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ate1904="1"/>
  <mc:AlternateContent xmlns:mc="http://schemas.openxmlformats.org/markup-compatibility/2006">
    <mc:Choice Requires="x15">
      <x15ac:absPath xmlns:x15ac="http://schemas.microsoft.com/office/spreadsheetml/2010/11/ac" url="/Users/satoshiiga/Desktop/"/>
    </mc:Choice>
  </mc:AlternateContent>
  <xr:revisionPtr revIDLastSave="0" documentId="13_ncr:1_{56B5DC1B-EEE6-6649-AD9E-C5F25D9DF86E}" xr6:coauthVersionLast="47" xr6:coauthVersionMax="47" xr10:uidLastSave="{00000000-0000-0000-0000-000000000000}"/>
  <bookViews>
    <workbookView xWindow="2840" yWindow="2180" windowWidth="27400" windowHeight="16880" firstSheet="8" activeTab="8" xr2:uid="{C4B393EF-4E41-0C4F-9CA4-C972A2FA4AD4}"/>
  </bookViews>
  <sheets>
    <sheet name="2023レビュー" sheetId="45" r:id="rId1"/>
    <sheet name="2024レビュー" sheetId="54" r:id="rId2"/>
    <sheet name="2023通期実績" sheetId="53" r:id="rId3"/>
    <sheet name="24-23天候指数対比" sheetId="56" r:id="rId4"/>
    <sheet name="24-23期間別KPI対比" sheetId="68" r:id="rId5"/>
    <sheet name="2024計画値・予測・実績進捗" sheetId="39" r:id="rId6"/>
    <sheet name="25-24天候指数対比" sheetId="71" r:id="rId7"/>
    <sheet name="25-24期間別KPI対比" sheetId="55" r:id="rId8"/>
    <sheet name="人件費圧縮対策効果" sheetId="69" r:id="rId9"/>
    <sheet name="2025計画値・予測・実績進捗" sheetId="60" r:id="rId10"/>
    <sheet name="予約&amp;フリー実績" sheetId="66" r:id="rId11"/>
    <sheet name="2025.10月実績付与済 " sheetId="67" r:id="rId12"/>
    <sheet name="2024.10" sheetId="48" r:id="rId13"/>
    <sheet name="2025.9月実績付与済" sheetId="61" r:id="rId14"/>
    <sheet name="2024.9月" sheetId="38" r:id="rId15"/>
    <sheet name="2023.09実績" sheetId="51" r:id="rId16"/>
    <sheet name="3か年まとめ表" sheetId="73" r:id="rId17"/>
    <sheet name="BG 8月" sheetId="65" r:id="rId18"/>
    <sheet name="2025.8月" sheetId="59" r:id="rId19"/>
    <sheet name="2024.8月" sheetId="37" r:id="rId20"/>
    <sheet name="2023.08" sheetId="50" r:id="rId21"/>
    <sheet name="BG 7月" sheetId="64" r:id="rId22"/>
    <sheet name="2025.7月" sheetId="58" r:id="rId23"/>
    <sheet name="2024.7月" sheetId="36" r:id="rId24"/>
    <sheet name="2023.07実績" sheetId="49" r:id="rId25"/>
    <sheet name="BG6月" sheetId="63" r:id="rId26"/>
    <sheet name="2025.6月" sheetId="57" r:id="rId27"/>
    <sheet name="2024.6月 " sheetId="35" r:id="rId28"/>
    <sheet name="2023.6月" sheetId="47" r:id="rId29"/>
    <sheet name="BG 5月" sheetId="62" r:id="rId30"/>
    <sheet name="2025.5月" sheetId="33" r:id="rId31"/>
    <sheet name="2023.5" sheetId="46" r:id="rId32"/>
    <sheet name="9月時間帯別売上実績 " sheetId="41" r:id="rId33"/>
    <sheet name="8月時間帯別売上実績" sheetId="40" r:id="rId34"/>
    <sheet name="7月時間帯別売上実績" sheetId="42" r:id="rId35"/>
    <sheet name="（まだ）6月時間帯別売上実績" sheetId="43" r:id="rId36"/>
    <sheet name="（まだ）5月時間帯別売上実績" sheetId="44" r:id="rId37"/>
    <sheet name="Sheet3" sheetId="72" r:id="rId38"/>
  </sheets>
  <definedNames>
    <definedName name="_xlnm.Print_Area" localSheetId="0">'2023レビュー'!$A$1:$S$52</definedName>
    <definedName name="_xlnm.Print_Area" localSheetId="1">'2024レビュー'!$A$1:$S$64</definedName>
    <definedName name="_xlnm.Print_Area" localSheetId="3">'24-23天候指数対比'!$A$1:$AB$44</definedName>
    <definedName name="_xlnm.Print_Area" localSheetId="6">'25-24天候指数対比'!$A$1:$AB$44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60" l="1"/>
  <c r="Q7" i="60"/>
  <c r="Q8" i="60"/>
  <c r="Q9" i="60"/>
  <c r="Q10" i="60"/>
  <c r="Q5" i="60"/>
  <c r="Y6" i="60"/>
  <c r="AB11" i="60"/>
  <c r="E11" i="69"/>
  <c r="K11" i="69"/>
  <c r="M12" i="69" s="1"/>
  <c r="I61" i="69"/>
  <c r="T44" i="69"/>
  <c r="D44" i="60"/>
  <c r="D45" i="60"/>
  <c r="D46" i="60"/>
  <c r="D47" i="60"/>
  <c r="D48" i="60"/>
  <c r="D49" i="60"/>
  <c r="D43" i="60"/>
  <c r="C50" i="60"/>
  <c r="D50" i="60" s="1"/>
  <c r="B50" i="60"/>
  <c r="Q11" i="60" l="1"/>
  <c r="AF112" i="73"/>
  <c r="Q112" i="73"/>
  <c r="BO111" i="73"/>
  <c r="BO112" i="73" s="1"/>
  <c r="BN111" i="73"/>
  <c r="BN112" i="73" s="1"/>
  <c r="BM111" i="73"/>
  <c r="BM112" i="73" s="1"/>
  <c r="BL111" i="73"/>
  <c r="BL112" i="73" s="1"/>
  <c r="BK111" i="73"/>
  <c r="BK112" i="73" s="1"/>
  <c r="BH111" i="73"/>
  <c r="BG111" i="73"/>
  <c r="BF111" i="73"/>
  <c r="BC111" i="73"/>
  <c r="BC112" i="73" s="1"/>
  <c r="BB111" i="73"/>
  <c r="BB112" i="73" s="1"/>
  <c r="AZ111" i="73"/>
  <c r="AZ112" i="73" s="1"/>
  <c r="AX111" i="73"/>
  <c r="AW111" i="73"/>
  <c r="AR111" i="73"/>
  <c r="AR112" i="73" s="1"/>
  <c r="AQ111" i="73"/>
  <c r="AQ112" i="73" s="1"/>
  <c r="AP111" i="73"/>
  <c r="AP112" i="73" s="1"/>
  <c r="AO111" i="73"/>
  <c r="AO112" i="73" s="1"/>
  <c r="AN111" i="73"/>
  <c r="AN112" i="73" s="1"/>
  <c r="AK111" i="73"/>
  <c r="AJ111" i="73"/>
  <c r="AI111" i="73"/>
  <c r="AF111" i="73"/>
  <c r="AE111" i="73"/>
  <c r="AE112" i="73" s="1"/>
  <c r="AA111" i="73"/>
  <c r="AA112" i="73" s="1"/>
  <c r="Z111" i="73"/>
  <c r="U111" i="73"/>
  <c r="U112" i="73" s="1"/>
  <c r="T111" i="73"/>
  <c r="T112" i="73" s="1"/>
  <c r="S111" i="73"/>
  <c r="S112" i="73" s="1"/>
  <c r="R111" i="73"/>
  <c r="R112" i="73" s="1"/>
  <c r="Q111" i="73"/>
  <c r="O111" i="73"/>
  <c r="N111" i="73"/>
  <c r="M111" i="73"/>
  <c r="L111" i="73"/>
  <c r="I111" i="73"/>
  <c r="I112" i="73" s="1"/>
  <c r="H111" i="73"/>
  <c r="H112" i="73" s="1"/>
  <c r="F111" i="73"/>
  <c r="D111" i="73"/>
  <c r="C111" i="73"/>
  <c r="BP110" i="73"/>
  <c r="BI110" i="73"/>
  <c r="BD110" i="73"/>
  <c r="BA110" i="73"/>
  <c r="AY110" i="73"/>
  <c r="AS110" i="73"/>
  <c r="AL110" i="73"/>
  <c r="AG110" i="73"/>
  <c r="AD110" i="73"/>
  <c r="AB110" i="73"/>
  <c r="V110" i="73"/>
  <c r="J110" i="73"/>
  <c r="P110" i="73" s="1"/>
  <c r="G110" i="73"/>
  <c r="E110" i="73"/>
  <c r="BP109" i="73"/>
  <c r="BI109" i="73"/>
  <c r="BD109" i="73"/>
  <c r="BJ109" i="73" s="1"/>
  <c r="BA109" i="73"/>
  <c r="AY109" i="73"/>
  <c r="AS109" i="73"/>
  <c r="AL109" i="73"/>
  <c r="AG109" i="73"/>
  <c r="AH109" i="73" s="1"/>
  <c r="AD109" i="73"/>
  <c r="AB109" i="73"/>
  <c r="V109" i="73"/>
  <c r="P109" i="73"/>
  <c r="J109" i="73"/>
  <c r="K109" i="73" s="1"/>
  <c r="G109" i="73"/>
  <c r="E109" i="73"/>
  <c r="BP108" i="73"/>
  <c r="BI108" i="73"/>
  <c r="BD108" i="73"/>
  <c r="BE108" i="73" s="1"/>
  <c r="BA108" i="73"/>
  <c r="AY108" i="73"/>
  <c r="AS108" i="73"/>
  <c r="AL108" i="73"/>
  <c r="AG108" i="73"/>
  <c r="AD108" i="73"/>
  <c r="AB108" i="73"/>
  <c r="V108" i="73"/>
  <c r="J108" i="73"/>
  <c r="P108" i="73" s="1"/>
  <c r="G108" i="73"/>
  <c r="E108" i="73"/>
  <c r="BP107" i="73"/>
  <c r="BI107" i="73"/>
  <c r="BD107" i="73"/>
  <c r="BJ107" i="73" s="1"/>
  <c r="BA107" i="73"/>
  <c r="AY107" i="73"/>
  <c r="AS107" i="73"/>
  <c r="AL107" i="73"/>
  <c r="AG107" i="73"/>
  <c r="AD107" i="73"/>
  <c r="AB107" i="73"/>
  <c r="V107" i="73"/>
  <c r="J107" i="73"/>
  <c r="K107" i="73" s="1"/>
  <c r="G107" i="73"/>
  <c r="E107" i="73"/>
  <c r="BP106" i="73"/>
  <c r="BI106" i="73"/>
  <c r="BD106" i="73"/>
  <c r="BA106" i="73"/>
  <c r="AY106" i="73"/>
  <c r="AS106" i="73"/>
  <c r="AL106" i="73"/>
  <c r="AG106" i="73"/>
  <c r="AH106" i="73" s="1"/>
  <c r="AD106" i="73"/>
  <c r="AB106" i="73"/>
  <c r="V106" i="73"/>
  <c r="J106" i="73"/>
  <c r="K106" i="73" s="1"/>
  <c r="G106" i="73"/>
  <c r="E106" i="73"/>
  <c r="BP105" i="73"/>
  <c r="BI105" i="73"/>
  <c r="BD105" i="73"/>
  <c r="BE105" i="73" s="1"/>
  <c r="BA105" i="73"/>
  <c r="AY105" i="73"/>
  <c r="AS105" i="73"/>
  <c r="AL105" i="73"/>
  <c r="AG105" i="73"/>
  <c r="AM105" i="73" s="1"/>
  <c r="AD105" i="73"/>
  <c r="AB105" i="73"/>
  <c r="V105" i="73"/>
  <c r="J105" i="73"/>
  <c r="P105" i="73" s="1"/>
  <c r="G105" i="73"/>
  <c r="E105" i="73"/>
  <c r="BP104" i="73"/>
  <c r="BI104" i="73"/>
  <c r="BD104" i="73"/>
  <c r="BJ104" i="73" s="1"/>
  <c r="BA104" i="73"/>
  <c r="AY104" i="73"/>
  <c r="AS104" i="73"/>
  <c r="AL104" i="73"/>
  <c r="AG104" i="73"/>
  <c r="AH104" i="73" s="1"/>
  <c r="AD104" i="73"/>
  <c r="AB104" i="73"/>
  <c r="V104" i="73"/>
  <c r="J104" i="73"/>
  <c r="K104" i="73" s="1"/>
  <c r="G104" i="73"/>
  <c r="E104" i="73"/>
  <c r="BP103" i="73"/>
  <c r="BI103" i="73"/>
  <c r="BD103" i="73"/>
  <c r="BJ103" i="73" s="1"/>
  <c r="BA103" i="73"/>
  <c r="AY103" i="73"/>
  <c r="AS103" i="73"/>
  <c r="AL103" i="73"/>
  <c r="AG103" i="73"/>
  <c r="AH103" i="73" s="1"/>
  <c r="AD103" i="73"/>
  <c r="AB103" i="73"/>
  <c r="V103" i="73"/>
  <c r="J103" i="73"/>
  <c r="P103" i="73" s="1"/>
  <c r="G103" i="73"/>
  <c r="E103" i="73"/>
  <c r="BP102" i="73"/>
  <c r="BI102" i="73"/>
  <c r="BD102" i="73"/>
  <c r="BE102" i="73" s="1"/>
  <c r="BA102" i="73"/>
  <c r="AY102" i="73"/>
  <c r="AS102" i="73"/>
  <c r="AL102" i="73"/>
  <c r="AG102" i="73"/>
  <c r="AD102" i="73"/>
  <c r="AB102" i="73"/>
  <c r="V102" i="73"/>
  <c r="J102" i="73"/>
  <c r="P102" i="73" s="1"/>
  <c r="G102" i="73"/>
  <c r="E102" i="73"/>
  <c r="BP101" i="73"/>
  <c r="BI101" i="73"/>
  <c r="BD101" i="73"/>
  <c r="BA101" i="73"/>
  <c r="AY101" i="73"/>
  <c r="AS101" i="73"/>
  <c r="AL101" i="73"/>
  <c r="AG101" i="73"/>
  <c r="AM101" i="73" s="1"/>
  <c r="AD101" i="73"/>
  <c r="AB101" i="73"/>
  <c r="V101" i="73"/>
  <c r="J101" i="73"/>
  <c r="K101" i="73" s="1"/>
  <c r="G101" i="73"/>
  <c r="E101" i="73"/>
  <c r="BP100" i="73"/>
  <c r="BI100" i="73"/>
  <c r="BD100" i="73"/>
  <c r="BJ100" i="73" s="1"/>
  <c r="BA100" i="73"/>
  <c r="AY100" i="73"/>
  <c r="AS100" i="73"/>
  <c r="AL100" i="73"/>
  <c r="AG100" i="73"/>
  <c r="AH100" i="73" s="1"/>
  <c r="AD100" i="73"/>
  <c r="AB100" i="73"/>
  <c r="V100" i="73"/>
  <c r="P100" i="73"/>
  <c r="K100" i="73"/>
  <c r="J100" i="73"/>
  <c r="G100" i="73"/>
  <c r="E100" i="73"/>
  <c r="BP99" i="73"/>
  <c r="BI99" i="73"/>
  <c r="BJ99" i="73" s="1"/>
  <c r="BD99" i="73"/>
  <c r="BE99" i="73" s="1"/>
  <c r="BA99" i="73"/>
  <c r="AY99" i="73"/>
  <c r="AS99" i="73"/>
  <c r="AL99" i="73"/>
  <c r="AG99" i="73"/>
  <c r="AD99" i="73"/>
  <c r="AB99" i="73"/>
  <c r="V99" i="73"/>
  <c r="J99" i="73"/>
  <c r="P99" i="73" s="1"/>
  <c r="G99" i="73"/>
  <c r="E99" i="73"/>
  <c r="BP98" i="73"/>
  <c r="BI98" i="73"/>
  <c r="BD98" i="73"/>
  <c r="BJ98" i="73" s="1"/>
  <c r="BA98" i="73"/>
  <c r="AY98" i="73"/>
  <c r="AS98" i="73"/>
  <c r="AL98" i="73"/>
  <c r="AG98" i="73"/>
  <c r="AD98" i="73"/>
  <c r="AB98" i="73"/>
  <c r="V98" i="73"/>
  <c r="J98" i="73"/>
  <c r="K98" i="73" s="1"/>
  <c r="G98" i="73"/>
  <c r="E98" i="73"/>
  <c r="BP97" i="73"/>
  <c r="BI97" i="73"/>
  <c r="BD97" i="73"/>
  <c r="BJ97" i="73" s="1"/>
  <c r="BA97" i="73"/>
  <c r="AY97" i="73"/>
  <c r="AS97" i="73"/>
  <c r="AL97" i="73"/>
  <c r="AG97" i="73"/>
  <c r="AH97" i="73" s="1"/>
  <c r="AD97" i="73"/>
  <c r="AB97" i="73"/>
  <c r="V97" i="73"/>
  <c r="J97" i="73"/>
  <c r="K97" i="73" s="1"/>
  <c r="G97" i="73"/>
  <c r="E97" i="73"/>
  <c r="BP96" i="73"/>
  <c r="BI96" i="73"/>
  <c r="BD96" i="73"/>
  <c r="BE96" i="73" s="1"/>
  <c r="BA96" i="73"/>
  <c r="AY96" i="73"/>
  <c r="AS96" i="73"/>
  <c r="AL96" i="73"/>
  <c r="AG96" i="73"/>
  <c r="AM96" i="73" s="1"/>
  <c r="AD96" i="73"/>
  <c r="AB96" i="73"/>
  <c r="V96" i="73"/>
  <c r="J96" i="73"/>
  <c r="P96" i="73" s="1"/>
  <c r="G96" i="73"/>
  <c r="E96" i="73"/>
  <c r="BP95" i="73"/>
  <c r="BI95" i="73"/>
  <c r="BD95" i="73"/>
  <c r="BJ95" i="73" s="1"/>
  <c r="BA95" i="73"/>
  <c r="AY95" i="73"/>
  <c r="AS95" i="73"/>
  <c r="AL95" i="73"/>
  <c r="AG95" i="73"/>
  <c r="AM95" i="73" s="1"/>
  <c r="AD95" i="73"/>
  <c r="AB95" i="73"/>
  <c r="V95" i="73"/>
  <c r="J95" i="73"/>
  <c r="G95" i="73"/>
  <c r="E95" i="73"/>
  <c r="BP94" i="73"/>
  <c r="BI94" i="73"/>
  <c r="BD94" i="73"/>
  <c r="BJ94" i="73" s="1"/>
  <c r="BA94" i="73"/>
  <c r="AY94" i="73"/>
  <c r="AS94" i="73"/>
  <c r="AL94" i="73"/>
  <c r="AG94" i="73"/>
  <c r="AH94" i="73" s="1"/>
  <c r="AD94" i="73"/>
  <c r="AB94" i="73"/>
  <c r="V94" i="73"/>
  <c r="P94" i="73"/>
  <c r="K94" i="73"/>
  <c r="J94" i="73"/>
  <c r="G94" i="73"/>
  <c r="E94" i="73"/>
  <c r="BP93" i="73"/>
  <c r="BI93" i="73"/>
  <c r="BJ93" i="73" s="1"/>
  <c r="BD93" i="73"/>
  <c r="BE93" i="73" s="1"/>
  <c r="BA93" i="73"/>
  <c r="AY93" i="73"/>
  <c r="AS93" i="73"/>
  <c r="AL93" i="73"/>
  <c r="AC93" i="73"/>
  <c r="AD93" i="73" s="1"/>
  <c r="AB93" i="73"/>
  <c r="V93" i="73"/>
  <c r="J93" i="73"/>
  <c r="K93" i="73" s="1"/>
  <c r="G93" i="73"/>
  <c r="E93" i="73"/>
  <c r="BP92" i="73"/>
  <c r="BI92" i="73"/>
  <c r="BD92" i="73"/>
  <c r="BE92" i="73" s="1"/>
  <c r="BA92" i="73"/>
  <c r="AY92" i="73"/>
  <c r="AS92" i="73"/>
  <c r="AL92" i="73"/>
  <c r="AG92" i="73"/>
  <c r="AD92" i="73"/>
  <c r="AB92" i="73"/>
  <c r="V92" i="73"/>
  <c r="J92" i="73"/>
  <c r="P92" i="73" s="1"/>
  <c r="G92" i="73"/>
  <c r="E92" i="73"/>
  <c r="BP91" i="73"/>
  <c r="BI91" i="73"/>
  <c r="BJ91" i="73" s="1"/>
  <c r="BD91" i="73"/>
  <c r="BE91" i="73" s="1"/>
  <c r="BA91" i="73"/>
  <c r="AY91" i="73"/>
  <c r="AS91" i="73"/>
  <c r="AL91" i="73"/>
  <c r="AG91" i="73"/>
  <c r="AH91" i="73" s="1"/>
  <c r="AD91" i="73"/>
  <c r="AB91" i="73"/>
  <c r="V91" i="73"/>
  <c r="P91" i="73"/>
  <c r="J91" i="73"/>
  <c r="K91" i="73" s="1"/>
  <c r="G91" i="73"/>
  <c r="E91" i="73"/>
  <c r="BP90" i="73"/>
  <c r="BI90" i="73"/>
  <c r="BD90" i="73"/>
  <c r="BA90" i="73"/>
  <c r="AY90" i="73"/>
  <c r="AS90" i="73"/>
  <c r="AL90" i="73"/>
  <c r="AG90" i="73"/>
  <c r="AM90" i="73" s="1"/>
  <c r="AD90" i="73"/>
  <c r="AB90" i="73"/>
  <c r="V90" i="73"/>
  <c r="J90" i="73"/>
  <c r="P90" i="73" s="1"/>
  <c r="G90" i="73"/>
  <c r="E90" i="73"/>
  <c r="BP89" i="73"/>
  <c r="BI89" i="73"/>
  <c r="BD89" i="73"/>
  <c r="BE89" i="73" s="1"/>
  <c r="BA89" i="73"/>
  <c r="AY89" i="73"/>
  <c r="AS89" i="73"/>
  <c r="AL89" i="73"/>
  <c r="AC89" i="73"/>
  <c r="AB89" i="73"/>
  <c r="V89" i="73"/>
  <c r="J89" i="73"/>
  <c r="K89" i="73" s="1"/>
  <c r="G89" i="73"/>
  <c r="E89" i="73"/>
  <c r="BP88" i="73"/>
  <c r="BI88" i="73"/>
  <c r="BD88" i="73"/>
  <c r="BE88" i="73" s="1"/>
  <c r="BA88" i="73"/>
  <c r="AY88" i="73"/>
  <c r="AS88" i="73"/>
  <c r="AL88" i="73"/>
  <c r="AG88" i="73"/>
  <c r="AD88" i="73"/>
  <c r="AB88" i="73"/>
  <c r="V88" i="73"/>
  <c r="J88" i="73"/>
  <c r="P88" i="73" s="1"/>
  <c r="G88" i="73"/>
  <c r="E88" i="73"/>
  <c r="BP87" i="73"/>
  <c r="BI87" i="73"/>
  <c r="BD87" i="73"/>
  <c r="BA87" i="73"/>
  <c r="AY87" i="73"/>
  <c r="AS87" i="73"/>
  <c r="AL87" i="73"/>
  <c r="AG87" i="73"/>
  <c r="AH87" i="73" s="1"/>
  <c r="AD87" i="73"/>
  <c r="AB87" i="73"/>
  <c r="V87" i="73"/>
  <c r="J87" i="73"/>
  <c r="K87" i="73" s="1"/>
  <c r="G87" i="73"/>
  <c r="E87" i="73"/>
  <c r="BP86" i="73"/>
  <c r="BI86" i="73"/>
  <c r="BJ86" i="73" s="1"/>
  <c r="BE86" i="73"/>
  <c r="BD86" i="73"/>
  <c r="BA86" i="73"/>
  <c r="AY86" i="73"/>
  <c r="AS86" i="73"/>
  <c r="AL86" i="73"/>
  <c r="AG86" i="73"/>
  <c r="AH86" i="73" s="1"/>
  <c r="AD86" i="73"/>
  <c r="AB86" i="73"/>
  <c r="V86" i="73"/>
  <c r="J86" i="73"/>
  <c r="K86" i="73" s="1"/>
  <c r="G86" i="73"/>
  <c r="E86" i="73"/>
  <c r="BP85" i="73"/>
  <c r="BI85" i="73"/>
  <c r="BD85" i="73"/>
  <c r="BE85" i="73" s="1"/>
  <c r="BA85" i="73"/>
  <c r="AY85" i="73"/>
  <c r="AS85" i="73"/>
  <c r="AL85" i="73"/>
  <c r="AG85" i="73"/>
  <c r="AD85" i="73"/>
  <c r="AB85" i="73"/>
  <c r="V85" i="73"/>
  <c r="J85" i="73"/>
  <c r="P85" i="73" s="1"/>
  <c r="G85" i="73"/>
  <c r="E85" i="73"/>
  <c r="BP84" i="73"/>
  <c r="BI84" i="73"/>
  <c r="BD84" i="73"/>
  <c r="BE84" i="73" s="1"/>
  <c r="BA84" i="73"/>
  <c r="AY84" i="73"/>
  <c r="AS84" i="73"/>
  <c r="AL84" i="73"/>
  <c r="AG84" i="73"/>
  <c r="AH84" i="73" s="1"/>
  <c r="AD84" i="73"/>
  <c r="AB84" i="73"/>
  <c r="V84" i="73"/>
  <c r="J84" i="73"/>
  <c r="K84" i="73" s="1"/>
  <c r="G84" i="73"/>
  <c r="E84" i="73"/>
  <c r="BP83" i="73"/>
  <c r="BI83" i="73"/>
  <c r="BD83" i="73"/>
  <c r="BE83" i="73" s="1"/>
  <c r="BA83" i="73"/>
  <c r="AY83" i="73"/>
  <c r="AS83" i="73"/>
  <c r="AL83" i="73"/>
  <c r="AM83" i="73" s="1"/>
  <c r="AG83" i="73"/>
  <c r="AH83" i="73" s="1"/>
  <c r="AD83" i="73"/>
  <c r="AB83" i="73"/>
  <c r="V83" i="73"/>
  <c r="J83" i="73"/>
  <c r="K83" i="73" s="1"/>
  <c r="G83" i="73"/>
  <c r="E83" i="73"/>
  <c r="BP82" i="73"/>
  <c r="BI82" i="73"/>
  <c r="BD82" i="73"/>
  <c r="BE82" i="73" s="1"/>
  <c r="BA82" i="73"/>
  <c r="AY82" i="73"/>
  <c r="AS82" i="73"/>
  <c r="AL82" i="73"/>
  <c r="AG82" i="73"/>
  <c r="AM82" i="73" s="1"/>
  <c r="AD82" i="73"/>
  <c r="AB82" i="73"/>
  <c r="V82" i="73"/>
  <c r="J82" i="73"/>
  <c r="P82" i="73" s="1"/>
  <c r="G82" i="73"/>
  <c r="E82" i="73"/>
  <c r="BP81" i="73"/>
  <c r="BI81" i="73"/>
  <c r="BD81" i="73"/>
  <c r="BE81" i="73" s="1"/>
  <c r="BA81" i="73"/>
  <c r="AY81" i="73"/>
  <c r="AS81" i="73"/>
  <c r="AL81" i="73"/>
  <c r="AG81" i="73"/>
  <c r="AH81" i="73" s="1"/>
  <c r="AD81" i="73"/>
  <c r="AB81" i="73"/>
  <c r="V81" i="73"/>
  <c r="J81" i="73"/>
  <c r="P81" i="73" s="1"/>
  <c r="G81" i="73"/>
  <c r="E81" i="73"/>
  <c r="BP80" i="73"/>
  <c r="BI80" i="73"/>
  <c r="BD80" i="73"/>
  <c r="BE80" i="73" s="1"/>
  <c r="BA80" i="73"/>
  <c r="AY80" i="73"/>
  <c r="AS80" i="73"/>
  <c r="AL80" i="73"/>
  <c r="AG80" i="73"/>
  <c r="AH80" i="73" s="1"/>
  <c r="AD80" i="73"/>
  <c r="AB80" i="73"/>
  <c r="V80" i="73"/>
  <c r="J80" i="73"/>
  <c r="K80" i="73" s="1"/>
  <c r="G80" i="73"/>
  <c r="E80" i="73"/>
  <c r="AF74" i="73"/>
  <c r="BO73" i="73"/>
  <c r="BO74" i="73" s="1"/>
  <c r="BN73" i="73"/>
  <c r="BN74" i="73" s="1"/>
  <c r="BM73" i="73"/>
  <c r="BM74" i="73" s="1"/>
  <c r="BL73" i="73"/>
  <c r="BL74" i="73" s="1"/>
  <c r="BK73" i="73"/>
  <c r="BK74" i="73" s="1"/>
  <c r="BH73" i="73"/>
  <c r="BG73" i="73"/>
  <c r="BF73" i="73"/>
  <c r="BC73" i="73"/>
  <c r="BC74" i="73" s="1"/>
  <c r="BB73" i="73"/>
  <c r="BB74" i="73" s="1"/>
  <c r="AZ73" i="73"/>
  <c r="AZ74" i="73" s="1"/>
  <c r="AW73" i="73"/>
  <c r="AR73" i="73"/>
  <c r="AR74" i="73" s="1"/>
  <c r="AQ73" i="73"/>
  <c r="AQ74" i="73" s="1"/>
  <c r="AP73" i="73"/>
  <c r="AP74" i="73" s="1"/>
  <c r="AO73" i="73"/>
  <c r="AO74" i="73" s="1"/>
  <c r="AN73" i="73"/>
  <c r="AN74" i="73" s="1"/>
  <c r="AK73" i="73"/>
  <c r="AJ73" i="73"/>
  <c r="AI73" i="73"/>
  <c r="AF73" i="73"/>
  <c r="AE73" i="73"/>
  <c r="AE74" i="73" s="1"/>
  <c r="AC73" i="73"/>
  <c r="Z73" i="73"/>
  <c r="U73" i="73"/>
  <c r="U74" i="73" s="1"/>
  <c r="T73" i="73"/>
  <c r="T74" i="73" s="1"/>
  <c r="S73" i="73"/>
  <c r="S74" i="73" s="1"/>
  <c r="R73" i="73"/>
  <c r="R74" i="73" s="1"/>
  <c r="Q73" i="73"/>
  <c r="Q74" i="73" s="1"/>
  <c r="O73" i="73"/>
  <c r="N73" i="73"/>
  <c r="M73" i="73"/>
  <c r="L73" i="73"/>
  <c r="I73" i="73"/>
  <c r="I74" i="73" s="1"/>
  <c r="H73" i="73"/>
  <c r="H74" i="73" s="1"/>
  <c r="F73" i="73"/>
  <c r="D73" i="73"/>
  <c r="C73" i="73"/>
  <c r="BP72" i="73"/>
  <c r="BI72" i="73"/>
  <c r="BD72" i="73"/>
  <c r="BA72" i="73"/>
  <c r="AY72" i="73"/>
  <c r="AS72" i="73"/>
  <c r="AL72" i="73"/>
  <c r="AG72" i="73"/>
  <c r="AH72" i="73" s="1"/>
  <c r="AD72" i="73"/>
  <c r="AB72" i="73"/>
  <c r="V72" i="73"/>
  <c r="J72" i="73"/>
  <c r="G72" i="73"/>
  <c r="E72" i="73"/>
  <c r="BP71" i="73"/>
  <c r="BI71" i="73"/>
  <c r="BD71" i="73"/>
  <c r="BA71" i="73"/>
  <c r="AY71" i="73"/>
  <c r="AS71" i="73"/>
  <c r="AL71" i="73"/>
  <c r="AG71" i="73"/>
  <c r="AH71" i="73" s="1"/>
  <c r="AD71" i="73"/>
  <c r="AB71" i="73"/>
  <c r="V71" i="73"/>
  <c r="P71" i="73"/>
  <c r="J71" i="73"/>
  <c r="K71" i="73" s="1"/>
  <c r="G71" i="73"/>
  <c r="E71" i="73"/>
  <c r="BP70" i="73"/>
  <c r="BI70" i="73"/>
  <c r="BD70" i="73"/>
  <c r="BE70" i="73" s="1"/>
  <c r="BA70" i="73"/>
  <c r="AY70" i="73"/>
  <c r="AS70" i="73"/>
  <c r="AL70" i="73"/>
  <c r="AM70" i="73" s="1"/>
  <c r="AG70" i="73"/>
  <c r="AH70" i="73" s="1"/>
  <c r="AD70" i="73"/>
  <c r="AB70" i="73"/>
  <c r="V70" i="73"/>
  <c r="J70" i="73"/>
  <c r="P70" i="73" s="1"/>
  <c r="G70" i="73"/>
  <c r="E70" i="73"/>
  <c r="BP69" i="73"/>
  <c r="BI69" i="73"/>
  <c r="BD69" i="73"/>
  <c r="BJ69" i="73" s="1"/>
  <c r="BA69" i="73"/>
  <c r="AY69" i="73"/>
  <c r="AS69" i="73"/>
  <c r="AL69" i="73"/>
  <c r="AG69" i="73"/>
  <c r="AH69" i="73" s="1"/>
  <c r="AD69" i="73"/>
  <c r="AB69" i="73"/>
  <c r="V69" i="73"/>
  <c r="J69" i="73"/>
  <c r="G69" i="73"/>
  <c r="E69" i="73"/>
  <c r="BP68" i="73"/>
  <c r="BI68" i="73"/>
  <c r="BD68" i="73"/>
  <c r="BA68" i="73"/>
  <c r="AY68" i="73"/>
  <c r="AS68" i="73"/>
  <c r="AL68" i="73"/>
  <c r="AG68" i="73"/>
  <c r="AH68" i="73" s="1"/>
  <c r="AD68" i="73"/>
  <c r="AB68" i="73"/>
  <c r="V68" i="73"/>
  <c r="J68" i="73"/>
  <c r="P68" i="73" s="1"/>
  <c r="G68" i="73"/>
  <c r="E68" i="73"/>
  <c r="BP67" i="73"/>
  <c r="BI67" i="73"/>
  <c r="BD67" i="73"/>
  <c r="BE67" i="73" s="1"/>
  <c r="BA67" i="73"/>
  <c r="AY67" i="73"/>
  <c r="AS67" i="73"/>
  <c r="AL67" i="73"/>
  <c r="AG67" i="73"/>
  <c r="AH67" i="73" s="1"/>
  <c r="AD67" i="73"/>
  <c r="AB67" i="73"/>
  <c r="V67" i="73"/>
  <c r="J67" i="73"/>
  <c r="P67" i="73" s="1"/>
  <c r="G67" i="73"/>
  <c r="E67" i="73"/>
  <c r="BP66" i="73"/>
  <c r="BI66" i="73"/>
  <c r="BD66" i="73"/>
  <c r="BA66" i="73"/>
  <c r="AY66" i="73"/>
  <c r="AS66" i="73"/>
  <c r="AL66" i="73"/>
  <c r="AG66" i="73"/>
  <c r="AM66" i="73" s="1"/>
  <c r="AD66" i="73"/>
  <c r="AB66" i="73"/>
  <c r="V66" i="73"/>
  <c r="J66" i="73"/>
  <c r="G66" i="73"/>
  <c r="E66" i="73"/>
  <c r="BP65" i="73"/>
  <c r="BI65" i="73"/>
  <c r="BD65" i="73"/>
  <c r="BA65" i="73"/>
  <c r="AY65" i="73"/>
  <c r="AS65" i="73"/>
  <c r="AL65" i="73"/>
  <c r="AD65" i="73"/>
  <c r="AA65" i="73"/>
  <c r="AG65" i="73" s="1"/>
  <c r="V65" i="73"/>
  <c r="J65" i="73"/>
  <c r="K65" i="73" s="1"/>
  <c r="G65" i="73"/>
  <c r="E65" i="73"/>
  <c r="BP64" i="73"/>
  <c r="BI64" i="73"/>
  <c r="BD64" i="73"/>
  <c r="BA64" i="73"/>
  <c r="AY64" i="73"/>
  <c r="AS64" i="73"/>
  <c r="AL64" i="73"/>
  <c r="AG64" i="73"/>
  <c r="AM64" i="73" s="1"/>
  <c r="AD64" i="73"/>
  <c r="AB64" i="73"/>
  <c r="V64" i="73"/>
  <c r="J64" i="73"/>
  <c r="P64" i="73" s="1"/>
  <c r="G64" i="73"/>
  <c r="E64" i="73"/>
  <c r="BP63" i="73"/>
  <c r="BI63" i="73"/>
  <c r="BA63" i="73"/>
  <c r="AX63" i="73"/>
  <c r="AX73" i="73" s="1"/>
  <c r="AX74" i="73" s="1"/>
  <c r="AS63" i="73"/>
  <c r="AL63" i="73"/>
  <c r="AG63" i="73"/>
  <c r="AH63" i="73" s="1"/>
  <c r="AD63" i="73"/>
  <c r="AB63" i="73"/>
  <c r="V63" i="73"/>
  <c r="J63" i="73"/>
  <c r="K63" i="73" s="1"/>
  <c r="G63" i="73"/>
  <c r="E63" i="73"/>
  <c r="BP62" i="73"/>
  <c r="BI62" i="73"/>
  <c r="BD62" i="73"/>
  <c r="BE62" i="73" s="1"/>
  <c r="BA62" i="73"/>
  <c r="AY62" i="73"/>
  <c r="AS62" i="73"/>
  <c r="AL62" i="73"/>
  <c r="AG62" i="73"/>
  <c r="AM62" i="73" s="1"/>
  <c r="AD62" i="73"/>
  <c r="AB62" i="73"/>
  <c r="V62" i="73"/>
  <c r="J62" i="73"/>
  <c r="P62" i="73" s="1"/>
  <c r="G62" i="73"/>
  <c r="E62" i="73"/>
  <c r="BP61" i="73"/>
  <c r="BI61" i="73"/>
  <c r="BD61" i="73"/>
  <c r="BJ61" i="73" s="1"/>
  <c r="BA61" i="73"/>
  <c r="AY61" i="73"/>
  <c r="AS61" i="73"/>
  <c r="AL61" i="73"/>
  <c r="AG61" i="73"/>
  <c r="AD61" i="73"/>
  <c r="AB61" i="73"/>
  <c r="V61" i="73"/>
  <c r="J61" i="73"/>
  <c r="P61" i="73" s="1"/>
  <c r="G61" i="73"/>
  <c r="E61" i="73"/>
  <c r="BP60" i="73"/>
  <c r="BI60" i="73"/>
  <c r="BD60" i="73"/>
  <c r="BE60" i="73" s="1"/>
  <c r="BA60" i="73"/>
  <c r="AY60" i="73"/>
  <c r="AS60" i="73"/>
  <c r="AL60" i="73"/>
  <c r="AG60" i="73"/>
  <c r="AH60" i="73" s="1"/>
  <c r="AD60" i="73"/>
  <c r="AB60" i="73"/>
  <c r="V60" i="73"/>
  <c r="J60" i="73"/>
  <c r="K60" i="73" s="1"/>
  <c r="G60" i="73"/>
  <c r="E60" i="73"/>
  <c r="BP59" i="73"/>
  <c r="BI59" i="73"/>
  <c r="BD59" i="73"/>
  <c r="BE59" i="73" s="1"/>
  <c r="BA59" i="73"/>
  <c r="AY59" i="73"/>
  <c r="AS59" i="73"/>
  <c r="AL59" i="73"/>
  <c r="AG59" i="73"/>
  <c r="AM59" i="73" s="1"/>
  <c r="AD59" i="73"/>
  <c r="AB59" i="73"/>
  <c r="V59" i="73"/>
  <c r="J59" i="73"/>
  <c r="P59" i="73" s="1"/>
  <c r="G59" i="73"/>
  <c r="E59" i="73"/>
  <c r="BP58" i="73"/>
  <c r="BI58" i="73"/>
  <c r="BD58" i="73"/>
  <c r="BE58" i="73" s="1"/>
  <c r="BA58" i="73"/>
  <c r="AY58" i="73"/>
  <c r="AS58" i="73"/>
  <c r="AL58" i="73"/>
  <c r="AG58" i="73"/>
  <c r="AD58" i="73"/>
  <c r="AB58" i="73"/>
  <c r="V58" i="73"/>
  <c r="J58" i="73"/>
  <c r="P58" i="73" s="1"/>
  <c r="G58" i="73"/>
  <c r="E58" i="73"/>
  <c r="BP57" i="73"/>
  <c r="BI57" i="73"/>
  <c r="BD57" i="73"/>
  <c r="BE57" i="73" s="1"/>
  <c r="BA57" i="73"/>
  <c r="AY57" i="73"/>
  <c r="AS57" i="73"/>
  <c r="AL57" i="73"/>
  <c r="AM57" i="73" s="1"/>
  <c r="AH57" i="73"/>
  <c r="AG57" i="73"/>
  <c r="AD57" i="73"/>
  <c r="AB57" i="73"/>
  <c r="V57" i="73"/>
  <c r="J57" i="73"/>
  <c r="K57" i="73" s="1"/>
  <c r="G57" i="73"/>
  <c r="E57" i="73"/>
  <c r="BP56" i="73"/>
  <c r="BI56" i="73"/>
  <c r="BD56" i="73"/>
  <c r="BE56" i="73" s="1"/>
  <c r="BA56" i="73"/>
  <c r="AY56" i="73"/>
  <c r="AS56" i="73"/>
  <c r="AL56" i="73"/>
  <c r="AG56" i="73"/>
  <c r="AD56" i="73"/>
  <c r="AB56" i="73"/>
  <c r="V56" i="73"/>
  <c r="J56" i="73"/>
  <c r="P56" i="73" s="1"/>
  <c r="G56" i="73"/>
  <c r="E56" i="73"/>
  <c r="BP55" i="73"/>
  <c r="BI55" i="73"/>
  <c r="BD55" i="73"/>
  <c r="BA55" i="73"/>
  <c r="AY55" i="73"/>
  <c r="AS55" i="73"/>
  <c r="AL55" i="73"/>
  <c r="AG55" i="73"/>
  <c r="AD55" i="73"/>
  <c r="AB55" i="73"/>
  <c r="V55" i="73"/>
  <c r="J55" i="73"/>
  <c r="P55" i="73" s="1"/>
  <c r="G55" i="73"/>
  <c r="E55" i="73"/>
  <c r="BP54" i="73"/>
  <c r="BI54" i="73"/>
  <c r="BD54" i="73"/>
  <c r="BE54" i="73" s="1"/>
  <c r="BA54" i="73"/>
  <c r="AY54" i="73"/>
  <c r="AS54" i="73"/>
  <c r="AL54" i="73"/>
  <c r="AG54" i="73"/>
  <c r="AH54" i="73" s="1"/>
  <c r="AD54" i="73"/>
  <c r="AB54" i="73"/>
  <c r="V54" i="73"/>
  <c r="J54" i="73"/>
  <c r="K54" i="73" s="1"/>
  <c r="G54" i="73"/>
  <c r="E54" i="73"/>
  <c r="BP53" i="73"/>
  <c r="BI53" i="73"/>
  <c r="BJ53" i="73" s="1"/>
  <c r="BD53" i="73"/>
  <c r="BE53" i="73" s="1"/>
  <c r="BA53" i="73"/>
  <c r="AY53" i="73"/>
  <c r="AS53" i="73"/>
  <c r="AL53" i="73"/>
  <c r="AG53" i="73"/>
  <c r="AD53" i="73"/>
  <c r="AB53" i="73"/>
  <c r="V53" i="73"/>
  <c r="J53" i="73"/>
  <c r="P53" i="73" s="1"/>
  <c r="G53" i="73"/>
  <c r="E53" i="73"/>
  <c r="BP52" i="73"/>
  <c r="BI52" i="73"/>
  <c r="BD52" i="73"/>
  <c r="BE52" i="73" s="1"/>
  <c r="BA52" i="73"/>
  <c r="AY52" i="73"/>
  <c r="AS52" i="73"/>
  <c r="AL52" i="73"/>
  <c r="AG52" i="73"/>
  <c r="AD52" i="73"/>
  <c r="AB52" i="73"/>
  <c r="V52" i="73"/>
  <c r="J52" i="73"/>
  <c r="P52" i="73" s="1"/>
  <c r="G52" i="73"/>
  <c r="E52" i="73"/>
  <c r="BP51" i="73"/>
  <c r="BI51" i="73"/>
  <c r="BD51" i="73"/>
  <c r="BE51" i="73" s="1"/>
  <c r="BA51" i="73"/>
  <c r="AY51" i="73"/>
  <c r="AS51" i="73"/>
  <c r="AL51" i="73"/>
  <c r="AG51" i="73"/>
  <c r="AH51" i="73" s="1"/>
  <c r="AD51" i="73"/>
  <c r="AB51" i="73"/>
  <c r="V51" i="73"/>
  <c r="J51" i="73"/>
  <c r="K51" i="73" s="1"/>
  <c r="G51" i="73"/>
  <c r="E51" i="73"/>
  <c r="BP50" i="73"/>
  <c r="BI50" i="73"/>
  <c r="BD50" i="73"/>
  <c r="BE50" i="73" s="1"/>
  <c r="BA50" i="73"/>
  <c r="AY50" i="73"/>
  <c r="AS50" i="73"/>
  <c r="AL50" i="73"/>
  <c r="AG50" i="73"/>
  <c r="AD50" i="73"/>
  <c r="AB50" i="73"/>
  <c r="V50" i="73"/>
  <c r="J50" i="73"/>
  <c r="P50" i="73" s="1"/>
  <c r="G50" i="73"/>
  <c r="E50" i="73"/>
  <c r="BP49" i="73"/>
  <c r="BI49" i="73"/>
  <c r="BD49" i="73"/>
  <c r="BE49" i="73" s="1"/>
  <c r="BA49" i="73"/>
  <c r="AY49" i="73"/>
  <c r="AS49" i="73"/>
  <c r="AL49" i="73"/>
  <c r="AG49" i="73"/>
  <c r="AD49" i="73"/>
  <c r="AB49" i="73"/>
  <c r="V49" i="73"/>
  <c r="J49" i="73"/>
  <c r="P49" i="73" s="1"/>
  <c r="G49" i="73"/>
  <c r="E49" i="73"/>
  <c r="BP48" i="73"/>
  <c r="BI48" i="73"/>
  <c r="BD48" i="73"/>
  <c r="BE48" i="73" s="1"/>
  <c r="BA48" i="73"/>
  <c r="AY48" i="73"/>
  <c r="AS48" i="73"/>
  <c r="AL48" i="73"/>
  <c r="AG48" i="73"/>
  <c r="AH48" i="73" s="1"/>
  <c r="AD48" i="73"/>
  <c r="AB48" i="73"/>
  <c r="V48" i="73"/>
  <c r="J48" i="73"/>
  <c r="K48" i="73" s="1"/>
  <c r="G48" i="73"/>
  <c r="E48" i="73"/>
  <c r="BP47" i="73"/>
  <c r="BI47" i="73"/>
  <c r="BD47" i="73"/>
  <c r="BE47" i="73" s="1"/>
  <c r="BA47" i="73"/>
  <c r="AY47" i="73"/>
  <c r="AS47" i="73"/>
  <c r="AL47" i="73"/>
  <c r="AG47" i="73"/>
  <c r="AM47" i="73" s="1"/>
  <c r="AD47" i="73"/>
  <c r="AB47" i="73"/>
  <c r="V47" i="73"/>
  <c r="J47" i="73"/>
  <c r="P47" i="73" s="1"/>
  <c r="G47" i="73"/>
  <c r="E47" i="73"/>
  <c r="BP46" i="73"/>
  <c r="BI46" i="73"/>
  <c r="BD46" i="73"/>
  <c r="BA46" i="73"/>
  <c r="AY46" i="73"/>
  <c r="AS46" i="73"/>
  <c r="AL46" i="73"/>
  <c r="AG46" i="73"/>
  <c r="AD46" i="73"/>
  <c r="AB46" i="73"/>
  <c r="V46" i="73"/>
  <c r="J46" i="73"/>
  <c r="P46" i="73" s="1"/>
  <c r="G46" i="73"/>
  <c r="E46" i="73"/>
  <c r="BP45" i="73"/>
  <c r="BI45" i="73"/>
  <c r="BD45" i="73"/>
  <c r="BE45" i="73" s="1"/>
  <c r="BA45" i="73"/>
  <c r="AY45" i="73"/>
  <c r="AS45" i="73"/>
  <c r="AL45" i="73"/>
  <c r="AM45" i="73" s="1"/>
  <c r="AH45" i="73"/>
  <c r="AG45" i="73"/>
  <c r="AD45" i="73"/>
  <c r="AB45" i="73"/>
  <c r="V45" i="73"/>
  <c r="J45" i="73"/>
  <c r="K45" i="73" s="1"/>
  <c r="G45" i="73"/>
  <c r="E45" i="73"/>
  <c r="BP44" i="73"/>
  <c r="BI44" i="73"/>
  <c r="BJ44" i="73" s="1"/>
  <c r="BD44" i="73"/>
  <c r="BE44" i="73" s="1"/>
  <c r="BA44" i="73"/>
  <c r="AY44" i="73"/>
  <c r="AS44" i="73"/>
  <c r="AL44" i="73"/>
  <c r="AG44" i="73"/>
  <c r="AM44" i="73" s="1"/>
  <c r="AD44" i="73"/>
  <c r="AB44" i="73"/>
  <c r="V44" i="73"/>
  <c r="J44" i="73"/>
  <c r="P44" i="73" s="1"/>
  <c r="G44" i="73"/>
  <c r="E44" i="73"/>
  <c r="BP43" i="73"/>
  <c r="BI43" i="73"/>
  <c r="BD43" i="73"/>
  <c r="BA43" i="73"/>
  <c r="AY43" i="73"/>
  <c r="AS43" i="73"/>
  <c r="AL43" i="73"/>
  <c r="AG43" i="73"/>
  <c r="AD43" i="73"/>
  <c r="AB43" i="73"/>
  <c r="V43" i="73"/>
  <c r="J43" i="73"/>
  <c r="P43" i="73" s="1"/>
  <c r="G43" i="73"/>
  <c r="E43" i="73"/>
  <c r="BP42" i="73"/>
  <c r="BI42" i="73"/>
  <c r="BD42" i="73"/>
  <c r="BE42" i="73" s="1"/>
  <c r="BA42" i="73"/>
  <c r="AY42" i="73"/>
  <c r="AS42" i="73"/>
  <c r="AL42" i="73"/>
  <c r="AG42" i="73"/>
  <c r="AH42" i="73" s="1"/>
  <c r="AD42" i="73"/>
  <c r="AB42" i="73"/>
  <c r="V42" i="73"/>
  <c r="J42" i="73"/>
  <c r="K42" i="73" s="1"/>
  <c r="G42" i="73"/>
  <c r="E42" i="73"/>
  <c r="BO35" i="73"/>
  <c r="BO36" i="73" s="1"/>
  <c r="BN35" i="73"/>
  <c r="BN36" i="73" s="1"/>
  <c r="BM35" i="73"/>
  <c r="BM36" i="73" s="1"/>
  <c r="BL35" i="73"/>
  <c r="BL36" i="73" s="1"/>
  <c r="BK35" i="73"/>
  <c r="BK36" i="73" s="1"/>
  <c r="BH35" i="73"/>
  <c r="BG35" i="73"/>
  <c r="BF35" i="73"/>
  <c r="BC35" i="73"/>
  <c r="BC36" i="73" s="1"/>
  <c r="BB35" i="73"/>
  <c r="BB36" i="73" s="1"/>
  <c r="AZ35" i="73"/>
  <c r="AZ36" i="73" s="1"/>
  <c r="AX35" i="73"/>
  <c r="AX36" i="73" s="1"/>
  <c r="AW35" i="73"/>
  <c r="AR35" i="73"/>
  <c r="AR36" i="73" s="1"/>
  <c r="AQ35" i="73"/>
  <c r="AQ36" i="73" s="1"/>
  <c r="AP35" i="73"/>
  <c r="AP36" i="73" s="1"/>
  <c r="AO35" i="73"/>
  <c r="AO36" i="73" s="1"/>
  <c r="AN35" i="73"/>
  <c r="AN36" i="73" s="1"/>
  <c r="AK35" i="73"/>
  <c r="AJ35" i="73"/>
  <c r="AI35" i="73"/>
  <c r="AF35" i="73"/>
  <c r="AF36" i="73" s="1"/>
  <c r="AE35" i="73"/>
  <c r="AE36" i="73" s="1"/>
  <c r="AC35" i="73"/>
  <c r="AC36" i="73" s="1"/>
  <c r="AA35" i="73"/>
  <c r="AA36" i="73" s="1"/>
  <c r="Z35" i="73"/>
  <c r="U35" i="73"/>
  <c r="U36" i="73" s="1"/>
  <c r="T35" i="73"/>
  <c r="T36" i="73" s="1"/>
  <c r="S35" i="73"/>
  <c r="S36" i="73" s="1"/>
  <c r="R35" i="73"/>
  <c r="R36" i="73" s="1"/>
  <c r="Q35" i="73"/>
  <c r="Q36" i="73" s="1"/>
  <c r="N35" i="73"/>
  <c r="M35" i="73"/>
  <c r="L35" i="73"/>
  <c r="I35" i="73"/>
  <c r="I36" i="73" s="1"/>
  <c r="H35" i="73"/>
  <c r="H36" i="73" s="1"/>
  <c r="F35" i="73"/>
  <c r="D35" i="73"/>
  <c r="C35" i="73"/>
  <c r="BP34" i="73"/>
  <c r="BI34" i="73"/>
  <c r="BD34" i="73"/>
  <c r="BE34" i="73" s="1"/>
  <c r="BA34" i="73"/>
  <c r="AY34" i="73"/>
  <c r="AS34" i="73"/>
  <c r="AL34" i="73"/>
  <c r="AG34" i="73"/>
  <c r="AH34" i="73" s="1"/>
  <c r="AD34" i="73"/>
  <c r="AB34" i="73"/>
  <c r="V34" i="73"/>
  <c r="O34" i="73"/>
  <c r="O35" i="73" s="1"/>
  <c r="J34" i="73"/>
  <c r="G34" i="73"/>
  <c r="E34" i="73"/>
  <c r="BP33" i="73"/>
  <c r="BI33" i="73"/>
  <c r="BD33" i="73"/>
  <c r="BJ33" i="73" s="1"/>
  <c r="BA33" i="73"/>
  <c r="AY33" i="73"/>
  <c r="AS33" i="73"/>
  <c r="AL33" i="73"/>
  <c r="AG33" i="73"/>
  <c r="AM33" i="73" s="1"/>
  <c r="AD33" i="73"/>
  <c r="AB33" i="73"/>
  <c r="V33" i="73"/>
  <c r="J33" i="73"/>
  <c r="K33" i="73" s="1"/>
  <c r="G33" i="73"/>
  <c r="E33" i="73"/>
  <c r="BP32" i="73"/>
  <c r="BI32" i="73"/>
  <c r="BD32" i="73"/>
  <c r="BJ32" i="73" s="1"/>
  <c r="BA32" i="73"/>
  <c r="AY32" i="73"/>
  <c r="AS32" i="73"/>
  <c r="AL32" i="73"/>
  <c r="AM32" i="73" s="1"/>
  <c r="AG32" i="73"/>
  <c r="AH32" i="73" s="1"/>
  <c r="AD32" i="73"/>
  <c r="AB32" i="73"/>
  <c r="V32" i="73"/>
  <c r="J32" i="73"/>
  <c r="K32" i="73" s="1"/>
  <c r="G32" i="73"/>
  <c r="E32" i="73"/>
  <c r="BP31" i="73"/>
  <c r="BI31" i="73"/>
  <c r="BD31" i="73"/>
  <c r="BE31" i="73" s="1"/>
  <c r="BA31" i="73"/>
  <c r="AY31" i="73"/>
  <c r="AS31" i="73"/>
  <c r="AL31" i="73"/>
  <c r="AG31" i="73"/>
  <c r="AD31" i="73"/>
  <c r="AB31" i="73"/>
  <c r="V31" i="73"/>
  <c r="J31" i="73"/>
  <c r="P31" i="73" s="1"/>
  <c r="G31" i="73"/>
  <c r="E31" i="73"/>
  <c r="BP30" i="73"/>
  <c r="BI30" i="73"/>
  <c r="BD30" i="73"/>
  <c r="BA30" i="73"/>
  <c r="AY30" i="73"/>
  <c r="AS30" i="73"/>
  <c r="AL30" i="73"/>
  <c r="AG30" i="73"/>
  <c r="AH30" i="73" s="1"/>
  <c r="AD30" i="73"/>
  <c r="AB30" i="73"/>
  <c r="V30" i="73"/>
  <c r="J30" i="73"/>
  <c r="K30" i="73" s="1"/>
  <c r="G30" i="73"/>
  <c r="E30" i="73"/>
  <c r="BP29" i="73"/>
  <c r="BI29" i="73"/>
  <c r="BD29" i="73"/>
  <c r="BE29" i="73" s="1"/>
  <c r="BA29" i="73"/>
  <c r="AY29" i="73"/>
  <c r="AS29" i="73"/>
  <c r="AL29" i="73"/>
  <c r="AG29" i="73"/>
  <c r="AH29" i="73" s="1"/>
  <c r="AD29" i="73"/>
  <c r="AB29" i="73"/>
  <c r="V29" i="73"/>
  <c r="J29" i="73"/>
  <c r="P29" i="73" s="1"/>
  <c r="G29" i="73"/>
  <c r="E29" i="73"/>
  <c r="BP28" i="73"/>
  <c r="BI28" i="73"/>
  <c r="BD28" i="73"/>
  <c r="BE28" i="73" s="1"/>
  <c r="BA28" i="73"/>
  <c r="AY28" i="73"/>
  <c r="AS28" i="73"/>
  <c r="AL28" i="73"/>
  <c r="AG28" i="73"/>
  <c r="AM28" i="73" s="1"/>
  <c r="AD28" i="73"/>
  <c r="AB28" i="73"/>
  <c r="V28" i="73"/>
  <c r="J28" i="73"/>
  <c r="P28" i="73" s="1"/>
  <c r="G28" i="73"/>
  <c r="E28" i="73"/>
  <c r="BP27" i="73"/>
  <c r="BI27" i="73"/>
  <c r="BD27" i="73"/>
  <c r="BA27" i="73"/>
  <c r="AY27" i="73"/>
  <c r="AS27" i="73"/>
  <c r="AL27" i="73"/>
  <c r="AG27" i="73"/>
  <c r="AH27" i="73" s="1"/>
  <c r="AD27" i="73"/>
  <c r="AB27" i="73"/>
  <c r="V27" i="73"/>
  <c r="J27" i="73"/>
  <c r="K27" i="73" s="1"/>
  <c r="G27" i="73"/>
  <c r="E27" i="73"/>
  <c r="BP26" i="73"/>
  <c r="BI26" i="73"/>
  <c r="BD26" i="73"/>
  <c r="BJ26" i="73" s="1"/>
  <c r="BA26" i="73"/>
  <c r="AY26" i="73"/>
  <c r="AS26" i="73"/>
  <c r="AL26" i="73"/>
  <c r="AG26" i="73"/>
  <c r="AH26" i="73" s="1"/>
  <c r="AD26" i="73"/>
  <c r="AB26" i="73"/>
  <c r="V26" i="73"/>
  <c r="J26" i="73"/>
  <c r="P26" i="73" s="1"/>
  <c r="G26" i="73"/>
  <c r="E26" i="73"/>
  <c r="BP25" i="73"/>
  <c r="BI25" i="73"/>
  <c r="BD25" i="73"/>
  <c r="BE25" i="73" s="1"/>
  <c r="BA25" i="73"/>
  <c r="AY25" i="73"/>
  <c r="AS25" i="73"/>
  <c r="AL25" i="73"/>
  <c r="AG25" i="73"/>
  <c r="AD25" i="73"/>
  <c r="AB25" i="73"/>
  <c r="V25" i="73"/>
  <c r="J25" i="73"/>
  <c r="P25" i="73" s="1"/>
  <c r="G25" i="73"/>
  <c r="E25" i="73"/>
  <c r="BP24" i="73"/>
  <c r="BI24" i="73"/>
  <c r="BD24" i="73"/>
  <c r="BA24" i="73"/>
  <c r="AY24" i="73"/>
  <c r="AS24" i="73"/>
  <c r="AL24" i="73"/>
  <c r="AG24" i="73"/>
  <c r="AH24" i="73" s="1"/>
  <c r="AD24" i="73"/>
  <c r="AB24" i="73"/>
  <c r="V24" i="73"/>
  <c r="J24" i="73"/>
  <c r="K24" i="73" s="1"/>
  <c r="G24" i="73"/>
  <c r="E24" i="73"/>
  <c r="BP23" i="73"/>
  <c r="BI23" i="73"/>
  <c r="BD23" i="73"/>
  <c r="BA23" i="73"/>
  <c r="AY23" i="73"/>
  <c r="AS23" i="73"/>
  <c r="AL23" i="73"/>
  <c r="AG23" i="73"/>
  <c r="AH23" i="73" s="1"/>
  <c r="AD23" i="73"/>
  <c r="AB23" i="73"/>
  <c r="V23" i="73"/>
  <c r="P23" i="73"/>
  <c r="J23" i="73"/>
  <c r="K23" i="73" s="1"/>
  <c r="G23" i="73"/>
  <c r="E23" i="73"/>
  <c r="BP22" i="73"/>
  <c r="BI22" i="73"/>
  <c r="BD22" i="73"/>
  <c r="BE22" i="73" s="1"/>
  <c r="BA22" i="73"/>
  <c r="AY22" i="73"/>
  <c r="AS22" i="73"/>
  <c r="AL22" i="73"/>
  <c r="AG22" i="73"/>
  <c r="AD22" i="73"/>
  <c r="AB22" i="73"/>
  <c r="V22" i="73"/>
  <c r="J22" i="73"/>
  <c r="P22" i="73" s="1"/>
  <c r="G22" i="73"/>
  <c r="E22" i="73"/>
  <c r="BP21" i="73"/>
  <c r="BI21" i="73"/>
  <c r="BD21" i="73"/>
  <c r="BA21" i="73"/>
  <c r="AY21" i="73"/>
  <c r="AS21" i="73"/>
  <c r="AL21" i="73"/>
  <c r="AG21" i="73"/>
  <c r="AH21" i="73" s="1"/>
  <c r="AD21" i="73"/>
  <c r="AB21" i="73"/>
  <c r="V21" i="73"/>
  <c r="J21" i="73"/>
  <c r="P21" i="73" s="1"/>
  <c r="G21" i="73"/>
  <c r="E21" i="73"/>
  <c r="BP20" i="73"/>
  <c r="BI20" i="73"/>
  <c r="BD20" i="73"/>
  <c r="BJ20" i="73" s="1"/>
  <c r="BA20" i="73"/>
  <c r="AY20" i="73"/>
  <c r="AS20" i="73"/>
  <c r="AL20" i="73"/>
  <c r="AG20" i="73"/>
  <c r="AH20" i="73" s="1"/>
  <c r="AD20" i="73"/>
  <c r="AB20" i="73"/>
  <c r="V20" i="73"/>
  <c r="P20" i="73"/>
  <c r="J20" i="73"/>
  <c r="K20" i="73" s="1"/>
  <c r="G20" i="73"/>
  <c r="E20" i="73"/>
  <c r="BP19" i="73"/>
  <c r="BI19" i="73"/>
  <c r="BD19" i="73"/>
  <c r="BJ19" i="73" s="1"/>
  <c r="BA19" i="73"/>
  <c r="AY19" i="73"/>
  <c r="AS19" i="73"/>
  <c r="AL19" i="73"/>
  <c r="AG19" i="73"/>
  <c r="AM19" i="73" s="1"/>
  <c r="AD19" i="73"/>
  <c r="AB19" i="73"/>
  <c r="V19" i="73"/>
  <c r="J19" i="73"/>
  <c r="P19" i="73" s="1"/>
  <c r="G19" i="73"/>
  <c r="E19" i="73"/>
  <c r="BP18" i="73"/>
  <c r="BI18" i="73"/>
  <c r="BD18" i="73"/>
  <c r="BJ18" i="73" s="1"/>
  <c r="BA18" i="73"/>
  <c r="AY18" i="73"/>
  <c r="AS18" i="73"/>
  <c r="AL18" i="73"/>
  <c r="AG18" i="73"/>
  <c r="AH18" i="73" s="1"/>
  <c r="AD18" i="73"/>
  <c r="AB18" i="73"/>
  <c r="V18" i="73"/>
  <c r="J18" i="73"/>
  <c r="K18" i="73" s="1"/>
  <c r="G18" i="73"/>
  <c r="E18" i="73"/>
  <c r="BP17" i="73"/>
  <c r="BI17" i="73"/>
  <c r="BD17" i="73"/>
  <c r="BA17" i="73"/>
  <c r="AY17" i="73"/>
  <c r="AS17" i="73"/>
  <c r="AL17" i="73"/>
  <c r="AG17" i="73"/>
  <c r="AH17" i="73" s="1"/>
  <c r="AD17" i="73"/>
  <c r="AB17" i="73"/>
  <c r="V17" i="73"/>
  <c r="J17" i="73"/>
  <c r="K17" i="73" s="1"/>
  <c r="G17" i="73"/>
  <c r="E17" i="73"/>
  <c r="BP16" i="73"/>
  <c r="BI16" i="73"/>
  <c r="BJ16" i="73" s="1"/>
  <c r="BD16" i="73"/>
  <c r="BE16" i="73" s="1"/>
  <c r="BA16" i="73"/>
  <c r="AY16" i="73"/>
  <c r="AS16" i="73"/>
  <c r="AL16" i="73"/>
  <c r="AG16" i="73"/>
  <c r="AM16" i="73" s="1"/>
  <c r="AD16" i="73"/>
  <c r="AB16" i="73"/>
  <c r="V16" i="73"/>
  <c r="J16" i="73"/>
  <c r="P16" i="73" s="1"/>
  <c r="G16" i="73"/>
  <c r="E16" i="73"/>
  <c r="BP15" i="73"/>
  <c r="BI15" i="73"/>
  <c r="BD15" i="73"/>
  <c r="BJ15" i="73" s="1"/>
  <c r="BA15" i="73"/>
  <c r="AY15" i="73"/>
  <c r="AS15" i="73"/>
  <c r="AL15" i="73"/>
  <c r="AG15" i="73"/>
  <c r="AH15" i="73" s="1"/>
  <c r="AD15" i="73"/>
  <c r="AB15" i="73"/>
  <c r="V15" i="73"/>
  <c r="J15" i="73"/>
  <c r="K15" i="73" s="1"/>
  <c r="G15" i="73"/>
  <c r="E15" i="73"/>
  <c r="BP14" i="73"/>
  <c r="BI14" i="73"/>
  <c r="BD14" i="73"/>
  <c r="BA14" i="73"/>
  <c r="AY14" i="73"/>
  <c r="AS14" i="73"/>
  <c r="AL14" i="73"/>
  <c r="AG14" i="73"/>
  <c r="AH14" i="73" s="1"/>
  <c r="AD14" i="73"/>
  <c r="AB14" i="73"/>
  <c r="V14" i="73"/>
  <c r="J14" i="73"/>
  <c r="P14" i="73" s="1"/>
  <c r="G14" i="73"/>
  <c r="E14" i="73"/>
  <c r="BP13" i="73"/>
  <c r="BI13" i="73"/>
  <c r="BJ13" i="73" s="1"/>
  <c r="BD13" i="73"/>
  <c r="BE13" i="73" s="1"/>
  <c r="BA13" i="73"/>
  <c r="AY13" i="73"/>
  <c r="AS13" i="73"/>
  <c r="AL13" i="73"/>
  <c r="AG13" i="73"/>
  <c r="AD13" i="73"/>
  <c r="AB13" i="73"/>
  <c r="V13" i="73"/>
  <c r="J13" i="73"/>
  <c r="P13" i="73" s="1"/>
  <c r="G13" i="73"/>
  <c r="E13" i="73"/>
  <c r="BP12" i="73"/>
  <c r="BI12" i="73"/>
  <c r="BD12" i="73"/>
  <c r="BE12" i="73" s="1"/>
  <c r="BA12" i="73"/>
  <c r="AY12" i="73"/>
  <c r="AS12" i="73"/>
  <c r="AL12" i="73"/>
  <c r="AG12" i="73"/>
  <c r="AH12" i="73" s="1"/>
  <c r="AD12" i="73"/>
  <c r="AB12" i="73"/>
  <c r="V12" i="73"/>
  <c r="J12" i="73"/>
  <c r="P12" i="73" s="1"/>
  <c r="G12" i="73"/>
  <c r="E12" i="73"/>
  <c r="BP11" i="73"/>
  <c r="BI11" i="73"/>
  <c r="BD11" i="73"/>
  <c r="BJ11" i="73" s="1"/>
  <c r="BA11" i="73"/>
  <c r="AY11" i="73"/>
  <c r="AS11" i="73"/>
  <c r="AL11" i="73"/>
  <c r="AG11" i="73"/>
  <c r="AH11" i="73" s="1"/>
  <c r="AD11" i="73"/>
  <c r="AB11" i="73"/>
  <c r="V11" i="73"/>
  <c r="J11" i="73"/>
  <c r="P11" i="73" s="1"/>
  <c r="G11" i="73"/>
  <c r="E11" i="73"/>
  <c r="BP10" i="73"/>
  <c r="BI10" i="73"/>
  <c r="BD10" i="73"/>
  <c r="BE10" i="73" s="1"/>
  <c r="BA10" i="73"/>
  <c r="AY10" i="73"/>
  <c r="AS10" i="73"/>
  <c r="AL10" i="73"/>
  <c r="AG10" i="73"/>
  <c r="AM10" i="73" s="1"/>
  <c r="AD10" i="73"/>
  <c r="AB10" i="73"/>
  <c r="V10" i="73"/>
  <c r="J10" i="73"/>
  <c r="P10" i="73" s="1"/>
  <c r="G10" i="73"/>
  <c r="E10" i="73"/>
  <c r="BP9" i="73"/>
  <c r="BI9" i="73"/>
  <c r="BD9" i="73"/>
  <c r="BA9" i="73"/>
  <c r="AY9" i="73"/>
  <c r="AS9" i="73"/>
  <c r="AL9" i="73"/>
  <c r="AG9" i="73"/>
  <c r="AH9" i="73" s="1"/>
  <c r="AD9" i="73"/>
  <c r="AB9" i="73"/>
  <c r="V9" i="73"/>
  <c r="J9" i="73"/>
  <c r="K9" i="73" s="1"/>
  <c r="G9" i="73"/>
  <c r="E9" i="73"/>
  <c r="BP8" i="73"/>
  <c r="BI8" i="73"/>
  <c r="BD8" i="73"/>
  <c r="BE8" i="73" s="1"/>
  <c r="BA8" i="73"/>
  <c r="AY8" i="73"/>
  <c r="AS8" i="73"/>
  <c r="AL8" i="73"/>
  <c r="AG8" i="73"/>
  <c r="AH8" i="73" s="1"/>
  <c r="AD8" i="73"/>
  <c r="AB8" i="73"/>
  <c r="V8" i="73"/>
  <c r="P8" i="73"/>
  <c r="J8" i="73"/>
  <c r="K8" i="73" s="1"/>
  <c r="G8" i="73"/>
  <c r="E8" i="73"/>
  <c r="BP7" i="73"/>
  <c r="BI7" i="73"/>
  <c r="BD7" i="73"/>
  <c r="BE7" i="73" s="1"/>
  <c r="BA7" i="73"/>
  <c r="AY7" i="73"/>
  <c r="AS7" i="73"/>
  <c r="AL7" i="73"/>
  <c r="AG7" i="73"/>
  <c r="AD7" i="73"/>
  <c r="AB7" i="73"/>
  <c r="V7" i="73"/>
  <c r="J7" i="73"/>
  <c r="P7" i="73" s="1"/>
  <c r="G7" i="73"/>
  <c r="E7" i="73"/>
  <c r="BP6" i="73"/>
  <c r="BI6" i="73"/>
  <c r="BD6" i="73"/>
  <c r="BE6" i="73" s="1"/>
  <c r="BA6" i="73"/>
  <c r="AY6" i="73"/>
  <c r="AS6" i="73"/>
  <c r="AL6" i="73"/>
  <c r="AG6" i="73"/>
  <c r="AH6" i="73" s="1"/>
  <c r="AD6" i="73"/>
  <c r="AB6" i="73"/>
  <c r="V6" i="73"/>
  <c r="J6" i="73"/>
  <c r="P6" i="73" s="1"/>
  <c r="G6" i="73"/>
  <c r="E6" i="73"/>
  <c r="BP5" i="73"/>
  <c r="BI5" i="73"/>
  <c r="BD5" i="73"/>
  <c r="BE5" i="73" s="1"/>
  <c r="BA5" i="73"/>
  <c r="AY5" i="73"/>
  <c r="AS5" i="73"/>
  <c r="AL5" i="73"/>
  <c r="AG5" i="73"/>
  <c r="AH5" i="73" s="1"/>
  <c r="AD5" i="73"/>
  <c r="AB5" i="73"/>
  <c r="V5" i="73"/>
  <c r="J5" i="73"/>
  <c r="P5" i="73" s="1"/>
  <c r="G5" i="73"/>
  <c r="E5" i="73"/>
  <c r="BP4" i="73"/>
  <c r="BI4" i="73"/>
  <c r="BD4" i="73"/>
  <c r="BJ4" i="73" s="1"/>
  <c r="BA4" i="73"/>
  <c r="AY4" i="73"/>
  <c r="AS4" i="73"/>
  <c r="AL4" i="73"/>
  <c r="AG4" i="73"/>
  <c r="AD4" i="73"/>
  <c r="AB4" i="73"/>
  <c r="V4" i="73"/>
  <c r="J4" i="73"/>
  <c r="G4" i="73"/>
  <c r="E4" i="73"/>
  <c r="BP38" i="65"/>
  <c r="BE38" i="65"/>
  <c r="BD38" i="65"/>
  <c r="BP37" i="65"/>
  <c r="BE37" i="65"/>
  <c r="BD37" i="65"/>
  <c r="AS37" i="65"/>
  <c r="AH37" i="65"/>
  <c r="AG37" i="65"/>
  <c r="DB67" i="57"/>
  <c r="DB74" i="57"/>
  <c r="BP38" i="63"/>
  <c r="BE38" i="63"/>
  <c r="BD38" i="63"/>
  <c r="BP37" i="63"/>
  <c r="BE37" i="63"/>
  <c r="BD37" i="63"/>
  <c r="AS37" i="63"/>
  <c r="AH37" i="63"/>
  <c r="AG37" i="63"/>
  <c r="J26" i="71"/>
  <c r="J27" i="71"/>
  <c r="J28" i="71"/>
  <c r="J29" i="71"/>
  <c r="J30" i="71"/>
  <c r="J31" i="71"/>
  <c r="M31" i="71" s="1"/>
  <c r="J32" i="71"/>
  <c r="CU93" i="33"/>
  <c r="DL74" i="33"/>
  <c r="DM73" i="33"/>
  <c r="DM72" i="33"/>
  <c r="DN71" i="33"/>
  <c r="DM71" i="33"/>
  <c r="DM70" i="33"/>
  <c r="DM69" i="33"/>
  <c r="DN68" i="33"/>
  <c r="DN74" i="33" s="1"/>
  <c r="DM68" i="33"/>
  <c r="DM74" i="33" s="1"/>
  <c r="I43" i="71"/>
  <c r="F43" i="71"/>
  <c r="H40" i="71" s="1"/>
  <c r="N40" i="71" s="1"/>
  <c r="W42" i="71"/>
  <c r="X42" i="71" s="1"/>
  <c r="T42" i="71"/>
  <c r="U42" i="71" s="1"/>
  <c r="L42" i="71"/>
  <c r="J42" i="71"/>
  <c r="G42" i="71"/>
  <c r="M42" i="71" s="1"/>
  <c r="W41" i="71"/>
  <c r="X41" i="71" s="1"/>
  <c r="T41" i="71"/>
  <c r="U41" i="71" s="1"/>
  <c r="L41" i="71"/>
  <c r="J41" i="71"/>
  <c r="G41" i="71"/>
  <c r="M41" i="71" s="1"/>
  <c r="W40" i="71"/>
  <c r="X40" i="71" s="1"/>
  <c r="T40" i="71"/>
  <c r="U40" i="71" s="1"/>
  <c r="L40" i="71"/>
  <c r="K40" i="71"/>
  <c r="J40" i="71"/>
  <c r="G40" i="71"/>
  <c r="M40" i="71" s="1"/>
  <c r="W39" i="71"/>
  <c r="X39" i="71" s="1"/>
  <c r="T39" i="71"/>
  <c r="U39" i="71" s="1"/>
  <c r="L39" i="71"/>
  <c r="J39" i="71"/>
  <c r="J43" i="71" s="1"/>
  <c r="I44" i="71" s="1"/>
  <c r="G39" i="71"/>
  <c r="M39" i="71" s="1"/>
  <c r="W38" i="71"/>
  <c r="X38" i="71" s="1"/>
  <c r="T38" i="71"/>
  <c r="U38" i="71" s="1"/>
  <c r="L38" i="71"/>
  <c r="L43" i="71" s="1"/>
  <c r="J38" i="71"/>
  <c r="G38" i="71"/>
  <c r="M38" i="71" s="1"/>
  <c r="W37" i="71"/>
  <c r="X37" i="71" s="1"/>
  <c r="T37" i="71"/>
  <c r="U37" i="71" s="1"/>
  <c r="L37" i="71"/>
  <c r="K37" i="71"/>
  <c r="K43" i="71" s="1"/>
  <c r="J37" i="71"/>
  <c r="G37" i="71"/>
  <c r="M37" i="71" s="1"/>
  <c r="W32" i="71"/>
  <c r="Y26" i="71" s="1"/>
  <c r="T32" i="71"/>
  <c r="V29" i="71" s="1"/>
  <c r="I32" i="71"/>
  <c r="K29" i="71" s="1"/>
  <c r="F32" i="71"/>
  <c r="H26" i="71" s="1"/>
  <c r="Z31" i="71"/>
  <c r="X31" i="71"/>
  <c r="AA31" i="71" s="1"/>
  <c r="U31" i="71"/>
  <c r="L31" i="71"/>
  <c r="G31" i="71"/>
  <c r="Z30" i="71"/>
  <c r="X30" i="71"/>
  <c r="AA30" i="71" s="1"/>
  <c r="U30" i="71"/>
  <c r="M30" i="71"/>
  <c r="L30" i="71"/>
  <c r="G30" i="71"/>
  <c r="Z29" i="71"/>
  <c r="X29" i="71"/>
  <c r="AA29" i="71" s="1"/>
  <c r="U29" i="71"/>
  <c r="L29" i="71"/>
  <c r="G29" i="71"/>
  <c r="M29" i="71" s="1"/>
  <c r="Z28" i="71"/>
  <c r="X28" i="71"/>
  <c r="U28" i="71"/>
  <c r="AA28" i="71" s="1"/>
  <c r="L28" i="71"/>
  <c r="G28" i="71"/>
  <c r="M28" i="71" s="1"/>
  <c r="Z27" i="71"/>
  <c r="X27" i="71"/>
  <c r="U27" i="71"/>
  <c r="AA27" i="71" s="1"/>
  <c r="L27" i="71"/>
  <c r="G27" i="71"/>
  <c r="Z26" i="71"/>
  <c r="X26" i="71"/>
  <c r="V26" i="71"/>
  <c r="U26" i="71"/>
  <c r="AA26" i="71" s="1"/>
  <c r="L26" i="71"/>
  <c r="K26" i="71"/>
  <c r="K32" i="71" s="1"/>
  <c r="G26" i="71"/>
  <c r="W21" i="71"/>
  <c r="T21" i="71"/>
  <c r="V18" i="71" s="1"/>
  <c r="I21" i="71"/>
  <c r="K18" i="71" s="1"/>
  <c r="F21" i="71"/>
  <c r="H15" i="71" s="1"/>
  <c r="Z20" i="71"/>
  <c r="X20" i="71"/>
  <c r="U20" i="71"/>
  <c r="L20" i="71"/>
  <c r="J20" i="71"/>
  <c r="G20" i="71"/>
  <c r="Z19" i="71"/>
  <c r="X19" i="71"/>
  <c r="U19" i="71"/>
  <c r="L19" i="71"/>
  <c r="J19" i="71"/>
  <c r="G19" i="71"/>
  <c r="M19" i="71" s="1"/>
  <c r="Z18" i="71"/>
  <c r="Y18" i="71"/>
  <c r="Y21" i="71" s="1"/>
  <c r="X18" i="71"/>
  <c r="U18" i="71"/>
  <c r="L18" i="71"/>
  <c r="J18" i="71"/>
  <c r="G18" i="71"/>
  <c r="M18" i="71" s="1"/>
  <c r="Z17" i="71"/>
  <c r="X17" i="71"/>
  <c r="U17" i="71"/>
  <c r="L17" i="71"/>
  <c r="J17" i="71"/>
  <c r="G17" i="71"/>
  <c r="M17" i="71" s="1"/>
  <c r="Z16" i="71"/>
  <c r="X16" i="71"/>
  <c r="AA16" i="71" s="1"/>
  <c r="U16" i="71"/>
  <c r="L16" i="71"/>
  <c r="J16" i="71"/>
  <c r="M16" i="71" s="1"/>
  <c r="G16" i="71"/>
  <c r="Z15" i="71"/>
  <c r="Y15" i="71"/>
  <c r="X15" i="71"/>
  <c r="U15" i="71"/>
  <c r="AA15" i="71" s="1"/>
  <c r="M15" i="71"/>
  <c r="L15" i="71"/>
  <c r="J15" i="71"/>
  <c r="G15" i="71"/>
  <c r="W10" i="71"/>
  <c r="Y4" i="71" s="1"/>
  <c r="T10" i="71"/>
  <c r="V7" i="71" s="1"/>
  <c r="I10" i="71"/>
  <c r="K7" i="71" s="1"/>
  <c r="F10" i="71"/>
  <c r="H4" i="71" s="1"/>
  <c r="Z9" i="71"/>
  <c r="X9" i="71"/>
  <c r="AA9" i="71" s="1"/>
  <c r="U9" i="71"/>
  <c r="M9" i="71"/>
  <c r="L9" i="71"/>
  <c r="L10" i="71" s="1"/>
  <c r="J9" i="71"/>
  <c r="G9" i="71"/>
  <c r="AA8" i="71"/>
  <c r="Z8" i="71"/>
  <c r="X8" i="71"/>
  <c r="U8" i="71"/>
  <c r="M8" i="71"/>
  <c r="L8" i="71"/>
  <c r="J8" i="71"/>
  <c r="G8" i="71"/>
  <c r="Z7" i="71"/>
  <c r="X7" i="71"/>
  <c r="U7" i="71"/>
  <c r="L7" i="71"/>
  <c r="J7" i="71"/>
  <c r="H7" i="71"/>
  <c r="N7" i="71" s="1"/>
  <c r="G7" i="71"/>
  <c r="M7" i="71" s="1"/>
  <c r="Z6" i="71"/>
  <c r="X6" i="71"/>
  <c r="AA6" i="71" s="1"/>
  <c r="U6" i="71"/>
  <c r="L6" i="71"/>
  <c r="J6" i="71"/>
  <c r="G6" i="71"/>
  <c r="M6" i="71" s="1"/>
  <c r="Z5" i="71"/>
  <c r="X5" i="71"/>
  <c r="U5" i="71"/>
  <c r="L5" i="71"/>
  <c r="J5" i="71"/>
  <c r="M5" i="71" s="1"/>
  <c r="G5" i="71"/>
  <c r="Z4" i="71"/>
  <c r="X4" i="71"/>
  <c r="X10" i="71" s="1"/>
  <c r="W11" i="71" s="1"/>
  <c r="U4" i="71"/>
  <c r="L4" i="71"/>
  <c r="K4" i="71"/>
  <c r="K10" i="71" s="1"/>
  <c r="J4" i="71"/>
  <c r="G4" i="71"/>
  <c r="M4" i="71" s="1"/>
  <c r="M13" i="69"/>
  <c r="AH19" i="60"/>
  <c r="M11" i="69"/>
  <c r="H47" i="69"/>
  <c r="I46" i="69"/>
  <c r="I45" i="69"/>
  <c r="I44" i="69"/>
  <c r="I43" i="69"/>
  <c r="I42" i="69"/>
  <c r="F36" i="69"/>
  <c r="E36" i="69"/>
  <c r="D36" i="69"/>
  <c r="C36" i="69"/>
  <c r="E5" i="69" s="1"/>
  <c r="T53" i="69"/>
  <c r="R47" i="69"/>
  <c r="R46" i="69"/>
  <c r="R45" i="69"/>
  <c r="R44" i="69"/>
  <c r="R43" i="69"/>
  <c r="R42" i="69"/>
  <c r="U41" i="69"/>
  <c r="T41" i="69"/>
  <c r="S41" i="69"/>
  <c r="R41" i="69"/>
  <c r="U29" i="69"/>
  <c r="T29" i="69"/>
  <c r="R35" i="69"/>
  <c r="R31" i="69"/>
  <c r="R32" i="69"/>
  <c r="R33" i="69"/>
  <c r="R34" i="69"/>
  <c r="R30" i="69"/>
  <c r="S29" i="69"/>
  <c r="R29" i="69"/>
  <c r="G60" i="69"/>
  <c r="G59" i="69"/>
  <c r="F59" i="69"/>
  <c r="E59" i="69"/>
  <c r="D59" i="69"/>
  <c r="C59" i="69"/>
  <c r="G58" i="69"/>
  <c r="F58" i="69"/>
  <c r="E58" i="69"/>
  <c r="D58" i="69"/>
  <c r="C58" i="69"/>
  <c r="G57" i="69"/>
  <c r="E57" i="69"/>
  <c r="C57" i="69"/>
  <c r="G56" i="69"/>
  <c r="E56" i="69"/>
  <c r="C56" i="69"/>
  <c r="G55" i="69"/>
  <c r="E55" i="69"/>
  <c r="D55" i="69"/>
  <c r="C55" i="69"/>
  <c r="G54" i="69"/>
  <c r="F54" i="69"/>
  <c r="E54" i="69"/>
  <c r="D54" i="69"/>
  <c r="C54" i="69"/>
  <c r="H53" i="69"/>
  <c r="G53" i="69"/>
  <c r="F53" i="69"/>
  <c r="E53" i="69"/>
  <c r="D53" i="69"/>
  <c r="C53" i="69"/>
  <c r="F48" i="69"/>
  <c r="E48" i="69"/>
  <c r="C48" i="69"/>
  <c r="E6" i="69" s="1"/>
  <c r="H58" i="69"/>
  <c r="D56" i="69"/>
  <c r="H35" i="69"/>
  <c r="I34" i="69"/>
  <c r="F57" i="69"/>
  <c r="O60" i="69"/>
  <c r="K54" i="69"/>
  <c r="L54" i="69"/>
  <c r="M54" i="69"/>
  <c r="O54" i="69"/>
  <c r="K55" i="69"/>
  <c r="L55" i="69"/>
  <c r="M55" i="69"/>
  <c r="O55" i="69"/>
  <c r="K56" i="69"/>
  <c r="M56" i="69"/>
  <c r="O56" i="69"/>
  <c r="K57" i="69"/>
  <c r="M57" i="69"/>
  <c r="O57" i="69"/>
  <c r="K58" i="69"/>
  <c r="L58" i="69"/>
  <c r="M58" i="69"/>
  <c r="N58" i="69"/>
  <c r="O58" i="69"/>
  <c r="K59" i="69"/>
  <c r="L59" i="69"/>
  <c r="M59" i="69"/>
  <c r="N59" i="69"/>
  <c r="O59" i="69"/>
  <c r="L53" i="69"/>
  <c r="M53" i="69"/>
  <c r="N53" i="69"/>
  <c r="O53" i="69"/>
  <c r="P53" i="69"/>
  <c r="K53" i="69"/>
  <c r="P47" i="69"/>
  <c r="Q47" i="69" s="1"/>
  <c r="P46" i="69"/>
  <c r="Q46" i="69" s="1"/>
  <c r="P43" i="69"/>
  <c r="Q43" i="69" s="1"/>
  <c r="P42" i="69"/>
  <c r="Q42" i="69" s="1"/>
  <c r="L45" i="69"/>
  <c r="P45" i="69" s="1"/>
  <c r="Q45" i="69" s="1"/>
  <c r="L44" i="69"/>
  <c r="L56" i="69" s="1"/>
  <c r="K48" i="69"/>
  <c r="M6" i="69" s="1"/>
  <c r="M48" i="69"/>
  <c r="P34" i="69"/>
  <c r="Q34" i="69" s="1"/>
  <c r="P35" i="69"/>
  <c r="Q35" i="69" s="1"/>
  <c r="M36" i="69"/>
  <c r="L36" i="69"/>
  <c r="K36" i="69"/>
  <c r="M5" i="69" s="1"/>
  <c r="N33" i="69"/>
  <c r="P33" i="69" s="1"/>
  <c r="Q33" i="69" s="1"/>
  <c r="N32" i="69"/>
  <c r="P32" i="69" s="1"/>
  <c r="Q32" i="69" s="1"/>
  <c r="N31" i="69"/>
  <c r="N55" i="69" s="1"/>
  <c r="N30" i="69"/>
  <c r="P30" i="69" s="1"/>
  <c r="Q30" i="69" s="1"/>
  <c r="T25" i="69"/>
  <c r="R25" i="69"/>
  <c r="U17" i="69"/>
  <c r="T17" i="69"/>
  <c r="R18" i="69"/>
  <c r="R19" i="69"/>
  <c r="R20" i="69"/>
  <c r="R21" i="69"/>
  <c r="R22" i="69"/>
  <c r="R23" i="69"/>
  <c r="R17" i="69"/>
  <c r="S17" i="69"/>
  <c r="H19" i="69"/>
  <c r="I19" i="69" s="1"/>
  <c r="H18" i="69"/>
  <c r="G24" i="69"/>
  <c r="N24" i="69"/>
  <c r="M24" i="69"/>
  <c r="L24" i="69"/>
  <c r="K24" i="69"/>
  <c r="M4" i="69" s="1"/>
  <c r="J24" i="69"/>
  <c r="P23" i="69"/>
  <c r="Q23" i="69" s="1"/>
  <c r="P22" i="69"/>
  <c r="Q22" i="69" s="1"/>
  <c r="P21" i="69"/>
  <c r="Q21" i="69" s="1"/>
  <c r="P20" i="69"/>
  <c r="Q20" i="69" s="1"/>
  <c r="P19" i="69"/>
  <c r="Q19" i="69" s="1"/>
  <c r="P18" i="69"/>
  <c r="F24" i="69"/>
  <c r="E24" i="69"/>
  <c r="D24" i="69"/>
  <c r="C24" i="69"/>
  <c r="E4" i="69" s="1"/>
  <c r="B24" i="69"/>
  <c r="H23" i="69"/>
  <c r="I23" i="69" s="1"/>
  <c r="H22" i="69"/>
  <c r="I22" i="69" s="1"/>
  <c r="H21" i="69"/>
  <c r="I21" i="69" s="1"/>
  <c r="H20" i="69"/>
  <c r="I20" i="69" s="1"/>
  <c r="AP16" i="39"/>
  <c r="AP15" i="39"/>
  <c r="AS11" i="39"/>
  <c r="AS12" i="39"/>
  <c r="AS13" i="39" s="1"/>
  <c r="AS14" i="39" s="1"/>
  <c r="AL13" i="39"/>
  <c r="AL11" i="39"/>
  <c r="AK11" i="39"/>
  <c r="AI11" i="39"/>
  <c r="Q7" i="39"/>
  <c r="Q8" i="39"/>
  <c r="Q9" i="39"/>
  <c r="AK13" i="39"/>
  <c r="AN12" i="39" s="1"/>
  <c r="AN7" i="39"/>
  <c r="AH7" i="39"/>
  <c r="AH10" i="39"/>
  <c r="AF14" i="60"/>
  <c r="AH14" i="60"/>
  <c r="AH15" i="60"/>
  <c r="K22" i="68"/>
  <c r="O22" i="68" s="1"/>
  <c r="J22" i="68"/>
  <c r="F22" i="68"/>
  <c r="G22" i="68" s="1"/>
  <c r="E22" i="68"/>
  <c r="D22" i="68"/>
  <c r="L21" i="68"/>
  <c r="P21" i="68" s="1"/>
  <c r="K21" i="68"/>
  <c r="M21" i="68" s="1"/>
  <c r="J21" i="68"/>
  <c r="F21" i="68"/>
  <c r="E21" i="68"/>
  <c r="G21" i="68" s="1"/>
  <c r="D21" i="68"/>
  <c r="O20" i="68"/>
  <c r="N20" i="68"/>
  <c r="L20" i="68"/>
  <c r="P20" i="68" s="1"/>
  <c r="K20" i="68"/>
  <c r="J20" i="68"/>
  <c r="F20" i="68"/>
  <c r="Q20" i="68" s="1"/>
  <c r="E20" i="68"/>
  <c r="G20" i="68" s="1"/>
  <c r="D20" i="68"/>
  <c r="S19" i="68"/>
  <c r="R19" i="68"/>
  <c r="Q19" i="68"/>
  <c r="P19" i="68"/>
  <c r="O19" i="68"/>
  <c r="N19" i="68"/>
  <c r="M19" i="68"/>
  <c r="G19" i="68"/>
  <c r="O18" i="68"/>
  <c r="N18" i="68"/>
  <c r="L18" i="68"/>
  <c r="Q18" i="68" s="1"/>
  <c r="G18" i="68"/>
  <c r="S17" i="68"/>
  <c r="Q17" i="68"/>
  <c r="P17" i="68"/>
  <c r="O17" i="68"/>
  <c r="N17" i="68"/>
  <c r="M17" i="68"/>
  <c r="G17" i="68"/>
  <c r="R17" i="68" s="1"/>
  <c r="S16" i="68"/>
  <c r="R16" i="68"/>
  <c r="Q16" i="68"/>
  <c r="P16" i="68"/>
  <c r="O16" i="68"/>
  <c r="N16" i="68"/>
  <c r="M16" i="68"/>
  <c r="G16" i="68"/>
  <c r="Q15" i="68"/>
  <c r="P15" i="68"/>
  <c r="O15" i="68"/>
  <c r="N15" i="68"/>
  <c r="M15" i="68"/>
  <c r="G15" i="68"/>
  <c r="S15" i="68" s="1"/>
  <c r="S14" i="68"/>
  <c r="Q14" i="68"/>
  <c r="P14" i="68"/>
  <c r="O14" i="68"/>
  <c r="N14" i="68"/>
  <c r="M14" i="68"/>
  <c r="G14" i="68"/>
  <c r="R14" i="68" s="1"/>
  <c r="S13" i="68"/>
  <c r="R13" i="68"/>
  <c r="Q13" i="68"/>
  <c r="P13" i="68"/>
  <c r="O13" i="68"/>
  <c r="N13" i="68"/>
  <c r="M13" i="68"/>
  <c r="G13" i="68"/>
  <c r="L10" i="68"/>
  <c r="Q10" i="68" s="1"/>
  <c r="K10" i="68"/>
  <c r="M10" i="68" s="1"/>
  <c r="J10" i="68"/>
  <c r="F10" i="68"/>
  <c r="D10" i="68"/>
  <c r="Q9" i="68"/>
  <c r="P9" i="68"/>
  <c r="O9" i="68"/>
  <c r="N9" i="68"/>
  <c r="M9" i="68"/>
  <c r="S9" i="68" s="1"/>
  <c r="G9" i="68"/>
  <c r="Q8" i="68"/>
  <c r="P8" i="68"/>
  <c r="M8" i="68"/>
  <c r="E8" i="68"/>
  <c r="O8" i="68" s="1"/>
  <c r="S7" i="68"/>
  <c r="R7" i="68"/>
  <c r="Q7" i="68"/>
  <c r="P7" i="68"/>
  <c r="O7" i="68"/>
  <c r="N7" i="68"/>
  <c r="M7" i="68"/>
  <c r="G7" i="68"/>
  <c r="S6" i="68"/>
  <c r="R6" i="68"/>
  <c r="Q6" i="68"/>
  <c r="P6" i="68"/>
  <c r="O6" i="68"/>
  <c r="N6" i="68"/>
  <c r="M6" i="68"/>
  <c r="G6" i="68"/>
  <c r="Q5" i="68"/>
  <c r="P5" i="68"/>
  <c r="O5" i="68"/>
  <c r="N5" i="68"/>
  <c r="M5" i="68"/>
  <c r="G5" i="68"/>
  <c r="S5" i="68" s="1"/>
  <c r="S4" i="68"/>
  <c r="R4" i="68"/>
  <c r="Q4" i="68"/>
  <c r="P4" i="68"/>
  <c r="O4" i="68"/>
  <c r="N4" i="68"/>
  <c r="M4" i="68"/>
  <c r="G4" i="68"/>
  <c r="S3" i="68"/>
  <c r="R3" i="68"/>
  <c r="Q3" i="68"/>
  <c r="P3" i="68"/>
  <c r="O3" i="68"/>
  <c r="N3" i="68"/>
  <c r="M3" i="68"/>
  <c r="G3" i="68"/>
  <c r="E35" i="73" l="1"/>
  <c r="E36" i="73" s="1"/>
  <c r="G35" i="73"/>
  <c r="G36" i="73" s="1"/>
  <c r="BJ14" i="73"/>
  <c r="BJ24" i="73"/>
  <c r="AM50" i="73"/>
  <c r="P89" i="73"/>
  <c r="BJ28" i="73"/>
  <c r="AM31" i="73"/>
  <c r="AM56" i="73"/>
  <c r="BJ66" i="73"/>
  <c r="AM107" i="73"/>
  <c r="K5" i="73"/>
  <c r="AM17" i="73"/>
  <c r="BJ34" i="73"/>
  <c r="AC111" i="73"/>
  <c r="BJ105" i="73"/>
  <c r="BJ10" i="73"/>
  <c r="AM13" i="73"/>
  <c r="BJ25" i="73"/>
  <c r="BJ30" i="73"/>
  <c r="BJ101" i="73"/>
  <c r="BJ106" i="73"/>
  <c r="BJ7" i="73"/>
  <c r="AY111" i="73"/>
  <c r="AY112" i="73" s="1"/>
  <c r="AM14" i="73"/>
  <c r="BJ31" i="73"/>
  <c r="G73" i="73"/>
  <c r="G74" i="73" s="1"/>
  <c r="AY73" i="73"/>
  <c r="AY74" i="73" s="1"/>
  <c r="P97" i="73"/>
  <c r="K26" i="73"/>
  <c r="AS73" i="73"/>
  <c r="AS74" i="73" s="1"/>
  <c r="BJ46" i="73"/>
  <c r="BJ51" i="73"/>
  <c r="BJ56" i="73"/>
  <c r="E73" i="73"/>
  <c r="E74" i="73" s="1"/>
  <c r="D36" i="73"/>
  <c r="AM80" i="73"/>
  <c r="BJ83" i="73"/>
  <c r="BJ23" i="73"/>
  <c r="AM92" i="73"/>
  <c r="AX112" i="73"/>
  <c r="BE4" i="73"/>
  <c r="AM63" i="73"/>
  <c r="P65" i="73"/>
  <c r="AM23" i="73"/>
  <c r="BJ50" i="73"/>
  <c r="BJ62" i="73"/>
  <c r="BJ70" i="73"/>
  <c r="F74" i="73"/>
  <c r="J111" i="73"/>
  <c r="J112" i="73" s="1"/>
  <c r="AM97" i="73"/>
  <c r="P106" i="73"/>
  <c r="E111" i="73"/>
  <c r="E112" i="73" s="1"/>
  <c r="AM8" i="73"/>
  <c r="AM26" i="73"/>
  <c r="K14" i="73"/>
  <c r="J35" i="73"/>
  <c r="K35" i="73" s="1"/>
  <c r="K36" i="73" s="1"/>
  <c r="BE19" i="73"/>
  <c r="BJ22" i="73"/>
  <c r="P32" i="73"/>
  <c r="AM68" i="73"/>
  <c r="P80" i="73"/>
  <c r="BI111" i="73"/>
  <c r="AM86" i="73"/>
  <c r="BJ96" i="73"/>
  <c r="AM98" i="73"/>
  <c r="AM102" i="73"/>
  <c r="K103" i="73"/>
  <c r="G111" i="73"/>
  <c r="G112" i="73" s="1"/>
  <c r="AM5" i="73"/>
  <c r="BP35" i="73"/>
  <c r="BP36" i="73" s="1"/>
  <c r="K11" i="73"/>
  <c r="AM20" i="73"/>
  <c r="K29" i="73"/>
  <c r="P42" i="73"/>
  <c r="AM48" i="73"/>
  <c r="P54" i="73"/>
  <c r="BJ54" i="73"/>
  <c r="AM60" i="73"/>
  <c r="BJ67" i="73"/>
  <c r="V111" i="73"/>
  <c r="V112" i="73" s="1"/>
  <c r="BP111" i="73"/>
  <c r="BP112" i="73" s="1"/>
  <c r="BP113" i="73" s="1"/>
  <c r="BJ85" i="73"/>
  <c r="K92" i="73"/>
  <c r="AM109" i="73"/>
  <c r="P17" i="73"/>
  <c r="P45" i="73"/>
  <c r="P57" i="73"/>
  <c r="V35" i="73"/>
  <c r="V36" i="73" s="1"/>
  <c r="AM7" i="73"/>
  <c r="AM25" i="73"/>
  <c r="BJ43" i="73"/>
  <c r="BJ47" i="73"/>
  <c r="AM53" i="73"/>
  <c r="BJ55" i="73"/>
  <c r="BJ59" i="73"/>
  <c r="BD63" i="73"/>
  <c r="BD73" i="73" s="1"/>
  <c r="BJ90" i="73"/>
  <c r="AM91" i="73"/>
  <c r="AM94" i="73"/>
  <c r="AM99" i="73"/>
  <c r="BJ108" i="73"/>
  <c r="AM110" i="73"/>
  <c r="F112" i="73"/>
  <c r="P83" i="73"/>
  <c r="AM100" i="73"/>
  <c r="BJ45" i="73"/>
  <c r="AM51" i="73"/>
  <c r="AM71" i="73"/>
  <c r="BJ9" i="73"/>
  <c r="BJ27" i="73"/>
  <c r="AM34" i="73"/>
  <c r="BJ57" i="73"/>
  <c r="D74" i="73"/>
  <c r="BJ88" i="73"/>
  <c r="AG35" i="73"/>
  <c r="AH35" i="73" s="1"/>
  <c r="AH36" i="73" s="1"/>
  <c r="BI35" i="73"/>
  <c r="AM22" i="73"/>
  <c r="P34" i="73"/>
  <c r="P51" i="73"/>
  <c r="P63" i="73"/>
  <c r="BJ64" i="73"/>
  <c r="BJ72" i="73"/>
  <c r="BJ82" i="73"/>
  <c r="AM88" i="73"/>
  <c r="AM106" i="73"/>
  <c r="AS35" i="73"/>
  <c r="AS36" i="73" s="1"/>
  <c r="AS37" i="73" s="1"/>
  <c r="BP73" i="73"/>
  <c r="BP74" i="73" s="1"/>
  <c r="K68" i="73"/>
  <c r="P86" i="73"/>
  <c r="AM103" i="73"/>
  <c r="AL35" i="73"/>
  <c r="AM35" i="73" s="1"/>
  <c r="AM36" i="73" s="1"/>
  <c r="AM11" i="73"/>
  <c r="BJ17" i="73"/>
  <c r="BJ21" i="73"/>
  <c r="AM29" i="73"/>
  <c r="AM42" i="73"/>
  <c r="P48" i="73"/>
  <c r="BJ48" i="73"/>
  <c r="AM54" i="73"/>
  <c r="P60" i="73"/>
  <c r="BJ60" i="73"/>
  <c r="AM67" i="73"/>
  <c r="AS111" i="73"/>
  <c r="AS112" i="73" s="1"/>
  <c r="AS113" i="73" s="1"/>
  <c r="AM85" i="73"/>
  <c r="BJ87" i="73"/>
  <c r="AG89" i="73"/>
  <c r="AM89" i="73" s="1"/>
  <c r="BJ102" i="73"/>
  <c r="AM104" i="73"/>
  <c r="AM108" i="73"/>
  <c r="BJ110" i="73"/>
  <c r="AC112" i="73"/>
  <c r="AD111" i="73"/>
  <c r="AD112" i="73" s="1"/>
  <c r="K110" i="73"/>
  <c r="BJ80" i="73"/>
  <c r="AH90" i="73"/>
  <c r="AG93" i="73"/>
  <c r="P95" i="73"/>
  <c r="BE95" i="73"/>
  <c r="P98" i="73"/>
  <c r="BE98" i="73"/>
  <c r="P101" i="73"/>
  <c r="BE101" i="73"/>
  <c r="P104" i="73"/>
  <c r="BE104" i="73"/>
  <c r="P107" i="73"/>
  <c r="BE107" i="73"/>
  <c r="BE110" i="73"/>
  <c r="AL111" i="73"/>
  <c r="BA111" i="73"/>
  <c r="BA112" i="73" s="1"/>
  <c r="AM81" i="73"/>
  <c r="K82" i="73"/>
  <c r="AM84" i="73"/>
  <c r="K85" i="73"/>
  <c r="AM87" i="73"/>
  <c r="K88" i="73"/>
  <c r="BJ89" i="73"/>
  <c r="BJ92" i="73"/>
  <c r="AH96" i="73"/>
  <c r="AH99" i="73"/>
  <c r="AH102" i="73"/>
  <c r="AH105" i="73"/>
  <c r="AH108" i="73"/>
  <c r="AD89" i="73"/>
  <c r="AB111" i="73"/>
  <c r="AB112" i="73" s="1"/>
  <c r="BD111" i="73"/>
  <c r="K95" i="73"/>
  <c r="AH92" i="73"/>
  <c r="BE94" i="73"/>
  <c r="BE97" i="73"/>
  <c r="BE100" i="73"/>
  <c r="BE103" i="73"/>
  <c r="BE106" i="73"/>
  <c r="BE109" i="73"/>
  <c r="D112" i="73"/>
  <c r="AH95" i="73"/>
  <c r="AH98" i="73"/>
  <c r="AH101" i="73"/>
  <c r="AH107" i="73"/>
  <c r="AH110" i="73"/>
  <c r="K81" i="73"/>
  <c r="P87" i="73"/>
  <c r="K90" i="73"/>
  <c r="AH82" i="73"/>
  <c r="AH85" i="73"/>
  <c r="AH88" i="73"/>
  <c r="BE90" i="73"/>
  <c r="P93" i="73"/>
  <c r="K96" i="73"/>
  <c r="K99" i="73"/>
  <c r="K102" i="73"/>
  <c r="K105" i="73"/>
  <c r="K108" i="73"/>
  <c r="P84" i="73"/>
  <c r="BE87" i="73"/>
  <c r="BJ81" i="73"/>
  <c r="BJ84" i="73"/>
  <c r="AM61" i="73"/>
  <c r="AH61" i="73"/>
  <c r="BJ68" i="73"/>
  <c r="BE68" i="73"/>
  <c r="AG73" i="73"/>
  <c r="AM46" i="73"/>
  <c r="AH46" i="73"/>
  <c r="AM58" i="73"/>
  <c r="AH58" i="73"/>
  <c r="BJ65" i="73"/>
  <c r="BE65" i="73"/>
  <c r="P72" i="73"/>
  <c r="K72" i="73"/>
  <c r="AM43" i="73"/>
  <c r="AH43" i="73"/>
  <c r="AC74" i="73"/>
  <c r="AD73" i="73"/>
  <c r="AD74" i="73" s="1"/>
  <c r="AM52" i="73"/>
  <c r="AH52" i="73"/>
  <c r="AH65" i="73"/>
  <c r="AM65" i="73"/>
  <c r="AM49" i="73"/>
  <c r="AH49" i="73"/>
  <c r="P69" i="73"/>
  <c r="K69" i="73"/>
  <c r="BI73" i="73"/>
  <c r="AM55" i="73"/>
  <c r="AH55" i="73"/>
  <c r="P66" i="73"/>
  <c r="K66" i="73"/>
  <c r="V73" i="73"/>
  <c r="V74" i="73" s="1"/>
  <c r="BJ63" i="73"/>
  <c r="BE63" i="73"/>
  <c r="BJ71" i="73"/>
  <c r="BE71" i="73"/>
  <c r="J73" i="73"/>
  <c r="BJ42" i="73"/>
  <c r="AH64" i="73"/>
  <c r="BE66" i="73"/>
  <c r="BE69" i="73"/>
  <c r="BE72" i="73"/>
  <c r="AL73" i="73"/>
  <c r="BA73" i="73"/>
  <c r="BA74" i="73" s="1"/>
  <c r="K44" i="73"/>
  <c r="K47" i="73"/>
  <c r="K50" i="73"/>
  <c r="K53" i="73"/>
  <c r="K56" i="73"/>
  <c r="K59" i="73"/>
  <c r="K62" i="73"/>
  <c r="AA73" i="73"/>
  <c r="K55" i="73"/>
  <c r="K61" i="73"/>
  <c r="AH66" i="73"/>
  <c r="BE43" i="73"/>
  <c r="BE46" i="73"/>
  <c r="BE61" i="73"/>
  <c r="K64" i="73"/>
  <c r="AB65" i="73"/>
  <c r="AH44" i="73"/>
  <c r="AH47" i="73"/>
  <c r="AH50" i="73"/>
  <c r="AH53" i="73"/>
  <c r="AH56" i="73"/>
  <c r="AH59" i="73"/>
  <c r="AH62" i="73"/>
  <c r="BE64" i="73"/>
  <c r="K67" i="73"/>
  <c r="AM69" i="73"/>
  <c r="K70" i="73"/>
  <c r="AM72" i="73"/>
  <c r="K43" i="73"/>
  <c r="K49" i="73"/>
  <c r="K58" i="73"/>
  <c r="BE55" i="73"/>
  <c r="BJ49" i="73"/>
  <c r="BJ52" i="73"/>
  <c r="BJ58" i="73"/>
  <c r="AY63" i="73"/>
  <c r="K46" i="73"/>
  <c r="K52" i="73"/>
  <c r="K6" i="73"/>
  <c r="K12" i="73"/>
  <c r="AB35" i="73"/>
  <c r="AB36" i="73" s="1"/>
  <c r="BE18" i="73"/>
  <c r="BE27" i="73"/>
  <c r="P30" i="73"/>
  <c r="K21" i="73"/>
  <c r="P9" i="73"/>
  <c r="BE9" i="73"/>
  <c r="BE15" i="73"/>
  <c r="P18" i="73"/>
  <c r="BE21" i="73"/>
  <c r="P24" i="73"/>
  <c r="BE24" i="73"/>
  <c r="P27" i="73"/>
  <c r="BE30" i="73"/>
  <c r="P33" i="73"/>
  <c r="BE33" i="73"/>
  <c r="BD35" i="73"/>
  <c r="AH4" i="73"/>
  <c r="AH7" i="73"/>
  <c r="AH10" i="73"/>
  <c r="AH13" i="73"/>
  <c r="AH16" i="73"/>
  <c r="AH19" i="73"/>
  <c r="AH22" i="73"/>
  <c r="AH25" i="73"/>
  <c r="AH28" i="73"/>
  <c r="AH31" i="73"/>
  <c r="AD35" i="73"/>
  <c r="AD36" i="73" s="1"/>
  <c r="BJ6" i="73"/>
  <c r="BJ12" i="73"/>
  <c r="F36" i="73"/>
  <c r="AM4" i="73"/>
  <c r="P15" i="73"/>
  <c r="BE11" i="73"/>
  <c r="BE14" i="73"/>
  <c r="AH33" i="73"/>
  <c r="BJ5" i="73"/>
  <c r="BJ29" i="73"/>
  <c r="K4" i="73"/>
  <c r="AM6" i="73"/>
  <c r="K7" i="73"/>
  <c r="AM9" i="73"/>
  <c r="K10" i="73"/>
  <c r="AM12" i="73"/>
  <c r="K13" i="73"/>
  <c r="AM15" i="73"/>
  <c r="K16" i="73"/>
  <c r="AM18" i="73"/>
  <c r="K19" i="73"/>
  <c r="AM21" i="73"/>
  <c r="K22" i="73"/>
  <c r="AM24" i="73"/>
  <c r="K25" i="73"/>
  <c r="AM27" i="73"/>
  <c r="K28" i="73"/>
  <c r="AM30" i="73"/>
  <c r="K31" i="73"/>
  <c r="K34" i="73"/>
  <c r="AY35" i="73"/>
  <c r="AY36" i="73" s="1"/>
  <c r="BE23" i="73"/>
  <c r="BE32" i="73"/>
  <c r="BJ8" i="73"/>
  <c r="P4" i="73"/>
  <c r="BE17" i="73"/>
  <c r="BE20" i="73"/>
  <c r="BE26" i="73"/>
  <c r="BA35" i="73"/>
  <c r="BA36" i="73" s="1"/>
  <c r="AA19" i="71"/>
  <c r="AA17" i="71"/>
  <c r="U21" i="71"/>
  <c r="AA7" i="71"/>
  <c r="Z10" i="71"/>
  <c r="V4" i="71"/>
  <c r="Z32" i="71"/>
  <c r="V32" i="71"/>
  <c r="X32" i="71"/>
  <c r="W33" i="71" s="1"/>
  <c r="AB18" i="71"/>
  <c r="AA18" i="71"/>
  <c r="Z21" i="71"/>
  <c r="AA20" i="71"/>
  <c r="AA21" i="71" s="1"/>
  <c r="AA5" i="71"/>
  <c r="AA40" i="71"/>
  <c r="Y7" i="71"/>
  <c r="Y10" i="71" s="1"/>
  <c r="AA4" i="71"/>
  <c r="AA10" i="71" s="1"/>
  <c r="T43" i="71"/>
  <c r="V40" i="71" s="1"/>
  <c r="G32" i="71"/>
  <c r="H29" i="71"/>
  <c r="N29" i="71" s="1"/>
  <c r="I33" i="71"/>
  <c r="L32" i="71"/>
  <c r="AA38" i="71"/>
  <c r="M27" i="71"/>
  <c r="AA41" i="71"/>
  <c r="J21" i="71"/>
  <c r="AA42" i="71"/>
  <c r="Z41" i="71"/>
  <c r="AA39" i="71"/>
  <c r="I22" i="71"/>
  <c r="W43" i="71"/>
  <c r="Y40" i="71" s="1"/>
  <c r="K15" i="71"/>
  <c r="K21" i="71" s="1"/>
  <c r="Z42" i="71"/>
  <c r="L21" i="71"/>
  <c r="G21" i="71"/>
  <c r="Z40" i="71"/>
  <c r="H18" i="71"/>
  <c r="N18" i="71" s="1"/>
  <c r="Z39" i="71"/>
  <c r="Z38" i="71"/>
  <c r="H21" i="71"/>
  <c r="Z37" i="71"/>
  <c r="H10" i="71"/>
  <c r="N4" i="71"/>
  <c r="AA32" i="71"/>
  <c r="N32" i="71"/>
  <c r="F33" i="71"/>
  <c r="U43" i="71"/>
  <c r="AA37" i="71"/>
  <c r="X43" i="71"/>
  <c r="N26" i="71"/>
  <c r="H32" i="71"/>
  <c r="N21" i="71"/>
  <c r="F22" i="71"/>
  <c r="AB26" i="71"/>
  <c r="M43" i="71"/>
  <c r="V10" i="71"/>
  <c r="AB7" i="71"/>
  <c r="M10" i="71"/>
  <c r="T22" i="71"/>
  <c r="AB4" i="71"/>
  <c r="H37" i="71"/>
  <c r="Y29" i="71"/>
  <c r="AB29" i="71" s="1"/>
  <c r="M20" i="71"/>
  <c r="M21" i="71" s="1"/>
  <c r="M26" i="71"/>
  <c r="M32" i="71" s="1"/>
  <c r="G43" i="71"/>
  <c r="U10" i="71"/>
  <c r="V15" i="71"/>
  <c r="G10" i="71"/>
  <c r="U32" i="71"/>
  <c r="X21" i="71"/>
  <c r="W22" i="71" s="1"/>
  <c r="J10" i="71"/>
  <c r="I11" i="71" s="1"/>
  <c r="T22" i="69"/>
  <c r="T19" i="69"/>
  <c r="R58" i="69"/>
  <c r="R55" i="69"/>
  <c r="E7" i="69"/>
  <c r="G5" i="69" s="1"/>
  <c r="M7" i="69"/>
  <c r="O6" i="69" s="1"/>
  <c r="G4" i="69"/>
  <c r="U30" i="69"/>
  <c r="L48" i="69"/>
  <c r="L60" i="69" s="1"/>
  <c r="R54" i="69"/>
  <c r="R57" i="69"/>
  <c r="S30" i="69"/>
  <c r="P44" i="69"/>
  <c r="Q44" i="69" s="1"/>
  <c r="S34" i="69"/>
  <c r="T34" i="69"/>
  <c r="U53" i="69"/>
  <c r="U45" i="69"/>
  <c r="M60" i="69"/>
  <c r="U18" i="69"/>
  <c r="R48" i="69"/>
  <c r="R53" i="69"/>
  <c r="R59" i="69"/>
  <c r="R56" i="69"/>
  <c r="S46" i="69"/>
  <c r="T46" i="69"/>
  <c r="U35" i="69"/>
  <c r="S53" i="69"/>
  <c r="U34" i="69"/>
  <c r="T45" i="69"/>
  <c r="L57" i="69"/>
  <c r="S47" i="69"/>
  <c r="U42" i="69"/>
  <c r="R36" i="69"/>
  <c r="U46" i="69"/>
  <c r="S35" i="69"/>
  <c r="U32" i="69"/>
  <c r="U43" i="69"/>
  <c r="S42" i="69"/>
  <c r="U33" i="69"/>
  <c r="U47" i="69"/>
  <c r="H59" i="69"/>
  <c r="I59" i="69" s="1"/>
  <c r="T59" i="69" s="1"/>
  <c r="T43" i="69"/>
  <c r="H36" i="69"/>
  <c r="I5" i="69" s="1"/>
  <c r="T42" i="69"/>
  <c r="T20" i="69"/>
  <c r="S45" i="69"/>
  <c r="S43" i="69"/>
  <c r="S33" i="69"/>
  <c r="S32" i="69"/>
  <c r="P59" i="69"/>
  <c r="Q59" i="69" s="1"/>
  <c r="I58" i="69"/>
  <c r="I47" i="69"/>
  <c r="T47" i="69" s="1"/>
  <c r="H48" i="69"/>
  <c r="I30" i="69"/>
  <c r="T30" i="69" s="1"/>
  <c r="H54" i="69"/>
  <c r="K60" i="69"/>
  <c r="C60" i="69"/>
  <c r="P58" i="69"/>
  <c r="S58" i="69" s="1"/>
  <c r="P54" i="69"/>
  <c r="E60" i="69"/>
  <c r="P57" i="69"/>
  <c r="N57" i="69"/>
  <c r="D48" i="69"/>
  <c r="N56" i="69"/>
  <c r="N54" i="69"/>
  <c r="N36" i="69"/>
  <c r="P36" i="69" s="1"/>
  <c r="Q5" i="69" s="1"/>
  <c r="H55" i="69"/>
  <c r="I31" i="69"/>
  <c r="I32" i="69"/>
  <c r="T32" i="69" s="1"/>
  <c r="I35" i="69"/>
  <c r="T35" i="69" s="1"/>
  <c r="F55" i="69"/>
  <c r="D57" i="69"/>
  <c r="F56" i="69"/>
  <c r="F60" i="69"/>
  <c r="R24" i="69"/>
  <c r="N48" i="69"/>
  <c r="S18" i="69"/>
  <c r="P31" i="69"/>
  <c r="S22" i="69"/>
  <c r="P24" i="69"/>
  <c r="T21" i="69"/>
  <c r="U23" i="69"/>
  <c r="H24" i="69"/>
  <c r="S23" i="69"/>
  <c r="T23" i="69"/>
  <c r="S21" i="69"/>
  <c r="S20" i="69"/>
  <c r="S19" i="69"/>
  <c r="U21" i="69"/>
  <c r="U20" i="69"/>
  <c r="U22" i="69"/>
  <c r="U19" i="69"/>
  <c r="Q18" i="69"/>
  <c r="I18" i="69"/>
  <c r="AS15" i="39"/>
  <c r="AM11" i="39"/>
  <c r="AM12" i="39"/>
  <c r="R21" i="68"/>
  <c r="S21" i="68"/>
  <c r="R18" i="68"/>
  <c r="M20" i="68"/>
  <c r="R20" i="68" s="1"/>
  <c r="N21" i="68"/>
  <c r="L22" i="68"/>
  <c r="M22" i="68" s="1"/>
  <c r="N8" i="68"/>
  <c r="R9" i="68"/>
  <c r="P10" i="68"/>
  <c r="O21" i="68"/>
  <c r="G8" i="68"/>
  <c r="N22" i="68"/>
  <c r="R15" i="68"/>
  <c r="Q21" i="68"/>
  <c r="R5" i="68"/>
  <c r="S18" i="68"/>
  <c r="Q22" i="68"/>
  <c r="E10" i="68"/>
  <c r="M18" i="68"/>
  <c r="P18" i="68"/>
  <c r="AS75" i="73" l="1"/>
  <c r="AG36" i="73"/>
  <c r="BP114" i="73"/>
  <c r="P35" i="73"/>
  <c r="P36" i="73" s="1"/>
  <c r="J36" i="73"/>
  <c r="K111" i="73"/>
  <c r="K112" i="73" s="1"/>
  <c r="P111" i="73"/>
  <c r="P112" i="73" s="1"/>
  <c r="BP38" i="73"/>
  <c r="BP37" i="73"/>
  <c r="AH37" i="73"/>
  <c r="AG37" i="73"/>
  <c r="BP75" i="73"/>
  <c r="BP76" i="73"/>
  <c r="AH89" i="73"/>
  <c r="AM93" i="73"/>
  <c r="AH93" i="73"/>
  <c r="BJ111" i="73"/>
  <c r="BJ112" i="73" s="1"/>
  <c r="BD112" i="73"/>
  <c r="BE111" i="73"/>
  <c r="BE112" i="73" s="1"/>
  <c r="AG111" i="73"/>
  <c r="AH73" i="73"/>
  <c r="AH74" i="73" s="1"/>
  <c r="AG74" i="73"/>
  <c r="AM73" i="73"/>
  <c r="AM74" i="73" s="1"/>
  <c r="BJ73" i="73"/>
  <c r="BJ74" i="73" s="1"/>
  <c r="BD74" i="73"/>
  <c r="BE73" i="73"/>
  <c r="BE74" i="73" s="1"/>
  <c r="AA74" i="73"/>
  <c r="AB73" i="73"/>
  <c r="AB74" i="73" s="1"/>
  <c r="P73" i="73"/>
  <c r="P74" i="73" s="1"/>
  <c r="K73" i="73"/>
  <c r="K74" i="73" s="1"/>
  <c r="J74" i="73"/>
  <c r="BJ35" i="73"/>
  <c r="BJ36" i="73" s="1"/>
  <c r="BD36" i="73"/>
  <c r="BE35" i="73"/>
  <c r="BE36" i="73" s="1"/>
  <c r="V37" i="71"/>
  <c r="Y32" i="71"/>
  <c r="AB40" i="71"/>
  <c r="AA43" i="71"/>
  <c r="W44" i="71"/>
  <c r="Y37" i="71"/>
  <c r="Y43" i="71" s="1"/>
  <c r="N15" i="71"/>
  <c r="Z43" i="71"/>
  <c r="AB10" i="71"/>
  <c r="T11" i="71"/>
  <c r="T33" i="71"/>
  <c r="AB32" i="71"/>
  <c r="AB21" i="71"/>
  <c r="AB22" i="71"/>
  <c r="Z22" i="71"/>
  <c r="AB15" i="71"/>
  <c r="V21" i="71"/>
  <c r="N33" i="71"/>
  <c r="L33" i="71"/>
  <c r="N22" i="71"/>
  <c r="L22" i="71"/>
  <c r="N10" i="71"/>
  <c r="F11" i="71"/>
  <c r="N43" i="71"/>
  <c r="F44" i="71"/>
  <c r="T44" i="71"/>
  <c r="AB43" i="71"/>
  <c r="V43" i="71"/>
  <c r="N37" i="71"/>
  <c r="H43" i="71"/>
  <c r="O4" i="69"/>
  <c r="O5" i="69"/>
  <c r="O7" i="69"/>
  <c r="U5" i="69"/>
  <c r="I49" i="69"/>
  <c r="I6" i="69"/>
  <c r="Q25" i="69"/>
  <c r="Q4" i="69"/>
  <c r="I25" i="69"/>
  <c r="I4" i="69"/>
  <c r="G6" i="69"/>
  <c r="G7" i="69" s="1"/>
  <c r="S44" i="69"/>
  <c r="U44" i="69"/>
  <c r="P56" i="69"/>
  <c r="P48" i="69"/>
  <c r="R60" i="69"/>
  <c r="Q37" i="69"/>
  <c r="P60" i="69"/>
  <c r="Q61" i="69" s="1"/>
  <c r="S36" i="69"/>
  <c r="U36" i="69"/>
  <c r="T58" i="69"/>
  <c r="S31" i="69"/>
  <c r="U31" i="69"/>
  <c r="U59" i="69"/>
  <c r="H60" i="69"/>
  <c r="I36" i="69"/>
  <c r="Q24" i="69"/>
  <c r="S59" i="69"/>
  <c r="U58" i="69"/>
  <c r="I48" i="69"/>
  <c r="S48" i="69"/>
  <c r="U48" i="69"/>
  <c r="I55" i="69"/>
  <c r="U55" i="69"/>
  <c r="I54" i="69"/>
  <c r="U54" i="69"/>
  <c r="S54" i="69"/>
  <c r="D60" i="69"/>
  <c r="Q57" i="69"/>
  <c r="Q56" i="69"/>
  <c r="Q58" i="69"/>
  <c r="Q36" i="69"/>
  <c r="N60" i="69"/>
  <c r="Q31" i="69"/>
  <c r="T31" i="69" s="1"/>
  <c r="P55" i="69"/>
  <c r="S55" i="69" s="1"/>
  <c r="Q48" i="69"/>
  <c r="Q54" i="69"/>
  <c r="I33" i="69"/>
  <c r="T33" i="69" s="1"/>
  <c r="H57" i="69"/>
  <c r="H56" i="69"/>
  <c r="U24" i="69"/>
  <c r="S24" i="69"/>
  <c r="I24" i="69"/>
  <c r="T18" i="69"/>
  <c r="R22" i="68"/>
  <c r="S22" i="68"/>
  <c r="P22" i="68"/>
  <c r="G10" i="68"/>
  <c r="O10" i="68"/>
  <c r="N10" i="68"/>
  <c r="S8" i="68"/>
  <c r="R8" i="68"/>
  <c r="S20" i="68"/>
  <c r="BD75" i="73" l="1"/>
  <c r="BE75" i="73"/>
  <c r="BD76" i="73"/>
  <c r="BE76" i="73"/>
  <c r="AG75" i="73"/>
  <c r="AH75" i="73"/>
  <c r="BE38" i="73"/>
  <c r="BD38" i="73"/>
  <c r="BE37" i="73"/>
  <c r="BD37" i="73"/>
  <c r="AH111" i="73"/>
  <c r="AH112" i="73" s="1"/>
  <c r="AG112" i="73"/>
  <c r="BE114" i="73" s="1"/>
  <c r="AM111" i="73"/>
  <c r="AM112" i="73" s="1"/>
  <c r="BE113" i="73"/>
  <c r="BD113" i="73"/>
  <c r="AB37" i="71"/>
  <c r="N44" i="71"/>
  <c r="L44" i="71"/>
  <c r="AB44" i="71"/>
  <c r="Z44" i="71"/>
  <c r="N11" i="71"/>
  <c r="L11" i="71"/>
  <c r="AB33" i="71"/>
  <c r="Z33" i="71"/>
  <c r="AB11" i="71"/>
  <c r="Z11" i="71"/>
  <c r="U4" i="69"/>
  <c r="I7" i="69"/>
  <c r="Q49" i="69"/>
  <c r="T49" i="69" s="1"/>
  <c r="Q6" i="69"/>
  <c r="T24" i="69"/>
  <c r="T54" i="69"/>
  <c r="T36" i="69"/>
  <c r="T48" i="69"/>
  <c r="T61" i="69"/>
  <c r="I57" i="69"/>
  <c r="T57" i="69" s="1"/>
  <c r="U57" i="69"/>
  <c r="S57" i="69"/>
  <c r="I56" i="69"/>
  <c r="T56" i="69" s="1"/>
  <c r="U56" i="69"/>
  <c r="S56" i="69"/>
  <c r="Q55" i="69"/>
  <c r="T55" i="69" s="1"/>
  <c r="Q60" i="69"/>
  <c r="I37" i="69"/>
  <c r="T37" i="69" s="1"/>
  <c r="S10" i="68"/>
  <c r="R10" i="68"/>
  <c r="BD114" i="73" l="1"/>
  <c r="AH113" i="73"/>
  <c r="AG113" i="73"/>
  <c r="K5" i="69"/>
  <c r="U6" i="69"/>
  <c r="Q7" i="69"/>
  <c r="S11" i="69" s="1"/>
  <c r="U11" i="69" s="1"/>
  <c r="K4" i="69"/>
  <c r="K6" i="69"/>
  <c r="I60" i="69"/>
  <c r="T60" i="69" s="1"/>
  <c r="U60" i="69"/>
  <c r="S60" i="69"/>
  <c r="J21" i="55"/>
  <c r="F10" i="55"/>
  <c r="G19" i="55"/>
  <c r="E20" i="55"/>
  <c r="E21" i="55"/>
  <c r="K7" i="69" l="1"/>
  <c r="S4" i="69"/>
  <c r="U7" i="69"/>
  <c r="S5" i="69"/>
  <c r="S6" i="69"/>
  <c r="S7" i="69" l="1"/>
  <c r="V54" i="60" l="1"/>
  <c r="V53" i="60"/>
  <c r="N54" i="60" l="1"/>
  <c r="O54" i="60"/>
  <c r="Q54" i="60"/>
  <c r="R54" i="60"/>
  <c r="L54" i="60"/>
  <c r="L41" i="60"/>
  <c r="K11" i="60"/>
  <c r="U41" i="60" l="1"/>
  <c r="U45" i="60"/>
  <c r="U44" i="60"/>
  <c r="O38" i="60"/>
  <c r="L38" i="60"/>
  <c r="C17" i="60" l="1"/>
  <c r="B17" i="60"/>
  <c r="B12" i="60"/>
  <c r="CE73" i="67" l="1"/>
  <c r="CE71" i="67"/>
  <c r="CE70" i="67"/>
  <c r="CE74" i="67"/>
  <c r="CE68" i="67"/>
  <c r="M67" i="67"/>
  <c r="O107" i="67"/>
  <c r="T106" i="67"/>
  <c r="P106" i="67"/>
  <c r="K106" i="67"/>
  <c r="T105" i="67"/>
  <c r="K105" i="67"/>
  <c r="P105" i="67" s="1"/>
  <c r="T104" i="67"/>
  <c r="K104" i="67"/>
  <c r="P104" i="67" s="1"/>
  <c r="T103" i="67"/>
  <c r="K103" i="67"/>
  <c r="P103" i="67" s="1"/>
  <c r="AB102" i="67"/>
  <c r="T102" i="67"/>
  <c r="K102" i="67"/>
  <c r="P102" i="67" s="1"/>
  <c r="T101" i="67"/>
  <c r="P101" i="67"/>
  <c r="K101" i="67"/>
  <c r="T100" i="67"/>
  <c r="P100" i="67"/>
  <c r="K100" i="67"/>
  <c r="AO95" i="67"/>
  <c r="AL95" i="67"/>
  <c r="Q95" i="67"/>
  <c r="DI93" i="67"/>
  <c r="AL92" i="67"/>
  <c r="N92" i="67"/>
  <c r="AL91" i="67"/>
  <c r="N91" i="67"/>
  <c r="AL85" i="67"/>
  <c r="AL84" i="67"/>
  <c r="BG82" i="67"/>
  <c r="K82" i="67"/>
  <c r="CE80" i="67"/>
  <c r="CA80" i="67"/>
  <c r="BL80" i="67"/>
  <c r="BJ80" i="67"/>
  <c r="BG80" i="67"/>
  <c r="BE80" i="67"/>
  <c r="AN80" i="67"/>
  <c r="AL80" i="67"/>
  <c r="AG80" i="67"/>
  <c r="AI80" i="67" s="1"/>
  <c r="AI82" i="67" s="1"/>
  <c r="P80" i="67"/>
  <c r="N80" i="67"/>
  <c r="I80" i="67"/>
  <c r="K80" i="67" s="1"/>
  <c r="DK74" i="67"/>
  <c r="CW74" i="67"/>
  <c r="CQ74" i="67"/>
  <c r="CP74" i="67"/>
  <c r="CH74" i="67"/>
  <c r="CI93" i="67" s="1"/>
  <c r="BW74" i="67"/>
  <c r="BF74" i="67"/>
  <c r="BD74" i="67"/>
  <c r="BB74" i="67"/>
  <c r="AZ74" i="67"/>
  <c r="AX74" i="67"/>
  <c r="Z74" i="67"/>
  <c r="W74" i="67"/>
  <c r="BU74" i="67" s="1"/>
  <c r="B74" i="67"/>
  <c r="DL73" i="67"/>
  <c r="DF73" i="67"/>
  <c r="DE73" i="67"/>
  <c r="DD73" i="67"/>
  <c r="DC73" i="67"/>
  <c r="DB73" i="67"/>
  <c r="DA73" i="67"/>
  <c r="CZ73" i="67"/>
  <c r="CX73" i="67"/>
  <c r="CQ73" i="67"/>
  <c r="CP73" i="67"/>
  <c r="CO73" i="67"/>
  <c r="CN73" i="67"/>
  <c r="CM73" i="67"/>
  <c r="CL73" i="67"/>
  <c r="CI73" i="67"/>
  <c r="CH73" i="67"/>
  <c r="CG73" i="67"/>
  <c r="CD73" i="67"/>
  <c r="CC73" i="67"/>
  <c r="CA73" i="67"/>
  <c r="BY73" i="67"/>
  <c r="BX73" i="67"/>
  <c r="BG73" i="67"/>
  <c r="BE73" i="67"/>
  <c r="BC73" i="67"/>
  <c r="BA73" i="67"/>
  <c r="P73" i="67"/>
  <c r="O73" i="67"/>
  <c r="J73" i="67"/>
  <c r="H73" i="67"/>
  <c r="F73" i="67"/>
  <c r="F74" i="67" s="1"/>
  <c r="D73" i="67"/>
  <c r="DL72" i="67"/>
  <c r="DF72" i="67"/>
  <c r="DE72" i="67"/>
  <c r="DD72" i="67"/>
  <c r="DC72" i="67"/>
  <c r="DB72" i="67"/>
  <c r="DA72" i="67"/>
  <c r="CX72" i="67"/>
  <c r="CQ72" i="67"/>
  <c r="CP72" i="67"/>
  <c r="CR72" i="67" s="1"/>
  <c r="CO72" i="67"/>
  <c r="CN72" i="67"/>
  <c r="CM72" i="67"/>
  <c r="CI72" i="67"/>
  <c r="CH72" i="67"/>
  <c r="CG72" i="67"/>
  <c r="CD72" i="67"/>
  <c r="CC72" i="67"/>
  <c r="CA72" i="67"/>
  <c r="BY72" i="67"/>
  <c r="BX72" i="67"/>
  <c r="BG72" i="67"/>
  <c r="BE72" i="67"/>
  <c r="BC72" i="67"/>
  <c r="BA72" i="67"/>
  <c r="P72" i="67"/>
  <c r="O72" i="67"/>
  <c r="J72" i="67"/>
  <c r="I72" i="67"/>
  <c r="H72" i="67"/>
  <c r="F72" i="67"/>
  <c r="D72" i="67"/>
  <c r="DM71" i="67"/>
  <c r="DL71" i="67"/>
  <c r="DE71" i="67"/>
  <c r="DD71" i="67"/>
  <c r="DF71" i="67" s="1"/>
  <c r="DC71" i="67"/>
  <c r="DB71" i="67"/>
  <c r="DA71" i="67"/>
  <c r="CX71" i="67"/>
  <c r="CQ71" i="67"/>
  <c r="CP71" i="67"/>
  <c r="CO71" i="67"/>
  <c r="CR71" i="67" s="1"/>
  <c r="CN71" i="67"/>
  <c r="CM71" i="67"/>
  <c r="CI71" i="67"/>
  <c r="CH71" i="67"/>
  <c r="CG71" i="67"/>
  <c r="CD71" i="67"/>
  <c r="CC71" i="67"/>
  <c r="CA71" i="67"/>
  <c r="BY71" i="67"/>
  <c r="BX71" i="67"/>
  <c r="BG71" i="67"/>
  <c r="BE71" i="67"/>
  <c r="BC71" i="67"/>
  <c r="BA71" i="67"/>
  <c r="AN71" i="67"/>
  <c r="P71" i="67"/>
  <c r="O71" i="67"/>
  <c r="J71" i="67"/>
  <c r="H71" i="67"/>
  <c r="F71" i="67"/>
  <c r="D71" i="67"/>
  <c r="DL70" i="67"/>
  <c r="DE70" i="67"/>
  <c r="DD70" i="67"/>
  <c r="DC70" i="67"/>
  <c r="DF70" i="67" s="1"/>
  <c r="DB70" i="67"/>
  <c r="DA70" i="67"/>
  <c r="CX70" i="67"/>
  <c r="CQ70" i="67"/>
  <c r="CR70" i="67" s="1"/>
  <c r="CP70" i="67"/>
  <c r="CO70" i="67"/>
  <c r="CN70" i="67"/>
  <c r="CM70" i="67"/>
  <c r="CI70" i="67"/>
  <c r="CH70" i="67"/>
  <c r="CG70" i="67"/>
  <c r="CD70" i="67"/>
  <c r="CC70" i="67"/>
  <c r="CA70" i="67"/>
  <c r="BY70" i="67"/>
  <c r="BX70" i="67"/>
  <c r="BG70" i="67"/>
  <c r="BE70" i="67"/>
  <c r="BC70" i="67"/>
  <c r="BA70" i="67"/>
  <c r="P70" i="67"/>
  <c r="O70" i="67"/>
  <c r="J70" i="67"/>
  <c r="H70" i="67"/>
  <c r="F70" i="67"/>
  <c r="D70" i="67"/>
  <c r="DL69" i="67"/>
  <c r="DL74" i="67" s="1"/>
  <c r="DK93" i="67" s="1"/>
  <c r="DF69" i="67"/>
  <c r="DE69" i="67"/>
  <c r="DD69" i="67"/>
  <c r="DC69" i="67"/>
  <c r="DB69" i="67"/>
  <c r="DA69" i="67"/>
  <c r="CX69" i="67"/>
  <c r="CQ69" i="67"/>
  <c r="CP69" i="67"/>
  <c r="CO69" i="67"/>
  <c r="CR69" i="67" s="1"/>
  <c r="CN69" i="67"/>
  <c r="CM69" i="67"/>
  <c r="CI69" i="67"/>
  <c r="CH69" i="67"/>
  <c r="CG69" i="67"/>
  <c r="CD69" i="67"/>
  <c r="CC69" i="67"/>
  <c r="CA69" i="67"/>
  <c r="CB69" i="67" s="1"/>
  <c r="BY69" i="67"/>
  <c r="BX69" i="67"/>
  <c r="BG69" i="67"/>
  <c r="BG74" i="67" s="1"/>
  <c r="BE69" i="67"/>
  <c r="BC69" i="67"/>
  <c r="BA69" i="67"/>
  <c r="P69" i="67"/>
  <c r="O69" i="67"/>
  <c r="J69" i="67"/>
  <c r="H69" i="67"/>
  <c r="F69" i="67"/>
  <c r="D69" i="67"/>
  <c r="DM68" i="67"/>
  <c r="DM74" i="67" s="1"/>
  <c r="DL68" i="67"/>
  <c r="DE68" i="67"/>
  <c r="DD68" i="67"/>
  <c r="DC68" i="67"/>
  <c r="DB68" i="67"/>
  <c r="DA68" i="67"/>
  <c r="CX68" i="67"/>
  <c r="CQ68" i="67"/>
  <c r="CP68" i="67"/>
  <c r="CR68" i="67" s="1"/>
  <c r="CO68" i="67"/>
  <c r="CN68" i="67"/>
  <c r="CM68" i="67"/>
  <c r="CI68" i="67"/>
  <c r="CH68" i="67"/>
  <c r="CG68" i="67"/>
  <c r="CD68" i="67"/>
  <c r="CC68" i="67"/>
  <c r="CA68" i="67"/>
  <c r="BY68" i="67"/>
  <c r="BX68" i="67"/>
  <c r="BG68" i="67"/>
  <c r="BE68" i="67"/>
  <c r="BC68" i="67"/>
  <c r="BA68" i="67"/>
  <c r="P68" i="67"/>
  <c r="O68" i="67"/>
  <c r="J68" i="67"/>
  <c r="H68" i="67"/>
  <c r="F68" i="67"/>
  <c r="D68" i="67"/>
  <c r="DF67" i="67"/>
  <c r="DE67" i="67"/>
  <c r="DD67" i="67"/>
  <c r="DC67" i="67"/>
  <c r="DB67" i="67"/>
  <c r="DB74" i="67" s="1"/>
  <c r="DA67" i="67"/>
  <c r="CR67" i="67"/>
  <c r="CQ67" i="67"/>
  <c r="CP67" i="67"/>
  <c r="CO67" i="67"/>
  <c r="CN67" i="67"/>
  <c r="CM67" i="67"/>
  <c r="CI67" i="67"/>
  <c r="CH67" i="67"/>
  <c r="CG67" i="67"/>
  <c r="CD67" i="67"/>
  <c r="CC67" i="67"/>
  <c r="CA67" i="67"/>
  <c r="BY67" i="67"/>
  <c r="BX67" i="67"/>
  <c r="BG67" i="67"/>
  <c r="BE67" i="67"/>
  <c r="BC67" i="67"/>
  <c r="BA67" i="67"/>
  <c r="P67" i="67"/>
  <c r="O67" i="67"/>
  <c r="O74" i="67" s="1"/>
  <c r="K67" i="67"/>
  <c r="J67" i="67"/>
  <c r="H67" i="67"/>
  <c r="H74" i="67" s="1"/>
  <c r="F67" i="67"/>
  <c r="D67" i="67"/>
  <c r="CM65" i="67"/>
  <c r="DA65" i="67" s="1"/>
  <c r="DH64" i="67"/>
  <c r="DE64" i="67"/>
  <c r="DD64" i="67"/>
  <c r="DC64" i="67"/>
  <c r="DF64" i="67" s="1"/>
  <c r="DB64" i="67"/>
  <c r="DA64" i="67"/>
  <c r="CQ64" i="67"/>
  <c r="CP64" i="67"/>
  <c r="CO64" i="67"/>
  <c r="CR64" i="67" s="1"/>
  <c r="CN64" i="67"/>
  <c r="CM64" i="67"/>
  <c r="CI64" i="67"/>
  <c r="CH64" i="67"/>
  <c r="CG64" i="67"/>
  <c r="CD64" i="67"/>
  <c r="CE64" i="67" s="1"/>
  <c r="CC64" i="67"/>
  <c r="CA64" i="67"/>
  <c r="BY64" i="67"/>
  <c r="BX64" i="67"/>
  <c r="BU64" i="67"/>
  <c r="BF64" i="67"/>
  <c r="BD64" i="67"/>
  <c r="BB64" i="67"/>
  <c r="AZ64" i="67"/>
  <c r="AU64" i="67"/>
  <c r="AF64" i="67"/>
  <c r="P64" i="67"/>
  <c r="O64" i="67"/>
  <c r="J64" i="67"/>
  <c r="H64" i="67"/>
  <c r="F64" i="67"/>
  <c r="D64" i="67"/>
  <c r="C64" i="67"/>
  <c r="DF63" i="67"/>
  <c r="CR63" i="67"/>
  <c r="CJ63" i="67"/>
  <c r="CF63" i="67"/>
  <c r="CE63" i="67"/>
  <c r="CB63" i="67"/>
  <c r="BZ63" i="67"/>
  <c r="BW63" i="67"/>
  <c r="BG63" i="67"/>
  <c r="BE63" i="67"/>
  <c r="BC63" i="67"/>
  <c r="BA63" i="67"/>
  <c r="AY63" i="67"/>
  <c r="AX63" i="67"/>
  <c r="AN63" i="67"/>
  <c r="AM63" i="67"/>
  <c r="AL63" i="67"/>
  <c r="AI63" i="67"/>
  <c r="AJ63" i="67" s="1"/>
  <c r="AH63" i="67"/>
  <c r="AA63" i="67" s="1"/>
  <c r="AG63" i="67"/>
  <c r="AF63" i="67"/>
  <c r="AE63" i="67"/>
  <c r="AD63" i="67"/>
  <c r="AB63" i="67"/>
  <c r="AC63" i="67" s="1"/>
  <c r="Z63" i="67"/>
  <c r="K63" i="67"/>
  <c r="I63" i="67"/>
  <c r="G63" i="67"/>
  <c r="E63" i="67"/>
  <c r="L63" i="67" s="1"/>
  <c r="C63" i="67"/>
  <c r="DF62" i="67"/>
  <c r="CR62" i="67"/>
  <c r="CJ62" i="67"/>
  <c r="CE62" i="67"/>
  <c r="CB62" i="67"/>
  <c r="BZ62" i="67"/>
  <c r="BW62" i="67"/>
  <c r="BG62" i="67"/>
  <c r="BE62" i="67"/>
  <c r="BC62" i="67"/>
  <c r="BA62" i="67"/>
  <c r="AY62" i="67"/>
  <c r="AX62" i="67"/>
  <c r="AN62" i="67"/>
  <c r="AM62" i="67"/>
  <c r="AL62" i="67"/>
  <c r="AH62" i="67"/>
  <c r="AI62" i="67" s="1"/>
  <c r="AG62" i="67"/>
  <c r="AF62" i="67"/>
  <c r="AE62" i="67"/>
  <c r="AD62" i="67"/>
  <c r="AC62" i="67"/>
  <c r="AB62" i="67"/>
  <c r="AA62" i="67"/>
  <c r="Z62" i="67"/>
  <c r="K62" i="67"/>
  <c r="I62" i="67"/>
  <c r="G62" i="67"/>
  <c r="E62" i="67"/>
  <c r="L62" i="67" s="1"/>
  <c r="C62" i="67"/>
  <c r="DF61" i="67"/>
  <c r="CR61" i="67"/>
  <c r="CJ61" i="67"/>
  <c r="CK61" i="67" s="1"/>
  <c r="CF61" i="67"/>
  <c r="CE61" i="67"/>
  <c r="CB61" i="67"/>
  <c r="BZ61" i="67"/>
  <c r="BG61" i="67"/>
  <c r="BE61" i="67"/>
  <c r="BC61" i="67"/>
  <c r="BA61" i="67"/>
  <c r="AX61" i="67"/>
  <c r="BW61" i="67" s="1"/>
  <c r="AN61" i="67"/>
  <c r="AM61" i="67"/>
  <c r="AL61" i="67"/>
  <c r="AH61" i="67"/>
  <c r="AI61" i="67" s="1"/>
  <c r="AJ61" i="67" s="1"/>
  <c r="AF61" i="67"/>
  <c r="AG61" i="67" s="1"/>
  <c r="AE61" i="67"/>
  <c r="AD61" i="67"/>
  <c r="AC61" i="67"/>
  <c r="AB61" i="67"/>
  <c r="Z61" i="67"/>
  <c r="K61" i="67"/>
  <c r="I61" i="67"/>
  <c r="G61" i="67"/>
  <c r="L61" i="67" s="1"/>
  <c r="E61" i="67"/>
  <c r="C61" i="67"/>
  <c r="AY61" i="67" s="1"/>
  <c r="DF60" i="67"/>
  <c r="CR60" i="67"/>
  <c r="CK60" i="67"/>
  <c r="CJ60" i="67"/>
  <c r="CF60" i="67"/>
  <c r="CE60" i="67"/>
  <c r="CB60" i="67"/>
  <c r="BZ60" i="67"/>
  <c r="BG60" i="67"/>
  <c r="BE60" i="67"/>
  <c r="BE64" i="67" s="1"/>
  <c r="BC60" i="67"/>
  <c r="BA60" i="67"/>
  <c r="AX60" i="67"/>
  <c r="BW60" i="67" s="1"/>
  <c r="AN60" i="67"/>
  <c r="AN64" i="67" s="1"/>
  <c r="AM60" i="67"/>
  <c r="AL60" i="67"/>
  <c r="AH60" i="67"/>
  <c r="AI60" i="67" s="1"/>
  <c r="AF60" i="67"/>
  <c r="AG60" i="67" s="1"/>
  <c r="AD60" i="67"/>
  <c r="AE60" i="67" s="1"/>
  <c r="AC60" i="67"/>
  <c r="AB60" i="67"/>
  <c r="AA60" i="67"/>
  <c r="Z60" i="67"/>
  <c r="K60" i="67"/>
  <c r="L60" i="67" s="1"/>
  <c r="I60" i="67"/>
  <c r="G60" i="67"/>
  <c r="E60" i="67"/>
  <c r="C60" i="67"/>
  <c r="AY60" i="67" s="1"/>
  <c r="DF59" i="67"/>
  <c r="CR59" i="67"/>
  <c r="CK59" i="67"/>
  <c r="CJ59" i="67"/>
  <c r="CF59" i="67"/>
  <c r="CE59" i="67"/>
  <c r="CB59" i="67"/>
  <c r="BZ59" i="67"/>
  <c r="BG59" i="67"/>
  <c r="BE59" i="67"/>
  <c r="BC59" i="67"/>
  <c r="BA59" i="67"/>
  <c r="AY59" i="67"/>
  <c r="AX59" i="67"/>
  <c r="BW59" i="67" s="1"/>
  <c r="AN59" i="67"/>
  <c r="AM59" i="67"/>
  <c r="AL59" i="67"/>
  <c r="AI59" i="67"/>
  <c r="AH59" i="67"/>
  <c r="AF59" i="67"/>
  <c r="AG59" i="67" s="1"/>
  <c r="AD59" i="67"/>
  <c r="AE59" i="67" s="1"/>
  <c r="AB59" i="67"/>
  <c r="AC59" i="67" s="1"/>
  <c r="AA59" i="67"/>
  <c r="Z59" i="67"/>
  <c r="K59" i="67"/>
  <c r="I59" i="67"/>
  <c r="I64" i="67" s="1"/>
  <c r="G59" i="67"/>
  <c r="E59" i="67"/>
  <c r="L59" i="67" s="1"/>
  <c r="C59" i="67"/>
  <c r="DF58" i="67"/>
  <c r="CR58" i="67"/>
  <c r="CJ58" i="67"/>
  <c r="CK58" i="67" s="1"/>
  <c r="CF58" i="67"/>
  <c r="CE58" i="67"/>
  <c r="CB58" i="67"/>
  <c r="BZ58" i="67"/>
  <c r="BW58" i="67"/>
  <c r="BG58" i="67"/>
  <c r="BE58" i="67"/>
  <c r="BC58" i="67"/>
  <c r="BA58" i="67"/>
  <c r="AY58" i="67"/>
  <c r="AX58" i="67"/>
  <c r="AN58" i="67"/>
  <c r="AM58" i="67"/>
  <c r="AL58" i="67"/>
  <c r="AI58" i="67"/>
  <c r="AH58" i="67"/>
  <c r="AG58" i="67"/>
  <c r="AF58" i="67"/>
  <c r="AE58" i="67"/>
  <c r="AD58" i="67"/>
  <c r="AD64" i="67" s="1"/>
  <c r="AC58" i="67"/>
  <c r="AB58" i="67"/>
  <c r="Z58" i="67"/>
  <c r="Q58" i="67"/>
  <c r="M58" i="67"/>
  <c r="BI58" i="67" s="1"/>
  <c r="L58" i="67"/>
  <c r="BH58" i="67" s="1"/>
  <c r="K58" i="67"/>
  <c r="I58" i="67"/>
  <c r="G58" i="67"/>
  <c r="E58" i="67"/>
  <c r="C58" i="67"/>
  <c r="DF57" i="67"/>
  <c r="CR57" i="67"/>
  <c r="CJ57" i="67"/>
  <c r="CJ64" i="67" s="1"/>
  <c r="CF57" i="67"/>
  <c r="CE57" i="67"/>
  <c r="CK57" i="67" s="1"/>
  <c r="CB57" i="67"/>
  <c r="BZ57" i="67"/>
  <c r="BW57" i="67"/>
  <c r="BG57" i="67"/>
  <c r="BE57" i="67"/>
  <c r="BC57" i="67"/>
  <c r="BC64" i="67" s="1"/>
  <c r="BA57" i="67"/>
  <c r="AY57" i="67"/>
  <c r="AX57" i="67"/>
  <c r="AN57" i="67"/>
  <c r="AM57" i="67"/>
  <c r="AL57" i="67"/>
  <c r="AH57" i="67"/>
  <c r="AI57" i="67" s="1"/>
  <c r="AG57" i="67"/>
  <c r="AF57" i="67"/>
  <c r="AE57" i="67"/>
  <c r="AE64" i="67" s="1"/>
  <c r="AD57" i="67"/>
  <c r="AB57" i="67"/>
  <c r="Z57" i="67"/>
  <c r="K57" i="67"/>
  <c r="I57" i="67"/>
  <c r="G57" i="67"/>
  <c r="E57" i="67"/>
  <c r="C57" i="67"/>
  <c r="CM55" i="67"/>
  <c r="DA55" i="67" s="1"/>
  <c r="DH54" i="67"/>
  <c r="DE54" i="67"/>
  <c r="DD54" i="67"/>
  <c r="DC54" i="67"/>
  <c r="DF54" i="67" s="1"/>
  <c r="DB54" i="67"/>
  <c r="DA54" i="67"/>
  <c r="CQ54" i="67"/>
  <c r="CP54" i="67"/>
  <c r="CO54" i="67"/>
  <c r="CR54" i="67" s="1"/>
  <c r="CN54" i="67"/>
  <c r="CM54" i="67"/>
  <c r="CI54" i="67"/>
  <c r="CH54" i="67"/>
  <c r="CG54" i="67"/>
  <c r="CD54" i="67"/>
  <c r="CC54" i="67"/>
  <c r="CA54" i="67"/>
  <c r="CE54" i="67" s="1"/>
  <c r="BY54" i="67"/>
  <c r="BX54" i="67"/>
  <c r="BZ54" i="67" s="1"/>
  <c r="BU54" i="67"/>
  <c r="BF54" i="67"/>
  <c r="BD54" i="67"/>
  <c r="BB54" i="67"/>
  <c r="AZ54" i="67"/>
  <c r="AU54" i="67"/>
  <c r="AN54" i="67"/>
  <c r="AH54" i="67"/>
  <c r="P54" i="67"/>
  <c r="O54" i="67"/>
  <c r="J54" i="67"/>
  <c r="H54" i="67"/>
  <c r="F54" i="67"/>
  <c r="D54" i="67"/>
  <c r="DO53" i="67"/>
  <c r="DF53" i="67"/>
  <c r="CR53" i="67"/>
  <c r="CJ53" i="67"/>
  <c r="CE53" i="67"/>
  <c r="CK53" i="67" s="1"/>
  <c r="CB53" i="67"/>
  <c r="BZ53" i="67"/>
  <c r="BG53" i="67"/>
  <c r="BE53" i="67"/>
  <c r="BC53" i="67"/>
  <c r="BA53" i="67"/>
  <c r="AX53" i="67"/>
  <c r="BW53" i="67" s="1"/>
  <c r="AN53" i="67"/>
  <c r="AM53" i="67"/>
  <c r="AL53" i="67"/>
  <c r="AH53" i="67"/>
  <c r="AI53" i="67" s="1"/>
  <c r="AI54" i="67" s="1"/>
  <c r="AG53" i="67"/>
  <c r="AF53" i="67"/>
  <c r="AD53" i="67"/>
  <c r="AB53" i="67"/>
  <c r="AC53" i="67" s="1"/>
  <c r="Z53" i="67"/>
  <c r="K53" i="67"/>
  <c r="I53" i="67"/>
  <c r="G53" i="67"/>
  <c r="E53" i="67"/>
  <c r="C53" i="67"/>
  <c r="AY53" i="67" s="1"/>
  <c r="DO52" i="67"/>
  <c r="DF52" i="67"/>
  <c r="CR52" i="67"/>
  <c r="CJ52" i="67"/>
  <c r="CE52" i="67"/>
  <c r="CB52" i="67"/>
  <c r="BZ52" i="67"/>
  <c r="BG52" i="67"/>
  <c r="BE52" i="67"/>
  <c r="BC52" i="67"/>
  <c r="BA52" i="67"/>
  <c r="AY52" i="67"/>
  <c r="AX52" i="67"/>
  <c r="BW52" i="67" s="1"/>
  <c r="AN52" i="67"/>
  <c r="AM52" i="67"/>
  <c r="AL52" i="67"/>
  <c r="AH52" i="67"/>
  <c r="AI52" i="67" s="1"/>
  <c r="AF52" i="67"/>
  <c r="AG52" i="67" s="1"/>
  <c r="AE52" i="67"/>
  <c r="AD52" i="67"/>
  <c r="AB52" i="67"/>
  <c r="AC52" i="67" s="1"/>
  <c r="Z52" i="67"/>
  <c r="K52" i="67"/>
  <c r="I52" i="67"/>
  <c r="G52" i="67"/>
  <c r="G54" i="67" s="1"/>
  <c r="E52" i="67"/>
  <c r="C52" i="67"/>
  <c r="DO51" i="67"/>
  <c r="DF51" i="67"/>
  <c r="CR51" i="67"/>
  <c r="CK51" i="67"/>
  <c r="CJ51" i="67"/>
  <c r="CF51" i="67"/>
  <c r="CE51" i="67"/>
  <c r="CB51" i="67"/>
  <c r="BZ51" i="67"/>
  <c r="BW51" i="67"/>
  <c r="BG51" i="67"/>
  <c r="BE51" i="67"/>
  <c r="BC51" i="67"/>
  <c r="BA51" i="67"/>
  <c r="AY51" i="67"/>
  <c r="AX51" i="67"/>
  <c r="AN51" i="67"/>
  <c r="AM51" i="67"/>
  <c r="AL51" i="67"/>
  <c r="AI51" i="67"/>
  <c r="AH51" i="67"/>
  <c r="AG51" i="67"/>
  <c r="AF51" i="67"/>
  <c r="AE51" i="67"/>
  <c r="AD51" i="67"/>
  <c r="AB51" i="67"/>
  <c r="Z51" i="67"/>
  <c r="L51" i="67"/>
  <c r="K51" i="67"/>
  <c r="I51" i="67"/>
  <c r="G51" i="67"/>
  <c r="E51" i="67"/>
  <c r="C51" i="67"/>
  <c r="DF50" i="67"/>
  <c r="CR50" i="67"/>
  <c r="CK50" i="67"/>
  <c r="CJ50" i="67"/>
  <c r="CF50" i="67"/>
  <c r="CE50" i="67"/>
  <c r="CB50" i="67"/>
  <c r="BZ50" i="67"/>
  <c r="BG50" i="67"/>
  <c r="BE50" i="67"/>
  <c r="BC50" i="67"/>
  <c r="BA50" i="67"/>
  <c r="AY50" i="67"/>
  <c r="AX50" i="67"/>
  <c r="BW50" i="67" s="1"/>
  <c r="AN50" i="67"/>
  <c r="AM50" i="67"/>
  <c r="AL50" i="67"/>
  <c r="AI50" i="67"/>
  <c r="AH50" i="67"/>
  <c r="AG50" i="67"/>
  <c r="AF50" i="67"/>
  <c r="AD50" i="67"/>
  <c r="AE50" i="67" s="1"/>
  <c r="AB50" i="67"/>
  <c r="Z50" i="67"/>
  <c r="K50" i="67"/>
  <c r="I50" i="67"/>
  <c r="I54" i="67" s="1"/>
  <c r="G50" i="67"/>
  <c r="E50" i="67"/>
  <c r="L50" i="67" s="1"/>
  <c r="C50" i="67"/>
  <c r="DO49" i="67"/>
  <c r="DF49" i="67"/>
  <c r="CR49" i="67"/>
  <c r="CJ49" i="67"/>
  <c r="CE49" i="67"/>
  <c r="CF49" i="67" s="1"/>
  <c r="CB49" i="67"/>
  <c r="BZ49" i="67"/>
  <c r="BG49" i="67"/>
  <c r="BE49" i="67"/>
  <c r="BC49" i="67"/>
  <c r="BA49" i="67"/>
  <c r="AX49" i="67"/>
  <c r="BW49" i="67" s="1"/>
  <c r="AN49" i="67"/>
  <c r="AM49" i="67"/>
  <c r="AL49" i="67"/>
  <c r="AI49" i="67"/>
  <c r="AH49" i="67"/>
  <c r="AF49" i="67"/>
  <c r="AG49" i="67" s="1"/>
  <c r="AD49" i="67"/>
  <c r="AE49" i="67" s="1"/>
  <c r="AC49" i="67"/>
  <c r="AJ49" i="67" s="1"/>
  <c r="AB49" i="67"/>
  <c r="AA49" i="67"/>
  <c r="Z49" i="67"/>
  <c r="L49" i="67"/>
  <c r="K49" i="67"/>
  <c r="I49" i="67"/>
  <c r="G49" i="67"/>
  <c r="E49" i="67"/>
  <c r="C49" i="67"/>
  <c r="AY49" i="67" s="1"/>
  <c r="DF48" i="67"/>
  <c r="CR48" i="67"/>
  <c r="CJ48" i="67"/>
  <c r="CE48" i="67"/>
  <c r="CK48" i="67" s="1"/>
  <c r="CB48" i="67"/>
  <c r="BZ48" i="67"/>
  <c r="BG48" i="67"/>
  <c r="BE48" i="67"/>
  <c r="BE54" i="67" s="1"/>
  <c r="BC48" i="67"/>
  <c r="BC54" i="67" s="1"/>
  <c r="BA48" i="67"/>
  <c r="AX48" i="67"/>
  <c r="BW48" i="67" s="1"/>
  <c r="AN48" i="67"/>
  <c r="AM48" i="67"/>
  <c r="AL48" i="67"/>
  <c r="AH48" i="67"/>
  <c r="AI48" i="67" s="1"/>
  <c r="AF48" i="67"/>
  <c r="AD48" i="67"/>
  <c r="AE48" i="67" s="1"/>
  <c r="AB48" i="67"/>
  <c r="AC48" i="67" s="1"/>
  <c r="AA48" i="67"/>
  <c r="Z48" i="67"/>
  <c r="K48" i="67"/>
  <c r="K54" i="67" s="1"/>
  <c r="I48" i="67"/>
  <c r="L48" i="67" s="1"/>
  <c r="G48" i="67"/>
  <c r="E48" i="67"/>
  <c r="C48" i="67"/>
  <c r="AY48" i="67" s="1"/>
  <c r="DF47" i="67"/>
  <c r="CR47" i="67"/>
  <c r="CJ47" i="67"/>
  <c r="CE47" i="67"/>
  <c r="CF47" i="67" s="1"/>
  <c r="CB47" i="67"/>
  <c r="BZ47" i="67"/>
  <c r="BH47" i="67"/>
  <c r="BG47" i="67"/>
  <c r="BG54" i="67" s="1"/>
  <c r="BE47" i="67"/>
  <c r="BC47" i="67"/>
  <c r="BA47" i="67"/>
  <c r="AY47" i="67"/>
  <c r="AX47" i="67"/>
  <c r="BW47" i="67" s="1"/>
  <c r="AN47" i="67"/>
  <c r="AM47" i="67"/>
  <c r="AL47" i="67"/>
  <c r="AH47" i="67"/>
  <c r="AI47" i="67" s="1"/>
  <c r="AF47" i="67"/>
  <c r="AG47" i="67" s="1"/>
  <c r="AD47" i="67"/>
  <c r="AB47" i="67"/>
  <c r="Z47" i="67"/>
  <c r="Q47" i="67"/>
  <c r="M47" i="67"/>
  <c r="BI47" i="67" s="1"/>
  <c r="K47" i="67"/>
  <c r="I47" i="67"/>
  <c r="G47" i="67"/>
  <c r="L47" i="67" s="1"/>
  <c r="E47" i="67"/>
  <c r="C47" i="67"/>
  <c r="C54" i="67" s="1"/>
  <c r="CM45" i="67"/>
  <c r="DA45" i="67" s="1"/>
  <c r="DH44" i="67"/>
  <c r="DE44" i="67"/>
  <c r="DD44" i="67"/>
  <c r="DC44" i="67"/>
  <c r="DF44" i="67" s="1"/>
  <c r="DB44" i="67"/>
  <c r="DA44" i="67"/>
  <c r="CR44" i="67"/>
  <c r="CQ44" i="67"/>
  <c r="CP44" i="67"/>
  <c r="CO44" i="67"/>
  <c r="CN44" i="67"/>
  <c r="CM44" i="67"/>
  <c r="CJ44" i="67"/>
  <c r="CI44" i="67"/>
  <c r="CH44" i="67"/>
  <c r="CG44" i="67"/>
  <c r="CD44" i="67"/>
  <c r="CC44" i="67"/>
  <c r="CA44" i="67"/>
  <c r="CE44" i="67" s="1"/>
  <c r="BY44" i="67"/>
  <c r="BX44" i="67"/>
  <c r="CB44" i="67" s="1"/>
  <c r="BU44" i="67"/>
  <c r="BF44" i="67"/>
  <c r="BE44" i="67"/>
  <c r="BD44" i="67"/>
  <c r="BB44" i="67"/>
  <c r="AZ44" i="67"/>
  <c r="AU44" i="67"/>
  <c r="AH44" i="67"/>
  <c r="P44" i="67"/>
  <c r="O44" i="67"/>
  <c r="J44" i="67"/>
  <c r="H44" i="67"/>
  <c r="F44" i="67"/>
  <c r="D44" i="67"/>
  <c r="DF43" i="67"/>
  <c r="CR43" i="67"/>
  <c r="CJ43" i="67"/>
  <c r="CE43" i="67"/>
  <c r="CF43" i="67" s="1"/>
  <c r="CB43" i="67"/>
  <c r="BZ43" i="67"/>
  <c r="BH43" i="67"/>
  <c r="BG43" i="67"/>
  <c r="BE43" i="67"/>
  <c r="BC43" i="67"/>
  <c r="BA43" i="67"/>
  <c r="AX43" i="67"/>
  <c r="BW43" i="67" s="1"/>
  <c r="AN43" i="67"/>
  <c r="AM43" i="67"/>
  <c r="AL43" i="67"/>
  <c r="AI43" i="67"/>
  <c r="AH43" i="67"/>
  <c r="AG43" i="67"/>
  <c r="AF43" i="67"/>
  <c r="AD43" i="67"/>
  <c r="AA43" i="67" s="1"/>
  <c r="AC43" i="67"/>
  <c r="AB43" i="67"/>
  <c r="Z43" i="67"/>
  <c r="L43" i="67"/>
  <c r="M43" i="67" s="1"/>
  <c r="BI43" i="67" s="1"/>
  <c r="K43" i="67"/>
  <c r="I43" i="67"/>
  <c r="G43" i="67"/>
  <c r="E43" i="67"/>
  <c r="C43" i="67"/>
  <c r="AY43" i="67" s="1"/>
  <c r="DF42" i="67"/>
  <c r="CR42" i="67"/>
  <c r="CJ42" i="67"/>
  <c r="CE42" i="67"/>
  <c r="CK42" i="67" s="1"/>
  <c r="CB42" i="67"/>
  <c r="BZ42" i="67"/>
  <c r="BW42" i="67"/>
  <c r="BG42" i="67"/>
  <c r="BE42" i="67"/>
  <c r="BC42" i="67"/>
  <c r="BA42" i="67"/>
  <c r="AY42" i="67"/>
  <c r="AX42" i="67"/>
  <c r="AN42" i="67"/>
  <c r="AM42" i="67"/>
  <c r="AL42" i="67"/>
  <c r="AH42" i="67"/>
  <c r="AI42" i="67" s="1"/>
  <c r="AG42" i="67"/>
  <c r="AF42" i="67"/>
  <c r="AE42" i="67"/>
  <c r="AD42" i="67"/>
  <c r="AB42" i="67"/>
  <c r="AA42" i="67" s="1"/>
  <c r="Z42" i="67"/>
  <c r="K42" i="67"/>
  <c r="I42" i="67"/>
  <c r="G42" i="67"/>
  <c r="E42" i="67"/>
  <c r="C42" i="67"/>
  <c r="DF41" i="67"/>
  <c r="CR41" i="67"/>
  <c r="CJ41" i="67"/>
  <c r="CE41" i="67"/>
  <c r="CF41" i="67" s="1"/>
  <c r="CB41" i="67"/>
  <c r="BZ41" i="67"/>
  <c r="BG41" i="67"/>
  <c r="BE41" i="67"/>
  <c r="BC41" i="67"/>
  <c r="BA41" i="67"/>
  <c r="AY41" i="67"/>
  <c r="AX41" i="67"/>
  <c r="BW41" i="67" s="1"/>
  <c r="AN41" i="67"/>
  <c r="AM41" i="67"/>
  <c r="AL41" i="67"/>
  <c r="AH41" i="67"/>
  <c r="AI41" i="67" s="1"/>
  <c r="AF41" i="67"/>
  <c r="AG41" i="67" s="1"/>
  <c r="AE41" i="67"/>
  <c r="AD41" i="67"/>
  <c r="AC41" i="67"/>
  <c r="AJ41" i="67" s="1"/>
  <c r="AB41" i="67"/>
  <c r="AA41" i="67"/>
  <c r="Z41" i="67"/>
  <c r="Q41" i="67"/>
  <c r="L41" i="67"/>
  <c r="M41" i="67" s="1"/>
  <c r="BI41" i="67" s="1"/>
  <c r="K41" i="67"/>
  <c r="I41" i="67"/>
  <c r="G41" i="67"/>
  <c r="E41" i="67"/>
  <c r="C41" i="67"/>
  <c r="DF40" i="67"/>
  <c r="CR40" i="67"/>
  <c r="CJ40" i="67"/>
  <c r="CE40" i="67"/>
  <c r="CK40" i="67" s="1"/>
  <c r="CB40" i="67"/>
  <c r="BZ40" i="67"/>
  <c r="BG40" i="67"/>
  <c r="BE40" i="67"/>
  <c r="BC40" i="67"/>
  <c r="BA40" i="67"/>
  <c r="AX40" i="67"/>
  <c r="BW40" i="67" s="1"/>
  <c r="AN40" i="67"/>
  <c r="AM40" i="67"/>
  <c r="AL40" i="67"/>
  <c r="AI40" i="67"/>
  <c r="AH40" i="67"/>
  <c r="AF40" i="67"/>
  <c r="AG40" i="67" s="1"/>
  <c r="AE40" i="67"/>
  <c r="AJ40" i="67" s="1"/>
  <c r="AD40" i="67"/>
  <c r="AC40" i="67"/>
  <c r="AB40" i="67"/>
  <c r="Z40" i="67"/>
  <c r="L40" i="67"/>
  <c r="M40" i="67" s="1"/>
  <c r="BI40" i="67" s="1"/>
  <c r="K40" i="67"/>
  <c r="I40" i="67"/>
  <c r="G40" i="67"/>
  <c r="E40" i="67"/>
  <c r="E44" i="67" s="1"/>
  <c r="C40" i="67"/>
  <c r="AY40" i="67" s="1"/>
  <c r="DF39" i="67"/>
  <c r="CR39" i="67"/>
  <c r="CJ39" i="67"/>
  <c r="CE39" i="67"/>
  <c r="CK39" i="67" s="1"/>
  <c r="CB39" i="67"/>
  <c r="BZ39" i="67"/>
  <c r="BG39" i="67"/>
  <c r="BE39" i="67"/>
  <c r="BC39" i="67"/>
  <c r="BA39" i="67"/>
  <c r="AX39" i="67"/>
  <c r="BW39" i="67" s="1"/>
  <c r="AN39" i="67"/>
  <c r="AM39" i="67"/>
  <c r="AL39" i="67"/>
  <c r="AI39" i="67"/>
  <c r="AH39" i="67"/>
  <c r="AG39" i="67"/>
  <c r="AF39" i="67"/>
  <c r="AE39" i="67"/>
  <c r="AD39" i="67"/>
  <c r="AB39" i="67"/>
  <c r="AC39" i="67" s="1"/>
  <c r="AJ39" i="67" s="1"/>
  <c r="AA39" i="67"/>
  <c r="Z39" i="67"/>
  <c r="K39" i="67"/>
  <c r="I39" i="67"/>
  <c r="G39" i="67"/>
  <c r="L39" i="67" s="1"/>
  <c r="E39" i="67"/>
  <c r="C39" i="67"/>
  <c r="AY39" i="67" s="1"/>
  <c r="DF38" i="67"/>
  <c r="CR38" i="67"/>
  <c r="CK38" i="67"/>
  <c r="CJ38" i="67"/>
  <c r="CE38" i="67"/>
  <c r="CF38" i="67" s="1"/>
  <c r="CB38" i="67"/>
  <c r="BZ38" i="67"/>
  <c r="BG38" i="67"/>
  <c r="BE38" i="67"/>
  <c r="BC38" i="67"/>
  <c r="BA38" i="67"/>
  <c r="AX38" i="67"/>
  <c r="BW38" i="67" s="1"/>
  <c r="AN38" i="67"/>
  <c r="AM38" i="67"/>
  <c r="AL38" i="67"/>
  <c r="AI38" i="67"/>
  <c r="AH38" i="67"/>
  <c r="AG38" i="67"/>
  <c r="AF38" i="67"/>
  <c r="AE38" i="67"/>
  <c r="AD38" i="67"/>
  <c r="AB38" i="67"/>
  <c r="AC38" i="67" s="1"/>
  <c r="AA38" i="67"/>
  <c r="Z38" i="67"/>
  <c r="K38" i="67"/>
  <c r="L38" i="67" s="1"/>
  <c r="I38" i="67"/>
  <c r="G38" i="67"/>
  <c r="E38" i="67"/>
  <c r="C38" i="67"/>
  <c r="AY38" i="67" s="1"/>
  <c r="DF37" i="67"/>
  <c r="CR37" i="67"/>
  <c r="CJ37" i="67"/>
  <c r="CE37" i="67"/>
  <c r="CF37" i="67" s="1"/>
  <c r="CB37" i="67"/>
  <c r="BZ37" i="67"/>
  <c r="BG37" i="67"/>
  <c r="BE37" i="67"/>
  <c r="BC37" i="67"/>
  <c r="BA37" i="67"/>
  <c r="BA44" i="67" s="1"/>
  <c r="AX37" i="67"/>
  <c r="BW37" i="67" s="1"/>
  <c r="AN37" i="67"/>
  <c r="AM37" i="67"/>
  <c r="AL37" i="67"/>
  <c r="AI37" i="67"/>
  <c r="AH37" i="67"/>
  <c r="AF37" i="67"/>
  <c r="AD37" i="67"/>
  <c r="AB37" i="67"/>
  <c r="Z37" i="67"/>
  <c r="K37" i="67"/>
  <c r="I37" i="67"/>
  <c r="I44" i="67" s="1"/>
  <c r="G37" i="67"/>
  <c r="E37" i="67"/>
  <c r="C37" i="67"/>
  <c r="CM35" i="67"/>
  <c r="DA35" i="67" s="1"/>
  <c r="DH34" i="67"/>
  <c r="DF34" i="67"/>
  <c r="DE34" i="67"/>
  <c r="DD34" i="67"/>
  <c r="DC34" i="67"/>
  <c r="DB34" i="67"/>
  <c r="DA34" i="67"/>
  <c r="CQ34" i="67"/>
  <c r="CP34" i="67"/>
  <c r="CO34" i="67"/>
  <c r="CR34" i="67" s="1"/>
  <c r="CN34" i="67"/>
  <c r="CM34" i="67"/>
  <c r="CI34" i="67"/>
  <c r="CH34" i="67"/>
  <c r="CG34" i="67"/>
  <c r="CD34" i="67"/>
  <c r="CC34" i="67"/>
  <c r="CA34" i="67"/>
  <c r="BY34" i="67"/>
  <c r="CE34" i="67" s="1"/>
  <c r="CT34" i="67" s="1"/>
  <c r="BX34" i="67"/>
  <c r="BU34" i="67"/>
  <c r="BG34" i="67"/>
  <c r="BF34" i="67"/>
  <c r="BD34" i="67"/>
  <c r="BB34" i="67"/>
  <c r="AZ34" i="67"/>
  <c r="AU34" i="67"/>
  <c r="AF34" i="67"/>
  <c r="AD34" i="67"/>
  <c r="P34" i="67"/>
  <c r="O34" i="67"/>
  <c r="J34" i="67"/>
  <c r="H34" i="67"/>
  <c r="F34" i="67"/>
  <c r="D34" i="67"/>
  <c r="DF33" i="67"/>
  <c r="CR33" i="67"/>
  <c r="CJ33" i="67"/>
  <c r="CE33" i="67"/>
  <c r="CK33" i="67" s="1"/>
  <c r="CB33" i="67"/>
  <c r="BZ33" i="67"/>
  <c r="BG33" i="67"/>
  <c r="BE33" i="67"/>
  <c r="BC33" i="67"/>
  <c r="BA33" i="67"/>
  <c r="AX33" i="67"/>
  <c r="BW33" i="67" s="1"/>
  <c r="AN33" i="67"/>
  <c r="AM33" i="67"/>
  <c r="AL33" i="67"/>
  <c r="AH33" i="67"/>
  <c r="AI33" i="67" s="1"/>
  <c r="AG33" i="67"/>
  <c r="AF33" i="67"/>
  <c r="AE33" i="67"/>
  <c r="AD33" i="67"/>
  <c r="AB33" i="67"/>
  <c r="Z33" i="67"/>
  <c r="K33" i="67"/>
  <c r="I33" i="67"/>
  <c r="G33" i="67"/>
  <c r="E33" i="67"/>
  <c r="C33" i="67"/>
  <c r="AY33" i="67" s="1"/>
  <c r="DF32" i="67"/>
  <c r="CR32" i="67"/>
  <c r="CJ32" i="67"/>
  <c r="CE32" i="67"/>
  <c r="CK32" i="67" s="1"/>
  <c r="CB32" i="67"/>
  <c r="BZ32" i="67"/>
  <c r="BW32" i="67"/>
  <c r="BG32" i="67"/>
  <c r="BE32" i="67"/>
  <c r="BC32" i="67"/>
  <c r="BA32" i="67"/>
  <c r="AX32" i="67"/>
  <c r="AN32" i="67"/>
  <c r="AM32" i="67"/>
  <c r="AL32" i="67"/>
  <c r="AH32" i="67"/>
  <c r="AI32" i="67" s="1"/>
  <c r="AF32" i="67"/>
  <c r="AG32" i="67" s="1"/>
  <c r="AE32" i="67"/>
  <c r="AD32" i="67"/>
  <c r="AB32" i="67"/>
  <c r="Z32" i="67"/>
  <c r="K32" i="67"/>
  <c r="I32" i="67"/>
  <c r="G32" i="67"/>
  <c r="E32" i="67"/>
  <c r="E34" i="67" s="1"/>
  <c r="C32" i="67"/>
  <c r="AY32" i="67" s="1"/>
  <c r="DF31" i="67"/>
  <c r="CR31" i="67"/>
  <c r="CJ31" i="67"/>
  <c r="CE31" i="67"/>
  <c r="CB31" i="67"/>
  <c r="BZ31" i="67"/>
  <c r="BG31" i="67"/>
  <c r="BE31" i="67"/>
  <c r="BC31" i="67"/>
  <c r="BA31" i="67"/>
  <c r="AY31" i="67"/>
  <c r="AX31" i="67"/>
  <c r="BW31" i="67" s="1"/>
  <c r="AN31" i="67"/>
  <c r="AM31" i="67"/>
  <c r="AL31" i="67"/>
  <c r="AI31" i="67"/>
  <c r="AH31" i="67"/>
  <c r="AG31" i="67"/>
  <c r="AF31" i="67"/>
  <c r="AE31" i="67"/>
  <c r="AD31" i="67"/>
  <c r="AC31" i="67"/>
  <c r="AB31" i="67"/>
  <c r="Z31" i="67"/>
  <c r="K31" i="67"/>
  <c r="K71" i="67" s="1"/>
  <c r="I31" i="67"/>
  <c r="L31" i="67" s="1"/>
  <c r="G31" i="67"/>
  <c r="E31" i="67"/>
  <c r="C31" i="67"/>
  <c r="DF30" i="67"/>
  <c r="CR30" i="67"/>
  <c r="CJ30" i="67"/>
  <c r="CE30" i="67"/>
  <c r="CB30" i="67"/>
  <c r="BZ30" i="67"/>
  <c r="BG30" i="67"/>
  <c r="BE30" i="67"/>
  <c r="BC30" i="67"/>
  <c r="BA30" i="67"/>
  <c r="AY30" i="67"/>
  <c r="AX30" i="67"/>
  <c r="BW30" i="67" s="1"/>
  <c r="AN30" i="67"/>
  <c r="AM30" i="67"/>
  <c r="AL30" i="67"/>
  <c r="AH30" i="67"/>
  <c r="AI30" i="67" s="1"/>
  <c r="AF30" i="67"/>
  <c r="AG30" i="67" s="1"/>
  <c r="AD30" i="67"/>
  <c r="AC30" i="67"/>
  <c r="AB30" i="67"/>
  <c r="Z30" i="67"/>
  <c r="K30" i="67"/>
  <c r="I30" i="67"/>
  <c r="G30" i="67"/>
  <c r="E30" i="67"/>
  <c r="C30" i="67"/>
  <c r="DF29" i="67"/>
  <c r="CR29" i="67"/>
  <c r="CJ29" i="67"/>
  <c r="CE29" i="67"/>
  <c r="CF29" i="67" s="1"/>
  <c r="CB29" i="67"/>
  <c r="BZ29" i="67"/>
  <c r="BG29" i="67"/>
  <c r="BE29" i="67"/>
  <c r="BE34" i="67" s="1"/>
  <c r="BC29" i="67"/>
  <c r="BA29" i="67"/>
  <c r="AX29" i="67"/>
  <c r="BW29" i="67" s="1"/>
  <c r="AN29" i="67"/>
  <c r="AM29" i="67"/>
  <c r="AL29" i="67"/>
  <c r="AH29" i="67"/>
  <c r="AG29" i="67"/>
  <c r="AF29" i="67"/>
  <c r="AE29" i="67"/>
  <c r="AD29" i="67"/>
  <c r="AC29" i="67"/>
  <c r="AB29" i="67"/>
  <c r="Z29" i="67"/>
  <c r="K29" i="67"/>
  <c r="K34" i="67" s="1"/>
  <c r="I29" i="67"/>
  <c r="G29" i="67"/>
  <c r="E29" i="67"/>
  <c r="C29" i="67"/>
  <c r="AY29" i="67" s="1"/>
  <c r="DF28" i="67"/>
  <c r="CR28" i="67"/>
  <c r="CJ28" i="67"/>
  <c r="CE28" i="67"/>
  <c r="CB28" i="67"/>
  <c r="BZ28" i="67"/>
  <c r="BW28" i="67"/>
  <c r="BG28" i="67"/>
  <c r="BE28" i="67"/>
  <c r="BC28" i="67"/>
  <c r="BA28" i="67"/>
  <c r="AY28" i="67"/>
  <c r="AX28" i="67"/>
  <c r="AN28" i="67"/>
  <c r="AM28" i="67"/>
  <c r="AL28" i="67"/>
  <c r="AH28" i="67"/>
  <c r="AF28" i="67"/>
  <c r="AG28" i="67" s="1"/>
  <c r="AE28" i="67"/>
  <c r="AD28" i="67"/>
  <c r="AC28" i="67"/>
  <c r="AB28" i="67"/>
  <c r="Z28" i="67"/>
  <c r="L28" i="67"/>
  <c r="Q28" i="67" s="1"/>
  <c r="K28" i="67"/>
  <c r="I28" i="67"/>
  <c r="G28" i="67"/>
  <c r="E28" i="67"/>
  <c r="C28" i="67"/>
  <c r="DF27" i="67"/>
  <c r="CR27" i="67"/>
  <c r="CJ27" i="67"/>
  <c r="CE27" i="67"/>
  <c r="CK27" i="67" s="1"/>
  <c r="CB27" i="67"/>
  <c r="BZ27" i="67"/>
  <c r="BG27" i="67"/>
  <c r="BE27" i="67"/>
  <c r="BC27" i="67"/>
  <c r="BA27" i="67"/>
  <c r="BA34" i="67" s="1"/>
  <c r="AX27" i="67"/>
  <c r="BW27" i="67" s="1"/>
  <c r="AN27" i="67"/>
  <c r="AN34" i="67" s="1"/>
  <c r="AM27" i="67"/>
  <c r="AM34" i="67" s="1"/>
  <c r="AL27" i="67"/>
  <c r="AI27" i="67"/>
  <c r="AH27" i="67"/>
  <c r="AF27" i="67"/>
  <c r="AG27" i="67" s="1"/>
  <c r="AD27" i="67"/>
  <c r="AE27" i="67" s="1"/>
  <c r="AB27" i="67"/>
  <c r="Z27" i="67"/>
  <c r="K27" i="67"/>
  <c r="I27" i="67"/>
  <c r="G27" i="67"/>
  <c r="E27" i="67"/>
  <c r="C27" i="67"/>
  <c r="CE26" i="67"/>
  <c r="CM25" i="67"/>
  <c r="DA25" i="67" s="1"/>
  <c r="DH24" i="67"/>
  <c r="DF24" i="67"/>
  <c r="DE24" i="67"/>
  <c r="DD24" i="67"/>
  <c r="DC24" i="67"/>
  <c r="DB24" i="67"/>
  <c r="DA24" i="67"/>
  <c r="CQ24" i="67"/>
  <c r="CP24" i="67"/>
  <c r="CO24" i="67"/>
  <c r="CR24" i="67" s="1"/>
  <c r="CN24" i="67"/>
  <c r="CM24" i="67"/>
  <c r="CI24" i="67"/>
  <c r="CH24" i="67"/>
  <c r="CG24" i="67"/>
  <c r="CD24" i="67"/>
  <c r="CC24" i="67"/>
  <c r="CA24" i="67"/>
  <c r="BY24" i="67"/>
  <c r="BX24" i="67"/>
  <c r="BZ24" i="67" s="1"/>
  <c r="BU24" i="67"/>
  <c r="BF24" i="67"/>
  <c r="BD24" i="67"/>
  <c r="BC24" i="67"/>
  <c r="BB24" i="67"/>
  <c r="AZ24" i="67"/>
  <c r="AU24" i="67"/>
  <c r="AN24" i="67"/>
  <c r="P24" i="67"/>
  <c r="O24" i="67"/>
  <c r="J24" i="67"/>
  <c r="H24" i="67"/>
  <c r="F24" i="67"/>
  <c r="D24" i="67"/>
  <c r="DF23" i="67"/>
  <c r="CR23" i="67"/>
  <c r="CJ23" i="67"/>
  <c r="CE23" i="67"/>
  <c r="CF23" i="67" s="1"/>
  <c r="CB23" i="67"/>
  <c r="BZ23" i="67"/>
  <c r="BG23" i="67"/>
  <c r="BE23" i="67"/>
  <c r="BC23" i="67"/>
  <c r="BA23" i="67"/>
  <c r="AX23" i="67"/>
  <c r="BW23" i="67" s="1"/>
  <c r="AN23" i="67"/>
  <c r="AM23" i="67"/>
  <c r="AL23" i="67"/>
  <c r="AH23" i="67"/>
  <c r="AH24" i="67" s="1"/>
  <c r="AG23" i="67"/>
  <c r="AF23" i="67"/>
  <c r="AE23" i="67"/>
  <c r="AD23" i="67"/>
  <c r="AB23" i="67"/>
  <c r="AC23" i="67" s="1"/>
  <c r="AA23" i="67"/>
  <c r="Z23" i="67"/>
  <c r="K23" i="67"/>
  <c r="I23" i="67"/>
  <c r="G23" i="67"/>
  <c r="L23" i="67" s="1"/>
  <c r="E23" i="67"/>
  <c r="C23" i="67"/>
  <c r="AY23" i="67" s="1"/>
  <c r="DF22" i="67"/>
  <c r="CR22" i="67"/>
  <c r="CJ22" i="67"/>
  <c r="CE22" i="67"/>
  <c r="CF22" i="67" s="1"/>
  <c r="CB22" i="67"/>
  <c r="BZ22" i="67"/>
  <c r="BG22" i="67"/>
  <c r="BE22" i="67"/>
  <c r="BC22" i="67"/>
  <c r="BA22" i="67"/>
  <c r="AX22" i="67"/>
  <c r="BW22" i="67" s="1"/>
  <c r="AN22" i="67"/>
  <c r="AM22" i="67"/>
  <c r="AL22" i="67"/>
  <c r="AH22" i="67"/>
  <c r="AI22" i="67" s="1"/>
  <c r="AF22" i="67"/>
  <c r="AG22" i="67" s="1"/>
  <c r="AE22" i="67"/>
  <c r="AD22" i="67"/>
  <c r="AB22" i="67"/>
  <c r="AA22" i="67" s="1"/>
  <c r="Z22" i="67"/>
  <c r="K22" i="67"/>
  <c r="I22" i="67"/>
  <c r="G22" i="67"/>
  <c r="E22" i="67"/>
  <c r="C22" i="67"/>
  <c r="AY22" i="67" s="1"/>
  <c r="DF21" i="67"/>
  <c r="CR21" i="67"/>
  <c r="CJ21" i="67"/>
  <c r="CE21" i="67"/>
  <c r="CK21" i="67" s="1"/>
  <c r="CB21" i="67"/>
  <c r="BZ21" i="67"/>
  <c r="BG21" i="67"/>
  <c r="BE21" i="67"/>
  <c r="BC21" i="67"/>
  <c r="BA21" i="67"/>
  <c r="AX21" i="67"/>
  <c r="BW21" i="67" s="1"/>
  <c r="AN21" i="67"/>
  <c r="AM21" i="67"/>
  <c r="AL21" i="67"/>
  <c r="AH21" i="67"/>
  <c r="AF21" i="67"/>
  <c r="AD21" i="67"/>
  <c r="AD71" i="67" s="1"/>
  <c r="AB21" i="67"/>
  <c r="AA21" i="67" s="1"/>
  <c r="Z21" i="67"/>
  <c r="K21" i="67"/>
  <c r="I21" i="67"/>
  <c r="G21" i="67"/>
  <c r="E21" i="67"/>
  <c r="C21" i="67"/>
  <c r="C24" i="67" s="1"/>
  <c r="DF20" i="67"/>
  <c r="CR20" i="67"/>
  <c r="CJ20" i="67"/>
  <c r="CE20" i="67"/>
  <c r="CF20" i="67" s="1"/>
  <c r="CB20" i="67"/>
  <c r="BZ20" i="67"/>
  <c r="BG20" i="67"/>
  <c r="BE20" i="67"/>
  <c r="BC20" i="67"/>
  <c r="BA20" i="67"/>
  <c r="AX20" i="67"/>
  <c r="BW20" i="67" s="1"/>
  <c r="AN20" i="67"/>
  <c r="AM20" i="67"/>
  <c r="AL20" i="67"/>
  <c r="AI20" i="67"/>
  <c r="AJ20" i="67" s="1"/>
  <c r="AH20" i="67"/>
  <c r="AG20" i="67"/>
  <c r="AF20" i="67"/>
  <c r="AD20" i="67"/>
  <c r="AE20" i="67" s="1"/>
  <c r="AC20" i="67"/>
  <c r="AB20" i="67"/>
  <c r="AA20" i="67"/>
  <c r="Z20" i="67"/>
  <c r="K20" i="67"/>
  <c r="I20" i="67"/>
  <c r="I70" i="67" s="1"/>
  <c r="G20" i="67"/>
  <c r="E20" i="67"/>
  <c r="C20" i="67"/>
  <c r="AY20" i="67" s="1"/>
  <c r="DF19" i="67"/>
  <c r="CR19" i="67"/>
  <c r="CJ19" i="67"/>
  <c r="CE19" i="67"/>
  <c r="CF19" i="67" s="1"/>
  <c r="CB19" i="67"/>
  <c r="BZ19" i="67"/>
  <c r="BW19" i="67"/>
  <c r="BG19" i="67"/>
  <c r="BE19" i="67"/>
  <c r="BC19" i="67"/>
  <c r="BA19" i="67"/>
  <c r="AY19" i="67"/>
  <c r="AX19" i="67"/>
  <c r="AN19" i="67"/>
  <c r="AM19" i="67"/>
  <c r="AM24" i="67" s="1"/>
  <c r="AL19" i="67"/>
  <c r="AI19" i="67"/>
  <c r="AH19" i="67"/>
  <c r="AG19" i="67"/>
  <c r="AF19" i="67"/>
  <c r="AD19" i="67"/>
  <c r="AE19" i="67" s="1"/>
  <c r="AB19" i="67"/>
  <c r="Z19" i="67"/>
  <c r="K19" i="67"/>
  <c r="K69" i="67" s="1"/>
  <c r="I19" i="67"/>
  <c r="I69" i="67" s="1"/>
  <c r="G19" i="67"/>
  <c r="E19" i="67"/>
  <c r="C19" i="67"/>
  <c r="C69" i="67" s="1"/>
  <c r="DF18" i="67"/>
  <c r="CR18" i="67"/>
  <c r="CJ18" i="67"/>
  <c r="CE18" i="67"/>
  <c r="CF18" i="67" s="1"/>
  <c r="CB18" i="67"/>
  <c r="BZ18" i="67"/>
  <c r="BG18" i="67"/>
  <c r="BE18" i="67"/>
  <c r="BC18" i="67"/>
  <c r="BA18" i="67"/>
  <c r="AY18" i="67"/>
  <c r="AX18" i="67"/>
  <c r="BW18" i="67" s="1"/>
  <c r="AN18" i="67"/>
  <c r="AM18" i="67"/>
  <c r="AL18" i="67"/>
  <c r="AI18" i="67"/>
  <c r="AH18" i="67"/>
  <c r="AF18" i="67"/>
  <c r="AG18" i="67" s="1"/>
  <c r="AD18" i="67"/>
  <c r="AE18" i="67" s="1"/>
  <c r="AB18" i="67"/>
  <c r="AC18" i="67" s="1"/>
  <c r="Z18" i="67"/>
  <c r="Q18" i="67"/>
  <c r="L18" i="67"/>
  <c r="M18" i="67" s="1"/>
  <c r="BI18" i="67" s="1"/>
  <c r="K18" i="67"/>
  <c r="I18" i="67"/>
  <c r="G18" i="67"/>
  <c r="E18" i="67"/>
  <c r="C18" i="67"/>
  <c r="DF17" i="67"/>
  <c r="CR17" i="67"/>
  <c r="CJ17" i="67"/>
  <c r="CJ24" i="67" s="1"/>
  <c r="CE17" i="67"/>
  <c r="CK17" i="67" s="1"/>
  <c r="CB17" i="67"/>
  <c r="BZ17" i="67"/>
  <c r="BG17" i="67"/>
  <c r="BG24" i="67" s="1"/>
  <c r="BE17" i="67"/>
  <c r="BE24" i="67" s="1"/>
  <c r="BC17" i="67"/>
  <c r="BA17" i="67"/>
  <c r="AY17" i="67"/>
  <c r="AX17" i="67"/>
  <c r="BW17" i="67" s="1"/>
  <c r="AN17" i="67"/>
  <c r="AM17" i="67"/>
  <c r="AL17" i="67"/>
  <c r="AH17" i="67"/>
  <c r="AI17" i="67" s="1"/>
  <c r="AF17" i="67"/>
  <c r="AD17" i="67"/>
  <c r="AE17" i="67" s="1"/>
  <c r="AC17" i="67"/>
  <c r="AB17" i="67"/>
  <c r="Z17" i="67"/>
  <c r="K17" i="67"/>
  <c r="I17" i="67"/>
  <c r="G17" i="67"/>
  <c r="G24" i="67" s="1"/>
  <c r="E17" i="67"/>
  <c r="C17" i="67"/>
  <c r="CM15" i="67"/>
  <c r="DA15" i="67" s="1"/>
  <c r="DH14" i="67"/>
  <c r="DE14" i="67"/>
  <c r="DD14" i="67"/>
  <c r="DC14" i="67"/>
  <c r="DF14" i="67" s="1"/>
  <c r="DB14" i="67"/>
  <c r="DA14" i="67"/>
  <c r="CR14" i="67"/>
  <c r="CQ14" i="67"/>
  <c r="CP14" i="67"/>
  <c r="CO14" i="67"/>
  <c r="CN14" i="67"/>
  <c r="CM14" i="67"/>
  <c r="CI14" i="67"/>
  <c r="CI74" i="67" s="1"/>
  <c r="CH14" i="67"/>
  <c r="CG14" i="67"/>
  <c r="CD14" i="67"/>
  <c r="CC14" i="67"/>
  <c r="CA14" i="67"/>
  <c r="BY14" i="67"/>
  <c r="BX14" i="67"/>
  <c r="BU14" i="67"/>
  <c r="BF14" i="67"/>
  <c r="BD14" i="67"/>
  <c r="BB14" i="67"/>
  <c r="AZ14" i="67"/>
  <c r="AU14" i="67"/>
  <c r="P14" i="67"/>
  <c r="O14" i="67"/>
  <c r="J14" i="67"/>
  <c r="H14" i="67"/>
  <c r="F14" i="67"/>
  <c r="D14" i="67"/>
  <c r="DF13" i="67"/>
  <c r="CR13" i="67"/>
  <c r="CJ13" i="67"/>
  <c r="CJ73" i="67" s="1"/>
  <c r="CE13" i="67"/>
  <c r="CF13" i="67" s="1"/>
  <c r="CB13" i="67"/>
  <c r="BZ13" i="67"/>
  <c r="BG13" i="67"/>
  <c r="BE13" i="67"/>
  <c r="BC13" i="67"/>
  <c r="BA13" i="67"/>
  <c r="AY13" i="67"/>
  <c r="AY73" i="67" s="1"/>
  <c r="AX13" i="67"/>
  <c r="BW13" i="67" s="1"/>
  <c r="AN13" i="67"/>
  <c r="AN73" i="67" s="1"/>
  <c r="AM13" i="67"/>
  <c r="AL13" i="67"/>
  <c r="AH13" i="67"/>
  <c r="AF13" i="67"/>
  <c r="AE13" i="67"/>
  <c r="AD13" i="67"/>
  <c r="AB13" i="67"/>
  <c r="Z13" i="67"/>
  <c r="L13" i="67"/>
  <c r="M13" i="67" s="1"/>
  <c r="BI13" i="67" s="1"/>
  <c r="K13" i="67"/>
  <c r="I13" i="67"/>
  <c r="G13" i="67"/>
  <c r="E13" i="67"/>
  <c r="C13" i="67"/>
  <c r="C73" i="67" s="1"/>
  <c r="DF12" i="67"/>
  <c r="CR12" i="67"/>
  <c r="CJ12" i="67"/>
  <c r="CE12" i="67"/>
  <c r="CB12" i="67"/>
  <c r="BZ12" i="67"/>
  <c r="BW12" i="67"/>
  <c r="BG12" i="67"/>
  <c r="BE12" i="67"/>
  <c r="BC12" i="67"/>
  <c r="BA12" i="67"/>
  <c r="AY12" i="67"/>
  <c r="AX12" i="67"/>
  <c r="AN12" i="67"/>
  <c r="AN72" i="67" s="1"/>
  <c r="AM12" i="67"/>
  <c r="AL12" i="67"/>
  <c r="AH12" i="67"/>
  <c r="AF12" i="67"/>
  <c r="AE12" i="67"/>
  <c r="AD12" i="67"/>
  <c r="AD72" i="67" s="1"/>
  <c r="AC12" i="67"/>
  <c r="AB12" i="67"/>
  <c r="AA12" i="67"/>
  <c r="Z12" i="67"/>
  <c r="K12" i="67"/>
  <c r="I12" i="67"/>
  <c r="G12" i="67"/>
  <c r="E12" i="67"/>
  <c r="C12" i="67"/>
  <c r="C72" i="67" s="1"/>
  <c r="DF11" i="67"/>
  <c r="CR11" i="67"/>
  <c r="CJ11" i="67"/>
  <c r="CE11" i="67"/>
  <c r="CF11" i="67" s="1"/>
  <c r="CB11" i="67"/>
  <c r="BZ11" i="67"/>
  <c r="BG11" i="67"/>
  <c r="BE11" i="67"/>
  <c r="BC11" i="67"/>
  <c r="BA11" i="67"/>
  <c r="AX11" i="67"/>
  <c r="BW11" i="67" s="1"/>
  <c r="AN11" i="67"/>
  <c r="AM11" i="67"/>
  <c r="AL11" i="67"/>
  <c r="AH11" i="67"/>
  <c r="AI11" i="67" s="1"/>
  <c r="AF11" i="67"/>
  <c r="AG11" i="67" s="1"/>
  <c r="AD11" i="67"/>
  <c r="AC11" i="67"/>
  <c r="AB11" i="67"/>
  <c r="Z11" i="67"/>
  <c r="K11" i="67"/>
  <c r="I11" i="67"/>
  <c r="G11" i="67"/>
  <c r="E11" i="67"/>
  <c r="L11" i="67" s="1"/>
  <c r="BH11" i="67" s="1"/>
  <c r="C11" i="67"/>
  <c r="AY11" i="67" s="1"/>
  <c r="DF10" i="67"/>
  <c r="CR10" i="67"/>
  <c r="CJ10" i="67"/>
  <c r="CJ70" i="67" s="1"/>
  <c r="CE10" i="67"/>
  <c r="CB10" i="67"/>
  <c r="BZ10" i="67"/>
  <c r="BG10" i="67"/>
  <c r="BE10" i="67"/>
  <c r="BC10" i="67"/>
  <c r="BA10" i="67"/>
  <c r="AX10" i="67"/>
  <c r="BW10" i="67" s="1"/>
  <c r="AN10" i="67"/>
  <c r="AM10" i="67"/>
  <c r="AM70" i="67" s="1"/>
  <c r="AL10" i="67"/>
  <c r="AH10" i="67"/>
  <c r="AF10" i="67"/>
  <c r="AD10" i="67"/>
  <c r="AB10" i="67"/>
  <c r="Z10" i="67"/>
  <c r="L10" i="67"/>
  <c r="K10" i="67"/>
  <c r="I10" i="67"/>
  <c r="G10" i="67"/>
  <c r="E10" i="67"/>
  <c r="C10" i="67"/>
  <c r="AY10" i="67" s="1"/>
  <c r="AY70" i="67" s="1"/>
  <c r="DF9" i="67"/>
  <c r="CR9" i="67"/>
  <c r="CJ9" i="67"/>
  <c r="CE9" i="67"/>
  <c r="CF9" i="67" s="1"/>
  <c r="CB9" i="67"/>
  <c r="BZ9" i="67"/>
  <c r="BG9" i="67"/>
  <c r="BE9" i="67"/>
  <c r="BC9" i="67"/>
  <c r="BA9" i="67"/>
  <c r="BA14" i="67" s="1"/>
  <c r="AX9" i="67"/>
  <c r="BW9" i="67" s="1"/>
  <c r="AN9" i="67"/>
  <c r="AM9" i="67"/>
  <c r="AL9" i="67"/>
  <c r="AH9" i="67"/>
  <c r="AH69" i="67" s="1"/>
  <c r="AG9" i="67"/>
  <c r="AF9" i="67"/>
  <c r="AF69" i="67" s="1"/>
  <c r="AD9" i="67"/>
  <c r="AB9" i="67"/>
  <c r="AA9" i="67"/>
  <c r="Z9" i="67"/>
  <c r="K9" i="67"/>
  <c r="I9" i="67"/>
  <c r="G9" i="67"/>
  <c r="E9" i="67"/>
  <c r="C9" i="67"/>
  <c r="AY9" i="67" s="1"/>
  <c r="DF8" i="67"/>
  <c r="CR8" i="67"/>
  <c r="CJ8" i="67"/>
  <c r="CE8" i="67"/>
  <c r="CF8" i="67" s="1"/>
  <c r="CB8" i="67"/>
  <c r="BZ8" i="67"/>
  <c r="BW8" i="67"/>
  <c r="BG8" i="67"/>
  <c r="BE8" i="67"/>
  <c r="BC8" i="67"/>
  <c r="BC14" i="67" s="1"/>
  <c r="BA8" i="67"/>
  <c r="AX8" i="67"/>
  <c r="AN8" i="67"/>
  <c r="AM8" i="67"/>
  <c r="AL8" i="67"/>
  <c r="AH8" i="67"/>
  <c r="AH68" i="67" s="1"/>
  <c r="AG8" i="67"/>
  <c r="AF8" i="67"/>
  <c r="AF68" i="67" s="1"/>
  <c r="AE8" i="67"/>
  <c r="AD8" i="67"/>
  <c r="AB8" i="67"/>
  <c r="Z8" i="67"/>
  <c r="K8" i="67"/>
  <c r="K68" i="67" s="1"/>
  <c r="I8" i="67"/>
  <c r="I68" i="67" s="1"/>
  <c r="G8" i="67"/>
  <c r="G68" i="67" s="1"/>
  <c r="E8" i="67"/>
  <c r="E68" i="67" s="1"/>
  <c r="C8" i="67"/>
  <c r="DF7" i="67"/>
  <c r="CR7" i="67"/>
  <c r="CJ7" i="67"/>
  <c r="CE7" i="67"/>
  <c r="CB7" i="67"/>
  <c r="BZ7" i="67"/>
  <c r="BG7" i="67"/>
  <c r="BE7" i="67"/>
  <c r="BC7" i="67"/>
  <c r="BA7" i="67"/>
  <c r="AY7" i="67"/>
  <c r="AX7" i="67"/>
  <c r="BW7" i="67" s="1"/>
  <c r="AN7" i="67"/>
  <c r="AM7" i="67"/>
  <c r="AL7" i="67"/>
  <c r="AH7" i="67"/>
  <c r="AF7" i="67"/>
  <c r="AD7" i="67"/>
  <c r="AB7" i="67"/>
  <c r="Z7" i="67"/>
  <c r="K7" i="67"/>
  <c r="I7" i="67"/>
  <c r="G7" i="67"/>
  <c r="E7" i="67"/>
  <c r="C7" i="67"/>
  <c r="CM5" i="67"/>
  <c r="DA5" i="67" s="1"/>
  <c r="CK4" i="67"/>
  <c r="BO4" i="67"/>
  <c r="BN4" i="67"/>
  <c r="AB4" i="67"/>
  <c r="AM4" i="67" s="1"/>
  <c r="O4" i="67"/>
  <c r="BX44" i="61"/>
  <c r="BZ14" i="67" l="1"/>
  <c r="CK47" i="67"/>
  <c r="CK37" i="67"/>
  <c r="BZ67" i="67"/>
  <c r="CF40" i="67"/>
  <c r="CF42" i="67"/>
  <c r="CK43" i="67"/>
  <c r="CK41" i="67"/>
  <c r="CF34" i="67"/>
  <c r="CK29" i="67"/>
  <c r="CF32" i="67"/>
  <c r="CF33" i="67"/>
  <c r="CF27" i="67"/>
  <c r="CD74" i="67"/>
  <c r="CD93" i="67" s="1"/>
  <c r="CK20" i="67"/>
  <c r="CB67" i="67"/>
  <c r="CK70" i="67"/>
  <c r="CK19" i="67"/>
  <c r="CF21" i="67"/>
  <c r="CK18" i="67"/>
  <c r="CB24" i="67"/>
  <c r="CK22" i="67"/>
  <c r="BZ73" i="67"/>
  <c r="BZ72" i="67"/>
  <c r="BX74" i="67"/>
  <c r="BX91" i="67" s="1"/>
  <c r="CB72" i="67"/>
  <c r="BZ69" i="67"/>
  <c r="CC74" i="67"/>
  <c r="CC93" i="67" s="1"/>
  <c r="CB73" i="67"/>
  <c r="BZ70" i="67"/>
  <c r="CB70" i="67"/>
  <c r="CK8" i="67"/>
  <c r="CK11" i="67"/>
  <c r="CB14" i="67"/>
  <c r="BH60" i="67"/>
  <c r="M60" i="67"/>
  <c r="BI60" i="67" s="1"/>
  <c r="Q60" i="67"/>
  <c r="Q39" i="67"/>
  <c r="BH39" i="67"/>
  <c r="M39" i="67"/>
  <c r="BI39" i="67" s="1"/>
  <c r="AE24" i="67"/>
  <c r="AG34" i="67"/>
  <c r="Q63" i="67"/>
  <c r="BO63" i="67" s="1"/>
  <c r="M63" i="67"/>
  <c r="BI63" i="67" s="1"/>
  <c r="BH63" i="67"/>
  <c r="Q31" i="67"/>
  <c r="BH31" i="67"/>
  <c r="M31" i="67"/>
  <c r="BI31" i="67" s="1"/>
  <c r="CF69" i="67"/>
  <c r="AJ18" i="67"/>
  <c r="BJ20" i="67"/>
  <c r="AK20" i="67"/>
  <c r="BK20" i="67" s="1"/>
  <c r="AY24" i="67"/>
  <c r="BS24" i="67" s="1"/>
  <c r="U24" i="67"/>
  <c r="Q23" i="67"/>
  <c r="BH23" i="67"/>
  <c r="M23" i="67"/>
  <c r="BI23" i="67" s="1"/>
  <c r="M50" i="67"/>
  <c r="BI50" i="67" s="1"/>
  <c r="Q50" i="67"/>
  <c r="BH50" i="67"/>
  <c r="K24" i="67"/>
  <c r="CK7" i="67"/>
  <c r="CE67" i="67"/>
  <c r="CF7" i="67"/>
  <c r="AE30" i="67"/>
  <c r="AE34" i="67" s="1"/>
  <c r="AA30" i="67"/>
  <c r="BJ39" i="67"/>
  <c r="AK39" i="67"/>
  <c r="BK39" i="67" s="1"/>
  <c r="U64" i="67"/>
  <c r="AY64" i="67"/>
  <c r="BS64" i="67" s="1"/>
  <c r="CK73" i="67"/>
  <c r="CE72" i="67"/>
  <c r="CK72" i="67" s="1"/>
  <c r="CF12" i="67"/>
  <c r="AA13" i="67"/>
  <c r="AB73" i="67"/>
  <c r="AC13" i="67"/>
  <c r="CK13" i="67"/>
  <c r="CE14" i="67"/>
  <c r="AC42" i="67"/>
  <c r="AJ42" i="67" s="1"/>
  <c r="Q48" i="67"/>
  <c r="M48" i="67"/>
  <c r="BI48" i="67" s="1"/>
  <c r="BH48" i="67"/>
  <c r="BH51" i="67"/>
  <c r="M51" i="67"/>
  <c r="BI51" i="67" s="1"/>
  <c r="Q51" i="67"/>
  <c r="AD67" i="67"/>
  <c r="AE7" i="67"/>
  <c r="AE68" i="67"/>
  <c r="BA24" i="67"/>
  <c r="L19" i="67"/>
  <c r="CJ71" i="67"/>
  <c r="AC22" i="67"/>
  <c r="AJ22" i="67" s="1"/>
  <c r="CF28" i="67"/>
  <c r="CK28" i="67"/>
  <c r="L32" i="67"/>
  <c r="AJ38" i="67"/>
  <c r="AB64" i="67"/>
  <c r="AA57" i="67"/>
  <c r="AA64" i="67" s="1"/>
  <c r="AS64" i="67" s="1"/>
  <c r="AC57" i="67"/>
  <c r="C68" i="67"/>
  <c r="AY8" i="67"/>
  <c r="AY68" i="67" s="1"/>
  <c r="AG69" i="67"/>
  <c r="K70" i="67"/>
  <c r="K74" i="67" s="1"/>
  <c r="M11" i="67"/>
  <c r="BI11" i="67" s="1"/>
  <c r="AB72" i="67"/>
  <c r="AY72" i="67"/>
  <c r="AD14" i="67"/>
  <c r="AJ17" i="67"/>
  <c r="AY21" i="67"/>
  <c r="AY71" i="67" s="1"/>
  <c r="CJ34" i="67"/>
  <c r="CK34" i="67" s="1"/>
  <c r="CB34" i="67"/>
  <c r="BJ61" i="67"/>
  <c r="AO61" i="67"/>
  <c r="AK61" i="67"/>
  <c r="BK61" i="67" s="1"/>
  <c r="AB71" i="67"/>
  <c r="I24" i="67"/>
  <c r="AB67" i="67"/>
  <c r="AA7" i="67"/>
  <c r="AB14" i="67"/>
  <c r="AH67" i="67"/>
  <c r="AH74" i="67" s="1"/>
  <c r="AH14" i="67"/>
  <c r="AJ48" i="67"/>
  <c r="BH49" i="67"/>
  <c r="BL49" i="67" s="1"/>
  <c r="Q49" i="67"/>
  <c r="M49" i="67"/>
  <c r="BI49" i="67" s="1"/>
  <c r="BM49" i="67" s="1"/>
  <c r="BH59" i="67"/>
  <c r="M59" i="67"/>
  <c r="BI59" i="67" s="1"/>
  <c r="Q59" i="67"/>
  <c r="M61" i="67"/>
  <c r="BI61" i="67" s="1"/>
  <c r="BH61" i="67"/>
  <c r="Q61" i="67"/>
  <c r="E73" i="67"/>
  <c r="AE10" i="67"/>
  <c r="AD70" i="67"/>
  <c r="M28" i="67"/>
  <c r="BI28" i="67" s="1"/>
  <c r="AI9" i="67"/>
  <c r="AI69" i="67" s="1"/>
  <c r="AI23" i="67"/>
  <c r="AJ23" i="67" s="1"/>
  <c r="L37" i="67"/>
  <c r="Q13" i="67"/>
  <c r="BH13" i="67"/>
  <c r="C71" i="67"/>
  <c r="BH38" i="67"/>
  <c r="M38" i="67"/>
  <c r="BI38" i="67" s="1"/>
  <c r="BJ40" i="67"/>
  <c r="AO40" i="67"/>
  <c r="AA69" i="67"/>
  <c r="CF17" i="67"/>
  <c r="L21" i="67"/>
  <c r="E71" i="67"/>
  <c r="AG37" i="67"/>
  <c r="AG44" i="67" s="1"/>
  <c r="AF44" i="67"/>
  <c r="AB69" i="67"/>
  <c r="AC9" i="67"/>
  <c r="K72" i="67"/>
  <c r="AC47" i="67"/>
  <c r="AA47" i="67"/>
  <c r="AB54" i="67"/>
  <c r="BH10" i="67"/>
  <c r="Q11" i="67"/>
  <c r="AK63" i="67"/>
  <c r="BK63" i="67" s="1"/>
  <c r="AO63" i="67"/>
  <c r="BJ63" i="67"/>
  <c r="M10" i="67"/>
  <c r="BI10" i="67" s="1"/>
  <c r="AF14" i="67"/>
  <c r="AB34" i="67"/>
  <c r="AC27" i="67"/>
  <c r="AA27" i="67"/>
  <c r="AM69" i="67"/>
  <c r="AF72" i="67"/>
  <c r="AN68" i="67"/>
  <c r="AC19" i="67"/>
  <c r="AJ19" i="67" s="1"/>
  <c r="AA19" i="67"/>
  <c r="AE21" i="67"/>
  <c r="AE71" i="67" s="1"/>
  <c r="AH34" i="67"/>
  <c r="AI28" i="67"/>
  <c r="AJ28" i="67" s="1"/>
  <c r="BH28" i="67"/>
  <c r="AI29" i="67"/>
  <c r="AJ29" i="67" s="1"/>
  <c r="AA29" i="67"/>
  <c r="Q43" i="67"/>
  <c r="AF54" i="67"/>
  <c r="AG48" i="67"/>
  <c r="AI64" i="67"/>
  <c r="AA18" i="67"/>
  <c r="AB24" i="67"/>
  <c r="CJ68" i="67"/>
  <c r="AC7" i="67"/>
  <c r="AG68" i="67"/>
  <c r="AF73" i="67"/>
  <c r="AG13" i="67"/>
  <c r="AG73" i="67" s="1"/>
  <c r="AA17" i="67"/>
  <c r="AD24" i="67"/>
  <c r="BC34" i="67"/>
  <c r="G67" i="67"/>
  <c r="G69" i="67"/>
  <c r="L9" i="67"/>
  <c r="CE69" i="67"/>
  <c r="CK69" i="67" s="1"/>
  <c r="CK9" i="67"/>
  <c r="Q10" i="67"/>
  <c r="AE72" i="67"/>
  <c r="AK41" i="67"/>
  <c r="BK41" i="67" s="1"/>
  <c r="BM41" i="67" s="1"/>
  <c r="BJ41" i="67"/>
  <c r="BZ44" i="67"/>
  <c r="CB64" i="67"/>
  <c r="BZ64" i="67"/>
  <c r="I67" i="67"/>
  <c r="AN69" i="67"/>
  <c r="CJ69" i="67"/>
  <c r="AB70" i="67"/>
  <c r="AA10" i="67"/>
  <c r="AA11" i="67"/>
  <c r="AA71" i="67" s="1"/>
  <c r="AG12" i="67"/>
  <c r="AG72" i="67" s="1"/>
  <c r="I14" i="67"/>
  <c r="AG21" i="67"/>
  <c r="AG71" i="67" s="1"/>
  <c r="AF71" i="67"/>
  <c r="CE24" i="67"/>
  <c r="AA37" i="67"/>
  <c r="BC44" i="67"/>
  <c r="AE53" i="67"/>
  <c r="AJ53" i="67" s="1"/>
  <c r="AA53" i="67"/>
  <c r="AH64" i="67"/>
  <c r="CT44" i="67"/>
  <c r="CF44" i="67"/>
  <c r="CK44" i="67"/>
  <c r="CK64" i="67"/>
  <c r="CT64" i="67"/>
  <c r="CF64" i="67"/>
  <c r="Q38" i="67"/>
  <c r="BG91" i="67"/>
  <c r="BG84" i="67"/>
  <c r="BG85" i="67"/>
  <c r="BG92" i="67"/>
  <c r="C70" i="67"/>
  <c r="L20" i="67"/>
  <c r="BG14" i="67"/>
  <c r="Q40" i="67"/>
  <c r="BH40" i="67"/>
  <c r="AI7" i="67"/>
  <c r="AN70" i="67"/>
  <c r="AC21" i="67"/>
  <c r="AI8" i="67"/>
  <c r="AI68" i="67" s="1"/>
  <c r="CK10" i="67"/>
  <c r="CF10" i="67"/>
  <c r="G14" i="67"/>
  <c r="AF24" i="67"/>
  <c r="AG17" i="67"/>
  <c r="AG24" i="67" s="1"/>
  <c r="K14" i="67"/>
  <c r="L8" i="67"/>
  <c r="L7" i="67"/>
  <c r="AC10" i="67"/>
  <c r="AE11" i="67"/>
  <c r="AJ11" i="67" s="1"/>
  <c r="K73" i="67"/>
  <c r="L17" i="67"/>
  <c r="I34" i="67"/>
  <c r="AJ31" i="67"/>
  <c r="BJ49" i="67"/>
  <c r="AK49" i="67"/>
  <c r="BK49" i="67" s="1"/>
  <c r="L52" i="67"/>
  <c r="E64" i="67"/>
  <c r="L57" i="67"/>
  <c r="AA61" i="67"/>
  <c r="M62" i="67"/>
  <c r="BI62" i="67" s="1"/>
  <c r="BH62" i="67"/>
  <c r="DF68" i="67"/>
  <c r="CY71" i="67"/>
  <c r="CY68" i="67"/>
  <c r="CY74" i="67" s="1"/>
  <c r="AN67" i="67"/>
  <c r="AN14" i="67"/>
  <c r="AY69" i="67"/>
  <c r="G71" i="67"/>
  <c r="E24" i="67"/>
  <c r="L30" i="67"/>
  <c r="L33" i="67"/>
  <c r="AB44" i="67"/>
  <c r="AC37" i="67"/>
  <c r="AA40" i="67"/>
  <c r="AK40" i="67" s="1"/>
  <c r="BK40" i="67" s="1"/>
  <c r="BM40" i="67" s="1"/>
  <c r="AE47" i="67"/>
  <c r="AD54" i="67"/>
  <c r="CB54" i="67"/>
  <c r="AJ58" i="67"/>
  <c r="P74" i="67"/>
  <c r="DC74" i="67"/>
  <c r="DF74" i="67" s="1"/>
  <c r="P107" i="67"/>
  <c r="AJ52" i="67"/>
  <c r="BE74" i="67"/>
  <c r="P108" i="67"/>
  <c r="CF48" i="67"/>
  <c r="E72" i="67"/>
  <c r="L12" i="67"/>
  <c r="AH72" i="67"/>
  <c r="AI12" i="67"/>
  <c r="AI72" i="67" s="1"/>
  <c r="BH18" i="67"/>
  <c r="L22" i="67"/>
  <c r="AY27" i="67"/>
  <c r="C34" i="67"/>
  <c r="AA28" i="67"/>
  <c r="BZ34" i="67"/>
  <c r="C44" i="67"/>
  <c r="CF62" i="67"/>
  <c r="CK62" i="67"/>
  <c r="AM71" i="67"/>
  <c r="BG44" i="67"/>
  <c r="AY54" i="67"/>
  <c r="BS54" i="67" s="1"/>
  <c r="U54" i="67"/>
  <c r="CT54" i="67"/>
  <c r="CF54" i="67"/>
  <c r="AF67" i="67"/>
  <c r="CJ67" i="67"/>
  <c r="CJ14" i="67"/>
  <c r="CJ74" i="67" s="1"/>
  <c r="CI97" i="67" s="1"/>
  <c r="G70" i="67"/>
  <c r="AH70" i="67"/>
  <c r="G72" i="67"/>
  <c r="G73" i="67"/>
  <c r="CG74" i="67"/>
  <c r="CK31" i="67"/>
  <c r="CF31" i="67"/>
  <c r="AA33" i="67"/>
  <c r="AI44" i="67"/>
  <c r="L42" i="67"/>
  <c r="L54" i="67"/>
  <c r="CF53" i="67"/>
  <c r="BG64" i="67"/>
  <c r="BA74" i="67"/>
  <c r="Q62" i="67"/>
  <c r="C67" i="67"/>
  <c r="C14" i="67"/>
  <c r="AH73" i="67"/>
  <c r="E67" i="67"/>
  <c r="E14" i="67"/>
  <c r="AG7" i="67"/>
  <c r="BE14" i="67"/>
  <c r="AD68" i="67"/>
  <c r="AA8" i="67"/>
  <c r="AA68" i="67" s="1"/>
  <c r="CK68" i="67"/>
  <c r="AI10" i="67"/>
  <c r="AI70" i="67" s="1"/>
  <c r="AM72" i="67"/>
  <c r="I73" i="67"/>
  <c r="AI13" i="67"/>
  <c r="G34" i="67"/>
  <c r="L27" i="67"/>
  <c r="AC33" i="67"/>
  <c r="AJ33" i="67" s="1"/>
  <c r="CK30" i="67"/>
  <c r="CF30" i="67"/>
  <c r="AA31" i="67"/>
  <c r="G44" i="67"/>
  <c r="AG54" i="67"/>
  <c r="CJ54" i="67"/>
  <c r="CK54" i="67" s="1"/>
  <c r="CK49" i="67"/>
  <c r="L53" i="67"/>
  <c r="CR73" i="67"/>
  <c r="BY74" i="67"/>
  <c r="AJ59" i="67"/>
  <c r="AM68" i="67"/>
  <c r="E70" i="67"/>
  <c r="AH71" i="67"/>
  <c r="CK71" i="67"/>
  <c r="AJ60" i="67"/>
  <c r="BZ68" i="67"/>
  <c r="AJ62" i="67"/>
  <c r="AB68" i="67"/>
  <c r="AI21" i="67"/>
  <c r="AI71" i="67" s="1"/>
  <c r="AC32" i="67"/>
  <c r="AJ32" i="67" s="1"/>
  <c r="AA32" i="67"/>
  <c r="AA72" i="67" s="1"/>
  <c r="AM44" i="67"/>
  <c r="CF39" i="67"/>
  <c r="BH41" i="67"/>
  <c r="K44" i="67"/>
  <c r="AC51" i="67"/>
  <c r="AJ51" i="67" s="1"/>
  <c r="AA51" i="67"/>
  <c r="CK52" i="67"/>
  <c r="CF52" i="67"/>
  <c r="K64" i="67"/>
  <c r="CB68" i="67"/>
  <c r="BZ71" i="67"/>
  <c r="AZ92" i="67"/>
  <c r="AZ91" i="67"/>
  <c r="AZ85" i="67"/>
  <c r="AZ84" i="67"/>
  <c r="N85" i="67"/>
  <c r="N84" i="67"/>
  <c r="BA64" i="67"/>
  <c r="CM74" i="67"/>
  <c r="AD69" i="67"/>
  <c r="AF70" i="67"/>
  <c r="CJ72" i="67"/>
  <c r="AM14" i="67"/>
  <c r="AM67" i="67"/>
  <c r="AC8" i="67"/>
  <c r="E69" i="67"/>
  <c r="AE9" i="67"/>
  <c r="AE69" i="67" s="1"/>
  <c r="AG10" i="67"/>
  <c r="AG70" i="67" s="1"/>
  <c r="CK12" i="67"/>
  <c r="AM73" i="67"/>
  <c r="CK23" i="67"/>
  <c r="L29" i="67"/>
  <c r="AN44" i="67"/>
  <c r="AE43" i="67"/>
  <c r="AJ43" i="67" s="1"/>
  <c r="J74" i="67"/>
  <c r="J95" i="67" s="1"/>
  <c r="CA74" i="67"/>
  <c r="CB71" i="67"/>
  <c r="G64" i="67"/>
  <c r="AG64" i="67"/>
  <c r="AA58" i="67"/>
  <c r="DE74" i="67"/>
  <c r="DD74" i="67"/>
  <c r="DA74" i="67"/>
  <c r="BA54" i="67"/>
  <c r="AA52" i="67"/>
  <c r="BC74" i="67"/>
  <c r="AD44" i="67"/>
  <c r="AM54" i="67"/>
  <c r="AA50" i="67"/>
  <c r="AM64" i="67"/>
  <c r="D74" i="67"/>
  <c r="F95" i="67" s="1"/>
  <c r="CX74" i="67"/>
  <c r="CW93" i="67" s="1"/>
  <c r="CO74" i="67"/>
  <c r="CR74" i="67" s="1"/>
  <c r="AD73" i="67"/>
  <c r="I71" i="67"/>
  <c r="AE37" i="67"/>
  <c r="AY37" i="67"/>
  <c r="AY67" i="67" s="1"/>
  <c r="AY74" i="67" s="1"/>
  <c r="E54" i="67"/>
  <c r="AC50" i="67"/>
  <c r="AJ50" i="67" s="1"/>
  <c r="CK63" i="67"/>
  <c r="T107" i="67"/>
  <c r="CN74" i="67"/>
  <c r="CF68" i="67" l="1"/>
  <c r="CF73" i="67"/>
  <c r="BX93" i="67"/>
  <c r="CC94" i="67"/>
  <c r="CG95" i="67" s="1"/>
  <c r="CF70" i="67"/>
  <c r="CF71" i="67"/>
  <c r="CF67" i="67"/>
  <c r="BX92" i="67"/>
  <c r="BX85" i="67"/>
  <c r="BX84" i="67"/>
  <c r="BJ29" i="67"/>
  <c r="AK29" i="67"/>
  <c r="BK29" i="67" s="1"/>
  <c r="K92" i="67"/>
  <c r="K91" i="67"/>
  <c r="K84" i="67"/>
  <c r="K85" i="67"/>
  <c r="AK23" i="67"/>
  <c r="BK23" i="67" s="1"/>
  <c r="BJ23" i="67"/>
  <c r="BL23" i="67" s="1"/>
  <c r="AO23" i="67"/>
  <c r="BJ53" i="67"/>
  <c r="AK53" i="67"/>
  <c r="BK53" i="67" s="1"/>
  <c r="AO11" i="67"/>
  <c r="AK11" i="67"/>
  <c r="BK11" i="67" s="1"/>
  <c r="BM11" i="67" s="1"/>
  <c r="BJ11" i="67"/>
  <c r="BL11" i="67" s="1"/>
  <c r="AY92" i="67"/>
  <c r="AY91" i="67"/>
  <c r="AY85" i="67"/>
  <c r="AY84" i="67"/>
  <c r="BS74" i="67"/>
  <c r="BO43" i="67"/>
  <c r="BL59" i="67"/>
  <c r="AJ37" i="67"/>
  <c r="AC44" i="67"/>
  <c r="AA54" i="67"/>
  <c r="AS54" i="67" s="1"/>
  <c r="AO59" i="67"/>
  <c r="AK59" i="67"/>
  <c r="BK59" i="67" s="1"/>
  <c r="BJ59" i="67"/>
  <c r="AA70" i="67"/>
  <c r="AC67" i="67"/>
  <c r="AC74" i="67" s="1"/>
  <c r="AJ7" i="67"/>
  <c r="AC14" i="67"/>
  <c r="AC34" i="67"/>
  <c r="AJ27" i="67"/>
  <c r="AC54" i="67"/>
  <c r="AJ47" i="67"/>
  <c r="BM28" i="67"/>
  <c r="BO49" i="67"/>
  <c r="BO48" i="67"/>
  <c r="BC91" i="67"/>
  <c r="BC92" i="67"/>
  <c r="BC85" i="67"/>
  <c r="BC84" i="67"/>
  <c r="BJ43" i="67"/>
  <c r="BL43" i="67" s="1"/>
  <c r="AO43" i="67"/>
  <c r="AK43" i="67"/>
  <c r="BK43" i="67" s="1"/>
  <c r="BM43" i="67" s="1"/>
  <c r="AI34" i="67"/>
  <c r="BY93" i="67"/>
  <c r="BZ74" i="67"/>
  <c r="BZ93" i="67" s="1"/>
  <c r="Q42" i="67"/>
  <c r="BH42" i="67"/>
  <c r="BL42" i="67" s="1"/>
  <c r="M42" i="67"/>
  <c r="BI42" i="67" s="1"/>
  <c r="AF74" i="67"/>
  <c r="AF95" i="67" s="1"/>
  <c r="AK52" i="67"/>
  <c r="BK52" i="67" s="1"/>
  <c r="BJ52" i="67"/>
  <c r="M33" i="67"/>
  <c r="BI33" i="67" s="1"/>
  <c r="BH33" i="67"/>
  <c r="BL33" i="67" s="1"/>
  <c r="Q33" i="67"/>
  <c r="AJ21" i="67"/>
  <c r="AC71" i="67"/>
  <c r="BL28" i="67"/>
  <c r="BM38" i="67"/>
  <c r="Q19" i="67"/>
  <c r="M19" i="67"/>
  <c r="BI19" i="67" s="1"/>
  <c r="BM19" i="67" s="1"/>
  <c r="BH19" i="67"/>
  <c r="BL19" i="67" s="1"/>
  <c r="AK42" i="67"/>
  <c r="BK42" i="67" s="1"/>
  <c r="BJ42" i="67"/>
  <c r="AC24" i="67"/>
  <c r="BM39" i="67"/>
  <c r="AG67" i="67"/>
  <c r="AG74" i="67" s="1"/>
  <c r="AG14" i="67"/>
  <c r="AY34" i="67"/>
  <c r="BS34" i="67" s="1"/>
  <c r="U34" i="67"/>
  <c r="Q30" i="67"/>
  <c r="M30" i="67"/>
  <c r="BI30" i="67" s="1"/>
  <c r="BH30" i="67"/>
  <c r="AO28" i="67"/>
  <c r="BO28" i="67" s="1"/>
  <c r="BJ28" i="67"/>
  <c r="AK28" i="67"/>
  <c r="BK28" i="67" s="1"/>
  <c r="AC69" i="67"/>
  <c r="AJ9" i="67"/>
  <c r="AO48" i="67"/>
  <c r="BJ48" i="67"/>
  <c r="BL48" i="67" s="1"/>
  <c r="AK48" i="67"/>
  <c r="BK48" i="67" s="1"/>
  <c r="CK14" i="67"/>
  <c r="CF14" i="67"/>
  <c r="CE2" i="67"/>
  <c r="CT14" i="67"/>
  <c r="BJ18" i="67"/>
  <c r="AK18" i="67"/>
  <c r="BK18" i="67" s="1"/>
  <c r="BM18" i="67" s="1"/>
  <c r="AO18" i="67"/>
  <c r="BO18" i="67" s="1"/>
  <c r="BL39" i="67"/>
  <c r="AO39" i="67"/>
  <c r="AE44" i="67"/>
  <c r="M29" i="67"/>
  <c r="BI29" i="67" s="1"/>
  <c r="BM29" i="67" s="1"/>
  <c r="Q29" i="67"/>
  <c r="BH29" i="67"/>
  <c r="BL29" i="67" s="1"/>
  <c r="BH53" i="67"/>
  <c r="M53" i="67"/>
  <c r="BI53" i="67" s="1"/>
  <c r="BM53" i="67" s="1"/>
  <c r="Q53" i="67"/>
  <c r="BJ33" i="67"/>
  <c r="AK33" i="67"/>
  <c r="BK33" i="67" s="1"/>
  <c r="AO33" i="67"/>
  <c r="Y107" i="67"/>
  <c r="L64" i="67"/>
  <c r="Q57" i="67"/>
  <c r="M57" i="67"/>
  <c r="BI57" i="67" s="1"/>
  <c r="BH57" i="67"/>
  <c r="AC70" i="67"/>
  <c r="AJ10" i="67"/>
  <c r="AI67" i="67"/>
  <c r="AI74" i="67" s="1"/>
  <c r="AI14" i="67"/>
  <c r="M9" i="67"/>
  <c r="BI9" i="67" s="1"/>
  <c r="Q9" i="67"/>
  <c r="L69" i="67"/>
  <c r="BH9" i="67"/>
  <c r="AE70" i="67"/>
  <c r="AC64" i="67"/>
  <c r="AJ57" i="67"/>
  <c r="BM23" i="67"/>
  <c r="AI24" i="67"/>
  <c r="BO39" i="67"/>
  <c r="AK31" i="67"/>
  <c r="BK31" i="67" s="1"/>
  <c r="AO31" i="67"/>
  <c r="BJ31" i="67"/>
  <c r="CI94" i="67"/>
  <c r="CH97" i="67"/>
  <c r="CJ97" i="67" s="1"/>
  <c r="BO40" i="67"/>
  <c r="BJ19" i="67"/>
  <c r="AK19" i="67"/>
  <c r="BK19" i="67" s="1"/>
  <c r="AJ30" i="67"/>
  <c r="L73" i="67"/>
  <c r="BL61" i="67"/>
  <c r="AA67" i="67"/>
  <c r="AA14" i="67"/>
  <c r="AS14" i="67" s="1"/>
  <c r="AD74" i="67"/>
  <c r="AA73" i="67"/>
  <c r="CK67" i="67"/>
  <c r="BL31" i="67"/>
  <c r="AM74" i="67"/>
  <c r="BL62" i="67"/>
  <c r="Q20" i="67"/>
  <c r="BH20" i="67"/>
  <c r="M20" i="67"/>
  <c r="BI20" i="67" s="1"/>
  <c r="BM20" i="67" s="1"/>
  <c r="BJ22" i="67"/>
  <c r="AK22" i="67"/>
  <c r="BK22" i="67" s="1"/>
  <c r="AO50" i="67"/>
  <c r="BJ50" i="67"/>
  <c r="BL50" i="67" s="1"/>
  <c r="AK50" i="67"/>
  <c r="BK50" i="67" s="1"/>
  <c r="BM50" i="67" s="1"/>
  <c r="AO32" i="67"/>
  <c r="BJ32" i="67"/>
  <c r="AK32" i="67"/>
  <c r="BK32" i="67" s="1"/>
  <c r="BH54" i="67"/>
  <c r="M54" i="67"/>
  <c r="BI54" i="67" s="1"/>
  <c r="Q54" i="67"/>
  <c r="BE91" i="67"/>
  <c r="BE85" i="67"/>
  <c r="BE84" i="67"/>
  <c r="BE92" i="67"/>
  <c r="BO50" i="67"/>
  <c r="Q22" i="67"/>
  <c r="BH22" i="67"/>
  <c r="BL22" i="67" s="1"/>
  <c r="M22" i="67"/>
  <c r="BI22" i="67" s="1"/>
  <c r="BM22" i="67" s="1"/>
  <c r="L67" i="67"/>
  <c r="Q7" i="67"/>
  <c r="L14" i="67"/>
  <c r="BH7" i="67"/>
  <c r="M7" i="67"/>
  <c r="BI7" i="67" s="1"/>
  <c r="I74" i="67"/>
  <c r="BL40" i="67"/>
  <c r="G74" i="67"/>
  <c r="AK17" i="67"/>
  <c r="BK17" i="67" s="1"/>
  <c r="AO17" i="67"/>
  <c r="AJ24" i="67"/>
  <c r="BJ17" i="67"/>
  <c r="AE67" i="67"/>
  <c r="AE14" i="67"/>
  <c r="BM31" i="67"/>
  <c r="CR93" i="67"/>
  <c r="U14" i="67"/>
  <c r="AY14" i="67"/>
  <c r="BS14" i="67" s="1"/>
  <c r="BJ60" i="67"/>
  <c r="BL60" i="67" s="1"/>
  <c r="AO60" i="67"/>
  <c r="AK60" i="67"/>
  <c r="BK60" i="67" s="1"/>
  <c r="BM60" i="67" s="1"/>
  <c r="C74" i="67"/>
  <c r="AN74" i="67"/>
  <c r="AO49" i="67"/>
  <c r="BO11" i="67"/>
  <c r="BM61" i="67"/>
  <c r="AB74" i="67"/>
  <c r="AE73" i="67"/>
  <c r="BJ38" i="67"/>
  <c r="BL38" i="67" s="1"/>
  <c r="AK38" i="67"/>
  <c r="BK38" i="67" s="1"/>
  <c r="AO38" i="67"/>
  <c r="BO51" i="67"/>
  <c r="CF72" i="67"/>
  <c r="BO31" i="67"/>
  <c r="AJ8" i="67"/>
  <c r="AC68" i="67"/>
  <c r="CB74" i="67"/>
  <c r="CB93" i="67" s="1"/>
  <c r="CA85" i="67"/>
  <c r="CA92" i="67"/>
  <c r="CA84" i="67"/>
  <c r="CA91" i="67"/>
  <c r="CA93" i="67"/>
  <c r="U44" i="67"/>
  <c r="AY44" i="67"/>
  <c r="BS44" i="67" s="1"/>
  <c r="AA34" i="67"/>
  <c r="AS34" i="67" s="1"/>
  <c r="BM48" i="67"/>
  <c r="L24" i="67"/>
  <c r="Q17" i="67"/>
  <c r="M17" i="67"/>
  <c r="BI17" i="67" s="1"/>
  <c r="BH17" i="67"/>
  <c r="BL17" i="67" s="1"/>
  <c r="BH27" i="67"/>
  <c r="L34" i="67"/>
  <c r="Q27" i="67"/>
  <c r="M27" i="67"/>
  <c r="BI27" i="67" s="1"/>
  <c r="AC73" i="67"/>
  <c r="AJ13" i="67"/>
  <c r="BO60" i="67"/>
  <c r="AK62" i="67"/>
  <c r="BK62" i="67" s="1"/>
  <c r="BM62" i="67" s="1"/>
  <c r="AO62" i="67"/>
  <c r="BO62" i="67" s="1"/>
  <c r="BJ62" i="67"/>
  <c r="P85" i="67"/>
  <c r="P92" i="67"/>
  <c r="P91" i="67"/>
  <c r="P84" i="67"/>
  <c r="L68" i="67"/>
  <c r="M8" i="67"/>
  <c r="BI8" i="67" s="1"/>
  <c r="Q8" i="67"/>
  <c r="BH8" i="67"/>
  <c r="BO38" i="67"/>
  <c r="BO61" i="67"/>
  <c r="BO23" i="67"/>
  <c r="AI73" i="67"/>
  <c r="D92" i="67"/>
  <c r="D91" i="67"/>
  <c r="D85" i="67"/>
  <c r="D84" i="67"/>
  <c r="D95" i="67"/>
  <c r="L95" i="67" s="1"/>
  <c r="BL41" i="67"/>
  <c r="AO41" i="67"/>
  <c r="BO41" i="67" s="1"/>
  <c r="Q12" i="67"/>
  <c r="M12" i="67"/>
  <c r="BI12" i="67" s="1"/>
  <c r="BH12" i="67"/>
  <c r="L72" i="67"/>
  <c r="AC72" i="67"/>
  <c r="AA24" i="67"/>
  <c r="AS24" i="67" s="1"/>
  <c r="BH21" i="67"/>
  <c r="M21" i="67"/>
  <c r="BI21" i="67" s="1"/>
  <c r="L71" i="67"/>
  <c r="Q21" i="67"/>
  <c r="BO59" i="67"/>
  <c r="M32" i="67"/>
  <c r="BI32" i="67" s="1"/>
  <c r="BM32" i="67" s="1"/>
  <c r="Q32" i="67"/>
  <c r="BO32" i="67" s="1"/>
  <c r="BH32" i="67"/>
  <c r="BL63" i="67"/>
  <c r="E74" i="67"/>
  <c r="H95" i="67"/>
  <c r="BL18" i="67"/>
  <c r="Q52" i="67"/>
  <c r="M52" i="67"/>
  <c r="BI52" i="67" s="1"/>
  <c r="BM52" i="67" s="1"/>
  <c r="BH52" i="67"/>
  <c r="BL52" i="67" s="1"/>
  <c r="AA44" i="67"/>
  <c r="AS44" i="67" s="1"/>
  <c r="AO51" i="67"/>
  <c r="AK51" i="67"/>
  <c r="BK51" i="67" s="1"/>
  <c r="BM51" i="67" s="1"/>
  <c r="BJ51" i="67"/>
  <c r="AO58" i="67"/>
  <c r="BO58" i="67" s="1"/>
  <c r="AK58" i="67"/>
  <c r="BK58" i="67" s="1"/>
  <c r="BM58" i="67" s="1"/>
  <c r="BJ58" i="67"/>
  <c r="BL58" i="67" s="1"/>
  <c r="CT24" i="67"/>
  <c r="CF24" i="67"/>
  <c r="CK24" i="67"/>
  <c r="AE54" i="67"/>
  <c r="AJ12" i="67"/>
  <c r="L70" i="67"/>
  <c r="L44" i="67"/>
  <c r="Q37" i="67"/>
  <c r="M37" i="67"/>
  <c r="BI37" i="67" s="1"/>
  <c r="BH37" i="67"/>
  <c r="BM59" i="67"/>
  <c r="BL51" i="67"/>
  <c r="BM63" i="67"/>
  <c r="CA94" i="67" l="1"/>
  <c r="BH24" i="67"/>
  <c r="M24" i="67"/>
  <c r="BI24" i="67" s="1"/>
  <c r="Q24" i="67"/>
  <c r="C91" i="67"/>
  <c r="U74" i="67"/>
  <c r="C92" i="67"/>
  <c r="C84" i="67"/>
  <c r="C85" i="67"/>
  <c r="M73" i="67"/>
  <c r="Q73" i="67"/>
  <c r="BM30" i="67"/>
  <c r="BM42" i="67"/>
  <c r="G92" i="67"/>
  <c r="G91" i="67"/>
  <c r="G85" i="67"/>
  <c r="G84" i="67"/>
  <c r="G95" i="67"/>
  <c r="BM57" i="67"/>
  <c r="BM21" i="67"/>
  <c r="BM71" i="67" s="1"/>
  <c r="AO19" i="67"/>
  <c r="BO19" i="67" s="1"/>
  <c r="AN92" i="67"/>
  <c r="AN91" i="67"/>
  <c r="AN85" i="67"/>
  <c r="AN84" i="67"/>
  <c r="BL20" i="67"/>
  <c r="BL24" i="67" s="1"/>
  <c r="AO20" i="67"/>
  <c r="BO20" i="67" s="1"/>
  <c r="AO52" i="67"/>
  <c r="BO52" i="67" s="1"/>
  <c r="AJ70" i="67"/>
  <c r="AO10" i="67"/>
  <c r="BO10" i="67" s="1"/>
  <c r="BJ10" i="67"/>
  <c r="AK10" i="67"/>
  <c r="BK10" i="67" s="1"/>
  <c r="BM10" i="67" s="1"/>
  <c r="L74" i="67"/>
  <c r="Q67" i="67"/>
  <c r="BH68" i="67"/>
  <c r="BI68" i="67" s="1"/>
  <c r="AK57" i="67"/>
  <c r="BK57" i="67" s="1"/>
  <c r="AJ64" i="67"/>
  <c r="BJ57" i="67"/>
  <c r="AO57" i="67"/>
  <c r="BO57" i="67" s="1"/>
  <c r="Q71" i="67"/>
  <c r="M71" i="67"/>
  <c r="BL37" i="67"/>
  <c r="BL44" i="67" s="1"/>
  <c r="E95" i="67"/>
  <c r="BO27" i="67"/>
  <c r="K95" i="67"/>
  <c r="CE93" i="67"/>
  <c r="CK74" i="67"/>
  <c r="CE85" i="67"/>
  <c r="CF74" i="67"/>
  <c r="CE92" i="67"/>
  <c r="CE91" i="67"/>
  <c r="CE104" i="67"/>
  <c r="CE84" i="67"/>
  <c r="CE99" i="67"/>
  <c r="CE100" i="67" s="1"/>
  <c r="CF100" i="67" s="1"/>
  <c r="AO47" i="67"/>
  <c r="BO47" i="67" s="1"/>
  <c r="BJ47" i="67"/>
  <c r="BL47" i="67" s="1"/>
  <c r="BL54" i="67" s="1"/>
  <c r="AK47" i="67"/>
  <c r="BK47" i="67" s="1"/>
  <c r="BM47" i="67" s="1"/>
  <c r="AJ54" i="67"/>
  <c r="BH44" i="67"/>
  <c r="Q44" i="67"/>
  <c r="M44" i="67"/>
  <c r="BI44" i="67" s="1"/>
  <c r="I92" i="67"/>
  <c r="I91" i="67"/>
  <c r="I85" i="67"/>
  <c r="I84" i="67"/>
  <c r="I95" i="67"/>
  <c r="AD95" i="67"/>
  <c r="BO9" i="67"/>
  <c r="BJ27" i="67"/>
  <c r="AJ34" i="67"/>
  <c r="AK27" i="67"/>
  <c r="BK27" i="67" s="1"/>
  <c r="BM27" i="67" s="1"/>
  <c r="AO27" i="67"/>
  <c r="AO37" i="67"/>
  <c r="AJ44" i="67"/>
  <c r="BJ37" i="67"/>
  <c r="AK37" i="67"/>
  <c r="BK37" i="67" s="1"/>
  <c r="BH72" i="67"/>
  <c r="BI72" i="67" s="1"/>
  <c r="AO8" i="67"/>
  <c r="BO8" i="67" s="1"/>
  <c r="AJ68" i="67"/>
  <c r="BJ8" i="67"/>
  <c r="BJ68" i="67" s="1"/>
  <c r="AK8" i="67"/>
  <c r="BK8" i="67" s="1"/>
  <c r="BM8" i="67" s="1"/>
  <c r="BM68" i="67" s="1"/>
  <c r="Q14" i="67"/>
  <c r="BH14" i="67"/>
  <c r="M14" i="67"/>
  <c r="BI14" i="67" s="1"/>
  <c r="BO7" i="67"/>
  <c r="BL53" i="67"/>
  <c r="BJ13" i="67"/>
  <c r="AJ73" i="67"/>
  <c r="AK13" i="67"/>
  <c r="BK13" i="67" s="1"/>
  <c r="BM13" i="67" s="1"/>
  <c r="AO13" i="67"/>
  <c r="BO13" i="67" s="1"/>
  <c r="BL57" i="67"/>
  <c r="BL64" i="67" s="1"/>
  <c r="BH64" i="67"/>
  <c r="M64" i="67"/>
  <c r="BI64" i="67" s="1"/>
  <c r="Q64" i="67"/>
  <c r="BH69" i="67"/>
  <c r="BI69" i="67" s="1"/>
  <c r="AJ69" i="67"/>
  <c r="AO9" i="67"/>
  <c r="AK9" i="67"/>
  <c r="BK9" i="67" s="1"/>
  <c r="BJ9" i="67"/>
  <c r="BJ69" i="67" s="1"/>
  <c r="AJ71" i="67"/>
  <c r="AO21" i="67"/>
  <c r="BO21" i="67" s="1"/>
  <c r="AK21" i="67"/>
  <c r="BK21" i="67" s="1"/>
  <c r="BJ21" i="67"/>
  <c r="BJ71" i="67" s="1"/>
  <c r="M69" i="67"/>
  <c r="Q69" i="67"/>
  <c r="M70" i="67"/>
  <c r="Q70" i="67"/>
  <c r="BM17" i="67"/>
  <c r="AE74" i="67"/>
  <c r="AC95" i="67" s="1"/>
  <c r="BM7" i="67"/>
  <c r="BM9" i="67"/>
  <c r="BM69" i="67" s="1"/>
  <c r="AO42" i="67"/>
  <c r="BO42" i="67" s="1"/>
  <c r="BM33" i="67"/>
  <c r="AO53" i="67"/>
  <c r="AK24" i="67"/>
  <c r="BK24" i="67" s="1"/>
  <c r="BJ24" i="67"/>
  <c r="AO24" i="67"/>
  <c r="AI92" i="67"/>
  <c r="AI84" i="67"/>
  <c r="AI85" i="67"/>
  <c r="AI91" i="67"/>
  <c r="BL30" i="67"/>
  <c r="BJ7" i="67"/>
  <c r="BL7" i="67" s="1"/>
  <c r="AJ14" i="67"/>
  <c r="AK7" i="67"/>
  <c r="BK7" i="67" s="1"/>
  <c r="AJ67" i="67"/>
  <c r="AO7" i="67"/>
  <c r="AK30" i="67"/>
  <c r="BK30" i="67" s="1"/>
  <c r="BJ30" i="67"/>
  <c r="AO30" i="67"/>
  <c r="BO30" i="67" s="1"/>
  <c r="AH95" i="67"/>
  <c r="BH71" i="67"/>
  <c r="BI71" i="67" s="1"/>
  <c r="BL21" i="67"/>
  <c r="BL71" i="67" s="1"/>
  <c r="Q68" i="67"/>
  <c r="M68" i="67"/>
  <c r="AG92" i="67"/>
  <c r="AG84" i="67"/>
  <c r="AG91" i="67"/>
  <c r="AG85" i="67"/>
  <c r="BM37" i="67"/>
  <c r="Q34" i="67"/>
  <c r="M34" i="67"/>
  <c r="BI34" i="67" s="1"/>
  <c r="BH34" i="67"/>
  <c r="BO37" i="67"/>
  <c r="BH70" i="67"/>
  <c r="BI70" i="67" s="1"/>
  <c r="BL27" i="67"/>
  <c r="BL34" i="67" s="1"/>
  <c r="AB92" i="67"/>
  <c r="AB91" i="67"/>
  <c r="AB85" i="67"/>
  <c r="AB84" i="67"/>
  <c r="AB95" i="67"/>
  <c r="BH73" i="67"/>
  <c r="BI73" i="67" s="1"/>
  <c r="AO22" i="67"/>
  <c r="BO22" i="67" s="1"/>
  <c r="BO33" i="67"/>
  <c r="AK12" i="67"/>
  <c r="BK12" i="67" s="1"/>
  <c r="BM12" i="67" s="1"/>
  <c r="BM72" i="67" s="1"/>
  <c r="AJ72" i="67"/>
  <c r="BJ12" i="67"/>
  <c r="BJ72" i="67" s="1"/>
  <c r="AO12" i="67"/>
  <c r="BO12" i="67" s="1"/>
  <c r="BL32" i="67"/>
  <c r="Q72" i="67"/>
  <c r="M72" i="67"/>
  <c r="BO17" i="67"/>
  <c r="BH67" i="67"/>
  <c r="AA74" i="67"/>
  <c r="BO53" i="67"/>
  <c r="AO29" i="67"/>
  <c r="BO29" i="67" s="1"/>
  <c r="BL67" i="67" l="1"/>
  <c r="AK54" i="67"/>
  <c r="BK54" i="67" s="1"/>
  <c r="BM54" i="67" s="1"/>
  <c r="BJ54" i="67"/>
  <c r="AO54" i="67"/>
  <c r="BO54" i="67" s="1"/>
  <c r="AK71" i="67"/>
  <c r="BK71" i="67" s="1"/>
  <c r="AO71" i="67"/>
  <c r="BO71" i="67" s="1"/>
  <c r="AO72" i="67"/>
  <c r="BO72" i="67" s="1"/>
  <c r="AK72" i="67"/>
  <c r="BK72" i="67" s="1"/>
  <c r="BM73" i="67"/>
  <c r="Q74" i="67"/>
  <c r="M74" i="67"/>
  <c r="P95" i="67"/>
  <c r="AK73" i="67"/>
  <c r="BK73" i="67" s="1"/>
  <c r="AO73" i="67"/>
  <c r="BO73" i="67" s="1"/>
  <c r="BL12" i="67"/>
  <c r="BL72" i="67" s="1"/>
  <c r="AI95" i="67"/>
  <c r="AO69" i="67"/>
  <c r="BO69" i="67" s="1"/>
  <c r="AK69" i="67"/>
  <c r="BK69" i="67" s="1"/>
  <c r="BM70" i="67"/>
  <c r="AK14" i="67"/>
  <c r="BK14" i="67" s="1"/>
  <c r="BM14" i="67" s="1"/>
  <c r="BJ14" i="67"/>
  <c r="AO14" i="67"/>
  <c r="AS74" i="67"/>
  <c r="AA85" i="67"/>
  <c r="AA92" i="67"/>
  <c r="AA91" i="67"/>
  <c r="AA84" i="67"/>
  <c r="AE84" i="67"/>
  <c r="AE95" i="67"/>
  <c r="AK95" i="67" s="1"/>
  <c r="AE92" i="67"/>
  <c r="AE85" i="67"/>
  <c r="AE91" i="67"/>
  <c r="BO34" i="67"/>
  <c r="AJ95" i="67"/>
  <c r="AO64" i="67"/>
  <c r="AK64" i="67"/>
  <c r="BK64" i="67" s="1"/>
  <c r="BJ64" i="67"/>
  <c r="BO24" i="67"/>
  <c r="CF97" i="67"/>
  <c r="CE97" i="67"/>
  <c r="CU93" i="67"/>
  <c r="CK100" i="67"/>
  <c r="CK101" i="67" s="1"/>
  <c r="CK95" i="67"/>
  <c r="CF95" i="67"/>
  <c r="CJ93" i="67"/>
  <c r="BM67" i="67"/>
  <c r="M95" i="67"/>
  <c r="BM34" i="67"/>
  <c r="BJ73" i="67"/>
  <c r="BL13" i="67"/>
  <c r="BL73" i="67" s="1"/>
  <c r="BL9" i="67"/>
  <c r="BL69" i="67" s="1"/>
  <c r="BJ70" i="67"/>
  <c r="BL10" i="67"/>
  <c r="BL70" i="67" s="1"/>
  <c r="BJ44" i="67"/>
  <c r="AO44" i="67"/>
  <c r="AK44" i="67"/>
  <c r="BK44" i="67" s="1"/>
  <c r="BM44" i="67" s="1"/>
  <c r="AO70" i="67"/>
  <c r="BO70" i="67" s="1"/>
  <c r="AK70" i="67"/>
  <c r="BK70" i="67" s="1"/>
  <c r="BO14" i="67"/>
  <c r="BO44" i="67"/>
  <c r="BM24" i="67"/>
  <c r="BJ67" i="67"/>
  <c r="AO68" i="67"/>
  <c r="BO68" i="67" s="1"/>
  <c r="AK68" i="67"/>
  <c r="BK68" i="67" s="1"/>
  <c r="BH74" i="67"/>
  <c r="BI74" i="67" s="1"/>
  <c r="BI67" i="67"/>
  <c r="BO64" i="67"/>
  <c r="BM64" i="67"/>
  <c r="AK67" i="67"/>
  <c r="BK67" i="67" s="1"/>
  <c r="AO67" i="67"/>
  <c r="BO67" i="67" s="1"/>
  <c r="AJ74" i="67"/>
  <c r="AG95" i="67"/>
  <c r="BJ34" i="67"/>
  <c r="AO34" i="67"/>
  <c r="AK34" i="67"/>
  <c r="BK34" i="67" s="1"/>
  <c r="BL8" i="67"/>
  <c r="BL68" i="67" s="1"/>
  <c r="BJ74" i="67" l="1"/>
  <c r="BL74" i="67"/>
  <c r="AO74" i="67"/>
  <c r="AN95" i="67"/>
  <c r="AK74" i="67"/>
  <c r="BK74" i="67" s="1"/>
  <c r="BO74" i="67"/>
  <c r="BL14" i="67"/>
  <c r="BL92" i="67" l="1"/>
  <c r="BL91" i="67"/>
  <c r="BL85" i="67"/>
  <c r="BL84" i="67"/>
  <c r="BM74" i="67"/>
  <c r="BL93" i="67"/>
  <c r="BJ91" i="67"/>
  <c r="BJ84" i="67"/>
  <c r="BJ85" i="67"/>
  <c r="BJ92" i="67"/>
  <c r="BM95" i="67" l="1"/>
  <c r="CK93" i="67"/>
  <c r="CG93" i="67"/>
  <c r="DI93" i="61" l="1"/>
  <c r="DK74" i="61"/>
  <c r="DL73" i="61"/>
  <c r="DF73" i="61"/>
  <c r="DE73" i="61"/>
  <c r="DD73" i="61"/>
  <c r="DC73" i="61"/>
  <c r="DB73" i="61"/>
  <c r="DA73" i="61"/>
  <c r="CZ73" i="61"/>
  <c r="DE74" i="61" s="1"/>
  <c r="DL72" i="61"/>
  <c r="DE72" i="61"/>
  <c r="DD72" i="61"/>
  <c r="DC72" i="61"/>
  <c r="DF72" i="61" s="1"/>
  <c r="DB72" i="61"/>
  <c r="DA72" i="61"/>
  <c r="DL71" i="61"/>
  <c r="DE71" i="61"/>
  <c r="DD71" i="61"/>
  <c r="DC71" i="61"/>
  <c r="DF71" i="61" s="1"/>
  <c r="DB71" i="61"/>
  <c r="DA71" i="61"/>
  <c r="DL70" i="61"/>
  <c r="DE70" i="61"/>
  <c r="DD70" i="61"/>
  <c r="DF70" i="61" s="1"/>
  <c r="DC70" i="61"/>
  <c r="DB70" i="61"/>
  <c r="DA70" i="61"/>
  <c r="DL69" i="61"/>
  <c r="DE69" i="61"/>
  <c r="DD69" i="61"/>
  <c r="DC69" i="61"/>
  <c r="DF69" i="61" s="1"/>
  <c r="DB69" i="61"/>
  <c r="DA69" i="61"/>
  <c r="DL68" i="61"/>
  <c r="DL74" i="61" s="1"/>
  <c r="DK93" i="61" s="1"/>
  <c r="DF68" i="61"/>
  <c r="DE68" i="61"/>
  <c r="DD68" i="61"/>
  <c r="DC68" i="61"/>
  <c r="DB68" i="61"/>
  <c r="DA68" i="61"/>
  <c r="DE67" i="61"/>
  <c r="DD67" i="61"/>
  <c r="DC67" i="61"/>
  <c r="DF67" i="61" s="1"/>
  <c r="DB67" i="61"/>
  <c r="DB74" i="61" s="1"/>
  <c r="DA67" i="61"/>
  <c r="DA74" i="61" s="1"/>
  <c r="DA65" i="61"/>
  <c r="DH64" i="61"/>
  <c r="DE64" i="61"/>
  <c r="DD64" i="61"/>
  <c r="DC64" i="61"/>
  <c r="DF64" i="61" s="1"/>
  <c r="DB64" i="61"/>
  <c r="DA64" i="61"/>
  <c r="DF63" i="61"/>
  <c r="DF62" i="61"/>
  <c r="DF61" i="61"/>
  <c r="DF60" i="61"/>
  <c r="DF59" i="61"/>
  <c r="DF58" i="61"/>
  <c r="DF57" i="61"/>
  <c r="DA55" i="61"/>
  <c r="DH54" i="61"/>
  <c r="DE54" i="61"/>
  <c r="DD54" i="61"/>
  <c r="DC54" i="61"/>
  <c r="DF54" i="61" s="1"/>
  <c r="DB54" i="61"/>
  <c r="DA54" i="61"/>
  <c r="DF53" i="61"/>
  <c r="DF52" i="61"/>
  <c r="DF51" i="61"/>
  <c r="DF50" i="61"/>
  <c r="DF49" i="61"/>
  <c r="DF48" i="61"/>
  <c r="DF47" i="61"/>
  <c r="DH44" i="61"/>
  <c r="DE44" i="61"/>
  <c r="DD44" i="61"/>
  <c r="DC44" i="61"/>
  <c r="DF44" i="61" s="1"/>
  <c r="DB44" i="61"/>
  <c r="DA44" i="61"/>
  <c r="DF43" i="61"/>
  <c r="DF42" i="61"/>
  <c r="DF41" i="61"/>
  <c r="DF40" i="61"/>
  <c r="DF39" i="61"/>
  <c r="DF38" i="61"/>
  <c r="DF37" i="61"/>
  <c r="DA35" i="61"/>
  <c r="DH34" i="61"/>
  <c r="DE34" i="61"/>
  <c r="DD34" i="61"/>
  <c r="DC34" i="61"/>
  <c r="DB34" i="61"/>
  <c r="DA34" i="61"/>
  <c r="DF33" i="61"/>
  <c r="DF32" i="61"/>
  <c r="DF31" i="61"/>
  <c r="DF30" i="61"/>
  <c r="DF29" i="61"/>
  <c r="DF28" i="61"/>
  <c r="DF27" i="61"/>
  <c r="DA25" i="61"/>
  <c r="DH24" i="61"/>
  <c r="DE24" i="61"/>
  <c r="DD24" i="61"/>
  <c r="DC24" i="61"/>
  <c r="DF24" i="61" s="1"/>
  <c r="DB24" i="61"/>
  <c r="DA24" i="61"/>
  <c r="DF23" i="61"/>
  <c r="DF22" i="61"/>
  <c r="DF21" i="61"/>
  <c r="DF20" i="61"/>
  <c r="DF19" i="61"/>
  <c r="DF18" i="61"/>
  <c r="DF17" i="61"/>
  <c r="DA15" i="61"/>
  <c r="DH14" i="61"/>
  <c r="DE14" i="61"/>
  <c r="DD14" i="61"/>
  <c r="DC14" i="61"/>
  <c r="DB14" i="61"/>
  <c r="DA14" i="61"/>
  <c r="DF13" i="61"/>
  <c r="DF12" i="61"/>
  <c r="DF11" i="61"/>
  <c r="DF10" i="61"/>
  <c r="DF9" i="61"/>
  <c r="DF8" i="61"/>
  <c r="DF7" i="61"/>
  <c r="DA5" i="61"/>
  <c r="L32" i="60"/>
  <c r="Z40" i="60"/>
  <c r="Y40" i="60"/>
  <c r="X40" i="60"/>
  <c r="N6" i="60"/>
  <c r="N7" i="60"/>
  <c r="N8" i="60"/>
  <c r="N5" i="60"/>
  <c r="DD74" i="61" l="1"/>
  <c r="DF34" i="61"/>
  <c r="DF14" i="61"/>
  <c r="DC74" i="61"/>
  <c r="DF74" i="61" s="1"/>
  <c r="CE13" i="61"/>
  <c r="BI34" i="65"/>
  <c r="BI33" i="65"/>
  <c r="BI32" i="65"/>
  <c r="BI31" i="65"/>
  <c r="BI30" i="65"/>
  <c r="BI29" i="65"/>
  <c r="BI28" i="65"/>
  <c r="BI27" i="65"/>
  <c r="BI26" i="65"/>
  <c r="BI25" i="65"/>
  <c r="BI24" i="65"/>
  <c r="BI23" i="65"/>
  <c r="BI22" i="65"/>
  <c r="BI21" i="65"/>
  <c r="BI20" i="65"/>
  <c r="BI19" i="65"/>
  <c r="BI18" i="65"/>
  <c r="BI17" i="65"/>
  <c r="BI16" i="65"/>
  <c r="BI15" i="65"/>
  <c r="BI14" i="65"/>
  <c r="BI13" i="65"/>
  <c r="BI12" i="65"/>
  <c r="BI11" i="65"/>
  <c r="BI10" i="65"/>
  <c r="BI9" i="65"/>
  <c r="BI8" i="65"/>
  <c r="BI7" i="65"/>
  <c r="BI6" i="65"/>
  <c r="BI5" i="65"/>
  <c r="BI4" i="65"/>
  <c r="BA34" i="65"/>
  <c r="AY34" i="65"/>
  <c r="BA33" i="65"/>
  <c r="AY33" i="65"/>
  <c r="BA32" i="65"/>
  <c r="AY32" i="65"/>
  <c r="BA31" i="65"/>
  <c r="AY31" i="65"/>
  <c r="BA30" i="65"/>
  <c r="AY30" i="65"/>
  <c r="BA29" i="65"/>
  <c r="AY29" i="65"/>
  <c r="BA28" i="65"/>
  <c r="AY28" i="65"/>
  <c r="BA27" i="65"/>
  <c r="AY27" i="65"/>
  <c r="BA26" i="65"/>
  <c r="AY26" i="65"/>
  <c r="BA25" i="65"/>
  <c r="AY25" i="65"/>
  <c r="BA24" i="65"/>
  <c r="AY24" i="65"/>
  <c r="BA23" i="65"/>
  <c r="AY23" i="65"/>
  <c r="BA22" i="65"/>
  <c r="AY22" i="65"/>
  <c r="BA21" i="65"/>
  <c r="AY21" i="65"/>
  <c r="BA20" i="65"/>
  <c r="AY20" i="65"/>
  <c r="BA19" i="65"/>
  <c r="AY19" i="65"/>
  <c r="BA18" i="65"/>
  <c r="AY18" i="65"/>
  <c r="BA17" i="65"/>
  <c r="AY17" i="65"/>
  <c r="BA16" i="65"/>
  <c r="AY16" i="65"/>
  <c r="BA15" i="65"/>
  <c r="AY15" i="65"/>
  <c r="BA14" i="65"/>
  <c r="AY14" i="65"/>
  <c r="BA13" i="65"/>
  <c r="AY13" i="65"/>
  <c r="BD12" i="65"/>
  <c r="BA12" i="65"/>
  <c r="AY12" i="65"/>
  <c r="BD11" i="65"/>
  <c r="BJ11" i="65" s="1"/>
  <c r="BA11" i="65"/>
  <c r="AY11" i="65"/>
  <c r="BD10" i="65"/>
  <c r="BE10" i="65" s="1"/>
  <c r="BA10" i="65"/>
  <c r="AY10" i="65"/>
  <c r="BD9" i="65"/>
  <c r="BA9" i="65"/>
  <c r="AY9" i="65"/>
  <c r="BD8" i="65"/>
  <c r="BA8" i="65"/>
  <c r="AY8" i="65"/>
  <c r="BD7" i="65"/>
  <c r="BA7" i="65"/>
  <c r="AY7" i="65"/>
  <c r="BD6" i="65"/>
  <c r="BA6" i="65"/>
  <c r="AY6" i="65"/>
  <c r="BD5" i="65"/>
  <c r="BJ5" i="65" s="1"/>
  <c r="BA5" i="65"/>
  <c r="AY5" i="65"/>
  <c r="BD4" i="65"/>
  <c r="BE4" i="65" s="1"/>
  <c r="BA4" i="65"/>
  <c r="AY4" i="65"/>
  <c r="AD34" i="65"/>
  <c r="AB34" i="65"/>
  <c r="AD33" i="65"/>
  <c r="AB33" i="65"/>
  <c r="AD32" i="65"/>
  <c r="AB32" i="65"/>
  <c r="AD31" i="65"/>
  <c r="AB31" i="65"/>
  <c r="AD30" i="65"/>
  <c r="AB30" i="65"/>
  <c r="AD29" i="65"/>
  <c r="AB29" i="65"/>
  <c r="AD28" i="65"/>
  <c r="AB28" i="65"/>
  <c r="AD27" i="65"/>
  <c r="AB27" i="65"/>
  <c r="AD26" i="65"/>
  <c r="AB26" i="65"/>
  <c r="AD25" i="65"/>
  <c r="AB25" i="65"/>
  <c r="AD24" i="65"/>
  <c r="AB24" i="65"/>
  <c r="AD23" i="65"/>
  <c r="AB23" i="65"/>
  <c r="AD22" i="65"/>
  <c r="AB22" i="65"/>
  <c r="AD21" i="65"/>
  <c r="AB21" i="65"/>
  <c r="AD20" i="65"/>
  <c r="AB20" i="65"/>
  <c r="AD19" i="65"/>
  <c r="AB19" i="65"/>
  <c r="AD18" i="65"/>
  <c r="AB18" i="65"/>
  <c r="AC17" i="65"/>
  <c r="AG17" i="65" s="1"/>
  <c r="AM17" i="65" s="1"/>
  <c r="AB17" i="65"/>
  <c r="AD16" i="65"/>
  <c r="AB16" i="65"/>
  <c r="AD15" i="65"/>
  <c r="AB15" i="65"/>
  <c r="AD14" i="65"/>
  <c r="AB14" i="65"/>
  <c r="AC13" i="65"/>
  <c r="AD13" i="65" s="1"/>
  <c r="AB13" i="65"/>
  <c r="AD12" i="65"/>
  <c r="AB12" i="65"/>
  <c r="AD11" i="65"/>
  <c r="AB11" i="65"/>
  <c r="AD10" i="65"/>
  <c r="AB10" i="65"/>
  <c r="AD9" i="65"/>
  <c r="AB9" i="65"/>
  <c r="AD8" i="65"/>
  <c r="AB8" i="65"/>
  <c r="AD7" i="65"/>
  <c r="AB7" i="65"/>
  <c r="AG6" i="65"/>
  <c r="AD6" i="65"/>
  <c r="AB6" i="65"/>
  <c r="AG5" i="65"/>
  <c r="AM5" i="65" s="1"/>
  <c r="AD5" i="65"/>
  <c r="AB5" i="65"/>
  <c r="AG4" i="65"/>
  <c r="AM4" i="65" s="1"/>
  <c r="AD4" i="65"/>
  <c r="AB4" i="65"/>
  <c r="J34" i="65"/>
  <c r="G34" i="65"/>
  <c r="E34" i="65"/>
  <c r="J33" i="65"/>
  <c r="G33" i="65"/>
  <c r="E33" i="65"/>
  <c r="J32" i="65"/>
  <c r="K32" i="65" s="1"/>
  <c r="G32" i="65"/>
  <c r="E32" i="65"/>
  <c r="J31" i="65"/>
  <c r="P31" i="65" s="1"/>
  <c r="G31" i="65"/>
  <c r="E31" i="65"/>
  <c r="J30" i="65"/>
  <c r="G30" i="65"/>
  <c r="E30" i="65"/>
  <c r="J29" i="65"/>
  <c r="G29" i="65"/>
  <c r="E29" i="65"/>
  <c r="J28" i="65"/>
  <c r="P28" i="65" s="1"/>
  <c r="G28" i="65"/>
  <c r="E28" i="65"/>
  <c r="J27" i="65"/>
  <c r="P27" i="65" s="1"/>
  <c r="G27" i="65"/>
  <c r="E27" i="65"/>
  <c r="J26" i="65"/>
  <c r="K26" i="65" s="1"/>
  <c r="G26" i="65"/>
  <c r="E26" i="65"/>
  <c r="J25" i="65"/>
  <c r="G25" i="65"/>
  <c r="E25" i="65"/>
  <c r="J24" i="65"/>
  <c r="P24" i="65" s="1"/>
  <c r="G24" i="65"/>
  <c r="E24" i="65"/>
  <c r="J23" i="65"/>
  <c r="P23" i="65" s="1"/>
  <c r="G23" i="65"/>
  <c r="E23" i="65"/>
  <c r="J22" i="65"/>
  <c r="G22" i="65"/>
  <c r="E22" i="65"/>
  <c r="J21" i="65"/>
  <c r="P21" i="65" s="1"/>
  <c r="G21" i="65"/>
  <c r="E21" i="65"/>
  <c r="J20" i="65"/>
  <c r="K20" i="65" s="1"/>
  <c r="G20" i="65"/>
  <c r="E20" i="65"/>
  <c r="J19" i="65"/>
  <c r="P19" i="65" s="1"/>
  <c r="G19" i="65"/>
  <c r="E19" i="65"/>
  <c r="J18" i="65"/>
  <c r="G18" i="65"/>
  <c r="E18" i="65"/>
  <c r="J17" i="65"/>
  <c r="G17" i="65"/>
  <c r="E17" i="65"/>
  <c r="J16" i="65"/>
  <c r="P16" i="65" s="1"/>
  <c r="G16" i="65"/>
  <c r="E16" i="65"/>
  <c r="J15" i="65"/>
  <c r="P15" i="65" s="1"/>
  <c r="G15" i="65"/>
  <c r="E15" i="65"/>
  <c r="J14" i="65"/>
  <c r="P14" i="65" s="1"/>
  <c r="G14" i="65"/>
  <c r="E14" i="65"/>
  <c r="J13" i="65"/>
  <c r="K13" i="65" s="1"/>
  <c r="G13" i="65"/>
  <c r="E13" i="65"/>
  <c r="J12" i="65"/>
  <c r="P12" i="65" s="1"/>
  <c r="G12" i="65"/>
  <c r="E12" i="65"/>
  <c r="J11" i="65"/>
  <c r="P11" i="65" s="1"/>
  <c r="G11" i="65"/>
  <c r="E11" i="65"/>
  <c r="J10" i="65"/>
  <c r="P10" i="65" s="1"/>
  <c r="G10" i="65"/>
  <c r="E10" i="65"/>
  <c r="J9" i="65"/>
  <c r="G9" i="65"/>
  <c r="E9" i="65"/>
  <c r="J8" i="65"/>
  <c r="P8" i="65" s="1"/>
  <c r="G8" i="65"/>
  <c r="E8" i="65"/>
  <c r="J7" i="65"/>
  <c r="G7" i="65"/>
  <c r="E7" i="65"/>
  <c r="J6" i="65"/>
  <c r="G6" i="65"/>
  <c r="E6" i="65"/>
  <c r="J5" i="65"/>
  <c r="P5" i="65" s="1"/>
  <c r="G5" i="65"/>
  <c r="E5" i="65"/>
  <c r="J4" i="65"/>
  <c r="G4" i="65"/>
  <c r="E4" i="65"/>
  <c r="Q36" i="65"/>
  <c r="BO35" i="65"/>
  <c r="BO36" i="65" s="1"/>
  <c r="BN35" i="65"/>
  <c r="BN36" i="65" s="1"/>
  <c r="BM35" i="65"/>
  <c r="BM36" i="65" s="1"/>
  <c r="BL35" i="65"/>
  <c r="BL36" i="65" s="1"/>
  <c r="BK35" i="65"/>
  <c r="BK36" i="65" s="1"/>
  <c r="BH35" i="65"/>
  <c r="BG35" i="65"/>
  <c r="BF35" i="65"/>
  <c r="BC35" i="65"/>
  <c r="BC36" i="65" s="1"/>
  <c r="BB35" i="65"/>
  <c r="BB36" i="65" s="1"/>
  <c r="AZ35" i="65"/>
  <c r="AZ36" i="65" s="1"/>
  <c r="AX35" i="65"/>
  <c r="AX36" i="65" s="1"/>
  <c r="AW35" i="65"/>
  <c r="AR35" i="65"/>
  <c r="AR36" i="65" s="1"/>
  <c r="AQ35" i="65"/>
  <c r="AQ36" i="65" s="1"/>
  <c r="AP35" i="65"/>
  <c r="AP36" i="65" s="1"/>
  <c r="AO35" i="65"/>
  <c r="AO36" i="65" s="1"/>
  <c r="AN35" i="65"/>
  <c r="AN36" i="65" s="1"/>
  <c r="AK35" i="65"/>
  <c r="AJ35" i="65"/>
  <c r="AI35" i="65"/>
  <c r="AF35" i="65"/>
  <c r="AF36" i="65" s="1"/>
  <c r="AE35" i="65"/>
  <c r="AE36" i="65" s="1"/>
  <c r="AA35" i="65"/>
  <c r="Z35" i="65"/>
  <c r="U35" i="65"/>
  <c r="U36" i="65" s="1"/>
  <c r="T35" i="65"/>
  <c r="T36" i="65" s="1"/>
  <c r="S35" i="65"/>
  <c r="S36" i="65" s="1"/>
  <c r="R35" i="65"/>
  <c r="R36" i="65" s="1"/>
  <c r="Q35" i="65"/>
  <c r="O35" i="65"/>
  <c r="N35" i="65"/>
  <c r="M35" i="65"/>
  <c r="L35" i="65"/>
  <c r="I35" i="65"/>
  <c r="I36" i="65" s="1"/>
  <c r="H35" i="65"/>
  <c r="H36" i="65" s="1"/>
  <c r="F35" i="65"/>
  <c r="F36" i="65" s="1"/>
  <c r="D35" i="65"/>
  <c r="D36" i="65" s="1"/>
  <c r="C35" i="65"/>
  <c r="BP34" i="65"/>
  <c r="BD34" i="65"/>
  <c r="AS34" i="65"/>
  <c r="AL34" i="65"/>
  <c r="AG34" i="65"/>
  <c r="AH34" i="65" s="1"/>
  <c r="V34" i="65"/>
  <c r="P34" i="65"/>
  <c r="BP33" i="65"/>
  <c r="BD33" i="65"/>
  <c r="AS33" i="65"/>
  <c r="AL33" i="65"/>
  <c r="AG33" i="65"/>
  <c r="AH33" i="65" s="1"/>
  <c r="V33" i="65"/>
  <c r="P33" i="65"/>
  <c r="BP32" i="65"/>
  <c r="BD32" i="65"/>
  <c r="BE32" i="65" s="1"/>
  <c r="AS32" i="65"/>
  <c r="AL32" i="65"/>
  <c r="AG32" i="65"/>
  <c r="AH32" i="65" s="1"/>
  <c r="V32" i="65"/>
  <c r="BP31" i="65"/>
  <c r="BD31" i="65"/>
  <c r="BJ31" i="65" s="1"/>
  <c r="AS31" i="65"/>
  <c r="AL31" i="65"/>
  <c r="AG31" i="65"/>
  <c r="AM31" i="65" s="1"/>
  <c r="V31" i="65"/>
  <c r="BP30" i="65"/>
  <c r="BD30" i="65"/>
  <c r="BJ30" i="65" s="1"/>
  <c r="AS30" i="65"/>
  <c r="AL30" i="65"/>
  <c r="AG30" i="65"/>
  <c r="AH30" i="65" s="1"/>
  <c r="V30" i="65"/>
  <c r="P30" i="65"/>
  <c r="BP29" i="65"/>
  <c r="BD29" i="65"/>
  <c r="BE29" i="65" s="1"/>
  <c r="AS29" i="65"/>
  <c r="AL29" i="65"/>
  <c r="AG29" i="65"/>
  <c r="AH29" i="65" s="1"/>
  <c r="V29" i="65"/>
  <c r="P29" i="65"/>
  <c r="BP28" i="65"/>
  <c r="BD28" i="65"/>
  <c r="AS28" i="65"/>
  <c r="AL28" i="65"/>
  <c r="AG28" i="65"/>
  <c r="AH28" i="65" s="1"/>
  <c r="V28" i="65"/>
  <c r="BP27" i="65"/>
  <c r="BD27" i="65"/>
  <c r="BJ27" i="65" s="1"/>
  <c r="AS27" i="65"/>
  <c r="AL27" i="65"/>
  <c r="AG27" i="65"/>
  <c r="AH27" i="65" s="1"/>
  <c r="V27" i="65"/>
  <c r="BP26" i="65"/>
  <c r="BD26" i="65"/>
  <c r="BE26" i="65" s="1"/>
  <c r="AS26" i="65"/>
  <c r="AL26" i="65"/>
  <c r="AG26" i="65"/>
  <c r="AM26" i="65" s="1"/>
  <c r="V26" i="65"/>
  <c r="BP25" i="65"/>
  <c r="BD25" i="65"/>
  <c r="BJ25" i="65" s="1"/>
  <c r="AS25" i="65"/>
  <c r="AL25" i="65"/>
  <c r="AG25" i="65"/>
  <c r="V25" i="65"/>
  <c r="K25" i="65"/>
  <c r="BP24" i="65"/>
  <c r="BD24" i="65"/>
  <c r="BJ24" i="65" s="1"/>
  <c r="AS24" i="65"/>
  <c r="AL24" i="65"/>
  <c r="AG24" i="65"/>
  <c r="AH24" i="65" s="1"/>
  <c r="V24" i="65"/>
  <c r="K24" i="65"/>
  <c r="BP23" i="65"/>
  <c r="BD23" i="65"/>
  <c r="AS23" i="65"/>
  <c r="AL23" i="65"/>
  <c r="AG23" i="65"/>
  <c r="AM23" i="65" s="1"/>
  <c r="V23" i="65"/>
  <c r="BP22" i="65"/>
  <c r="BD22" i="65"/>
  <c r="AS22" i="65"/>
  <c r="AL22" i="65"/>
  <c r="AG22" i="65"/>
  <c r="AM22" i="65" s="1"/>
  <c r="V22" i="65"/>
  <c r="P22" i="65"/>
  <c r="BP21" i="65"/>
  <c r="BD21" i="65"/>
  <c r="AS21" i="65"/>
  <c r="AL21" i="65"/>
  <c r="AG21" i="65"/>
  <c r="AH21" i="65" s="1"/>
  <c r="V21" i="65"/>
  <c r="BP20" i="65"/>
  <c r="BD20" i="65"/>
  <c r="BE20" i="65" s="1"/>
  <c r="AS20" i="65"/>
  <c r="AL20" i="65"/>
  <c r="AG20" i="65"/>
  <c r="V20" i="65"/>
  <c r="BP19" i="65"/>
  <c r="BD19" i="65"/>
  <c r="BJ19" i="65" s="1"/>
  <c r="AS19" i="65"/>
  <c r="AL19" i="65"/>
  <c r="AG19" i="65"/>
  <c r="AM19" i="65" s="1"/>
  <c r="V19" i="65"/>
  <c r="BP18" i="65"/>
  <c r="BD18" i="65"/>
  <c r="BJ18" i="65" s="1"/>
  <c r="AS18" i="65"/>
  <c r="AL18" i="65"/>
  <c r="AG18" i="65"/>
  <c r="AH18" i="65" s="1"/>
  <c r="V18" i="65"/>
  <c r="P18" i="65"/>
  <c r="K18" i="65"/>
  <c r="BP17" i="65"/>
  <c r="BD17" i="65"/>
  <c r="BE17" i="65" s="1"/>
  <c r="AS17" i="65"/>
  <c r="AL17" i="65"/>
  <c r="V17" i="65"/>
  <c r="K17" i="65"/>
  <c r="P17" i="65"/>
  <c r="BP16" i="65"/>
  <c r="BD16" i="65"/>
  <c r="BE16" i="65" s="1"/>
  <c r="AS16" i="65"/>
  <c r="AL16" i="65"/>
  <c r="AG16" i="65"/>
  <c r="AM16" i="65" s="1"/>
  <c r="V16" i="65"/>
  <c r="BP15" i="65"/>
  <c r="BD15" i="65"/>
  <c r="AS15" i="65"/>
  <c r="AL15" i="65"/>
  <c r="AG15" i="65"/>
  <c r="AH15" i="65" s="1"/>
  <c r="V15" i="65"/>
  <c r="BP14" i="65"/>
  <c r="BD14" i="65"/>
  <c r="BJ14" i="65" s="1"/>
  <c r="AS14" i="65"/>
  <c r="AL14" i="65"/>
  <c r="AG14" i="65"/>
  <c r="V14" i="65"/>
  <c r="BP13" i="65"/>
  <c r="BD13" i="65"/>
  <c r="BE13" i="65" s="1"/>
  <c r="AS13" i="65"/>
  <c r="AL13" i="65"/>
  <c r="AG13" i="65"/>
  <c r="AM13" i="65" s="1"/>
  <c r="V13" i="65"/>
  <c r="BP12" i="65"/>
  <c r="BJ12" i="65"/>
  <c r="AS12" i="65"/>
  <c r="AL12" i="65"/>
  <c r="AG12" i="65"/>
  <c r="AH12" i="65" s="1"/>
  <c r="V12" i="65"/>
  <c r="BP11" i="65"/>
  <c r="AS11" i="65"/>
  <c r="AL11" i="65"/>
  <c r="AG11" i="65"/>
  <c r="AM11" i="65" s="1"/>
  <c r="V11" i="65"/>
  <c r="BP10" i="65"/>
  <c r="AS10" i="65"/>
  <c r="AL10" i="65"/>
  <c r="AG10" i="65"/>
  <c r="V10" i="65"/>
  <c r="BP9" i="65"/>
  <c r="AS9" i="65"/>
  <c r="AL9" i="65"/>
  <c r="AG9" i="65"/>
  <c r="AH9" i="65" s="1"/>
  <c r="V9" i="65"/>
  <c r="K9" i="65"/>
  <c r="BP8" i="65"/>
  <c r="BE8" i="65"/>
  <c r="AS8" i="65"/>
  <c r="AL8" i="65"/>
  <c r="AG8" i="65"/>
  <c r="AM8" i="65" s="1"/>
  <c r="V8" i="65"/>
  <c r="BP7" i="65"/>
  <c r="BE7" i="65"/>
  <c r="AS7" i="65"/>
  <c r="AL7" i="65"/>
  <c r="AG7" i="65"/>
  <c r="V7" i="65"/>
  <c r="K7" i="65"/>
  <c r="BP6" i="65"/>
  <c r="BJ6" i="65"/>
  <c r="AS6" i="65"/>
  <c r="AL6" i="65"/>
  <c r="AH6" i="65"/>
  <c r="V6" i="65"/>
  <c r="P6" i="65"/>
  <c r="BP5" i="65"/>
  <c r="AS5" i="65"/>
  <c r="AL5" i="65"/>
  <c r="V5" i="65"/>
  <c r="BP4" i="65"/>
  <c r="AS4" i="65"/>
  <c r="AL4" i="65"/>
  <c r="V4" i="65"/>
  <c r="K4" i="65"/>
  <c r="AG34" i="64"/>
  <c r="AG33" i="64"/>
  <c r="AH33" i="64" s="1"/>
  <c r="AG32" i="64"/>
  <c r="AM32" i="64" s="1"/>
  <c r="AG31" i="64"/>
  <c r="AM31" i="64" s="1"/>
  <c r="AG30" i="64"/>
  <c r="AH30" i="64" s="1"/>
  <c r="AG29" i="64"/>
  <c r="AG28" i="64"/>
  <c r="AG26" i="64"/>
  <c r="AG25" i="64"/>
  <c r="AG24" i="64"/>
  <c r="AH24" i="64" s="1"/>
  <c r="AG23" i="64"/>
  <c r="AG22" i="64"/>
  <c r="AG21" i="64"/>
  <c r="AH21" i="64" s="1"/>
  <c r="AG20" i="64"/>
  <c r="AG19" i="64"/>
  <c r="AM19" i="64" s="1"/>
  <c r="AG18" i="64"/>
  <c r="AG17" i="64"/>
  <c r="AG16" i="64"/>
  <c r="AG15" i="64"/>
  <c r="AH15" i="64" s="1"/>
  <c r="AG14" i="64"/>
  <c r="AG13" i="64"/>
  <c r="AG12" i="64"/>
  <c r="AH12" i="64" s="1"/>
  <c r="AG11" i="64"/>
  <c r="AG10" i="64"/>
  <c r="AG9" i="64"/>
  <c r="AH9" i="64" s="1"/>
  <c r="AG8" i="64"/>
  <c r="AM8" i="64" s="1"/>
  <c r="AG7" i="64"/>
  <c r="AM7" i="64" s="1"/>
  <c r="AG6" i="64"/>
  <c r="AH6" i="64" s="1"/>
  <c r="AG5" i="64"/>
  <c r="AG4" i="64"/>
  <c r="BD5" i="64"/>
  <c r="BD6" i="64"/>
  <c r="BD7" i="64"/>
  <c r="BD8" i="64"/>
  <c r="BD9" i="64"/>
  <c r="BD10" i="64"/>
  <c r="BD11" i="64"/>
  <c r="BE11" i="64" s="1"/>
  <c r="BD12" i="64"/>
  <c r="BJ12" i="64" s="1"/>
  <c r="BD13" i="64"/>
  <c r="BJ13" i="64" s="1"/>
  <c r="BD14" i="64"/>
  <c r="BE14" i="64" s="1"/>
  <c r="BD15" i="64"/>
  <c r="BD16" i="64"/>
  <c r="BD17" i="64"/>
  <c r="BD18" i="64"/>
  <c r="BD19" i="64"/>
  <c r="BD20" i="64"/>
  <c r="BD21" i="64"/>
  <c r="BD22" i="64"/>
  <c r="BD23" i="64"/>
  <c r="BJ23" i="64" s="1"/>
  <c r="BD24" i="64"/>
  <c r="BD25" i="64"/>
  <c r="BD26" i="64"/>
  <c r="BJ26" i="64" s="1"/>
  <c r="BD27" i="64"/>
  <c r="BD28" i="64"/>
  <c r="BD29" i="64"/>
  <c r="BD30" i="64"/>
  <c r="BD31" i="64"/>
  <c r="BD32" i="64"/>
  <c r="BD33" i="64"/>
  <c r="BD34" i="64"/>
  <c r="BD4" i="64"/>
  <c r="BI34" i="64"/>
  <c r="BI33" i="64"/>
  <c r="BJ33" i="64" s="1"/>
  <c r="BI32" i="64"/>
  <c r="BI31" i="64"/>
  <c r="BI30" i="64"/>
  <c r="BI29" i="64"/>
  <c r="BI28" i="64"/>
  <c r="BI27" i="64"/>
  <c r="BI26" i="64"/>
  <c r="BI25" i="64"/>
  <c r="BI24" i="64"/>
  <c r="BI23" i="64"/>
  <c r="BI22" i="64"/>
  <c r="BI21" i="64"/>
  <c r="BI20" i="64"/>
  <c r="BI19" i="64"/>
  <c r="BI18" i="64"/>
  <c r="BI17" i="64"/>
  <c r="BI16" i="64"/>
  <c r="BI15" i="64"/>
  <c r="BI14" i="64"/>
  <c r="BI13" i="64"/>
  <c r="BI12" i="64"/>
  <c r="BI11" i="64"/>
  <c r="BI10" i="64"/>
  <c r="BJ10" i="64" s="1"/>
  <c r="BI9" i="64"/>
  <c r="BI8" i="64"/>
  <c r="BJ8" i="64" s="1"/>
  <c r="BI7" i="64"/>
  <c r="BI6" i="64"/>
  <c r="BI5" i="64"/>
  <c r="BI4" i="64"/>
  <c r="BA34" i="64"/>
  <c r="AY34" i="64"/>
  <c r="BA33" i="64"/>
  <c r="AY33" i="64"/>
  <c r="BA32" i="64"/>
  <c r="AY32" i="64"/>
  <c r="BA31" i="64"/>
  <c r="AY31" i="64"/>
  <c r="BA30" i="64"/>
  <c r="AY30" i="64"/>
  <c r="AW35" i="64"/>
  <c r="AZ35" i="64"/>
  <c r="BB35" i="64"/>
  <c r="BA29" i="64"/>
  <c r="AY29" i="64"/>
  <c r="BA28" i="64"/>
  <c r="AY28" i="64"/>
  <c r="BA27" i="64"/>
  <c r="AY27" i="64"/>
  <c r="BA26" i="64"/>
  <c r="AY26" i="64"/>
  <c r="BA25" i="64"/>
  <c r="AX25" i="64"/>
  <c r="AY25" i="64" s="1"/>
  <c r="BA24" i="64"/>
  <c r="AY24" i="64"/>
  <c r="BA23" i="64"/>
  <c r="AY23" i="64"/>
  <c r="BA22" i="64"/>
  <c r="AY22" i="64"/>
  <c r="BA21" i="64"/>
  <c r="AY21" i="64"/>
  <c r="BA20" i="64"/>
  <c r="AY20" i="64"/>
  <c r="BA19" i="64"/>
  <c r="AY19" i="64"/>
  <c r="BA18" i="64"/>
  <c r="AY18" i="64"/>
  <c r="BA17" i="64"/>
  <c r="AY17" i="64"/>
  <c r="BA16" i="64"/>
  <c r="AY16" i="64"/>
  <c r="BA15" i="64"/>
  <c r="AY15" i="64"/>
  <c r="BA14" i="64"/>
  <c r="AY14" i="64"/>
  <c r="BA13" i="64"/>
  <c r="AY13" i="64"/>
  <c r="BA12" i="64"/>
  <c r="AY12" i="64"/>
  <c r="BA11" i="64"/>
  <c r="AY11" i="64"/>
  <c r="BA10" i="64"/>
  <c r="AY10" i="64"/>
  <c r="BA9" i="64"/>
  <c r="AY9" i="64"/>
  <c r="BA8" i="64"/>
  <c r="AY8" i="64"/>
  <c r="BJ7" i="64"/>
  <c r="BA7" i="64"/>
  <c r="AY7" i="64"/>
  <c r="BA6" i="64"/>
  <c r="AY6" i="64"/>
  <c r="BA5" i="64"/>
  <c r="AY5" i="64"/>
  <c r="BA4" i="64"/>
  <c r="AY4" i="64"/>
  <c r="AD34" i="64"/>
  <c r="AB34" i="64"/>
  <c r="AD33" i="64"/>
  <c r="AB33" i="64"/>
  <c r="AD32" i="64"/>
  <c r="AB32" i="64"/>
  <c r="AD31" i="64"/>
  <c r="AB31" i="64"/>
  <c r="AD30" i="64"/>
  <c r="AB30" i="64"/>
  <c r="AM29" i="64"/>
  <c r="AD29" i="64"/>
  <c r="AB29" i="64"/>
  <c r="AD28" i="64"/>
  <c r="AB28" i="64"/>
  <c r="AD27" i="64"/>
  <c r="AA27" i="64"/>
  <c r="AG27" i="64" s="1"/>
  <c r="AH27" i="64" s="1"/>
  <c r="AD26" i="64"/>
  <c r="AB26" i="64"/>
  <c r="AD25" i="64"/>
  <c r="AB25" i="64"/>
  <c r="AD24" i="64"/>
  <c r="AB24" i="64"/>
  <c r="AD23" i="64"/>
  <c r="AB23" i="64"/>
  <c r="AD22" i="64"/>
  <c r="AB22" i="64"/>
  <c r="AD21" i="64"/>
  <c r="AB21" i="64"/>
  <c r="AD20" i="64"/>
  <c r="AB20" i="64"/>
  <c r="AD19" i="64"/>
  <c r="AB19" i="64"/>
  <c r="AH18" i="64"/>
  <c r="AD18" i="64"/>
  <c r="AB18" i="64"/>
  <c r="AD17" i="64"/>
  <c r="AB17" i="64"/>
  <c r="AD16" i="64"/>
  <c r="AB16" i="64"/>
  <c r="AD15" i="64"/>
  <c r="AB15" i="64"/>
  <c r="AD14" i="64"/>
  <c r="AB14" i="64"/>
  <c r="AM13" i="64"/>
  <c r="AD13" i="64"/>
  <c r="AB13" i="64"/>
  <c r="AD12" i="64"/>
  <c r="AB12" i="64"/>
  <c r="AD11" i="64"/>
  <c r="AB11" i="64"/>
  <c r="AD10" i="64"/>
  <c r="AB10" i="64"/>
  <c r="AD9" i="64"/>
  <c r="AB9" i="64"/>
  <c r="AD8" i="64"/>
  <c r="AB8" i="64"/>
  <c r="AD7" i="64"/>
  <c r="AB7" i="64"/>
  <c r="AD6" i="64"/>
  <c r="AB6" i="64"/>
  <c r="AD5" i="64"/>
  <c r="AB5" i="64"/>
  <c r="AD4" i="64"/>
  <c r="AB4" i="64"/>
  <c r="J34" i="64"/>
  <c r="K34" i="64" s="1"/>
  <c r="G34" i="64"/>
  <c r="E34" i="64"/>
  <c r="J33" i="64"/>
  <c r="P33" i="64" s="1"/>
  <c r="G33" i="64"/>
  <c r="E33" i="64"/>
  <c r="J32" i="64"/>
  <c r="G32" i="64"/>
  <c r="E32" i="64"/>
  <c r="J31" i="64"/>
  <c r="G31" i="64"/>
  <c r="E31" i="64"/>
  <c r="J30" i="64"/>
  <c r="P30" i="64" s="1"/>
  <c r="G30" i="64"/>
  <c r="E30" i="64"/>
  <c r="J29" i="64"/>
  <c r="P29" i="64" s="1"/>
  <c r="G29" i="64"/>
  <c r="E29" i="64"/>
  <c r="J28" i="64"/>
  <c r="K28" i="64" s="1"/>
  <c r="G28" i="64"/>
  <c r="E28" i="64"/>
  <c r="J27" i="64"/>
  <c r="G27" i="64"/>
  <c r="E27" i="64"/>
  <c r="J26" i="64"/>
  <c r="K26" i="64" s="1"/>
  <c r="G26" i="64"/>
  <c r="E26" i="64"/>
  <c r="J25" i="64"/>
  <c r="G25" i="64"/>
  <c r="E25" i="64"/>
  <c r="J24" i="64"/>
  <c r="G24" i="64"/>
  <c r="E24" i="64"/>
  <c r="J23" i="64"/>
  <c r="G23" i="64"/>
  <c r="E23" i="64"/>
  <c r="J22" i="64"/>
  <c r="K22" i="64" s="1"/>
  <c r="G22" i="64"/>
  <c r="E22" i="64"/>
  <c r="J21" i="64"/>
  <c r="G21" i="64"/>
  <c r="E21" i="64"/>
  <c r="J20" i="64"/>
  <c r="P20" i="64" s="1"/>
  <c r="G20" i="64"/>
  <c r="E20" i="64"/>
  <c r="J19" i="64"/>
  <c r="P19" i="64" s="1"/>
  <c r="G19" i="64"/>
  <c r="E19" i="64"/>
  <c r="J18" i="64"/>
  <c r="G18" i="64"/>
  <c r="E18" i="64"/>
  <c r="J17" i="64"/>
  <c r="G17" i="64"/>
  <c r="E17" i="64"/>
  <c r="J16" i="64"/>
  <c r="G16" i="64"/>
  <c r="E16" i="64"/>
  <c r="J15" i="64"/>
  <c r="G15" i="64"/>
  <c r="E15" i="64"/>
  <c r="J14" i="64"/>
  <c r="G14" i="64"/>
  <c r="E14" i="64"/>
  <c r="J13" i="64"/>
  <c r="G13" i="64"/>
  <c r="E13" i="64"/>
  <c r="J12" i="64"/>
  <c r="P12" i="64" s="1"/>
  <c r="G12" i="64"/>
  <c r="E12" i="64"/>
  <c r="J11" i="64"/>
  <c r="P11" i="64" s="1"/>
  <c r="G11" i="64"/>
  <c r="E11" i="64"/>
  <c r="J10" i="64"/>
  <c r="K10" i="64" s="1"/>
  <c r="G10" i="64"/>
  <c r="E10" i="64"/>
  <c r="J9" i="64"/>
  <c r="G9" i="64"/>
  <c r="E9" i="64"/>
  <c r="J8" i="64"/>
  <c r="G8" i="64"/>
  <c r="E8" i="64"/>
  <c r="J7" i="64"/>
  <c r="G7" i="64"/>
  <c r="E7" i="64"/>
  <c r="J6" i="64"/>
  <c r="G6" i="64"/>
  <c r="E6" i="64"/>
  <c r="J5" i="64"/>
  <c r="P5" i="64" s="1"/>
  <c r="G5" i="64"/>
  <c r="E5" i="64"/>
  <c r="K4" i="64"/>
  <c r="J4" i="64"/>
  <c r="G4" i="64"/>
  <c r="E4" i="64"/>
  <c r="Q36" i="64"/>
  <c r="BO35" i="64"/>
  <c r="BO36" i="64" s="1"/>
  <c r="BN35" i="64"/>
  <c r="BN36" i="64" s="1"/>
  <c r="BM35" i="64"/>
  <c r="BM36" i="64" s="1"/>
  <c r="BL35" i="64"/>
  <c r="BL36" i="64" s="1"/>
  <c r="BK35" i="64"/>
  <c r="BK36" i="64" s="1"/>
  <c r="BH35" i="64"/>
  <c r="BG35" i="64"/>
  <c r="BF35" i="64"/>
  <c r="BC35" i="64"/>
  <c r="BC36" i="64" s="1"/>
  <c r="BB36" i="64"/>
  <c r="AR35" i="64"/>
  <c r="AR36" i="64" s="1"/>
  <c r="AQ35" i="64"/>
  <c r="AQ36" i="64" s="1"/>
  <c r="AP35" i="64"/>
  <c r="AP36" i="64" s="1"/>
  <c r="AO35" i="64"/>
  <c r="AO36" i="64" s="1"/>
  <c r="AN35" i="64"/>
  <c r="AN36" i="64" s="1"/>
  <c r="AK35" i="64"/>
  <c r="AJ35" i="64"/>
  <c r="AI35" i="64"/>
  <c r="AF35" i="64"/>
  <c r="AF36" i="64" s="1"/>
  <c r="AE35" i="64"/>
  <c r="AE36" i="64" s="1"/>
  <c r="AC35" i="64"/>
  <c r="AA35" i="64"/>
  <c r="Z35" i="64"/>
  <c r="U35" i="64"/>
  <c r="U36" i="64" s="1"/>
  <c r="T35" i="64"/>
  <c r="T36" i="64" s="1"/>
  <c r="S35" i="64"/>
  <c r="S36" i="64" s="1"/>
  <c r="R35" i="64"/>
  <c r="R36" i="64" s="1"/>
  <c r="Q35" i="64"/>
  <c r="N35" i="64"/>
  <c r="M35" i="64"/>
  <c r="L35" i="64"/>
  <c r="I35" i="64"/>
  <c r="I36" i="64" s="1"/>
  <c r="H35" i="64"/>
  <c r="H36" i="64" s="1"/>
  <c r="F35" i="64"/>
  <c r="F36" i="64" s="1"/>
  <c r="D35" i="64"/>
  <c r="C35" i="64"/>
  <c r="BP34" i="64"/>
  <c r="BJ34" i="64"/>
  <c r="AS34" i="64"/>
  <c r="AM34" i="64"/>
  <c r="AL34" i="64"/>
  <c r="AH34" i="64"/>
  <c r="V34" i="64"/>
  <c r="O35" i="64"/>
  <c r="BP33" i="64"/>
  <c r="AS33" i="64"/>
  <c r="AL33" i="64"/>
  <c r="V33" i="64"/>
  <c r="BP32" i="64"/>
  <c r="BE32" i="64"/>
  <c r="AS32" i="64"/>
  <c r="AL32" i="64"/>
  <c r="V32" i="64"/>
  <c r="P32" i="64"/>
  <c r="K32" i="64"/>
  <c r="BP31" i="64"/>
  <c r="AS31" i="64"/>
  <c r="AL31" i="64"/>
  <c r="V31" i="64"/>
  <c r="K31" i="64"/>
  <c r="BP30" i="64"/>
  <c r="AS30" i="64"/>
  <c r="AL30" i="64"/>
  <c r="V30" i="64"/>
  <c r="BP29" i="64"/>
  <c r="BJ29" i="64"/>
  <c r="BE29" i="64"/>
  <c r="AS29" i="64"/>
  <c r="AL29" i="64"/>
  <c r="V29" i="64"/>
  <c r="BP28" i="64"/>
  <c r="AS28" i="64"/>
  <c r="AL28" i="64"/>
  <c r="V28" i="64"/>
  <c r="BP27" i="64"/>
  <c r="AS27" i="64"/>
  <c r="AL27" i="64"/>
  <c r="V27" i="64"/>
  <c r="P27" i="64"/>
  <c r="BP26" i="64"/>
  <c r="AS26" i="64"/>
  <c r="AL26" i="64"/>
  <c r="V26" i="64"/>
  <c r="P26" i="64"/>
  <c r="BP25" i="64"/>
  <c r="AS25" i="64"/>
  <c r="AL25" i="64"/>
  <c r="V25" i="64"/>
  <c r="K25" i="64"/>
  <c r="BP24" i="64"/>
  <c r="AS24" i="64"/>
  <c r="AL24" i="64"/>
  <c r="V24" i="64"/>
  <c r="P24" i="64"/>
  <c r="BP23" i="64"/>
  <c r="AS23" i="64"/>
  <c r="AL23" i="64"/>
  <c r="V23" i="64"/>
  <c r="P23" i="64"/>
  <c r="K23" i="64"/>
  <c r="BP22" i="64"/>
  <c r="AS22" i="64"/>
  <c r="AL22" i="64"/>
  <c r="AM22" i="64"/>
  <c r="V22" i="64"/>
  <c r="BP21" i="64"/>
  <c r="AS21" i="64"/>
  <c r="AL21" i="64"/>
  <c r="V21" i="64"/>
  <c r="P21" i="64"/>
  <c r="BP20" i="64"/>
  <c r="BE20" i="64"/>
  <c r="AS20" i="64"/>
  <c r="AL20" i="64"/>
  <c r="V20" i="64"/>
  <c r="BP19" i="64"/>
  <c r="AS19" i="64"/>
  <c r="AL19" i="64"/>
  <c r="V19" i="64"/>
  <c r="BP18" i="64"/>
  <c r="BJ18" i="64"/>
  <c r="AS18" i="64"/>
  <c r="AL18" i="64"/>
  <c r="V18" i="64"/>
  <c r="P18" i="64"/>
  <c r="BP17" i="64"/>
  <c r="BE17" i="64"/>
  <c r="AS17" i="64"/>
  <c r="AL17" i="64"/>
  <c r="AM17" i="64" s="1"/>
  <c r="V17" i="64"/>
  <c r="P17" i="64"/>
  <c r="K17" i="64"/>
  <c r="BP16" i="64"/>
  <c r="AS16" i="64"/>
  <c r="AL16" i="64"/>
  <c r="AM16" i="64"/>
  <c r="V16" i="64"/>
  <c r="K16" i="64"/>
  <c r="BP15" i="64"/>
  <c r="AS15" i="64"/>
  <c r="AL15" i="64"/>
  <c r="AM15" i="64" s="1"/>
  <c r="V15" i="64"/>
  <c r="P15" i="64"/>
  <c r="BP14" i="64"/>
  <c r="AS14" i="64"/>
  <c r="AL14" i="64"/>
  <c r="V14" i="64"/>
  <c r="P14" i="64"/>
  <c r="K14" i="64"/>
  <c r="BP13" i="64"/>
  <c r="AS13" i="64"/>
  <c r="AL13" i="64"/>
  <c r="V13" i="64"/>
  <c r="K13" i="64"/>
  <c r="BP12" i="64"/>
  <c r="AS12" i="64"/>
  <c r="AL12" i="64"/>
  <c r="V12" i="64"/>
  <c r="BP11" i="64"/>
  <c r="AS11" i="64"/>
  <c r="AL11" i="64"/>
  <c r="V11" i="64"/>
  <c r="K11" i="64"/>
  <c r="BP10" i="64"/>
  <c r="AS10" i="64"/>
  <c r="AL10" i="64"/>
  <c r="AM10" i="64" s="1"/>
  <c r="V10" i="64"/>
  <c r="BP9" i="64"/>
  <c r="AS9" i="64"/>
  <c r="AL9" i="64"/>
  <c r="AM9" i="64" s="1"/>
  <c r="V9" i="64"/>
  <c r="P9" i="64"/>
  <c r="BP8" i="64"/>
  <c r="BE8" i="64"/>
  <c r="AS8" i="64"/>
  <c r="AL8" i="64"/>
  <c r="V8" i="64"/>
  <c r="P8" i="64"/>
  <c r="K8" i="64"/>
  <c r="BP7" i="64"/>
  <c r="AS7" i="64"/>
  <c r="AL7" i="64"/>
  <c r="V7" i="64"/>
  <c r="K7" i="64"/>
  <c r="BP6" i="64"/>
  <c r="BJ6" i="64"/>
  <c r="AS6" i="64"/>
  <c r="AL6" i="64"/>
  <c r="V6" i="64"/>
  <c r="P6" i="64"/>
  <c r="BP5" i="64"/>
  <c r="AS5" i="64"/>
  <c r="AL5" i="64"/>
  <c r="AM5" i="64"/>
  <c r="V5" i="64"/>
  <c r="BP4" i="64"/>
  <c r="AS4" i="64"/>
  <c r="AL4" i="64"/>
  <c r="AM4" i="64"/>
  <c r="V4" i="64"/>
  <c r="P34" i="63"/>
  <c r="P29" i="63"/>
  <c r="P22" i="63"/>
  <c r="P17" i="63"/>
  <c r="P10" i="63"/>
  <c r="P5" i="63"/>
  <c r="AM31" i="63"/>
  <c r="AM29" i="63"/>
  <c r="AM24" i="63"/>
  <c r="AM17" i="63"/>
  <c r="AM7" i="63"/>
  <c r="AM5" i="63"/>
  <c r="BI33" i="63"/>
  <c r="BD33" i="63"/>
  <c r="BA33" i="63"/>
  <c r="AY33" i="63"/>
  <c r="BI32" i="63"/>
  <c r="BJ32" i="63" s="1"/>
  <c r="BD32" i="63"/>
  <c r="BE32" i="63" s="1"/>
  <c r="BA32" i="63"/>
  <c r="AY32" i="63"/>
  <c r="BI31" i="63"/>
  <c r="BD31" i="63"/>
  <c r="BJ31" i="63" s="1"/>
  <c r="BA31" i="63"/>
  <c r="AY31" i="63"/>
  <c r="BI30" i="63"/>
  <c r="BD30" i="63"/>
  <c r="BA30" i="63"/>
  <c r="AY30" i="63"/>
  <c r="BI29" i="63"/>
  <c r="BD29" i="63"/>
  <c r="BA29" i="63"/>
  <c r="AY29" i="63"/>
  <c r="BI28" i="63"/>
  <c r="BD28" i="63"/>
  <c r="BJ28" i="63" s="1"/>
  <c r="BA28" i="63"/>
  <c r="AY28" i="63"/>
  <c r="BI27" i="63"/>
  <c r="BD27" i="63"/>
  <c r="BA27" i="63"/>
  <c r="AY27" i="63"/>
  <c r="BI26" i="63"/>
  <c r="BD26" i="63"/>
  <c r="BA26" i="63"/>
  <c r="AY26" i="63"/>
  <c r="BI25" i="63"/>
  <c r="BD25" i="63"/>
  <c r="BJ25" i="63" s="1"/>
  <c r="BA25" i="63"/>
  <c r="AY25" i="63"/>
  <c r="BI24" i="63"/>
  <c r="BD24" i="63"/>
  <c r="BA24" i="63"/>
  <c r="AY24" i="63"/>
  <c r="BI23" i="63"/>
  <c r="BE23" i="63"/>
  <c r="BD23" i="63"/>
  <c r="BA23" i="63"/>
  <c r="AY23" i="63"/>
  <c r="BI22" i="63"/>
  <c r="BD22" i="63"/>
  <c r="BA22" i="63"/>
  <c r="AY22" i="63"/>
  <c r="BI21" i="63"/>
  <c r="BE21" i="63"/>
  <c r="BD21" i="63"/>
  <c r="BJ21" i="63" s="1"/>
  <c r="BA21" i="63"/>
  <c r="AY21" i="63"/>
  <c r="BI20" i="63"/>
  <c r="BD20" i="63"/>
  <c r="BJ20" i="63" s="1"/>
  <c r="BA20" i="63"/>
  <c r="AY20" i="63"/>
  <c r="BI19" i="63"/>
  <c r="BE19" i="63"/>
  <c r="BD19" i="63"/>
  <c r="BJ19" i="63" s="1"/>
  <c r="BA19" i="63"/>
  <c r="AY19" i="63"/>
  <c r="BI18" i="63"/>
  <c r="BD18" i="63"/>
  <c r="BJ18" i="63" s="1"/>
  <c r="BA18" i="63"/>
  <c r="AY18" i="63"/>
  <c r="BI17" i="63"/>
  <c r="BD17" i="63"/>
  <c r="BA17" i="63"/>
  <c r="AY17" i="63"/>
  <c r="BI16" i="63"/>
  <c r="BD16" i="63"/>
  <c r="BA16" i="63"/>
  <c r="AY16" i="63"/>
  <c r="BI15" i="63"/>
  <c r="BD15" i="63"/>
  <c r="BJ15" i="63" s="1"/>
  <c r="BA15" i="63"/>
  <c r="AY15" i="63"/>
  <c r="BI14" i="63"/>
  <c r="BD14" i="63"/>
  <c r="BA14" i="63"/>
  <c r="AY14" i="63"/>
  <c r="BI13" i="63"/>
  <c r="BD13" i="63"/>
  <c r="BA13" i="63"/>
  <c r="AY13" i="63"/>
  <c r="BI12" i="63"/>
  <c r="BD12" i="63"/>
  <c r="BJ12" i="63" s="1"/>
  <c r="BA12" i="63"/>
  <c r="AY12" i="63"/>
  <c r="BI11" i="63"/>
  <c r="BD11" i="63"/>
  <c r="BA11" i="63"/>
  <c r="AY11" i="63"/>
  <c r="BI10" i="63"/>
  <c r="BD10" i="63"/>
  <c r="BA10" i="63"/>
  <c r="AY10" i="63"/>
  <c r="BI9" i="63"/>
  <c r="BD9" i="63"/>
  <c r="BJ9" i="63" s="1"/>
  <c r="BA9" i="63"/>
  <c r="AY9" i="63"/>
  <c r="BI8" i="63"/>
  <c r="BD8" i="63"/>
  <c r="BA8" i="63"/>
  <c r="AY8" i="63"/>
  <c r="BJ7" i="63"/>
  <c r="BI7" i="63"/>
  <c r="BD7" i="63"/>
  <c r="BE7" i="63" s="1"/>
  <c r="BA7" i="63"/>
  <c r="AY7" i="63"/>
  <c r="BI6" i="63"/>
  <c r="BD6" i="63"/>
  <c r="BA6" i="63"/>
  <c r="AY6" i="63"/>
  <c r="BI5" i="63"/>
  <c r="BJ5" i="63" s="1"/>
  <c r="BD5" i="63"/>
  <c r="BE5" i="63" s="1"/>
  <c r="BA5" i="63"/>
  <c r="AY5" i="63"/>
  <c r="BI4" i="63"/>
  <c r="BD4" i="63"/>
  <c r="BJ4" i="63" s="1"/>
  <c r="BA4" i="63"/>
  <c r="AY4" i="63"/>
  <c r="AG33" i="63"/>
  <c r="AM33" i="63" s="1"/>
  <c r="AD33" i="63"/>
  <c r="AB33" i="63"/>
  <c r="AG32" i="63"/>
  <c r="AM32" i="63" s="1"/>
  <c r="AD32" i="63"/>
  <c r="AB32" i="63"/>
  <c r="AG31" i="63"/>
  <c r="AD31" i="63"/>
  <c r="AB31" i="63"/>
  <c r="AG30" i="63"/>
  <c r="AM30" i="63" s="1"/>
  <c r="AD30" i="63"/>
  <c r="AB30" i="63"/>
  <c r="AG29" i="63"/>
  <c r="AH29" i="63" s="1"/>
  <c r="AD29" i="63"/>
  <c r="AB29" i="63"/>
  <c r="AG28" i="63"/>
  <c r="AM28" i="63" s="1"/>
  <c r="AD28" i="63"/>
  <c r="AB28" i="63"/>
  <c r="AG27" i="63"/>
  <c r="AM27" i="63" s="1"/>
  <c r="AD27" i="63"/>
  <c r="AB27" i="63"/>
  <c r="AG26" i="63"/>
  <c r="AM26" i="63" s="1"/>
  <c r="AD26" i="63"/>
  <c r="AB26" i="63"/>
  <c r="AG25" i="63"/>
  <c r="AM25" i="63" s="1"/>
  <c r="AD25" i="63"/>
  <c r="AB25" i="63"/>
  <c r="AG24" i="63"/>
  <c r="AH24" i="63" s="1"/>
  <c r="AD24" i="63"/>
  <c r="AB24" i="63"/>
  <c r="AG23" i="63"/>
  <c r="AM23" i="63" s="1"/>
  <c r="AD23" i="63"/>
  <c r="AB23" i="63"/>
  <c r="AG22" i="63"/>
  <c r="AM22" i="63" s="1"/>
  <c r="AD22" i="63"/>
  <c r="AB22" i="63"/>
  <c r="AG21" i="63"/>
  <c r="AM21" i="63" s="1"/>
  <c r="AD21" i="63"/>
  <c r="AB21" i="63"/>
  <c r="AG20" i="63"/>
  <c r="AM20" i="63" s="1"/>
  <c r="AD20" i="63"/>
  <c r="AB20" i="63"/>
  <c r="AG19" i="63"/>
  <c r="AH19" i="63" s="1"/>
  <c r="AD19" i="63"/>
  <c r="AB19" i="63"/>
  <c r="AG18" i="63"/>
  <c r="AM18" i="63" s="1"/>
  <c r="AD18" i="63"/>
  <c r="AB18" i="63"/>
  <c r="AG17" i="63"/>
  <c r="AD17" i="63"/>
  <c r="AB17" i="63"/>
  <c r="AG16" i="63"/>
  <c r="AM16" i="63" s="1"/>
  <c r="AD16" i="63"/>
  <c r="AB16" i="63"/>
  <c r="AG15" i="63"/>
  <c r="AM15" i="63" s="1"/>
  <c r="AD15" i="63"/>
  <c r="AB15" i="63"/>
  <c r="AG14" i="63"/>
  <c r="AM14" i="63" s="1"/>
  <c r="AD14" i="63"/>
  <c r="AB14" i="63"/>
  <c r="AG13" i="63"/>
  <c r="AM13" i="63" s="1"/>
  <c r="AD13" i="63"/>
  <c r="AB13" i="63"/>
  <c r="AG12" i="63"/>
  <c r="AM12" i="63" s="1"/>
  <c r="AD12" i="63"/>
  <c r="AB12" i="63"/>
  <c r="AG11" i="63"/>
  <c r="AM11" i="63" s="1"/>
  <c r="AD11" i="63"/>
  <c r="AB11" i="63"/>
  <c r="AG10" i="63"/>
  <c r="AM10" i="63" s="1"/>
  <c r="AD10" i="63"/>
  <c r="AB10" i="63"/>
  <c r="AG9" i="63"/>
  <c r="AH9" i="63" s="1"/>
  <c r="AD9" i="63"/>
  <c r="AB9" i="63"/>
  <c r="AG8" i="63"/>
  <c r="AM8" i="63" s="1"/>
  <c r="AD8" i="63"/>
  <c r="AB8" i="63"/>
  <c r="AG7" i="63"/>
  <c r="AD7" i="63"/>
  <c r="AB7" i="63"/>
  <c r="AG6" i="63"/>
  <c r="AM6" i="63" s="1"/>
  <c r="AD6" i="63"/>
  <c r="AB6" i="63"/>
  <c r="AG5" i="63"/>
  <c r="AD5" i="63"/>
  <c r="AB5" i="63"/>
  <c r="AG4" i="63"/>
  <c r="AM4" i="63" s="1"/>
  <c r="AD4" i="63"/>
  <c r="AB4" i="63"/>
  <c r="J34" i="63"/>
  <c r="G34" i="63"/>
  <c r="E34" i="63"/>
  <c r="J33" i="63"/>
  <c r="P33" i="63" s="1"/>
  <c r="G33" i="63"/>
  <c r="E33" i="63"/>
  <c r="J32" i="63"/>
  <c r="P32" i="63" s="1"/>
  <c r="G32" i="63"/>
  <c r="E32" i="63"/>
  <c r="J31" i="63"/>
  <c r="P31" i="63" s="1"/>
  <c r="G31" i="63"/>
  <c r="E31" i="63"/>
  <c r="J30" i="63"/>
  <c r="P30" i="63" s="1"/>
  <c r="G30" i="63"/>
  <c r="E30" i="63"/>
  <c r="J29" i="63"/>
  <c r="G29" i="63"/>
  <c r="E29" i="63"/>
  <c r="J28" i="63"/>
  <c r="K28" i="63" s="1"/>
  <c r="G28" i="63"/>
  <c r="E28" i="63"/>
  <c r="J27" i="63"/>
  <c r="P27" i="63" s="1"/>
  <c r="G27" i="63"/>
  <c r="E27" i="63"/>
  <c r="J26" i="63"/>
  <c r="K26" i="63" s="1"/>
  <c r="G26" i="63"/>
  <c r="E26" i="63"/>
  <c r="J25" i="63"/>
  <c r="P25" i="63" s="1"/>
  <c r="G25" i="63"/>
  <c r="E25" i="63"/>
  <c r="J24" i="63"/>
  <c r="P24" i="63" s="1"/>
  <c r="G24" i="63"/>
  <c r="E24" i="63"/>
  <c r="J23" i="63"/>
  <c r="P23" i="63" s="1"/>
  <c r="G23" i="63"/>
  <c r="E23" i="63"/>
  <c r="J22" i="63"/>
  <c r="G22" i="63"/>
  <c r="E22" i="63"/>
  <c r="J21" i="63"/>
  <c r="P21" i="63" s="1"/>
  <c r="G21" i="63"/>
  <c r="E21" i="63"/>
  <c r="J20" i="63"/>
  <c r="P20" i="63" s="1"/>
  <c r="G20" i="63"/>
  <c r="E20" i="63"/>
  <c r="J19" i="63"/>
  <c r="P19" i="63" s="1"/>
  <c r="G19" i="63"/>
  <c r="E19" i="63"/>
  <c r="J18" i="63"/>
  <c r="P18" i="63" s="1"/>
  <c r="G18" i="63"/>
  <c r="E18" i="63"/>
  <c r="J17" i="63"/>
  <c r="K17" i="63" s="1"/>
  <c r="G17" i="63"/>
  <c r="E17" i="63"/>
  <c r="J16" i="63"/>
  <c r="P16" i="63" s="1"/>
  <c r="G16" i="63"/>
  <c r="E16" i="63"/>
  <c r="J15" i="63"/>
  <c r="P15" i="63" s="1"/>
  <c r="G15" i="63"/>
  <c r="E15" i="63"/>
  <c r="J14" i="63"/>
  <c r="P14" i="63" s="1"/>
  <c r="G14" i="63"/>
  <c r="E14" i="63"/>
  <c r="J13" i="63"/>
  <c r="K13" i="63" s="1"/>
  <c r="G13" i="63"/>
  <c r="E13" i="63"/>
  <c r="J12" i="63"/>
  <c r="P12" i="63" s="1"/>
  <c r="G12" i="63"/>
  <c r="E12" i="63"/>
  <c r="J11" i="63"/>
  <c r="K11" i="63" s="1"/>
  <c r="G11" i="63"/>
  <c r="E11" i="63"/>
  <c r="J10" i="63"/>
  <c r="K10" i="63" s="1"/>
  <c r="G10" i="63"/>
  <c r="E10" i="63"/>
  <c r="J9" i="63"/>
  <c r="K9" i="63" s="1"/>
  <c r="G9" i="63"/>
  <c r="E9" i="63"/>
  <c r="J8" i="63"/>
  <c r="K8" i="63" s="1"/>
  <c r="G8" i="63"/>
  <c r="E8" i="63"/>
  <c r="J7" i="63"/>
  <c r="K7" i="63" s="1"/>
  <c r="G7" i="63"/>
  <c r="E7" i="63"/>
  <c r="J6" i="63"/>
  <c r="K6" i="63" s="1"/>
  <c r="G6" i="63"/>
  <c r="E6" i="63"/>
  <c r="J5" i="63"/>
  <c r="K5" i="63" s="1"/>
  <c r="G5" i="63"/>
  <c r="E5" i="63"/>
  <c r="J4" i="63"/>
  <c r="K4" i="63" s="1"/>
  <c r="G4" i="63"/>
  <c r="E4" i="63"/>
  <c r="BO35" i="63"/>
  <c r="BO36" i="63" s="1"/>
  <c r="BN35" i="63"/>
  <c r="BN36" i="63" s="1"/>
  <c r="BM35" i="63"/>
  <c r="BM36" i="63" s="1"/>
  <c r="BL35" i="63"/>
  <c r="BL36" i="63" s="1"/>
  <c r="BK35" i="63"/>
  <c r="BK36" i="63" s="1"/>
  <c r="BH35" i="63"/>
  <c r="BG35" i="63"/>
  <c r="BF35" i="63"/>
  <c r="BC35" i="63"/>
  <c r="BC36" i="63" s="1"/>
  <c r="BB35" i="63"/>
  <c r="BB36" i="63" s="1"/>
  <c r="AZ35" i="63"/>
  <c r="AZ36" i="63" s="1"/>
  <c r="AX35" i="63"/>
  <c r="AX36" i="63" s="1"/>
  <c r="AW35" i="63"/>
  <c r="BP34" i="63"/>
  <c r="BI34" i="63"/>
  <c r="BD34" i="63"/>
  <c r="BJ34" i="63" s="1"/>
  <c r="BA34" i="63"/>
  <c r="AY34" i="63"/>
  <c r="BP33" i="63"/>
  <c r="BP32" i="63"/>
  <c r="BP31" i="63"/>
  <c r="BP30" i="63"/>
  <c r="BP29" i="63"/>
  <c r="BP28" i="63"/>
  <c r="BP27" i="63"/>
  <c r="BP26" i="63"/>
  <c r="BP25" i="63"/>
  <c r="BP24" i="63"/>
  <c r="BP23" i="63"/>
  <c r="BP22" i="63"/>
  <c r="BP21" i="63"/>
  <c r="BP20" i="63"/>
  <c r="BP19" i="63"/>
  <c r="BP18" i="63"/>
  <c r="BP17" i="63"/>
  <c r="BP16" i="63"/>
  <c r="BP15" i="63"/>
  <c r="BP14" i="63"/>
  <c r="BP13" i="63"/>
  <c r="BP12" i="63"/>
  <c r="BP11" i="63"/>
  <c r="BP10" i="63"/>
  <c r="BP9" i="63"/>
  <c r="BP8" i="63"/>
  <c r="BP7" i="63"/>
  <c r="BP6" i="63"/>
  <c r="BP5" i="63"/>
  <c r="BP4" i="63"/>
  <c r="AR35" i="63"/>
  <c r="AR36" i="63" s="1"/>
  <c r="AQ35" i="63"/>
  <c r="AQ36" i="63" s="1"/>
  <c r="AP35" i="63"/>
  <c r="AP36" i="63" s="1"/>
  <c r="AO35" i="63"/>
  <c r="AO36" i="63" s="1"/>
  <c r="AN35" i="63"/>
  <c r="AN36" i="63" s="1"/>
  <c r="AK35" i="63"/>
  <c r="AJ35" i="63"/>
  <c r="AI35" i="63"/>
  <c r="AF35" i="63"/>
  <c r="AF36" i="63" s="1"/>
  <c r="AE35" i="63"/>
  <c r="AE36" i="63" s="1"/>
  <c r="AC35" i="63"/>
  <c r="AC36" i="63" s="1"/>
  <c r="AA35" i="63"/>
  <c r="AA36" i="63" s="1"/>
  <c r="Z35" i="63"/>
  <c r="AS34" i="63"/>
  <c r="AL34" i="63"/>
  <c r="AG34" i="63"/>
  <c r="AM34" i="63" s="1"/>
  <c r="AD34" i="63"/>
  <c r="AB34" i="63"/>
  <c r="AS33" i="63"/>
  <c r="AL33" i="63"/>
  <c r="AS32" i="63"/>
  <c r="AL32" i="63"/>
  <c r="AS31" i="63"/>
  <c r="AL31" i="63"/>
  <c r="AH31" i="63"/>
  <c r="AS30" i="63"/>
  <c r="AL30" i="63"/>
  <c r="AH30" i="63"/>
  <c r="AS29" i="63"/>
  <c r="AL29" i="63"/>
  <c r="AS28" i="63"/>
  <c r="AL28" i="63"/>
  <c r="AS27" i="63"/>
  <c r="AL27" i="63"/>
  <c r="AS26" i="63"/>
  <c r="AL26" i="63"/>
  <c r="AS25" i="63"/>
  <c r="AL25" i="63"/>
  <c r="AH25" i="63"/>
  <c r="AS24" i="63"/>
  <c r="AL24" i="63"/>
  <c r="AS23" i="63"/>
  <c r="AL23" i="63"/>
  <c r="AS22" i="63"/>
  <c r="AL22" i="63"/>
  <c r="AS21" i="63"/>
  <c r="AL21" i="63"/>
  <c r="AH21" i="63"/>
  <c r="AS20" i="63"/>
  <c r="AL20" i="63"/>
  <c r="AS19" i="63"/>
  <c r="AL19" i="63"/>
  <c r="AM19" i="63" s="1"/>
  <c r="AS18" i="63"/>
  <c r="AL18" i="63"/>
  <c r="AH18" i="63"/>
  <c r="AS17" i="63"/>
  <c r="AL17" i="63"/>
  <c r="AH17" i="63"/>
  <c r="AS16" i="63"/>
  <c r="AL16" i="63"/>
  <c r="AS15" i="63"/>
  <c r="AL15" i="63"/>
  <c r="AS14" i="63"/>
  <c r="AL14" i="63"/>
  <c r="AS13" i="63"/>
  <c r="AL13" i="63"/>
  <c r="AH13" i="63"/>
  <c r="AS12" i="63"/>
  <c r="AL12" i="63"/>
  <c r="AS11" i="63"/>
  <c r="AL11" i="63"/>
  <c r="AS10" i="63"/>
  <c r="AL10" i="63"/>
  <c r="AS9" i="63"/>
  <c r="AL9" i="63"/>
  <c r="AS8" i="63"/>
  <c r="AL8" i="63"/>
  <c r="AS7" i="63"/>
  <c r="AL7" i="63"/>
  <c r="AH7" i="63"/>
  <c r="AS6" i="63"/>
  <c r="AL6" i="63"/>
  <c r="AH6" i="63"/>
  <c r="AS5" i="63"/>
  <c r="AL5" i="63"/>
  <c r="AH5" i="63"/>
  <c r="AS4" i="63"/>
  <c r="AL4" i="63"/>
  <c r="U35" i="63"/>
  <c r="U36" i="63" s="1"/>
  <c r="T35" i="63"/>
  <c r="T36" i="63" s="1"/>
  <c r="S35" i="63"/>
  <c r="S36" i="63" s="1"/>
  <c r="R35" i="63"/>
  <c r="R36" i="63" s="1"/>
  <c r="Q35" i="63"/>
  <c r="Q36" i="63" s="1"/>
  <c r="N35" i="63"/>
  <c r="M35" i="63"/>
  <c r="L35" i="63"/>
  <c r="H35" i="63"/>
  <c r="H36" i="63" s="1"/>
  <c r="F35" i="63"/>
  <c r="F36" i="63" s="1"/>
  <c r="D35" i="63"/>
  <c r="D36" i="63" s="1"/>
  <c r="C35" i="63"/>
  <c r="V34" i="63"/>
  <c r="O34" i="63"/>
  <c r="V33" i="63"/>
  <c r="V32" i="63"/>
  <c r="V31" i="63"/>
  <c r="V30" i="63"/>
  <c r="V29" i="63"/>
  <c r="K29" i="63"/>
  <c r="V28" i="63"/>
  <c r="V27" i="63"/>
  <c r="V26" i="63"/>
  <c r="V25" i="63"/>
  <c r="V24" i="63"/>
  <c r="V23" i="63"/>
  <c r="V22" i="63"/>
  <c r="V21" i="63"/>
  <c r="V20" i="63"/>
  <c r="V19" i="63"/>
  <c r="V18" i="63"/>
  <c r="V17" i="63"/>
  <c r="V16" i="63"/>
  <c r="V15" i="63"/>
  <c r="V14" i="63"/>
  <c r="V13" i="63"/>
  <c r="V12" i="63"/>
  <c r="V11" i="63"/>
  <c r="V10" i="63"/>
  <c r="V9" i="63"/>
  <c r="V8" i="63"/>
  <c r="V7" i="63"/>
  <c r="V6" i="63"/>
  <c r="V5" i="63"/>
  <c r="V4" i="63"/>
  <c r="BH35" i="62"/>
  <c r="BG35" i="62"/>
  <c r="BF35" i="62"/>
  <c r="BE35" i="62"/>
  <c r="BD35" i="62"/>
  <c r="BC35" i="62"/>
  <c r="BH33" i="62"/>
  <c r="BH32" i="62"/>
  <c r="BH31" i="62"/>
  <c r="BH30" i="62"/>
  <c r="BH29" i="62"/>
  <c r="BH28" i="62"/>
  <c r="BH27" i="62"/>
  <c r="BB35" i="62"/>
  <c r="BA33" i="62"/>
  <c r="AV33" i="62"/>
  <c r="AW33" i="62" s="1"/>
  <c r="AS33" i="62"/>
  <c r="AQ33" i="62"/>
  <c r="BA32" i="62"/>
  <c r="AV32" i="62"/>
  <c r="BB32" i="62" s="1"/>
  <c r="AS32" i="62"/>
  <c r="AQ32" i="62"/>
  <c r="BA31" i="62"/>
  <c r="BA34" i="62" s="1"/>
  <c r="AW31" i="62"/>
  <c r="AV31" i="62"/>
  <c r="AS31" i="62"/>
  <c r="AQ31" i="62"/>
  <c r="BA30" i="62"/>
  <c r="AW30" i="62"/>
  <c r="AV30" i="62"/>
  <c r="AS30" i="62"/>
  <c r="AQ30" i="62"/>
  <c r="BA29" i="62"/>
  <c r="AV29" i="62"/>
  <c r="AW29" i="62" s="1"/>
  <c r="AS29" i="62"/>
  <c r="AQ29" i="62"/>
  <c r="BA28" i="62"/>
  <c r="AV28" i="62"/>
  <c r="BB28" i="62" s="1"/>
  <c r="AS28" i="62"/>
  <c r="AQ28" i="62"/>
  <c r="BA27" i="62"/>
  <c r="AV27" i="62"/>
  <c r="AW27" i="62" s="1"/>
  <c r="AS27" i="62"/>
  <c r="AQ27" i="62"/>
  <c r="AV34" i="62"/>
  <c r="AO34" i="62"/>
  <c r="AP34" i="62"/>
  <c r="AQ34" i="62" s="1"/>
  <c r="AQ35" i="62" s="1"/>
  <c r="AR34" i="62"/>
  <c r="AS34" i="62" s="1"/>
  <c r="AS35" i="62" s="1"/>
  <c r="AT34" i="62"/>
  <c r="AU34" i="62"/>
  <c r="AX34" i="62"/>
  <c r="AY34" i="62"/>
  <c r="AZ34" i="62"/>
  <c r="AR35" i="62"/>
  <c r="AT35" i="62"/>
  <c r="AU35" i="62"/>
  <c r="BA4" i="62"/>
  <c r="BA5" i="62"/>
  <c r="BA6" i="62"/>
  <c r="BA7" i="62"/>
  <c r="BA8" i="62"/>
  <c r="BA9" i="62"/>
  <c r="BA10" i="62"/>
  <c r="BA11" i="62"/>
  <c r="BA12" i="62"/>
  <c r="BA13" i="62"/>
  <c r="BA14" i="62"/>
  <c r="BA15" i="62"/>
  <c r="BA16" i="62"/>
  <c r="BA17" i="62"/>
  <c r="BA18" i="62"/>
  <c r="BA19" i="62"/>
  <c r="BA20" i="62"/>
  <c r="BA21" i="62"/>
  <c r="BA22" i="62"/>
  <c r="BA23" i="62"/>
  <c r="BA24" i="62"/>
  <c r="BA25" i="62"/>
  <c r="BA26" i="62"/>
  <c r="BA3" i="62"/>
  <c r="AV5" i="62"/>
  <c r="BB5" i="62" s="1"/>
  <c r="AV6" i="62"/>
  <c r="AV7" i="62"/>
  <c r="AV8" i="62"/>
  <c r="AV9" i="62"/>
  <c r="BB9" i="62" s="1"/>
  <c r="AV10" i="62"/>
  <c r="AV11" i="62"/>
  <c r="AV12" i="62"/>
  <c r="BB12" i="62" s="1"/>
  <c r="AV13" i="62"/>
  <c r="AV14" i="62"/>
  <c r="BB14" i="62" s="1"/>
  <c r="AV15" i="62"/>
  <c r="BB15" i="62" s="1"/>
  <c r="AV16" i="62"/>
  <c r="BB16" i="62" s="1"/>
  <c r="AV17" i="62"/>
  <c r="AV18" i="62"/>
  <c r="AV19" i="62"/>
  <c r="AV20" i="62"/>
  <c r="AV21" i="62"/>
  <c r="BB21" i="62" s="1"/>
  <c r="AV22" i="62"/>
  <c r="AV23" i="62"/>
  <c r="AV24" i="62"/>
  <c r="BB24" i="62" s="1"/>
  <c r="AV25" i="62"/>
  <c r="AV26" i="62"/>
  <c r="BB26" i="62" s="1"/>
  <c r="BB27" i="62"/>
  <c r="AV3" i="62"/>
  <c r="AV4" i="62"/>
  <c r="AQ3" i="62"/>
  <c r="AS3" i="62"/>
  <c r="AQ4" i="62"/>
  <c r="AS4" i="62"/>
  <c r="AQ5" i="62"/>
  <c r="AS5" i="62"/>
  <c r="BG34" i="62"/>
  <c r="BF34" i="62"/>
  <c r="BE34" i="62"/>
  <c r="BD34" i="62"/>
  <c r="BC34" i="62"/>
  <c r="BB31" i="62"/>
  <c r="BB30" i="62"/>
  <c r="BH26" i="62"/>
  <c r="AS26" i="62"/>
  <c r="AQ26" i="62"/>
  <c r="BH25" i="62"/>
  <c r="BB25" i="62"/>
  <c r="AS25" i="62"/>
  <c r="AQ25" i="62"/>
  <c r="BH24" i="62"/>
  <c r="AS24" i="62"/>
  <c r="AQ24" i="62"/>
  <c r="BH23" i="62"/>
  <c r="BB23" i="62"/>
  <c r="AS23" i="62"/>
  <c r="AQ23" i="62"/>
  <c r="BH22" i="62"/>
  <c r="BB22" i="62"/>
  <c r="AS22" i="62"/>
  <c r="AQ22" i="62"/>
  <c r="BH21" i="62"/>
  <c r="AS21" i="62"/>
  <c r="AQ21" i="62"/>
  <c r="BH20" i="62"/>
  <c r="BB20" i="62"/>
  <c r="AS20" i="62"/>
  <c r="AQ20" i="62"/>
  <c r="BH19" i="62"/>
  <c r="BB19" i="62"/>
  <c r="AS19" i="62"/>
  <c r="AQ19" i="62"/>
  <c r="BH18" i="62"/>
  <c r="BB18" i="62"/>
  <c r="AS18" i="62"/>
  <c r="AQ18" i="62"/>
  <c r="BH17" i="62"/>
  <c r="BB17" i="62"/>
  <c r="AS17" i="62"/>
  <c r="AQ17" i="62"/>
  <c r="BH16" i="62"/>
  <c r="AS16" i="62"/>
  <c r="AQ16" i="62"/>
  <c r="BH15" i="62"/>
  <c r="AS15" i="62"/>
  <c r="AQ15" i="62"/>
  <c r="BH14" i="62"/>
  <c r="AS14" i="62"/>
  <c r="AQ14" i="62"/>
  <c r="BH13" i="62"/>
  <c r="BB13" i="62"/>
  <c r="AS13" i="62"/>
  <c r="AQ13" i="62"/>
  <c r="BH12" i="62"/>
  <c r="AS12" i="62"/>
  <c r="AQ12" i="62"/>
  <c r="BH11" i="62"/>
  <c r="BB11" i="62"/>
  <c r="AS11" i="62"/>
  <c r="AQ11" i="62"/>
  <c r="BH10" i="62"/>
  <c r="BB10" i="62"/>
  <c r="AS10" i="62"/>
  <c r="AQ10" i="62"/>
  <c r="BH9" i="62"/>
  <c r="AS9" i="62"/>
  <c r="AQ9" i="62"/>
  <c r="BH8" i="62"/>
  <c r="BB8" i="62"/>
  <c r="AS8" i="62"/>
  <c r="AQ8" i="62"/>
  <c r="BH7" i="62"/>
  <c r="BB7" i="62"/>
  <c r="AS7" i="62"/>
  <c r="AQ7" i="62"/>
  <c r="BH6" i="62"/>
  <c r="BB6" i="62"/>
  <c r="AS6" i="62"/>
  <c r="AQ6" i="62"/>
  <c r="BH5" i="62"/>
  <c r="BH4" i="62"/>
  <c r="BH3" i="62"/>
  <c r="BB3" i="62"/>
  <c r="AJ34" i="62"/>
  <c r="AI34" i="62"/>
  <c r="AH34" i="62"/>
  <c r="AG34" i="62"/>
  <c r="AF34" i="62"/>
  <c r="AD34" i="62"/>
  <c r="AA34" i="62"/>
  <c r="AA35" i="62" s="1"/>
  <c r="Y34" i="62"/>
  <c r="Y35" i="62" s="1"/>
  <c r="W34" i="62"/>
  <c r="W35" i="62" s="1"/>
  <c r="V34" i="62"/>
  <c r="AK33" i="62"/>
  <c r="AB33" i="62"/>
  <c r="AE33" i="62" s="1"/>
  <c r="Z33" i="62"/>
  <c r="X33" i="62"/>
  <c r="AK32" i="62"/>
  <c r="AB32" i="62"/>
  <c r="AC32" i="62" s="1"/>
  <c r="Z32" i="62"/>
  <c r="X32" i="62"/>
  <c r="AK31" i="62"/>
  <c r="AB31" i="62"/>
  <c r="AE31" i="62" s="1"/>
  <c r="Z31" i="62"/>
  <c r="X31" i="62"/>
  <c r="AK30" i="62"/>
  <c r="AB30" i="62"/>
  <c r="AC30" i="62" s="1"/>
  <c r="Z30" i="62"/>
  <c r="X30" i="62"/>
  <c r="AK29" i="62"/>
  <c r="AB29" i="62"/>
  <c r="AE29" i="62" s="1"/>
  <c r="Z29" i="62"/>
  <c r="X29" i="62"/>
  <c r="AK28" i="62"/>
  <c r="AB28" i="62"/>
  <c r="AC28" i="62" s="1"/>
  <c r="Z28" i="62"/>
  <c r="X28" i="62"/>
  <c r="AK27" i="62"/>
  <c r="AB27" i="62"/>
  <c r="AE27" i="62" s="1"/>
  <c r="Z27" i="62"/>
  <c r="X27" i="62"/>
  <c r="AK26" i="62"/>
  <c r="AB26" i="62"/>
  <c r="AC26" i="62" s="1"/>
  <c r="Z26" i="62"/>
  <c r="X26" i="62"/>
  <c r="AK25" i="62"/>
  <c r="AB25" i="62"/>
  <c r="AE25" i="62" s="1"/>
  <c r="Z25" i="62"/>
  <c r="X25" i="62"/>
  <c r="AK24" i="62"/>
  <c r="AB24" i="62"/>
  <c r="AC24" i="62" s="1"/>
  <c r="Z24" i="62"/>
  <c r="X24" i="62"/>
  <c r="AK23" i="62"/>
  <c r="AB23" i="62"/>
  <c r="AE23" i="62" s="1"/>
  <c r="Z23" i="62"/>
  <c r="X23" i="62"/>
  <c r="AK22" i="62"/>
  <c r="AB22" i="62"/>
  <c r="AC22" i="62" s="1"/>
  <c r="Z22" i="62"/>
  <c r="X22" i="62"/>
  <c r="AK21" i="62"/>
  <c r="AB21" i="62"/>
  <c r="AE21" i="62" s="1"/>
  <c r="Z21" i="62"/>
  <c r="X21" i="62"/>
  <c r="AK20" i="62"/>
  <c r="AB20" i="62"/>
  <c r="AC20" i="62" s="1"/>
  <c r="Z20" i="62"/>
  <c r="X20" i="62"/>
  <c r="AK19" i="62"/>
  <c r="AB19" i="62"/>
  <c r="AE19" i="62" s="1"/>
  <c r="Z19" i="62"/>
  <c r="X19" i="62"/>
  <c r="AK18" i="62"/>
  <c r="AB18" i="62"/>
  <c r="AC18" i="62" s="1"/>
  <c r="Z18" i="62"/>
  <c r="X18" i="62"/>
  <c r="AK17" i="62"/>
  <c r="AB17" i="62"/>
  <c r="AE17" i="62" s="1"/>
  <c r="Z17" i="62"/>
  <c r="X17" i="62"/>
  <c r="AK16" i="62"/>
  <c r="AB16" i="62"/>
  <c r="AC16" i="62" s="1"/>
  <c r="Z16" i="62"/>
  <c r="X16" i="62"/>
  <c r="AK15" i="62"/>
  <c r="AB15" i="62"/>
  <c r="AE15" i="62" s="1"/>
  <c r="Z15" i="62"/>
  <c r="X15" i="62"/>
  <c r="AK14" i="62"/>
  <c r="AB14" i="62"/>
  <c r="AC14" i="62" s="1"/>
  <c r="Z14" i="62"/>
  <c r="X14" i="62"/>
  <c r="AK13" i="62"/>
  <c r="AB13" i="62"/>
  <c r="AE13" i="62" s="1"/>
  <c r="Z13" i="62"/>
  <c r="X13" i="62"/>
  <c r="AK12" i="62"/>
  <c r="AB12" i="62"/>
  <c r="AC12" i="62" s="1"/>
  <c r="Z12" i="62"/>
  <c r="X12" i="62"/>
  <c r="AK11" i="62"/>
  <c r="AB11" i="62"/>
  <c r="AE11" i="62" s="1"/>
  <c r="Z11" i="62"/>
  <c r="X11" i="62"/>
  <c r="AK10" i="62"/>
  <c r="AB10" i="62"/>
  <c r="AC10" i="62" s="1"/>
  <c r="Z10" i="62"/>
  <c r="X10" i="62"/>
  <c r="AK9" i="62"/>
  <c r="AB9" i="62"/>
  <c r="AE9" i="62" s="1"/>
  <c r="Z9" i="62"/>
  <c r="X9" i="62"/>
  <c r="AK8" i="62"/>
  <c r="AB8" i="62"/>
  <c r="AC8" i="62" s="1"/>
  <c r="Z8" i="62"/>
  <c r="X8" i="62"/>
  <c r="AK7" i="62"/>
  <c r="AB7" i="62"/>
  <c r="AE7" i="62" s="1"/>
  <c r="Z7" i="62"/>
  <c r="X7" i="62"/>
  <c r="AK6" i="62"/>
  <c r="AB6" i="62"/>
  <c r="AC6" i="62" s="1"/>
  <c r="Z6" i="62"/>
  <c r="X6" i="62"/>
  <c r="AK5" i="62"/>
  <c r="AB5" i="62"/>
  <c r="AE5" i="62" s="1"/>
  <c r="Z5" i="62"/>
  <c r="X5" i="62"/>
  <c r="AK4" i="62"/>
  <c r="AB4" i="62"/>
  <c r="AC4" i="62" s="1"/>
  <c r="Z4" i="62"/>
  <c r="X4" i="62"/>
  <c r="AK3" i="62"/>
  <c r="AB3" i="62"/>
  <c r="AE3" i="62" s="1"/>
  <c r="Z3" i="62"/>
  <c r="X3" i="62"/>
  <c r="D34" i="62"/>
  <c r="D35" i="62" s="1"/>
  <c r="F34" i="62"/>
  <c r="G34" i="62" s="1"/>
  <c r="G35" i="62" s="1"/>
  <c r="H34" i="62"/>
  <c r="H35" i="62" s="1"/>
  <c r="K34" i="62"/>
  <c r="M34" i="62"/>
  <c r="N34" i="62"/>
  <c r="O34" i="62"/>
  <c r="P34" i="62"/>
  <c r="Q34" i="62"/>
  <c r="C34" i="62"/>
  <c r="R10" i="62"/>
  <c r="R11" i="62"/>
  <c r="R12" i="62"/>
  <c r="R13" i="62"/>
  <c r="R14" i="62"/>
  <c r="R15" i="62"/>
  <c r="R16" i="62"/>
  <c r="R17" i="62"/>
  <c r="R18" i="62"/>
  <c r="R19" i="62"/>
  <c r="R20" i="62"/>
  <c r="R21" i="62"/>
  <c r="R22" i="62"/>
  <c r="R23" i="62"/>
  <c r="R24" i="62"/>
  <c r="R25" i="62"/>
  <c r="R26" i="62"/>
  <c r="R27" i="62"/>
  <c r="R28" i="62"/>
  <c r="R29" i="62"/>
  <c r="R30" i="62"/>
  <c r="R31" i="62"/>
  <c r="R32" i="62"/>
  <c r="R33" i="62"/>
  <c r="R9" i="62"/>
  <c r="R8" i="62"/>
  <c r="R7" i="62"/>
  <c r="R6" i="62"/>
  <c r="R5" i="62"/>
  <c r="R4" i="62"/>
  <c r="R3" i="62"/>
  <c r="I33" i="62"/>
  <c r="L33" i="62" s="1"/>
  <c r="G33" i="62"/>
  <c r="E33" i="62"/>
  <c r="I32" i="62"/>
  <c r="J32" i="62" s="1"/>
  <c r="G32" i="62"/>
  <c r="E32" i="62"/>
  <c r="I31" i="62"/>
  <c r="J31" i="62" s="1"/>
  <c r="G31" i="62"/>
  <c r="E31" i="62"/>
  <c r="I30" i="62"/>
  <c r="J30" i="62" s="1"/>
  <c r="G30" i="62"/>
  <c r="E30" i="62"/>
  <c r="I29" i="62"/>
  <c r="J29" i="62" s="1"/>
  <c r="G29" i="62"/>
  <c r="E29" i="62"/>
  <c r="E3" i="62"/>
  <c r="G3" i="62"/>
  <c r="I3" i="62"/>
  <c r="J3" i="62" s="1"/>
  <c r="L3" i="62"/>
  <c r="E4" i="62"/>
  <c r="G4" i="62"/>
  <c r="I4" i="62"/>
  <c r="L4" i="62" s="1"/>
  <c r="E5" i="62"/>
  <c r="G5" i="62"/>
  <c r="I5" i="62"/>
  <c r="J5" i="62" s="1"/>
  <c r="E6" i="62"/>
  <c r="G6" i="62"/>
  <c r="I6" i="62"/>
  <c r="J6" i="62" s="1"/>
  <c r="E7" i="62"/>
  <c r="G7" i="62"/>
  <c r="I7" i="62"/>
  <c r="L7" i="62" s="1"/>
  <c r="I28" i="62"/>
  <c r="L28" i="62" s="1"/>
  <c r="G28" i="62"/>
  <c r="E28" i="62"/>
  <c r="I27" i="62"/>
  <c r="L27" i="62" s="1"/>
  <c r="G27" i="62"/>
  <c r="E27" i="62"/>
  <c r="I26" i="62"/>
  <c r="L26" i="62" s="1"/>
  <c r="G26" i="62"/>
  <c r="E26" i="62"/>
  <c r="I25" i="62"/>
  <c r="L25" i="62" s="1"/>
  <c r="G25" i="62"/>
  <c r="E25" i="62"/>
  <c r="I24" i="62"/>
  <c r="L24" i="62" s="1"/>
  <c r="G24" i="62"/>
  <c r="E24" i="62"/>
  <c r="I23" i="62"/>
  <c r="L23" i="62" s="1"/>
  <c r="G23" i="62"/>
  <c r="E23" i="62"/>
  <c r="I22" i="62"/>
  <c r="J22" i="62" s="1"/>
  <c r="G22" i="62"/>
  <c r="E22" i="62"/>
  <c r="I21" i="62"/>
  <c r="L21" i="62" s="1"/>
  <c r="G21" i="62"/>
  <c r="E21" i="62"/>
  <c r="I20" i="62"/>
  <c r="L20" i="62" s="1"/>
  <c r="G20" i="62"/>
  <c r="E20" i="62"/>
  <c r="I19" i="62"/>
  <c r="L19" i="62" s="1"/>
  <c r="G19" i="62"/>
  <c r="E19" i="62"/>
  <c r="I18" i="62"/>
  <c r="L18" i="62" s="1"/>
  <c r="G18" i="62"/>
  <c r="E18" i="62"/>
  <c r="I17" i="62"/>
  <c r="L17" i="62" s="1"/>
  <c r="G17" i="62"/>
  <c r="E17" i="62"/>
  <c r="I16" i="62"/>
  <c r="L16" i="62" s="1"/>
  <c r="G16" i="62"/>
  <c r="E16" i="62"/>
  <c r="I15" i="62"/>
  <c r="J15" i="62" s="1"/>
  <c r="G15" i="62"/>
  <c r="E15" i="62"/>
  <c r="I14" i="62"/>
  <c r="L14" i="62" s="1"/>
  <c r="G14" i="62"/>
  <c r="E14" i="62"/>
  <c r="I13" i="62"/>
  <c r="J13" i="62" s="1"/>
  <c r="G13" i="62"/>
  <c r="E13" i="62"/>
  <c r="I12" i="62"/>
  <c r="L12" i="62" s="1"/>
  <c r="G12" i="62"/>
  <c r="E12" i="62"/>
  <c r="I11" i="62"/>
  <c r="J11" i="62" s="1"/>
  <c r="G11" i="62"/>
  <c r="E11" i="62"/>
  <c r="I10" i="62"/>
  <c r="L10" i="62" s="1"/>
  <c r="G10" i="62"/>
  <c r="E10" i="62"/>
  <c r="I9" i="62"/>
  <c r="L9" i="62" s="1"/>
  <c r="G9" i="62"/>
  <c r="E9" i="62"/>
  <c r="I8" i="62"/>
  <c r="L8" i="62" s="1"/>
  <c r="G8" i="62"/>
  <c r="E8" i="62"/>
  <c r="BZ22" i="61"/>
  <c r="BZ21" i="61"/>
  <c r="BZ20" i="61"/>
  <c r="CE12" i="61"/>
  <c r="CF12" i="61" s="1"/>
  <c r="I26" i="60"/>
  <c r="AO36" i="60"/>
  <c r="AO35" i="60"/>
  <c r="AO34" i="60"/>
  <c r="AL35" i="60"/>
  <c r="AL34" i="60"/>
  <c r="R26" i="60"/>
  <c r="U32" i="60"/>
  <c r="DO53" i="61"/>
  <c r="DO52" i="61"/>
  <c r="DO51" i="61"/>
  <c r="DO49" i="61"/>
  <c r="CQ64" i="38"/>
  <c r="CQ54" i="38"/>
  <c r="CQ44" i="38"/>
  <c r="DM68" i="61"/>
  <c r="CJ63" i="61"/>
  <c r="CE63" i="61"/>
  <c r="CK63" i="61" s="1"/>
  <c r="CB63" i="61"/>
  <c r="BZ63" i="61"/>
  <c r="BW63" i="61"/>
  <c r="CJ62" i="61"/>
  <c r="CE62" i="61"/>
  <c r="CK62" i="61" s="1"/>
  <c r="CB62" i="61"/>
  <c r="BZ62" i="61"/>
  <c r="BW62" i="61"/>
  <c r="CJ61" i="61"/>
  <c r="CE61" i="61"/>
  <c r="CF61" i="61" s="1"/>
  <c r="CB61" i="61"/>
  <c r="BZ61" i="61"/>
  <c r="BW61" i="61"/>
  <c r="CJ60" i="61"/>
  <c r="CK60" i="61" s="1"/>
  <c r="CF60" i="61"/>
  <c r="CE60" i="61"/>
  <c r="CB60" i="61"/>
  <c r="BZ60" i="61"/>
  <c r="BW60" i="61"/>
  <c r="CJ59" i="61"/>
  <c r="CK59" i="61" s="1"/>
  <c r="CE59" i="61"/>
  <c r="CF59" i="61" s="1"/>
  <c r="CB59" i="61"/>
  <c r="BZ59" i="61"/>
  <c r="BW59" i="61"/>
  <c r="CK58" i="61"/>
  <c r="CJ58" i="61"/>
  <c r="CF58" i="61"/>
  <c r="CE58" i="61"/>
  <c r="CB58" i="61"/>
  <c r="BZ58" i="61"/>
  <c r="BW58" i="61"/>
  <c r="CJ57" i="61"/>
  <c r="CJ64" i="61" s="1"/>
  <c r="CE57" i="61"/>
  <c r="CK57" i="61" s="1"/>
  <c r="CB57" i="61"/>
  <c r="BZ57" i="61"/>
  <c r="BZ17" i="61"/>
  <c r="CB17" i="61"/>
  <c r="CE17" i="61"/>
  <c r="CK17" i="61" s="1"/>
  <c r="CF17" i="61"/>
  <c r="CJ17" i="61"/>
  <c r="BZ18" i="61"/>
  <c r="CB18" i="61"/>
  <c r="CE18" i="61"/>
  <c r="CK18" i="61" s="1"/>
  <c r="CJ18" i="61"/>
  <c r="BZ19" i="61"/>
  <c r="CB19" i="61"/>
  <c r="CE19" i="61"/>
  <c r="CK19" i="61" s="1"/>
  <c r="CJ19" i="61"/>
  <c r="CB20" i="61"/>
  <c r="CE20" i="61"/>
  <c r="CK20" i="61" s="1"/>
  <c r="CJ20" i="61"/>
  <c r="CB21" i="61"/>
  <c r="CE21" i="61"/>
  <c r="CF21" i="61" s="1"/>
  <c r="CJ21" i="61"/>
  <c r="BW22" i="61"/>
  <c r="CB22" i="61"/>
  <c r="CE22" i="61"/>
  <c r="CK22" i="61" s="1"/>
  <c r="CJ22" i="61"/>
  <c r="BZ23" i="61"/>
  <c r="CB23" i="61"/>
  <c r="CE23" i="61"/>
  <c r="CK23" i="61" s="1"/>
  <c r="CJ23" i="61"/>
  <c r="BW27" i="61"/>
  <c r="BW29" i="61"/>
  <c r="BW28" i="61"/>
  <c r="BW31" i="61"/>
  <c r="BW32" i="61"/>
  <c r="BW33" i="61"/>
  <c r="BW37" i="61"/>
  <c r="CJ53" i="61"/>
  <c r="CE53" i="61"/>
  <c r="CK53" i="61" s="1"/>
  <c r="CB53" i="61"/>
  <c r="BZ53" i="61"/>
  <c r="CJ52" i="61"/>
  <c r="CE52" i="61"/>
  <c r="CF52" i="61" s="1"/>
  <c r="CB52" i="61"/>
  <c r="BZ52" i="61"/>
  <c r="CJ51" i="61"/>
  <c r="CF51" i="61"/>
  <c r="CE51" i="61"/>
  <c r="CK51" i="61" s="1"/>
  <c r="CB51" i="61"/>
  <c r="BZ51" i="61"/>
  <c r="CJ50" i="61"/>
  <c r="CK50" i="61" s="1"/>
  <c r="CF50" i="61"/>
  <c r="CE50" i="61"/>
  <c r="CB50" i="61"/>
  <c r="BZ50" i="61"/>
  <c r="CJ49" i="61"/>
  <c r="CE49" i="61"/>
  <c r="CK49" i="61" s="1"/>
  <c r="CB49" i="61"/>
  <c r="BZ49" i="61"/>
  <c r="CJ48" i="61"/>
  <c r="CE48" i="61"/>
  <c r="CF48" i="61" s="1"/>
  <c r="CB48" i="61"/>
  <c r="BZ48" i="61"/>
  <c r="CJ47" i="61"/>
  <c r="CE47" i="61"/>
  <c r="CF47" i="61" s="1"/>
  <c r="CB47" i="61"/>
  <c r="BZ47" i="61"/>
  <c r="CJ43" i="61"/>
  <c r="CE43" i="61"/>
  <c r="CK43" i="61" s="1"/>
  <c r="CB43" i="61"/>
  <c r="BZ43" i="61"/>
  <c r="CJ42" i="61"/>
  <c r="CE42" i="61"/>
  <c r="CK42" i="61" s="1"/>
  <c r="CB42" i="61"/>
  <c r="BZ42" i="61"/>
  <c r="CJ41" i="61"/>
  <c r="CE41" i="61"/>
  <c r="CK41" i="61" s="1"/>
  <c r="CB41" i="61"/>
  <c r="BZ41" i="61"/>
  <c r="CJ40" i="61"/>
  <c r="CE40" i="61"/>
  <c r="CF40" i="61" s="1"/>
  <c r="CB40" i="61"/>
  <c r="BZ40" i="61"/>
  <c r="CJ39" i="61"/>
  <c r="CK39" i="61" s="1"/>
  <c r="CE39" i="61"/>
  <c r="CF39" i="61" s="1"/>
  <c r="CB39" i="61"/>
  <c r="BZ39" i="61"/>
  <c r="CJ38" i="61"/>
  <c r="CE38" i="61"/>
  <c r="CF38" i="61" s="1"/>
  <c r="CB38" i="61"/>
  <c r="BZ38" i="61"/>
  <c r="CJ37" i="61"/>
  <c r="CE37" i="61"/>
  <c r="CK37" i="61" s="1"/>
  <c r="CB37" i="61"/>
  <c r="BZ37" i="61"/>
  <c r="CJ33" i="61"/>
  <c r="CE33" i="61"/>
  <c r="CK33" i="61" s="1"/>
  <c r="CB33" i="61"/>
  <c r="BZ33" i="61"/>
  <c r="CJ32" i="61"/>
  <c r="CE32" i="61"/>
  <c r="CF32" i="61" s="1"/>
  <c r="CB32" i="61"/>
  <c r="BZ32" i="61"/>
  <c r="CJ31" i="61"/>
  <c r="CF31" i="61"/>
  <c r="CE31" i="61"/>
  <c r="CK31" i="61" s="1"/>
  <c r="CB31" i="61"/>
  <c r="BZ31" i="61"/>
  <c r="CJ30" i="61"/>
  <c r="CF30" i="61"/>
  <c r="CE30" i="61"/>
  <c r="CB30" i="61"/>
  <c r="BZ30" i="61"/>
  <c r="CJ29" i="61"/>
  <c r="CE29" i="61"/>
  <c r="CF29" i="61" s="1"/>
  <c r="CB29" i="61"/>
  <c r="BZ29" i="61"/>
  <c r="CJ28" i="61"/>
  <c r="CE28" i="61"/>
  <c r="CF28" i="61" s="1"/>
  <c r="CB28" i="61"/>
  <c r="BZ28" i="61"/>
  <c r="CJ27" i="61"/>
  <c r="CE27" i="61"/>
  <c r="CK27" i="61" s="1"/>
  <c r="CB27" i="61"/>
  <c r="BZ27" i="61"/>
  <c r="O107" i="61"/>
  <c r="T106" i="61"/>
  <c r="K106" i="61"/>
  <c r="P106" i="61" s="1"/>
  <c r="T105" i="61"/>
  <c r="K105" i="61"/>
  <c r="P105" i="61" s="1"/>
  <c r="T104" i="61"/>
  <c r="K104" i="61"/>
  <c r="P104" i="61" s="1"/>
  <c r="T103" i="61"/>
  <c r="K103" i="61"/>
  <c r="P103" i="61" s="1"/>
  <c r="T102" i="61"/>
  <c r="K102" i="61"/>
  <c r="P102" i="61" s="1"/>
  <c r="T101" i="61"/>
  <c r="K101" i="61"/>
  <c r="P101" i="61" s="1"/>
  <c r="T100" i="61"/>
  <c r="K100" i="61"/>
  <c r="P100" i="61" s="1"/>
  <c r="P107" i="61" s="1"/>
  <c r="AL95" i="61"/>
  <c r="AO95" i="61" s="1"/>
  <c r="Q95" i="61"/>
  <c r="AL92" i="61"/>
  <c r="N92" i="61"/>
  <c r="AL91" i="61"/>
  <c r="N91" i="61"/>
  <c r="D91" i="61"/>
  <c r="BG82" i="61"/>
  <c r="K82" i="61"/>
  <c r="CE80" i="61"/>
  <c r="CA80" i="61"/>
  <c r="BL80" i="61"/>
  <c r="BJ80" i="61"/>
  <c r="BE80" i="61"/>
  <c r="BG80" i="61" s="1"/>
  <c r="AN80" i="61"/>
  <c r="AL80" i="61"/>
  <c r="AG80" i="61"/>
  <c r="AI80" i="61" s="1"/>
  <c r="AI82" i="61" s="1"/>
  <c r="P80" i="61"/>
  <c r="N80" i="61"/>
  <c r="N85" i="61" s="1"/>
  <c r="I80" i="61"/>
  <c r="K80" i="61" s="1"/>
  <c r="CW74" i="61"/>
  <c r="CY71" i="61" s="1"/>
  <c r="BW74" i="61"/>
  <c r="BF74" i="61"/>
  <c r="BD74" i="61"/>
  <c r="BB74" i="61"/>
  <c r="AZ74" i="61"/>
  <c r="AX74" i="61"/>
  <c r="Z74" i="61"/>
  <c r="W74" i="61"/>
  <c r="BU74" i="61" s="1"/>
  <c r="B74" i="61"/>
  <c r="CX73" i="61"/>
  <c r="CQ73" i="61"/>
  <c r="CP73" i="61"/>
  <c r="CO73" i="61"/>
  <c r="CN73" i="61"/>
  <c r="CM73" i="61"/>
  <c r="CL73" i="61"/>
  <c r="CI73" i="61"/>
  <c r="CH73" i="61"/>
  <c r="CG73" i="61"/>
  <c r="CD73" i="61"/>
  <c r="CC73" i="61"/>
  <c r="CA73" i="61"/>
  <c r="BY73" i="61"/>
  <c r="BX73" i="61"/>
  <c r="BG73" i="61"/>
  <c r="BE73" i="61"/>
  <c r="BC73" i="61"/>
  <c r="BA73" i="61"/>
  <c r="AH73" i="61"/>
  <c r="P73" i="61"/>
  <c r="O73" i="61"/>
  <c r="J73" i="61"/>
  <c r="H73" i="61"/>
  <c r="F73" i="61"/>
  <c r="D73" i="61"/>
  <c r="CX72" i="61"/>
  <c r="CQ72" i="61"/>
  <c r="CP72" i="61"/>
  <c r="CO72" i="61"/>
  <c r="CN72" i="61"/>
  <c r="CM72" i="61"/>
  <c r="CI72" i="61"/>
  <c r="CH72" i="61"/>
  <c r="CG72" i="61"/>
  <c r="CD72" i="61"/>
  <c r="CC72" i="61"/>
  <c r="CA72" i="61"/>
  <c r="BY72" i="61"/>
  <c r="BX72" i="61"/>
  <c r="BG72" i="61"/>
  <c r="BE72" i="61"/>
  <c r="BC72" i="61"/>
  <c r="BA72" i="61"/>
  <c r="P72" i="61"/>
  <c r="O72" i="61"/>
  <c r="J72" i="61"/>
  <c r="H72" i="61"/>
  <c r="F72" i="61"/>
  <c r="D72" i="61"/>
  <c r="DM71" i="61"/>
  <c r="CX71" i="61"/>
  <c r="CQ71" i="61"/>
  <c r="CP71" i="61"/>
  <c r="CO71" i="61"/>
  <c r="CN71" i="61"/>
  <c r="CM71" i="61"/>
  <c r="CI71" i="61"/>
  <c r="CH71" i="61"/>
  <c r="CG71" i="61"/>
  <c r="CD71" i="61"/>
  <c r="CC71" i="61"/>
  <c r="CA71" i="61"/>
  <c r="BY71" i="61"/>
  <c r="BX71" i="61"/>
  <c r="BG71" i="61"/>
  <c r="BE71" i="61"/>
  <c r="BC71" i="61"/>
  <c r="BC74" i="61" s="1"/>
  <c r="BA71" i="61"/>
  <c r="P71" i="61"/>
  <c r="O71" i="61"/>
  <c r="J71" i="61"/>
  <c r="H71" i="61"/>
  <c r="G71" i="61"/>
  <c r="F71" i="61"/>
  <c r="D71" i="61"/>
  <c r="CX70" i="61"/>
  <c r="CQ70" i="61"/>
  <c r="CP70" i="61"/>
  <c r="CO70" i="61"/>
  <c r="CN70" i="61"/>
  <c r="CM70" i="61"/>
  <c r="CI70" i="61"/>
  <c r="CH70" i="61"/>
  <c r="CG70" i="61"/>
  <c r="CD70" i="61"/>
  <c r="CC70" i="61"/>
  <c r="CA70" i="61"/>
  <c r="BY70" i="61"/>
  <c r="BX70" i="61"/>
  <c r="BG70" i="61"/>
  <c r="BE70" i="61"/>
  <c r="BC70" i="61"/>
  <c r="BA70" i="61"/>
  <c r="P70" i="61"/>
  <c r="O70" i="61"/>
  <c r="J70" i="61"/>
  <c r="H70" i="61"/>
  <c r="F70" i="61"/>
  <c r="D70" i="61"/>
  <c r="CX69" i="61"/>
  <c r="CQ69" i="61"/>
  <c r="CP69" i="61"/>
  <c r="CO69" i="61"/>
  <c r="CN69" i="61"/>
  <c r="CM69" i="61"/>
  <c r="CI69" i="61"/>
  <c r="CH69" i="61"/>
  <c r="CG69" i="61"/>
  <c r="CD69" i="61"/>
  <c r="CC69" i="61"/>
  <c r="CA69" i="61"/>
  <c r="BY69" i="61"/>
  <c r="BX69" i="61"/>
  <c r="BG69" i="61"/>
  <c r="BE69" i="61"/>
  <c r="BC69" i="61"/>
  <c r="BA69" i="61"/>
  <c r="P69" i="61"/>
  <c r="O69" i="61"/>
  <c r="J69" i="61"/>
  <c r="H69" i="61"/>
  <c r="F69" i="61"/>
  <c r="D69" i="61"/>
  <c r="CX68" i="61"/>
  <c r="CQ68" i="61"/>
  <c r="CP68" i="61"/>
  <c r="CO68" i="61"/>
  <c r="CN68" i="61"/>
  <c r="CM68" i="61"/>
  <c r="CI68" i="61"/>
  <c r="CH68" i="61"/>
  <c r="CG68" i="61"/>
  <c r="CD68" i="61"/>
  <c r="CC68" i="61"/>
  <c r="CA68" i="61"/>
  <c r="BY68" i="61"/>
  <c r="BX68" i="61"/>
  <c r="BG68" i="61"/>
  <c r="BG74" i="61" s="1"/>
  <c r="BG85" i="61" s="1"/>
  <c r="BE68" i="61"/>
  <c r="BE74" i="61" s="1"/>
  <c r="BC68" i="61"/>
  <c r="BA68" i="61"/>
  <c r="P68" i="61"/>
  <c r="O68" i="61"/>
  <c r="J68" i="61"/>
  <c r="H68" i="61"/>
  <c r="F68" i="61"/>
  <c r="D68" i="61"/>
  <c r="CQ67" i="61"/>
  <c r="CP67" i="61"/>
  <c r="CO67" i="61"/>
  <c r="CN67" i="61"/>
  <c r="CM67" i="61"/>
  <c r="CI67" i="61"/>
  <c r="CH67" i="61"/>
  <c r="CG67" i="61"/>
  <c r="CD67" i="61"/>
  <c r="CC67" i="61"/>
  <c r="CA67" i="61"/>
  <c r="BY67" i="61"/>
  <c r="BX67" i="61"/>
  <c r="BG67" i="61"/>
  <c r="BE67" i="61"/>
  <c r="BC67" i="61"/>
  <c r="BA67" i="61"/>
  <c r="P67" i="61"/>
  <c r="P74" i="61" s="1"/>
  <c r="O67" i="61"/>
  <c r="J67" i="61"/>
  <c r="H67" i="61"/>
  <c r="F67" i="61"/>
  <c r="D67" i="61"/>
  <c r="D74" i="61" s="1"/>
  <c r="CM65" i="61"/>
  <c r="CQ64" i="61"/>
  <c r="CP64" i="61"/>
  <c r="CO64" i="61"/>
  <c r="CN64" i="61"/>
  <c r="CM64" i="61"/>
  <c r="CI64" i="61"/>
  <c r="CH64" i="61"/>
  <c r="CG64" i="61"/>
  <c r="CD64" i="61"/>
  <c r="CC64" i="61"/>
  <c r="CA64" i="61"/>
  <c r="BY64" i="61"/>
  <c r="BX64" i="61"/>
  <c r="BU64" i="61"/>
  <c r="BF64" i="61"/>
  <c r="BD64" i="61"/>
  <c r="BB64" i="61"/>
  <c r="AZ64" i="61"/>
  <c r="AU64" i="61"/>
  <c r="P64" i="61"/>
  <c r="O64" i="61"/>
  <c r="J64" i="61"/>
  <c r="H64" i="61"/>
  <c r="F64" i="61"/>
  <c r="D64" i="61"/>
  <c r="CR63" i="61"/>
  <c r="BG63" i="61"/>
  <c r="BE63" i="61"/>
  <c r="BC63" i="61"/>
  <c r="BA63" i="61"/>
  <c r="AX63" i="61"/>
  <c r="AN63" i="61"/>
  <c r="AM63" i="61"/>
  <c r="AL63" i="61"/>
  <c r="AI63" i="61"/>
  <c r="AH63" i="61"/>
  <c r="AG63" i="61"/>
  <c r="AF63" i="61"/>
  <c r="AD63" i="61"/>
  <c r="AE63" i="61" s="1"/>
  <c r="AB63" i="61"/>
  <c r="AC63" i="61" s="1"/>
  <c r="AA63" i="61"/>
  <c r="Z63" i="61"/>
  <c r="M63" i="61"/>
  <c r="BI63" i="61" s="1"/>
  <c r="K63" i="61"/>
  <c r="L63" i="61" s="1"/>
  <c r="I63" i="61"/>
  <c r="G63" i="61"/>
  <c r="E63" i="61"/>
  <c r="C63" i="61"/>
  <c r="AY63" i="61" s="1"/>
  <c r="CR62" i="61"/>
  <c r="BG62" i="61"/>
  <c r="BE62" i="61"/>
  <c r="BC62" i="61"/>
  <c r="BA62" i="61"/>
  <c r="AX62" i="61"/>
  <c r="AN62" i="61"/>
  <c r="AM62" i="61"/>
  <c r="AL62" i="61"/>
  <c r="AH62" i="61"/>
  <c r="AI62" i="61" s="1"/>
  <c r="AF62" i="61"/>
  <c r="AG62" i="61" s="1"/>
  <c r="AD62" i="61"/>
  <c r="AE62" i="61" s="1"/>
  <c r="AB62" i="61"/>
  <c r="AC62" i="61" s="1"/>
  <c r="AA62" i="61"/>
  <c r="Z62" i="61"/>
  <c r="Q62" i="61"/>
  <c r="M62" i="61"/>
  <c r="BI62" i="61" s="1"/>
  <c r="L62" i="61"/>
  <c r="BH62" i="61" s="1"/>
  <c r="K62" i="61"/>
  <c r="I62" i="61"/>
  <c r="G62" i="61"/>
  <c r="E62" i="61"/>
  <c r="C62" i="61"/>
  <c r="AY62" i="61" s="1"/>
  <c r="CR61" i="61"/>
  <c r="BG61" i="61"/>
  <c r="BE61" i="61"/>
  <c r="BC61" i="61"/>
  <c r="BA61" i="61"/>
  <c r="AY61" i="61"/>
  <c r="AX61" i="61"/>
  <c r="AN61" i="61"/>
  <c r="AM61" i="61"/>
  <c r="AL61" i="61"/>
  <c r="AI61" i="61"/>
  <c r="AH61" i="61"/>
  <c r="AG61" i="61"/>
  <c r="AF61" i="61"/>
  <c r="AE61" i="61"/>
  <c r="AD61" i="61"/>
  <c r="AB61" i="61"/>
  <c r="AC61" i="61" s="1"/>
  <c r="Z61" i="61"/>
  <c r="L61" i="61"/>
  <c r="K61" i="61"/>
  <c r="I61" i="61"/>
  <c r="G61" i="61"/>
  <c r="E61" i="61"/>
  <c r="C61" i="61"/>
  <c r="CR60" i="61"/>
  <c r="BG60" i="61"/>
  <c r="BE60" i="61"/>
  <c r="BC60" i="61"/>
  <c r="BA60" i="61"/>
  <c r="AX60" i="61"/>
  <c r="AN60" i="61"/>
  <c r="AM60" i="61"/>
  <c r="AL60" i="61"/>
  <c r="AH60" i="61"/>
  <c r="AI60" i="61" s="1"/>
  <c r="AF60" i="61"/>
  <c r="AG60" i="61" s="1"/>
  <c r="AE60" i="61"/>
  <c r="AD60" i="61"/>
  <c r="AB60" i="61"/>
  <c r="Z60" i="61"/>
  <c r="K60" i="61"/>
  <c r="I60" i="61"/>
  <c r="G60" i="61"/>
  <c r="E60" i="61"/>
  <c r="C60" i="61"/>
  <c r="AY60" i="61" s="1"/>
  <c r="CR59" i="61"/>
  <c r="BG59" i="61"/>
  <c r="BE59" i="61"/>
  <c r="BC59" i="61"/>
  <c r="BA59" i="61"/>
  <c r="AX59" i="61"/>
  <c r="AN59" i="61"/>
  <c r="AM59" i="61"/>
  <c r="AL59" i="61"/>
  <c r="AH59" i="61"/>
  <c r="AI59" i="61" s="1"/>
  <c r="AG59" i="61"/>
  <c r="AF59" i="61"/>
  <c r="AD59" i="61"/>
  <c r="AE59" i="61" s="1"/>
  <c r="AB59" i="61"/>
  <c r="AC59" i="61" s="1"/>
  <c r="AA59" i="61"/>
  <c r="Z59" i="61"/>
  <c r="K59" i="61"/>
  <c r="I59" i="61"/>
  <c r="G59" i="61"/>
  <c r="E59" i="61"/>
  <c r="L59" i="61" s="1"/>
  <c r="C59" i="61"/>
  <c r="AY59" i="61" s="1"/>
  <c r="CR58" i="61"/>
  <c r="BG58" i="61"/>
  <c r="BE58" i="61"/>
  <c r="BC58" i="61"/>
  <c r="BA58" i="61"/>
  <c r="AX58" i="61"/>
  <c r="AN58" i="61"/>
  <c r="AM58" i="61"/>
  <c r="AL58" i="61"/>
  <c r="AH58" i="61"/>
  <c r="AI58" i="61" s="1"/>
  <c r="AF58" i="61"/>
  <c r="AE58" i="61"/>
  <c r="AD58" i="61"/>
  <c r="AB58" i="61"/>
  <c r="AC58" i="61" s="1"/>
  <c r="Z58" i="61"/>
  <c r="K58" i="61"/>
  <c r="I58" i="61"/>
  <c r="G58" i="61"/>
  <c r="E58" i="61"/>
  <c r="C58" i="61"/>
  <c r="AY58" i="61" s="1"/>
  <c r="CR57" i="61"/>
  <c r="BH57" i="61"/>
  <c r="BG57" i="61"/>
  <c r="BG64" i="61" s="1"/>
  <c r="BE57" i="61"/>
  <c r="BC57" i="61"/>
  <c r="BA57" i="61"/>
  <c r="AX57" i="61"/>
  <c r="BW57" i="61" s="1"/>
  <c r="AN57" i="61"/>
  <c r="AM57" i="61"/>
  <c r="AM64" i="61" s="1"/>
  <c r="AL57" i="61"/>
  <c r="AH57" i="61"/>
  <c r="AH64" i="61" s="1"/>
  <c r="AF57" i="61"/>
  <c r="AG57" i="61" s="1"/>
  <c r="AD57" i="61"/>
  <c r="AC57" i="61"/>
  <c r="AB57" i="61"/>
  <c r="Z57" i="61"/>
  <c r="K57" i="61"/>
  <c r="L57" i="61" s="1"/>
  <c r="Q57" i="61" s="1"/>
  <c r="I57" i="61"/>
  <c r="G57" i="61"/>
  <c r="E57" i="61"/>
  <c r="C57" i="61"/>
  <c r="CM55" i="61"/>
  <c r="CQ54" i="61"/>
  <c r="CP54" i="61"/>
  <c r="CO54" i="61"/>
  <c r="CR54" i="61" s="1"/>
  <c r="CN54" i="61"/>
  <c r="CM54" i="61"/>
  <c r="CI54" i="61"/>
  <c r="CH54" i="61"/>
  <c r="CG54" i="61"/>
  <c r="CD54" i="61"/>
  <c r="CC54" i="61"/>
  <c r="CA54" i="61"/>
  <c r="BY54" i="61"/>
  <c r="BX54" i="61"/>
  <c r="BU54" i="61"/>
  <c r="BF54" i="61"/>
  <c r="BD54" i="61"/>
  <c r="BB54" i="61"/>
  <c r="AZ54" i="61"/>
  <c r="AU54" i="61"/>
  <c r="P54" i="61"/>
  <c r="O54" i="61"/>
  <c r="J54" i="61"/>
  <c r="H54" i="61"/>
  <c r="F54" i="61"/>
  <c r="D54" i="61"/>
  <c r="CR53" i="61"/>
  <c r="BG53" i="61"/>
  <c r="BE53" i="61"/>
  <c r="BC53" i="61"/>
  <c r="BA53" i="61"/>
  <c r="AX53" i="61"/>
  <c r="BW53" i="61" s="1"/>
  <c r="AN53" i="61"/>
  <c r="AM53" i="61"/>
  <c r="AL53" i="61"/>
  <c r="AH53" i="61"/>
  <c r="AI53" i="61" s="1"/>
  <c r="AF53" i="61"/>
  <c r="AA53" i="61" s="1"/>
  <c r="AE53" i="61"/>
  <c r="AD53" i="61"/>
  <c r="AB53" i="61"/>
  <c r="AC53" i="61" s="1"/>
  <c r="Z53" i="61"/>
  <c r="K53" i="61"/>
  <c r="I53" i="61"/>
  <c r="G53" i="61"/>
  <c r="E53" i="61"/>
  <c r="L53" i="61" s="1"/>
  <c r="C53" i="61"/>
  <c r="AY53" i="61" s="1"/>
  <c r="CR52" i="61"/>
  <c r="BG52" i="61"/>
  <c r="BE52" i="61"/>
  <c r="BC52" i="61"/>
  <c r="BA52" i="61"/>
  <c r="AX52" i="61"/>
  <c r="BW52" i="61" s="1"/>
  <c r="AN52" i="61"/>
  <c r="AM52" i="61"/>
  <c r="AL52" i="61"/>
  <c r="AH52" i="61"/>
  <c r="AI52" i="61" s="1"/>
  <c r="AF52" i="61"/>
  <c r="AG52" i="61" s="1"/>
  <c r="AE52" i="61"/>
  <c r="AD52" i="61"/>
  <c r="AC52" i="61"/>
  <c r="AJ52" i="61" s="1"/>
  <c r="AB52" i="61"/>
  <c r="Z52" i="61"/>
  <c r="K52" i="61"/>
  <c r="I52" i="61"/>
  <c r="G52" i="61"/>
  <c r="E52" i="61"/>
  <c r="L52" i="61" s="1"/>
  <c r="BH52" i="61" s="1"/>
  <c r="C52" i="61"/>
  <c r="AY52" i="61" s="1"/>
  <c r="CR51" i="61"/>
  <c r="BG51" i="61"/>
  <c r="BE51" i="61"/>
  <c r="BC51" i="61"/>
  <c r="BA51" i="61"/>
  <c r="AX51" i="61"/>
  <c r="BW51" i="61" s="1"/>
  <c r="AN51" i="61"/>
  <c r="AM51" i="61"/>
  <c r="AL51" i="61"/>
  <c r="AH51" i="61"/>
  <c r="AI51" i="61" s="1"/>
  <c r="AG51" i="61"/>
  <c r="AF51" i="61"/>
  <c r="AD51" i="61"/>
  <c r="AC51" i="61"/>
  <c r="AB51" i="61"/>
  <c r="Z51" i="61"/>
  <c r="K51" i="61"/>
  <c r="L51" i="61" s="1"/>
  <c r="I51" i="61"/>
  <c r="G51" i="61"/>
  <c r="E51" i="61"/>
  <c r="C51" i="61"/>
  <c r="AY51" i="61" s="1"/>
  <c r="CR50" i="61"/>
  <c r="BG50" i="61"/>
  <c r="BE50" i="61"/>
  <c r="BC50" i="61"/>
  <c r="BA50" i="61"/>
  <c r="AY50" i="61"/>
  <c r="AX50" i="61"/>
  <c r="BW50" i="61" s="1"/>
  <c r="AN50" i="61"/>
  <c r="AM50" i="61"/>
  <c r="AL50" i="61"/>
  <c r="AH50" i="61"/>
  <c r="AI50" i="61" s="1"/>
  <c r="AF50" i="61"/>
  <c r="AG50" i="61" s="1"/>
  <c r="AD50" i="61"/>
  <c r="AE50" i="61" s="1"/>
  <c r="AB50" i="61"/>
  <c r="AC50" i="61" s="1"/>
  <c r="AA50" i="61"/>
  <c r="Z50" i="61"/>
  <c r="K50" i="61"/>
  <c r="I50" i="61"/>
  <c r="G50" i="61"/>
  <c r="G54" i="61" s="1"/>
  <c r="E50" i="61"/>
  <c r="C50" i="61"/>
  <c r="CR49" i="61"/>
  <c r="BG49" i="61"/>
  <c r="BE49" i="61"/>
  <c r="BC49" i="61"/>
  <c r="BA49" i="61"/>
  <c r="AX49" i="61"/>
  <c r="BW49" i="61" s="1"/>
  <c r="AN49" i="61"/>
  <c r="AM49" i="61"/>
  <c r="AL49" i="61"/>
  <c r="AH49" i="61"/>
  <c r="AI49" i="61" s="1"/>
  <c r="AG49" i="61"/>
  <c r="AF49" i="61"/>
  <c r="AD49" i="61"/>
  <c r="AE49" i="61" s="1"/>
  <c r="AB49" i="61"/>
  <c r="AA49" i="61"/>
  <c r="Z49" i="61"/>
  <c r="M49" i="61"/>
  <c r="BI49" i="61" s="1"/>
  <c r="K49" i="61"/>
  <c r="L49" i="61" s="1"/>
  <c r="I49" i="61"/>
  <c r="G49" i="61"/>
  <c r="E49" i="61"/>
  <c r="C49" i="61"/>
  <c r="AY49" i="61" s="1"/>
  <c r="CR48" i="61"/>
  <c r="BG48" i="61"/>
  <c r="BG54" i="61" s="1"/>
  <c r="BE48" i="61"/>
  <c r="BC48" i="61"/>
  <c r="BA48" i="61"/>
  <c r="AY48" i="61"/>
  <c r="AX48" i="61"/>
  <c r="BW48" i="61" s="1"/>
  <c r="AN48" i="61"/>
  <c r="AN54" i="61" s="1"/>
  <c r="AM48" i="61"/>
  <c r="AM54" i="61" s="1"/>
  <c r="AL48" i="61"/>
  <c r="AI48" i="61"/>
  <c r="AH48" i="61"/>
  <c r="AF48" i="61"/>
  <c r="AE48" i="61"/>
  <c r="AD48" i="61"/>
  <c r="AB48" i="61"/>
  <c r="AC48" i="61" s="1"/>
  <c r="Z48" i="61"/>
  <c r="L48" i="61"/>
  <c r="K48" i="61"/>
  <c r="I48" i="61"/>
  <c r="G48" i="61"/>
  <c r="E48" i="61"/>
  <c r="C48" i="61"/>
  <c r="CR47" i="61"/>
  <c r="BG47" i="61"/>
  <c r="BE47" i="61"/>
  <c r="BC47" i="61"/>
  <c r="BC54" i="61" s="1"/>
  <c r="BA47" i="61"/>
  <c r="AY47" i="61"/>
  <c r="AX47" i="61"/>
  <c r="BW47" i="61" s="1"/>
  <c r="AN47" i="61"/>
  <c r="AM47" i="61"/>
  <c r="AL47" i="61"/>
  <c r="AH47" i="61"/>
  <c r="AF47" i="61"/>
  <c r="AE47" i="61"/>
  <c r="AD47" i="61"/>
  <c r="AC47" i="61"/>
  <c r="AB47" i="61"/>
  <c r="Z47" i="61"/>
  <c r="K47" i="61"/>
  <c r="I47" i="61"/>
  <c r="G47" i="61"/>
  <c r="E47" i="61"/>
  <c r="C47" i="61"/>
  <c r="CM45" i="61"/>
  <c r="DA45" i="61" s="1"/>
  <c r="CQ44" i="61"/>
  <c r="CP44" i="61"/>
  <c r="CR44" i="61" s="1"/>
  <c r="CO44" i="61"/>
  <c r="CN44" i="61"/>
  <c r="CM44" i="61"/>
  <c r="CI44" i="61"/>
  <c r="CH44" i="61"/>
  <c r="CG44" i="61"/>
  <c r="CD44" i="61"/>
  <c r="CC44" i="61"/>
  <c r="CA44" i="61"/>
  <c r="BY44" i="61"/>
  <c r="BU44" i="61"/>
  <c r="BF44" i="61"/>
  <c r="BD44" i="61"/>
  <c r="BB44" i="61"/>
  <c r="AZ44" i="61"/>
  <c r="AU44" i="61"/>
  <c r="AM44" i="61"/>
  <c r="P44" i="61"/>
  <c r="O44" i="61"/>
  <c r="J44" i="61"/>
  <c r="I44" i="61"/>
  <c r="H44" i="61"/>
  <c r="F44" i="61"/>
  <c r="D44" i="61"/>
  <c r="CR43" i="61"/>
  <c r="BG43" i="61"/>
  <c r="BE43" i="61"/>
  <c r="BC43" i="61"/>
  <c r="BA43" i="61"/>
  <c r="AX43" i="61"/>
  <c r="BW43" i="61" s="1"/>
  <c r="AN43" i="61"/>
  <c r="AM43" i="61"/>
  <c r="AL43" i="61"/>
  <c r="AH43" i="61"/>
  <c r="AI43" i="61" s="1"/>
  <c r="AJ43" i="61" s="1"/>
  <c r="AG43" i="61"/>
  <c r="AF43" i="61"/>
  <c r="AD43" i="61"/>
  <c r="AE43" i="61" s="1"/>
  <c r="AB43" i="61"/>
  <c r="AC43" i="61" s="1"/>
  <c r="AA43" i="61"/>
  <c r="Z43" i="61"/>
  <c r="L43" i="61"/>
  <c r="K43" i="61"/>
  <c r="I43" i="61"/>
  <c r="G43" i="61"/>
  <c r="E43" i="61"/>
  <c r="C43" i="61"/>
  <c r="AY43" i="61" s="1"/>
  <c r="CR42" i="61"/>
  <c r="BJ42" i="61"/>
  <c r="BG42" i="61"/>
  <c r="BE42" i="61"/>
  <c r="BC42" i="61"/>
  <c r="BA42" i="61"/>
  <c r="AY42" i="61"/>
  <c r="AX42" i="61"/>
  <c r="BW42" i="61" s="1"/>
  <c r="AN42" i="61"/>
  <c r="AM42" i="61"/>
  <c r="AL42" i="61"/>
  <c r="AH42" i="61"/>
  <c r="AI42" i="61" s="1"/>
  <c r="AG42" i="61"/>
  <c r="AJ42" i="61" s="1"/>
  <c r="AF42" i="61"/>
  <c r="AA42" i="61" s="1"/>
  <c r="AE42" i="61"/>
  <c r="AD42" i="61"/>
  <c r="AB42" i="61"/>
  <c r="AC42" i="61" s="1"/>
  <c r="Z42" i="61"/>
  <c r="Q42" i="61"/>
  <c r="L42" i="61"/>
  <c r="BH42" i="61" s="1"/>
  <c r="K42" i="61"/>
  <c r="I42" i="61"/>
  <c r="G42" i="61"/>
  <c r="E42" i="61"/>
  <c r="C42" i="61"/>
  <c r="CR41" i="61"/>
  <c r="BH41" i="61"/>
  <c r="BG41" i="61"/>
  <c r="BE41" i="61"/>
  <c r="BC41" i="61"/>
  <c r="BA41" i="61"/>
  <c r="AX41" i="61"/>
  <c r="BW41" i="61" s="1"/>
  <c r="AN41" i="61"/>
  <c r="AM41" i="61"/>
  <c r="AL41" i="61"/>
  <c r="AI41" i="61"/>
  <c r="AH41" i="61"/>
  <c r="AF41" i="61"/>
  <c r="AG41" i="61" s="1"/>
  <c r="AE41" i="61"/>
  <c r="AJ41" i="61" s="1"/>
  <c r="AD41" i="61"/>
  <c r="AA41" i="61" s="1"/>
  <c r="AC41" i="61"/>
  <c r="AB41" i="61"/>
  <c r="Z41" i="61"/>
  <c r="K41" i="61"/>
  <c r="L41" i="61" s="1"/>
  <c r="I41" i="61"/>
  <c r="G41" i="61"/>
  <c r="E41" i="61"/>
  <c r="C41" i="61"/>
  <c r="AY41" i="61" s="1"/>
  <c r="CR40" i="61"/>
  <c r="BH40" i="61"/>
  <c r="BG40" i="61"/>
  <c r="BE40" i="61"/>
  <c r="BC40" i="61"/>
  <c r="BC44" i="61" s="1"/>
  <c r="BA40" i="61"/>
  <c r="AY40" i="61"/>
  <c r="AX40" i="61"/>
  <c r="BW40" i="61" s="1"/>
  <c r="AN40" i="61"/>
  <c r="AM40" i="61"/>
  <c r="AL40" i="61"/>
  <c r="AH40" i="61"/>
  <c r="AH44" i="61" s="1"/>
  <c r="AG40" i="61"/>
  <c r="AF40" i="61"/>
  <c r="AD40" i="61"/>
  <c r="AE40" i="61" s="1"/>
  <c r="AB40" i="61"/>
  <c r="Z40" i="61"/>
  <c r="K40" i="61"/>
  <c r="I40" i="61"/>
  <c r="G40" i="61"/>
  <c r="E40" i="61"/>
  <c r="L40" i="61" s="1"/>
  <c r="C40" i="61"/>
  <c r="CR39" i="61"/>
  <c r="BG39" i="61"/>
  <c r="BE39" i="61"/>
  <c r="BE44" i="61" s="1"/>
  <c r="BC39" i="61"/>
  <c r="BA39" i="61"/>
  <c r="AY39" i="61"/>
  <c r="AX39" i="61"/>
  <c r="BW39" i="61" s="1"/>
  <c r="AN39" i="61"/>
  <c r="AM39" i="61"/>
  <c r="AL39" i="61"/>
  <c r="AH39" i="61"/>
  <c r="AI39" i="61" s="1"/>
  <c r="AF39" i="61"/>
  <c r="AG39" i="61" s="1"/>
  <c r="AD39" i="61"/>
  <c r="AE39" i="61" s="1"/>
  <c r="AB39" i="61"/>
  <c r="Z39" i="61"/>
  <c r="K39" i="61"/>
  <c r="I39" i="61"/>
  <c r="G39" i="61"/>
  <c r="E39" i="61"/>
  <c r="C39" i="61"/>
  <c r="CR38" i="61"/>
  <c r="BG38" i="61"/>
  <c r="BE38" i="61"/>
  <c r="BC38" i="61"/>
  <c r="BA38" i="61"/>
  <c r="AY38" i="61"/>
  <c r="AX38" i="61"/>
  <c r="BW38" i="61" s="1"/>
  <c r="AN38" i="61"/>
  <c r="AM38" i="61"/>
  <c r="AL38" i="61"/>
  <c r="AI38" i="61"/>
  <c r="AH38" i="61"/>
  <c r="AF38" i="61"/>
  <c r="AG38" i="61" s="1"/>
  <c r="AD38" i="61"/>
  <c r="AE38" i="61" s="1"/>
  <c r="AJ38" i="61" s="1"/>
  <c r="AC38" i="61"/>
  <c r="AB38" i="61"/>
  <c r="AA38" i="61" s="1"/>
  <c r="Z38" i="61"/>
  <c r="K38" i="61"/>
  <c r="I38" i="61"/>
  <c r="G38" i="61"/>
  <c r="E38" i="61"/>
  <c r="C38" i="61"/>
  <c r="C44" i="61" s="1"/>
  <c r="CR37" i="61"/>
  <c r="BG37" i="61"/>
  <c r="BE37" i="61"/>
  <c r="BC37" i="61"/>
  <c r="BA37" i="61"/>
  <c r="AX37" i="61"/>
  <c r="AN37" i="61"/>
  <c r="AM37" i="61"/>
  <c r="AL37" i="61"/>
  <c r="AI37" i="61"/>
  <c r="AH37" i="61"/>
  <c r="AG37" i="61"/>
  <c r="AF37" i="61"/>
  <c r="AD37" i="61"/>
  <c r="AE37" i="61" s="1"/>
  <c r="AB37" i="61"/>
  <c r="Z37" i="61"/>
  <c r="K37" i="61"/>
  <c r="K44" i="61" s="1"/>
  <c r="I37" i="61"/>
  <c r="G37" i="61"/>
  <c r="E37" i="61"/>
  <c r="C37" i="61"/>
  <c r="AY37" i="61" s="1"/>
  <c r="CM35" i="61"/>
  <c r="CQ34" i="61"/>
  <c r="CP34" i="61"/>
  <c r="CO34" i="61"/>
  <c r="CN34" i="61"/>
  <c r="CM34" i="61"/>
  <c r="CI34" i="61"/>
  <c r="CH34" i="61"/>
  <c r="CG34" i="61"/>
  <c r="CD34" i="61"/>
  <c r="CC34" i="61"/>
  <c r="CA34" i="61"/>
  <c r="BY34" i="61"/>
  <c r="BX34" i="61"/>
  <c r="BU34" i="61"/>
  <c r="BF34" i="61"/>
  <c r="BD34" i="61"/>
  <c r="BC34" i="61"/>
  <c r="BB34" i="61"/>
  <c r="AZ34" i="61"/>
  <c r="AU34" i="61"/>
  <c r="P34" i="61"/>
  <c r="O34" i="61"/>
  <c r="J34" i="61"/>
  <c r="H34" i="61"/>
  <c r="F34" i="61"/>
  <c r="D34" i="61"/>
  <c r="CR33" i="61"/>
  <c r="BG33" i="61"/>
  <c r="BE33" i="61"/>
  <c r="BE34" i="61" s="1"/>
  <c r="BC33" i="61"/>
  <c r="BA33" i="61"/>
  <c r="AY33" i="61"/>
  <c r="AX33" i="61"/>
  <c r="AN33" i="61"/>
  <c r="AM33" i="61"/>
  <c r="AL33" i="61"/>
  <c r="AH33" i="61"/>
  <c r="AI33" i="61" s="1"/>
  <c r="AF33" i="61"/>
  <c r="AG33" i="61" s="1"/>
  <c r="AD33" i="61"/>
  <c r="AE33" i="61" s="1"/>
  <c r="AC33" i="61"/>
  <c r="AB33" i="61"/>
  <c r="Z33" i="61"/>
  <c r="K33" i="61"/>
  <c r="L33" i="61" s="1"/>
  <c r="I33" i="61"/>
  <c r="G33" i="61"/>
  <c r="E33" i="61"/>
  <c r="C33" i="61"/>
  <c r="CR32" i="61"/>
  <c r="BG32" i="61"/>
  <c r="BE32" i="61"/>
  <c r="BC32" i="61"/>
  <c r="BA32" i="61"/>
  <c r="AX32" i="61"/>
  <c r="AN32" i="61"/>
  <c r="AM32" i="61"/>
  <c r="AL32" i="61"/>
  <c r="AI32" i="61"/>
  <c r="AH32" i="61"/>
  <c r="AG32" i="61"/>
  <c r="AF32" i="61"/>
  <c r="AD32" i="61"/>
  <c r="AE32" i="61" s="1"/>
  <c r="AB32" i="61"/>
  <c r="AA32" i="61" s="1"/>
  <c r="Z32" i="61"/>
  <c r="M32" i="61"/>
  <c r="BI32" i="61" s="1"/>
  <c r="K32" i="61"/>
  <c r="I32" i="61"/>
  <c r="G32" i="61"/>
  <c r="E32" i="61"/>
  <c r="L32" i="61" s="1"/>
  <c r="Q32" i="61" s="1"/>
  <c r="C32" i="61"/>
  <c r="AY32" i="61" s="1"/>
  <c r="CR31" i="61"/>
  <c r="BG31" i="61"/>
  <c r="BE31" i="61"/>
  <c r="BC31" i="61"/>
  <c r="BA31" i="61"/>
  <c r="AY31" i="61"/>
  <c r="AX31" i="61"/>
  <c r="AN31" i="61"/>
  <c r="AM31" i="61"/>
  <c r="AL31" i="61"/>
  <c r="AI31" i="61"/>
  <c r="AH31" i="61"/>
  <c r="AG31" i="61"/>
  <c r="AF31" i="61"/>
  <c r="AD31" i="61"/>
  <c r="AA31" i="61" s="1"/>
  <c r="AC31" i="61"/>
  <c r="AB31" i="61"/>
  <c r="Z31" i="61"/>
  <c r="K31" i="61"/>
  <c r="I31" i="61"/>
  <c r="G31" i="61"/>
  <c r="E31" i="61"/>
  <c r="L31" i="61" s="1"/>
  <c r="Q31" i="61" s="1"/>
  <c r="C31" i="61"/>
  <c r="CR30" i="61"/>
  <c r="BH30" i="61"/>
  <c r="BG30" i="61"/>
  <c r="BG34" i="61" s="1"/>
  <c r="BE30" i="61"/>
  <c r="BC30" i="61"/>
  <c r="BA30" i="61"/>
  <c r="AY30" i="61"/>
  <c r="AX30" i="61"/>
  <c r="BW30" i="61" s="1"/>
  <c r="AN30" i="61"/>
  <c r="AN34" i="61" s="1"/>
  <c r="AM30" i="61"/>
  <c r="AL30" i="61"/>
  <c r="AH30" i="61"/>
  <c r="AI30" i="61" s="1"/>
  <c r="AF30" i="61"/>
  <c r="AE30" i="61"/>
  <c r="AD30" i="61"/>
  <c r="AB30" i="61"/>
  <c r="AC30" i="61" s="1"/>
  <c r="Z30" i="61"/>
  <c r="K30" i="61"/>
  <c r="I30" i="61"/>
  <c r="G30" i="61"/>
  <c r="L30" i="61" s="1"/>
  <c r="Q30" i="61" s="1"/>
  <c r="E30" i="61"/>
  <c r="C30" i="61"/>
  <c r="CR29" i="61"/>
  <c r="BG29" i="61"/>
  <c r="BE29" i="61"/>
  <c r="BC29" i="61"/>
  <c r="BA29" i="61"/>
  <c r="AX29" i="61"/>
  <c r="AN29" i="61"/>
  <c r="AM29" i="61"/>
  <c r="AL29" i="61"/>
  <c r="AH29" i="61"/>
  <c r="AI29" i="61" s="1"/>
  <c r="AF29" i="61"/>
  <c r="AG29" i="61" s="1"/>
  <c r="AE29" i="61"/>
  <c r="AD29" i="61"/>
  <c r="AC29" i="61"/>
  <c r="AB29" i="61"/>
  <c r="Z29" i="61"/>
  <c r="K29" i="61"/>
  <c r="I29" i="61"/>
  <c r="G29" i="61"/>
  <c r="E29" i="61"/>
  <c r="L29" i="61" s="1"/>
  <c r="BH29" i="61" s="1"/>
  <c r="C29" i="61"/>
  <c r="AY29" i="61" s="1"/>
  <c r="CR28" i="61"/>
  <c r="CJ34" i="61"/>
  <c r="BG28" i="61"/>
  <c r="BE28" i="61"/>
  <c r="BC28" i="61"/>
  <c r="BA28" i="61"/>
  <c r="AY28" i="61"/>
  <c r="AX28" i="61"/>
  <c r="AN28" i="61"/>
  <c r="AM28" i="61"/>
  <c r="AM34" i="61" s="1"/>
  <c r="AL28" i="61"/>
  <c r="AH28" i="61"/>
  <c r="AG28" i="61"/>
  <c r="AF28" i="61"/>
  <c r="AE28" i="61"/>
  <c r="AD28" i="61"/>
  <c r="AB28" i="61"/>
  <c r="AC28" i="61" s="1"/>
  <c r="Z28" i="61"/>
  <c r="K28" i="61"/>
  <c r="I28" i="61"/>
  <c r="G28" i="61"/>
  <c r="L28" i="61" s="1"/>
  <c r="BH28" i="61" s="1"/>
  <c r="E28" i="61"/>
  <c r="C28" i="61"/>
  <c r="CR27" i="61"/>
  <c r="BG27" i="61"/>
  <c r="BE27" i="61"/>
  <c r="BC27" i="61"/>
  <c r="BA27" i="61"/>
  <c r="AY27" i="61"/>
  <c r="AX27" i="61"/>
  <c r="AN27" i="61"/>
  <c r="AM27" i="61"/>
  <c r="AL27" i="61"/>
  <c r="AH27" i="61"/>
  <c r="AG27" i="61"/>
  <c r="AF27" i="61"/>
  <c r="AD27" i="61"/>
  <c r="AE27" i="61" s="1"/>
  <c r="AB27" i="61"/>
  <c r="AA27" i="61" s="1"/>
  <c r="Z27" i="61"/>
  <c r="K27" i="61"/>
  <c r="I27" i="61"/>
  <c r="I34" i="61" s="1"/>
  <c r="G27" i="61"/>
  <c r="E27" i="61"/>
  <c r="E34" i="61" s="1"/>
  <c r="C27" i="61"/>
  <c r="CE26" i="61"/>
  <c r="CM25" i="61"/>
  <c r="CQ24" i="61"/>
  <c r="CP24" i="61"/>
  <c r="CO24" i="61"/>
  <c r="CN24" i="61"/>
  <c r="CM24" i="61"/>
  <c r="CI24" i="61"/>
  <c r="CH24" i="61"/>
  <c r="CG24" i="61"/>
  <c r="CD24" i="61"/>
  <c r="CC24" i="61"/>
  <c r="CA24" i="61"/>
  <c r="BY24" i="61"/>
  <c r="BX24" i="61"/>
  <c r="BU24" i="61"/>
  <c r="BF24" i="61"/>
  <c r="BD24" i="61"/>
  <c r="BB24" i="61"/>
  <c r="AZ24" i="61"/>
  <c r="AU24" i="61"/>
  <c r="AC24" i="61"/>
  <c r="P24" i="61"/>
  <c r="O24" i="61"/>
  <c r="J24" i="61"/>
  <c r="H24" i="61"/>
  <c r="F24" i="61"/>
  <c r="E24" i="61"/>
  <c r="D24" i="61"/>
  <c r="CR23" i="61"/>
  <c r="BJ23" i="61"/>
  <c r="BL23" i="61" s="1"/>
  <c r="BG23" i="61"/>
  <c r="BE23" i="61"/>
  <c r="BC23" i="61"/>
  <c r="BA23" i="61"/>
  <c r="AY23" i="61"/>
  <c r="AX23" i="61"/>
  <c r="BW23" i="61" s="1"/>
  <c r="AN23" i="61"/>
  <c r="AM23" i="61"/>
  <c r="AL23" i="61"/>
  <c r="AK23" i="61"/>
  <c r="BK23" i="61" s="1"/>
  <c r="AH23" i="61"/>
  <c r="AI23" i="61" s="1"/>
  <c r="AG23" i="61"/>
  <c r="AF23" i="61"/>
  <c r="AE23" i="61"/>
  <c r="AD23" i="61"/>
  <c r="AC23" i="61"/>
  <c r="AJ23" i="61" s="1"/>
  <c r="AO23" i="61" s="1"/>
  <c r="AB23" i="61"/>
  <c r="AA23" i="61" s="1"/>
  <c r="Z23" i="61"/>
  <c r="Q23" i="61"/>
  <c r="M23" i="61"/>
  <c r="BI23" i="61" s="1"/>
  <c r="K23" i="61"/>
  <c r="I23" i="61"/>
  <c r="G23" i="61"/>
  <c r="E23" i="61"/>
  <c r="L23" i="61" s="1"/>
  <c r="BH23" i="61" s="1"/>
  <c r="C23" i="61"/>
  <c r="CR22" i="61"/>
  <c r="BG22" i="61"/>
  <c r="BE22" i="61"/>
  <c r="BC22" i="61"/>
  <c r="BA22" i="61"/>
  <c r="AX22" i="61"/>
  <c r="AN22" i="61"/>
  <c r="AM22" i="61"/>
  <c r="AM72" i="61" s="1"/>
  <c r="AL22" i="61"/>
  <c r="AH22" i="61"/>
  <c r="AF22" i="61"/>
  <c r="AG22" i="61" s="1"/>
  <c r="AE22" i="61"/>
  <c r="AD22" i="61"/>
  <c r="AB22" i="61"/>
  <c r="AC22" i="61" s="1"/>
  <c r="Z22" i="61"/>
  <c r="K22" i="61"/>
  <c r="I22" i="61"/>
  <c r="I72" i="61" s="1"/>
  <c r="G22" i="61"/>
  <c r="E22" i="61"/>
  <c r="L22" i="61" s="1"/>
  <c r="C22" i="61"/>
  <c r="AY22" i="61" s="1"/>
  <c r="CR21" i="61"/>
  <c r="BG21" i="61"/>
  <c r="BE21" i="61"/>
  <c r="BC21" i="61"/>
  <c r="BA21" i="61"/>
  <c r="AY21" i="61"/>
  <c r="AY71" i="61" s="1"/>
  <c r="AX21" i="61"/>
  <c r="BW21" i="61" s="1"/>
  <c r="AN21" i="61"/>
  <c r="AN71" i="61" s="1"/>
  <c r="AM21" i="61"/>
  <c r="AL21" i="61"/>
  <c r="AH21" i="61"/>
  <c r="AH71" i="61" s="1"/>
  <c r="AF21" i="61"/>
  <c r="AD21" i="61"/>
  <c r="AE21" i="61" s="1"/>
  <c r="AC21" i="61"/>
  <c r="AB21" i="61"/>
  <c r="Z21" i="61"/>
  <c r="K21" i="61"/>
  <c r="L21" i="61" s="1"/>
  <c r="I21" i="61"/>
  <c r="G21" i="61"/>
  <c r="E21" i="61"/>
  <c r="C21" i="61"/>
  <c r="CR20" i="61"/>
  <c r="BG20" i="61"/>
  <c r="BE20" i="61"/>
  <c r="BC20" i="61"/>
  <c r="BA20" i="61"/>
  <c r="AX20" i="61"/>
  <c r="BW20" i="61" s="1"/>
  <c r="AN20" i="61"/>
  <c r="AM20" i="61"/>
  <c r="AL20" i="61"/>
  <c r="AH20" i="61"/>
  <c r="AF20" i="61"/>
  <c r="AG20" i="61" s="1"/>
  <c r="AD20" i="61"/>
  <c r="AE20" i="61" s="1"/>
  <c r="AB20" i="61"/>
  <c r="AC20" i="61" s="1"/>
  <c r="Z20" i="61"/>
  <c r="K20" i="61"/>
  <c r="I20" i="61"/>
  <c r="G20" i="61"/>
  <c r="L20" i="61" s="1"/>
  <c r="E20" i="61"/>
  <c r="C20" i="61"/>
  <c r="AY20" i="61" s="1"/>
  <c r="CR19" i="61"/>
  <c r="BG19" i="61"/>
  <c r="BE19" i="61"/>
  <c r="BC19" i="61"/>
  <c r="BA19" i="61"/>
  <c r="AX19" i="61"/>
  <c r="BW19" i="61" s="1"/>
  <c r="AN19" i="61"/>
  <c r="AM19" i="61"/>
  <c r="AL19" i="61"/>
  <c r="AI19" i="61"/>
  <c r="AH19" i="61"/>
  <c r="AF19" i="61"/>
  <c r="AG19" i="61" s="1"/>
  <c r="AE19" i="61"/>
  <c r="AD19" i="61"/>
  <c r="AB19" i="61"/>
  <c r="AC19" i="61" s="1"/>
  <c r="AJ19" i="61" s="1"/>
  <c r="AA19" i="61"/>
  <c r="Z19" i="61"/>
  <c r="Q19" i="61"/>
  <c r="M19" i="61"/>
  <c r="BI19" i="61" s="1"/>
  <c r="K19" i="61"/>
  <c r="I19" i="61"/>
  <c r="G19" i="61"/>
  <c r="E19" i="61"/>
  <c r="L19" i="61" s="1"/>
  <c r="BH19" i="61" s="1"/>
  <c r="C19" i="61"/>
  <c r="C69" i="61" s="1"/>
  <c r="CR18" i="61"/>
  <c r="BG18" i="61"/>
  <c r="BE18" i="61"/>
  <c r="BC18" i="61"/>
  <c r="BA18" i="61"/>
  <c r="AX18" i="61"/>
  <c r="BW18" i="61" s="1"/>
  <c r="AN18" i="61"/>
  <c r="AM18" i="61"/>
  <c r="AL18" i="61"/>
  <c r="AH18" i="61"/>
  <c r="AI18" i="61" s="1"/>
  <c r="AG18" i="61"/>
  <c r="AF18" i="61"/>
  <c r="AD18" i="61"/>
  <c r="AE18" i="61" s="1"/>
  <c r="AC18" i="61"/>
  <c r="AB18" i="61"/>
  <c r="Z18" i="61"/>
  <c r="K18" i="61"/>
  <c r="L18" i="61" s="1"/>
  <c r="I18" i="61"/>
  <c r="G18" i="61"/>
  <c r="E18" i="61"/>
  <c r="C18" i="61"/>
  <c r="AY18" i="61" s="1"/>
  <c r="CR17" i="61"/>
  <c r="BG17" i="61"/>
  <c r="BG24" i="61" s="1"/>
  <c r="BE17" i="61"/>
  <c r="BE24" i="61" s="1"/>
  <c r="BC17" i="61"/>
  <c r="BA17" i="61"/>
  <c r="AY17" i="61"/>
  <c r="AX17" i="61"/>
  <c r="BW17" i="61" s="1"/>
  <c r="AN17" i="61"/>
  <c r="AN24" i="61" s="1"/>
  <c r="AM17" i="61"/>
  <c r="AM24" i="61" s="1"/>
  <c r="AL17" i="61"/>
  <c r="AH17" i="61"/>
  <c r="AF17" i="61"/>
  <c r="AE17" i="61"/>
  <c r="AD17" i="61"/>
  <c r="AB17" i="61"/>
  <c r="AC17" i="61" s="1"/>
  <c r="Z17" i="61"/>
  <c r="K17" i="61"/>
  <c r="I17" i="61"/>
  <c r="I24" i="61" s="1"/>
  <c r="G17" i="61"/>
  <c r="G24" i="61" s="1"/>
  <c r="E17" i="61"/>
  <c r="C17" i="61"/>
  <c r="CM15" i="61"/>
  <c r="CQ14" i="61"/>
  <c r="CP14" i="61"/>
  <c r="CO14" i="61"/>
  <c r="CN14" i="61"/>
  <c r="CM14" i="61"/>
  <c r="CI14" i="61"/>
  <c r="CH14" i="61"/>
  <c r="CG14" i="61"/>
  <c r="CD14" i="61"/>
  <c r="CC14" i="61"/>
  <c r="CA14" i="61"/>
  <c r="BY14" i="61"/>
  <c r="BX14" i="61"/>
  <c r="BU14" i="61"/>
  <c r="BF14" i="61"/>
  <c r="BD14" i="61"/>
  <c r="BB14" i="61"/>
  <c r="AZ14" i="61"/>
  <c r="AU14" i="61"/>
  <c r="AF14" i="61"/>
  <c r="P14" i="61"/>
  <c r="O14" i="61"/>
  <c r="J14" i="61"/>
  <c r="H14" i="61"/>
  <c r="F14" i="61"/>
  <c r="D14" i="61"/>
  <c r="CR13" i="61"/>
  <c r="CJ13" i="61"/>
  <c r="CB13" i="61"/>
  <c r="BZ13" i="61"/>
  <c r="BG13" i="61"/>
  <c r="BE13" i="61"/>
  <c r="BC13" i="61"/>
  <c r="BA13" i="61"/>
  <c r="AY13" i="61"/>
  <c r="AY73" i="61" s="1"/>
  <c r="AX13" i="61"/>
  <c r="BW13" i="61" s="1"/>
  <c r="AN13" i="61"/>
  <c r="AM13" i="61"/>
  <c r="AL13" i="61"/>
  <c r="AI13" i="61"/>
  <c r="AH13" i="61"/>
  <c r="AF13" i="61"/>
  <c r="AD13" i="61"/>
  <c r="AD73" i="61" s="1"/>
  <c r="AB13" i="61"/>
  <c r="AA13" i="61"/>
  <c r="Z13" i="61"/>
  <c r="K13" i="61"/>
  <c r="I13" i="61"/>
  <c r="G13" i="61"/>
  <c r="G73" i="61" s="1"/>
  <c r="E13" i="61"/>
  <c r="C13" i="61"/>
  <c r="C73" i="61" s="1"/>
  <c r="CR12" i="61"/>
  <c r="CJ12" i="61"/>
  <c r="CB12" i="61"/>
  <c r="BZ12" i="61"/>
  <c r="BG12" i="61"/>
  <c r="BE12" i="61"/>
  <c r="BC12" i="61"/>
  <c r="BA12" i="61"/>
  <c r="AX12" i="61"/>
  <c r="BW12" i="61" s="1"/>
  <c r="AN12" i="61"/>
  <c r="AN72" i="61" s="1"/>
  <c r="AM12" i="61"/>
  <c r="AL12" i="61"/>
  <c r="AH12" i="61"/>
  <c r="AI12" i="61" s="1"/>
  <c r="AG12" i="61"/>
  <c r="AF12" i="61"/>
  <c r="AD12" i="61"/>
  <c r="AB12" i="61"/>
  <c r="Z12" i="61"/>
  <c r="K12" i="61"/>
  <c r="K72" i="61" s="1"/>
  <c r="I12" i="61"/>
  <c r="G12" i="61"/>
  <c r="E12" i="61"/>
  <c r="E72" i="61" s="1"/>
  <c r="C12" i="61"/>
  <c r="CR11" i="61"/>
  <c r="CJ11" i="61"/>
  <c r="CE11" i="61"/>
  <c r="CK11" i="61" s="1"/>
  <c r="CB11" i="61"/>
  <c r="BZ11" i="61"/>
  <c r="BG11" i="61"/>
  <c r="BE11" i="61"/>
  <c r="BC11" i="61"/>
  <c r="BA11" i="61"/>
  <c r="AY11" i="61"/>
  <c r="AX11" i="61"/>
  <c r="BW11" i="61" s="1"/>
  <c r="AN11" i="61"/>
  <c r="AM11" i="61"/>
  <c r="AL11" i="61"/>
  <c r="AI11" i="61"/>
  <c r="AJ11" i="61" s="1"/>
  <c r="AH11" i="61"/>
  <c r="AG11" i="61"/>
  <c r="AF11" i="61"/>
  <c r="AE11" i="61"/>
  <c r="AD11" i="61"/>
  <c r="AB11" i="61"/>
  <c r="AC11" i="61" s="1"/>
  <c r="Z11" i="61"/>
  <c r="K11" i="61"/>
  <c r="I11" i="61"/>
  <c r="L11" i="61" s="1"/>
  <c r="G11" i="61"/>
  <c r="E11" i="61"/>
  <c r="C11" i="61"/>
  <c r="CR10" i="61"/>
  <c r="CJ10" i="61"/>
  <c r="CE10" i="61"/>
  <c r="CB10" i="61"/>
  <c r="BZ10" i="61"/>
  <c r="BG10" i="61"/>
  <c r="BE10" i="61"/>
  <c r="BC10" i="61"/>
  <c r="BA10" i="61"/>
  <c r="AY10" i="61"/>
  <c r="AX10" i="61"/>
  <c r="BW10" i="61" s="1"/>
  <c r="AN10" i="61"/>
  <c r="AN70" i="61" s="1"/>
  <c r="AM10" i="61"/>
  <c r="AL10" i="61"/>
  <c r="AH10" i="61"/>
  <c r="AG10" i="61"/>
  <c r="AF10" i="61"/>
  <c r="AF70" i="61" s="1"/>
  <c r="AD10" i="61"/>
  <c r="AC10" i="61"/>
  <c r="AB10" i="61"/>
  <c r="Z10" i="61"/>
  <c r="K10" i="61"/>
  <c r="I10" i="61"/>
  <c r="G10" i="61"/>
  <c r="E10" i="61"/>
  <c r="L10" i="61" s="1"/>
  <c r="C10" i="61"/>
  <c r="CR9" i="61"/>
  <c r="CJ9" i="61"/>
  <c r="CE9" i="61"/>
  <c r="CB9" i="61"/>
  <c r="BZ9" i="61"/>
  <c r="BG9" i="61"/>
  <c r="BE9" i="61"/>
  <c r="BC9" i="61"/>
  <c r="BA9" i="61"/>
  <c r="BA14" i="61" s="1"/>
  <c r="AX9" i="61"/>
  <c r="BW9" i="61" s="1"/>
  <c r="AN9" i="61"/>
  <c r="AM9" i="61"/>
  <c r="AL9" i="61"/>
  <c r="AH9" i="61"/>
  <c r="AH69" i="61" s="1"/>
  <c r="AF9" i="61"/>
  <c r="AG9" i="61" s="1"/>
  <c r="AG69" i="61" s="1"/>
  <c r="AE9" i="61"/>
  <c r="AD9" i="61"/>
  <c r="AC9" i="61"/>
  <c r="AB9" i="61"/>
  <c r="Z9" i="61"/>
  <c r="K9" i="61"/>
  <c r="K69" i="61" s="1"/>
  <c r="I9" i="61"/>
  <c r="G9" i="61"/>
  <c r="G69" i="61" s="1"/>
  <c r="E9" i="61"/>
  <c r="C9" i="61"/>
  <c r="AY9" i="61" s="1"/>
  <c r="CR8" i="61"/>
  <c r="CJ8" i="61"/>
  <c r="CE8" i="61"/>
  <c r="CF8" i="61" s="1"/>
  <c r="CB8" i="61"/>
  <c r="BZ8" i="61"/>
  <c r="BG8" i="61"/>
  <c r="BE8" i="61"/>
  <c r="BC8" i="61"/>
  <c r="BA8" i="61"/>
  <c r="AX8" i="61"/>
  <c r="BW8" i="61" s="1"/>
  <c r="AN8" i="61"/>
  <c r="AM8" i="61"/>
  <c r="AL8" i="61"/>
  <c r="AI8" i="61"/>
  <c r="AH8" i="61"/>
  <c r="AF8" i="61"/>
  <c r="AF68" i="61" s="1"/>
  <c r="AD8" i="61"/>
  <c r="AB8" i="61"/>
  <c r="AB68" i="61" s="1"/>
  <c r="AA8" i="61"/>
  <c r="Z8" i="61"/>
  <c r="L8" i="61"/>
  <c r="K8" i="61"/>
  <c r="K68" i="61" s="1"/>
  <c r="I8" i="61"/>
  <c r="G8" i="61"/>
  <c r="E8" i="61"/>
  <c r="C8" i="61"/>
  <c r="CR7" i="61"/>
  <c r="CJ7" i="61"/>
  <c r="CE7" i="61"/>
  <c r="CF7" i="61" s="1"/>
  <c r="CB7" i="61"/>
  <c r="BZ7" i="61"/>
  <c r="BW7" i="61"/>
  <c r="BG7" i="61"/>
  <c r="BG14" i="61" s="1"/>
  <c r="BE7" i="61"/>
  <c r="BC7" i="61"/>
  <c r="BC14" i="61" s="1"/>
  <c r="BA7" i="61"/>
  <c r="AY7" i="61"/>
  <c r="AX7" i="61"/>
  <c r="AN7" i="61"/>
  <c r="AN67" i="61" s="1"/>
  <c r="AM7" i="61"/>
  <c r="AM67" i="61" s="1"/>
  <c r="AL7" i="61"/>
  <c r="AI7" i="61"/>
  <c r="AH7" i="61"/>
  <c r="AG7" i="61"/>
  <c r="AF7" i="61"/>
  <c r="AE7" i="61"/>
  <c r="AD7" i="61"/>
  <c r="AB7" i="61"/>
  <c r="AA7" i="61"/>
  <c r="Z7" i="61"/>
  <c r="K7" i="61"/>
  <c r="I7" i="61"/>
  <c r="G7" i="61"/>
  <c r="E7" i="61"/>
  <c r="E14" i="61" s="1"/>
  <c r="C7" i="61"/>
  <c r="CM5" i="61"/>
  <c r="CK4" i="61"/>
  <c r="BO4" i="61"/>
  <c r="BN4" i="61"/>
  <c r="AB4" i="61"/>
  <c r="AM4" i="61" s="1"/>
  <c r="O4" i="61"/>
  <c r="CQ24" i="37"/>
  <c r="DK74" i="59"/>
  <c r="DE74" i="59"/>
  <c r="DL73" i="59"/>
  <c r="DE73" i="59"/>
  <c r="DD73" i="59"/>
  <c r="DF73" i="59" s="1"/>
  <c r="DC73" i="59"/>
  <c r="DB73" i="59"/>
  <c r="DA73" i="59"/>
  <c r="CZ73" i="59"/>
  <c r="DD74" i="59" s="1"/>
  <c r="DL72" i="59"/>
  <c r="DE72" i="59"/>
  <c r="DD72" i="59"/>
  <c r="DC72" i="59"/>
  <c r="DF72" i="59" s="1"/>
  <c r="DB72" i="59"/>
  <c r="DA72" i="59"/>
  <c r="DL71" i="59"/>
  <c r="DE71" i="59"/>
  <c r="DD71" i="59"/>
  <c r="DC71" i="59"/>
  <c r="DF71" i="59" s="1"/>
  <c r="DB71" i="59"/>
  <c r="DA71" i="59"/>
  <c r="DL70" i="59"/>
  <c r="DE70" i="59"/>
  <c r="DD70" i="59"/>
  <c r="DF70" i="59" s="1"/>
  <c r="DC70" i="59"/>
  <c r="DB70" i="59"/>
  <c r="DA70" i="59"/>
  <c r="DL69" i="59"/>
  <c r="DE69" i="59"/>
  <c r="DD69" i="59"/>
  <c r="DC69" i="59"/>
  <c r="DF69" i="59" s="1"/>
  <c r="DB69" i="59"/>
  <c r="DA69" i="59"/>
  <c r="DL68" i="59"/>
  <c r="DL74" i="59" s="1"/>
  <c r="DF68" i="59"/>
  <c r="DE68" i="59"/>
  <c r="DD68" i="59"/>
  <c r="DC68" i="59"/>
  <c r="DB68" i="59"/>
  <c r="DA68" i="59"/>
  <c r="DE67" i="59"/>
  <c r="DD67" i="59"/>
  <c r="DC67" i="59"/>
  <c r="DF67" i="59" s="1"/>
  <c r="DB67" i="59"/>
  <c r="DB74" i="59" s="1"/>
  <c r="DA67" i="59"/>
  <c r="DA74" i="59" s="1"/>
  <c r="DA65" i="59"/>
  <c r="DH64" i="59"/>
  <c r="DF64" i="59"/>
  <c r="DE64" i="59"/>
  <c r="DD64" i="59"/>
  <c r="DC64" i="59"/>
  <c r="DB64" i="59"/>
  <c r="DA64" i="59"/>
  <c r="DF63" i="59"/>
  <c r="DF62" i="59"/>
  <c r="DF61" i="59"/>
  <c r="DF60" i="59"/>
  <c r="DF59" i="59"/>
  <c r="DF58" i="59"/>
  <c r="DF57" i="59"/>
  <c r="DA55" i="59"/>
  <c r="DE54" i="59"/>
  <c r="DD54" i="59"/>
  <c r="DC54" i="59"/>
  <c r="DF54" i="59" s="1"/>
  <c r="DB54" i="59"/>
  <c r="DA54" i="59"/>
  <c r="DF53" i="59"/>
  <c r="DF52" i="59"/>
  <c r="DF51" i="59"/>
  <c r="DF50" i="59"/>
  <c r="DF49" i="59"/>
  <c r="DF48" i="59"/>
  <c r="DF47" i="59"/>
  <c r="DA45" i="59"/>
  <c r="DE44" i="59"/>
  <c r="DD44" i="59"/>
  <c r="DC44" i="59"/>
  <c r="DF44" i="59" s="1"/>
  <c r="DB44" i="59"/>
  <c r="DA44" i="59"/>
  <c r="DF43" i="59"/>
  <c r="DF42" i="59"/>
  <c r="DF41" i="59"/>
  <c r="DF40" i="59"/>
  <c r="DF39" i="59"/>
  <c r="DF38" i="59"/>
  <c r="DF37" i="59"/>
  <c r="DA35" i="59"/>
  <c r="DE34" i="59"/>
  <c r="DF34" i="59" s="1"/>
  <c r="DD34" i="59"/>
  <c r="DC34" i="59"/>
  <c r="DB34" i="59"/>
  <c r="DA34" i="59"/>
  <c r="DF33" i="59"/>
  <c r="DF32" i="59"/>
  <c r="DF31" i="59"/>
  <c r="DF30" i="59"/>
  <c r="DF29" i="59"/>
  <c r="DF28" i="59"/>
  <c r="DF27" i="59"/>
  <c r="DA25" i="59"/>
  <c r="DF24" i="59"/>
  <c r="DE24" i="59"/>
  <c r="DD24" i="59"/>
  <c r="DC24" i="59"/>
  <c r="DB24" i="59"/>
  <c r="DA24" i="59"/>
  <c r="DF23" i="59"/>
  <c r="DF22" i="59"/>
  <c r="DF21" i="59"/>
  <c r="DF20" i="59"/>
  <c r="DF19" i="59"/>
  <c r="DF18" i="59"/>
  <c r="DF17" i="59"/>
  <c r="DA15" i="59"/>
  <c r="DE14" i="59"/>
  <c r="DD14" i="59"/>
  <c r="DC14" i="59"/>
  <c r="DF14" i="59" s="1"/>
  <c r="DB14" i="59"/>
  <c r="DA14" i="59"/>
  <c r="DF13" i="59"/>
  <c r="DF12" i="59"/>
  <c r="DF11" i="59"/>
  <c r="DF10" i="59"/>
  <c r="DF9" i="59"/>
  <c r="DF8" i="59"/>
  <c r="DF7" i="59"/>
  <c r="DA5" i="59"/>
  <c r="AH8" i="39"/>
  <c r="Q6" i="39"/>
  <c r="AH9" i="39"/>
  <c r="Q5" i="39"/>
  <c r="Y11" i="39"/>
  <c r="Y9" i="39"/>
  <c r="Y8" i="39"/>
  <c r="Y7" i="39"/>
  <c r="Y6" i="39"/>
  <c r="Y5" i="39"/>
  <c r="AG11" i="39"/>
  <c r="AF11" i="39"/>
  <c r="AE11" i="39"/>
  <c r="AD11" i="39"/>
  <c r="AE12" i="39" s="1"/>
  <c r="AR30" i="60"/>
  <c r="Q22" i="60"/>
  <c r="Y8" i="60"/>
  <c r="Y7" i="60"/>
  <c r="Y5" i="60"/>
  <c r="AO19" i="60"/>
  <c r="AJ15" i="60"/>
  <c r="AK15" i="60"/>
  <c r="AL15" i="60"/>
  <c r="AM15" i="60"/>
  <c r="AJ16" i="60"/>
  <c r="AK16" i="60"/>
  <c r="AL16" i="60"/>
  <c r="AM16" i="60"/>
  <c r="AJ17" i="60"/>
  <c r="AK17" i="60"/>
  <c r="AL17" i="60"/>
  <c r="AM17" i="60"/>
  <c r="AJ18" i="60"/>
  <c r="AK18" i="60"/>
  <c r="AL18" i="60"/>
  <c r="AM18" i="60"/>
  <c r="AJ19" i="60"/>
  <c r="AK19" i="60"/>
  <c r="AL19" i="60"/>
  <c r="AM19" i="60"/>
  <c r="AN19" i="60"/>
  <c r="AM20" i="60"/>
  <c r="AO14" i="60"/>
  <c r="AK14" i="60"/>
  <c r="AL14" i="60"/>
  <c r="AM14" i="60"/>
  <c r="AN14" i="60"/>
  <c r="AJ14" i="60"/>
  <c r="AG8" i="60"/>
  <c r="AG7" i="60"/>
  <c r="AG6" i="60"/>
  <c r="AI5" i="60"/>
  <c r="AH6" i="60"/>
  <c r="AN15" i="60" s="1"/>
  <c r="AO15" i="60" s="1"/>
  <c r="AH7" i="60"/>
  <c r="AH8" i="60"/>
  <c r="AN17" i="60" s="1"/>
  <c r="AO17" i="60" s="1"/>
  <c r="AH9" i="60"/>
  <c r="AI9" i="60" s="1"/>
  <c r="AH10" i="60"/>
  <c r="AI10" i="60" s="1"/>
  <c r="AH5" i="60"/>
  <c r="AG5" i="60"/>
  <c r="AI7" i="60"/>
  <c r="AG11" i="60"/>
  <c r="AF11" i="60"/>
  <c r="AE11" i="60"/>
  <c r="AD11" i="60"/>
  <c r="AH13" i="60" s="1"/>
  <c r="AL11" i="60"/>
  <c r="AM11" i="60"/>
  <c r="AK11" i="60"/>
  <c r="AJ11" i="60"/>
  <c r="AU25" i="60"/>
  <c r="AR27" i="60"/>
  <c r="AR26" i="60"/>
  <c r="AR25" i="60"/>
  <c r="AH26" i="60"/>
  <c r="AH27" i="60"/>
  <c r="AH28" i="60"/>
  <c r="AH29" i="60"/>
  <c r="AH30" i="60"/>
  <c r="AH25" i="60"/>
  <c r="AK8" i="60"/>
  <c r="AN8" i="60" s="1"/>
  <c r="AO8" i="60" s="1"/>
  <c r="AK7" i="60"/>
  <c r="AN7" i="60" s="1"/>
  <c r="AO7" i="60" s="1"/>
  <c r="AN9" i="60"/>
  <c r="AO9" i="60" s="1"/>
  <c r="AN10" i="60"/>
  <c r="AO10" i="60" s="1"/>
  <c r="AN6" i="60"/>
  <c r="AO6" i="60" s="1"/>
  <c r="CH67" i="59"/>
  <c r="CI67" i="59"/>
  <c r="CG67" i="59"/>
  <c r="CH74" i="59"/>
  <c r="CI74" i="59"/>
  <c r="CJ74" i="59"/>
  <c r="CG74" i="59"/>
  <c r="CH97" i="59" s="1"/>
  <c r="CI97" i="59"/>
  <c r="CI94" i="59"/>
  <c r="CI93" i="59"/>
  <c r="AX7" i="60"/>
  <c r="AU28" i="60"/>
  <c r="AI8" i="60" l="1"/>
  <c r="AN16" i="60"/>
  <c r="AO16" i="60" s="1"/>
  <c r="AI6" i="60"/>
  <c r="R6" i="60"/>
  <c r="AK20" i="60"/>
  <c r="BE5" i="65"/>
  <c r="AM7" i="65"/>
  <c r="BJ28" i="65"/>
  <c r="AL35" i="65"/>
  <c r="AM20" i="65"/>
  <c r="AM25" i="65"/>
  <c r="K8" i="65"/>
  <c r="AM29" i="65"/>
  <c r="BJ22" i="65"/>
  <c r="BJ33" i="65"/>
  <c r="AM10" i="65"/>
  <c r="AM14" i="65"/>
  <c r="AL35" i="63"/>
  <c r="BJ6" i="63"/>
  <c r="BJ26" i="63"/>
  <c r="BJ29" i="63"/>
  <c r="AM9" i="63"/>
  <c r="P26" i="63"/>
  <c r="P4" i="63"/>
  <c r="P28" i="63"/>
  <c r="BJ24" i="63"/>
  <c r="BJ27" i="63"/>
  <c r="BJ30" i="63"/>
  <c r="BJ33" i="63"/>
  <c r="P6" i="63"/>
  <c r="BJ10" i="63"/>
  <c r="BJ13" i="63"/>
  <c r="BJ16" i="63"/>
  <c r="P7" i="63"/>
  <c r="P8" i="63"/>
  <c r="BJ22" i="63"/>
  <c r="P9" i="63"/>
  <c r="BJ8" i="63"/>
  <c r="BJ11" i="63"/>
  <c r="BJ14" i="63"/>
  <c r="BJ17" i="63"/>
  <c r="P11" i="63"/>
  <c r="BJ23" i="63"/>
  <c r="P13" i="63"/>
  <c r="AM20" i="64"/>
  <c r="BJ22" i="64"/>
  <c r="BJ21" i="64"/>
  <c r="BJ9" i="64"/>
  <c r="AM11" i="64"/>
  <c r="AM23" i="64"/>
  <c r="AB27" i="64"/>
  <c r="AM25" i="64"/>
  <c r="AX35" i="64"/>
  <c r="AM14" i="64"/>
  <c r="AM26" i="64"/>
  <c r="AL35" i="64"/>
  <c r="BE23" i="64"/>
  <c r="BJ28" i="64"/>
  <c r="AM28" i="64"/>
  <c r="BJ27" i="64"/>
  <c r="BJ15" i="64"/>
  <c r="AL20" i="60"/>
  <c r="AN18" i="60"/>
  <c r="AO18" i="60" s="1"/>
  <c r="AJ20" i="60"/>
  <c r="AN11" i="60"/>
  <c r="AO11" i="60"/>
  <c r="CK29" i="61"/>
  <c r="CK30" i="61"/>
  <c r="CE73" i="61"/>
  <c r="CF13" i="61"/>
  <c r="CK38" i="61"/>
  <c r="CK48" i="61"/>
  <c r="CE54" i="61"/>
  <c r="CK40" i="61"/>
  <c r="BZ54" i="61"/>
  <c r="CY68" i="61"/>
  <c r="CY74" i="61" s="1"/>
  <c r="DM74" i="61"/>
  <c r="CR73" i="61"/>
  <c r="CR70" i="61"/>
  <c r="BZ34" i="61"/>
  <c r="CB34" i="61"/>
  <c r="CK21" i="61"/>
  <c r="CF20" i="61"/>
  <c r="CF23" i="61"/>
  <c r="CF22" i="61"/>
  <c r="CE72" i="61"/>
  <c r="CK72" i="61" s="1"/>
  <c r="CF19" i="61"/>
  <c r="BJ21" i="65"/>
  <c r="BJ15" i="65"/>
  <c r="BP35" i="65"/>
  <c r="BP36" i="65" s="1"/>
  <c r="BI35" i="65"/>
  <c r="BJ9" i="65"/>
  <c r="BJ23" i="65"/>
  <c r="BJ34" i="65"/>
  <c r="BJ32" i="65"/>
  <c r="BJ17" i="65"/>
  <c r="BJ20" i="65"/>
  <c r="BE23" i="65"/>
  <c r="BJ29" i="65"/>
  <c r="BE14" i="65"/>
  <c r="BJ8" i="65"/>
  <c r="BE11" i="65"/>
  <c r="AS35" i="65"/>
  <c r="AS36" i="65" s="1"/>
  <c r="AM28" i="65"/>
  <c r="AM32" i="65"/>
  <c r="AH31" i="65"/>
  <c r="AM24" i="65"/>
  <c r="AD17" i="65"/>
  <c r="AC35" i="65"/>
  <c r="AC36" i="65" s="1"/>
  <c r="AM18" i="65"/>
  <c r="AB35" i="65"/>
  <c r="AB36" i="65" s="1"/>
  <c r="AM9" i="65"/>
  <c r="AM6" i="65"/>
  <c r="AM15" i="65"/>
  <c r="AM34" i="65"/>
  <c r="AM12" i="65"/>
  <c r="AM21" i="65"/>
  <c r="V35" i="65"/>
  <c r="V36" i="65" s="1"/>
  <c r="K14" i="65"/>
  <c r="K5" i="65"/>
  <c r="K15" i="65"/>
  <c r="P26" i="65"/>
  <c r="P9" i="65"/>
  <c r="P20" i="65"/>
  <c r="K11" i="65"/>
  <c r="K21" i="65"/>
  <c r="P32" i="65"/>
  <c r="K6" i="65"/>
  <c r="K23" i="65"/>
  <c r="K29" i="65"/>
  <c r="E35" i="65"/>
  <c r="E36" i="65" s="1"/>
  <c r="K12" i="65"/>
  <c r="G35" i="65"/>
  <c r="G36" i="65" s="1"/>
  <c r="AG35" i="65"/>
  <c r="AA36" i="65"/>
  <c r="P4" i="65"/>
  <c r="P7" i="65"/>
  <c r="P13" i="65"/>
  <c r="BE19" i="65"/>
  <c r="BE22" i="65"/>
  <c r="P25" i="65"/>
  <c r="AH5" i="65"/>
  <c r="AH8" i="65"/>
  <c r="AH11" i="65"/>
  <c r="AH14" i="65"/>
  <c r="AH17" i="65"/>
  <c r="AH20" i="65"/>
  <c r="AH23" i="65"/>
  <c r="BE25" i="65"/>
  <c r="AM27" i="65"/>
  <c r="K28" i="65"/>
  <c r="AM30" i="65"/>
  <c r="K31" i="65"/>
  <c r="AM33" i="65"/>
  <c r="K34" i="65"/>
  <c r="J35" i="65"/>
  <c r="BJ4" i="65"/>
  <c r="BJ7" i="65"/>
  <c r="BJ10" i="65"/>
  <c r="BJ13" i="65"/>
  <c r="BJ16" i="65"/>
  <c r="AH26" i="65"/>
  <c r="BE28" i="65"/>
  <c r="BE31" i="65"/>
  <c r="BE34" i="65"/>
  <c r="BA35" i="65"/>
  <c r="BA36" i="65" s="1"/>
  <c r="BE6" i="65"/>
  <c r="BE9" i="65"/>
  <c r="BE12" i="65"/>
  <c r="BE15" i="65"/>
  <c r="BE18" i="65"/>
  <c r="BE21" i="65"/>
  <c r="BE24" i="65"/>
  <c r="K27" i="65"/>
  <c r="AH4" i="65"/>
  <c r="AH7" i="65"/>
  <c r="AH10" i="65"/>
  <c r="AH13" i="65"/>
  <c r="AH16" i="65"/>
  <c r="AH19" i="65"/>
  <c r="AH22" i="65"/>
  <c r="AH25" i="65"/>
  <c r="K30" i="65"/>
  <c r="K33" i="65"/>
  <c r="BD35" i="65"/>
  <c r="K10" i="65"/>
  <c r="K19" i="65"/>
  <c r="BE27" i="65"/>
  <c r="BE30" i="65"/>
  <c r="BE33" i="65"/>
  <c r="K22" i="65"/>
  <c r="BJ26" i="65"/>
  <c r="AY35" i="65"/>
  <c r="AY36" i="65" s="1"/>
  <c r="K16" i="65"/>
  <c r="AM12" i="64"/>
  <c r="BE26" i="64"/>
  <c r="BP35" i="64"/>
  <c r="BP36" i="64" s="1"/>
  <c r="BJ31" i="64"/>
  <c r="BJ30" i="64"/>
  <c r="BJ24" i="64"/>
  <c r="BI35" i="64"/>
  <c r="BJ19" i="64"/>
  <c r="BJ16" i="64"/>
  <c r="BA35" i="64"/>
  <c r="AZ36" i="64"/>
  <c r="BJ32" i="64"/>
  <c r="BJ25" i="64"/>
  <c r="BD35" i="64"/>
  <c r="BD36" i="64" s="1"/>
  <c r="BJ20" i="64"/>
  <c r="BJ17" i="64"/>
  <c r="BE12" i="64"/>
  <c r="BJ14" i="64"/>
  <c r="BJ11" i="64"/>
  <c r="BE5" i="64"/>
  <c r="AS35" i="64"/>
  <c r="AS36" i="64" s="1"/>
  <c r="AM27" i="64"/>
  <c r="AM18" i="64"/>
  <c r="AM33" i="64"/>
  <c r="AM24" i="64"/>
  <c r="AM21" i="64"/>
  <c r="AM30" i="64"/>
  <c r="AM6" i="64"/>
  <c r="AB35" i="64"/>
  <c r="AB36" i="64" s="1"/>
  <c r="AD35" i="64"/>
  <c r="AD36" i="64" s="1"/>
  <c r="AC36" i="64"/>
  <c r="V35" i="64"/>
  <c r="V36" i="64" s="1"/>
  <c r="K29" i="64"/>
  <c r="K20" i="64"/>
  <c r="K5" i="64"/>
  <c r="E35" i="64"/>
  <c r="E36" i="64" s="1"/>
  <c r="G35" i="64"/>
  <c r="G36" i="64" s="1"/>
  <c r="BJ35" i="64"/>
  <c r="BJ36" i="64" s="1"/>
  <c r="AG35" i="64"/>
  <c r="AA36" i="64"/>
  <c r="K19" i="64"/>
  <c r="P4" i="64"/>
  <c r="BE4" i="64"/>
  <c r="P7" i="64"/>
  <c r="BE7" i="64"/>
  <c r="P10" i="64"/>
  <c r="BE10" i="64"/>
  <c r="P13" i="64"/>
  <c r="BE13" i="64"/>
  <c r="P16" i="64"/>
  <c r="BE16" i="64"/>
  <c r="BE19" i="64"/>
  <c r="P22" i="64"/>
  <c r="BE22" i="64"/>
  <c r="P25" i="64"/>
  <c r="BE25" i="64"/>
  <c r="P28" i="64"/>
  <c r="BE28" i="64"/>
  <c r="P31" i="64"/>
  <c r="BE31" i="64"/>
  <c r="J35" i="64"/>
  <c r="AH5" i="64"/>
  <c r="AH8" i="64"/>
  <c r="AH11" i="64"/>
  <c r="AH14" i="64"/>
  <c r="AH17" i="64"/>
  <c r="AH20" i="64"/>
  <c r="AH23" i="64"/>
  <c r="AH26" i="64"/>
  <c r="AH29" i="64"/>
  <c r="AH32" i="64"/>
  <c r="P34" i="64"/>
  <c r="BE34" i="64"/>
  <c r="BA36" i="64"/>
  <c r="BJ4" i="64"/>
  <c r="K6" i="64"/>
  <c r="K9" i="64"/>
  <c r="K12" i="64"/>
  <c r="K15" i="64"/>
  <c r="K18" i="64"/>
  <c r="K21" i="64"/>
  <c r="K24" i="64"/>
  <c r="K27" i="64"/>
  <c r="K30" i="64"/>
  <c r="K33" i="64"/>
  <c r="BE6" i="64"/>
  <c r="BE9" i="64"/>
  <c r="BE15" i="64"/>
  <c r="BE18" i="64"/>
  <c r="BE21" i="64"/>
  <c r="BE24" i="64"/>
  <c r="BE27" i="64"/>
  <c r="BE30" i="64"/>
  <c r="BE33" i="64"/>
  <c r="AH4" i="64"/>
  <c r="AH7" i="64"/>
  <c r="AH10" i="64"/>
  <c r="AH13" i="64"/>
  <c r="AH16" i="64"/>
  <c r="AH19" i="64"/>
  <c r="AH22" i="64"/>
  <c r="AH25" i="64"/>
  <c r="AH28" i="64"/>
  <c r="AH31" i="64"/>
  <c r="D36" i="64"/>
  <c r="BJ5" i="64"/>
  <c r="BP35" i="63"/>
  <c r="BP36" i="63" s="1"/>
  <c r="BI35" i="63"/>
  <c r="BE33" i="63"/>
  <c r="BE26" i="63"/>
  <c r="BE28" i="63"/>
  <c r="BE30" i="63"/>
  <c r="BE25" i="63"/>
  <c r="BE27" i="63"/>
  <c r="BE29" i="63"/>
  <c r="BE31" i="63"/>
  <c r="BE18" i="63"/>
  <c r="BE20" i="63"/>
  <c r="BE22" i="63"/>
  <c r="BE24" i="63"/>
  <c r="BE17" i="63"/>
  <c r="BE11" i="63"/>
  <c r="BE13" i="63"/>
  <c r="BE15" i="63"/>
  <c r="BE12" i="63"/>
  <c r="BE14" i="63"/>
  <c r="BE16" i="63"/>
  <c r="BE9" i="63"/>
  <c r="BE4" i="63"/>
  <c r="BE6" i="63"/>
  <c r="BE8" i="63"/>
  <c r="BE10" i="63"/>
  <c r="BD35" i="63"/>
  <c r="BJ35" i="63" s="1"/>
  <c r="BJ36" i="63" s="1"/>
  <c r="AG35" i="63"/>
  <c r="AM35" i="63" s="1"/>
  <c r="AM36" i="63" s="1"/>
  <c r="AH12" i="63"/>
  <c r="AS35" i="63"/>
  <c r="AS36" i="63" s="1"/>
  <c r="K12" i="63"/>
  <c r="K24" i="63"/>
  <c r="K25" i="63"/>
  <c r="I35" i="63"/>
  <c r="I36" i="63" s="1"/>
  <c r="K19" i="63"/>
  <c r="E35" i="63"/>
  <c r="E36" i="63" s="1"/>
  <c r="K16" i="63"/>
  <c r="AY35" i="63"/>
  <c r="AY36" i="63" s="1"/>
  <c r="BA35" i="63"/>
  <c r="BA36" i="63" s="1"/>
  <c r="BE34" i="63"/>
  <c r="AH26" i="63"/>
  <c r="AH14" i="63"/>
  <c r="AH33" i="63"/>
  <c r="AH4" i="63"/>
  <c r="AH16" i="63"/>
  <c r="AH28" i="63"/>
  <c r="AB35" i="63"/>
  <c r="AB36" i="63" s="1"/>
  <c r="AH11" i="63"/>
  <c r="AH23" i="63"/>
  <c r="AD35" i="63"/>
  <c r="AD36" i="63" s="1"/>
  <c r="AH8" i="63"/>
  <c r="AH20" i="63"/>
  <c r="AH32" i="63"/>
  <c r="AH15" i="63"/>
  <c r="AH27" i="63"/>
  <c r="AH10" i="63"/>
  <c r="AH22" i="63"/>
  <c r="AH34" i="63"/>
  <c r="V35" i="63"/>
  <c r="V36" i="63" s="1"/>
  <c r="O35" i="63"/>
  <c r="P35" i="63" s="1"/>
  <c r="P36" i="63" s="1"/>
  <c r="K31" i="63"/>
  <c r="J35" i="63"/>
  <c r="K35" i="63" s="1"/>
  <c r="K36" i="63" s="1"/>
  <c r="K14" i="63"/>
  <c r="K21" i="63"/>
  <c r="K33" i="63"/>
  <c r="K23" i="63"/>
  <c r="K18" i="63"/>
  <c r="K30" i="63"/>
  <c r="G35" i="63"/>
  <c r="G36" i="63" s="1"/>
  <c r="K20" i="63"/>
  <c r="K32" i="63"/>
  <c r="K15" i="63"/>
  <c r="K27" i="63"/>
  <c r="K22" i="63"/>
  <c r="K34" i="63"/>
  <c r="AW32" i="62"/>
  <c r="AW28" i="62"/>
  <c r="BB29" i="62"/>
  <c r="BB34" i="62"/>
  <c r="AV35" i="62"/>
  <c r="AW34" i="62"/>
  <c r="AW35" i="62" s="1"/>
  <c r="BB33" i="62"/>
  <c r="AP35" i="62"/>
  <c r="J4" i="62"/>
  <c r="AE18" i="62"/>
  <c r="AE22" i="62"/>
  <c r="AE8" i="62"/>
  <c r="AE14" i="62"/>
  <c r="AE6" i="62"/>
  <c r="R34" i="62"/>
  <c r="AE24" i="62"/>
  <c r="AE10" i="62"/>
  <c r="L6" i="62"/>
  <c r="F35" i="62"/>
  <c r="AE16" i="62"/>
  <c r="E34" i="62"/>
  <c r="E35" i="62" s="1"/>
  <c r="I34" i="62"/>
  <c r="AE20" i="62"/>
  <c r="AE12" i="62"/>
  <c r="AE4" i="62"/>
  <c r="BH34" i="62"/>
  <c r="AK34" i="62"/>
  <c r="Z34" i="62"/>
  <c r="Z35" i="62" s="1"/>
  <c r="AW4" i="62"/>
  <c r="AW6" i="62"/>
  <c r="AW8" i="62"/>
  <c r="AW10" i="62"/>
  <c r="AW12" i="62"/>
  <c r="AW14" i="62"/>
  <c r="AW16" i="62"/>
  <c r="AW18" i="62"/>
  <c r="AW20" i="62"/>
  <c r="AW22" i="62"/>
  <c r="AW24" i="62"/>
  <c r="AW26" i="62"/>
  <c r="BB4" i="62"/>
  <c r="AW3" i="62"/>
  <c r="AW5" i="62"/>
  <c r="AW7" i="62"/>
  <c r="AW9" i="62"/>
  <c r="AW11" i="62"/>
  <c r="AW13" i="62"/>
  <c r="AW15" i="62"/>
  <c r="AW17" i="62"/>
  <c r="AW19" i="62"/>
  <c r="AW21" i="62"/>
  <c r="AW23" i="62"/>
  <c r="AW25" i="62"/>
  <c r="AE26" i="62"/>
  <c r="AE32" i="62"/>
  <c r="AE28" i="62"/>
  <c r="AB34" i="62"/>
  <c r="AB35" i="62" s="1"/>
  <c r="AE30" i="62"/>
  <c r="X34" i="62"/>
  <c r="X35" i="62" s="1"/>
  <c r="AC3" i="62"/>
  <c r="AC5" i="62"/>
  <c r="AC7" i="62"/>
  <c r="AC9" i="62"/>
  <c r="AC11" i="62"/>
  <c r="AC13" i="62"/>
  <c r="AC15" i="62"/>
  <c r="AC17" i="62"/>
  <c r="AC19" i="62"/>
  <c r="AC21" i="62"/>
  <c r="AC23" i="62"/>
  <c r="AC25" i="62"/>
  <c r="AC27" i="62"/>
  <c r="AC29" i="62"/>
  <c r="AC31" i="62"/>
  <c r="AC33" i="62"/>
  <c r="L31" i="62"/>
  <c r="J7" i="62"/>
  <c r="L32" i="62"/>
  <c r="L29" i="62"/>
  <c r="L30" i="62"/>
  <c r="J33" i="62"/>
  <c r="L22" i="62"/>
  <c r="L13" i="62"/>
  <c r="L15" i="62"/>
  <c r="J18" i="62"/>
  <c r="L11" i="62"/>
  <c r="J20" i="62"/>
  <c r="L5" i="62"/>
  <c r="J25" i="62"/>
  <c r="J27" i="62"/>
  <c r="J24" i="62"/>
  <c r="J26" i="62"/>
  <c r="J28" i="62"/>
  <c r="J17" i="62"/>
  <c r="J19" i="62"/>
  <c r="J21" i="62"/>
  <c r="J23" i="62"/>
  <c r="J10" i="62"/>
  <c r="J12" i="62"/>
  <c r="J14" i="62"/>
  <c r="J16" i="62"/>
  <c r="J9" i="62"/>
  <c r="J8" i="62"/>
  <c r="CK28" i="61"/>
  <c r="CF18" i="61"/>
  <c r="CF68" i="61" s="1"/>
  <c r="CE14" i="61"/>
  <c r="CK8" i="61"/>
  <c r="BZ14" i="61"/>
  <c r="CR64" i="61"/>
  <c r="CR67" i="61"/>
  <c r="CR71" i="61"/>
  <c r="CR69" i="61"/>
  <c r="CR72" i="61"/>
  <c r="CR14" i="61"/>
  <c r="CQ74" i="61"/>
  <c r="CM74" i="61"/>
  <c r="CF62" i="61"/>
  <c r="CF57" i="61"/>
  <c r="CK61" i="61"/>
  <c r="CF63" i="61"/>
  <c r="CJ73" i="61"/>
  <c r="BZ24" i="61"/>
  <c r="CB24" i="61"/>
  <c r="CE64" i="61"/>
  <c r="CK64" i="61" s="1"/>
  <c r="CK47" i="61"/>
  <c r="CF49" i="61"/>
  <c r="CK52" i="61"/>
  <c r="CF53" i="61"/>
  <c r="CF42" i="61"/>
  <c r="CF37" i="61"/>
  <c r="CB69" i="61"/>
  <c r="CB71" i="61"/>
  <c r="BZ68" i="61"/>
  <c r="CF41" i="61"/>
  <c r="CF43" i="61"/>
  <c r="CB44" i="61"/>
  <c r="CK32" i="61"/>
  <c r="CF27" i="61"/>
  <c r="BZ69" i="61"/>
  <c r="CD74" i="61"/>
  <c r="CD93" i="61" s="1"/>
  <c r="CF33" i="61"/>
  <c r="CG74" i="61"/>
  <c r="CB68" i="61"/>
  <c r="CJ69" i="61"/>
  <c r="BZ73" i="61"/>
  <c r="CE24" i="61"/>
  <c r="CF24" i="61" s="1"/>
  <c r="CI74" i="61"/>
  <c r="CB73" i="61"/>
  <c r="CB70" i="61"/>
  <c r="CK13" i="61"/>
  <c r="CK10" i="61"/>
  <c r="CK73" i="61"/>
  <c r="CB72" i="61"/>
  <c r="BZ72" i="61"/>
  <c r="CB14" i="61"/>
  <c r="BX74" i="61"/>
  <c r="BX85" i="61" s="1"/>
  <c r="Q33" i="61"/>
  <c r="BH33" i="61"/>
  <c r="M33" i="61"/>
  <c r="BI33" i="61" s="1"/>
  <c r="CE69" i="61"/>
  <c r="CK69" i="61" s="1"/>
  <c r="CK9" i="61"/>
  <c r="CF9" i="61"/>
  <c r="BM23" i="61"/>
  <c r="AE44" i="61"/>
  <c r="E54" i="61"/>
  <c r="E67" i="61"/>
  <c r="L47" i="61"/>
  <c r="BH8" i="61"/>
  <c r="M8" i="61"/>
  <c r="BI8" i="61" s="1"/>
  <c r="Q8" i="61"/>
  <c r="Q11" i="61"/>
  <c r="BH11" i="61"/>
  <c r="BL11" i="61" s="1"/>
  <c r="M11" i="61"/>
  <c r="BI11" i="61" s="1"/>
  <c r="AO19" i="61"/>
  <c r="BO19" i="61" s="1"/>
  <c r="BJ19" i="61"/>
  <c r="AK19" i="61"/>
  <c r="BK19" i="61" s="1"/>
  <c r="BO23" i="61"/>
  <c r="AA30" i="61"/>
  <c r="AG30" i="61"/>
  <c r="AJ30" i="61" s="1"/>
  <c r="AK52" i="61"/>
  <c r="BK52" i="61" s="1"/>
  <c r="AO52" i="61"/>
  <c r="BJ52" i="61"/>
  <c r="BL52" i="61" s="1"/>
  <c r="AY69" i="61"/>
  <c r="CJ72" i="61"/>
  <c r="CK12" i="61"/>
  <c r="AH34" i="61"/>
  <c r="AI27" i="61"/>
  <c r="E69" i="61"/>
  <c r="L9" i="61"/>
  <c r="AA22" i="61"/>
  <c r="AI22" i="61"/>
  <c r="AI72" i="61" s="1"/>
  <c r="P85" i="61"/>
  <c r="P91" i="61"/>
  <c r="P84" i="61"/>
  <c r="P92" i="61"/>
  <c r="AK11" i="61"/>
  <c r="BK11" i="61" s="1"/>
  <c r="BL19" i="61"/>
  <c r="M18" i="61"/>
  <c r="BI18" i="61" s="1"/>
  <c r="Q18" i="61"/>
  <c r="BH18" i="61"/>
  <c r="Q22" i="61"/>
  <c r="BH22" i="61"/>
  <c r="M22" i="61"/>
  <c r="BI22" i="61" s="1"/>
  <c r="AF24" i="61"/>
  <c r="AA17" i="61"/>
  <c r="AA67" i="61" s="1"/>
  <c r="AG17" i="61"/>
  <c r="AO43" i="61"/>
  <c r="AK43" i="61"/>
  <c r="BK43" i="61" s="1"/>
  <c r="BJ43" i="61"/>
  <c r="BH48" i="61"/>
  <c r="M48" i="61"/>
  <c r="BI48" i="61" s="1"/>
  <c r="Q48" i="61"/>
  <c r="Y107" i="61"/>
  <c r="AE69" i="61"/>
  <c r="AE34" i="61"/>
  <c r="AO42" i="61"/>
  <c r="BO42" i="61" s="1"/>
  <c r="AK42" i="61"/>
  <c r="BK42" i="61" s="1"/>
  <c r="L58" i="61"/>
  <c r="E64" i="61"/>
  <c r="Q21" i="61"/>
  <c r="BH21" i="61"/>
  <c r="L71" i="61"/>
  <c r="M21" i="61"/>
  <c r="BI21" i="61" s="1"/>
  <c r="AO41" i="61"/>
  <c r="BJ41" i="61"/>
  <c r="AK41" i="61"/>
  <c r="BK41" i="61" s="1"/>
  <c r="AE57" i="61"/>
  <c r="AA57" i="61"/>
  <c r="AA64" i="61" s="1"/>
  <c r="AS64" i="61" s="1"/>
  <c r="AD64" i="61"/>
  <c r="AD67" i="61"/>
  <c r="G34" i="61"/>
  <c r="AG44" i="61"/>
  <c r="BJ11" i="61"/>
  <c r="AH24" i="61"/>
  <c r="AI20" i="61"/>
  <c r="AJ20" i="61" s="1"/>
  <c r="AA20" i="61"/>
  <c r="AE71" i="61"/>
  <c r="AA28" i="61"/>
  <c r="AA34" i="61" s="1"/>
  <c r="AS34" i="61" s="1"/>
  <c r="AI28" i="61"/>
  <c r="AJ28" i="61" s="1"/>
  <c r="U44" i="61"/>
  <c r="AY44" i="61"/>
  <c r="BS44" i="61" s="1"/>
  <c r="M51" i="61"/>
  <c r="BI51" i="61" s="1"/>
  <c r="BH51" i="61"/>
  <c r="Q51" i="61"/>
  <c r="Q28" i="61"/>
  <c r="M28" i="61"/>
  <c r="BI28" i="61" s="1"/>
  <c r="BE91" i="61"/>
  <c r="BE92" i="61"/>
  <c r="BE85" i="61"/>
  <c r="BE84" i="61"/>
  <c r="AG67" i="61"/>
  <c r="I67" i="61"/>
  <c r="I14" i="61"/>
  <c r="L7" i="61"/>
  <c r="BJ38" i="61"/>
  <c r="AK38" i="61"/>
  <c r="BK38" i="61" s="1"/>
  <c r="AJ18" i="61"/>
  <c r="BM19" i="61"/>
  <c r="L38" i="61"/>
  <c r="E44" i="61"/>
  <c r="AA40" i="61"/>
  <c r="AC40" i="61"/>
  <c r="AF54" i="61"/>
  <c r="AG47" i="61"/>
  <c r="G14" i="61"/>
  <c r="AG64" i="61"/>
  <c r="AI67" i="61"/>
  <c r="AH14" i="61"/>
  <c r="L37" i="61"/>
  <c r="AY57" i="61"/>
  <c r="AY67" i="61" s="1"/>
  <c r="AY74" i="61" s="1"/>
  <c r="C64" i="61"/>
  <c r="CJ67" i="61"/>
  <c r="CJ14" i="61"/>
  <c r="AD70" i="61"/>
  <c r="AA10" i="61"/>
  <c r="AE13" i="61"/>
  <c r="AE73" i="61" s="1"/>
  <c r="AI17" i="61"/>
  <c r="K34" i="61"/>
  <c r="AA33" i="61"/>
  <c r="AA73" i="61" s="1"/>
  <c r="K64" i="61"/>
  <c r="CX74" i="61"/>
  <c r="CW93" i="61" s="1"/>
  <c r="AE10" i="61"/>
  <c r="AE70" i="61" s="1"/>
  <c r="CE70" i="61"/>
  <c r="CK70" i="61" s="1"/>
  <c r="CF10" i="61"/>
  <c r="L12" i="61"/>
  <c r="K24" i="61"/>
  <c r="AY19" i="61"/>
  <c r="BL42" i="61"/>
  <c r="AB73" i="61"/>
  <c r="AC13" i="61"/>
  <c r="AN68" i="61"/>
  <c r="AN74" i="61" s="1"/>
  <c r="Q20" i="61"/>
  <c r="BH20" i="61"/>
  <c r="M20" i="61"/>
  <c r="BI20" i="61" s="1"/>
  <c r="AE31" i="61"/>
  <c r="AJ31" i="61" s="1"/>
  <c r="AI9" i="61"/>
  <c r="AI69" i="61" s="1"/>
  <c r="AY70" i="61"/>
  <c r="AI14" i="61"/>
  <c r="AC32" i="61"/>
  <c r="AJ32" i="61" s="1"/>
  <c r="AB54" i="61"/>
  <c r="AC49" i="61"/>
  <c r="AI57" i="61"/>
  <c r="AI64" i="61" s="1"/>
  <c r="CK7" i="61"/>
  <c r="AF73" i="61"/>
  <c r="AG13" i="61"/>
  <c r="AG73" i="61" s="1"/>
  <c r="K14" i="61"/>
  <c r="BH43" i="61"/>
  <c r="BL43" i="61" s="1"/>
  <c r="M43" i="61"/>
  <c r="BI43" i="61" s="1"/>
  <c r="G64" i="61"/>
  <c r="Q59" i="61"/>
  <c r="BH59" i="61"/>
  <c r="M59" i="61"/>
  <c r="BI59" i="61" s="1"/>
  <c r="AB69" i="61"/>
  <c r="AC8" i="61"/>
  <c r="CE68" i="61"/>
  <c r="CK68" i="61" s="1"/>
  <c r="C70" i="61"/>
  <c r="CJ70" i="61"/>
  <c r="AA11" i="61"/>
  <c r="E73" i="61"/>
  <c r="L13" i="61"/>
  <c r="AM14" i="61"/>
  <c r="L17" i="61"/>
  <c r="AB71" i="61"/>
  <c r="AA21" i="61"/>
  <c r="AA71" i="61" s="1"/>
  <c r="M29" i="61"/>
  <c r="BI29" i="61" s="1"/>
  <c r="AJ33" i="61"/>
  <c r="M42" i="61"/>
  <c r="BI42" i="61" s="1"/>
  <c r="Q43" i="61"/>
  <c r="L50" i="61"/>
  <c r="D85" i="61"/>
  <c r="D84" i="61"/>
  <c r="D92" i="61"/>
  <c r="AF69" i="61"/>
  <c r="AD34" i="61"/>
  <c r="AD68" i="61"/>
  <c r="AE8" i="61"/>
  <c r="AE68" i="61" s="1"/>
  <c r="AN14" i="61"/>
  <c r="AB44" i="61"/>
  <c r="AA37" i="61"/>
  <c r="AA44" i="61" s="1"/>
  <c r="AS44" i="61" s="1"/>
  <c r="AM69" i="61"/>
  <c r="AC37" i="61"/>
  <c r="AI40" i="61"/>
  <c r="AI44" i="61" s="1"/>
  <c r="Q41" i="61"/>
  <c r="BO41" i="61" s="1"/>
  <c r="M41" i="61"/>
  <c r="BI41" i="61" s="1"/>
  <c r="BM41" i="61" s="1"/>
  <c r="AA48" i="61"/>
  <c r="AG48" i="61"/>
  <c r="AJ48" i="61" s="1"/>
  <c r="CT54" i="61"/>
  <c r="CF54" i="61"/>
  <c r="M57" i="61"/>
  <c r="BI57" i="61" s="1"/>
  <c r="AN64" i="61"/>
  <c r="AJ62" i="61"/>
  <c r="Q63" i="61"/>
  <c r="BH63" i="61"/>
  <c r="F74" i="61"/>
  <c r="CE71" i="61"/>
  <c r="CK71" i="61" s="1"/>
  <c r="CP74" i="61"/>
  <c r="AH72" i="61"/>
  <c r="BA74" i="61"/>
  <c r="AM68" i="61"/>
  <c r="K71" i="61"/>
  <c r="AD24" i="61"/>
  <c r="Q53" i="61"/>
  <c r="M53" i="61"/>
  <c r="BI53" i="61" s="1"/>
  <c r="P108" i="61"/>
  <c r="AB102" i="61"/>
  <c r="AB34" i="61"/>
  <c r="BH31" i="61"/>
  <c r="BE54" i="61"/>
  <c r="BG92" i="61"/>
  <c r="BG91" i="61"/>
  <c r="BG84" i="61"/>
  <c r="C68" i="61"/>
  <c r="AY8" i="61"/>
  <c r="AY68" i="61" s="1"/>
  <c r="BE14" i="61"/>
  <c r="AH70" i="61"/>
  <c r="AI10" i="61"/>
  <c r="CF11" i="61"/>
  <c r="M31" i="61"/>
  <c r="BI31" i="61" s="1"/>
  <c r="E68" i="61"/>
  <c r="AA9" i="61"/>
  <c r="AA69" i="61" s="1"/>
  <c r="AJ10" i="61"/>
  <c r="AB72" i="61"/>
  <c r="AA12" i="61"/>
  <c r="AA29" i="61"/>
  <c r="BH32" i="61"/>
  <c r="AA39" i="61"/>
  <c r="AC39" i="61"/>
  <c r="AJ39" i="61" s="1"/>
  <c r="M52" i="61"/>
  <c r="BI52" i="61" s="1"/>
  <c r="AJ53" i="61"/>
  <c r="BH53" i="61"/>
  <c r="CB54" i="61"/>
  <c r="BC64" i="61"/>
  <c r="AJ61" i="61"/>
  <c r="C67" i="61"/>
  <c r="AD14" i="61"/>
  <c r="G68" i="61"/>
  <c r="AH68" i="61"/>
  <c r="K70" i="61"/>
  <c r="AC12" i="61"/>
  <c r="C14" i="61"/>
  <c r="C71" i="61"/>
  <c r="AF71" i="61"/>
  <c r="AG21" i="61"/>
  <c r="BA44" i="61"/>
  <c r="AD44" i="61"/>
  <c r="Q52" i="61"/>
  <c r="BC92" i="61"/>
  <c r="BC91" i="61"/>
  <c r="BC85" i="61"/>
  <c r="BC84" i="61"/>
  <c r="AJ29" i="61"/>
  <c r="CJ44" i="61"/>
  <c r="AD54" i="61"/>
  <c r="AA47" i="61"/>
  <c r="AG53" i="61"/>
  <c r="AJ59" i="61"/>
  <c r="N84" i="61"/>
  <c r="BY74" i="61"/>
  <c r="BZ67" i="61"/>
  <c r="BL41" i="61"/>
  <c r="AM74" i="61"/>
  <c r="AC71" i="61"/>
  <c r="Q29" i="61"/>
  <c r="M30" i="61"/>
  <c r="BI30" i="61" s="1"/>
  <c r="C54" i="61"/>
  <c r="AJ58" i="61"/>
  <c r="Q61" i="61"/>
  <c r="M61" i="61"/>
  <c r="BI61" i="61" s="1"/>
  <c r="BH61" i="61"/>
  <c r="AZ92" i="61"/>
  <c r="AZ91" i="61"/>
  <c r="AZ85" i="61"/>
  <c r="AZ84" i="61"/>
  <c r="AB67" i="61"/>
  <c r="G70" i="61"/>
  <c r="CH74" i="61"/>
  <c r="AD71" i="61"/>
  <c r="AC27" i="61"/>
  <c r="Q40" i="61"/>
  <c r="M40" i="61"/>
  <c r="BI40" i="61" s="1"/>
  <c r="AC7" i="61"/>
  <c r="AG8" i="61"/>
  <c r="AN69" i="61"/>
  <c r="I70" i="61"/>
  <c r="BH10" i="61"/>
  <c r="CJ71" i="61"/>
  <c r="BA34" i="61"/>
  <c r="I68" i="61"/>
  <c r="AC69" i="61"/>
  <c r="M10" i="61"/>
  <c r="BI10" i="61" s="1"/>
  <c r="AD72" i="61"/>
  <c r="AE12" i="61"/>
  <c r="AE72" i="61" s="1"/>
  <c r="AM73" i="61"/>
  <c r="BA24" i="61"/>
  <c r="E71" i="61"/>
  <c r="C24" i="61"/>
  <c r="CR24" i="61"/>
  <c r="G67" i="61"/>
  <c r="G74" i="61" s="1"/>
  <c r="AF67" i="61"/>
  <c r="AF74" i="61" s="1"/>
  <c r="AD69" i="61"/>
  <c r="Q10" i="61"/>
  <c r="AM70" i="61"/>
  <c r="C72" i="61"/>
  <c r="AY12" i="61"/>
  <c r="AY72" i="61" s="1"/>
  <c r="AN73" i="61"/>
  <c r="AB14" i="61"/>
  <c r="AE24" i="61"/>
  <c r="BC24" i="61"/>
  <c r="CJ24" i="61"/>
  <c r="AA18" i="61"/>
  <c r="AA68" i="61" s="1"/>
  <c r="AI21" i="61"/>
  <c r="AI71" i="61" s="1"/>
  <c r="AB24" i="61"/>
  <c r="C34" i="61"/>
  <c r="AF44" i="61"/>
  <c r="AJ47" i="61"/>
  <c r="K54" i="61"/>
  <c r="BH49" i="61"/>
  <c r="Q49" i="61"/>
  <c r="AJ63" i="61"/>
  <c r="E70" i="61"/>
  <c r="I69" i="61"/>
  <c r="I71" i="61"/>
  <c r="AF34" i="61"/>
  <c r="BA54" i="61"/>
  <c r="CJ54" i="61"/>
  <c r="AA52" i="61"/>
  <c r="I73" i="61"/>
  <c r="L27" i="61"/>
  <c r="AG58" i="61"/>
  <c r="AF64" i="61"/>
  <c r="AA58" i="61"/>
  <c r="I64" i="61"/>
  <c r="K67" i="61"/>
  <c r="K74" i="61" s="1"/>
  <c r="AH67" i="61"/>
  <c r="AH74" i="61" s="1"/>
  <c r="CE67" i="61"/>
  <c r="CJ68" i="61"/>
  <c r="AB70" i="61"/>
  <c r="G72" i="61"/>
  <c r="AF72" i="61"/>
  <c r="K73" i="61"/>
  <c r="BZ44" i="61"/>
  <c r="CE44" i="61"/>
  <c r="AG72" i="61"/>
  <c r="AI73" i="61"/>
  <c r="AM71" i="61"/>
  <c r="CE34" i="61"/>
  <c r="CR34" i="61"/>
  <c r="G44" i="61"/>
  <c r="BG44" i="61"/>
  <c r="L39" i="61"/>
  <c r="BA64" i="61"/>
  <c r="O74" i="61"/>
  <c r="AA60" i="61"/>
  <c r="AC60" i="61"/>
  <c r="AJ60" i="61" s="1"/>
  <c r="CR68" i="61"/>
  <c r="T107" i="61"/>
  <c r="AJ50" i="61"/>
  <c r="AL85" i="61"/>
  <c r="AL84" i="61"/>
  <c r="I54" i="61"/>
  <c r="AH54" i="61"/>
  <c r="AE51" i="61"/>
  <c r="AJ51" i="61" s="1"/>
  <c r="AA51" i="61"/>
  <c r="H74" i="61"/>
  <c r="H95" i="61" s="1"/>
  <c r="BZ71" i="61"/>
  <c r="AN44" i="61"/>
  <c r="AI47" i="61"/>
  <c r="AI54" i="61" s="1"/>
  <c r="BE64" i="61"/>
  <c r="L60" i="61"/>
  <c r="J74" i="61"/>
  <c r="BZ70" i="61"/>
  <c r="BZ64" i="61"/>
  <c r="AB64" i="61"/>
  <c r="CB64" i="61"/>
  <c r="CA74" i="61"/>
  <c r="CB67" i="61"/>
  <c r="CC74" i="61"/>
  <c r="AA61" i="61"/>
  <c r="CN74" i="61"/>
  <c r="CO74" i="61"/>
  <c r="DC74" i="59"/>
  <c r="DF74" i="59" s="1"/>
  <c r="AH11" i="60"/>
  <c r="CJ97" i="59"/>
  <c r="AD35" i="65" l="1"/>
  <c r="AD36" i="65" s="1"/>
  <c r="AG36" i="63"/>
  <c r="AH35" i="63"/>
  <c r="AH36" i="63" s="1"/>
  <c r="BE35" i="64"/>
  <c r="BE36" i="64" s="1"/>
  <c r="BP38" i="64"/>
  <c r="BP37" i="64"/>
  <c r="AY35" i="64"/>
  <c r="AY36" i="64" s="1"/>
  <c r="AX36" i="64"/>
  <c r="AS37" i="64"/>
  <c r="AI11" i="60"/>
  <c r="AF13" i="60"/>
  <c r="AN20" i="60"/>
  <c r="AO20" i="60" s="1"/>
  <c r="CF72" i="61"/>
  <c r="CK54" i="61"/>
  <c r="CF67" i="61"/>
  <c r="AG36" i="65"/>
  <c r="AM35" i="65"/>
  <c r="AM36" i="65" s="1"/>
  <c r="AH35" i="65"/>
  <c r="AH36" i="65" s="1"/>
  <c r="BD36" i="65"/>
  <c r="BE35" i="65"/>
  <c r="BE36" i="65" s="1"/>
  <c r="BJ35" i="65"/>
  <c r="BJ36" i="65" s="1"/>
  <c r="J36" i="65"/>
  <c r="P35" i="65"/>
  <c r="P36" i="65" s="1"/>
  <c r="K35" i="65"/>
  <c r="K36" i="65" s="1"/>
  <c r="AH35" i="64"/>
  <c r="AH36" i="64" s="1"/>
  <c r="AG36" i="64"/>
  <c r="AM35" i="64"/>
  <c r="AM36" i="64" s="1"/>
  <c r="P35" i="64"/>
  <c r="P36" i="64" s="1"/>
  <c r="K35" i="64"/>
  <c r="K36" i="64" s="1"/>
  <c r="J36" i="64"/>
  <c r="BE37" i="64" s="1"/>
  <c r="BE35" i="63"/>
  <c r="BE36" i="63" s="1"/>
  <c r="BD36" i="63"/>
  <c r="J36" i="63"/>
  <c r="AE34" i="62"/>
  <c r="AC34" i="62"/>
  <c r="AC35" i="62" s="1"/>
  <c r="I35" i="62"/>
  <c r="L34" i="62"/>
  <c r="J34" i="62"/>
  <c r="J35" i="62" s="1"/>
  <c r="CK24" i="61"/>
  <c r="CR74" i="61"/>
  <c r="CR93" i="61" s="1"/>
  <c r="CT24" i="61"/>
  <c r="CF64" i="61"/>
  <c r="CT64" i="61"/>
  <c r="CI93" i="61"/>
  <c r="CI94" i="61" s="1"/>
  <c r="BX93" i="61"/>
  <c r="BX84" i="61"/>
  <c r="CF69" i="61"/>
  <c r="BX92" i="61"/>
  <c r="BX91" i="61"/>
  <c r="AY92" i="61"/>
  <c r="AY91" i="61"/>
  <c r="AY85" i="61"/>
  <c r="AY84" i="61"/>
  <c r="BS74" i="61"/>
  <c r="AK20" i="61"/>
  <c r="BK20" i="61" s="1"/>
  <c r="BJ20" i="61"/>
  <c r="AO20" i="61"/>
  <c r="BO20" i="61" s="1"/>
  <c r="AN91" i="61"/>
  <c r="AN85" i="61"/>
  <c r="AN84" i="61"/>
  <c r="AN92" i="61"/>
  <c r="AK30" i="61"/>
  <c r="BK30" i="61" s="1"/>
  <c r="AO30" i="61"/>
  <c r="BO30" i="61" s="1"/>
  <c r="BJ30" i="61"/>
  <c r="BL30" i="61" s="1"/>
  <c r="BJ60" i="61"/>
  <c r="AK60" i="61"/>
  <c r="BK60" i="61" s="1"/>
  <c r="AO61" i="61"/>
  <c r="AK61" i="61"/>
  <c r="BK61" i="61" s="1"/>
  <c r="BM61" i="61" s="1"/>
  <c r="BJ61" i="61"/>
  <c r="BL61" i="61" s="1"/>
  <c r="BO63" i="61"/>
  <c r="CK14" i="61"/>
  <c r="CF14" i="61"/>
  <c r="CT14" i="61"/>
  <c r="CE2" i="61"/>
  <c r="AI68" i="61"/>
  <c r="AI74" i="61" s="1"/>
  <c r="AY64" i="61"/>
  <c r="BS64" i="61" s="1"/>
  <c r="U64" i="61"/>
  <c r="AE64" i="61"/>
  <c r="AJ57" i="61"/>
  <c r="K92" i="61"/>
  <c r="K91" i="61"/>
  <c r="K85" i="61"/>
  <c r="K84" i="61"/>
  <c r="U24" i="61"/>
  <c r="AY24" i="61"/>
  <c r="BS24" i="61" s="1"/>
  <c r="AE67" i="61"/>
  <c r="AE74" i="61" s="1"/>
  <c r="Q60" i="61"/>
  <c r="BH60" i="61"/>
  <c r="BL60" i="61" s="1"/>
  <c r="M60" i="61"/>
  <c r="BI60" i="61" s="1"/>
  <c r="BM60" i="61" s="1"/>
  <c r="BO52" i="61"/>
  <c r="BL31" i="61"/>
  <c r="AK39" i="61"/>
  <c r="BK39" i="61" s="1"/>
  <c r="AO39" i="61"/>
  <c r="BJ39" i="61"/>
  <c r="M50" i="61"/>
  <c r="BI50" i="61" s="1"/>
  <c r="BM50" i="61" s="1"/>
  <c r="BH50" i="61"/>
  <c r="BL50" i="61" s="1"/>
  <c r="Q50" i="61"/>
  <c r="L73" i="61"/>
  <c r="Q13" i="61"/>
  <c r="M13" i="61"/>
  <c r="BI13" i="61" s="1"/>
  <c r="BH13" i="61"/>
  <c r="AI34" i="61"/>
  <c r="L54" i="61"/>
  <c r="BH47" i="61"/>
  <c r="AO47" i="61" s="1"/>
  <c r="Q47" i="61"/>
  <c r="M47" i="61"/>
  <c r="BI47" i="61" s="1"/>
  <c r="BM47" i="61" s="1"/>
  <c r="BL33" i="61"/>
  <c r="BJ32" i="61"/>
  <c r="AK32" i="61"/>
  <c r="BK32" i="61" s="1"/>
  <c r="BM32" i="61" s="1"/>
  <c r="AO32" i="61"/>
  <c r="BO32" i="61" s="1"/>
  <c r="Q38" i="61"/>
  <c r="M38" i="61"/>
  <c r="BI38" i="61" s="1"/>
  <c r="BM38" i="61" s="1"/>
  <c r="BH38" i="61"/>
  <c r="AJ27" i="61"/>
  <c r="AC34" i="61"/>
  <c r="AJ22" i="61"/>
  <c r="AC44" i="61"/>
  <c r="AJ37" i="61"/>
  <c r="AE14" i="61"/>
  <c r="AK47" i="61"/>
  <c r="BK47" i="61" s="1"/>
  <c r="BJ47" i="61"/>
  <c r="AJ54" i="61"/>
  <c r="AC72" i="61"/>
  <c r="AJ12" i="61"/>
  <c r="AE54" i="61"/>
  <c r="AI24" i="61"/>
  <c r="Q71" i="61"/>
  <c r="M71" i="61"/>
  <c r="AC64" i="61"/>
  <c r="AG34" i="61"/>
  <c r="AB74" i="61"/>
  <c r="BO29" i="61"/>
  <c r="BL32" i="61"/>
  <c r="BM42" i="61"/>
  <c r="BM20" i="61"/>
  <c r="AG54" i="61"/>
  <c r="L67" i="61"/>
  <c r="L14" i="61"/>
  <c r="Q7" i="61"/>
  <c r="BH7" i="61"/>
  <c r="M7" i="61"/>
  <c r="BI7" i="61" s="1"/>
  <c r="BL51" i="61"/>
  <c r="BH71" i="61"/>
  <c r="BI71" i="61" s="1"/>
  <c r="BO48" i="61"/>
  <c r="AO11" i="61"/>
  <c r="BO11" i="61" s="1"/>
  <c r="E74" i="61"/>
  <c r="K95" i="61" s="1"/>
  <c r="AO29" i="61"/>
  <c r="BJ29" i="61"/>
  <c r="BL29" i="61" s="1"/>
  <c r="AK29" i="61"/>
  <c r="BK29" i="61" s="1"/>
  <c r="BM29" i="61" s="1"/>
  <c r="BJ10" i="61"/>
  <c r="AO10" i="61"/>
  <c r="AK10" i="61"/>
  <c r="BK10" i="61" s="1"/>
  <c r="BM10" i="61" s="1"/>
  <c r="AC68" i="61"/>
  <c r="AJ8" i="61"/>
  <c r="BM18" i="61"/>
  <c r="G92" i="61"/>
  <c r="G91" i="61"/>
  <c r="G85" i="61"/>
  <c r="G84" i="61"/>
  <c r="AC73" i="61"/>
  <c r="AJ13" i="61"/>
  <c r="AG24" i="61"/>
  <c r="AJ17" i="61"/>
  <c r="BO61" i="61"/>
  <c r="BL53" i="61"/>
  <c r="AA24" i="61"/>
  <c r="AS24" i="61" s="1"/>
  <c r="L68" i="61"/>
  <c r="AO51" i="61"/>
  <c r="BO51" i="61" s="1"/>
  <c r="BJ51" i="61"/>
  <c r="AK51" i="61"/>
  <c r="BK51" i="61" s="1"/>
  <c r="BJ58" i="61"/>
  <c r="AK58" i="61"/>
  <c r="BK58" i="61" s="1"/>
  <c r="AK53" i="61"/>
  <c r="BK53" i="61" s="1"/>
  <c r="AO53" i="61"/>
  <c r="BO53" i="61" s="1"/>
  <c r="BJ53" i="61"/>
  <c r="L24" i="61"/>
  <c r="Q17" i="61"/>
  <c r="M17" i="61"/>
  <c r="BI17" i="61" s="1"/>
  <c r="BH17" i="61"/>
  <c r="AO18" i="61"/>
  <c r="AK18" i="61"/>
  <c r="BK18" i="61" s="1"/>
  <c r="BJ18" i="61"/>
  <c r="BL18" i="61" s="1"/>
  <c r="L69" i="61"/>
  <c r="Q9" i="61"/>
  <c r="M9" i="61"/>
  <c r="BI9" i="61" s="1"/>
  <c r="BH9" i="61"/>
  <c r="BM31" i="61"/>
  <c r="BH68" i="61"/>
  <c r="BI68" i="61" s="1"/>
  <c r="Q39" i="61"/>
  <c r="BH39" i="61"/>
  <c r="M39" i="61"/>
  <c r="BI39" i="61" s="1"/>
  <c r="BM39" i="61" s="1"/>
  <c r="CC94" i="61"/>
  <c r="CG95" i="61" s="1"/>
  <c r="CC93" i="61"/>
  <c r="BL10" i="61"/>
  <c r="AK59" i="61"/>
  <c r="BK59" i="61" s="1"/>
  <c r="BM59" i="61" s="1"/>
  <c r="AO59" i="61"/>
  <c r="BO59" i="61" s="1"/>
  <c r="BJ59" i="61"/>
  <c r="BL59" i="61" s="1"/>
  <c r="AI70" i="61"/>
  <c r="BJ50" i="61"/>
  <c r="AK50" i="61"/>
  <c r="BK50" i="61" s="1"/>
  <c r="AA54" i="61"/>
  <c r="AS54" i="61" s="1"/>
  <c r="AK33" i="61"/>
  <c r="BK33" i="61" s="1"/>
  <c r="BM33" i="61" s="1"/>
  <c r="BJ33" i="61"/>
  <c r="AO33" i="61"/>
  <c r="BO33" i="61" s="1"/>
  <c r="Q12" i="61"/>
  <c r="L72" i="61"/>
  <c r="BH12" i="61"/>
  <c r="M12" i="61"/>
  <c r="BI12" i="61" s="1"/>
  <c r="AG68" i="61"/>
  <c r="AA72" i="61"/>
  <c r="AJ49" i="61"/>
  <c r="AC54" i="61"/>
  <c r="CF70" i="61"/>
  <c r="AJ40" i="61"/>
  <c r="I74" i="61"/>
  <c r="AD74" i="61"/>
  <c r="AD95" i="61" s="1"/>
  <c r="BL48" i="61"/>
  <c r="CK67" i="61"/>
  <c r="CE74" i="61"/>
  <c r="CE104" i="61" s="1"/>
  <c r="BJ28" i="61"/>
  <c r="BL28" i="61" s="1"/>
  <c r="AO28" i="61"/>
  <c r="BO28" i="61" s="1"/>
  <c r="AK28" i="61"/>
  <c r="BK28" i="61" s="1"/>
  <c r="BM28" i="61" s="1"/>
  <c r="M58" i="61"/>
  <c r="BI58" i="61" s="1"/>
  <c r="BM58" i="61" s="1"/>
  <c r="BH58" i="61"/>
  <c r="BL58" i="61" s="1"/>
  <c r="Q58" i="61"/>
  <c r="AG71" i="61"/>
  <c r="AJ21" i="61"/>
  <c r="AO62" i="61"/>
  <c r="BO62" i="61" s="1"/>
  <c r="BJ62" i="61"/>
  <c r="BL62" i="61" s="1"/>
  <c r="AK62" i="61"/>
  <c r="BK62" i="61" s="1"/>
  <c r="BM62" i="61" s="1"/>
  <c r="L64" i="61"/>
  <c r="CT44" i="61"/>
  <c r="CF44" i="61"/>
  <c r="CK44" i="61"/>
  <c r="BY93" i="61"/>
  <c r="BZ74" i="61"/>
  <c r="BZ93" i="61" s="1"/>
  <c r="L44" i="61"/>
  <c r="M37" i="61"/>
  <c r="BI37" i="61" s="1"/>
  <c r="Q37" i="61"/>
  <c r="BH37" i="61"/>
  <c r="J95" i="61"/>
  <c r="CF71" i="61"/>
  <c r="AY14" i="61"/>
  <c r="BS14" i="61" s="1"/>
  <c r="U14" i="61"/>
  <c r="AY54" i="61"/>
  <c r="BS54" i="61" s="1"/>
  <c r="U54" i="61"/>
  <c r="BM52" i="61"/>
  <c r="CF73" i="61"/>
  <c r="AJ9" i="61"/>
  <c r="AA14" i="61"/>
  <c r="AS14" i="61" s="1"/>
  <c r="BM30" i="61"/>
  <c r="AG70" i="61"/>
  <c r="AG74" i="61" s="1"/>
  <c r="BO43" i="61"/>
  <c r="AO31" i="61"/>
  <c r="BO31" i="61" s="1"/>
  <c r="BJ31" i="61"/>
  <c r="AK31" i="61"/>
  <c r="BK31" i="61" s="1"/>
  <c r="L34" i="61"/>
  <c r="BH27" i="61"/>
  <c r="M27" i="61"/>
  <c r="BI27" i="61" s="1"/>
  <c r="Q27" i="61"/>
  <c r="AY34" i="61"/>
  <c r="BS34" i="61" s="1"/>
  <c r="U34" i="61"/>
  <c r="AO48" i="61"/>
  <c r="BJ48" i="61"/>
  <c r="AK48" i="61"/>
  <c r="BK48" i="61" s="1"/>
  <c r="BM48" i="61" s="1"/>
  <c r="BM43" i="61"/>
  <c r="BL20" i="61"/>
  <c r="AA70" i="61"/>
  <c r="AA74" i="61" s="1"/>
  <c r="BM51" i="61"/>
  <c r="CA93" i="61"/>
  <c r="CB74" i="61"/>
  <c r="CB93" i="61" s="1"/>
  <c r="CA85" i="61"/>
  <c r="CA92" i="61"/>
  <c r="CA91" i="61"/>
  <c r="CA84" i="61"/>
  <c r="CT34" i="61"/>
  <c r="CF34" i="61"/>
  <c r="CK34" i="61"/>
  <c r="BO10" i="61"/>
  <c r="C74" i="61"/>
  <c r="F95" i="61"/>
  <c r="D95" i="61"/>
  <c r="BJ63" i="61"/>
  <c r="AK63" i="61"/>
  <c r="BK63" i="61" s="1"/>
  <c r="BM63" i="61" s="1"/>
  <c r="AO63" i="61"/>
  <c r="AC14" i="61"/>
  <c r="AJ7" i="61"/>
  <c r="AC67" i="61"/>
  <c r="L70" i="61"/>
  <c r="BM53" i="61"/>
  <c r="BL63" i="61"/>
  <c r="AC70" i="61"/>
  <c r="CJ74" i="61"/>
  <c r="CH97" i="61" s="1"/>
  <c r="AG14" i="61"/>
  <c r="BO18" i="61"/>
  <c r="BM11" i="61"/>
  <c r="CD93" i="59"/>
  <c r="CC93" i="59"/>
  <c r="CA93" i="59"/>
  <c r="BY93" i="59"/>
  <c r="CE93" i="59"/>
  <c r="U33" i="60"/>
  <c r="CE57" i="59"/>
  <c r="CE53" i="59"/>
  <c r="CG69" i="59"/>
  <c r="U34" i="60"/>
  <c r="U35" i="60"/>
  <c r="U36" i="60"/>
  <c r="U37" i="60"/>
  <c r="U38" i="60"/>
  <c r="T33" i="60"/>
  <c r="T34" i="60"/>
  <c r="T35" i="60"/>
  <c r="T36" i="60"/>
  <c r="T37" i="60"/>
  <c r="T38" i="60"/>
  <c r="CF95" i="58"/>
  <c r="BD37" i="64" l="1"/>
  <c r="AH37" i="64"/>
  <c r="BD38" i="64"/>
  <c r="BE38" i="64"/>
  <c r="AG37" i="64"/>
  <c r="CA94" i="61"/>
  <c r="AS74" i="61"/>
  <c r="AA92" i="61"/>
  <c r="AA84" i="61"/>
  <c r="AA91" i="61"/>
  <c r="AA85" i="61"/>
  <c r="AI85" i="61"/>
  <c r="AI84" i="61"/>
  <c r="AI91" i="61"/>
  <c r="AI92" i="61"/>
  <c r="AI95" i="61"/>
  <c r="AG95" i="61"/>
  <c r="AG84" i="61"/>
  <c r="AG85" i="61"/>
  <c r="AG91" i="61"/>
  <c r="AG92" i="61"/>
  <c r="BH72" i="61"/>
  <c r="BI72" i="61" s="1"/>
  <c r="AJ72" i="61"/>
  <c r="AO12" i="61"/>
  <c r="BJ12" i="61"/>
  <c r="BJ72" i="61" s="1"/>
  <c r="AK12" i="61"/>
  <c r="BK12" i="61" s="1"/>
  <c r="BM12" i="61" s="1"/>
  <c r="BM72" i="61" s="1"/>
  <c r="M70" i="61"/>
  <c r="Q70" i="61"/>
  <c r="BH34" i="61"/>
  <c r="M34" i="61"/>
  <c r="BI34" i="61" s="1"/>
  <c r="Q34" i="61"/>
  <c r="Q72" i="61"/>
  <c r="M72" i="61"/>
  <c r="BH69" i="61"/>
  <c r="BI69" i="61" s="1"/>
  <c r="BL9" i="61"/>
  <c r="BJ54" i="61"/>
  <c r="AK54" i="61"/>
  <c r="BK54" i="61" s="1"/>
  <c r="AO54" i="61"/>
  <c r="AO57" i="61"/>
  <c r="BO57" i="61" s="1"/>
  <c r="BJ57" i="61"/>
  <c r="BL57" i="61" s="1"/>
  <c r="BL64" i="61" s="1"/>
  <c r="AK57" i="61"/>
  <c r="BK57" i="61" s="1"/>
  <c r="BM57" i="61" s="1"/>
  <c r="AJ64" i="61"/>
  <c r="AO58" i="61"/>
  <c r="AB92" i="61"/>
  <c r="AB95" i="61"/>
  <c r="AJ95" i="61" s="1"/>
  <c r="AB84" i="61"/>
  <c r="AB91" i="61"/>
  <c r="AB85" i="61"/>
  <c r="BO50" i="61"/>
  <c r="BO38" i="61"/>
  <c r="BH67" i="61"/>
  <c r="AJ44" i="61"/>
  <c r="AO37" i="61"/>
  <c r="AK37" i="61"/>
  <c r="BK37" i="61" s="1"/>
  <c r="BM37" i="61" s="1"/>
  <c r="BJ37" i="61"/>
  <c r="C92" i="61"/>
  <c r="C91" i="61"/>
  <c r="C85" i="61"/>
  <c r="C84" i="61"/>
  <c r="U74" i="61"/>
  <c r="BL27" i="61"/>
  <c r="BL34" i="61" s="1"/>
  <c r="AJ68" i="61"/>
  <c r="AK8" i="61"/>
  <c r="BK8" i="61" s="1"/>
  <c r="BM8" i="61" s="1"/>
  <c r="BM68" i="61" s="1"/>
  <c r="BJ8" i="61"/>
  <c r="AO8" i="61"/>
  <c r="BO8" i="61" s="1"/>
  <c r="BJ27" i="61"/>
  <c r="AK27" i="61"/>
  <c r="BK27" i="61" s="1"/>
  <c r="BM27" i="61" s="1"/>
  <c r="AJ34" i="61"/>
  <c r="AO27" i="61"/>
  <c r="BO27" i="61" s="1"/>
  <c r="BO13" i="61"/>
  <c r="BM9" i="61"/>
  <c r="Q73" i="61"/>
  <c r="M73" i="61"/>
  <c r="AJ73" i="61"/>
  <c r="AO13" i="61"/>
  <c r="AK13" i="61"/>
  <c r="BK13" i="61" s="1"/>
  <c r="BJ13" i="61"/>
  <c r="BJ73" i="61" s="1"/>
  <c r="BH70" i="61"/>
  <c r="BI70" i="61" s="1"/>
  <c r="M54" i="61"/>
  <c r="BI54" i="61" s="1"/>
  <c r="BH54" i="61"/>
  <c r="Q54" i="61"/>
  <c r="BJ49" i="61"/>
  <c r="BL49" i="61" s="1"/>
  <c r="AO49" i="61"/>
  <c r="BO49" i="61" s="1"/>
  <c r="AK49" i="61"/>
  <c r="BK49" i="61" s="1"/>
  <c r="BM49" i="61" s="1"/>
  <c r="AH95" i="61"/>
  <c r="CK74" i="61"/>
  <c r="CE99" i="61"/>
  <c r="CE100" i="61" s="1"/>
  <c r="CF100" i="61" s="1"/>
  <c r="CE92" i="61"/>
  <c r="CF74" i="61"/>
  <c r="CE91" i="61"/>
  <c r="CE84" i="61"/>
  <c r="CE93" i="61"/>
  <c r="CE97" i="61" s="1"/>
  <c r="CE85" i="61"/>
  <c r="BL39" i="61"/>
  <c r="Q14" i="61"/>
  <c r="M14" i="61"/>
  <c r="BI14" i="61" s="1"/>
  <c r="BH14" i="61"/>
  <c r="Q24" i="61"/>
  <c r="M24" i="61"/>
  <c r="BI24" i="61" s="1"/>
  <c r="BH24" i="61"/>
  <c r="BH44" i="61"/>
  <c r="M44" i="61"/>
  <c r="BI44" i="61" s="1"/>
  <c r="Q44" i="61"/>
  <c r="I95" i="61"/>
  <c r="I92" i="61"/>
  <c r="I91" i="61"/>
  <c r="I85" i="61"/>
  <c r="I84" i="61"/>
  <c r="AO17" i="61"/>
  <c r="AK17" i="61"/>
  <c r="BK17" i="61" s="1"/>
  <c r="BJ17" i="61"/>
  <c r="BL17" i="61" s="1"/>
  <c r="AJ24" i="61"/>
  <c r="AC74" i="61"/>
  <c r="AC95" i="61" s="1"/>
  <c r="BJ40" i="61"/>
  <c r="BL40" i="61" s="1"/>
  <c r="BL70" i="61" s="1"/>
  <c r="AK40" i="61"/>
  <c r="BK40" i="61" s="1"/>
  <c r="BM40" i="61" s="1"/>
  <c r="BM70" i="61" s="1"/>
  <c r="AO40" i="61"/>
  <c r="BO40" i="61" s="1"/>
  <c r="BL38" i="61"/>
  <c r="AO38" i="61"/>
  <c r="AO7" i="61"/>
  <c r="BO7" i="61" s="1"/>
  <c r="BJ7" i="61"/>
  <c r="AJ14" i="61"/>
  <c r="AK7" i="61"/>
  <c r="BK7" i="61" s="1"/>
  <c r="AJ67" i="61"/>
  <c r="BO9" i="61"/>
  <c r="AO60" i="61"/>
  <c r="BO60" i="61" s="1"/>
  <c r="BM7" i="61"/>
  <c r="BH64" i="61"/>
  <c r="Q64" i="61"/>
  <c r="M64" i="61"/>
  <c r="BI64" i="61" s="1"/>
  <c r="BJ9" i="61"/>
  <c r="AJ69" i="61"/>
  <c r="AO9" i="61"/>
  <c r="AK9" i="61"/>
  <c r="BK9" i="61" s="1"/>
  <c r="BL37" i="61"/>
  <c r="AO50" i="61"/>
  <c r="BO39" i="61"/>
  <c r="BM17" i="61"/>
  <c r="Q68" i="61"/>
  <c r="M68" i="61"/>
  <c r="L74" i="61"/>
  <c r="M67" i="61"/>
  <c r="Q67" i="61"/>
  <c r="AK22" i="61"/>
  <c r="BK22" i="61" s="1"/>
  <c r="BM22" i="61" s="1"/>
  <c r="AO22" i="61"/>
  <c r="BO22" i="61" s="1"/>
  <c r="BJ22" i="61"/>
  <c r="BL22" i="61" s="1"/>
  <c r="CI97" i="61"/>
  <c r="CJ97" i="61" s="1"/>
  <c r="BH73" i="61"/>
  <c r="BI73" i="61" s="1"/>
  <c r="BL13" i="61"/>
  <c r="BL73" i="61" s="1"/>
  <c r="BM13" i="61"/>
  <c r="BM73" i="61" s="1"/>
  <c r="BO58" i="61"/>
  <c r="BO12" i="61"/>
  <c r="AJ70" i="61"/>
  <c r="BO47" i="61"/>
  <c r="BL47" i="61"/>
  <c r="AF95" i="61"/>
  <c r="M69" i="61"/>
  <c r="Q69" i="61"/>
  <c r="AE92" i="61"/>
  <c r="AE84" i="61"/>
  <c r="AE91" i="61"/>
  <c r="AE85" i="61"/>
  <c r="G95" i="61"/>
  <c r="L95" i="61"/>
  <c r="BO37" i="61"/>
  <c r="AJ71" i="61"/>
  <c r="BJ21" i="61"/>
  <c r="AK21" i="61"/>
  <c r="BK21" i="61" s="1"/>
  <c r="BM21" i="61" s="1"/>
  <c r="BM71" i="61" s="1"/>
  <c r="AO21" i="61"/>
  <c r="BO21" i="61" s="1"/>
  <c r="BO17" i="61"/>
  <c r="E95" i="61"/>
  <c r="M95" i="61" s="1"/>
  <c r="CK95" i="58"/>
  <c r="CW93" i="58"/>
  <c r="H30" i="60"/>
  <c r="G31" i="60"/>
  <c r="G30" i="60"/>
  <c r="G37" i="60"/>
  <c r="R65" i="60"/>
  <c r="P65" i="60"/>
  <c r="O65" i="60"/>
  <c r="M65" i="60"/>
  <c r="R64" i="60"/>
  <c r="P64" i="60"/>
  <c r="O64" i="60"/>
  <c r="M64" i="60"/>
  <c r="L64" i="60"/>
  <c r="R63" i="60"/>
  <c r="P63" i="60"/>
  <c r="O63" i="60"/>
  <c r="M63" i="60"/>
  <c r="Q62" i="60"/>
  <c r="N62" i="60"/>
  <c r="Q61" i="60"/>
  <c r="L61" i="60"/>
  <c r="N61" i="60" s="1"/>
  <c r="Q60" i="60"/>
  <c r="L60" i="60"/>
  <c r="N60" i="60" s="1"/>
  <c r="Q59" i="60"/>
  <c r="L59" i="60"/>
  <c r="N59" i="60" s="1"/>
  <c r="Q58" i="60"/>
  <c r="L58" i="60"/>
  <c r="Q57" i="60"/>
  <c r="L57" i="60"/>
  <c r="N57" i="60" s="1"/>
  <c r="Q56" i="60"/>
  <c r="N56" i="60"/>
  <c r="R40" i="60"/>
  <c r="R39" i="60"/>
  <c r="N33" i="60"/>
  <c r="M32" i="60"/>
  <c r="O32" i="60"/>
  <c r="R53" i="60"/>
  <c r="P53" i="60"/>
  <c r="O53" i="60"/>
  <c r="M53" i="60"/>
  <c r="L53" i="60"/>
  <c r="R52" i="60"/>
  <c r="P52" i="60"/>
  <c r="O52" i="60"/>
  <c r="M52" i="60"/>
  <c r="L52" i="60"/>
  <c r="R51" i="60"/>
  <c r="P51" i="60"/>
  <c r="O51" i="60"/>
  <c r="M51" i="60"/>
  <c r="L51" i="60"/>
  <c r="Q50" i="60"/>
  <c r="N50" i="60"/>
  <c r="Q49" i="60"/>
  <c r="N49" i="60"/>
  <c r="Q48" i="60"/>
  <c r="N48" i="60"/>
  <c r="Q47" i="60"/>
  <c r="N47" i="60"/>
  <c r="Q46" i="60"/>
  <c r="N46" i="60"/>
  <c r="Q45" i="60"/>
  <c r="N45" i="60"/>
  <c r="Q44" i="60"/>
  <c r="N44" i="60"/>
  <c r="AU26" i="60"/>
  <c r="AU27" i="60"/>
  <c r="AU29" i="60"/>
  <c r="AU30" i="60"/>
  <c r="AO31" i="60"/>
  <c r="AN31" i="60"/>
  <c r="AM31" i="60"/>
  <c r="AL31" i="60"/>
  <c r="AH16" i="60" s="1"/>
  <c r="AK31" i="60"/>
  <c r="AQ30" i="60"/>
  <c r="AQ29" i="60"/>
  <c r="AR29" i="60" s="1"/>
  <c r="AQ28" i="60"/>
  <c r="AR28" i="60" s="1"/>
  <c r="AQ27" i="60"/>
  <c r="AQ26" i="60"/>
  <c r="AQ25" i="60"/>
  <c r="AE31" i="60"/>
  <c r="AD31" i="60"/>
  <c r="AC31" i="60"/>
  <c r="AB31" i="60"/>
  <c r="AA31" i="60"/>
  <c r="AG30" i="60"/>
  <c r="AG29" i="60"/>
  <c r="AG28" i="60"/>
  <c r="AG27" i="60"/>
  <c r="AG26" i="60"/>
  <c r="AG25" i="60"/>
  <c r="F4" i="60"/>
  <c r="AO72" i="61" l="1"/>
  <c r="AK72" i="61"/>
  <c r="BK72" i="61" s="1"/>
  <c r="M74" i="61"/>
  <c r="P95" i="61"/>
  <c r="Q74" i="61"/>
  <c r="BO68" i="61"/>
  <c r="CF97" i="61"/>
  <c r="CK100" i="61"/>
  <c r="CK101" i="61" s="1"/>
  <c r="CK95" i="61"/>
  <c r="CU93" i="61"/>
  <c r="CF95" i="61"/>
  <c r="CJ93" i="61"/>
  <c r="AK95" i="61"/>
  <c r="BM24" i="61"/>
  <c r="AO34" i="61"/>
  <c r="BO34" i="61" s="1"/>
  <c r="BJ34" i="61"/>
  <c r="AK34" i="61"/>
  <c r="BK34" i="61" s="1"/>
  <c r="BM34" i="61" s="1"/>
  <c r="BL44" i="61"/>
  <c r="BJ14" i="61"/>
  <c r="AK14" i="61"/>
  <c r="BK14" i="61" s="1"/>
  <c r="AO14" i="61"/>
  <c r="BL54" i="61"/>
  <c r="BJ67" i="61"/>
  <c r="AO69" i="61"/>
  <c r="BO69" i="61" s="1"/>
  <c r="AK69" i="61"/>
  <c r="BK69" i="61" s="1"/>
  <c r="BM14" i="61"/>
  <c r="BJ68" i="61"/>
  <c r="BL8" i="61"/>
  <c r="BL68" i="61" s="1"/>
  <c r="AO44" i="61"/>
  <c r="BO44" i="61" s="1"/>
  <c r="AK44" i="61"/>
  <c r="BK44" i="61" s="1"/>
  <c r="BJ44" i="61"/>
  <c r="AO64" i="61"/>
  <c r="BJ64" i="61"/>
  <c r="AK64" i="61"/>
  <c r="BK64" i="61" s="1"/>
  <c r="BM64" i="61" s="1"/>
  <c r="BI67" i="61"/>
  <c r="BH74" i="61"/>
  <c r="BI74" i="61" s="1"/>
  <c r="BO73" i="61"/>
  <c r="BM67" i="61"/>
  <c r="BM69" i="61"/>
  <c r="BO54" i="61"/>
  <c r="AE95" i="61"/>
  <c r="AJ74" i="61"/>
  <c r="AK67" i="61"/>
  <c r="BK67" i="61" s="1"/>
  <c r="AO67" i="61"/>
  <c r="BL12" i="61"/>
  <c r="BL72" i="61" s="1"/>
  <c r="BO72" i="61"/>
  <c r="BO67" i="61"/>
  <c r="BJ69" i="61"/>
  <c r="BO14" i="61"/>
  <c r="BO64" i="61"/>
  <c r="BM44" i="61"/>
  <c r="BJ71" i="61"/>
  <c r="BL21" i="61"/>
  <c r="BL71" i="61" s="1"/>
  <c r="AK24" i="61"/>
  <c r="BK24" i="61" s="1"/>
  <c r="BJ24" i="61"/>
  <c r="AO24" i="61"/>
  <c r="BL69" i="61"/>
  <c r="AK71" i="61"/>
  <c r="BK71" i="61" s="1"/>
  <c r="AO71" i="61"/>
  <c r="BO71" i="61" s="1"/>
  <c r="BM54" i="61"/>
  <c r="BO24" i="61"/>
  <c r="BJ70" i="61"/>
  <c r="AO70" i="61"/>
  <c r="BO70" i="61" s="1"/>
  <c r="AK70" i="61"/>
  <c r="BK70" i="61" s="1"/>
  <c r="AK73" i="61"/>
  <c r="BK73" i="61" s="1"/>
  <c r="AO73" i="61"/>
  <c r="AO68" i="61"/>
  <c r="AK68" i="61"/>
  <c r="BK68" i="61" s="1"/>
  <c r="BL7" i="61"/>
  <c r="AI14" i="60"/>
  <c r="AI13" i="60"/>
  <c r="AI15" i="60"/>
  <c r="AX28" i="60"/>
  <c r="AV29" i="60"/>
  <c r="N64" i="60"/>
  <c r="N52" i="60"/>
  <c r="AV26" i="60"/>
  <c r="AU31" i="60"/>
  <c r="Q63" i="60"/>
  <c r="L63" i="60"/>
  <c r="Q51" i="60"/>
  <c r="AV28" i="60"/>
  <c r="AV30" i="60"/>
  <c r="AV25" i="60"/>
  <c r="AX27" i="60"/>
  <c r="Q53" i="60"/>
  <c r="N32" i="60"/>
  <c r="G33" i="60"/>
  <c r="G34" i="60" s="1"/>
  <c r="G35" i="60" s="1"/>
  <c r="AX26" i="60"/>
  <c r="N53" i="60"/>
  <c r="T32" i="60"/>
  <c r="Q65" i="60"/>
  <c r="N51" i="60"/>
  <c r="Q64" i="60"/>
  <c r="AX30" i="60"/>
  <c r="AX29" i="60"/>
  <c r="L65" i="60"/>
  <c r="N58" i="60"/>
  <c r="Q52" i="60"/>
  <c r="AX25" i="60"/>
  <c r="AV27" i="60"/>
  <c r="AQ31" i="60"/>
  <c r="AG31" i="60"/>
  <c r="AH31" i="60" s="1"/>
  <c r="R41" i="60"/>
  <c r="P41" i="60"/>
  <c r="O41" i="60"/>
  <c r="M41" i="60"/>
  <c r="P40" i="60"/>
  <c r="O40" i="60"/>
  <c r="M40" i="60"/>
  <c r="L40" i="60"/>
  <c r="P39" i="60"/>
  <c r="O39" i="60"/>
  <c r="M39" i="60"/>
  <c r="L39" i="60"/>
  <c r="Q38" i="60"/>
  <c r="N38" i="60"/>
  <c r="Q37" i="60"/>
  <c r="N37" i="60"/>
  <c r="F37" i="60"/>
  <c r="E37" i="60"/>
  <c r="G38" i="60" s="1"/>
  <c r="D37" i="60"/>
  <c r="B37" i="60"/>
  <c r="H38" i="60" s="1"/>
  <c r="Q36" i="60"/>
  <c r="N36" i="60"/>
  <c r="Q35" i="60"/>
  <c r="N35" i="60"/>
  <c r="Q34" i="60"/>
  <c r="N34" i="60"/>
  <c r="Q33" i="60"/>
  <c r="Q32" i="60"/>
  <c r="F31" i="60"/>
  <c r="E31" i="60"/>
  <c r="G32" i="60" s="1"/>
  <c r="D31" i="60"/>
  <c r="D33" i="60" s="1"/>
  <c r="D34" i="60" s="1"/>
  <c r="D35" i="60" s="1"/>
  <c r="B31" i="60"/>
  <c r="B33" i="60" s="1"/>
  <c r="B34" i="60" s="1"/>
  <c r="B35" i="60" s="1"/>
  <c r="M30" i="60"/>
  <c r="L30" i="60"/>
  <c r="F30" i="60"/>
  <c r="E30" i="60"/>
  <c r="O29" i="60"/>
  <c r="N29" i="60"/>
  <c r="O28" i="60"/>
  <c r="N28" i="60"/>
  <c r="F28" i="60"/>
  <c r="O27" i="60"/>
  <c r="N27" i="60"/>
  <c r="N24" i="60"/>
  <c r="O24" i="60" s="1"/>
  <c r="V22" i="60"/>
  <c r="Z21" i="60"/>
  <c r="O18" i="60"/>
  <c r="AW13" i="60"/>
  <c r="AV13" i="60"/>
  <c r="AY12" i="60" s="1"/>
  <c r="AX12" i="60"/>
  <c r="AX11" i="60"/>
  <c r="AA11" i="60"/>
  <c r="Z11" i="60"/>
  <c r="W11" i="60"/>
  <c r="V11" i="60"/>
  <c r="U11" i="60"/>
  <c r="T11" i="60"/>
  <c r="S11" i="60"/>
  <c r="E11" i="60"/>
  <c r="C11" i="60"/>
  <c r="B11" i="60"/>
  <c r="Y10" i="60"/>
  <c r="P10" i="60" s="1"/>
  <c r="N10" i="60"/>
  <c r="O10" i="60" s="1"/>
  <c r="I10" i="60"/>
  <c r="I11" i="60" s="1"/>
  <c r="G10" i="60"/>
  <c r="H10" i="60" s="1"/>
  <c r="D10" i="60"/>
  <c r="Y9" i="60"/>
  <c r="N9" i="60"/>
  <c r="J9" i="60"/>
  <c r="F9" i="60"/>
  <c r="D9" i="60"/>
  <c r="AW8" i="60"/>
  <c r="AW4" i="60" s="1"/>
  <c r="J8" i="60"/>
  <c r="F8" i="60"/>
  <c r="D8" i="60"/>
  <c r="AX9" i="60"/>
  <c r="AV7" i="60"/>
  <c r="AV9" i="60" s="1"/>
  <c r="AB19" i="60"/>
  <c r="AB21" i="60" s="1"/>
  <c r="J7" i="60"/>
  <c r="F7" i="60"/>
  <c r="D7" i="60"/>
  <c r="M6" i="60"/>
  <c r="J6" i="60"/>
  <c r="F6" i="60"/>
  <c r="D6" i="60"/>
  <c r="P5" i="60"/>
  <c r="O5" i="60"/>
  <c r="M5" i="60"/>
  <c r="L5" i="60"/>
  <c r="J5" i="60"/>
  <c r="F5" i="60"/>
  <c r="D5" i="60"/>
  <c r="AX4" i="60"/>
  <c r="Y4" i="60"/>
  <c r="Q4" i="60" s="1"/>
  <c r="P4" i="60" s="1"/>
  <c r="N4" i="60"/>
  <c r="O4" i="60" s="1"/>
  <c r="M4" i="60"/>
  <c r="L4" i="60"/>
  <c r="J4" i="60"/>
  <c r="D4" i="60"/>
  <c r="CT54" i="58"/>
  <c r="CI64" i="59"/>
  <c r="CH64" i="59"/>
  <c r="CG64" i="59"/>
  <c r="CD64" i="59"/>
  <c r="CC64" i="59"/>
  <c r="CA64" i="59"/>
  <c r="BY64" i="59"/>
  <c r="BX64" i="59"/>
  <c r="BZ64" i="59" s="1"/>
  <c r="CJ63" i="59"/>
  <c r="CE63" i="59"/>
  <c r="CK63" i="59" s="1"/>
  <c r="CB63" i="59"/>
  <c r="BZ63" i="59"/>
  <c r="CJ62" i="59"/>
  <c r="CE62" i="59"/>
  <c r="CF62" i="59" s="1"/>
  <c r="CB62" i="59"/>
  <c r="BZ62" i="59"/>
  <c r="CJ61" i="59"/>
  <c r="CE61" i="59"/>
  <c r="CK61" i="59" s="1"/>
  <c r="CB61" i="59"/>
  <c r="BZ61" i="59"/>
  <c r="CJ60" i="59"/>
  <c r="CE60" i="59"/>
  <c r="CF60" i="59" s="1"/>
  <c r="CB60" i="59"/>
  <c r="BZ60" i="59"/>
  <c r="CJ59" i="59"/>
  <c r="CE59" i="59"/>
  <c r="CK59" i="59" s="1"/>
  <c r="CB59" i="59"/>
  <c r="BZ59" i="59"/>
  <c r="CJ58" i="59"/>
  <c r="CE58" i="59"/>
  <c r="CK58" i="59" s="1"/>
  <c r="CB58" i="59"/>
  <c r="BZ58" i="59"/>
  <c r="CJ57" i="59"/>
  <c r="CJ64" i="59" s="1"/>
  <c r="CK57" i="59"/>
  <c r="CB57" i="59"/>
  <c r="BZ57" i="59"/>
  <c r="CI54" i="59"/>
  <c r="CH54" i="59"/>
  <c r="CG54" i="59"/>
  <c r="CD54" i="59"/>
  <c r="CC54" i="59"/>
  <c r="CA54" i="59"/>
  <c r="BY54" i="59"/>
  <c r="BX54" i="59"/>
  <c r="CJ53" i="59"/>
  <c r="CF53" i="59"/>
  <c r="CB53" i="59"/>
  <c r="BZ53" i="59"/>
  <c r="CJ52" i="59"/>
  <c r="CE52" i="59"/>
  <c r="CF52" i="59" s="1"/>
  <c r="CB52" i="59"/>
  <c r="BZ52" i="59"/>
  <c r="CJ51" i="59"/>
  <c r="CE51" i="59"/>
  <c r="CF51" i="59" s="1"/>
  <c r="CB51" i="59"/>
  <c r="BZ51" i="59"/>
  <c r="CJ50" i="59"/>
  <c r="CE50" i="59"/>
  <c r="CF50" i="59" s="1"/>
  <c r="CB50" i="59"/>
  <c r="BZ50" i="59"/>
  <c r="CJ49" i="59"/>
  <c r="CE49" i="59"/>
  <c r="CF49" i="59" s="1"/>
  <c r="CB49" i="59"/>
  <c r="BZ49" i="59"/>
  <c r="CJ48" i="59"/>
  <c r="CE48" i="59"/>
  <c r="CF48" i="59" s="1"/>
  <c r="CB48" i="59"/>
  <c r="BZ48" i="59"/>
  <c r="CJ47" i="59"/>
  <c r="CE47" i="59"/>
  <c r="CF47" i="59" s="1"/>
  <c r="CB47" i="59"/>
  <c r="BZ47" i="59"/>
  <c r="CI44" i="59"/>
  <c r="CH44" i="59"/>
  <c r="CG44" i="59"/>
  <c r="CD44" i="59"/>
  <c r="CC44" i="59"/>
  <c r="CA44" i="59"/>
  <c r="BY44" i="59"/>
  <c r="BX44" i="59"/>
  <c r="CJ43" i="59"/>
  <c r="CE43" i="59"/>
  <c r="CF43" i="59" s="1"/>
  <c r="CB43" i="59"/>
  <c r="BZ43" i="59"/>
  <c r="CJ42" i="59"/>
  <c r="CE42" i="59"/>
  <c r="CF42" i="59" s="1"/>
  <c r="CB42" i="59"/>
  <c r="BZ42" i="59"/>
  <c r="CJ41" i="59"/>
  <c r="CE41" i="59"/>
  <c r="CB41" i="59"/>
  <c r="BZ41" i="59"/>
  <c r="CJ40" i="59"/>
  <c r="CE40" i="59"/>
  <c r="CF40" i="59" s="1"/>
  <c r="CB40" i="59"/>
  <c r="BZ40" i="59"/>
  <c r="CJ39" i="59"/>
  <c r="CE39" i="59"/>
  <c r="CF39" i="59" s="1"/>
  <c r="CB39" i="59"/>
  <c r="BZ39" i="59"/>
  <c r="CJ38" i="59"/>
  <c r="CE38" i="59"/>
  <c r="CF38" i="59" s="1"/>
  <c r="CB38" i="59"/>
  <c r="BZ38" i="59"/>
  <c r="CJ37" i="59"/>
  <c r="CE37" i="59"/>
  <c r="CF37" i="59" s="1"/>
  <c r="CB37" i="59"/>
  <c r="BZ37" i="59"/>
  <c r="CI34" i="59"/>
  <c r="CH34" i="59"/>
  <c r="CG34" i="59"/>
  <c r="CD34" i="59"/>
  <c r="CC34" i="59"/>
  <c r="CA34" i="59"/>
  <c r="BY34" i="59"/>
  <c r="BX34" i="59"/>
  <c r="CJ33" i="59"/>
  <c r="CE33" i="59"/>
  <c r="CB33" i="59"/>
  <c r="BZ33" i="59"/>
  <c r="CJ32" i="59"/>
  <c r="CE32" i="59"/>
  <c r="CF32" i="59" s="1"/>
  <c r="CB32" i="59"/>
  <c r="BZ32" i="59"/>
  <c r="CJ31" i="59"/>
  <c r="CE31" i="59"/>
  <c r="CF31" i="59" s="1"/>
  <c r="CB31" i="59"/>
  <c r="BZ31" i="59"/>
  <c r="CJ30" i="59"/>
  <c r="CE30" i="59"/>
  <c r="CB30" i="59"/>
  <c r="BZ30" i="59"/>
  <c r="CJ29" i="59"/>
  <c r="CE29" i="59"/>
  <c r="CF29" i="59" s="1"/>
  <c r="CB29" i="59"/>
  <c r="BZ29" i="59"/>
  <c r="CJ28" i="59"/>
  <c r="CE28" i="59"/>
  <c r="CF28" i="59" s="1"/>
  <c r="CB28" i="59"/>
  <c r="BZ28" i="59"/>
  <c r="CJ27" i="59"/>
  <c r="CE27" i="59"/>
  <c r="CB27" i="59"/>
  <c r="BZ27" i="59"/>
  <c r="CI24" i="59"/>
  <c r="CH24" i="59"/>
  <c r="CG24" i="59"/>
  <c r="CD24" i="59"/>
  <c r="CC24" i="59"/>
  <c r="CA24" i="59"/>
  <c r="BY24" i="59"/>
  <c r="BX24" i="59"/>
  <c r="CJ23" i="59"/>
  <c r="CK23" i="59" s="1"/>
  <c r="CE23" i="59"/>
  <c r="CF23" i="59" s="1"/>
  <c r="CB23" i="59"/>
  <c r="BZ23" i="59"/>
  <c r="CJ22" i="59"/>
  <c r="CE22" i="59"/>
  <c r="CF22" i="59" s="1"/>
  <c r="CB22" i="59"/>
  <c r="BZ22" i="59"/>
  <c r="CJ21" i="59"/>
  <c r="CE21" i="59"/>
  <c r="CF21" i="59" s="1"/>
  <c r="CB21" i="59"/>
  <c r="BZ21" i="59"/>
  <c r="CJ20" i="59"/>
  <c r="CE20" i="59"/>
  <c r="CB20" i="59"/>
  <c r="BZ20" i="59"/>
  <c r="CJ19" i="59"/>
  <c r="CE19" i="59"/>
  <c r="CF19" i="59" s="1"/>
  <c r="CB19" i="59"/>
  <c r="BZ19" i="59"/>
  <c r="CJ18" i="59"/>
  <c r="CE18" i="59"/>
  <c r="CF18" i="59" s="1"/>
  <c r="CB18" i="59"/>
  <c r="BZ18" i="59"/>
  <c r="CJ17" i="59"/>
  <c r="CE17" i="59"/>
  <c r="CF17" i="59" s="1"/>
  <c r="CB17" i="59"/>
  <c r="BZ17" i="59"/>
  <c r="O107" i="59"/>
  <c r="T106" i="59"/>
  <c r="P106" i="59"/>
  <c r="K106" i="59"/>
  <c r="T105" i="59"/>
  <c r="K105" i="59"/>
  <c r="P105" i="59" s="1"/>
  <c r="T104" i="59"/>
  <c r="K104" i="59"/>
  <c r="P104" i="59" s="1"/>
  <c r="T103" i="59"/>
  <c r="P103" i="59"/>
  <c r="K103" i="59"/>
  <c r="T102" i="59"/>
  <c r="K102" i="59"/>
  <c r="P102" i="59" s="1"/>
  <c r="T101" i="59"/>
  <c r="K101" i="59"/>
  <c r="P101" i="59" s="1"/>
  <c r="T100" i="59"/>
  <c r="T107" i="59" s="1"/>
  <c r="P100" i="59"/>
  <c r="K100" i="59"/>
  <c r="AL95" i="59"/>
  <c r="AO95" i="59" s="1"/>
  <c r="Q95" i="59"/>
  <c r="AZ92" i="59"/>
  <c r="AL92" i="59"/>
  <c r="N92" i="59"/>
  <c r="AL91" i="59"/>
  <c r="N91" i="59"/>
  <c r="BC85" i="59"/>
  <c r="AZ85" i="59"/>
  <c r="AL85" i="59"/>
  <c r="N85" i="59"/>
  <c r="AZ84" i="59"/>
  <c r="AL84" i="59"/>
  <c r="CE80" i="59"/>
  <c r="CA80" i="59"/>
  <c r="BL80" i="59"/>
  <c r="BJ80" i="59"/>
  <c r="BE80" i="59"/>
  <c r="BG80" i="59" s="1"/>
  <c r="BG82" i="59" s="1"/>
  <c r="AN80" i="59"/>
  <c r="AL80" i="59"/>
  <c r="AG80" i="59"/>
  <c r="AI80" i="59" s="1"/>
  <c r="AI82" i="59" s="1"/>
  <c r="P80" i="59"/>
  <c r="N80" i="59"/>
  <c r="N84" i="59" s="1"/>
  <c r="K80" i="59"/>
  <c r="K82" i="59" s="1"/>
  <c r="I80" i="59"/>
  <c r="DM71" i="59"/>
  <c r="CW74" i="59"/>
  <c r="CY68" i="59" s="1"/>
  <c r="BW74" i="59"/>
  <c r="BU74" i="59"/>
  <c r="BF74" i="59"/>
  <c r="BD74" i="59"/>
  <c r="BB74" i="59"/>
  <c r="AZ74" i="59"/>
  <c r="AZ91" i="59" s="1"/>
  <c r="AX74" i="59"/>
  <c r="Z74" i="59"/>
  <c r="W74" i="59"/>
  <c r="J74" i="59"/>
  <c r="D74" i="59"/>
  <c r="B74" i="59"/>
  <c r="CX73" i="59"/>
  <c r="CQ73" i="59"/>
  <c r="CP73" i="59"/>
  <c r="CO73" i="59"/>
  <c r="CN73" i="59"/>
  <c r="CM73" i="59"/>
  <c r="CL73" i="59"/>
  <c r="CI73" i="59"/>
  <c r="CH73" i="59"/>
  <c r="CG73" i="59"/>
  <c r="CD73" i="59"/>
  <c r="CC73" i="59"/>
  <c r="CA73" i="59"/>
  <c r="BY73" i="59"/>
  <c r="BX73" i="59"/>
  <c r="BG73" i="59"/>
  <c r="BE73" i="59"/>
  <c r="BC73" i="59"/>
  <c r="BA73" i="59"/>
  <c r="P73" i="59"/>
  <c r="O73" i="59"/>
  <c r="J73" i="59"/>
  <c r="H73" i="59"/>
  <c r="F73" i="59"/>
  <c r="D73" i="59"/>
  <c r="CX72" i="59"/>
  <c r="CQ72" i="59"/>
  <c r="CP72" i="59"/>
  <c r="CO72" i="59"/>
  <c r="CN72" i="59"/>
  <c r="CM72" i="59"/>
  <c r="CI72" i="59"/>
  <c r="CH72" i="59"/>
  <c r="CG72" i="59"/>
  <c r="CD72" i="59"/>
  <c r="CC72" i="59"/>
  <c r="CA72" i="59"/>
  <c r="BY72" i="59"/>
  <c r="BX72" i="59"/>
  <c r="BG72" i="59"/>
  <c r="BE72" i="59"/>
  <c r="BC72" i="59"/>
  <c r="BA72" i="59"/>
  <c r="P72" i="59"/>
  <c r="O72" i="59"/>
  <c r="J72" i="59"/>
  <c r="H72" i="59"/>
  <c r="F72" i="59"/>
  <c r="D72" i="59"/>
  <c r="CX71" i="59"/>
  <c r="CQ71" i="59"/>
  <c r="CP71" i="59"/>
  <c r="CO71" i="59"/>
  <c r="CN71" i="59"/>
  <c r="CM71" i="59"/>
  <c r="CI71" i="59"/>
  <c r="CH71" i="59"/>
  <c r="CG71" i="59"/>
  <c r="CD71" i="59"/>
  <c r="CC71" i="59"/>
  <c r="CA71" i="59"/>
  <c r="BY71" i="59"/>
  <c r="BX71" i="59"/>
  <c r="BG71" i="59"/>
  <c r="BE71" i="59"/>
  <c r="BC71" i="59"/>
  <c r="BA71" i="59"/>
  <c r="P71" i="59"/>
  <c r="O71" i="59"/>
  <c r="J71" i="59"/>
  <c r="I71" i="59"/>
  <c r="H71" i="59"/>
  <c r="F71" i="59"/>
  <c r="D71" i="59"/>
  <c r="CX70" i="59"/>
  <c r="CQ70" i="59"/>
  <c r="CP70" i="59"/>
  <c r="CO70" i="59"/>
  <c r="CN70" i="59"/>
  <c r="CM70" i="59"/>
  <c r="CI70" i="59"/>
  <c r="CH70" i="59"/>
  <c r="CG70" i="59"/>
  <c r="CD70" i="59"/>
  <c r="CC70" i="59"/>
  <c r="CA70" i="59"/>
  <c r="BY70" i="59"/>
  <c r="BX70" i="59"/>
  <c r="BG70" i="59"/>
  <c r="BE70" i="59"/>
  <c r="BC70" i="59"/>
  <c r="BA70" i="59"/>
  <c r="P70" i="59"/>
  <c r="O70" i="59"/>
  <c r="J70" i="59"/>
  <c r="H70" i="59"/>
  <c r="F70" i="59"/>
  <c r="E70" i="59"/>
  <c r="D70" i="59"/>
  <c r="CX69" i="59"/>
  <c r="CQ69" i="59"/>
  <c r="CP69" i="59"/>
  <c r="CO69" i="59"/>
  <c r="CN69" i="59"/>
  <c r="CM69" i="59"/>
  <c r="CI69" i="59"/>
  <c r="CH69" i="59"/>
  <c r="CD69" i="59"/>
  <c r="CC69" i="59"/>
  <c r="CA69" i="59"/>
  <c r="BX69" i="59"/>
  <c r="BG69" i="59"/>
  <c r="BE69" i="59"/>
  <c r="BC69" i="59"/>
  <c r="BC74" i="59" s="1"/>
  <c r="BC91" i="59" s="1"/>
  <c r="BA69" i="59"/>
  <c r="P69" i="59"/>
  <c r="O69" i="59"/>
  <c r="J69" i="59"/>
  <c r="H69" i="59"/>
  <c r="F69" i="59"/>
  <c r="D69" i="59"/>
  <c r="DM68" i="59"/>
  <c r="CX68" i="59"/>
  <c r="CQ68" i="59"/>
  <c r="CP68" i="59"/>
  <c r="CO68" i="59"/>
  <c r="CN68" i="59"/>
  <c r="CM68" i="59"/>
  <c r="CI68" i="59"/>
  <c r="CH68" i="59"/>
  <c r="CG68" i="59"/>
  <c r="CD68" i="59"/>
  <c r="CC68" i="59"/>
  <c r="CA68" i="59"/>
  <c r="BY68" i="59"/>
  <c r="BX68" i="59"/>
  <c r="BG68" i="59"/>
  <c r="BE68" i="59"/>
  <c r="BC68" i="59"/>
  <c r="BA68" i="59"/>
  <c r="P68" i="59"/>
  <c r="O68" i="59"/>
  <c r="J68" i="59"/>
  <c r="H68" i="59"/>
  <c r="F68" i="59"/>
  <c r="F74" i="59" s="1"/>
  <c r="E68" i="59"/>
  <c r="D68" i="59"/>
  <c r="CQ67" i="59"/>
  <c r="CP67" i="59"/>
  <c r="CO67" i="59"/>
  <c r="CN67" i="59"/>
  <c r="CM67" i="59"/>
  <c r="CD67" i="59"/>
  <c r="CC67" i="59"/>
  <c r="CA67" i="59"/>
  <c r="BY67" i="59"/>
  <c r="BX67" i="59"/>
  <c r="BG67" i="59"/>
  <c r="BE67" i="59"/>
  <c r="BC67" i="59"/>
  <c r="BA67" i="59"/>
  <c r="AM67" i="59"/>
  <c r="P67" i="59"/>
  <c r="O67" i="59"/>
  <c r="J67" i="59"/>
  <c r="H67" i="59"/>
  <c r="F67" i="59"/>
  <c r="D67" i="59"/>
  <c r="CM65" i="59"/>
  <c r="CQ64" i="59"/>
  <c r="CP64" i="59"/>
  <c r="CO64" i="59"/>
  <c r="CN64" i="59"/>
  <c r="CM64" i="59"/>
  <c r="BU64" i="59"/>
  <c r="BG64" i="59"/>
  <c r="BF64" i="59"/>
  <c r="BD64" i="59"/>
  <c r="BB64" i="59"/>
  <c r="AZ64" i="59"/>
  <c r="AU64" i="59"/>
  <c r="P64" i="59"/>
  <c r="O64" i="59"/>
  <c r="K64" i="59"/>
  <c r="J64" i="59"/>
  <c r="H64" i="59"/>
  <c r="F64" i="59"/>
  <c r="D64" i="59"/>
  <c r="CR63" i="59"/>
  <c r="BW63" i="59"/>
  <c r="BG63" i="59"/>
  <c r="BE63" i="59"/>
  <c r="BC63" i="59"/>
  <c r="BA63" i="59"/>
  <c r="AY63" i="59"/>
  <c r="AX63" i="59"/>
  <c r="AN63" i="59"/>
  <c r="AM63" i="59"/>
  <c r="AL63" i="59"/>
  <c r="AH63" i="59"/>
  <c r="AI63" i="59" s="1"/>
  <c r="AF63" i="59"/>
  <c r="AG63" i="59" s="1"/>
  <c r="AE63" i="59"/>
  <c r="AD63" i="59"/>
  <c r="AB63" i="59"/>
  <c r="AC63" i="59" s="1"/>
  <c r="AJ63" i="59" s="1"/>
  <c r="AA63" i="59"/>
  <c r="Z63" i="59"/>
  <c r="K63" i="59"/>
  <c r="I63" i="59"/>
  <c r="G63" i="59"/>
  <c r="E63" i="59"/>
  <c r="C63" i="59"/>
  <c r="CR62" i="59"/>
  <c r="BG62" i="59"/>
  <c r="BE62" i="59"/>
  <c r="BC62" i="59"/>
  <c r="BA62" i="59"/>
  <c r="AX62" i="59"/>
  <c r="BW62" i="59" s="1"/>
  <c r="AN62" i="59"/>
  <c r="AM62" i="59"/>
  <c r="AL62" i="59"/>
  <c r="AH62" i="59"/>
  <c r="AI62" i="59" s="1"/>
  <c r="AF62" i="59"/>
  <c r="AG62" i="59" s="1"/>
  <c r="AD62" i="59"/>
  <c r="AA62" i="59" s="1"/>
  <c r="AC62" i="59"/>
  <c r="AB62" i="59"/>
  <c r="Z62" i="59"/>
  <c r="K62" i="59"/>
  <c r="I62" i="59"/>
  <c r="G62" i="59"/>
  <c r="E62" i="59"/>
  <c r="C62" i="59"/>
  <c r="AY62" i="59" s="1"/>
  <c r="CR61" i="59"/>
  <c r="BG61" i="59"/>
  <c r="BE61" i="59"/>
  <c r="BC61" i="59"/>
  <c r="BA61" i="59"/>
  <c r="AX61" i="59"/>
  <c r="BW61" i="59" s="1"/>
  <c r="AN61" i="59"/>
  <c r="AM61" i="59"/>
  <c r="AL61" i="59"/>
  <c r="AH61" i="59"/>
  <c r="AI61" i="59" s="1"/>
  <c r="AF61" i="59"/>
  <c r="AG61" i="59" s="1"/>
  <c r="AD61" i="59"/>
  <c r="AE61" i="59" s="1"/>
  <c r="AB61" i="59"/>
  <c r="Z61" i="59"/>
  <c r="Q61" i="59"/>
  <c r="M61" i="59"/>
  <c r="BI61" i="59" s="1"/>
  <c r="K61" i="59"/>
  <c r="I61" i="59"/>
  <c r="G61" i="59"/>
  <c r="L61" i="59" s="1"/>
  <c r="BH61" i="59" s="1"/>
  <c r="E61" i="59"/>
  <c r="C61" i="59"/>
  <c r="AY61" i="59" s="1"/>
  <c r="CR60" i="59"/>
  <c r="BW60" i="59"/>
  <c r="BG60" i="59"/>
  <c r="BE60" i="59"/>
  <c r="BC60" i="59"/>
  <c r="BA60" i="59"/>
  <c r="AX60" i="59"/>
  <c r="AN60" i="59"/>
  <c r="AM60" i="59"/>
  <c r="AL60" i="59"/>
  <c r="AH60" i="59"/>
  <c r="AI60" i="59" s="1"/>
  <c r="AF60" i="59"/>
  <c r="AG60" i="59" s="1"/>
  <c r="AD60" i="59"/>
  <c r="AE60" i="59" s="1"/>
  <c r="AB60" i="59"/>
  <c r="AC60" i="59" s="1"/>
  <c r="Z60" i="59"/>
  <c r="K60" i="59"/>
  <c r="I60" i="59"/>
  <c r="L60" i="59" s="1"/>
  <c r="G60" i="59"/>
  <c r="E60" i="59"/>
  <c r="C60" i="59"/>
  <c r="AY60" i="59" s="1"/>
  <c r="CR59" i="59"/>
  <c r="BW59" i="59"/>
  <c r="BG59" i="59"/>
  <c r="BE59" i="59"/>
  <c r="BC59" i="59"/>
  <c r="BA59" i="59"/>
  <c r="AY59" i="59"/>
  <c r="AX59" i="59"/>
  <c r="AN59" i="59"/>
  <c r="AM59" i="59"/>
  <c r="AL59" i="59"/>
  <c r="AI59" i="59"/>
  <c r="AH59" i="59"/>
  <c r="AF59" i="59"/>
  <c r="AG59" i="59" s="1"/>
  <c r="AD59" i="59"/>
  <c r="AD64" i="59" s="1"/>
  <c r="AC59" i="59"/>
  <c r="AB59" i="59"/>
  <c r="Z59" i="59"/>
  <c r="K59" i="59"/>
  <c r="I59" i="59"/>
  <c r="G59" i="59"/>
  <c r="E59" i="59"/>
  <c r="C59" i="59"/>
  <c r="CR58" i="59"/>
  <c r="BG58" i="59"/>
  <c r="BE58" i="59"/>
  <c r="BC58" i="59"/>
  <c r="BA58" i="59"/>
  <c r="AX58" i="59"/>
  <c r="BW58" i="59" s="1"/>
  <c r="AN58" i="59"/>
  <c r="AM58" i="59"/>
  <c r="AL58" i="59"/>
  <c r="AI58" i="59"/>
  <c r="AH58" i="59"/>
  <c r="AA58" i="59" s="1"/>
  <c r="AG58" i="59"/>
  <c r="AF58" i="59"/>
  <c r="AE58" i="59"/>
  <c r="AD58" i="59"/>
  <c r="AB58" i="59"/>
  <c r="AC58" i="59" s="1"/>
  <c r="Z58" i="59"/>
  <c r="L58" i="59"/>
  <c r="K58" i="59"/>
  <c r="I58" i="59"/>
  <c r="G58" i="59"/>
  <c r="E58" i="59"/>
  <c r="C58" i="59"/>
  <c r="AY58" i="59" s="1"/>
  <c r="CR57" i="59"/>
  <c r="BW57" i="59"/>
  <c r="BG57" i="59"/>
  <c r="BE57" i="59"/>
  <c r="BE64" i="59" s="1"/>
  <c r="BC57" i="59"/>
  <c r="BA57" i="59"/>
  <c r="BA64" i="59" s="1"/>
  <c r="AX57" i="59"/>
  <c r="AN57" i="59"/>
  <c r="AN64" i="59" s="1"/>
  <c r="AM57" i="59"/>
  <c r="AL57" i="59"/>
  <c r="AH57" i="59"/>
  <c r="AG57" i="59"/>
  <c r="AF57" i="59"/>
  <c r="AD57" i="59"/>
  <c r="AE57" i="59" s="1"/>
  <c r="AC57" i="59"/>
  <c r="AB57" i="59"/>
  <c r="AA57" i="59" s="1"/>
  <c r="Z57" i="59"/>
  <c r="K57" i="59"/>
  <c r="I57" i="59"/>
  <c r="G57" i="59"/>
  <c r="E57" i="59"/>
  <c r="C57" i="59"/>
  <c r="CM55" i="59"/>
  <c r="CQ54" i="59"/>
  <c r="CP54" i="59"/>
  <c r="CO54" i="59"/>
  <c r="CN54" i="59"/>
  <c r="CM54" i="59"/>
  <c r="BU54" i="59"/>
  <c r="BG54" i="59"/>
  <c r="BF54" i="59"/>
  <c r="BD54" i="59"/>
  <c r="BB54" i="59"/>
  <c r="AZ54" i="59"/>
  <c r="AU54" i="59"/>
  <c r="AH54" i="59"/>
  <c r="AD54" i="59"/>
  <c r="P54" i="59"/>
  <c r="O54" i="59"/>
  <c r="J54" i="59"/>
  <c r="I54" i="59"/>
  <c r="H54" i="59"/>
  <c r="F54" i="59"/>
  <c r="D54" i="59"/>
  <c r="CR53" i="59"/>
  <c r="BG53" i="59"/>
  <c r="BE53" i="59"/>
  <c r="BC53" i="59"/>
  <c r="BA53" i="59"/>
  <c r="AY53" i="59"/>
  <c r="AX53" i="59"/>
  <c r="BW53" i="59" s="1"/>
  <c r="AN53" i="59"/>
  <c r="AM53" i="59"/>
  <c r="AL53" i="59"/>
  <c r="AH53" i="59"/>
  <c r="AI53" i="59" s="1"/>
  <c r="AF53" i="59"/>
  <c r="AG53" i="59" s="1"/>
  <c r="AE53" i="59"/>
  <c r="AD53" i="59"/>
  <c r="AB53" i="59"/>
  <c r="AA53" i="59" s="1"/>
  <c r="Z53" i="59"/>
  <c r="Q53" i="59"/>
  <c r="K53" i="59"/>
  <c r="I53" i="59"/>
  <c r="G53" i="59"/>
  <c r="E53" i="59"/>
  <c r="L53" i="59" s="1"/>
  <c r="C53" i="59"/>
  <c r="CR52" i="59"/>
  <c r="BG52" i="59"/>
  <c r="BE52" i="59"/>
  <c r="BC52" i="59"/>
  <c r="BA52" i="59"/>
  <c r="AX52" i="59"/>
  <c r="BW52" i="59" s="1"/>
  <c r="AN52" i="59"/>
  <c r="AN54" i="59" s="1"/>
  <c r="AM52" i="59"/>
  <c r="AL52" i="59"/>
  <c r="AH52" i="59"/>
  <c r="AI52" i="59" s="1"/>
  <c r="AG52" i="59"/>
  <c r="AF52" i="59"/>
  <c r="AE52" i="59"/>
  <c r="AD52" i="59"/>
  <c r="AB52" i="59"/>
  <c r="AC52" i="59" s="1"/>
  <c r="AJ52" i="59" s="1"/>
  <c r="Z52" i="59"/>
  <c r="K52" i="59"/>
  <c r="I52" i="59"/>
  <c r="G52" i="59"/>
  <c r="G54" i="59" s="1"/>
  <c r="E52" i="59"/>
  <c r="C52" i="59"/>
  <c r="AY52" i="59" s="1"/>
  <c r="CR51" i="59"/>
  <c r="BG51" i="59"/>
  <c r="BE51" i="59"/>
  <c r="BC51" i="59"/>
  <c r="BA51" i="59"/>
  <c r="AX51" i="59"/>
  <c r="BW51" i="59" s="1"/>
  <c r="AN51" i="59"/>
  <c r="AM51" i="59"/>
  <c r="AL51" i="59"/>
  <c r="AH51" i="59"/>
  <c r="AI51" i="59" s="1"/>
  <c r="AF51" i="59"/>
  <c r="AG51" i="59" s="1"/>
  <c r="AD51" i="59"/>
  <c r="AE51" i="59" s="1"/>
  <c r="AC51" i="59"/>
  <c r="AB51" i="59"/>
  <c r="AA51" i="59" s="1"/>
  <c r="Z51" i="59"/>
  <c r="K51" i="59"/>
  <c r="I51" i="59"/>
  <c r="G51" i="59"/>
  <c r="E51" i="59"/>
  <c r="L51" i="59" s="1"/>
  <c r="C51" i="59"/>
  <c r="AY51" i="59" s="1"/>
  <c r="CR50" i="59"/>
  <c r="BH50" i="59"/>
  <c r="BG50" i="59"/>
  <c r="BE50" i="59"/>
  <c r="BC50" i="59"/>
  <c r="BA50" i="59"/>
  <c r="AX50" i="59"/>
  <c r="BW50" i="59" s="1"/>
  <c r="AN50" i="59"/>
  <c r="AM50" i="59"/>
  <c r="AL50" i="59"/>
  <c r="AI50" i="59"/>
  <c r="AJ50" i="59" s="1"/>
  <c r="AH50" i="59"/>
  <c r="AF50" i="59"/>
  <c r="AG50" i="59" s="1"/>
  <c r="AD50" i="59"/>
  <c r="AE50" i="59" s="1"/>
  <c r="AB50" i="59"/>
  <c r="AC50" i="59" s="1"/>
  <c r="AA50" i="59"/>
  <c r="Z50" i="59"/>
  <c r="K50" i="59"/>
  <c r="L50" i="59" s="1"/>
  <c r="I50" i="59"/>
  <c r="G50" i="59"/>
  <c r="E50" i="59"/>
  <c r="C50" i="59"/>
  <c r="AY50" i="59" s="1"/>
  <c r="CR49" i="59"/>
  <c r="BG49" i="59"/>
  <c r="BE49" i="59"/>
  <c r="BC49" i="59"/>
  <c r="BA49" i="59"/>
  <c r="AX49" i="59"/>
  <c r="BW49" i="59" s="1"/>
  <c r="AN49" i="59"/>
  <c r="AM49" i="59"/>
  <c r="AL49" i="59"/>
  <c r="AI49" i="59"/>
  <c r="AH49" i="59"/>
  <c r="AF49" i="59"/>
  <c r="AG49" i="59" s="1"/>
  <c r="AD49" i="59"/>
  <c r="AE49" i="59" s="1"/>
  <c r="AC49" i="59"/>
  <c r="AJ49" i="59" s="1"/>
  <c r="AB49" i="59"/>
  <c r="Z49" i="59"/>
  <c r="L49" i="59"/>
  <c r="K49" i="59"/>
  <c r="I49" i="59"/>
  <c r="G49" i="59"/>
  <c r="E49" i="59"/>
  <c r="C49" i="59"/>
  <c r="AY49" i="59" s="1"/>
  <c r="CR48" i="59"/>
  <c r="BG48" i="59"/>
  <c r="BE48" i="59"/>
  <c r="BE54" i="59" s="1"/>
  <c r="BC48" i="59"/>
  <c r="BA48" i="59"/>
  <c r="AX48" i="59"/>
  <c r="BW48" i="59" s="1"/>
  <c r="AN48" i="59"/>
  <c r="AM48" i="59"/>
  <c r="AL48" i="59"/>
  <c r="AH48" i="59"/>
  <c r="AI48" i="59" s="1"/>
  <c r="AF48" i="59"/>
  <c r="AG48" i="59" s="1"/>
  <c r="AD48" i="59"/>
  <c r="AE48" i="59" s="1"/>
  <c r="AB48" i="59"/>
  <c r="AC48" i="59" s="1"/>
  <c r="AJ48" i="59" s="1"/>
  <c r="AA48" i="59"/>
  <c r="Z48" i="59"/>
  <c r="K48" i="59"/>
  <c r="I48" i="59"/>
  <c r="G48" i="59"/>
  <c r="E48" i="59"/>
  <c r="C48" i="59"/>
  <c r="CR47" i="59"/>
  <c r="BW47" i="59"/>
  <c r="BH47" i="59"/>
  <c r="BG47" i="59"/>
  <c r="BE47" i="59"/>
  <c r="BC47" i="59"/>
  <c r="BA47" i="59"/>
  <c r="BA54" i="59" s="1"/>
  <c r="AX47" i="59"/>
  <c r="AN47" i="59"/>
  <c r="AM47" i="59"/>
  <c r="AL47" i="59"/>
  <c r="AI47" i="59"/>
  <c r="AH47" i="59"/>
  <c r="AF47" i="59"/>
  <c r="AE47" i="59"/>
  <c r="AD47" i="59"/>
  <c r="AB47" i="59"/>
  <c r="AB54" i="59" s="1"/>
  <c r="AA47" i="59"/>
  <c r="Z47" i="59"/>
  <c r="Q47" i="59"/>
  <c r="L47" i="59"/>
  <c r="K47" i="59"/>
  <c r="I47" i="59"/>
  <c r="G47" i="59"/>
  <c r="E47" i="59"/>
  <c r="C47" i="59"/>
  <c r="AY47" i="59" s="1"/>
  <c r="CM45" i="59"/>
  <c r="CQ44" i="59"/>
  <c r="CP44" i="59"/>
  <c r="CO44" i="59"/>
  <c r="CN44" i="59"/>
  <c r="CM44" i="59"/>
  <c r="BU44" i="59"/>
  <c r="BF44" i="59"/>
  <c r="BD44" i="59"/>
  <c r="BB44" i="59"/>
  <c r="AZ44" i="59"/>
  <c r="AU44" i="59"/>
  <c r="AN44" i="59"/>
  <c r="AB44" i="59"/>
  <c r="P44" i="59"/>
  <c r="O44" i="59"/>
  <c r="J44" i="59"/>
  <c r="H44" i="59"/>
  <c r="F44" i="59"/>
  <c r="D44" i="59"/>
  <c r="CR43" i="59"/>
  <c r="BG43" i="59"/>
  <c r="BE43" i="59"/>
  <c r="BC43" i="59"/>
  <c r="BA43" i="59"/>
  <c r="AY43" i="59"/>
  <c r="AX43" i="59"/>
  <c r="BW43" i="59" s="1"/>
  <c r="AN43" i="59"/>
  <c r="AM43" i="59"/>
  <c r="AL43" i="59"/>
  <c r="AH43" i="59"/>
  <c r="AI43" i="59" s="1"/>
  <c r="AF43" i="59"/>
  <c r="AG43" i="59" s="1"/>
  <c r="AD43" i="59"/>
  <c r="AE43" i="59" s="1"/>
  <c r="AB43" i="59"/>
  <c r="Z43" i="59"/>
  <c r="K43" i="59"/>
  <c r="I43" i="59"/>
  <c r="G43" i="59"/>
  <c r="E43" i="59"/>
  <c r="C43" i="59"/>
  <c r="CR42" i="59"/>
  <c r="BG42" i="59"/>
  <c r="BE42" i="59"/>
  <c r="BC42" i="59"/>
  <c r="BA42" i="59"/>
  <c r="AX42" i="59"/>
  <c r="BW42" i="59" s="1"/>
  <c r="AN42" i="59"/>
  <c r="AM42" i="59"/>
  <c r="AL42" i="59"/>
  <c r="AI42" i="59"/>
  <c r="AH42" i="59"/>
  <c r="AF42" i="59"/>
  <c r="AE42" i="59"/>
  <c r="AD42" i="59"/>
  <c r="AB42" i="59"/>
  <c r="AC42" i="59" s="1"/>
  <c r="Z42" i="59"/>
  <c r="K42" i="59"/>
  <c r="I42" i="59"/>
  <c r="G42" i="59"/>
  <c r="E42" i="59"/>
  <c r="L42" i="59" s="1"/>
  <c r="C42" i="59"/>
  <c r="AY42" i="59" s="1"/>
  <c r="CR41" i="59"/>
  <c r="BG41" i="59"/>
  <c r="BE41" i="59"/>
  <c r="BC41" i="59"/>
  <c r="BA41" i="59"/>
  <c r="AX41" i="59"/>
  <c r="BW41" i="59" s="1"/>
  <c r="AN41" i="59"/>
  <c r="AM41" i="59"/>
  <c r="AL41" i="59"/>
  <c r="AI41" i="59"/>
  <c r="AH41" i="59"/>
  <c r="AG41" i="59"/>
  <c r="AF41" i="59"/>
  <c r="AD41" i="59"/>
  <c r="AE41" i="59" s="1"/>
  <c r="AB41" i="59"/>
  <c r="AC41" i="59" s="1"/>
  <c r="AJ41" i="59" s="1"/>
  <c r="AA41" i="59"/>
  <c r="Z41" i="59"/>
  <c r="K41" i="59"/>
  <c r="I41" i="59"/>
  <c r="L41" i="59" s="1"/>
  <c r="G41" i="59"/>
  <c r="E41" i="59"/>
  <c r="C41" i="59"/>
  <c r="AY41" i="59" s="1"/>
  <c r="CR40" i="59"/>
  <c r="BW40" i="59"/>
  <c r="BG40" i="59"/>
  <c r="BE40" i="59"/>
  <c r="BC40" i="59"/>
  <c r="BA40" i="59"/>
  <c r="AY40" i="59"/>
  <c r="AX40" i="59"/>
  <c r="AN40" i="59"/>
  <c r="AM40" i="59"/>
  <c r="AL40" i="59"/>
  <c r="AI40" i="59"/>
  <c r="AH40" i="59"/>
  <c r="AG40" i="59"/>
  <c r="AF40" i="59"/>
  <c r="AE40" i="59"/>
  <c r="AD40" i="59"/>
  <c r="AB40" i="59"/>
  <c r="AC40" i="59" s="1"/>
  <c r="AA40" i="59"/>
  <c r="Z40" i="59"/>
  <c r="K40" i="59"/>
  <c r="L40" i="59" s="1"/>
  <c r="I40" i="59"/>
  <c r="G40" i="59"/>
  <c r="E40" i="59"/>
  <c r="C40" i="59"/>
  <c r="CR39" i="59"/>
  <c r="BG39" i="59"/>
  <c r="BE39" i="59"/>
  <c r="BC39" i="59"/>
  <c r="BA39" i="59"/>
  <c r="AX39" i="59"/>
  <c r="BW39" i="59" s="1"/>
  <c r="AN39" i="59"/>
  <c r="AM39" i="59"/>
  <c r="AL39" i="59"/>
  <c r="AH39" i="59"/>
  <c r="AI39" i="59" s="1"/>
  <c r="AF39" i="59"/>
  <c r="AG39" i="59" s="1"/>
  <c r="AD39" i="59"/>
  <c r="AE39" i="59" s="1"/>
  <c r="AC39" i="59"/>
  <c r="AB39" i="59"/>
  <c r="AA39" i="59"/>
  <c r="Z39" i="59"/>
  <c r="L39" i="59"/>
  <c r="K39" i="59"/>
  <c r="K44" i="59" s="1"/>
  <c r="I39" i="59"/>
  <c r="G39" i="59"/>
  <c r="E39" i="59"/>
  <c r="C39" i="59"/>
  <c r="AY39" i="59" s="1"/>
  <c r="CR38" i="59"/>
  <c r="BH38" i="59"/>
  <c r="BG38" i="59"/>
  <c r="BE38" i="59"/>
  <c r="BC38" i="59"/>
  <c r="BA38" i="59"/>
  <c r="AY38" i="59"/>
  <c r="AX38" i="59"/>
  <c r="BW38" i="59" s="1"/>
  <c r="AN38" i="59"/>
  <c r="AM38" i="59"/>
  <c r="AM44" i="59" s="1"/>
  <c r="AL38" i="59"/>
  <c r="AI38" i="59"/>
  <c r="AH38" i="59"/>
  <c r="AF38" i="59"/>
  <c r="AG38" i="59" s="1"/>
  <c r="AD38" i="59"/>
  <c r="AB38" i="59"/>
  <c r="Z38" i="59"/>
  <c r="Q38" i="59"/>
  <c r="M38" i="59"/>
  <c r="BI38" i="59" s="1"/>
  <c r="L38" i="59"/>
  <c r="K38" i="59"/>
  <c r="I38" i="59"/>
  <c r="G38" i="59"/>
  <c r="E38" i="59"/>
  <c r="C38" i="59"/>
  <c r="CR37" i="59"/>
  <c r="BG37" i="59"/>
  <c r="BG44" i="59" s="1"/>
  <c r="BE37" i="59"/>
  <c r="BE44" i="59" s="1"/>
  <c r="BC37" i="59"/>
  <c r="BA37" i="59"/>
  <c r="BA44" i="59" s="1"/>
  <c r="AX37" i="59"/>
  <c r="BW37" i="59" s="1"/>
  <c r="AN37" i="59"/>
  <c r="AM37" i="59"/>
  <c r="AL37" i="59"/>
  <c r="AH37" i="59"/>
  <c r="AF37" i="59"/>
  <c r="AE37" i="59"/>
  <c r="AD37" i="59"/>
  <c r="AB37" i="59"/>
  <c r="Z37" i="59"/>
  <c r="K37" i="59"/>
  <c r="I37" i="59"/>
  <c r="G37" i="59"/>
  <c r="E37" i="59"/>
  <c r="C37" i="59"/>
  <c r="C44" i="59" s="1"/>
  <c r="CM35" i="59"/>
  <c r="CQ34" i="59"/>
  <c r="CP34" i="59"/>
  <c r="CO34" i="59"/>
  <c r="CN34" i="59"/>
  <c r="CM34" i="59"/>
  <c r="BU34" i="59"/>
  <c r="BS34" i="59"/>
  <c r="BF34" i="59"/>
  <c r="BD34" i="59"/>
  <c r="BB34" i="59"/>
  <c r="AZ34" i="59"/>
  <c r="AY34" i="59"/>
  <c r="AU34" i="59"/>
  <c r="P34" i="59"/>
  <c r="O34" i="59"/>
  <c r="J34" i="59"/>
  <c r="H34" i="59"/>
  <c r="G34" i="59"/>
  <c r="F34" i="59"/>
  <c r="D34" i="59"/>
  <c r="CR33" i="59"/>
  <c r="BH33" i="59"/>
  <c r="BG33" i="59"/>
  <c r="BE33" i="59"/>
  <c r="BC33" i="59"/>
  <c r="BA33" i="59"/>
  <c r="AX33" i="59"/>
  <c r="BW33" i="59" s="1"/>
  <c r="AN33" i="59"/>
  <c r="AM33" i="59"/>
  <c r="AL33" i="59"/>
  <c r="AI33" i="59"/>
  <c r="AH33" i="59"/>
  <c r="AG33" i="59"/>
  <c r="AF33" i="59"/>
  <c r="AD33" i="59"/>
  <c r="AE33" i="59" s="1"/>
  <c r="AC33" i="59"/>
  <c r="AB33" i="59"/>
  <c r="Z33" i="59"/>
  <c r="K33" i="59"/>
  <c r="I33" i="59"/>
  <c r="G33" i="59"/>
  <c r="L33" i="59" s="1"/>
  <c r="E33" i="59"/>
  <c r="C33" i="59"/>
  <c r="AY33" i="59" s="1"/>
  <c r="CR32" i="59"/>
  <c r="BH32" i="59"/>
  <c r="BG32" i="59"/>
  <c r="BE32" i="59"/>
  <c r="BC32" i="59"/>
  <c r="BA32" i="59"/>
  <c r="AX32" i="59"/>
  <c r="BW32" i="59" s="1"/>
  <c r="AN32" i="59"/>
  <c r="AM32" i="59"/>
  <c r="AL32" i="59"/>
  <c r="AH32" i="59"/>
  <c r="AI32" i="59" s="1"/>
  <c r="AG32" i="59"/>
  <c r="AF32" i="59"/>
  <c r="AD32" i="59"/>
  <c r="AE32" i="59" s="1"/>
  <c r="AB32" i="59"/>
  <c r="Z32" i="59"/>
  <c r="K32" i="59"/>
  <c r="L32" i="59" s="1"/>
  <c r="Q32" i="59" s="1"/>
  <c r="I32" i="59"/>
  <c r="G32" i="59"/>
  <c r="E32" i="59"/>
  <c r="C32" i="59"/>
  <c r="AY32" i="59" s="1"/>
  <c r="CR31" i="59"/>
  <c r="BW31" i="59"/>
  <c r="BG31" i="59"/>
  <c r="BE31" i="59"/>
  <c r="BC31" i="59"/>
  <c r="BA31" i="59"/>
  <c r="AY31" i="59"/>
  <c r="AX31" i="59"/>
  <c r="AN31" i="59"/>
  <c r="AM31" i="59"/>
  <c r="AL31" i="59"/>
  <c r="AH31" i="59"/>
  <c r="AI31" i="59" s="1"/>
  <c r="AJ31" i="59" s="1"/>
  <c r="AG31" i="59"/>
  <c r="AF31" i="59"/>
  <c r="AE31" i="59"/>
  <c r="AD31" i="59"/>
  <c r="AB31" i="59"/>
  <c r="AC31" i="59" s="1"/>
  <c r="Z31" i="59"/>
  <c r="K31" i="59"/>
  <c r="L31" i="59" s="1"/>
  <c r="I31" i="59"/>
  <c r="G31" i="59"/>
  <c r="E31" i="59"/>
  <c r="C31" i="59"/>
  <c r="CR30" i="59"/>
  <c r="BW30" i="59"/>
  <c r="BG30" i="59"/>
  <c r="BE30" i="59"/>
  <c r="BC30" i="59"/>
  <c r="BC34" i="59" s="1"/>
  <c r="BA30" i="59"/>
  <c r="AX30" i="59"/>
  <c r="AN30" i="59"/>
  <c r="AM30" i="59"/>
  <c r="AL30" i="59"/>
  <c r="AH30" i="59"/>
  <c r="AI30" i="59" s="1"/>
  <c r="AF30" i="59"/>
  <c r="AG30" i="59" s="1"/>
  <c r="AD30" i="59"/>
  <c r="AA30" i="59" s="1"/>
  <c r="AC30" i="59"/>
  <c r="AB30" i="59"/>
  <c r="Z30" i="59"/>
  <c r="K30" i="59"/>
  <c r="I30" i="59"/>
  <c r="G30" i="59"/>
  <c r="E30" i="59"/>
  <c r="C30" i="59"/>
  <c r="AY30" i="59" s="1"/>
  <c r="CR29" i="59"/>
  <c r="BG29" i="59"/>
  <c r="BE29" i="59"/>
  <c r="BC29" i="59"/>
  <c r="BA29" i="59"/>
  <c r="AY29" i="59"/>
  <c r="AX29" i="59"/>
  <c r="BW29" i="59" s="1"/>
  <c r="AN29" i="59"/>
  <c r="AM29" i="59"/>
  <c r="AL29" i="59"/>
  <c r="AH29" i="59"/>
  <c r="AI29" i="59" s="1"/>
  <c r="AF29" i="59"/>
  <c r="AG29" i="59" s="1"/>
  <c r="AD29" i="59"/>
  <c r="AE29" i="59" s="1"/>
  <c r="AB29" i="59"/>
  <c r="Z29" i="59"/>
  <c r="K29" i="59"/>
  <c r="I29" i="59"/>
  <c r="G29" i="59"/>
  <c r="E29" i="59"/>
  <c r="C29" i="59"/>
  <c r="CR28" i="59"/>
  <c r="BG28" i="59"/>
  <c r="BE28" i="59"/>
  <c r="BC28" i="59"/>
  <c r="BA28" i="59"/>
  <c r="AX28" i="59"/>
  <c r="BW28" i="59" s="1"/>
  <c r="AN28" i="59"/>
  <c r="AN68" i="59" s="1"/>
  <c r="AM28" i="59"/>
  <c r="AL28" i="59"/>
  <c r="AH28" i="59"/>
  <c r="AI28" i="59" s="1"/>
  <c r="AF28" i="59"/>
  <c r="AD28" i="59"/>
  <c r="AE28" i="59" s="1"/>
  <c r="AB28" i="59"/>
  <c r="AC28" i="59" s="1"/>
  <c r="Z28" i="59"/>
  <c r="K28" i="59"/>
  <c r="I28" i="59"/>
  <c r="G28" i="59"/>
  <c r="E28" i="59"/>
  <c r="C28" i="59"/>
  <c r="AY28" i="59" s="1"/>
  <c r="CR27" i="59"/>
  <c r="BG27" i="59"/>
  <c r="BE27" i="59"/>
  <c r="BC27" i="59"/>
  <c r="BA27" i="59"/>
  <c r="AX27" i="59"/>
  <c r="BW27" i="59" s="1"/>
  <c r="AN27" i="59"/>
  <c r="AM27" i="59"/>
  <c r="AL27" i="59"/>
  <c r="AI27" i="59"/>
  <c r="AH27" i="59"/>
  <c r="AF27" i="59"/>
  <c r="AG27" i="59" s="1"/>
  <c r="AD27" i="59"/>
  <c r="AE27" i="59" s="1"/>
  <c r="AB27" i="59"/>
  <c r="AC27" i="59" s="1"/>
  <c r="Z27" i="59"/>
  <c r="K27" i="59"/>
  <c r="I27" i="59"/>
  <c r="G27" i="59"/>
  <c r="E27" i="59"/>
  <c r="C27" i="59"/>
  <c r="C34" i="59" s="1"/>
  <c r="U34" i="59" s="1"/>
  <c r="CE26" i="59"/>
  <c r="CM25" i="59"/>
  <c r="CQ24" i="59"/>
  <c r="CP24" i="59"/>
  <c r="CO24" i="59"/>
  <c r="CN24" i="59"/>
  <c r="CM24" i="59"/>
  <c r="BU24" i="59"/>
  <c r="BF24" i="59"/>
  <c r="BD24" i="59"/>
  <c r="BB24" i="59"/>
  <c r="AZ24" i="59"/>
  <c r="AY24" i="59"/>
  <c r="BS24" i="59" s="1"/>
  <c r="AU24" i="59"/>
  <c r="P24" i="59"/>
  <c r="O24" i="59"/>
  <c r="J24" i="59"/>
  <c r="H24" i="59"/>
  <c r="F24" i="59"/>
  <c r="E24" i="59"/>
  <c r="D24" i="59"/>
  <c r="CR23" i="59"/>
  <c r="BG23" i="59"/>
  <c r="BE23" i="59"/>
  <c r="BC23" i="59"/>
  <c r="BA23" i="59"/>
  <c r="AX23" i="59"/>
  <c r="BW23" i="59" s="1"/>
  <c r="AN23" i="59"/>
  <c r="AM23" i="59"/>
  <c r="AL23" i="59"/>
  <c r="AH23" i="59"/>
  <c r="AI23" i="59" s="1"/>
  <c r="AF23" i="59"/>
  <c r="AF73" i="59" s="1"/>
  <c r="AE23" i="59"/>
  <c r="AD23" i="59"/>
  <c r="AC23" i="59"/>
  <c r="AB23" i="59"/>
  <c r="AA23" i="59" s="1"/>
  <c r="Z23" i="59"/>
  <c r="K23" i="59"/>
  <c r="I23" i="59"/>
  <c r="G23" i="59"/>
  <c r="E23" i="59"/>
  <c r="L23" i="59" s="1"/>
  <c r="C23" i="59"/>
  <c r="AY23" i="59" s="1"/>
  <c r="CR22" i="59"/>
  <c r="BG22" i="59"/>
  <c r="BE22" i="59"/>
  <c r="BC22" i="59"/>
  <c r="BA22" i="59"/>
  <c r="AY22" i="59"/>
  <c r="AX22" i="59"/>
  <c r="BW22" i="59" s="1"/>
  <c r="AN22" i="59"/>
  <c r="AN24" i="59" s="1"/>
  <c r="AM22" i="59"/>
  <c r="AL22" i="59"/>
  <c r="AI22" i="59"/>
  <c r="AH22" i="59"/>
  <c r="AF22" i="59"/>
  <c r="AG22" i="59" s="1"/>
  <c r="AD22" i="59"/>
  <c r="AC22" i="59"/>
  <c r="AB22" i="59"/>
  <c r="Z22" i="59"/>
  <c r="K22" i="59"/>
  <c r="I22" i="59"/>
  <c r="L22" i="59" s="1"/>
  <c r="G22" i="59"/>
  <c r="E22" i="59"/>
  <c r="C22" i="59"/>
  <c r="CR21" i="59"/>
  <c r="BG21" i="59"/>
  <c r="BE21" i="59"/>
  <c r="BC21" i="59"/>
  <c r="BA21" i="59"/>
  <c r="AY21" i="59"/>
  <c r="AX21" i="59"/>
  <c r="BW21" i="59" s="1"/>
  <c r="AN21" i="59"/>
  <c r="AM21" i="59"/>
  <c r="AL21" i="59"/>
  <c r="AH21" i="59"/>
  <c r="AI21" i="59" s="1"/>
  <c r="AG21" i="59"/>
  <c r="AF21" i="59"/>
  <c r="AD21" i="59"/>
  <c r="AC21" i="59"/>
  <c r="AB21" i="59"/>
  <c r="AA21" i="59" s="1"/>
  <c r="Z21" i="59"/>
  <c r="K21" i="59"/>
  <c r="I21" i="59"/>
  <c r="G21" i="59"/>
  <c r="G71" i="59" s="1"/>
  <c r="E21" i="59"/>
  <c r="C21" i="59"/>
  <c r="CR20" i="59"/>
  <c r="BH20" i="59"/>
  <c r="BG20" i="59"/>
  <c r="BG24" i="59" s="1"/>
  <c r="BE20" i="59"/>
  <c r="BC20" i="59"/>
  <c r="BA20" i="59"/>
  <c r="AY20" i="59"/>
  <c r="AX20" i="59"/>
  <c r="BW20" i="59" s="1"/>
  <c r="AN20" i="59"/>
  <c r="AM20" i="59"/>
  <c r="AM24" i="59" s="1"/>
  <c r="AL20" i="59"/>
  <c r="AI20" i="59"/>
  <c r="AH20" i="59"/>
  <c r="AF20" i="59"/>
  <c r="AG20" i="59" s="1"/>
  <c r="AD20" i="59"/>
  <c r="AE20" i="59" s="1"/>
  <c r="AB20" i="59"/>
  <c r="AA20" i="59" s="1"/>
  <c r="Z20" i="59"/>
  <c r="L20" i="59"/>
  <c r="Q20" i="59" s="1"/>
  <c r="K20" i="59"/>
  <c r="I20" i="59"/>
  <c r="G20" i="59"/>
  <c r="E20" i="59"/>
  <c r="C20" i="59"/>
  <c r="CR19" i="59"/>
  <c r="BG19" i="59"/>
  <c r="BE19" i="59"/>
  <c r="BC19" i="59"/>
  <c r="BA19" i="59"/>
  <c r="AX19" i="59"/>
  <c r="BW19" i="59" s="1"/>
  <c r="AN19" i="59"/>
  <c r="AM19" i="59"/>
  <c r="AL19" i="59"/>
  <c r="AI19" i="59"/>
  <c r="AH19" i="59"/>
  <c r="AG19" i="59"/>
  <c r="AF19" i="59"/>
  <c r="AD19" i="59"/>
  <c r="AE19" i="59" s="1"/>
  <c r="AB19" i="59"/>
  <c r="AA19" i="59" s="1"/>
  <c r="Z19" i="59"/>
  <c r="K19" i="59"/>
  <c r="L19" i="59" s="1"/>
  <c r="I19" i="59"/>
  <c r="G19" i="59"/>
  <c r="E19" i="59"/>
  <c r="C19" i="59"/>
  <c r="AY19" i="59" s="1"/>
  <c r="CR18" i="59"/>
  <c r="BG18" i="59"/>
  <c r="BE18" i="59"/>
  <c r="BC18" i="59"/>
  <c r="BA18" i="59"/>
  <c r="AY18" i="59"/>
  <c r="AX18" i="59"/>
  <c r="BW18" i="59" s="1"/>
  <c r="AN18" i="59"/>
  <c r="AM18" i="59"/>
  <c r="AL18" i="59"/>
  <c r="AK18" i="59"/>
  <c r="BK18" i="59" s="1"/>
  <c r="AJ18" i="59"/>
  <c r="AI18" i="59"/>
  <c r="AH18" i="59"/>
  <c r="AG18" i="59"/>
  <c r="AF18" i="59"/>
  <c r="AE18" i="59"/>
  <c r="AD18" i="59"/>
  <c r="AB18" i="59"/>
  <c r="AC18" i="59" s="1"/>
  <c r="AA18" i="59"/>
  <c r="Z18" i="59"/>
  <c r="Q18" i="59"/>
  <c r="M18" i="59"/>
  <c r="BI18" i="59" s="1"/>
  <c r="BM18" i="59" s="1"/>
  <c r="L18" i="59"/>
  <c r="BH18" i="59" s="1"/>
  <c r="K18" i="59"/>
  <c r="I18" i="59"/>
  <c r="G18" i="59"/>
  <c r="E18" i="59"/>
  <c r="C18" i="59"/>
  <c r="CR17" i="59"/>
  <c r="BG17" i="59"/>
  <c r="BE17" i="59"/>
  <c r="BE24" i="59" s="1"/>
  <c r="BC17" i="59"/>
  <c r="BA17" i="59"/>
  <c r="AY17" i="59"/>
  <c r="AX17" i="59"/>
  <c r="BW17" i="59" s="1"/>
  <c r="AN17" i="59"/>
  <c r="AM17" i="59"/>
  <c r="AL17" i="59"/>
  <c r="AH17" i="59"/>
  <c r="AI17" i="59" s="1"/>
  <c r="AI24" i="59" s="1"/>
  <c r="AF17" i="59"/>
  <c r="AE17" i="59"/>
  <c r="AD17" i="59"/>
  <c r="AC17" i="59"/>
  <c r="AB17" i="59"/>
  <c r="AA17" i="59" s="1"/>
  <c r="Z17" i="59"/>
  <c r="K17" i="59"/>
  <c r="I17" i="59"/>
  <c r="G17" i="59"/>
  <c r="E17" i="59"/>
  <c r="C17" i="59"/>
  <c r="C24" i="59" s="1"/>
  <c r="U24" i="59" s="1"/>
  <c r="CM15" i="59"/>
  <c r="CQ14" i="59"/>
  <c r="CP14" i="59"/>
  <c r="CO14" i="59"/>
  <c r="CN14" i="59"/>
  <c r="CM14" i="59"/>
  <c r="CI14" i="59"/>
  <c r="CH14" i="59"/>
  <c r="CG14" i="59"/>
  <c r="CD14" i="59"/>
  <c r="CC14" i="59"/>
  <c r="CA14" i="59"/>
  <c r="BY14" i="59"/>
  <c r="BX14" i="59"/>
  <c r="BU14" i="59"/>
  <c r="BF14" i="59"/>
  <c r="BD14" i="59"/>
  <c r="BB14" i="59"/>
  <c r="AZ14" i="59"/>
  <c r="AU14" i="59"/>
  <c r="AF14" i="59"/>
  <c r="P14" i="59"/>
  <c r="O14" i="59"/>
  <c r="J14" i="59"/>
  <c r="H14" i="59"/>
  <c r="F14" i="59"/>
  <c r="D14" i="59"/>
  <c r="CR13" i="59"/>
  <c r="CJ13" i="59"/>
  <c r="CE13" i="59"/>
  <c r="CF13" i="59" s="1"/>
  <c r="CB13" i="59"/>
  <c r="BZ13" i="59"/>
  <c r="BG13" i="59"/>
  <c r="BE13" i="59"/>
  <c r="BC13" i="59"/>
  <c r="BA13" i="59"/>
  <c r="AX13" i="59"/>
  <c r="BW13" i="59" s="1"/>
  <c r="AN13" i="59"/>
  <c r="AN73" i="59" s="1"/>
  <c r="AM13" i="59"/>
  <c r="AL13" i="59"/>
  <c r="AH13" i="59"/>
  <c r="AH73" i="59" s="1"/>
  <c r="AG13" i="59"/>
  <c r="AF13" i="59"/>
  <c r="AD13" i="59"/>
  <c r="AC13" i="59"/>
  <c r="AB13" i="59"/>
  <c r="AB73" i="59" s="1"/>
  <c r="Z13" i="59"/>
  <c r="K13" i="59"/>
  <c r="I13" i="59"/>
  <c r="G13" i="59"/>
  <c r="E13" i="59"/>
  <c r="C13" i="59"/>
  <c r="C73" i="59" s="1"/>
  <c r="CR12" i="59"/>
  <c r="CJ12" i="59"/>
  <c r="CE12" i="59"/>
  <c r="CB12" i="59"/>
  <c r="BZ12" i="59"/>
  <c r="BW12" i="59"/>
  <c r="BG12" i="59"/>
  <c r="BE12" i="59"/>
  <c r="BC12" i="59"/>
  <c r="BA12" i="59"/>
  <c r="AY12" i="59"/>
  <c r="AX12" i="59"/>
  <c r="AN12" i="59"/>
  <c r="AM12" i="59"/>
  <c r="AL12" i="59"/>
  <c r="AH12" i="59"/>
  <c r="AH72" i="59" s="1"/>
  <c r="AG12" i="59"/>
  <c r="AF12" i="59"/>
  <c r="AE12" i="59"/>
  <c r="AD12" i="59"/>
  <c r="AB12" i="59"/>
  <c r="AA12" i="59" s="1"/>
  <c r="Z12" i="59"/>
  <c r="K12" i="59"/>
  <c r="L12" i="59" s="1"/>
  <c r="I12" i="59"/>
  <c r="G12" i="59"/>
  <c r="E12" i="59"/>
  <c r="E72" i="59" s="1"/>
  <c r="C12" i="59"/>
  <c r="CR11" i="59"/>
  <c r="CJ11" i="59"/>
  <c r="CE11" i="59"/>
  <c r="CF11" i="59" s="1"/>
  <c r="CB11" i="59"/>
  <c r="BZ11" i="59"/>
  <c r="BG11" i="59"/>
  <c r="BE11" i="59"/>
  <c r="BC11" i="59"/>
  <c r="BA11" i="59"/>
  <c r="AX11" i="59"/>
  <c r="BW11" i="59" s="1"/>
  <c r="AN11" i="59"/>
  <c r="AM11" i="59"/>
  <c r="AL11" i="59"/>
  <c r="AH11" i="59"/>
  <c r="AH71" i="59" s="1"/>
  <c r="AF11" i="59"/>
  <c r="AG11" i="59" s="1"/>
  <c r="AD11" i="59"/>
  <c r="AE11" i="59" s="1"/>
  <c r="AC11" i="59"/>
  <c r="AB11" i="59"/>
  <c r="Z11" i="59"/>
  <c r="K11" i="59"/>
  <c r="I11" i="59"/>
  <c r="I14" i="59" s="1"/>
  <c r="G11" i="59"/>
  <c r="E11" i="59"/>
  <c r="L11" i="59" s="1"/>
  <c r="C11" i="59"/>
  <c r="AY11" i="59" s="1"/>
  <c r="CR10" i="59"/>
  <c r="CJ10" i="59"/>
  <c r="CE10" i="59"/>
  <c r="CF10" i="59" s="1"/>
  <c r="CB10" i="59"/>
  <c r="BZ10" i="59"/>
  <c r="BG10" i="59"/>
  <c r="BE10" i="59"/>
  <c r="BE14" i="59" s="1"/>
  <c r="BC10" i="59"/>
  <c r="BA10" i="59"/>
  <c r="AY10" i="59"/>
  <c r="AX10" i="59"/>
  <c r="BW10" i="59" s="1"/>
  <c r="AN10" i="59"/>
  <c r="AN70" i="59" s="1"/>
  <c r="AM10" i="59"/>
  <c r="AL10" i="59"/>
  <c r="AH10" i="59"/>
  <c r="AG10" i="59"/>
  <c r="AG70" i="59" s="1"/>
  <c r="AF10" i="59"/>
  <c r="AD10" i="59"/>
  <c r="AB10" i="59"/>
  <c r="AC10" i="59" s="1"/>
  <c r="Z10" i="59"/>
  <c r="K10" i="59"/>
  <c r="I10" i="59"/>
  <c r="I70" i="59" s="1"/>
  <c r="G10" i="59"/>
  <c r="E10" i="59"/>
  <c r="C10" i="59"/>
  <c r="CR9" i="59"/>
  <c r="CJ9" i="59"/>
  <c r="CE9" i="59"/>
  <c r="CK9" i="59" s="1"/>
  <c r="CB9" i="59"/>
  <c r="BZ9" i="59"/>
  <c r="BG9" i="59"/>
  <c r="BE9" i="59"/>
  <c r="BC9" i="59"/>
  <c r="BA9" i="59"/>
  <c r="AX9" i="59"/>
  <c r="BW9" i="59" s="1"/>
  <c r="AN9" i="59"/>
  <c r="AM9" i="59"/>
  <c r="AM69" i="59" s="1"/>
  <c r="AL9" i="59"/>
  <c r="AH9" i="59"/>
  <c r="AF9" i="59"/>
  <c r="AD9" i="59"/>
  <c r="AB9" i="59"/>
  <c r="Z9" i="59"/>
  <c r="K9" i="59"/>
  <c r="I9" i="59"/>
  <c r="G9" i="59"/>
  <c r="E9" i="59"/>
  <c r="C9" i="59"/>
  <c r="CR8" i="59"/>
  <c r="CK8" i="59"/>
  <c r="CJ8" i="59"/>
  <c r="CF8" i="59"/>
  <c r="CE8" i="59"/>
  <c r="CB8" i="59"/>
  <c r="BZ8" i="59"/>
  <c r="BH8" i="59"/>
  <c r="BG8" i="59"/>
  <c r="BE8" i="59"/>
  <c r="BC8" i="59"/>
  <c r="BA8" i="59"/>
  <c r="AX8" i="59"/>
  <c r="BW8" i="59" s="1"/>
  <c r="AN8" i="59"/>
  <c r="AM8" i="59"/>
  <c r="AL8" i="59"/>
  <c r="AI8" i="59"/>
  <c r="AH8" i="59"/>
  <c r="AF8" i="59"/>
  <c r="AG8" i="59" s="1"/>
  <c r="AD8" i="59"/>
  <c r="AB8" i="59"/>
  <c r="AB68" i="59" s="1"/>
  <c r="AA8" i="59"/>
  <c r="Z8" i="59"/>
  <c r="L8" i="59"/>
  <c r="K8" i="59"/>
  <c r="I8" i="59"/>
  <c r="G8" i="59"/>
  <c r="G68" i="59" s="1"/>
  <c r="E8" i="59"/>
  <c r="C8" i="59"/>
  <c r="CR7" i="59"/>
  <c r="CK7" i="59"/>
  <c r="CJ7" i="59"/>
  <c r="CE7" i="59"/>
  <c r="CB7" i="59"/>
  <c r="BZ7" i="59"/>
  <c r="BG7" i="59"/>
  <c r="BE7" i="59"/>
  <c r="BC7" i="59"/>
  <c r="BC14" i="59" s="1"/>
  <c r="BA7" i="59"/>
  <c r="AX7" i="59"/>
  <c r="BW7" i="59" s="1"/>
  <c r="AN7" i="59"/>
  <c r="AM7" i="59"/>
  <c r="AL7" i="59"/>
  <c r="AI7" i="59"/>
  <c r="AH7" i="59"/>
  <c r="AF7" i="59"/>
  <c r="AG7" i="59" s="1"/>
  <c r="AD7" i="59"/>
  <c r="AB7" i="59"/>
  <c r="Z7" i="59"/>
  <c r="L7" i="59"/>
  <c r="M7" i="59" s="1"/>
  <c r="BI7" i="59" s="1"/>
  <c r="K7" i="59"/>
  <c r="I7" i="59"/>
  <c r="G7" i="59"/>
  <c r="E7" i="59"/>
  <c r="C7" i="59"/>
  <c r="CM5" i="59"/>
  <c r="CK4" i="59"/>
  <c r="BN4" i="59"/>
  <c r="AB4" i="59"/>
  <c r="AM4" i="59" s="1"/>
  <c r="BO4" i="59" s="1"/>
  <c r="O4" i="59"/>
  <c r="AQ4" i="39"/>
  <c r="AP4" i="39"/>
  <c r="AO4" i="39"/>
  <c r="AO8" i="39"/>
  <c r="CG74" i="58"/>
  <c r="AP7" i="39"/>
  <c r="AP9" i="39" s="1"/>
  <c r="AO7" i="39"/>
  <c r="R9" i="60" l="1"/>
  <c r="G9" i="60" s="1"/>
  <c r="H9" i="60" s="1"/>
  <c r="T39" i="60"/>
  <c r="U39" i="60"/>
  <c r="Q41" i="60"/>
  <c r="E22" i="60"/>
  <c r="E21" i="60"/>
  <c r="AR31" i="60"/>
  <c r="AF15" i="60"/>
  <c r="BL67" i="61"/>
  <c r="BL74" i="61" s="1"/>
  <c r="BL14" i="61"/>
  <c r="BJ74" i="61"/>
  <c r="AK74" i="61"/>
  <c r="BK74" i="61" s="1"/>
  <c r="AN95" i="61"/>
  <c r="AO74" i="61"/>
  <c r="BO74" i="61" s="1"/>
  <c r="BL24" i="61"/>
  <c r="DM74" i="59"/>
  <c r="CR64" i="59"/>
  <c r="CY71" i="59"/>
  <c r="CY74" i="59" s="1"/>
  <c r="CX74" i="59"/>
  <c r="CW93" i="59" s="1"/>
  <c r="CR44" i="59"/>
  <c r="AP5" i="39"/>
  <c r="AN9" i="39"/>
  <c r="AO5" i="39"/>
  <c r="AQ5" i="39" s="1"/>
  <c r="AQ3" i="39" s="1"/>
  <c r="AO9" i="39"/>
  <c r="AI16" i="60"/>
  <c r="F10" i="60"/>
  <c r="AY4" i="60"/>
  <c r="N30" i="60"/>
  <c r="AX13" i="60"/>
  <c r="AZ12" i="60" s="1"/>
  <c r="D11" i="60"/>
  <c r="AS11" i="60"/>
  <c r="AS13" i="60" s="1"/>
  <c r="AU12" i="60" s="1"/>
  <c r="H32" i="60"/>
  <c r="O30" i="60"/>
  <c r="N39" i="60"/>
  <c r="O9" i="60"/>
  <c r="CJ54" i="59"/>
  <c r="T40" i="60"/>
  <c r="U40" i="60"/>
  <c r="T41" i="60"/>
  <c r="BZ54" i="59"/>
  <c r="CE54" i="59"/>
  <c r="CK54" i="59" s="1"/>
  <c r="CK41" i="59"/>
  <c r="CJ44" i="59"/>
  <c r="BZ44" i="59"/>
  <c r="CE44" i="59"/>
  <c r="CF44" i="59" s="1"/>
  <c r="N63" i="60"/>
  <c r="N65" i="60"/>
  <c r="H20" i="60"/>
  <c r="J20" i="60" s="1"/>
  <c r="N40" i="60"/>
  <c r="Q40" i="60"/>
  <c r="Q39" i="60"/>
  <c r="B13" i="60"/>
  <c r="E32" i="60"/>
  <c r="F32" i="60"/>
  <c r="J11" i="60"/>
  <c r="P9" i="60"/>
  <c r="E33" i="60"/>
  <c r="E34" i="60" s="1"/>
  <c r="E35" i="60" s="1"/>
  <c r="D32" i="60"/>
  <c r="AX5" i="60"/>
  <c r="F33" i="60"/>
  <c r="F34" i="60" s="1"/>
  <c r="F35" i="60" s="1"/>
  <c r="AX31" i="60"/>
  <c r="AV31" i="60"/>
  <c r="N41" i="60"/>
  <c r="R8" i="60"/>
  <c r="G8" i="60" s="1"/>
  <c r="H8" i="60" s="1"/>
  <c r="P8" i="60"/>
  <c r="M7" i="60"/>
  <c r="O8" i="60"/>
  <c r="M9" i="60"/>
  <c r="J10" i="60"/>
  <c r="L8" i="60"/>
  <c r="M8" i="60"/>
  <c r="L7" i="60"/>
  <c r="O7" i="60"/>
  <c r="R4" i="60"/>
  <c r="G4" i="60" s="1"/>
  <c r="H4" i="60" s="1"/>
  <c r="L9" i="60"/>
  <c r="L6" i="60"/>
  <c r="L10" i="60"/>
  <c r="P12" i="60"/>
  <c r="D17" i="60"/>
  <c r="Y11" i="60"/>
  <c r="M10" i="60"/>
  <c r="AY11" i="60"/>
  <c r="P6" i="60"/>
  <c r="N11" i="60"/>
  <c r="R7" i="60"/>
  <c r="G7" i="60" s="1"/>
  <c r="H7" i="60" s="1"/>
  <c r="AW7" i="60"/>
  <c r="G6" i="60"/>
  <c r="H6" i="60" s="1"/>
  <c r="O6" i="60"/>
  <c r="R5" i="60"/>
  <c r="G5" i="60" s="1"/>
  <c r="H5" i="60" s="1"/>
  <c r="F11" i="60"/>
  <c r="C34" i="60"/>
  <c r="C35" i="60" s="1"/>
  <c r="P7" i="60"/>
  <c r="BZ34" i="59"/>
  <c r="CK33" i="59"/>
  <c r="CR24" i="59"/>
  <c r="CK30" i="59"/>
  <c r="CJ34" i="59"/>
  <c r="CK27" i="59"/>
  <c r="CK20" i="59"/>
  <c r="CJ24" i="59"/>
  <c r="CR14" i="59"/>
  <c r="CE34" i="59"/>
  <c r="CK34" i="59" s="1"/>
  <c r="CK21" i="59"/>
  <c r="CE24" i="59"/>
  <c r="CF24" i="59" s="1"/>
  <c r="CB14" i="59"/>
  <c r="CK19" i="59"/>
  <c r="BZ24" i="59"/>
  <c r="CB64" i="59"/>
  <c r="CF58" i="59"/>
  <c r="CK60" i="59"/>
  <c r="CK62" i="59"/>
  <c r="CE64" i="59"/>
  <c r="CF57" i="59"/>
  <c r="CF59" i="59"/>
  <c r="CF61" i="59"/>
  <c r="CF63" i="59"/>
  <c r="CF73" i="59" s="1"/>
  <c r="CB54" i="59"/>
  <c r="CK48" i="59"/>
  <c r="CK50" i="59"/>
  <c r="CK52" i="59"/>
  <c r="CB72" i="59"/>
  <c r="CK47" i="59"/>
  <c r="CK49" i="59"/>
  <c r="CK51" i="59"/>
  <c r="CK53" i="59"/>
  <c r="CB44" i="59"/>
  <c r="CK38" i="59"/>
  <c r="CK40" i="59"/>
  <c r="CK42" i="59"/>
  <c r="CF41" i="59"/>
  <c r="CK37" i="59"/>
  <c r="CK39" i="59"/>
  <c r="CK43" i="59"/>
  <c r="CB67" i="59"/>
  <c r="CB71" i="59"/>
  <c r="BZ73" i="59"/>
  <c r="CB34" i="59"/>
  <c r="BZ71" i="59"/>
  <c r="CF30" i="59"/>
  <c r="CK28" i="59"/>
  <c r="CK32" i="59"/>
  <c r="CB68" i="59"/>
  <c r="CB70" i="59"/>
  <c r="CF27" i="59"/>
  <c r="CF33" i="59"/>
  <c r="CK29" i="59"/>
  <c r="CK31" i="59"/>
  <c r="CF20" i="59"/>
  <c r="BX74" i="59"/>
  <c r="BX91" i="59" s="1"/>
  <c r="CB24" i="59"/>
  <c r="CK18" i="59"/>
  <c r="CK22" i="59"/>
  <c r="BZ68" i="59"/>
  <c r="CE72" i="59"/>
  <c r="CK72" i="59" s="1"/>
  <c r="CK17" i="59"/>
  <c r="CD74" i="59"/>
  <c r="CA74" i="59"/>
  <c r="CA85" i="59" s="1"/>
  <c r="CE14" i="59"/>
  <c r="CT14" i="59" s="1"/>
  <c r="CC74" i="59"/>
  <c r="CK11" i="59"/>
  <c r="CF12" i="59"/>
  <c r="CF72" i="59" s="1"/>
  <c r="CK13" i="59"/>
  <c r="CB69" i="59"/>
  <c r="BZ70" i="59"/>
  <c r="CB73" i="59"/>
  <c r="CK12" i="59"/>
  <c r="CR54" i="59"/>
  <c r="CR67" i="59"/>
  <c r="CR73" i="59"/>
  <c r="CN74" i="59"/>
  <c r="CO74" i="59"/>
  <c r="CR72" i="59"/>
  <c r="CP74" i="59"/>
  <c r="AJ27" i="59"/>
  <c r="AG14" i="59"/>
  <c r="Q19" i="59"/>
  <c r="M19" i="59"/>
  <c r="BI19" i="59" s="1"/>
  <c r="AG42" i="59"/>
  <c r="AJ42" i="59" s="1"/>
  <c r="AF72" i="59"/>
  <c r="AA42" i="59"/>
  <c r="M41" i="59"/>
  <c r="BI41" i="59" s="1"/>
  <c r="Q41" i="59"/>
  <c r="BH41" i="59"/>
  <c r="Q12" i="59"/>
  <c r="M12" i="59"/>
  <c r="BI12" i="59" s="1"/>
  <c r="L72" i="59"/>
  <c r="BH12" i="59"/>
  <c r="AG73" i="59"/>
  <c r="AA22" i="59"/>
  <c r="AA72" i="59" s="1"/>
  <c r="AD72" i="59"/>
  <c r="AE22" i="59"/>
  <c r="AJ22" i="59" s="1"/>
  <c r="AE59" i="59"/>
  <c r="CJ70" i="59"/>
  <c r="CJ14" i="59"/>
  <c r="K24" i="59"/>
  <c r="AA64" i="59"/>
  <c r="AS64" i="59" s="1"/>
  <c r="K68" i="59"/>
  <c r="K14" i="59"/>
  <c r="G70" i="59"/>
  <c r="L10" i="59"/>
  <c r="L17" i="59"/>
  <c r="Q39" i="59"/>
  <c r="M39" i="59"/>
  <c r="BI39" i="59" s="1"/>
  <c r="BH39" i="59"/>
  <c r="BJ41" i="59"/>
  <c r="AO41" i="59"/>
  <c r="AK41" i="59"/>
  <c r="BK41" i="59" s="1"/>
  <c r="M23" i="59"/>
  <c r="BI23" i="59" s="1"/>
  <c r="Q23" i="59"/>
  <c r="BH23" i="59"/>
  <c r="AA54" i="59"/>
  <c r="AS54" i="59" s="1"/>
  <c r="AD34" i="59"/>
  <c r="AF69" i="59"/>
  <c r="AA9" i="59"/>
  <c r="AK52" i="59"/>
  <c r="BK52" i="59" s="1"/>
  <c r="BJ52" i="59"/>
  <c r="AG9" i="59"/>
  <c r="AG69" i="59" s="1"/>
  <c r="AI9" i="59"/>
  <c r="AI69" i="59" s="1"/>
  <c r="AH69" i="59"/>
  <c r="AH14" i="59"/>
  <c r="AC70" i="59"/>
  <c r="AD71" i="59"/>
  <c r="AI68" i="59"/>
  <c r="AA13" i="59"/>
  <c r="AE21" i="59"/>
  <c r="AE71" i="59" s="1"/>
  <c r="Q22" i="59"/>
  <c r="BH22" i="59"/>
  <c r="M22" i="59"/>
  <c r="BI22" i="59" s="1"/>
  <c r="CQ74" i="59"/>
  <c r="Q7" i="59"/>
  <c r="L14" i="59"/>
  <c r="BH7" i="59"/>
  <c r="AH70" i="59"/>
  <c r="AA10" i="59"/>
  <c r="AA70" i="59" s="1"/>
  <c r="AI10" i="59"/>
  <c r="AI70" i="59" s="1"/>
  <c r="C54" i="59"/>
  <c r="AY48" i="59"/>
  <c r="Q8" i="59"/>
  <c r="M8" i="59"/>
  <c r="BI8" i="59" s="1"/>
  <c r="BH19" i="59"/>
  <c r="AY71" i="59"/>
  <c r="AO31" i="59"/>
  <c r="AK31" i="59"/>
  <c r="BK31" i="59" s="1"/>
  <c r="BJ31" i="59"/>
  <c r="BH40" i="59"/>
  <c r="M40" i="59"/>
  <c r="BI40" i="59" s="1"/>
  <c r="Q40" i="59"/>
  <c r="BJ50" i="59"/>
  <c r="BL50" i="59" s="1"/>
  <c r="AO50" i="59"/>
  <c r="AK50" i="59"/>
  <c r="BK50" i="59" s="1"/>
  <c r="CJ72" i="59"/>
  <c r="AA71" i="59"/>
  <c r="Q11" i="59"/>
  <c r="M11" i="59"/>
  <c r="BI11" i="59" s="1"/>
  <c r="BH11" i="59"/>
  <c r="AG28" i="59"/>
  <c r="AG34" i="59" s="1"/>
  <c r="AF68" i="59"/>
  <c r="C69" i="59"/>
  <c r="AY9" i="59"/>
  <c r="AY69" i="59" s="1"/>
  <c r="AO18" i="59"/>
  <c r="BO18" i="59" s="1"/>
  <c r="BJ18" i="59"/>
  <c r="BL18" i="59" s="1"/>
  <c r="BA34" i="59"/>
  <c r="Q31" i="59"/>
  <c r="M31" i="59"/>
  <c r="BI31" i="59" s="1"/>
  <c r="BH31" i="59"/>
  <c r="M50" i="59"/>
  <c r="BI50" i="59" s="1"/>
  <c r="BM50" i="59" s="1"/>
  <c r="Q50" i="59"/>
  <c r="BO50" i="59" s="1"/>
  <c r="AF44" i="59"/>
  <c r="AO49" i="59"/>
  <c r="Q58" i="59"/>
  <c r="M58" i="59"/>
  <c r="BI58" i="59" s="1"/>
  <c r="AC61" i="59"/>
  <c r="AJ61" i="59" s="1"/>
  <c r="AA61" i="59"/>
  <c r="AB14" i="59"/>
  <c r="AA7" i="59"/>
  <c r="AB67" i="59"/>
  <c r="CE67" i="59"/>
  <c r="E69" i="59"/>
  <c r="L9" i="59"/>
  <c r="AY44" i="59"/>
  <c r="BS44" i="59" s="1"/>
  <c r="U44" i="59"/>
  <c r="AG37" i="59"/>
  <c r="AC7" i="59"/>
  <c r="CF7" i="59"/>
  <c r="G69" i="59"/>
  <c r="K70" i="59"/>
  <c r="AI11" i="59"/>
  <c r="AJ11" i="59" s="1"/>
  <c r="G72" i="59"/>
  <c r="M20" i="59"/>
  <c r="BI20" i="59" s="1"/>
  <c r="C71" i="59"/>
  <c r="AG71" i="59"/>
  <c r="AA29" i="59"/>
  <c r="AE30" i="59"/>
  <c r="AJ30" i="59" s="1"/>
  <c r="L37" i="59"/>
  <c r="E44" i="59"/>
  <c r="AH44" i="59"/>
  <c r="AI37" i="59"/>
  <c r="AI44" i="59" s="1"/>
  <c r="AJ39" i="59"/>
  <c r="BH42" i="59"/>
  <c r="M42" i="59"/>
  <c r="BI42" i="59" s="1"/>
  <c r="Q42" i="59"/>
  <c r="AA43" i="59"/>
  <c r="AE54" i="59"/>
  <c r="AJ58" i="59"/>
  <c r="BH60" i="59"/>
  <c r="M60" i="59"/>
  <c r="BI60" i="59" s="1"/>
  <c r="Q60" i="59"/>
  <c r="E67" i="59"/>
  <c r="AB70" i="59"/>
  <c r="K72" i="59"/>
  <c r="AD67" i="59"/>
  <c r="AE7" i="59"/>
  <c r="AD14" i="59"/>
  <c r="BA14" i="59"/>
  <c r="AN69" i="59"/>
  <c r="I72" i="59"/>
  <c r="AI12" i="59"/>
  <c r="AI72" i="59" s="1"/>
  <c r="AD24" i="59"/>
  <c r="BA24" i="59"/>
  <c r="L21" i="59"/>
  <c r="E71" i="59"/>
  <c r="AI71" i="59"/>
  <c r="AG23" i="59"/>
  <c r="AJ23" i="59" s="1"/>
  <c r="AB24" i="59"/>
  <c r="AC29" i="59"/>
  <c r="AJ29" i="59" s="1"/>
  <c r="CR34" i="59"/>
  <c r="G44" i="59"/>
  <c r="AC43" i="59"/>
  <c r="AJ43" i="59" s="1"/>
  <c r="AF54" i="59"/>
  <c r="AG47" i="59"/>
  <c r="AG54" i="59" s="1"/>
  <c r="BJ49" i="59"/>
  <c r="L52" i="59"/>
  <c r="AC53" i="59"/>
  <c r="AJ53" i="59" s="1"/>
  <c r="AB71" i="59"/>
  <c r="K34" i="59"/>
  <c r="G67" i="59"/>
  <c r="G74" i="59" s="1"/>
  <c r="G14" i="59"/>
  <c r="AB69" i="59"/>
  <c r="AM72" i="59"/>
  <c r="I73" i="59"/>
  <c r="L13" i="59"/>
  <c r="AM73" i="59"/>
  <c r="M32" i="59"/>
  <c r="BI32" i="59" s="1"/>
  <c r="AB34" i="59"/>
  <c r="AY37" i="59"/>
  <c r="AM54" i="59"/>
  <c r="AK48" i="59"/>
  <c r="BK48" i="59" s="1"/>
  <c r="BJ48" i="59"/>
  <c r="I64" i="59"/>
  <c r="BE34" i="59"/>
  <c r="AF67" i="59"/>
  <c r="CE69" i="59"/>
  <c r="CK69" i="59" s="1"/>
  <c r="BY69" i="59"/>
  <c r="BZ69" i="59" s="1"/>
  <c r="AF64" i="59"/>
  <c r="D92" i="59"/>
  <c r="D91" i="59"/>
  <c r="D85" i="59"/>
  <c r="D84" i="59"/>
  <c r="C67" i="59"/>
  <c r="AY7" i="59"/>
  <c r="C14" i="59"/>
  <c r="AF24" i="59"/>
  <c r="AG17" i="59"/>
  <c r="AG24" i="59" s="1"/>
  <c r="AC38" i="59"/>
  <c r="AA38" i="59"/>
  <c r="AK49" i="59"/>
  <c r="BK49" i="59" s="1"/>
  <c r="AM64" i="59"/>
  <c r="BH58" i="59"/>
  <c r="AE62" i="59"/>
  <c r="AJ62" i="59" s="1"/>
  <c r="BE74" i="59"/>
  <c r="CJ68" i="59"/>
  <c r="AC9" i="59"/>
  <c r="AA11" i="59"/>
  <c r="AN72" i="59"/>
  <c r="K73" i="59"/>
  <c r="AA27" i="59"/>
  <c r="AA28" i="59"/>
  <c r="AA68" i="59" s="1"/>
  <c r="L29" i="59"/>
  <c r="AA31" i="59"/>
  <c r="AA33" i="59"/>
  <c r="L54" i="59"/>
  <c r="M47" i="59"/>
  <c r="BI47" i="59" s="1"/>
  <c r="AN67" i="59"/>
  <c r="BH53" i="59"/>
  <c r="M53" i="59"/>
  <c r="BI53" i="59" s="1"/>
  <c r="AK63" i="59"/>
  <c r="BK63" i="59" s="1"/>
  <c r="BJ63" i="59"/>
  <c r="BZ67" i="59"/>
  <c r="CE73" i="59"/>
  <c r="CK73" i="59" s="1"/>
  <c r="CF68" i="59"/>
  <c r="Q33" i="59"/>
  <c r="M33" i="59"/>
  <c r="BI33" i="59" s="1"/>
  <c r="C64" i="59"/>
  <c r="AY57" i="59"/>
  <c r="CJ67" i="59"/>
  <c r="AI13" i="59"/>
  <c r="AI73" i="59" s="1"/>
  <c r="BZ14" i="59"/>
  <c r="AC19" i="59"/>
  <c r="I34" i="59"/>
  <c r="AJ51" i="59"/>
  <c r="AH67" i="59"/>
  <c r="AH74" i="59" s="1"/>
  <c r="AC8" i="59"/>
  <c r="CE68" i="59"/>
  <c r="CK68" i="59" s="1"/>
  <c r="AH24" i="59"/>
  <c r="AC20" i="59"/>
  <c r="AJ20" i="59" s="1"/>
  <c r="G24" i="59"/>
  <c r="AM34" i="59"/>
  <c r="AD44" i="59"/>
  <c r="AE38" i="59"/>
  <c r="G64" i="59"/>
  <c r="K67" i="59"/>
  <c r="AD69" i="59"/>
  <c r="AE9" i="59"/>
  <c r="AE69" i="59" s="1"/>
  <c r="AC12" i="59"/>
  <c r="AB72" i="59"/>
  <c r="CJ73" i="59"/>
  <c r="I24" i="59"/>
  <c r="AY27" i="59"/>
  <c r="AJ33" i="59"/>
  <c r="AF34" i="59"/>
  <c r="BC44" i="59"/>
  <c r="AJ40" i="59"/>
  <c r="L43" i="59"/>
  <c r="BH49" i="59"/>
  <c r="BL49" i="59" s="1"/>
  <c r="Q49" i="59"/>
  <c r="M49" i="59"/>
  <c r="BI49" i="59" s="1"/>
  <c r="AA52" i="59"/>
  <c r="BC64" i="59"/>
  <c r="AJ59" i="59"/>
  <c r="I67" i="59"/>
  <c r="BG14" i="59"/>
  <c r="AM68" i="59"/>
  <c r="AM74" i="59" s="1"/>
  <c r="CF9" i="59"/>
  <c r="AM70" i="59"/>
  <c r="BC24" i="59"/>
  <c r="AF71" i="59"/>
  <c r="L27" i="59"/>
  <c r="E34" i="59"/>
  <c r="AE44" i="59"/>
  <c r="Q51" i="59"/>
  <c r="M51" i="59"/>
  <c r="BI51" i="59" s="1"/>
  <c r="BH51" i="59"/>
  <c r="P74" i="59"/>
  <c r="CR69" i="59"/>
  <c r="P107" i="59"/>
  <c r="Y107" i="59" s="1"/>
  <c r="C68" i="59"/>
  <c r="AD68" i="59"/>
  <c r="AY8" i="59"/>
  <c r="I69" i="59"/>
  <c r="AY70" i="59"/>
  <c r="AY72" i="59"/>
  <c r="K71" i="59"/>
  <c r="AI34" i="59"/>
  <c r="L30" i="59"/>
  <c r="AA32" i="59"/>
  <c r="AH34" i="59"/>
  <c r="AI54" i="59"/>
  <c r="BC92" i="59"/>
  <c r="E54" i="59"/>
  <c r="DK93" i="59"/>
  <c r="AD70" i="59"/>
  <c r="AM14" i="59"/>
  <c r="E14" i="59"/>
  <c r="AE8" i="59"/>
  <c r="K69" i="59"/>
  <c r="C70" i="59"/>
  <c r="AE10" i="59"/>
  <c r="AE70" i="59" s="1"/>
  <c r="CE70" i="59"/>
  <c r="CK70" i="59" s="1"/>
  <c r="CK10" i="59"/>
  <c r="AM71" i="59"/>
  <c r="L28" i="59"/>
  <c r="AC32" i="59"/>
  <c r="AJ32" i="59" s="1"/>
  <c r="I44" i="59"/>
  <c r="CR68" i="59"/>
  <c r="AN14" i="59"/>
  <c r="AF70" i="59"/>
  <c r="AN71" i="59"/>
  <c r="AN34" i="59"/>
  <c r="K54" i="59"/>
  <c r="AA49" i="59"/>
  <c r="AG64" i="59"/>
  <c r="AA59" i="59"/>
  <c r="AB64" i="59"/>
  <c r="BC84" i="59"/>
  <c r="L57" i="59"/>
  <c r="E64" i="59"/>
  <c r="AI57" i="59"/>
  <c r="AI64" i="59" s="1"/>
  <c r="AH64" i="59"/>
  <c r="L59" i="59"/>
  <c r="CR70" i="59"/>
  <c r="AD73" i="59"/>
  <c r="CE71" i="59"/>
  <c r="CK71" i="59" s="1"/>
  <c r="AA37" i="59"/>
  <c r="L48" i="59"/>
  <c r="L62" i="59"/>
  <c r="CM74" i="59"/>
  <c r="I68" i="59"/>
  <c r="E73" i="59"/>
  <c r="AE13" i="59"/>
  <c r="AE73" i="59" s="1"/>
  <c r="AY13" i="59"/>
  <c r="AY73" i="59" s="1"/>
  <c r="AC37" i="59"/>
  <c r="AC47" i="59"/>
  <c r="BA74" i="59"/>
  <c r="AH68" i="59"/>
  <c r="CJ69" i="59"/>
  <c r="C72" i="59"/>
  <c r="G73" i="59"/>
  <c r="CJ71" i="59"/>
  <c r="BG34" i="59"/>
  <c r="O74" i="59"/>
  <c r="BC54" i="59"/>
  <c r="L63" i="59"/>
  <c r="BZ72" i="59"/>
  <c r="AA60" i="59"/>
  <c r="BG74" i="59"/>
  <c r="AB102" i="59"/>
  <c r="AJ60" i="59"/>
  <c r="H74" i="59"/>
  <c r="H95" i="59" s="1"/>
  <c r="CR71" i="59"/>
  <c r="CE99" i="58"/>
  <c r="CF100" i="58"/>
  <c r="AB21" i="39"/>
  <c r="AB19" i="39"/>
  <c r="AF16" i="60" l="1"/>
  <c r="O12" i="60"/>
  <c r="I29" i="60"/>
  <c r="J26" i="60" s="1"/>
  <c r="AG16" i="60"/>
  <c r="AH17" i="60" s="1"/>
  <c r="BL93" i="61"/>
  <c r="BL85" i="61"/>
  <c r="BL84" i="61"/>
  <c r="BL91" i="61"/>
  <c r="BM74" i="61"/>
  <c r="BL92" i="61"/>
  <c r="BJ92" i="61"/>
  <c r="BJ84" i="61"/>
  <c r="BJ85" i="61"/>
  <c r="BJ91" i="61"/>
  <c r="DK94" i="59"/>
  <c r="DI93" i="59"/>
  <c r="N12" i="60"/>
  <c r="P24" i="60"/>
  <c r="AZ11" i="60"/>
  <c r="M11" i="60"/>
  <c r="L11" i="60"/>
  <c r="K16" i="60"/>
  <c r="M16" i="60" s="1"/>
  <c r="Y12" i="60"/>
  <c r="P16" i="60"/>
  <c r="CF54" i="59"/>
  <c r="CT54" i="59"/>
  <c r="CK44" i="59"/>
  <c r="K26" i="60"/>
  <c r="P18" i="60"/>
  <c r="K18" i="60"/>
  <c r="M18" i="60" s="1"/>
  <c r="K20" i="60"/>
  <c r="P17" i="60"/>
  <c r="K23" i="60"/>
  <c r="K27" i="60"/>
  <c r="K19" i="60"/>
  <c r="M19" i="60" s="1"/>
  <c r="K17" i="60"/>
  <c r="M17" i="60" s="1"/>
  <c r="O11" i="60"/>
  <c r="AW5" i="60"/>
  <c r="AY5" i="60" s="1"/>
  <c r="AY3" i="60" s="1"/>
  <c r="AW9" i="60"/>
  <c r="R11" i="60"/>
  <c r="G11" i="60" s="1"/>
  <c r="H11" i="60" s="1"/>
  <c r="Q12" i="60"/>
  <c r="P11" i="60"/>
  <c r="AU11" i="60"/>
  <c r="CT34" i="59"/>
  <c r="CF34" i="59"/>
  <c r="CK24" i="59"/>
  <c r="CF70" i="59"/>
  <c r="CF14" i="59"/>
  <c r="CK14" i="59"/>
  <c r="BX84" i="59"/>
  <c r="BX92" i="59"/>
  <c r="BX85" i="59"/>
  <c r="CK64" i="59"/>
  <c r="CF64" i="59"/>
  <c r="CC94" i="59"/>
  <c r="CG95" i="59" s="1"/>
  <c r="BX93" i="59"/>
  <c r="CA91" i="59"/>
  <c r="CB74" i="59"/>
  <c r="CB93" i="59" s="1"/>
  <c r="CA92" i="59"/>
  <c r="CA84" i="59"/>
  <c r="CR74" i="59"/>
  <c r="BJ11" i="59"/>
  <c r="AK11" i="59"/>
  <c r="BK11" i="59" s="1"/>
  <c r="AO11" i="59"/>
  <c r="BJ22" i="59"/>
  <c r="AK22" i="59"/>
  <c r="BK22" i="59" s="1"/>
  <c r="BM22" i="59" s="1"/>
  <c r="AO22" i="59"/>
  <c r="AO42" i="59"/>
  <c r="BJ42" i="59"/>
  <c r="BL42" i="59" s="1"/>
  <c r="AK42" i="59"/>
  <c r="BK42" i="59" s="1"/>
  <c r="BM42" i="59" s="1"/>
  <c r="Q57" i="59"/>
  <c r="M57" i="59"/>
  <c r="BI57" i="59" s="1"/>
  <c r="BH57" i="59"/>
  <c r="L64" i="59"/>
  <c r="Q29" i="59"/>
  <c r="BH29" i="59"/>
  <c r="M29" i="59"/>
  <c r="BI29" i="59" s="1"/>
  <c r="AD74" i="59"/>
  <c r="AO40" i="59"/>
  <c r="AK40" i="59"/>
  <c r="BK40" i="59" s="1"/>
  <c r="BM40" i="59" s="1"/>
  <c r="BJ40" i="59"/>
  <c r="BL40" i="59"/>
  <c r="L71" i="59"/>
  <c r="BH21" i="59"/>
  <c r="M21" i="59"/>
  <c r="BI21" i="59" s="1"/>
  <c r="Q21" i="59"/>
  <c r="AO60" i="59"/>
  <c r="BO60" i="59" s="1"/>
  <c r="BJ60" i="59"/>
  <c r="AK60" i="59"/>
  <c r="BK60" i="59" s="1"/>
  <c r="BJ33" i="59"/>
  <c r="BL33" i="59" s="1"/>
  <c r="AK33" i="59"/>
  <c r="BK33" i="59" s="1"/>
  <c r="BM33" i="59" s="1"/>
  <c r="AO33" i="59"/>
  <c r="BO33" i="59" s="1"/>
  <c r="F95" i="59"/>
  <c r="AG72" i="59"/>
  <c r="AJ10" i="59"/>
  <c r="Q72" i="59"/>
  <c r="M72" i="59"/>
  <c r="AG68" i="59"/>
  <c r="AO59" i="59"/>
  <c r="AK59" i="59"/>
  <c r="BK59" i="59" s="1"/>
  <c r="BJ59" i="59"/>
  <c r="AJ28" i="59"/>
  <c r="AC24" i="59"/>
  <c r="AJ19" i="59"/>
  <c r="AE24" i="59"/>
  <c r="AN74" i="59"/>
  <c r="AJ38" i="59"/>
  <c r="BM32" i="59"/>
  <c r="E74" i="59"/>
  <c r="E95" i="59" s="1"/>
  <c r="BJ39" i="59"/>
  <c r="BL39" i="59" s="1"/>
  <c r="AK39" i="59"/>
  <c r="BK39" i="59" s="1"/>
  <c r="BM39" i="59" s="1"/>
  <c r="AO39" i="59"/>
  <c r="BO39" i="59" s="1"/>
  <c r="L69" i="59"/>
  <c r="BH9" i="59"/>
  <c r="M9" i="59"/>
  <c r="BI9" i="59" s="1"/>
  <c r="Q9" i="59"/>
  <c r="AA73" i="59"/>
  <c r="Q28" i="59"/>
  <c r="BH28" i="59"/>
  <c r="M28" i="59"/>
  <c r="BI28" i="59" s="1"/>
  <c r="G85" i="59"/>
  <c r="G91" i="59"/>
  <c r="G92" i="59"/>
  <c r="G84" i="59"/>
  <c r="BM11" i="59"/>
  <c r="AJ37" i="59"/>
  <c r="AC44" i="59"/>
  <c r="AY68" i="59"/>
  <c r="BJ43" i="59"/>
  <c r="AK43" i="59"/>
  <c r="BK43" i="59" s="1"/>
  <c r="K74" i="59"/>
  <c r="AA34" i="59"/>
  <c r="AS34" i="59" s="1"/>
  <c r="BO42" i="59"/>
  <c r="BL22" i="59"/>
  <c r="BO22" i="59"/>
  <c r="CF69" i="59"/>
  <c r="AA24" i="59"/>
  <c r="AS24" i="59" s="1"/>
  <c r="Q17" i="59"/>
  <c r="M17" i="59"/>
  <c r="BI17" i="59" s="1"/>
  <c r="BH17" i="59"/>
  <c r="L24" i="59"/>
  <c r="BG92" i="59"/>
  <c r="BG91" i="59"/>
  <c r="BG85" i="59"/>
  <c r="BG84" i="59"/>
  <c r="CT64" i="59"/>
  <c r="AJ9" i="59"/>
  <c r="AC69" i="59"/>
  <c r="CE74" i="59"/>
  <c r="CK67" i="59"/>
  <c r="BM49" i="59"/>
  <c r="U14" i="59"/>
  <c r="AY14" i="59"/>
  <c r="BS14" i="59" s="1"/>
  <c r="CF67" i="59"/>
  <c r="L67" i="59"/>
  <c r="BO23" i="59"/>
  <c r="L70" i="59"/>
  <c r="Q10" i="59"/>
  <c r="M10" i="59"/>
  <c r="BI10" i="59" s="1"/>
  <c r="BH10" i="59"/>
  <c r="AE68" i="59"/>
  <c r="BL51" i="59"/>
  <c r="BO49" i="59"/>
  <c r="AO20" i="59"/>
  <c r="BO20" i="59" s="1"/>
  <c r="BJ20" i="59"/>
  <c r="BL20" i="59" s="1"/>
  <c r="AK20" i="59"/>
  <c r="BK20" i="59" s="1"/>
  <c r="BM20" i="59" s="1"/>
  <c r="BY74" i="59"/>
  <c r="BZ74" i="59" s="1"/>
  <c r="BZ93" i="59" s="1"/>
  <c r="AY67" i="59"/>
  <c r="AY74" i="59" s="1"/>
  <c r="Q52" i="59"/>
  <c r="BH52" i="59"/>
  <c r="M52" i="59"/>
  <c r="BI52" i="59" s="1"/>
  <c r="BM52" i="59" s="1"/>
  <c r="CT24" i="59"/>
  <c r="AK58" i="59"/>
  <c r="BK58" i="59" s="1"/>
  <c r="AO58" i="59"/>
  <c r="BO58" i="59" s="1"/>
  <c r="BJ58" i="59"/>
  <c r="BL58" i="59" s="1"/>
  <c r="AC67" i="59"/>
  <c r="AC14" i="59"/>
  <c r="AJ7" i="59"/>
  <c r="AA14" i="59"/>
  <c r="AS14" i="59" s="1"/>
  <c r="AA67" i="59"/>
  <c r="BL31" i="59"/>
  <c r="AC71" i="59"/>
  <c r="L68" i="59"/>
  <c r="BO41" i="59"/>
  <c r="AJ47" i="59"/>
  <c r="AC54" i="59"/>
  <c r="Q43" i="59"/>
  <c r="M43" i="59"/>
  <c r="BI43" i="59" s="1"/>
  <c r="BH43" i="59"/>
  <c r="BL43" i="59" s="1"/>
  <c r="AK62" i="59"/>
  <c r="BK62" i="59" s="1"/>
  <c r="BJ62" i="59"/>
  <c r="BJ61" i="59"/>
  <c r="BL61" i="59" s="1"/>
  <c r="AK61" i="59"/>
  <c r="BK61" i="59" s="1"/>
  <c r="BM61" i="59" s="1"/>
  <c r="AO61" i="59"/>
  <c r="BO61" i="59" s="1"/>
  <c r="BM53" i="59"/>
  <c r="BM58" i="59"/>
  <c r="AA69" i="59"/>
  <c r="L34" i="59"/>
  <c r="Q27" i="59"/>
  <c r="BO27" i="59" s="1"/>
  <c r="M27" i="59"/>
  <c r="BI27" i="59" s="1"/>
  <c r="BH27" i="59"/>
  <c r="BJ51" i="59"/>
  <c r="AK51" i="59"/>
  <c r="BK51" i="59" s="1"/>
  <c r="AO51" i="59"/>
  <c r="BO51" i="59" s="1"/>
  <c r="CF71" i="59"/>
  <c r="AE72" i="59"/>
  <c r="P108" i="59"/>
  <c r="J95" i="59"/>
  <c r="BJ29" i="59"/>
  <c r="AK29" i="59"/>
  <c r="BK29" i="59" s="1"/>
  <c r="BH14" i="59"/>
  <c r="Q14" i="59"/>
  <c r="M14" i="59"/>
  <c r="BI14" i="59" s="1"/>
  <c r="P92" i="59"/>
  <c r="P91" i="59"/>
  <c r="P85" i="59"/>
  <c r="P84" i="59"/>
  <c r="AC34" i="59"/>
  <c r="BH54" i="59"/>
  <c r="M54" i="59"/>
  <c r="BI54" i="59" s="1"/>
  <c r="Q54" i="59"/>
  <c r="BJ53" i="59"/>
  <c r="AK53" i="59"/>
  <c r="BK53" i="59" s="1"/>
  <c r="AO53" i="59"/>
  <c r="BO53" i="59" s="1"/>
  <c r="BH59" i="59"/>
  <c r="BL59" i="59" s="1"/>
  <c r="Q59" i="59"/>
  <c r="M59" i="59"/>
  <c r="BI59" i="59" s="1"/>
  <c r="AF74" i="59"/>
  <c r="BL60" i="59"/>
  <c r="AB74" i="59"/>
  <c r="AJ21" i="59"/>
  <c r="BL41" i="59"/>
  <c r="BH48" i="59"/>
  <c r="M48" i="59"/>
  <c r="BI48" i="59" s="1"/>
  <c r="BM48" i="59" s="1"/>
  <c r="Q48" i="59"/>
  <c r="I74" i="59"/>
  <c r="AY64" i="59"/>
  <c r="BS64" i="59" s="1"/>
  <c r="U64" i="59"/>
  <c r="AI67" i="59"/>
  <c r="AI74" i="59" s="1"/>
  <c r="C74" i="59"/>
  <c r="BH37" i="59"/>
  <c r="L44" i="59"/>
  <c r="M37" i="59"/>
  <c r="BI37" i="59" s="1"/>
  <c r="Q37" i="59"/>
  <c r="BM31" i="59"/>
  <c r="AJ17" i="59"/>
  <c r="AG67" i="59"/>
  <c r="AJ13" i="59"/>
  <c r="AI14" i="59"/>
  <c r="AC64" i="59"/>
  <c r="BM41" i="59"/>
  <c r="AJ34" i="59"/>
  <c r="AO27" i="59"/>
  <c r="BJ27" i="59"/>
  <c r="AK27" i="59"/>
  <c r="BK27" i="59" s="1"/>
  <c r="AJ8" i="59"/>
  <c r="AC68" i="59"/>
  <c r="BO11" i="59"/>
  <c r="AY54" i="59"/>
  <c r="BS54" i="59" s="1"/>
  <c r="U54" i="59"/>
  <c r="BL53" i="59"/>
  <c r="AE64" i="59"/>
  <c r="BH72" i="59"/>
  <c r="BI72" i="59" s="1"/>
  <c r="BH30" i="59"/>
  <c r="Q30" i="59"/>
  <c r="M30" i="59"/>
  <c r="BI30" i="59" s="1"/>
  <c r="BM30" i="59" s="1"/>
  <c r="L73" i="59"/>
  <c r="Q13" i="59"/>
  <c r="M13" i="59"/>
  <c r="BI13" i="59" s="1"/>
  <c r="BH13" i="59"/>
  <c r="BM60" i="59"/>
  <c r="BH62" i="59"/>
  <c r="BL62" i="59" s="1"/>
  <c r="Q62" i="59"/>
  <c r="M62" i="59"/>
  <c r="BI62" i="59" s="1"/>
  <c r="BM62" i="59" s="1"/>
  <c r="BH63" i="59"/>
  <c r="Q63" i="59"/>
  <c r="M63" i="59"/>
  <c r="BI63" i="59" s="1"/>
  <c r="BM63" i="59" s="1"/>
  <c r="BM51" i="59"/>
  <c r="AA44" i="59"/>
  <c r="AS44" i="59" s="1"/>
  <c r="AO32" i="59"/>
  <c r="BO32" i="59" s="1"/>
  <c r="BJ32" i="59"/>
  <c r="BL32" i="59" s="1"/>
  <c r="AK32" i="59"/>
  <c r="BK32" i="59" s="1"/>
  <c r="AJ12" i="59"/>
  <c r="AC72" i="59"/>
  <c r="BE91" i="59"/>
  <c r="BE84" i="59"/>
  <c r="BE92" i="59"/>
  <c r="BE85" i="59"/>
  <c r="D95" i="59"/>
  <c r="BJ23" i="59"/>
  <c r="BL23" i="59" s="1"/>
  <c r="AO23" i="59"/>
  <c r="AK23" i="59"/>
  <c r="BK23" i="59" s="1"/>
  <c r="BM23" i="59" s="1"/>
  <c r="AE67" i="59"/>
  <c r="AE14" i="59"/>
  <c r="AK30" i="59"/>
  <c r="BK30" i="59" s="1"/>
  <c r="BJ30" i="59"/>
  <c r="AG44" i="59"/>
  <c r="BO31" i="59"/>
  <c r="BL11" i="59"/>
  <c r="BO40" i="59"/>
  <c r="AC73" i="59"/>
  <c r="AJ57" i="59"/>
  <c r="AE34" i="59"/>
  <c r="Z21" i="39"/>
  <c r="J28" i="60" l="1"/>
  <c r="J27" i="60"/>
  <c r="AE14" i="60"/>
  <c r="AE13" i="60"/>
  <c r="AF17" i="60"/>
  <c r="AE15" i="60"/>
  <c r="BM95" i="61"/>
  <c r="CK93" i="61"/>
  <c r="CG93" i="61"/>
  <c r="CR93" i="59"/>
  <c r="CE104" i="59"/>
  <c r="CE99" i="59"/>
  <c r="CE100" i="59" s="1"/>
  <c r="M20" i="60"/>
  <c r="L20" i="60"/>
  <c r="N23" i="60"/>
  <c r="L23" i="60"/>
  <c r="AT12" i="60"/>
  <c r="AT13" i="60" s="1"/>
  <c r="CA94" i="59"/>
  <c r="AJ14" i="59"/>
  <c r="BJ7" i="59"/>
  <c r="AK7" i="59"/>
  <c r="BK7" i="59" s="1"/>
  <c r="BM7" i="59" s="1"/>
  <c r="AO7" i="59"/>
  <c r="BO7" i="59" s="1"/>
  <c r="AJ67" i="59"/>
  <c r="AJ71" i="59"/>
  <c r="AK21" i="59"/>
  <c r="BK21" i="59" s="1"/>
  <c r="AO21" i="59"/>
  <c r="BO21" i="59" s="1"/>
  <c r="BJ21" i="59"/>
  <c r="BJ71" i="59" s="1"/>
  <c r="M34" i="59"/>
  <c r="BI34" i="59" s="1"/>
  <c r="BH34" i="59"/>
  <c r="Q34" i="59"/>
  <c r="M67" i="59"/>
  <c r="Q67" i="59"/>
  <c r="L74" i="59"/>
  <c r="BH68" i="59"/>
  <c r="BI68" i="59" s="1"/>
  <c r="M95" i="59"/>
  <c r="AI92" i="59"/>
  <c r="AI95" i="59"/>
  <c r="AI91" i="59"/>
  <c r="AI84" i="59"/>
  <c r="AI85" i="59"/>
  <c r="BM59" i="59"/>
  <c r="AO37" i="59"/>
  <c r="AJ44" i="59"/>
  <c r="AK37" i="59"/>
  <c r="BK37" i="59" s="1"/>
  <c r="BJ37" i="59"/>
  <c r="AO38" i="59"/>
  <c r="BO38" i="59" s="1"/>
  <c r="BJ38" i="59"/>
  <c r="BL38" i="59" s="1"/>
  <c r="AK38" i="59"/>
  <c r="BK38" i="59" s="1"/>
  <c r="BM38" i="59" s="1"/>
  <c r="AO8" i="59"/>
  <c r="BO8" i="59" s="1"/>
  <c r="AJ68" i="59"/>
  <c r="BJ8" i="59"/>
  <c r="AK8" i="59"/>
  <c r="BK8" i="59" s="1"/>
  <c r="BM8" i="59" s="1"/>
  <c r="AY92" i="59"/>
  <c r="AY85" i="59"/>
  <c r="AY84" i="59"/>
  <c r="AY91" i="59"/>
  <c r="BS74" i="59"/>
  <c r="BM43" i="59"/>
  <c r="BO28" i="59"/>
  <c r="BL37" i="59"/>
  <c r="BL44" i="59" s="1"/>
  <c r="M73" i="59"/>
  <c r="Q73" i="59"/>
  <c r="C92" i="59"/>
  <c r="C91" i="59"/>
  <c r="C85" i="59"/>
  <c r="C84" i="59"/>
  <c r="U74" i="59"/>
  <c r="BO63" i="59"/>
  <c r="BO30" i="59"/>
  <c r="BH67" i="59"/>
  <c r="BM29" i="59"/>
  <c r="I85" i="59"/>
  <c r="I91" i="59"/>
  <c r="I92" i="59"/>
  <c r="I84" i="59"/>
  <c r="I95" i="59"/>
  <c r="BO9" i="59"/>
  <c r="AJ72" i="59"/>
  <c r="AO12" i="59"/>
  <c r="BO12" i="59" s="1"/>
  <c r="BJ12" i="59"/>
  <c r="AK12" i="59"/>
  <c r="BK12" i="59" s="1"/>
  <c r="BM12" i="59" s="1"/>
  <c r="BM72" i="59" s="1"/>
  <c r="BO48" i="59"/>
  <c r="CF100" i="59"/>
  <c r="CK74" i="59"/>
  <c r="CE85" i="59"/>
  <c r="CE92" i="59"/>
  <c r="CE84" i="59"/>
  <c r="CF74" i="59"/>
  <c r="CE91" i="59"/>
  <c r="M24" i="59"/>
  <c r="BI24" i="59" s="1"/>
  <c r="BH24" i="59"/>
  <c r="Q24" i="59"/>
  <c r="K85" i="59"/>
  <c r="K92" i="59"/>
  <c r="K91" i="59"/>
  <c r="K95" i="59"/>
  <c r="K84" i="59"/>
  <c r="BM9" i="59"/>
  <c r="BM21" i="59"/>
  <c r="BM71" i="59" s="1"/>
  <c r="BO29" i="59"/>
  <c r="BM28" i="59"/>
  <c r="BM37" i="59"/>
  <c r="AJ69" i="59"/>
  <c r="BJ9" i="59"/>
  <c r="AK9" i="59"/>
  <c r="BK9" i="59" s="1"/>
  <c r="AO9" i="59"/>
  <c r="M44" i="59"/>
  <c r="BI44" i="59" s="1"/>
  <c r="Q44" i="59"/>
  <c r="BH44" i="59"/>
  <c r="L95" i="59"/>
  <c r="AF95" i="59"/>
  <c r="AO47" i="59"/>
  <c r="BO47" i="59" s="1"/>
  <c r="AK47" i="59"/>
  <c r="BK47" i="59" s="1"/>
  <c r="BM47" i="59" s="1"/>
  <c r="BJ47" i="59"/>
  <c r="BL47" i="59" s="1"/>
  <c r="BL54" i="59" s="1"/>
  <c r="AJ54" i="59"/>
  <c r="BO59" i="59"/>
  <c r="Q68" i="59"/>
  <c r="M68" i="59"/>
  <c r="AJ73" i="59"/>
  <c r="BJ13" i="59"/>
  <c r="BJ73" i="59" s="1"/>
  <c r="AK13" i="59"/>
  <c r="BK13" i="59" s="1"/>
  <c r="BM13" i="59" s="1"/>
  <c r="BM73" i="59" s="1"/>
  <c r="AO13" i="59"/>
  <c r="BO13" i="59" s="1"/>
  <c r="BL29" i="59"/>
  <c r="BL27" i="59"/>
  <c r="BL52" i="59"/>
  <c r="AO52" i="59"/>
  <c r="BO52" i="59" s="1"/>
  <c r="CT44" i="59"/>
  <c r="CE2" i="59"/>
  <c r="BL9" i="59"/>
  <c r="BH69" i="59"/>
  <c r="BI69" i="59" s="1"/>
  <c r="AK28" i="59"/>
  <c r="BK28" i="59" s="1"/>
  <c r="AO28" i="59"/>
  <c r="BJ28" i="59"/>
  <c r="BL28" i="59" s="1"/>
  <c r="BL21" i="59"/>
  <c r="BL71" i="59" s="1"/>
  <c r="BH71" i="59"/>
  <c r="BI71" i="59" s="1"/>
  <c r="Q64" i="59"/>
  <c r="BH64" i="59"/>
  <c r="M64" i="59"/>
  <c r="BI64" i="59" s="1"/>
  <c r="BO37" i="59"/>
  <c r="BJ57" i="59"/>
  <c r="BL57" i="59" s="1"/>
  <c r="BL64" i="59" s="1"/>
  <c r="AK57" i="59"/>
  <c r="BK57" i="59" s="1"/>
  <c r="BM57" i="59" s="1"/>
  <c r="AJ64" i="59"/>
  <c r="AO57" i="59"/>
  <c r="BO57" i="59" s="1"/>
  <c r="BH73" i="59"/>
  <c r="BI73" i="59" s="1"/>
  <c r="AB92" i="59"/>
  <c r="AB91" i="59"/>
  <c r="AB85" i="59"/>
  <c r="AB84" i="59"/>
  <c r="AB95" i="59"/>
  <c r="AC74" i="59"/>
  <c r="AH95" i="59"/>
  <c r="AK34" i="59"/>
  <c r="BK34" i="59" s="1"/>
  <c r="BJ34" i="59"/>
  <c r="AO34" i="59"/>
  <c r="BL63" i="59"/>
  <c r="AO63" i="59"/>
  <c r="AN92" i="59"/>
  <c r="AN91" i="59"/>
  <c r="AN85" i="59"/>
  <c r="AN84" i="59"/>
  <c r="AD95" i="59"/>
  <c r="BL30" i="59"/>
  <c r="BH70" i="59"/>
  <c r="BI70" i="59" s="1"/>
  <c r="BL10" i="59"/>
  <c r="BL70" i="59" s="1"/>
  <c r="AO19" i="59"/>
  <c r="BO19" i="59" s="1"/>
  <c r="BJ19" i="59"/>
  <c r="BL19" i="59" s="1"/>
  <c r="AK19" i="59"/>
  <c r="BK19" i="59" s="1"/>
  <c r="BM19" i="59" s="1"/>
  <c r="AJ70" i="59"/>
  <c r="BJ10" i="59"/>
  <c r="BJ70" i="59" s="1"/>
  <c r="AK10" i="59"/>
  <c r="BK10" i="59" s="1"/>
  <c r="BM10" i="59" s="1"/>
  <c r="BM70" i="59" s="1"/>
  <c r="AO10" i="59"/>
  <c r="BO10" i="59" s="1"/>
  <c r="AO30" i="59"/>
  <c r="AG74" i="59"/>
  <c r="AJ24" i="59"/>
  <c r="BJ17" i="59"/>
  <c r="BL17" i="59" s="1"/>
  <c r="BL24" i="59" s="1"/>
  <c r="AK17" i="59"/>
  <c r="BK17" i="59" s="1"/>
  <c r="BM17" i="59" s="1"/>
  <c r="AO17" i="59"/>
  <c r="BO17" i="59" s="1"/>
  <c r="AA74" i="59"/>
  <c r="AE74" i="59"/>
  <c r="BL48" i="59"/>
  <c r="AO48" i="59"/>
  <c r="AO29" i="59"/>
  <c r="BM27" i="59"/>
  <c r="AO62" i="59"/>
  <c r="BO62" i="59" s="1"/>
  <c r="M70" i="59"/>
  <c r="Q70" i="59"/>
  <c r="AO43" i="59"/>
  <c r="BO43" i="59" s="1"/>
  <c r="G95" i="59"/>
  <c r="Q69" i="59"/>
  <c r="M69" i="59"/>
  <c r="M71" i="59"/>
  <c r="Q71" i="59"/>
  <c r="CG70" i="58"/>
  <c r="AE16" i="60" l="1"/>
  <c r="AR13" i="60"/>
  <c r="AR11" i="60"/>
  <c r="AR12" i="60"/>
  <c r="AO69" i="59"/>
  <c r="AK69" i="59"/>
  <c r="BK69" i="59" s="1"/>
  <c r="BM24" i="59"/>
  <c r="BO70" i="59"/>
  <c r="BL34" i="59"/>
  <c r="BM34" i="59"/>
  <c r="AG84" i="59"/>
  <c r="AG91" i="59"/>
  <c r="AG92" i="59"/>
  <c r="AG95" i="59"/>
  <c r="AG85" i="59"/>
  <c r="BO71" i="59"/>
  <c r="BJ54" i="59"/>
  <c r="AK54" i="59"/>
  <c r="BK54" i="59" s="1"/>
  <c r="BM54" i="59" s="1"/>
  <c r="AO54" i="59"/>
  <c r="BO54" i="59" s="1"/>
  <c r="BO34" i="59"/>
  <c r="BH74" i="59"/>
  <c r="BI74" i="59" s="1"/>
  <c r="BI67" i="59"/>
  <c r="AK64" i="59"/>
  <c r="BK64" i="59" s="1"/>
  <c r="BJ64" i="59"/>
  <c r="AO64" i="59"/>
  <c r="BJ72" i="59"/>
  <c r="BL12" i="59"/>
  <c r="BL72" i="59" s="1"/>
  <c r="BJ24" i="59"/>
  <c r="AO24" i="59"/>
  <c r="AK24" i="59"/>
  <c r="BK24" i="59" s="1"/>
  <c r="AC95" i="59"/>
  <c r="AK73" i="59"/>
  <c r="BK73" i="59" s="1"/>
  <c r="AO73" i="59"/>
  <c r="BM44" i="59"/>
  <c r="BO73" i="59"/>
  <c r="BJ67" i="59"/>
  <c r="BL7" i="59"/>
  <c r="AK68" i="59"/>
  <c r="BK68" i="59" s="1"/>
  <c r="AO68" i="59"/>
  <c r="BO68" i="59" s="1"/>
  <c r="CF95" i="59"/>
  <c r="CJ93" i="59"/>
  <c r="CF97" i="59"/>
  <c r="CU93" i="59"/>
  <c r="CE97" i="59"/>
  <c r="CK95" i="59"/>
  <c r="CK100" i="59"/>
  <c r="CK101" i="59" s="1"/>
  <c r="AK72" i="59"/>
  <c r="BK72" i="59" s="1"/>
  <c r="AO72" i="59"/>
  <c r="BO72" i="59" s="1"/>
  <c r="AJ95" i="59"/>
  <c r="BL69" i="59"/>
  <c r="BM69" i="59"/>
  <c r="AO71" i="59"/>
  <c r="AK71" i="59"/>
  <c r="BK71" i="59" s="1"/>
  <c r="AK44" i="59"/>
  <c r="BK44" i="59" s="1"/>
  <c r="AO44" i="59"/>
  <c r="BO44" i="59" s="1"/>
  <c r="BJ44" i="59"/>
  <c r="AK67" i="59"/>
  <c r="BK67" i="59" s="1"/>
  <c r="AO67" i="59"/>
  <c r="BO67" i="59" s="1"/>
  <c r="AJ74" i="59"/>
  <c r="BM64" i="59"/>
  <c r="AK70" i="59"/>
  <c r="BK70" i="59" s="1"/>
  <c r="AO70" i="59"/>
  <c r="P95" i="59"/>
  <c r="Q74" i="59"/>
  <c r="M74" i="59"/>
  <c r="BM67" i="59"/>
  <c r="BO69" i="59"/>
  <c r="AE95" i="59"/>
  <c r="AE84" i="59"/>
  <c r="AE92" i="59"/>
  <c r="AE91" i="59"/>
  <c r="AE85" i="59"/>
  <c r="BO64" i="59"/>
  <c r="BM68" i="59"/>
  <c r="AA92" i="59"/>
  <c r="AA91" i="59"/>
  <c r="AA85" i="59"/>
  <c r="AA84" i="59"/>
  <c r="AS74" i="59"/>
  <c r="BL13" i="59"/>
  <c r="BL73" i="59" s="1"/>
  <c r="BJ69" i="59"/>
  <c r="BO24" i="59"/>
  <c r="BJ68" i="59"/>
  <c r="BL8" i="59"/>
  <c r="BL68" i="59" s="1"/>
  <c r="AO14" i="59"/>
  <c r="BO14" i="59" s="1"/>
  <c r="AK14" i="59"/>
  <c r="BK14" i="59" s="1"/>
  <c r="BM14" i="59" s="1"/>
  <c r="BJ14" i="59"/>
  <c r="CE53" i="58"/>
  <c r="CE52" i="58"/>
  <c r="CE51" i="58"/>
  <c r="CE50" i="58"/>
  <c r="CE49" i="58"/>
  <c r="CE48" i="58"/>
  <c r="CE47" i="58"/>
  <c r="CE38" i="58"/>
  <c r="CE39" i="58"/>
  <c r="CE40" i="58"/>
  <c r="CE41" i="58"/>
  <c r="CE42" i="58"/>
  <c r="CE43" i="58"/>
  <c r="CE37" i="58"/>
  <c r="CE18" i="58"/>
  <c r="CE19" i="58"/>
  <c r="CE20" i="58"/>
  <c r="CE21" i="58"/>
  <c r="CE22" i="58"/>
  <c r="CE23" i="58"/>
  <c r="CE101" i="58"/>
  <c r="BL67" i="59" l="1"/>
  <c r="BL74" i="59" s="1"/>
  <c r="BL14" i="59"/>
  <c r="AO74" i="59"/>
  <c r="AN95" i="59"/>
  <c r="AK74" i="59"/>
  <c r="BK74" i="59" s="1"/>
  <c r="BJ74" i="59"/>
  <c r="AK95" i="59"/>
  <c r="BO74" i="59"/>
  <c r="CE34" i="58"/>
  <c r="CE24" i="58"/>
  <c r="CE14" i="58"/>
  <c r="CE33" i="58"/>
  <c r="CE32" i="58"/>
  <c r="CE31" i="58"/>
  <c r="CE30" i="58"/>
  <c r="CE29" i="58"/>
  <c r="CE28" i="58"/>
  <c r="CE27" i="58"/>
  <c r="CE17" i="58"/>
  <c r="CE8" i="58"/>
  <c r="CE9" i="58"/>
  <c r="CE10" i="58"/>
  <c r="CE11" i="58"/>
  <c r="CE12" i="58"/>
  <c r="CE13" i="58"/>
  <c r="CE7" i="58"/>
  <c r="BJ92" i="59" l="1"/>
  <c r="BJ91" i="59"/>
  <c r="BJ85" i="59"/>
  <c r="BJ84" i="59"/>
  <c r="BL92" i="59"/>
  <c r="BL91" i="59"/>
  <c r="BL85" i="59"/>
  <c r="BL84" i="59"/>
  <c r="BM74" i="59"/>
  <c r="BL93" i="59"/>
  <c r="CJ43" i="58"/>
  <c r="CF43" i="58"/>
  <c r="CB43" i="58"/>
  <c r="BZ43" i="58"/>
  <c r="BW43" i="58"/>
  <c r="CJ42" i="58"/>
  <c r="CB42" i="58"/>
  <c r="BZ42" i="58"/>
  <c r="BW42" i="58"/>
  <c r="CJ41" i="58"/>
  <c r="CK41" i="58" s="1"/>
  <c r="CF41" i="58"/>
  <c r="CB41" i="58"/>
  <c r="BZ41" i="58"/>
  <c r="BW41" i="58"/>
  <c r="CJ40" i="58"/>
  <c r="CB40" i="58"/>
  <c r="BZ40" i="58"/>
  <c r="BW40" i="58"/>
  <c r="CJ39" i="58"/>
  <c r="CB39" i="58"/>
  <c r="BY39" i="58"/>
  <c r="CF39" i="58" s="1"/>
  <c r="BW39" i="58"/>
  <c r="CJ38" i="58"/>
  <c r="CF38" i="58"/>
  <c r="CB38" i="58"/>
  <c r="BZ38" i="58"/>
  <c r="BW38" i="58"/>
  <c r="CJ37" i="58"/>
  <c r="CF37" i="58"/>
  <c r="CB37" i="58"/>
  <c r="BZ37" i="58"/>
  <c r="BW37" i="58"/>
  <c r="BW47" i="57"/>
  <c r="BZ47" i="57"/>
  <c r="CB47" i="57"/>
  <c r="CE47" i="57"/>
  <c r="CF47" i="57"/>
  <c r="CJ47" i="57"/>
  <c r="BW48" i="57"/>
  <c r="BZ48" i="57"/>
  <c r="CB48" i="57"/>
  <c r="CE48" i="57"/>
  <c r="CF48" i="57"/>
  <c r="CJ48" i="57"/>
  <c r="BW49" i="57"/>
  <c r="BZ49" i="57"/>
  <c r="CB49" i="57"/>
  <c r="CE49" i="57"/>
  <c r="CF49" i="57"/>
  <c r="BW50" i="57"/>
  <c r="BZ50" i="57"/>
  <c r="CB50" i="57"/>
  <c r="CE50" i="57"/>
  <c r="CK50" i="57" s="1"/>
  <c r="CF50" i="57"/>
  <c r="BW51" i="57"/>
  <c r="BZ51" i="57"/>
  <c r="CB51" i="57"/>
  <c r="CE51" i="57"/>
  <c r="CF51" i="57"/>
  <c r="BW52" i="57"/>
  <c r="BZ52" i="57"/>
  <c r="CB52" i="57"/>
  <c r="CE52" i="57"/>
  <c r="CK52" i="57" s="1"/>
  <c r="CF52" i="57"/>
  <c r="BW53" i="57"/>
  <c r="BZ53" i="57"/>
  <c r="CB53" i="57"/>
  <c r="CE53" i="57"/>
  <c r="CF53" i="57" s="1"/>
  <c r="CK51" i="57"/>
  <c r="CQ14" i="36"/>
  <c r="DI93" i="57"/>
  <c r="DK74" i="57"/>
  <c r="DL73" i="57"/>
  <c r="DL72" i="57"/>
  <c r="DL71" i="57"/>
  <c r="DL70" i="57"/>
  <c r="DL69" i="57"/>
  <c r="DL68" i="57"/>
  <c r="DL74" i="57" s="1"/>
  <c r="DK93" i="57" s="1"/>
  <c r="CI64" i="58"/>
  <c r="CH64" i="58"/>
  <c r="CG64" i="58"/>
  <c r="CJ63" i="58"/>
  <c r="CK63" i="58" s="1"/>
  <c r="CK62" i="58"/>
  <c r="CJ62" i="58"/>
  <c r="CJ61" i="58"/>
  <c r="CK61" i="58" s="1"/>
  <c r="CJ60" i="58"/>
  <c r="CK60" i="58" s="1"/>
  <c r="CK59" i="58"/>
  <c r="CJ59" i="58"/>
  <c r="CJ58" i="58"/>
  <c r="CK58" i="58" s="1"/>
  <c r="CJ57" i="58"/>
  <c r="CJ64" i="58" s="1"/>
  <c r="CK64" i="58" s="1"/>
  <c r="CI54" i="58"/>
  <c r="CH54" i="58"/>
  <c r="CG54" i="58"/>
  <c r="CJ53" i="58"/>
  <c r="CK53" i="58" s="1"/>
  <c r="CJ52" i="58"/>
  <c r="CK52" i="58" s="1"/>
  <c r="CJ51" i="58"/>
  <c r="CK51" i="58" s="1"/>
  <c r="CJ50" i="58"/>
  <c r="CK50" i="58" s="1"/>
  <c r="CJ49" i="58"/>
  <c r="CK49" i="58" s="1"/>
  <c r="CJ48" i="58"/>
  <c r="CJ47" i="58"/>
  <c r="CH44" i="58"/>
  <c r="CI44" i="58"/>
  <c r="CH34" i="58"/>
  <c r="CI34" i="58"/>
  <c r="CK24" i="58"/>
  <c r="CK43" i="58"/>
  <c r="CK23" i="58"/>
  <c r="CK22" i="58"/>
  <c r="CK21" i="58"/>
  <c r="CK20" i="58"/>
  <c r="CK19" i="58"/>
  <c r="CK18" i="58"/>
  <c r="CK17" i="58"/>
  <c r="CK7" i="58"/>
  <c r="CK10" i="58"/>
  <c r="CK11" i="58"/>
  <c r="CK12" i="58"/>
  <c r="CK13" i="58"/>
  <c r="CK9" i="58"/>
  <c r="BM95" i="59" l="1"/>
  <c r="CK93" i="59"/>
  <c r="CG93" i="59"/>
  <c r="CJ54" i="58"/>
  <c r="CK42" i="58"/>
  <c r="CK40" i="58"/>
  <c r="CF42" i="58"/>
  <c r="CF40" i="58"/>
  <c r="BZ39" i="58"/>
  <c r="CK53" i="57"/>
  <c r="CK49" i="57"/>
  <c r="CK48" i="57"/>
  <c r="CK47" i="57"/>
  <c r="CK57" i="58"/>
  <c r="CH67" i="57" l="1"/>
  <c r="CI67" i="57"/>
  <c r="CH68" i="57"/>
  <c r="CI68" i="57"/>
  <c r="CH69" i="57"/>
  <c r="CI69" i="57"/>
  <c r="CH70" i="57"/>
  <c r="CI70" i="57"/>
  <c r="CH71" i="57"/>
  <c r="CI71" i="57"/>
  <c r="CH72" i="57"/>
  <c r="CI72" i="57"/>
  <c r="CH73" i="57"/>
  <c r="CI73" i="57"/>
  <c r="CI64" i="57"/>
  <c r="CH64" i="57"/>
  <c r="CG64" i="57"/>
  <c r="CK63" i="57"/>
  <c r="CK62" i="57"/>
  <c r="CK61" i="57"/>
  <c r="CK60" i="57"/>
  <c r="CK59" i="57"/>
  <c r="CK58" i="57"/>
  <c r="CJ64" i="57"/>
  <c r="CK64" i="57" s="1"/>
  <c r="CI54" i="57"/>
  <c r="CH54" i="57"/>
  <c r="CG54" i="57"/>
  <c r="CI44" i="57"/>
  <c r="CH44" i="57"/>
  <c r="CG44" i="57"/>
  <c r="CJ43" i="57"/>
  <c r="CK43" i="57" s="1"/>
  <c r="CJ42" i="57"/>
  <c r="CK42" i="57" s="1"/>
  <c r="CJ41" i="57"/>
  <c r="CK41" i="57" s="1"/>
  <c r="CJ40" i="57"/>
  <c r="CK40" i="57" s="1"/>
  <c r="CJ39" i="57"/>
  <c r="CK39" i="57" s="1"/>
  <c r="CJ38" i="57"/>
  <c r="CK38" i="57" s="1"/>
  <c r="CJ37" i="57"/>
  <c r="CI34" i="57"/>
  <c r="CH34" i="57"/>
  <c r="CG34" i="57"/>
  <c r="CJ33" i="57"/>
  <c r="CK33" i="57" s="1"/>
  <c r="CJ32" i="57"/>
  <c r="CK32" i="57" s="1"/>
  <c r="CJ31" i="57"/>
  <c r="CK31" i="57" s="1"/>
  <c r="CJ30" i="57"/>
  <c r="CK30" i="57" s="1"/>
  <c r="CJ29" i="57"/>
  <c r="CK29" i="57" s="1"/>
  <c r="CJ28" i="57"/>
  <c r="CK28" i="57" s="1"/>
  <c r="CJ27" i="57"/>
  <c r="CK27" i="57" s="1"/>
  <c r="CI24" i="57"/>
  <c r="CG24" i="57"/>
  <c r="CJ23" i="57"/>
  <c r="CK23" i="57" s="1"/>
  <c r="CJ22" i="57"/>
  <c r="CK22" i="57" s="1"/>
  <c r="CJ21" i="57"/>
  <c r="CK21" i="57" s="1"/>
  <c r="CJ20" i="57"/>
  <c r="CK20" i="57" s="1"/>
  <c r="CJ19" i="57"/>
  <c r="CK19" i="57" s="1"/>
  <c r="CJ18" i="57"/>
  <c r="CK18" i="57" s="1"/>
  <c r="CJ17" i="57"/>
  <c r="CI14" i="57"/>
  <c r="CH14" i="57"/>
  <c r="CG14" i="57"/>
  <c r="CJ13" i="57"/>
  <c r="CK13" i="57" s="1"/>
  <c r="CJ12" i="57"/>
  <c r="CK12" i="57" s="1"/>
  <c r="CJ11" i="57"/>
  <c r="CK11" i="57" s="1"/>
  <c r="CJ10" i="57"/>
  <c r="CJ9" i="57"/>
  <c r="CK9" i="57" s="1"/>
  <c r="CJ8" i="57"/>
  <c r="CK8" i="57" s="1"/>
  <c r="CJ7" i="57"/>
  <c r="CH67" i="33"/>
  <c r="CI67" i="33"/>
  <c r="CH68" i="33"/>
  <c r="CI68" i="33"/>
  <c r="CJ68" i="33"/>
  <c r="CK68" i="33" s="1"/>
  <c r="CH69" i="33"/>
  <c r="CI69" i="33"/>
  <c r="CH70" i="33"/>
  <c r="CI70" i="33"/>
  <c r="CH71" i="33"/>
  <c r="CI71" i="33"/>
  <c r="CH72" i="33"/>
  <c r="CI72" i="33"/>
  <c r="CH73" i="33"/>
  <c r="CI73" i="33"/>
  <c r="CH74" i="33"/>
  <c r="CI64" i="33"/>
  <c r="CH64" i="33"/>
  <c r="CG64" i="33"/>
  <c r="CJ63" i="33"/>
  <c r="CK63" i="33" s="1"/>
  <c r="CJ62" i="33"/>
  <c r="CK62" i="33" s="1"/>
  <c r="CJ61" i="33"/>
  <c r="CK61" i="33" s="1"/>
  <c r="CJ60" i="33"/>
  <c r="CK60" i="33" s="1"/>
  <c r="CJ59" i="33"/>
  <c r="CK59" i="33" s="1"/>
  <c r="CJ58" i="33"/>
  <c r="CK58" i="33" s="1"/>
  <c r="CJ57" i="33"/>
  <c r="CI54" i="33"/>
  <c r="CH54" i="33"/>
  <c r="CG54" i="33"/>
  <c r="CJ53" i="33"/>
  <c r="CK53" i="33" s="1"/>
  <c r="CJ52" i="33"/>
  <c r="CK52" i="33" s="1"/>
  <c r="CJ51" i="33"/>
  <c r="CK51" i="33" s="1"/>
  <c r="CJ50" i="33"/>
  <c r="CK50" i="33" s="1"/>
  <c r="CJ49" i="33"/>
  <c r="CK49" i="33" s="1"/>
  <c r="CJ48" i="33"/>
  <c r="CK48" i="33" s="1"/>
  <c r="CJ47" i="33"/>
  <c r="CI44" i="33"/>
  <c r="CH44" i="33"/>
  <c r="CG44" i="33"/>
  <c r="CJ43" i="33"/>
  <c r="CK43" i="33" s="1"/>
  <c r="CJ42" i="33"/>
  <c r="CK42" i="33" s="1"/>
  <c r="CJ41" i="33"/>
  <c r="CJ40" i="33"/>
  <c r="CJ39" i="33"/>
  <c r="CJ38" i="33"/>
  <c r="CK38" i="33" s="1"/>
  <c r="CJ37" i="33"/>
  <c r="CK37" i="33" s="1"/>
  <c r="CI34" i="33"/>
  <c r="CH34" i="33"/>
  <c r="CG34" i="33"/>
  <c r="CJ33" i="33"/>
  <c r="CK33" i="33" s="1"/>
  <c r="CJ32" i="33"/>
  <c r="CK32" i="33" s="1"/>
  <c r="CJ31" i="33"/>
  <c r="CK31" i="33" s="1"/>
  <c r="CK30" i="33"/>
  <c r="CJ30" i="33"/>
  <c r="CJ70" i="33" s="1"/>
  <c r="CK70" i="33" s="1"/>
  <c r="CJ29" i="33"/>
  <c r="CK29" i="33" s="1"/>
  <c r="CJ28" i="33"/>
  <c r="CK28" i="33" s="1"/>
  <c r="CJ27" i="33"/>
  <c r="CI24" i="33"/>
  <c r="CH24" i="33"/>
  <c r="CG24" i="33"/>
  <c r="CJ23" i="33"/>
  <c r="CK23" i="33" s="1"/>
  <c r="CJ22" i="33"/>
  <c r="CK22" i="33" s="1"/>
  <c r="CJ21" i="33"/>
  <c r="CK21" i="33" s="1"/>
  <c r="CJ20" i="33"/>
  <c r="CK20" i="33" s="1"/>
  <c r="CJ19" i="33"/>
  <c r="CK19" i="33" s="1"/>
  <c r="CJ18" i="33"/>
  <c r="CK18" i="33" s="1"/>
  <c r="CJ17" i="33"/>
  <c r="CI14" i="33"/>
  <c r="CH14" i="33"/>
  <c r="CG14" i="33"/>
  <c r="CJ13" i="33"/>
  <c r="CK13" i="33" s="1"/>
  <c r="CJ12" i="33"/>
  <c r="CK12" i="33" s="1"/>
  <c r="CJ11" i="33"/>
  <c r="CK11" i="33" s="1"/>
  <c r="CJ10" i="33"/>
  <c r="CK10" i="33" s="1"/>
  <c r="CJ9" i="33"/>
  <c r="CK9" i="33" s="1"/>
  <c r="CJ8" i="33"/>
  <c r="CK8" i="33" s="1"/>
  <c r="CJ7" i="33"/>
  <c r="CK8" i="58"/>
  <c r="CH24" i="58"/>
  <c r="CI24" i="58"/>
  <c r="CH67" i="58"/>
  <c r="CI67" i="58"/>
  <c r="CH68" i="58"/>
  <c r="CI68" i="58"/>
  <c r="CH69" i="58"/>
  <c r="CI69" i="58"/>
  <c r="CH70" i="58"/>
  <c r="CI70" i="58"/>
  <c r="CH71" i="58"/>
  <c r="CI71" i="58"/>
  <c r="CH72" i="58"/>
  <c r="CI72" i="58"/>
  <c r="CH73" i="58"/>
  <c r="CI73" i="58"/>
  <c r="CJ44" i="58"/>
  <c r="CJ33" i="58"/>
  <c r="CJ32" i="58"/>
  <c r="CJ31" i="58"/>
  <c r="CJ30" i="58"/>
  <c r="CJ29" i="58"/>
  <c r="CJ28" i="58"/>
  <c r="CJ27" i="58"/>
  <c r="CJ23" i="58"/>
  <c r="CJ22" i="58"/>
  <c r="CJ21" i="58"/>
  <c r="CJ20" i="58"/>
  <c r="CJ19" i="58"/>
  <c r="CJ18" i="58"/>
  <c r="CJ17" i="58"/>
  <c r="CJ8" i="58"/>
  <c r="CJ9" i="58"/>
  <c r="CJ10" i="58"/>
  <c r="CJ11" i="58"/>
  <c r="CJ12" i="58"/>
  <c r="CJ13" i="58"/>
  <c r="CJ7" i="58"/>
  <c r="CH14" i="58"/>
  <c r="CI14" i="58"/>
  <c r="CJ72" i="58" l="1"/>
  <c r="CI74" i="58"/>
  <c r="CJ71" i="58"/>
  <c r="CJ73" i="58"/>
  <c r="CJ54" i="57"/>
  <c r="CI74" i="57"/>
  <c r="CJ34" i="58"/>
  <c r="CJ68" i="58"/>
  <c r="CJ24" i="58"/>
  <c r="CJ67" i="58"/>
  <c r="CH74" i="58"/>
  <c r="CJ70" i="58"/>
  <c r="CJ69" i="58"/>
  <c r="CJ44" i="57"/>
  <c r="CK44" i="57" s="1"/>
  <c r="CJ24" i="57"/>
  <c r="CK24" i="57" s="1"/>
  <c r="CK10" i="57"/>
  <c r="CH74" i="57"/>
  <c r="CJ14" i="57"/>
  <c r="CK14" i="57" s="1"/>
  <c r="CJ64" i="33"/>
  <c r="CK64" i="33" s="1"/>
  <c r="CJ54" i="33"/>
  <c r="CK54" i="33" s="1"/>
  <c r="CJ34" i="33"/>
  <c r="CK34" i="33" s="1"/>
  <c r="CJ69" i="33"/>
  <c r="CK69" i="33" s="1"/>
  <c r="CJ24" i="33"/>
  <c r="CK24" i="33" s="1"/>
  <c r="CI74" i="33"/>
  <c r="CJ73" i="33"/>
  <c r="CK73" i="33" s="1"/>
  <c r="CJ14" i="33"/>
  <c r="CK14" i="33" s="1"/>
  <c r="CJ71" i="33"/>
  <c r="CK71" i="33" s="1"/>
  <c r="CJ72" i="33"/>
  <c r="CK72" i="33" s="1"/>
  <c r="CJ67" i="33"/>
  <c r="CK57" i="57"/>
  <c r="CK37" i="57"/>
  <c r="CJ34" i="57"/>
  <c r="CK34" i="57" s="1"/>
  <c r="CK17" i="57"/>
  <c r="CK7" i="57"/>
  <c r="CK57" i="33"/>
  <c r="CK47" i="33"/>
  <c r="CJ44" i="33"/>
  <c r="CK44" i="33" s="1"/>
  <c r="CK27" i="33"/>
  <c r="CK17" i="33"/>
  <c r="CK7" i="33"/>
  <c r="CJ14" i="58"/>
  <c r="CK14" i="58" s="1"/>
  <c r="C27" i="58"/>
  <c r="E27" i="58"/>
  <c r="G27" i="58"/>
  <c r="L27" i="58" s="1"/>
  <c r="I27" i="58"/>
  <c r="K27" i="58"/>
  <c r="Z27" i="58"/>
  <c r="AB27" i="58"/>
  <c r="AA27" i="58" s="1"/>
  <c r="AC27" i="58"/>
  <c r="AJ27" i="58" s="1"/>
  <c r="AD27" i="58"/>
  <c r="AE27" i="58"/>
  <c r="AF27" i="58"/>
  <c r="AG27" i="58"/>
  <c r="AH27" i="58"/>
  <c r="AI27" i="58" s="1"/>
  <c r="AL27" i="58"/>
  <c r="AM27" i="58"/>
  <c r="AN27" i="58"/>
  <c r="AX27" i="58"/>
  <c r="AY27" i="58"/>
  <c r="BA27" i="58"/>
  <c r="BC27" i="58"/>
  <c r="BE27" i="58"/>
  <c r="BG27" i="58"/>
  <c r="C28" i="58"/>
  <c r="E28" i="58"/>
  <c r="G28" i="58"/>
  <c r="L28" i="58" s="1"/>
  <c r="I28" i="58"/>
  <c r="K28" i="58"/>
  <c r="Z28" i="58"/>
  <c r="AB28" i="58"/>
  <c r="AC28" i="58" s="1"/>
  <c r="AD28" i="58"/>
  <c r="AE28" i="58"/>
  <c r="AF28" i="58"/>
  <c r="AG28" i="58" s="1"/>
  <c r="AH28" i="58"/>
  <c r="AI28" i="58"/>
  <c r="AL28" i="58"/>
  <c r="AM28" i="58"/>
  <c r="AN28" i="58"/>
  <c r="AX28" i="58"/>
  <c r="AY28" i="58"/>
  <c r="BA28" i="58"/>
  <c r="BC28" i="58"/>
  <c r="BE28" i="58"/>
  <c r="BG28" i="58"/>
  <c r="C29" i="58"/>
  <c r="E29" i="58"/>
  <c r="G29" i="58"/>
  <c r="I29" i="58"/>
  <c r="K29" i="58"/>
  <c r="L29" i="58"/>
  <c r="M29" i="58"/>
  <c r="Q29" i="58"/>
  <c r="Z29" i="58"/>
  <c r="AA29" i="58"/>
  <c r="AB29" i="58"/>
  <c r="AC29" i="58"/>
  <c r="AD29" i="58"/>
  <c r="AE29" i="58"/>
  <c r="AF29" i="58"/>
  <c r="AG29" i="58" s="1"/>
  <c r="AJ29" i="58" s="1"/>
  <c r="AH29" i="58"/>
  <c r="AI29" i="58"/>
  <c r="AL29" i="58"/>
  <c r="AM29" i="58"/>
  <c r="AN29" i="58"/>
  <c r="AX29" i="58"/>
  <c r="BW29" i="58" s="1"/>
  <c r="AY29" i="58"/>
  <c r="BA29" i="58"/>
  <c r="BC29" i="58"/>
  <c r="BE29" i="58"/>
  <c r="BG29" i="58"/>
  <c r="BH29" i="58"/>
  <c r="BI29" i="58"/>
  <c r="CD54" i="58"/>
  <c r="CC54" i="58"/>
  <c r="CA54" i="58"/>
  <c r="BY54" i="58"/>
  <c r="BX54" i="58"/>
  <c r="CB53" i="58"/>
  <c r="BZ53" i="58"/>
  <c r="CB52" i="58"/>
  <c r="BZ52" i="58"/>
  <c r="CB51" i="58"/>
  <c r="BZ51" i="58"/>
  <c r="CB50" i="58"/>
  <c r="BZ50" i="58"/>
  <c r="CF49" i="58"/>
  <c r="CB49" i="58"/>
  <c r="BZ49" i="58"/>
  <c r="CK48" i="58"/>
  <c r="CB48" i="58"/>
  <c r="BZ48" i="58"/>
  <c r="CK47" i="58"/>
  <c r="CB47" i="58"/>
  <c r="BZ47" i="58"/>
  <c r="CD44" i="58"/>
  <c r="CC44" i="58"/>
  <c r="CA44" i="58"/>
  <c r="BY44" i="58"/>
  <c r="BX44" i="58"/>
  <c r="CK38" i="58"/>
  <c r="CK37" i="58"/>
  <c r="CD34" i="58"/>
  <c r="CC34" i="58"/>
  <c r="CA34" i="58"/>
  <c r="BX73" i="58"/>
  <c r="CK32" i="58"/>
  <c r="CB32" i="58"/>
  <c r="BZ32" i="58"/>
  <c r="CK31" i="58"/>
  <c r="CB31" i="58"/>
  <c r="BZ31" i="58"/>
  <c r="CK30" i="58"/>
  <c r="CB30" i="58"/>
  <c r="BZ30" i="58"/>
  <c r="CK29" i="58"/>
  <c r="CB29" i="58"/>
  <c r="BZ29" i="58"/>
  <c r="CK28" i="58"/>
  <c r="CB28" i="58"/>
  <c r="BZ28" i="58"/>
  <c r="CB27" i="58"/>
  <c r="BZ27" i="58"/>
  <c r="CE26" i="58"/>
  <c r="CD24" i="58"/>
  <c r="CC24" i="58"/>
  <c r="CA24" i="58"/>
  <c r="BY24" i="58"/>
  <c r="BX24" i="58"/>
  <c r="CB23" i="58"/>
  <c r="BZ23" i="58"/>
  <c r="CB22" i="58"/>
  <c r="BZ22" i="58"/>
  <c r="CF21" i="58"/>
  <c r="CB21" i="58"/>
  <c r="BZ21" i="58"/>
  <c r="CB20" i="58"/>
  <c r="BZ20" i="58"/>
  <c r="CF19" i="58"/>
  <c r="CB19" i="58"/>
  <c r="BZ19" i="58"/>
  <c r="CF18" i="58"/>
  <c r="CB18" i="58"/>
  <c r="BZ18" i="58"/>
  <c r="CB17" i="58"/>
  <c r="BZ17" i="58"/>
  <c r="DI93" i="58"/>
  <c r="DK74" i="58"/>
  <c r="DM71" i="58" s="1"/>
  <c r="DL73" i="58"/>
  <c r="DE73" i="58"/>
  <c r="DD73" i="58"/>
  <c r="DC73" i="58"/>
  <c r="DB73" i="58"/>
  <c r="DA73" i="58"/>
  <c r="CZ73" i="58"/>
  <c r="DL72" i="58"/>
  <c r="DE72" i="58"/>
  <c r="DD72" i="58"/>
  <c r="DC72" i="58"/>
  <c r="DB72" i="58"/>
  <c r="DA72" i="58"/>
  <c r="DL71" i="58"/>
  <c r="DE71" i="58"/>
  <c r="DD71" i="58"/>
  <c r="DC71" i="58"/>
  <c r="DB71" i="58"/>
  <c r="DA71" i="58"/>
  <c r="DL70" i="58"/>
  <c r="DE70" i="58"/>
  <c r="DD70" i="58"/>
  <c r="DC70" i="58"/>
  <c r="DB70" i="58"/>
  <c r="DA70" i="58"/>
  <c r="DL69" i="58"/>
  <c r="DE69" i="58"/>
  <c r="DD69" i="58"/>
  <c r="DC69" i="58"/>
  <c r="DB69" i="58"/>
  <c r="DA69" i="58"/>
  <c r="DL68" i="58"/>
  <c r="DE68" i="58"/>
  <c r="DD68" i="58"/>
  <c r="DC68" i="58"/>
  <c r="DB68" i="58"/>
  <c r="DA68" i="58"/>
  <c r="DE67" i="58"/>
  <c r="DD67" i="58"/>
  <c r="DC67" i="58"/>
  <c r="DB67" i="58"/>
  <c r="DA67" i="58"/>
  <c r="DA65" i="58"/>
  <c r="DH64" i="58"/>
  <c r="DE64" i="58"/>
  <c r="DD64" i="58"/>
  <c r="DC64" i="58"/>
  <c r="DF64" i="58" s="1"/>
  <c r="DB64" i="58"/>
  <c r="DA64" i="58"/>
  <c r="DF63" i="58"/>
  <c r="DF62" i="58"/>
  <c r="DF61" i="58"/>
  <c r="DF60" i="58"/>
  <c r="DF59" i="58"/>
  <c r="DF58" i="58"/>
  <c r="DF57" i="58"/>
  <c r="DE54" i="58"/>
  <c r="DD54" i="58"/>
  <c r="DC54" i="58"/>
  <c r="DB54" i="58"/>
  <c r="DA54" i="58"/>
  <c r="DF53" i="58"/>
  <c r="DF52" i="58"/>
  <c r="DF51" i="58"/>
  <c r="DF50" i="58"/>
  <c r="DF49" i="58"/>
  <c r="DF48" i="58"/>
  <c r="DF47" i="58"/>
  <c r="DE44" i="58"/>
  <c r="DD44" i="58"/>
  <c r="DC44" i="58"/>
  <c r="DB44" i="58"/>
  <c r="DA44" i="58"/>
  <c r="DF43" i="58"/>
  <c r="DF42" i="58"/>
  <c r="DF41" i="58"/>
  <c r="DF40" i="58"/>
  <c r="DF39" i="58"/>
  <c r="DF38" i="58"/>
  <c r="DF37" i="58"/>
  <c r="DE34" i="58"/>
  <c r="DD34" i="58"/>
  <c r="DC34" i="58"/>
  <c r="DF34" i="58" s="1"/>
  <c r="DB34" i="58"/>
  <c r="DA34" i="58"/>
  <c r="DF33" i="58"/>
  <c r="DF32" i="58"/>
  <c r="DF31" i="58"/>
  <c r="DF30" i="58"/>
  <c r="DF29" i="58"/>
  <c r="DF28" i="58"/>
  <c r="DF27" i="58"/>
  <c r="DE24" i="58"/>
  <c r="DD24" i="58"/>
  <c r="DC24" i="58"/>
  <c r="DB24" i="58"/>
  <c r="DA24" i="58"/>
  <c r="DF23" i="58"/>
  <c r="DF22" i="58"/>
  <c r="DF21" i="58"/>
  <c r="DF20" i="58"/>
  <c r="DF19" i="58"/>
  <c r="DF18" i="58"/>
  <c r="DF17" i="58"/>
  <c r="DE14" i="58"/>
  <c r="DF14" i="58" s="1"/>
  <c r="DD14" i="58"/>
  <c r="DC14" i="58"/>
  <c r="DB14" i="58"/>
  <c r="DA14" i="58"/>
  <c r="DF13" i="58"/>
  <c r="DF12" i="58"/>
  <c r="DF11" i="58"/>
  <c r="DF10" i="58"/>
  <c r="DF9" i="58"/>
  <c r="DF8" i="58"/>
  <c r="DF7" i="58"/>
  <c r="K53" i="58"/>
  <c r="I53" i="58"/>
  <c r="G53" i="58"/>
  <c r="E53" i="58"/>
  <c r="K52" i="58"/>
  <c r="I52" i="58"/>
  <c r="G52" i="58"/>
  <c r="E52" i="58"/>
  <c r="K51" i="58"/>
  <c r="I51" i="58"/>
  <c r="G51" i="58"/>
  <c r="E51" i="58"/>
  <c r="K50" i="58"/>
  <c r="L50" i="58" s="1"/>
  <c r="I50" i="58"/>
  <c r="G50" i="58"/>
  <c r="E50" i="58"/>
  <c r="K49" i="58"/>
  <c r="I49" i="58"/>
  <c r="G49" i="58"/>
  <c r="E49" i="58"/>
  <c r="K48" i="58"/>
  <c r="I48" i="58"/>
  <c r="G48" i="58"/>
  <c r="E48" i="58"/>
  <c r="L48" i="58" s="1"/>
  <c r="K47" i="58"/>
  <c r="K54" i="58" s="1"/>
  <c r="I47" i="58"/>
  <c r="G47" i="58"/>
  <c r="E47" i="58"/>
  <c r="K43" i="58"/>
  <c r="I43" i="58"/>
  <c r="G43" i="58"/>
  <c r="E43" i="58"/>
  <c r="K42" i="58"/>
  <c r="I42" i="58"/>
  <c r="G42" i="58"/>
  <c r="E42" i="58"/>
  <c r="L42" i="58" s="1"/>
  <c r="Q42" i="58" s="1"/>
  <c r="K41" i="58"/>
  <c r="I41" i="58"/>
  <c r="G41" i="58"/>
  <c r="E41" i="58"/>
  <c r="K40" i="58"/>
  <c r="I40" i="58"/>
  <c r="G40" i="58"/>
  <c r="E40" i="58"/>
  <c r="K39" i="58"/>
  <c r="I39" i="58"/>
  <c r="G39" i="58"/>
  <c r="E39" i="58"/>
  <c r="L39" i="58" s="1"/>
  <c r="K38" i="58"/>
  <c r="I38" i="58"/>
  <c r="G38" i="58"/>
  <c r="E38" i="58"/>
  <c r="K37" i="58"/>
  <c r="I37" i="58"/>
  <c r="G37" i="58"/>
  <c r="E37" i="58"/>
  <c r="K33" i="58"/>
  <c r="I33" i="58"/>
  <c r="G33" i="58"/>
  <c r="E33" i="58"/>
  <c r="K32" i="58"/>
  <c r="I32" i="58"/>
  <c r="G32" i="58"/>
  <c r="E32" i="58"/>
  <c r="K31" i="58"/>
  <c r="I31" i="58"/>
  <c r="G31" i="58"/>
  <c r="E31" i="58"/>
  <c r="K30" i="58"/>
  <c r="I30" i="58"/>
  <c r="G30" i="58"/>
  <c r="E30" i="58"/>
  <c r="K23" i="58"/>
  <c r="L23" i="58" s="1"/>
  <c r="Q23" i="58" s="1"/>
  <c r="I23" i="58"/>
  <c r="G23" i="58"/>
  <c r="E23" i="58"/>
  <c r="K22" i="58"/>
  <c r="I22" i="58"/>
  <c r="G22" i="58"/>
  <c r="E22" i="58"/>
  <c r="K21" i="58"/>
  <c r="I21" i="58"/>
  <c r="G21" i="58"/>
  <c r="E21" i="58"/>
  <c r="K20" i="58"/>
  <c r="I20" i="58"/>
  <c r="G20" i="58"/>
  <c r="E20" i="58"/>
  <c r="K19" i="58"/>
  <c r="I19" i="58"/>
  <c r="I24" i="58" s="1"/>
  <c r="G19" i="58"/>
  <c r="E19" i="58"/>
  <c r="K18" i="58"/>
  <c r="I18" i="58"/>
  <c r="G18" i="58"/>
  <c r="E18" i="58"/>
  <c r="K17" i="58"/>
  <c r="I17" i="58"/>
  <c r="G17" i="58"/>
  <c r="E17" i="58"/>
  <c r="O107" i="58"/>
  <c r="T106" i="58"/>
  <c r="K106" i="58"/>
  <c r="P106" i="58" s="1"/>
  <c r="T105" i="58"/>
  <c r="K105" i="58"/>
  <c r="P105" i="58" s="1"/>
  <c r="T104" i="58"/>
  <c r="K104" i="58"/>
  <c r="P104" i="58" s="1"/>
  <c r="T103" i="58"/>
  <c r="P103" i="58"/>
  <c r="K103" i="58"/>
  <c r="T102" i="58"/>
  <c r="K102" i="58"/>
  <c r="P102" i="58" s="1"/>
  <c r="T101" i="58"/>
  <c r="K101" i="58"/>
  <c r="P101" i="58" s="1"/>
  <c r="T100" i="58"/>
  <c r="K100" i="58"/>
  <c r="P100" i="58" s="1"/>
  <c r="AL95" i="58"/>
  <c r="AO95" i="58" s="1"/>
  <c r="Q95" i="58"/>
  <c r="AL92" i="58"/>
  <c r="N92" i="58"/>
  <c r="AZ91" i="58"/>
  <c r="AL91" i="58"/>
  <c r="N91" i="58"/>
  <c r="CE80" i="58"/>
  <c r="CA80" i="58"/>
  <c r="BL80" i="58"/>
  <c r="BJ80" i="58"/>
  <c r="BE80" i="58"/>
  <c r="BG80" i="58" s="1"/>
  <c r="BG82" i="58" s="1"/>
  <c r="AN80" i="58"/>
  <c r="AL80" i="58"/>
  <c r="AL84" i="58" s="1"/>
  <c r="AG80" i="58"/>
  <c r="AI80" i="58" s="1"/>
  <c r="AI82" i="58" s="1"/>
  <c r="P80" i="58"/>
  <c r="N80" i="58"/>
  <c r="N85" i="58" s="1"/>
  <c r="I80" i="58"/>
  <c r="K80" i="58" s="1"/>
  <c r="K82" i="58" s="1"/>
  <c r="CW74" i="58"/>
  <c r="BW74" i="58"/>
  <c r="BF74" i="58"/>
  <c r="BD74" i="58"/>
  <c r="BB74" i="58"/>
  <c r="AZ74" i="58"/>
  <c r="AZ84" i="58" s="1"/>
  <c r="AX74" i="58"/>
  <c r="Z74" i="58"/>
  <c r="W74" i="58"/>
  <c r="BU74" i="58" s="1"/>
  <c r="B74" i="58"/>
  <c r="CX73" i="58"/>
  <c r="CQ73" i="58"/>
  <c r="CP73" i="58"/>
  <c r="CO73" i="58"/>
  <c r="CN73" i="58"/>
  <c r="CM73" i="58"/>
  <c r="CL73" i="58"/>
  <c r="CG73" i="58"/>
  <c r="BG73" i="58"/>
  <c r="BE73" i="58"/>
  <c r="BC73" i="58"/>
  <c r="BA73" i="58"/>
  <c r="P73" i="58"/>
  <c r="O73" i="58"/>
  <c r="J73" i="58"/>
  <c r="H73" i="58"/>
  <c r="F73" i="58"/>
  <c r="D73" i="58"/>
  <c r="CX72" i="58"/>
  <c r="CQ72" i="58"/>
  <c r="CP72" i="58"/>
  <c r="CO72" i="58"/>
  <c r="CN72" i="58"/>
  <c r="CM72" i="58"/>
  <c r="CG72" i="58"/>
  <c r="CD72" i="58"/>
  <c r="CC72" i="58"/>
  <c r="CA72" i="58"/>
  <c r="BY72" i="58"/>
  <c r="BX72" i="58"/>
  <c r="BG72" i="58"/>
  <c r="BE72" i="58"/>
  <c r="BC72" i="58"/>
  <c r="BA72" i="58"/>
  <c r="P72" i="58"/>
  <c r="O72" i="58"/>
  <c r="J72" i="58"/>
  <c r="H72" i="58"/>
  <c r="F72" i="58"/>
  <c r="D72" i="58"/>
  <c r="CX71" i="58"/>
  <c r="CQ71" i="58"/>
  <c r="CP71" i="58"/>
  <c r="CO71" i="58"/>
  <c r="CN71" i="58"/>
  <c r="CM71" i="58"/>
  <c r="CG71" i="58"/>
  <c r="CD71" i="58"/>
  <c r="CC71" i="58"/>
  <c r="CA71" i="58"/>
  <c r="BY71" i="58"/>
  <c r="BX71" i="58"/>
  <c r="BG71" i="58"/>
  <c r="BE71" i="58"/>
  <c r="BC71" i="58"/>
  <c r="BA71" i="58"/>
  <c r="P71" i="58"/>
  <c r="O71" i="58"/>
  <c r="J71" i="58"/>
  <c r="H71" i="58"/>
  <c r="F71" i="58"/>
  <c r="D71" i="58"/>
  <c r="CX70" i="58"/>
  <c r="CQ70" i="58"/>
  <c r="CP70" i="58"/>
  <c r="CO70" i="58"/>
  <c r="CN70" i="58"/>
  <c r="CM70" i="58"/>
  <c r="CD70" i="58"/>
  <c r="CC70" i="58"/>
  <c r="CA70" i="58"/>
  <c r="BX70" i="58"/>
  <c r="BG70" i="58"/>
  <c r="BE70" i="58"/>
  <c r="BC70" i="58"/>
  <c r="BA70" i="58"/>
  <c r="P70" i="58"/>
  <c r="O70" i="58"/>
  <c r="J70" i="58"/>
  <c r="H70" i="58"/>
  <c r="F70" i="58"/>
  <c r="D70" i="58"/>
  <c r="CX69" i="58"/>
  <c r="CQ69" i="58"/>
  <c r="CP69" i="58"/>
  <c r="CO69" i="58"/>
  <c r="CN69" i="58"/>
  <c r="CM69" i="58"/>
  <c r="CG69" i="58"/>
  <c r="CD69" i="58"/>
  <c r="CC69" i="58"/>
  <c r="CA69" i="58"/>
  <c r="BY69" i="58"/>
  <c r="BX69" i="58"/>
  <c r="BG69" i="58"/>
  <c r="BE69" i="58"/>
  <c r="BC69" i="58"/>
  <c r="BA69" i="58"/>
  <c r="P69" i="58"/>
  <c r="O69" i="58"/>
  <c r="J69" i="58"/>
  <c r="H69" i="58"/>
  <c r="F69" i="58"/>
  <c r="D69" i="58"/>
  <c r="CX68" i="58"/>
  <c r="CQ68" i="58"/>
  <c r="CP68" i="58"/>
  <c r="CO68" i="58"/>
  <c r="CN68" i="58"/>
  <c r="CM68" i="58"/>
  <c r="CG68" i="58"/>
  <c r="CD68" i="58"/>
  <c r="CC68" i="58"/>
  <c r="CA68" i="58"/>
  <c r="BY68" i="58"/>
  <c r="BX68" i="58"/>
  <c r="BG68" i="58"/>
  <c r="BE68" i="58"/>
  <c r="BC68" i="58"/>
  <c r="BA68" i="58"/>
  <c r="P68" i="58"/>
  <c r="O68" i="58"/>
  <c r="J68" i="58"/>
  <c r="H68" i="58"/>
  <c r="F68" i="58"/>
  <c r="D68" i="58"/>
  <c r="CQ67" i="58"/>
  <c r="CP67" i="58"/>
  <c r="CO67" i="58"/>
  <c r="CN67" i="58"/>
  <c r="CM67" i="58"/>
  <c r="CG67" i="58"/>
  <c r="CD67" i="58"/>
  <c r="CC67" i="58"/>
  <c r="CA67" i="58"/>
  <c r="BY67" i="58"/>
  <c r="BX67" i="58"/>
  <c r="BG67" i="58"/>
  <c r="BE67" i="58"/>
  <c r="BC67" i="58"/>
  <c r="BA67" i="58"/>
  <c r="P67" i="58"/>
  <c r="O67" i="58"/>
  <c r="J67" i="58"/>
  <c r="H67" i="58"/>
  <c r="F67" i="58"/>
  <c r="D67" i="58"/>
  <c r="CM65" i="58"/>
  <c r="CQ64" i="58"/>
  <c r="CP64" i="58"/>
  <c r="CO64" i="58"/>
  <c r="CR64" i="58" s="1"/>
  <c r="CN64" i="58"/>
  <c r="CM64" i="58"/>
  <c r="CD64" i="58"/>
  <c r="CC64" i="58"/>
  <c r="CA64" i="58"/>
  <c r="BY64" i="58"/>
  <c r="BX64" i="58"/>
  <c r="BU64" i="58"/>
  <c r="BF64" i="58"/>
  <c r="BD64" i="58"/>
  <c r="BB64" i="58"/>
  <c r="AZ64" i="58"/>
  <c r="AU64" i="58"/>
  <c r="P64" i="58"/>
  <c r="O64" i="58"/>
  <c r="J64" i="58"/>
  <c r="H64" i="58"/>
  <c r="F64" i="58"/>
  <c r="D64" i="58"/>
  <c r="CR63" i="58"/>
  <c r="CE63" i="58"/>
  <c r="CF63" i="58" s="1"/>
  <c r="CB63" i="58"/>
  <c r="BZ63" i="58"/>
  <c r="BG63" i="58"/>
  <c r="BE63" i="58"/>
  <c r="BC63" i="58"/>
  <c r="BA63" i="58"/>
  <c r="AX63" i="58"/>
  <c r="BW63" i="58" s="1"/>
  <c r="AN63" i="58"/>
  <c r="AM63" i="58"/>
  <c r="AL63" i="58"/>
  <c r="AH63" i="58"/>
  <c r="AI63" i="58" s="1"/>
  <c r="AF63" i="58"/>
  <c r="AG63" i="58" s="1"/>
  <c r="AD63" i="58"/>
  <c r="AE63" i="58" s="1"/>
  <c r="AB63" i="58"/>
  <c r="AC63" i="58" s="1"/>
  <c r="Z63" i="58"/>
  <c r="K63" i="58"/>
  <c r="I63" i="58"/>
  <c r="G63" i="58"/>
  <c r="E63" i="58"/>
  <c r="C63" i="58"/>
  <c r="AY63" i="58" s="1"/>
  <c r="CR62" i="58"/>
  <c r="CE62" i="58"/>
  <c r="CF62" i="58" s="1"/>
  <c r="CB62" i="58"/>
  <c r="BZ62" i="58"/>
  <c r="BG62" i="58"/>
  <c r="BE62" i="58"/>
  <c r="BC62" i="58"/>
  <c r="BA62" i="58"/>
  <c r="AX62" i="58"/>
  <c r="BW62" i="58" s="1"/>
  <c r="AN62" i="58"/>
  <c r="AM62" i="58"/>
  <c r="AL62" i="58"/>
  <c r="AH62" i="58"/>
  <c r="AI62" i="58" s="1"/>
  <c r="AF62" i="58"/>
  <c r="AG62" i="58" s="1"/>
  <c r="AD62" i="58"/>
  <c r="AE62" i="58" s="1"/>
  <c r="AB62" i="58"/>
  <c r="AC62" i="58" s="1"/>
  <c r="Z62" i="58"/>
  <c r="K62" i="58"/>
  <c r="I62" i="58"/>
  <c r="G62" i="58"/>
  <c r="E62" i="58"/>
  <c r="C62" i="58"/>
  <c r="AY62" i="58" s="1"/>
  <c r="CR61" i="58"/>
  <c r="CE61" i="58"/>
  <c r="CF61" i="58" s="1"/>
  <c r="CB61" i="58"/>
  <c r="BZ61" i="58"/>
  <c r="BG61" i="58"/>
  <c r="BE61" i="58"/>
  <c r="BC61" i="58"/>
  <c r="BA61" i="58"/>
  <c r="AX61" i="58"/>
  <c r="BW61" i="58" s="1"/>
  <c r="AN61" i="58"/>
  <c r="AM61" i="58"/>
  <c r="AL61" i="58"/>
  <c r="AH61" i="58"/>
  <c r="AI61" i="58" s="1"/>
  <c r="AF61" i="58"/>
  <c r="AG61" i="58" s="1"/>
  <c r="AD61" i="58"/>
  <c r="AE61" i="58" s="1"/>
  <c r="AB61" i="58"/>
  <c r="AC61" i="58" s="1"/>
  <c r="Z61" i="58"/>
  <c r="K61" i="58"/>
  <c r="I61" i="58"/>
  <c r="G61" i="58"/>
  <c r="E61" i="58"/>
  <c r="C61" i="58"/>
  <c r="AY61" i="58" s="1"/>
  <c r="CR60" i="58"/>
  <c r="CE60" i="58"/>
  <c r="CB60" i="58"/>
  <c r="BZ60" i="58"/>
  <c r="BG60" i="58"/>
  <c r="BE60" i="58"/>
  <c r="BC60" i="58"/>
  <c r="BA60" i="58"/>
  <c r="AX60" i="58"/>
  <c r="BW60" i="58" s="1"/>
  <c r="AN60" i="58"/>
  <c r="AM60" i="58"/>
  <c r="AL60" i="58"/>
  <c r="AH60" i="58"/>
  <c r="AI60" i="58" s="1"/>
  <c r="AF60" i="58"/>
  <c r="AG60" i="58" s="1"/>
  <c r="AD60" i="58"/>
  <c r="AB60" i="58"/>
  <c r="AC60" i="58" s="1"/>
  <c r="Z60" i="58"/>
  <c r="K60" i="58"/>
  <c r="I60" i="58"/>
  <c r="G60" i="58"/>
  <c r="E60" i="58"/>
  <c r="C60" i="58"/>
  <c r="AY60" i="58" s="1"/>
  <c r="CR59" i="58"/>
  <c r="CE59" i="58"/>
  <c r="CB59" i="58"/>
  <c r="BZ59" i="58"/>
  <c r="BG59" i="58"/>
  <c r="BE59" i="58"/>
  <c r="BC59" i="58"/>
  <c r="BA59" i="58"/>
  <c r="AY59" i="58"/>
  <c r="AX59" i="58"/>
  <c r="BW59" i="58" s="1"/>
  <c r="AN59" i="58"/>
  <c r="AM59" i="58"/>
  <c r="AL59" i="58"/>
  <c r="AH59" i="58"/>
  <c r="AI59" i="58" s="1"/>
  <c r="AF59" i="58"/>
  <c r="AG59" i="58" s="1"/>
  <c r="AD59" i="58"/>
  <c r="AE59" i="58" s="1"/>
  <c r="AB59" i="58"/>
  <c r="Z59" i="58"/>
  <c r="K59" i="58"/>
  <c r="I59" i="58"/>
  <c r="G59" i="58"/>
  <c r="E59" i="58"/>
  <c r="C59" i="58"/>
  <c r="CR58" i="58"/>
  <c r="CE58" i="58"/>
  <c r="CB58" i="58"/>
  <c r="BZ58" i="58"/>
  <c r="BG58" i="58"/>
  <c r="BE58" i="58"/>
  <c r="BC58" i="58"/>
  <c r="BA58" i="58"/>
  <c r="AX58" i="58"/>
  <c r="BW58" i="58" s="1"/>
  <c r="AN58" i="58"/>
  <c r="AM58" i="58"/>
  <c r="AL58" i="58"/>
  <c r="AH58" i="58"/>
  <c r="AI58" i="58" s="1"/>
  <c r="AF58" i="58"/>
  <c r="AD58" i="58"/>
  <c r="AE58" i="58" s="1"/>
  <c r="AB58" i="58"/>
  <c r="AC58" i="58" s="1"/>
  <c r="Z58" i="58"/>
  <c r="K58" i="58"/>
  <c r="I58" i="58"/>
  <c r="G58" i="58"/>
  <c r="E58" i="58"/>
  <c r="C58" i="58"/>
  <c r="AY58" i="58" s="1"/>
  <c r="CR57" i="58"/>
  <c r="CE57" i="58"/>
  <c r="CB57" i="58"/>
  <c r="BZ57" i="58"/>
  <c r="BG57" i="58"/>
  <c r="BE57" i="58"/>
  <c r="BC57" i="58"/>
  <c r="BA57" i="58"/>
  <c r="AX57" i="58"/>
  <c r="BW57" i="58" s="1"/>
  <c r="AN57" i="58"/>
  <c r="AM57" i="58"/>
  <c r="AL57" i="58"/>
  <c r="AH57" i="58"/>
  <c r="AI57" i="58" s="1"/>
  <c r="AF57" i="58"/>
  <c r="AG57" i="58" s="1"/>
  <c r="AD57" i="58"/>
  <c r="AE57" i="58" s="1"/>
  <c r="AB57" i="58"/>
  <c r="AC57" i="58" s="1"/>
  <c r="Z57" i="58"/>
  <c r="K57" i="58"/>
  <c r="I57" i="58"/>
  <c r="G57" i="58"/>
  <c r="E57" i="58"/>
  <c r="C57" i="58"/>
  <c r="CM55" i="58"/>
  <c r="DA55" i="58" s="1"/>
  <c r="CQ54" i="58"/>
  <c r="CP54" i="58"/>
  <c r="CO54" i="58"/>
  <c r="CN54" i="58"/>
  <c r="CM54" i="58"/>
  <c r="BU54" i="58"/>
  <c r="BF54" i="58"/>
  <c r="BD54" i="58"/>
  <c r="BB54" i="58"/>
  <c r="AZ54" i="58"/>
  <c r="AU54" i="58"/>
  <c r="P54" i="58"/>
  <c r="O54" i="58"/>
  <c r="J54" i="58"/>
  <c r="H54" i="58"/>
  <c r="F54" i="58"/>
  <c r="D54" i="58"/>
  <c r="CR53" i="58"/>
  <c r="BG53" i="58"/>
  <c r="BE53" i="58"/>
  <c r="BC53" i="58"/>
  <c r="BA53" i="58"/>
  <c r="AX53" i="58"/>
  <c r="BW53" i="58" s="1"/>
  <c r="AN53" i="58"/>
  <c r="AM53" i="58"/>
  <c r="AL53" i="58"/>
  <c r="AH53" i="58"/>
  <c r="AI53" i="58" s="1"/>
  <c r="AF53" i="58"/>
  <c r="AG53" i="58" s="1"/>
  <c r="AD53" i="58"/>
  <c r="AE53" i="58" s="1"/>
  <c r="AB53" i="58"/>
  <c r="Z53" i="58"/>
  <c r="C53" i="58"/>
  <c r="AY53" i="58" s="1"/>
  <c r="CR52" i="58"/>
  <c r="BG52" i="58"/>
  <c r="BE52" i="58"/>
  <c r="BC52" i="58"/>
  <c r="BA52" i="58"/>
  <c r="AX52" i="58"/>
  <c r="BW52" i="58" s="1"/>
  <c r="AN52" i="58"/>
  <c r="AM52" i="58"/>
  <c r="AL52" i="58"/>
  <c r="AH52" i="58"/>
  <c r="AI52" i="58" s="1"/>
  <c r="AF52" i="58"/>
  <c r="AG52" i="58" s="1"/>
  <c r="AD52" i="58"/>
  <c r="AE52" i="58" s="1"/>
  <c r="AB52" i="58"/>
  <c r="AC52" i="58" s="1"/>
  <c r="Z52" i="58"/>
  <c r="C52" i="58"/>
  <c r="AY52" i="58" s="1"/>
  <c r="CR51" i="58"/>
  <c r="BG51" i="58"/>
  <c r="BE51" i="58"/>
  <c r="BC51" i="58"/>
  <c r="BA51" i="58"/>
  <c r="AX51" i="58"/>
  <c r="BW51" i="58" s="1"/>
  <c r="AN51" i="58"/>
  <c r="AM51" i="58"/>
  <c r="AL51" i="58"/>
  <c r="AH51" i="58"/>
  <c r="AI51" i="58" s="1"/>
  <c r="AF51" i="58"/>
  <c r="AG51" i="58" s="1"/>
  <c r="AD51" i="58"/>
  <c r="AE51" i="58" s="1"/>
  <c r="AB51" i="58"/>
  <c r="AC51" i="58" s="1"/>
  <c r="Z51" i="58"/>
  <c r="C51" i="58"/>
  <c r="AY51" i="58" s="1"/>
  <c r="CR50" i="58"/>
  <c r="CF50" i="58"/>
  <c r="BG50" i="58"/>
  <c r="BE50" i="58"/>
  <c r="BC50" i="58"/>
  <c r="BA50" i="58"/>
  <c r="AX50" i="58"/>
  <c r="BW50" i="58" s="1"/>
  <c r="AN50" i="58"/>
  <c r="AM50" i="58"/>
  <c r="AL50" i="58"/>
  <c r="AH50" i="58"/>
  <c r="AI50" i="58" s="1"/>
  <c r="AF50" i="58"/>
  <c r="AG50" i="58" s="1"/>
  <c r="AD50" i="58"/>
  <c r="AE50" i="58" s="1"/>
  <c r="AB50" i="58"/>
  <c r="AC50" i="58" s="1"/>
  <c r="Z50" i="58"/>
  <c r="C50" i="58"/>
  <c r="AY50" i="58" s="1"/>
  <c r="CR49" i="58"/>
  <c r="BG49" i="58"/>
  <c r="BE49" i="58"/>
  <c r="BC49" i="58"/>
  <c r="BA49" i="58"/>
  <c r="AX49" i="58"/>
  <c r="BW49" i="58" s="1"/>
  <c r="AN49" i="58"/>
  <c r="AM49" i="58"/>
  <c r="AL49" i="58"/>
  <c r="AH49" i="58"/>
  <c r="AI49" i="58" s="1"/>
  <c r="AF49" i="58"/>
  <c r="AG49" i="58" s="1"/>
  <c r="AD49" i="58"/>
  <c r="AE49" i="58" s="1"/>
  <c r="AB49" i="58"/>
  <c r="Z49" i="58"/>
  <c r="C49" i="58"/>
  <c r="AY49" i="58" s="1"/>
  <c r="CR48" i="58"/>
  <c r="BG48" i="58"/>
  <c r="BE48" i="58"/>
  <c r="BC48" i="58"/>
  <c r="BA48" i="58"/>
  <c r="AX48" i="58"/>
  <c r="BW48" i="58" s="1"/>
  <c r="AN48" i="58"/>
  <c r="AM48" i="58"/>
  <c r="AL48" i="58"/>
  <c r="AH48" i="58"/>
  <c r="AI48" i="58" s="1"/>
  <c r="AF48" i="58"/>
  <c r="AG48" i="58" s="1"/>
  <c r="AD48" i="58"/>
  <c r="AB48" i="58"/>
  <c r="AC48" i="58" s="1"/>
  <c r="Z48" i="58"/>
  <c r="C48" i="58"/>
  <c r="AY48" i="58" s="1"/>
  <c r="CR47" i="58"/>
  <c r="BG47" i="58"/>
  <c r="BE47" i="58"/>
  <c r="BC47" i="58"/>
  <c r="BA47" i="58"/>
  <c r="AX47" i="58"/>
  <c r="BW47" i="58" s="1"/>
  <c r="AN47" i="58"/>
  <c r="AM47" i="58"/>
  <c r="AL47" i="58"/>
  <c r="AH47" i="58"/>
  <c r="AI47" i="58" s="1"/>
  <c r="AF47" i="58"/>
  <c r="AG47" i="58" s="1"/>
  <c r="AD47" i="58"/>
  <c r="AE47" i="58" s="1"/>
  <c r="AB47" i="58"/>
  <c r="AC47" i="58" s="1"/>
  <c r="Z47" i="58"/>
  <c r="C47" i="58"/>
  <c r="AY47" i="58" s="1"/>
  <c r="CM45" i="58"/>
  <c r="DA45" i="58" s="1"/>
  <c r="CQ44" i="58"/>
  <c r="CP44" i="58"/>
  <c r="CO44" i="58"/>
  <c r="CN44" i="58"/>
  <c r="CM44" i="58"/>
  <c r="CG44" i="58"/>
  <c r="BU44" i="58"/>
  <c r="BF44" i="58"/>
  <c r="BD44" i="58"/>
  <c r="BB44" i="58"/>
  <c r="AZ44" i="58"/>
  <c r="AU44" i="58"/>
  <c r="P44" i="58"/>
  <c r="O44" i="58"/>
  <c r="J44" i="58"/>
  <c r="H44" i="58"/>
  <c r="F44" i="58"/>
  <c r="D44" i="58"/>
  <c r="CR43" i="58"/>
  <c r="BG43" i="58"/>
  <c r="BE43" i="58"/>
  <c r="BC43" i="58"/>
  <c r="BA43" i="58"/>
  <c r="AX43" i="58"/>
  <c r="AN43" i="58"/>
  <c r="AM43" i="58"/>
  <c r="AL43" i="58"/>
  <c r="AH43" i="58"/>
  <c r="AI43" i="58" s="1"/>
  <c r="AF43" i="58"/>
  <c r="AG43" i="58" s="1"/>
  <c r="AD43" i="58"/>
  <c r="AE43" i="58" s="1"/>
  <c r="AB43" i="58"/>
  <c r="Z43" i="58"/>
  <c r="C43" i="58"/>
  <c r="AY43" i="58" s="1"/>
  <c r="CR42" i="58"/>
  <c r="BG42" i="58"/>
  <c r="BE42" i="58"/>
  <c r="BC42" i="58"/>
  <c r="BA42" i="58"/>
  <c r="AX42" i="58"/>
  <c r="AN42" i="58"/>
  <c r="AM42" i="58"/>
  <c r="AL42" i="58"/>
  <c r="AH42" i="58"/>
  <c r="AI42" i="58" s="1"/>
  <c r="AF42" i="58"/>
  <c r="AG42" i="58" s="1"/>
  <c r="AD42" i="58"/>
  <c r="AB42" i="58"/>
  <c r="AC42" i="58" s="1"/>
  <c r="Z42" i="58"/>
  <c r="C42" i="58"/>
  <c r="AY42" i="58" s="1"/>
  <c r="CR41" i="58"/>
  <c r="BG41" i="58"/>
  <c r="BE41" i="58"/>
  <c r="BC41" i="58"/>
  <c r="BA41" i="58"/>
  <c r="AX41" i="58"/>
  <c r="AN41" i="58"/>
  <c r="AM41" i="58"/>
  <c r="AL41" i="58"/>
  <c r="AH41" i="58"/>
  <c r="AI41" i="58" s="1"/>
  <c r="AF41" i="58"/>
  <c r="AG41" i="58" s="1"/>
  <c r="AD41" i="58"/>
  <c r="AE41" i="58" s="1"/>
  <c r="AB41" i="58"/>
  <c r="Z41" i="58"/>
  <c r="C41" i="58"/>
  <c r="AY41" i="58" s="1"/>
  <c r="CR40" i="58"/>
  <c r="BG40" i="58"/>
  <c r="BE40" i="58"/>
  <c r="BC40" i="58"/>
  <c r="BA40" i="58"/>
  <c r="AX40" i="58"/>
  <c r="AN40" i="58"/>
  <c r="AM40" i="58"/>
  <c r="AL40" i="58"/>
  <c r="AH40" i="58"/>
  <c r="AI40" i="58" s="1"/>
  <c r="AF40" i="58"/>
  <c r="AG40" i="58" s="1"/>
  <c r="AD40" i="58"/>
  <c r="AB40" i="58"/>
  <c r="AC40" i="58" s="1"/>
  <c r="Z40" i="58"/>
  <c r="C40" i="58"/>
  <c r="AY40" i="58" s="1"/>
  <c r="CR39" i="58"/>
  <c r="BG39" i="58"/>
  <c r="BE39" i="58"/>
  <c r="BC39" i="58"/>
  <c r="BA39" i="58"/>
  <c r="AX39" i="58"/>
  <c r="AN39" i="58"/>
  <c r="AM39" i="58"/>
  <c r="AL39" i="58"/>
  <c r="AH39" i="58"/>
  <c r="AI39" i="58" s="1"/>
  <c r="AF39" i="58"/>
  <c r="AG39" i="58" s="1"/>
  <c r="AE39" i="58"/>
  <c r="AD39" i="58"/>
  <c r="AB39" i="58"/>
  <c r="AC39" i="58" s="1"/>
  <c r="Z39" i="58"/>
  <c r="C39" i="58"/>
  <c r="AY39" i="58" s="1"/>
  <c r="CR38" i="58"/>
  <c r="BG38" i="58"/>
  <c r="BE38" i="58"/>
  <c r="BC38" i="58"/>
  <c r="BA38" i="58"/>
  <c r="AX38" i="58"/>
  <c r="AN38" i="58"/>
  <c r="AM38" i="58"/>
  <c r="AL38" i="58"/>
  <c r="AH38" i="58"/>
  <c r="AI38" i="58" s="1"/>
  <c r="AF38" i="58"/>
  <c r="AG38" i="58" s="1"/>
  <c r="AD38" i="58"/>
  <c r="AE38" i="58" s="1"/>
  <c r="AB38" i="58"/>
  <c r="AC38" i="58" s="1"/>
  <c r="Z38" i="58"/>
  <c r="C38" i="58"/>
  <c r="AY38" i="58" s="1"/>
  <c r="CR37" i="58"/>
  <c r="BG37" i="58"/>
  <c r="BE37" i="58"/>
  <c r="BC37" i="58"/>
  <c r="BA37" i="58"/>
  <c r="AX37" i="58"/>
  <c r="AN37" i="58"/>
  <c r="AM37" i="58"/>
  <c r="AL37" i="58"/>
  <c r="AH37" i="58"/>
  <c r="AF37" i="58"/>
  <c r="AG37" i="58" s="1"/>
  <c r="AD37" i="58"/>
  <c r="AB37" i="58"/>
  <c r="AC37" i="58" s="1"/>
  <c r="Z37" i="58"/>
  <c r="C37" i="58"/>
  <c r="AY37" i="58" s="1"/>
  <c r="CM35" i="58"/>
  <c r="DA35" i="58" s="1"/>
  <c r="CQ34" i="58"/>
  <c r="CP34" i="58"/>
  <c r="CO34" i="58"/>
  <c r="CN34" i="58"/>
  <c r="CM34" i="58"/>
  <c r="CG34" i="58"/>
  <c r="BU34" i="58"/>
  <c r="BF34" i="58"/>
  <c r="BD34" i="58"/>
  <c r="BB34" i="58"/>
  <c r="AZ34" i="58"/>
  <c r="AU34" i="58"/>
  <c r="P34" i="58"/>
  <c r="O34" i="58"/>
  <c r="J34" i="58"/>
  <c r="H34" i="58"/>
  <c r="F34" i="58"/>
  <c r="D34" i="58"/>
  <c r="CR33" i="58"/>
  <c r="BG33" i="58"/>
  <c r="BE33" i="58"/>
  <c r="BC33" i="58"/>
  <c r="BA33" i="58"/>
  <c r="AX33" i="58"/>
  <c r="BW33" i="58" s="1"/>
  <c r="AN33" i="58"/>
  <c r="AM33" i="58"/>
  <c r="AL33" i="58"/>
  <c r="AH33" i="58"/>
  <c r="AI33" i="58" s="1"/>
  <c r="AF33" i="58"/>
  <c r="AG33" i="58" s="1"/>
  <c r="AD33" i="58"/>
  <c r="AE33" i="58" s="1"/>
  <c r="AB33" i="58"/>
  <c r="Z33" i="58"/>
  <c r="C33" i="58"/>
  <c r="AY33" i="58" s="1"/>
  <c r="CR32" i="58"/>
  <c r="CF32" i="58"/>
  <c r="BG32" i="58"/>
  <c r="BE32" i="58"/>
  <c r="BC32" i="58"/>
  <c r="BA32" i="58"/>
  <c r="AX32" i="58"/>
  <c r="BW32" i="58" s="1"/>
  <c r="AN32" i="58"/>
  <c r="AM32" i="58"/>
  <c r="AL32" i="58"/>
  <c r="AH32" i="58"/>
  <c r="AI32" i="58" s="1"/>
  <c r="AF32" i="58"/>
  <c r="AG32" i="58" s="1"/>
  <c r="AD32" i="58"/>
  <c r="AE32" i="58" s="1"/>
  <c r="AB32" i="58"/>
  <c r="Z32" i="58"/>
  <c r="C32" i="58"/>
  <c r="AY32" i="58" s="1"/>
  <c r="CR31" i="58"/>
  <c r="BG31" i="58"/>
  <c r="BE31" i="58"/>
  <c r="BC31" i="58"/>
  <c r="BA31" i="58"/>
  <c r="AX31" i="58"/>
  <c r="BW31" i="58" s="1"/>
  <c r="AN31" i="58"/>
  <c r="AM31" i="58"/>
  <c r="AL31" i="58"/>
  <c r="AH31" i="58"/>
  <c r="AI31" i="58" s="1"/>
  <c r="AF31" i="58"/>
  <c r="AG31" i="58" s="1"/>
  <c r="AD31" i="58"/>
  <c r="AE31" i="58" s="1"/>
  <c r="AB31" i="58"/>
  <c r="Z31" i="58"/>
  <c r="C31" i="58"/>
  <c r="AY31" i="58" s="1"/>
  <c r="CR30" i="58"/>
  <c r="BG30" i="58"/>
  <c r="BE30" i="58"/>
  <c r="BC30" i="58"/>
  <c r="BA30" i="58"/>
  <c r="AX30" i="58"/>
  <c r="BW30" i="58" s="1"/>
  <c r="AN30" i="58"/>
  <c r="AM30" i="58"/>
  <c r="AL30" i="58"/>
  <c r="AH30" i="58"/>
  <c r="AF30" i="58"/>
  <c r="AG30" i="58" s="1"/>
  <c r="AD30" i="58"/>
  <c r="AE30" i="58" s="1"/>
  <c r="AB30" i="58"/>
  <c r="AC30" i="58" s="1"/>
  <c r="Z30" i="58"/>
  <c r="C30" i="58"/>
  <c r="AY30" i="58" s="1"/>
  <c r="CR29" i="58"/>
  <c r="CR28" i="58"/>
  <c r="BW28" i="58"/>
  <c r="CR27" i="58"/>
  <c r="BW27" i="58"/>
  <c r="CM25" i="58"/>
  <c r="DA25" i="58" s="1"/>
  <c r="CQ24" i="58"/>
  <c r="CP24" i="58"/>
  <c r="CO24" i="58"/>
  <c r="CN24" i="58"/>
  <c r="CM24" i="58"/>
  <c r="CG24" i="58"/>
  <c r="BU24" i="58"/>
  <c r="BF24" i="58"/>
  <c r="BD24" i="58"/>
  <c r="BB24" i="58"/>
  <c r="AZ24" i="58"/>
  <c r="AU24" i="58"/>
  <c r="P24" i="58"/>
  <c r="O24" i="58"/>
  <c r="J24" i="58"/>
  <c r="H24" i="58"/>
  <c r="F24" i="58"/>
  <c r="D24" i="58"/>
  <c r="CR23" i="58"/>
  <c r="BG23" i="58"/>
  <c r="BE23" i="58"/>
  <c r="BC23" i="58"/>
  <c r="BA23" i="58"/>
  <c r="AX23" i="58"/>
  <c r="BW23" i="58" s="1"/>
  <c r="AN23" i="58"/>
  <c r="AM23" i="58"/>
  <c r="AL23" i="58"/>
  <c r="AH23" i="58"/>
  <c r="AI23" i="58" s="1"/>
  <c r="AF23" i="58"/>
  <c r="AG23" i="58" s="1"/>
  <c r="AD23" i="58"/>
  <c r="AE23" i="58" s="1"/>
  <c r="AB23" i="58"/>
  <c r="Z23" i="58"/>
  <c r="C23" i="58"/>
  <c r="AY23" i="58" s="1"/>
  <c r="CR22" i="58"/>
  <c r="BG22" i="58"/>
  <c r="BE22" i="58"/>
  <c r="BC22" i="58"/>
  <c r="BA22" i="58"/>
  <c r="AY22" i="58"/>
  <c r="AX22" i="58"/>
  <c r="BW22" i="58" s="1"/>
  <c r="AN22" i="58"/>
  <c r="AM22" i="58"/>
  <c r="AL22" i="58"/>
  <c r="AH22" i="58"/>
  <c r="AI22" i="58" s="1"/>
  <c r="AF22" i="58"/>
  <c r="AG22" i="58" s="1"/>
  <c r="AD22" i="58"/>
  <c r="AE22" i="58" s="1"/>
  <c r="AB22" i="58"/>
  <c r="Z22" i="58"/>
  <c r="C22" i="58"/>
  <c r="CR21" i="58"/>
  <c r="BG21" i="58"/>
  <c r="BE21" i="58"/>
  <c r="BC21" i="58"/>
  <c r="BA21" i="58"/>
  <c r="AX21" i="58"/>
  <c r="BW21" i="58" s="1"/>
  <c r="AN21" i="58"/>
  <c r="AM21" i="58"/>
  <c r="AL21" i="58"/>
  <c r="AH21" i="58"/>
  <c r="AI21" i="58" s="1"/>
  <c r="AF21" i="58"/>
  <c r="AG21" i="58" s="1"/>
  <c r="AD21" i="58"/>
  <c r="AE21" i="58" s="1"/>
  <c r="AB21" i="58"/>
  <c r="Z21" i="58"/>
  <c r="C21" i="58"/>
  <c r="CR20" i="58"/>
  <c r="BG20" i="58"/>
  <c r="BE20" i="58"/>
  <c r="BC20" i="58"/>
  <c r="BA20" i="58"/>
  <c r="AX20" i="58"/>
  <c r="BW20" i="58" s="1"/>
  <c r="AN20" i="58"/>
  <c r="AM20" i="58"/>
  <c r="AL20" i="58"/>
  <c r="AH20" i="58"/>
  <c r="AI20" i="58" s="1"/>
  <c r="AF20" i="58"/>
  <c r="AG20" i="58" s="1"/>
  <c r="AD20" i="58"/>
  <c r="AE20" i="58" s="1"/>
  <c r="AB20" i="58"/>
  <c r="AC20" i="58" s="1"/>
  <c r="Z20" i="58"/>
  <c r="C20" i="58"/>
  <c r="AY20" i="58" s="1"/>
  <c r="CR19" i="58"/>
  <c r="BG19" i="58"/>
  <c r="BE19" i="58"/>
  <c r="BC19" i="58"/>
  <c r="BA19" i="58"/>
  <c r="AX19" i="58"/>
  <c r="BW19" i="58" s="1"/>
  <c r="AN19" i="58"/>
  <c r="AM19" i="58"/>
  <c r="AL19" i="58"/>
  <c r="AH19" i="58"/>
  <c r="AI19" i="58" s="1"/>
  <c r="AF19" i="58"/>
  <c r="AG19" i="58" s="1"/>
  <c r="AD19" i="58"/>
  <c r="AE19" i="58" s="1"/>
  <c r="AB19" i="58"/>
  <c r="Z19" i="58"/>
  <c r="C19" i="58"/>
  <c r="AY19" i="58" s="1"/>
  <c r="CR18" i="58"/>
  <c r="BG18" i="58"/>
  <c r="BE18" i="58"/>
  <c r="BC18" i="58"/>
  <c r="BA18" i="58"/>
  <c r="AX18" i="58"/>
  <c r="BW18" i="58" s="1"/>
  <c r="AN18" i="58"/>
  <c r="AM18" i="58"/>
  <c r="AL18" i="58"/>
  <c r="AH18" i="58"/>
  <c r="AI18" i="58" s="1"/>
  <c r="AF18" i="58"/>
  <c r="AG18" i="58" s="1"/>
  <c r="AD18" i="58"/>
  <c r="AB18" i="58"/>
  <c r="AC18" i="58" s="1"/>
  <c r="Z18" i="58"/>
  <c r="C18" i="58"/>
  <c r="AY18" i="58" s="1"/>
  <c r="CR17" i="58"/>
  <c r="BG17" i="58"/>
  <c r="BE17" i="58"/>
  <c r="BC17" i="58"/>
  <c r="BA17" i="58"/>
  <c r="AX17" i="58"/>
  <c r="BW17" i="58" s="1"/>
  <c r="AN17" i="58"/>
  <c r="AM17" i="58"/>
  <c r="AL17" i="58"/>
  <c r="AH17" i="58"/>
  <c r="AI17" i="58" s="1"/>
  <c r="AF17" i="58"/>
  <c r="AD17" i="58"/>
  <c r="AE17" i="58" s="1"/>
  <c r="AB17" i="58"/>
  <c r="AC17" i="58" s="1"/>
  <c r="Z17" i="58"/>
  <c r="C17" i="58"/>
  <c r="CM15" i="58"/>
  <c r="DA15" i="58" s="1"/>
  <c r="CQ14" i="58"/>
  <c r="CP14" i="58"/>
  <c r="CO14" i="58"/>
  <c r="CN14" i="58"/>
  <c r="CM14" i="58"/>
  <c r="CG14" i="58"/>
  <c r="CD14" i="58"/>
  <c r="CC14" i="58"/>
  <c r="CA14" i="58"/>
  <c r="BY14" i="58"/>
  <c r="BX14" i="58"/>
  <c r="BU14" i="58"/>
  <c r="BF14" i="58"/>
  <c r="BD14" i="58"/>
  <c r="BB14" i="58"/>
  <c r="AZ14" i="58"/>
  <c r="AU14" i="58"/>
  <c r="P14" i="58"/>
  <c r="O14" i="58"/>
  <c r="J14" i="58"/>
  <c r="H14" i="58"/>
  <c r="F14" i="58"/>
  <c r="D14" i="58"/>
  <c r="CR13" i="58"/>
  <c r="CB13" i="58"/>
  <c r="BZ13" i="58"/>
  <c r="BG13" i="58"/>
  <c r="BE13" i="58"/>
  <c r="BC13" i="58"/>
  <c r="BA13" i="58"/>
  <c r="AX13" i="58"/>
  <c r="BW13" i="58" s="1"/>
  <c r="AN13" i="58"/>
  <c r="AM13" i="58"/>
  <c r="AL13" i="58"/>
  <c r="AH13" i="58"/>
  <c r="AF13" i="58"/>
  <c r="AD13" i="58"/>
  <c r="AB13" i="58"/>
  <c r="Z13" i="58"/>
  <c r="K13" i="58"/>
  <c r="I13" i="58"/>
  <c r="G13" i="58"/>
  <c r="E13" i="58"/>
  <c r="C13" i="58"/>
  <c r="AY13" i="58" s="1"/>
  <c r="CR12" i="58"/>
  <c r="CF12" i="58"/>
  <c r="CB12" i="58"/>
  <c r="BZ12" i="58"/>
  <c r="BG12" i="58"/>
  <c r="BE12" i="58"/>
  <c r="BC12" i="58"/>
  <c r="BA12" i="58"/>
  <c r="AX12" i="58"/>
  <c r="BW12" i="58" s="1"/>
  <c r="AN12" i="58"/>
  <c r="AM12" i="58"/>
  <c r="AL12" i="58"/>
  <c r="AH12" i="58"/>
  <c r="AI12" i="58" s="1"/>
  <c r="AF12" i="58"/>
  <c r="AD12" i="58"/>
  <c r="AC12" i="58"/>
  <c r="AB12" i="58"/>
  <c r="Z12" i="58"/>
  <c r="K12" i="58"/>
  <c r="I12" i="58"/>
  <c r="G12" i="58"/>
  <c r="E12" i="58"/>
  <c r="C12" i="58"/>
  <c r="CR11" i="58"/>
  <c r="CB11" i="58"/>
  <c r="BZ11" i="58"/>
  <c r="BW11" i="58"/>
  <c r="BG11" i="58"/>
  <c r="BE11" i="58"/>
  <c r="BC11" i="58"/>
  <c r="BA11" i="58"/>
  <c r="AX11" i="58"/>
  <c r="AN11" i="58"/>
  <c r="AM11" i="58"/>
  <c r="AL11" i="58"/>
  <c r="AH11" i="58"/>
  <c r="AI11" i="58" s="1"/>
  <c r="AF11" i="58"/>
  <c r="AG11" i="58" s="1"/>
  <c r="AD11" i="58"/>
  <c r="AE11" i="58" s="1"/>
  <c r="AC11" i="58"/>
  <c r="AB11" i="58"/>
  <c r="Z11" i="58"/>
  <c r="K11" i="58"/>
  <c r="I11" i="58"/>
  <c r="G11" i="58"/>
  <c r="E11" i="58"/>
  <c r="C11" i="58"/>
  <c r="AY11" i="58" s="1"/>
  <c r="CR10" i="58"/>
  <c r="CB10" i="58"/>
  <c r="BZ10" i="58"/>
  <c r="BW10" i="58"/>
  <c r="BG10" i="58"/>
  <c r="BE10" i="58"/>
  <c r="BC10" i="58"/>
  <c r="BA10" i="58"/>
  <c r="AX10" i="58"/>
  <c r="AN10" i="58"/>
  <c r="AM10" i="58"/>
  <c r="AL10" i="58"/>
  <c r="AH10" i="58"/>
  <c r="AI10" i="58" s="1"/>
  <c r="AF10" i="58"/>
  <c r="AD10" i="58"/>
  <c r="AB10" i="58"/>
  <c r="Z10" i="58"/>
  <c r="K10" i="58"/>
  <c r="I10" i="58"/>
  <c r="G10" i="58"/>
  <c r="E10" i="58"/>
  <c r="C10" i="58"/>
  <c r="AY10" i="58" s="1"/>
  <c r="CR9" i="58"/>
  <c r="CB9" i="58"/>
  <c r="BZ9" i="58"/>
  <c r="BG9" i="58"/>
  <c r="BE9" i="58"/>
  <c r="BC9" i="58"/>
  <c r="BA9" i="58"/>
  <c r="AX9" i="58"/>
  <c r="BW9" i="58" s="1"/>
  <c r="AN9" i="58"/>
  <c r="AM9" i="58"/>
  <c r="AL9" i="58"/>
  <c r="AH9" i="58"/>
  <c r="AF9" i="58"/>
  <c r="AD9" i="58"/>
  <c r="AE9" i="58" s="1"/>
  <c r="AB9" i="58"/>
  <c r="Z9" i="58"/>
  <c r="K9" i="58"/>
  <c r="I9" i="58"/>
  <c r="G9" i="58"/>
  <c r="E9" i="58"/>
  <c r="C9" i="58"/>
  <c r="CR8" i="58"/>
  <c r="CB8" i="58"/>
  <c r="BZ8" i="58"/>
  <c r="BG8" i="58"/>
  <c r="BE8" i="58"/>
  <c r="BC8" i="58"/>
  <c r="BA8" i="58"/>
  <c r="AX8" i="58"/>
  <c r="BW8" i="58" s="1"/>
  <c r="AN8" i="58"/>
  <c r="AM8" i="58"/>
  <c r="AL8" i="58"/>
  <c r="AH8" i="58"/>
  <c r="AF8" i="58"/>
  <c r="AG8" i="58" s="1"/>
  <c r="AD8" i="58"/>
  <c r="AE8" i="58" s="1"/>
  <c r="AB8" i="58"/>
  <c r="AC8" i="58" s="1"/>
  <c r="Z8" i="58"/>
  <c r="K8" i="58"/>
  <c r="I8" i="58"/>
  <c r="G8" i="58"/>
  <c r="E8" i="58"/>
  <c r="C8" i="58"/>
  <c r="CR7" i="58"/>
  <c r="CB7" i="58"/>
  <c r="BZ7" i="58"/>
  <c r="BG7" i="58"/>
  <c r="BE7" i="58"/>
  <c r="BC7" i="58"/>
  <c r="BA7" i="58"/>
  <c r="AX7" i="58"/>
  <c r="BW7" i="58" s="1"/>
  <c r="AN7" i="58"/>
  <c r="AM7" i="58"/>
  <c r="AL7" i="58"/>
  <c r="AH7" i="58"/>
  <c r="AI7" i="58" s="1"/>
  <c r="AF7" i="58"/>
  <c r="AG7" i="58" s="1"/>
  <c r="AD7" i="58"/>
  <c r="AB7" i="58"/>
  <c r="AC7" i="58" s="1"/>
  <c r="Z7" i="58"/>
  <c r="K7" i="58"/>
  <c r="I7" i="58"/>
  <c r="G7" i="58"/>
  <c r="E7" i="58"/>
  <c r="C7" i="58"/>
  <c r="AY7" i="58" s="1"/>
  <c r="CM5" i="58"/>
  <c r="DA5" i="58" s="1"/>
  <c r="CK4" i="58"/>
  <c r="BN4" i="58"/>
  <c r="AB4" i="58"/>
  <c r="AM4" i="58" s="1"/>
  <c r="O4" i="58"/>
  <c r="BL4" i="58" s="1"/>
  <c r="BO4" i="58" s="1"/>
  <c r="BY54" i="33"/>
  <c r="BX54" i="33"/>
  <c r="CD64" i="57"/>
  <c r="CC64" i="57"/>
  <c r="CA64" i="57"/>
  <c r="CB64" i="57" s="1"/>
  <c r="BY64" i="57"/>
  <c r="BZ64" i="57" s="1"/>
  <c r="BX64" i="57"/>
  <c r="CE63" i="57"/>
  <c r="CF63" i="57" s="1"/>
  <c r="CB63" i="57"/>
  <c r="BZ63" i="57"/>
  <c r="CE62" i="57"/>
  <c r="CB62" i="57"/>
  <c r="BZ62" i="57"/>
  <c r="CE61" i="57"/>
  <c r="CB61" i="57"/>
  <c r="BZ61" i="57"/>
  <c r="CE60" i="57"/>
  <c r="CF60" i="57" s="1"/>
  <c r="CB60" i="57"/>
  <c r="BZ60" i="57"/>
  <c r="CE59" i="57"/>
  <c r="CB59" i="57"/>
  <c r="BZ59" i="57"/>
  <c r="CE58" i="57"/>
  <c r="CB58" i="57"/>
  <c r="BZ58" i="57"/>
  <c r="CE57" i="57"/>
  <c r="CB57" i="57"/>
  <c r="BZ57" i="57"/>
  <c r="CD54" i="57"/>
  <c r="CC54" i="57"/>
  <c r="CA54" i="57"/>
  <c r="BY54" i="57"/>
  <c r="BX54" i="57"/>
  <c r="CD44" i="57"/>
  <c r="CC44" i="57"/>
  <c r="CA44" i="57"/>
  <c r="BY44" i="57"/>
  <c r="BX44" i="57"/>
  <c r="CE43" i="57"/>
  <c r="CF43" i="57" s="1"/>
  <c r="CB43" i="57"/>
  <c r="BZ43" i="57"/>
  <c r="CE42" i="57"/>
  <c r="CB42" i="57"/>
  <c r="BZ42" i="57"/>
  <c r="CE41" i="57"/>
  <c r="CB41" i="57"/>
  <c r="BZ41" i="57"/>
  <c r="CE40" i="57"/>
  <c r="CF40" i="57" s="1"/>
  <c r="CB40" i="57"/>
  <c r="BZ40" i="57"/>
  <c r="CE39" i="57"/>
  <c r="CB39" i="57"/>
  <c r="BZ39" i="57"/>
  <c r="CE38" i="57"/>
  <c r="CB38" i="57"/>
  <c r="BZ38" i="57"/>
  <c r="CE37" i="57"/>
  <c r="CF37" i="57" s="1"/>
  <c r="CB37" i="57"/>
  <c r="BZ37" i="57"/>
  <c r="CD34" i="57"/>
  <c r="CC34" i="57"/>
  <c r="CA34" i="57"/>
  <c r="BY34" i="57"/>
  <c r="BX34" i="57"/>
  <c r="CE33" i="57"/>
  <c r="CF33" i="57" s="1"/>
  <c r="CB33" i="57"/>
  <c r="BZ33" i="57"/>
  <c r="CE32" i="57"/>
  <c r="CF32" i="57" s="1"/>
  <c r="CB32" i="57"/>
  <c r="BZ32" i="57"/>
  <c r="CE31" i="57"/>
  <c r="CB31" i="57"/>
  <c r="BZ31" i="57"/>
  <c r="CE30" i="57"/>
  <c r="CF30" i="57" s="1"/>
  <c r="CB30" i="57"/>
  <c r="BZ30" i="57"/>
  <c r="CE29" i="57"/>
  <c r="CB29" i="57"/>
  <c r="BZ29" i="57"/>
  <c r="CE28" i="57"/>
  <c r="CB28" i="57"/>
  <c r="BZ28" i="57"/>
  <c r="CE27" i="57"/>
  <c r="CB27" i="57"/>
  <c r="BZ27" i="57"/>
  <c r="CD24" i="57"/>
  <c r="CC24" i="57"/>
  <c r="CA24" i="57"/>
  <c r="BY24" i="57"/>
  <c r="BX24" i="57"/>
  <c r="CE23" i="57"/>
  <c r="CF23" i="57" s="1"/>
  <c r="CB23" i="57"/>
  <c r="BZ23" i="57"/>
  <c r="CE22" i="57"/>
  <c r="CB22" i="57"/>
  <c r="BZ22" i="57"/>
  <c r="CE21" i="57"/>
  <c r="CF21" i="57" s="1"/>
  <c r="CB21" i="57"/>
  <c r="BZ21" i="57"/>
  <c r="CE20" i="57"/>
  <c r="CB20" i="57"/>
  <c r="BZ20" i="57"/>
  <c r="CE19" i="57"/>
  <c r="CF19" i="57" s="1"/>
  <c r="CB19" i="57"/>
  <c r="BZ19" i="57"/>
  <c r="CE18" i="57"/>
  <c r="CB18" i="57"/>
  <c r="BZ18" i="57"/>
  <c r="CE17" i="57"/>
  <c r="CB17" i="57"/>
  <c r="BZ17" i="57"/>
  <c r="DB100" i="57"/>
  <c r="DM68" i="57"/>
  <c r="DE73" i="57"/>
  <c r="DD73" i="57"/>
  <c r="DC73" i="57"/>
  <c r="DB73" i="57"/>
  <c r="DA73" i="57"/>
  <c r="CZ73" i="57"/>
  <c r="DE72" i="57"/>
  <c r="DD72" i="57"/>
  <c r="DC72" i="57"/>
  <c r="DB72" i="57"/>
  <c r="DA72" i="57"/>
  <c r="DE71" i="57"/>
  <c r="DD71" i="57"/>
  <c r="DC71" i="57"/>
  <c r="DF71" i="57" s="1"/>
  <c r="DB71" i="57"/>
  <c r="DA71" i="57"/>
  <c r="DE70" i="57"/>
  <c r="DD70" i="57"/>
  <c r="DC70" i="57"/>
  <c r="DB70" i="57"/>
  <c r="DA70" i="57"/>
  <c r="DE69" i="57"/>
  <c r="DD69" i="57"/>
  <c r="DC69" i="57"/>
  <c r="DB69" i="57"/>
  <c r="DA69" i="57"/>
  <c r="DE68" i="57"/>
  <c r="DD68" i="57"/>
  <c r="DC68" i="57"/>
  <c r="DB68" i="57"/>
  <c r="DA68" i="57"/>
  <c r="DE67" i="57"/>
  <c r="DD67" i="57"/>
  <c r="DC67" i="57"/>
  <c r="DF67" i="57" s="1"/>
  <c r="DA67" i="57"/>
  <c r="DE64" i="57"/>
  <c r="DD64" i="57"/>
  <c r="DC64" i="57"/>
  <c r="DB64" i="57"/>
  <c r="DA64" i="57"/>
  <c r="DF63" i="57"/>
  <c r="DF62" i="57"/>
  <c r="DF61" i="57"/>
  <c r="DF60" i="57"/>
  <c r="DF59" i="57"/>
  <c r="DF58" i="57"/>
  <c r="DF57" i="57"/>
  <c r="DE54" i="57"/>
  <c r="DD54" i="57"/>
  <c r="DC54" i="57"/>
  <c r="DB54" i="57"/>
  <c r="DA54" i="57"/>
  <c r="DF53" i="57"/>
  <c r="DF52" i="57"/>
  <c r="DF51" i="57"/>
  <c r="DF50" i="57"/>
  <c r="DF49" i="57"/>
  <c r="DF48" i="57"/>
  <c r="DF47" i="57"/>
  <c r="DE44" i="57"/>
  <c r="DD44" i="57"/>
  <c r="DC44" i="57"/>
  <c r="DF44" i="57" s="1"/>
  <c r="DB44" i="57"/>
  <c r="DA44" i="57"/>
  <c r="DF43" i="57"/>
  <c r="DF42" i="57"/>
  <c r="DF41" i="57"/>
  <c r="DF40" i="57"/>
  <c r="DF39" i="57"/>
  <c r="DF38" i="57"/>
  <c r="DF37" i="57"/>
  <c r="DE34" i="57"/>
  <c r="DD34" i="57"/>
  <c r="DC34" i="57"/>
  <c r="DB34" i="57"/>
  <c r="DA34" i="57"/>
  <c r="DF33" i="57"/>
  <c r="DF32" i="57"/>
  <c r="DF31" i="57"/>
  <c r="DF30" i="57"/>
  <c r="DF29" i="57"/>
  <c r="DF28" i="57"/>
  <c r="DF27" i="57"/>
  <c r="DE24" i="57"/>
  <c r="DD24" i="57"/>
  <c r="DC24" i="57"/>
  <c r="DB24" i="57"/>
  <c r="DA24" i="57"/>
  <c r="DF23" i="57"/>
  <c r="DF22" i="57"/>
  <c r="DF21" i="57"/>
  <c r="DF20" i="57"/>
  <c r="DF19" i="57"/>
  <c r="DF18" i="57"/>
  <c r="DF17" i="57"/>
  <c r="DE14" i="57"/>
  <c r="DD14" i="57"/>
  <c r="DC14" i="57"/>
  <c r="DB14" i="57"/>
  <c r="DA14" i="57"/>
  <c r="DF13" i="57"/>
  <c r="DF12" i="57"/>
  <c r="DF11" i="57"/>
  <c r="DF10" i="57"/>
  <c r="DF9" i="57"/>
  <c r="DF8" i="57"/>
  <c r="DF7" i="57"/>
  <c r="O107" i="57"/>
  <c r="T106" i="57"/>
  <c r="K106" i="57"/>
  <c r="P106" i="57" s="1"/>
  <c r="T105" i="57"/>
  <c r="K105" i="57"/>
  <c r="P105" i="57" s="1"/>
  <c r="T104" i="57"/>
  <c r="K104" i="57"/>
  <c r="P104" i="57" s="1"/>
  <c r="T103" i="57"/>
  <c r="K103" i="57"/>
  <c r="P103" i="57" s="1"/>
  <c r="T102" i="57"/>
  <c r="K102" i="57"/>
  <c r="P102" i="57" s="1"/>
  <c r="T101" i="57"/>
  <c r="K101" i="57"/>
  <c r="P101" i="57" s="1"/>
  <c r="CN100" i="57"/>
  <c r="T100" i="57"/>
  <c r="K100" i="57"/>
  <c r="P100" i="57" s="1"/>
  <c r="AL95" i="57"/>
  <c r="AO95" i="57" s="1"/>
  <c r="Q95" i="57"/>
  <c r="AB101" i="57" s="1"/>
  <c r="AL92" i="57"/>
  <c r="N92" i="57"/>
  <c r="AL91" i="57"/>
  <c r="N91" i="57"/>
  <c r="N85" i="57"/>
  <c r="N84" i="57"/>
  <c r="CE80" i="57"/>
  <c r="CA80" i="57"/>
  <c r="BL80" i="57"/>
  <c r="BJ80" i="57"/>
  <c r="BE80" i="57"/>
  <c r="BG80" i="57" s="1"/>
  <c r="BG82" i="57" s="1"/>
  <c r="AN80" i="57"/>
  <c r="AL80" i="57"/>
  <c r="AL85" i="57" s="1"/>
  <c r="AG80" i="57"/>
  <c r="AI80" i="57" s="1"/>
  <c r="AI82" i="57" s="1"/>
  <c r="P80" i="57"/>
  <c r="N80" i="57"/>
  <c r="I80" i="57"/>
  <c r="K80" i="57" s="1"/>
  <c r="K82" i="57" s="1"/>
  <c r="CW74" i="57"/>
  <c r="CY71" i="57" s="1"/>
  <c r="BW74" i="57"/>
  <c r="BF74" i="57"/>
  <c r="BD74" i="57"/>
  <c r="BB74" i="57"/>
  <c r="AZ74" i="57"/>
  <c r="AZ84" i="57" s="1"/>
  <c r="AX74" i="57"/>
  <c r="Z74" i="57"/>
  <c r="W74" i="57"/>
  <c r="BU74" i="57" s="1"/>
  <c r="B74" i="57"/>
  <c r="CX73" i="57"/>
  <c r="CQ73" i="57"/>
  <c r="CP73" i="57"/>
  <c r="CO73" i="57"/>
  <c r="CN73" i="57"/>
  <c r="CM73" i="57"/>
  <c r="CL73" i="57"/>
  <c r="CG73" i="57"/>
  <c r="CJ73" i="57" s="1"/>
  <c r="CD73" i="57"/>
  <c r="CC73" i="57"/>
  <c r="CA73" i="57"/>
  <c r="BY73" i="57"/>
  <c r="BX73" i="57"/>
  <c r="BG73" i="57"/>
  <c r="BE73" i="57"/>
  <c r="BC73" i="57"/>
  <c r="BA73" i="57"/>
  <c r="P73" i="57"/>
  <c r="O73" i="57"/>
  <c r="J73" i="57"/>
  <c r="H73" i="57"/>
  <c r="F73" i="57"/>
  <c r="D73" i="57"/>
  <c r="CX72" i="57"/>
  <c r="CQ72" i="57"/>
  <c r="CP72" i="57"/>
  <c r="CO72" i="57"/>
  <c r="CN72" i="57"/>
  <c r="CM72" i="57"/>
  <c r="CG72" i="57"/>
  <c r="CJ72" i="57" s="1"/>
  <c r="CD72" i="57"/>
  <c r="CC72" i="57"/>
  <c r="CA72" i="57"/>
  <c r="BY72" i="57"/>
  <c r="BX72" i="57"/>
  <c r="BG72" i="57"/>
  <c r="BE72" i="57"/>
  <c r="BC72" i="57"/>
  <c r="BA72" i="57"/>
  <c r="P72" i="57"/>
  <c r="O72" i="57"/>
  <c r="J72" i="57"/>
  <c r="H72" i="57"/>
  <c r="F72" i="57"/>
  <c r="D72" i="57"/>
  <c r="CX71" i="57"/>
  <c r="CQ71" i="57"/>
  <c r="CP71" i="57"/>
  <c r="CO71" i="57"/>
  <c r="CN71" i="57"/>
  <c r="CM71" i="57"/>
  <c r="CG71" i="57"/>
  <c r="CJ71" i="57" s="1"/>
  <c r="CD71" i="57"/>
  <c r="CC71" i="57"/>
  <c r="CA71" i="57"/>
  <c r="BY71" i="57"/>
  <c r="BX71" i="57"/>
  <c r="BG71" i="57"/>
  <c r="BE71" i="57"/>
  <c r="BC71" i="57"/>
  <c r="BA71" i="57"/>
  <c r="P71" i="57"/>
  <c r="O71" i="57"/>
  <c r="J71" i="57"/>
  <c r="H71" i="57"/>
  <c r="F71" i="57"/>
  <c r="D71" i="57"/>
  <c r="CX70" i="57"/>
  <c r="CQ70" i="57"/>
  <c r="CP70" i="57"/>
  <c r="CO70" i="57"/>
  <c r="CN70" i="57"/>
  <c r="CM70" i="57"/>
  <c r="CG70" i="57"/>
  <c r="CJ70" i="57" s="1"/>
  <c r="CD70" i="57"/>
  <c r="CC70" i="57"/>
  <c r="CA70" i="57"/>
  <c r="BY70" i="57"/>
  <c r="BX70" i="57"/>
  <c r="BG70" i="57"/>
  <c r="BE70" i="57"/>
  <c r="BC70" i="57"/>
  <c r="BA70" i="57"/>
  <c r="P70" i="57"/>
  <c r="O70" i="57"/>
  <c r="J70" i="57"/>
  <c r="H70" i="57"/>
  <c r="F70" i="57"/>
  <c r="D70" i="57"/>
  <c r="CX69" i="57"/>
  <c r="CQ69" i="57"/>
  <c r="CP69" i="57"/>
  <c r="CO69" i="57"/>
  <c r="CN69" i="57"/>
  <c r="CM69" i="57"/>
  <c r="CG69" i="57"/>
  <c r="CJ69" i="57" s="1"/>
  <c r="CD69" i="57"/>
  <c r="CC69" i="57"/>
  <c r="CA69" i="57"/>
  <c r="BY69" i="57"/>
  <c r="BX69" i="57"/>
  <c r="BG69" i="57"/>
  <c r="BE69" i="57"/>
  <c r="BC69" i="57"/>
  <c r="BA69" i="57"/>
  <c r="P69" i="57"/>
  <c r="O69" i="57"/>
  <c r="J69" i="57"/>
  <c r="H69" i="57"/>
  <c r="F69" i="57"/>
  <c r="D69" i="57"/>
  <c r="CX68" i="57"/>
  <c r="CQ68" i="57"/>
  <c r="CP68" i="57"/>
  <c r="CO68" i="57"/>
  <c r="CN68" i="57"/>
  <c r="CM68" i="57"/>
  <c r="CG68" i="57"/>
  <c r="CJ68" i="57" s="1"/>
  <c r="CD68" i="57"/>
  <c r="CC68" i="57"/>
  <c r="CA68" i="57"/>
  <c r="BY68" i="57"/>
  <c r="BX68" i="57"/>
  <c r="BG68" i="57"/>
  <c r="BE68" i="57"/>
  <c r="BC68" i="57"/>
  <c r="BA68" i="57"/>
  <c r="P68" i="57"/>
  <c r="O68" i="57"/>
  <c r="J68" i="57"/>
  <c r="H68" i="57"/>
  <c r="F68" i="57"/>
  <c r="D68" i="57"/>
  <c r="CQ67" i="57"/>
  <c r="CP67" i="57"/>
  <c r="CO67" i="57"/>
  <c r="CN67" i="57"/>
  <c r="CM67" i="57"/>
  <c r="CG67" i="57"/>
  <c r="CD67" i="57"/>
  <c r="CC67" i="57"/>
  <c r="CA67" i="57"/>
  <c r="BY67" i="57"/>
  <c r="BX67" i="57"/>
  <c r="BG67" i="57"/>
  <c r="BE67" i="57"/>
  <c r="BC67" i="57"/>
  <c r="BA67" i="57"/>
  <c r="P67" i="57"/>
  <c r="O67" i="57"/>
  <c r="J67" i="57"/>
  <c r="H67" i="57"/>
  <c r="F67" i="57"/>
  <c r="D67" i="57"/>
  <c r="CM65" i="57"/>
  <c r="DA65" i="57" s="1"/>
  <c r="CQ64" i="57"/>
  <c r="CP64" i="57"/>
  <c r="CO64" i="57"/>
  <c r="CR64" i="57" s="1"/>
  <c r="CN64" i="57"/>
  <c r="CM64" i="57"/>
  <c r="BU64" i="57"/>
  <c r="BF64" i="57"/>
  <c r="BD64" i="57"/>
  <c r="BB64" i="57"/>
  <c r="AZ64" i="57"/>
  <c r="AU64" i="57"/>
  <c r="P64" i="57"/>
  <c r="O64" i="57"/>
  <c r="J64" i="57"/>
  <c r="H64" i="57"/>
  <c r="F64" i="57"/>
  <c r="D64" i="57"/>
  <c r="CR63" i="57"/>
  <c r="BG63" i="57"/>
  <c r="BE63" i="57"/>
  <c r="BC63" i="57"/>
  <c r="BA63" i="57"/>
  <c r="AX63" i="57"/>
  <c r="BW63" i="57" s="1"/>
  <c r="AN63" i="57"/>
  <c r="AM63" i="57"/>
  <c r="AL63" i="57"/>
  <c r="AH63" i="57"/>
  <c r="AI63" i="57" s="1"/>
  <c r="AF63" i="57"/>
  <c r="AG63" i="57" s="1"/>
  <c r="AD63" i="57"/>
  <c r="AE63" i="57" s="1"/>
  <c r="AB63" i="57"/>
  <c r="AC63" i="57" s="1"/>
  <c r="Z63" i="57"/>
  <c r="K63" i="57"/>
  <c r="I63" i="57"/>
  <c r="G63" i="57"/>
  <c r="E63" i="57"/>
  <c r="C63" i="57"/>
  <c r="AY63" i="57" s="1"/>
  <c r="CR62" i="57"/>
  <c r="BG62" i="57"/>
  <c r="BE62" i="57"/>
  <c r="BC62" i="57"/>
  <c r="BA62" i="57"/>
  <c r="AX62" i="57"/>
  <c r="BW62" i="57" s="1"/>
  <c r="AN62" i="57"/>
  <c r="AM62" i="57"/>
  <c r="AL62" i="57"/>
  <c r="AH62" i="57"/>
  <c r="AI62" i="57" s="1"/>
  <c r="AF62" i="57"/>
  <c r="AG62" i="57" s="1"/>
  <c r="AD62" i="57"/>
  <c r="AE62" i="57" s="1"/>
  <c r="AB62" i="57"/>
  <c r="Z62" i="57"/>
  <c r="K62" i="57"/>
  <c r="I62" i="57"/>
  <c r="G62" i="57"/>
  <c r="E62" i="57"/>
  <c r="C62" i="57"/>
  <c r="AY62" i="57" s="1"/>
  <c r="CR61" i="57"/>
  <c r="BG61" i="57"/>
  <c r="BE61" i="57"/>
  <c r="BC61" i="57"/>
  <c r="BA61" i="57"/>
  <c r="AX61" i="57"/>
  <c r="BW61" i="57" s="1"/>
  <c r="AN61" i="57"/>
  <c r="AM61" i="57"/>
  <c r="AL61" i="57"/>
  <c r="AH61" i="57"/>
  <c r="AF61" i="57"/>
  <c r="AG61" i="57" s="1"/>
  <c r="AD61" i="57"/>
  <c r="AE61" i="57" s="1"/>
  <c r="AB61" i="57"/>
  <c r="AC61" i="57" s="1"/>
  <c r="Z61" i="57"/>
  <c r="K61" i="57"/>
  <c r="I61" i="57"/>
  <c r="G61" i="57"/>
  <c r="E61" i="57"/>
  <c r="C61" i="57"/>
  <c r="AY61" i="57" s="1"/>
  <c r="CR60" i="57"/>
  <c r="BG60" i="57"/>
  <c r="BE60" i="57"/>
  <c r="BC60" i="57"/>
  <c r="BA60" i="57"/>
  <c r="AX60" i="57"/>
  <c r="BW60" i="57" s="1"/>
  <c r="AN60" i="57"/>
  <c r="AM60" i="57"/>
  <c r="AL60" i="57"/>
  <c r="AH60" i="57"/>
  <c r="AI60" i="57" s="1"/>
  <c r="AF60" i="57"/>
  <c r="AG60" i="57" s="1"/>
  <c r="AD60" i="57"/>
  <c r="AE60" i="57" s="1"/>
  <c r="AB60" i="57"/>
  <c r="AC60" i="57" s="1"/>
  <c r="Z60" i="57"/>
  <c r="K60" i="57"/>
  <c r="I60" i="57"/>
  <c r="G60" i="57"/>
  <c r="E60" i="57"/>
  <c r="C60" i="57"/>
  <c r="AY60" i="57" s="1"/>
  <c r="CR59" i="57"/>
  <c r="BG59" i="57"/>
  <c r="BE59" i="57"/>
  <c r="BC59" i="57"/>
  <c r="BA59" i="57"/>
  <c r="AX59" i="57"/>
  <c r="BW59" i="57" s="1"/>
  <c r="AN59" i="57"/>
  <c r="AM59" i="57"/>
  <c r="AL59" i="57"/>
  <c r="AH59" i="57"/>
  <c r="AI59" i="57" s="1"/>
  <c r="AF59" i="57"/>
  <c r="AG59" i="57" s="1"/>
  <c r="AD59" i="57"/>
  <c r="AE59" i="57" s="1"/>
  <c r="AB59" i="57"/>
  <c r="AC59" i="57" s="1"/>
  <c r="Z59" i="57"/>
  <c r="K59" i="57"/>
  <c r="I59" i="57"/>
  <c r="G59" i="57"/>
  <c r="E59" i="57"/>
  <c r="C59" i="57"/>
  <c r="AY59" i="57" s="1"/>
  <c r="CR58" i="57"/>
  <c r="BG58" i="57"/>
  <c r="BE58" i="57"/>
  <c r="BC58" i="57"/>
  <c r="BA58" i="57"/>
  <c r="AX58" i="57"/>
  <c r="BW58" i="57" s="1"/>
  <c r="AN58" i="57"/>
  <c r="AM58" i="57"/>
  <c r="AL58" i="57"/>
  <c r="AH58" i="57"/>
  <c r="AI58" i="57" s="1"/>
  <c r="AF58" i="57"/>
  <c r="AG58" i="57" s="1"/>
  <c r="AD58" i="57"/>
  <c r="AE58" i="57" s="1"/>
  <c r="AB58" i="57"/>
  <c r="AC58" i="57" s="1"/>
  <c r="AJ58" i="57" s="1"/>
  <c r="AA58" i="57"/>
  <c r="Z58" i="57"/>
  <c r="K58" i="57"/>
  <c r="I58" i="57"/>
  <c r="G58" i="57"/>
  <c r="E58" i="57"/>
  <c r="C58" i="57"/>
  <c r="AY58" i="57" s="1"/>
  <c r="CR57" i="57"/>
  <c r="BG57" i="57"/>
  <c r="BE57" i="57"/>
  <c r="BC57" i="57"/>
  <c r="BA57" i="57"/>
  <c r="AX57" i="57"/>
  <c r="BW57" i="57" s="1"/>
  <c r="AN57" i="57"/>
  <c r="AN64" i="57" s="1"/>
  <c r="AM57" i="57"/>
  <c r="AL57" i="57"/>
  <c r="AH57" i="57"/>
  <c r="AI57" i="57" s="1"/>
  <c r="AF57" i="57"/>
  <c r="AG57" i="57" s="1"/>
  <c r="AD57" i="57"/>
  <c r="AB57" i="57"/>
  <c r="Z57" i="57"/>
  <c r="K57" i="57"/>
  <c r="I57" i="57"/>
  <c r="G57" i="57"/>
  <c r="E57" i="57"/>
  <c r="C57" i="57"/>
  <c r="AY57" i="57" s="1"/>
  <c r="CM55" i="57"/>
  <c r="DA55" i="57" s="1"/>
  <c r="CQ54" i="57"/>
  <c r="CP54" i="57"/>
  <c r="CO54" i="57"/>
  <c r="CN54" i="57"/>
  <c r="CM54" i="57"/>
  <c r="BU54" i="57"/>
  <c r="BF54" i="57"/>
  <c r="BD54" i="57"/>
  <c r="BB54" i="57"/>
  <c r="AZ54" i="57"/>
  <c r="AU54" i="57"/>
  <c r="P54" i="57"/>
  <c r="O54" i="57"/>
  <c r="J54" i="57"/>
  <c r="H54" i="57"/>
  <c r="F54" i="57"/>
  <c r="D54" i="57"/>
  <c r="CR53" i="57"/>
  <c r="BG53" i="57"/>
  <c r="BE53" i="57"/>
  <c r="BC53" i="57"/>
  <c r="BA53" i="57"/>
  <c r="AX53" i="57"/>
  <c r="AN53" i="57"/>
  <c r="AM53" i="57"/>
  <c r="AL53" i="57"/>
  <c r="AH53" i="57"/>
  <c r="AI53" i="57" s="1"/>
  <c r="AF53" i="57"/>
  <c r="AG53" i="57" s="1"/>
  <c r="AD53" i="57"/>
  <c r="AE53" i="57" s="1"/>
  <c r="AB53" i="57"/>
  <c r="AC53" i="57" s="1"/>
  <c r="Z53" i="57"/>
  <c r="K53" i="57"/>
  <c r="I53" i="57"/>
  <c r="G53" i="57"/>
  <c r="E53" i="57"/>
  <c r="C53" i="57"/>
  <c r="AY53" i="57" s="1"/>
  <c r="CR52" i="57"/>
  <c r="BG52" i="57"/>
  <c r="BE52" i="57"/>
  <c r="BC52" i="57"/>
  <c r="BA52" i="57"/>
  <c r="AX52" i="57"/>
  <c r="AN52" i="57"/>
  <c r="AM52" i="57"/>
  <c r="AL52" i="57"/>
  <c r="AH52" i="57"/>
  <c r="AI52" i="57" s="1"/>
  <c r="AF52" i="57"/>
  <c r="AG52" i="57" s="1"/>
  <c r="AD52" i="57"/>
  <c r="AE52" i="57" s="1"/>
  <c r="AB52" i="57"/>
  <c r="AC52" i="57" s="1"/>
  <c r="Z52" i="57"/>
  <c r="K52" i="57"/>
  <c r="I52" i="57"/>
  <c r="G52" i="57"/>
  <c r="E52" i="57"/>
  <c r="C52" i="57"/>
  <c r="AY52" i="57" s="1"/>
  <c r="CR51" i="57"/>
  <c r="BG51" i="57"/>
  <c r="BE51" i="57"/>
  <c r="BC51" i="57"/>
  <c r="BA51" i="57"/>
  <c r="AX51" i="57"/>
  <c r="AN51" i="57"/>
  <c r="AM51" i="57"/>
  <c r="AL51" i="57"/>
  <c r="AH51" i="57"/>
  <c r="AI51" i="57" s="1"/>
  <c r="AF51" i="57"/>
  <c r="AG51" i="57" s="1"/>
  <c r="AD51" i="57"/>
  <c r="AE51" i="57" s="1"/>
  <c r="AB51" i="57"/>
  <c r="AA51" i="57" s="1"/>
  <c r="Z51" i="57"/>
  <c r="K51" i="57"/>
  <c r="I51" i="57"/>
  <c r="G51" i="57"/>
  <c r="E51" i="57"/>
  <c r="C51" i="57"/>
  <c r="AY51" i="57" s="1"/>
  <c r="CR50" i="57"/>
  <c r="BG50" i="57"/>
  <c r="BE50" i="57"/>
  <c r="BC50" i="57"/>
  <c r="BA50" i="57"/>
  <c r="AX50" i="57"/>
  <c r="AN50" i="57"/>
  <c r="AM50" i="57"/>
  <c r="AL50" i="57"/>
  <c r="AH50" i="57"/>
  <c r="AI50" i="57" s="1"/>
  <c r="AF50" i="57"/>
  <c r="AD50" i="57"/>
  <c r="AE50" i="57" s="1"/>
  <c r="AB50" i="57"/>
  <c r="AC50" i="57" s="1"/>
  <c r="Z50" i="57"/>
  <c r="K50" i="57"/>
  <c r="I50" i="57"/>
  <c r="G50" i="57"/>
  <c r="E50" i="57"/>
  <c r="C50" i="57"/>
  <c r="AY50" i="57" s="1"/>
  <c r="CR49" i="57"/>
  <c r="BG49" i="57"/>
  <c r="BE49" i="57"/>
  <c r="BC49" i="57"/>
  <c r="BA49" i="57"/>
  <c r="AX49" i="57"/>
  <c r="AN49" i="57"/>
  <c r="AM49" i="57"/>
  <c r="AL49" i="57"/>
  <c r="AH49" i="57"/>
  <c r="AI49" i="57" s="1"/>
  <c r="AF49" i="57"/>
  <c r="AG49" i="57" s="1"/>
  <c r="AD49" i="57"/>
  <c r="AE49" i="57" s="1"/>
  <c r="AB49" i="57"/>
  <c r="AC49" i="57" s="1"/>
  <c r="Z49" i="57"/>
  <c r="K49" i="57"/>
  <c r="I49" i="57"/>
  <c r="G49" i="57"/>
  <c r="E49" i="57"/>
  <c r="C49" i="57"/>
  <c r="AY49" i="57" s="1"/>
  <c r="CR48" i="57"/>
  <c r="BG48" i="57"/>
  <c r="BE48" i="57"/>
  <c r="BC48" i="57"/>
  <c r="BA48" i="57"/>
  <c r="AX48" i="57"/>
  <c r="AN48" i="57"/>
  <c r="AM48" i="57"/>
  <c r="AL48" i="57"/>
  <c r="AH48" i="57"/>
  <c r="AI48" i="57" s="1"/>
  <c r="AF48" i="57"/>
  <c r="AG48" i="57" s="1"/>
  <c r="AD48" i="57"/>
  <c r="AE48" i="57" s="1"/>
  <c r="AB48" i="57"/>
  <c r="AC48" i="57" s="1"/>
  <c r="Z48" i="57"/>
  <c r="K48" i="57"/>
  <c r="I48" i="57"/>
  <c r="G48" i="57"/>
  <c r="E48" i="57"/>
  <c r="C48" i="57"/>
  <c r="AY48" i="57" s="1"/>
  <c r="CR47" i="57"/>
  <c r="BG47" i="57"/>
  <c r="BE47" i="57"/>
  <c r="BC47" i="57"/>
  <c r="BA47" i="57"/>
  <c r="AX47" i="57"/>
  <c r="AN47" i="57"/>
  <c r="AM47" i="57"/>
  <c r="AL47" i="57"/>
  <c r="AH47" i="57"/>
  <c r="AF47" i="57"/>
  <c r="AG47" i="57" s="1"/>
  <c r="AD47" i="57"/>
  <c r="AB47" i="57"/>
  <c r="Z47" i="57"/>
  <c r="K47" i="57"/>
  <c r="I47" i="57"/>
  <c r="G47" i="57"/>
  <c r="E47" i="57"/>
  <c r="C47" i="57"/>
  <c r="AY47" i="57" s="1"/>
  <c r="CM45" i="57"/>
  <c r="DA45" i="57" s="1"/>
  <c r="CQ44" i="57"/>
  <c r="CP44" i="57"/>
  <c r="CO44" i="57"/>
  <c r="CN44" i="57"/>
  <c r="CM44" i="57"/>
  <c r="BU44" i="57"/>
  <c r="BF44" i="57"/>
  <c r="BD44" i="57"/>
  <c r="BB44" i="57"/>
  <c r="AZ44" i="57"/>
  <c r="AU44" i="57"/>
  <c r="P44" i="57"/>
  <c r="O44" i="57"/>
  <c r="J44" i="57"/>
  <c r="H44" i="57"/>
  <c r="F44" i="57"/>
  <c r="D44" i="57"/>
  <c r="CR43" i="57"/>
  <c r="BG43" i="57"/>
  <c r="BE43" i="57"/>
  <c r="BC43" i="57"/>
  <c r="BA43" i="57"/>
  <c r="AX43" i="57"/>
  <c r="BW43" i="57" s="1"/>
  <c r="AN43" i="57"/>
  <c r="AM43" i="57"/>
  <c r="AL43" i="57"/>
  <c r="AI43" i="57"/>
  <c r="AF43" i="57"/>
  <c r="AG43" i="57" s="1"/>
  <c r="AD43" i="57"/>
  <c r="AE43" i="57" s="1"/>
  <c r="AB43" i="57"/>
  <c r="Z43" i="57"/>
  <c r="K43" i="57"/>
  <c r="I43" i="57"/>
  <c r="G43" i="57"/>
  <c r="E43" i="57"/>
  <c r="C43" i="57"/>
  <c r="AY43" i="57" s="1"/>
  <c r="CR42" i="57"/>
  <c r="BG42" i="57"/>
  <c r="BE42" i="57"/>
  <c r="BC42" i="57"/>
  <c r="BA42" i="57"/>
  <c r="AX42" i="57"/>
  <c r="BW42" i="57" s="1"/>
  <c r="AN42" i="57"/>
  <c r="AM42" i="57"/>
  <c r="AL42" i="57"/>
  <c r="AH42" i="57"/>
  <c r="AI42" i="57" s="1"/>
  <c r="AF42" i="57"/>
  <c r="AD42" i="57"/>
  <c r="AE42" i="57" s="1"/>
  <c r="AB42" i="57"/>
  <c r="Z42" i="57"/>
  <c r="K42" i="57"/>
  <c r="I42" i="57"/>
  <c r="G42" i="57"/>
  <c r="E42" i="57"/>
  <c r="C42" i="57"/>
  <c r="AY42" i="57" s="1"/>
  <c r="CR41" i="57"/>
  <c r="BG41" i="57"/>
  <c r="BE41" i="57"/>
  <c r="BC41" i="57"/>
  <c r="BA41" i="57"/>
  <c r="AX41" i="57"/>
  <c r="BW41" i="57" s="1"/>
  <c r="AN41" i="57"/>
  <c r="AM41" i="57"/>
  <c r="AL41" i="57"/>
  <c r="AH41" i="57"/>
  <c r="AI41" i="57" s="1"/>
  <c r="AF41" i="57"/>
  <c r="AG41" i="57" s="1"/>
  <c r="AD41" i="57"/>
  <c r="AE41" i="57" s="1"/>
  <c r="AB41" i="57"/>
  <c r="AC41" i="57" s="1"/>
  <c r="Z41" i="57"/>
  <c r="K41" i="57"/>
  <c r="I41" i="57"/>
  <c r="G41" i="57"/>
  <c r="E41" i="57"/>
  <c r="C41" i="57"/>
  <c r="AY41" i="57" s="1"/>
  <c r="CR40" i="57"/>
  <c r="BG40" i="57"/>
  <c r="BE40" i="57"/>
  <c r="BC40" i="57"/>
  <c r="BA40" i="57"/>
  <c r="AX40" i="57"/>
  <c r="BW40" i="57" s="1"/>
  <c r="AN40" i="57"/>
  <c r="AM40" i="57"/>
  <c r="AL40" i="57"/>
  <c r="AH40" i="57"/>
  <c r="AF40" i="57"/>
  <c r="AG40" i="57" s="1"/>
  <c r="AD40" i="57"/>
  <c r="AE40" i="57" s="1"/>
  <c r="AB40" i="57"/>
  <c r="AC40" i="57" s="1"/>
  <c r="Z40" i="57"/>
  <c r="K40" i="57"/>
  <c r="I40" i="57"/>
  <c r="G40" i="57"/>
  <c r="E40" i="57"/>
  <c r="C40" i="57"/>
  <c r="AY40" i="57" s="1"/>
  <c r="CR39" i="57"/>
  <c r="BG39" i="57"/>
  <c r="BE39" i="57"/>
  <c r="BC39" i="57"/>
  <c r="BA39" i="57"/>
  <c r="AX39" i="57"/>
  <c r="BW39" i="57" s="1"/>
  <c r="AN39" i="57"/>
  <c r="AM39" i="57"/>
  <c r="AL39" i="57"/>
  <c r="AH39" i="57"/>
  <c r="AI39" i="57" s="1"/>
  <c r="AF39" i="57"/>
  <c r="AG39" i="57" s="1"/>
  <c r="AD39" i="57"/>
  <c r="AE39" i="57" s="1"/>
  <c r="AB39" i="57"/>
  <c r="AC39" i="57" s="1"/>
  <c r="Z39" i="57"/>
  <c r="K39" i="57"/>
  <c r="I39" i="57"/>
  <c r="G39" i="57"/>
  <c r="E39" i="57"/>
  <c r="C39" i="57"/>
  <c r="AY39" i="57" s="1"/>
  <c r="CR38" i="57"/>
  <c r="BG38" i="57"/>
  <c r="BE38" i="57"/>
  <c r="BC38" i="57"/>
  <c r="BA38" i="57"/>
  <c r="AX38" i="57"/>
  <c r="BW38" i="57" s="1"/>
  <c r="AN38" i="57"/>
  <c r="AM38" i="57"/>
  <c r="AL38" i="57"/>
  <c r="AH38" i="57"/>
  <c r="AI38" i="57" s="1"/>
  <c r="AF38" i="57"/>
  <c r="AD38" i="57"/>
  <c r="AE38" i="57" s="1"/>
  <c r="AB38" i="57"/>
  <c r="AC38" i="57" s="1"/>
  <c r="Z38" i="57"/>
  <c r="K38" i="57"/>
  <c r="I38" i="57"/>
  <c r="G38" i="57"/>
  <c r="E38" i="57"/>
  <c r="C38" i="57"/>
  <c r="AY38" i="57" s="1"/>
  <c r="CR37" i="57"/>
  <c r="BG37" i="57"/>
  <c r="BE37" i="57"/>
  <c r="BC37" i="57"/>
  <c r="BA37" i="57"/>
  <c r="AX37" i="57"/>
  <c r="BW37" i="57" s="1"/>
  <c r="AN37" i="57"/>
  <c r="AM37" i="57"/>
  <c r="AL37" i="57"/>
  <c r="AH37" i="57"/>
  <c r="AI37" i="57" s="1"/>
  <c r="AF37" i="57"/>
  <c r="AG37" i="57" s="1"/>
  <c r="AD37" i="57"/>
  <c r="AB37" i="57"/>
  <c r="Z37" i="57"/>
  <c r="K37" i="57"/>
  <c r="I37" i="57"/>
  <c r="G37" i="57"/>
  <c r="E37" i="57"/>
  <c r="C37" i="57"/>
  <c r="CM35" i="57"/>
  <c r="DA35" i="57" s="1"/>
  <c r="CQ34" i="57"/>
  <c r="CP34" i="57"/>
  <c r="CO34" i="57"/>
  <c r="CN34" i="57"/>
  <c r="CM34" i="57"/>
  <c r="BU34" i="57"/>
  <c r="BF34" i="57"/>
  <c r="BD34" i="57"/>
  <c r="BB34" i="57"/>
  <c r="AZ34" i="57"/>
  <c r="AU34" i="57"/>
  <c r="P34" i="57"/>
  <c r="O34" i="57"/>
  <c r="J34" i="57"/>
  <c r="H34" i="57"/>
  <c r="F34" i="57"/>
  <c r="D34" i="57"/>
  <c r="CR33" i="57"/>
  <c r="BG33" i="57"/>
  <c r="BE33" i="57"/>
  <c r="BC33" i="57"/>
  <c r="BA33" i="57"/>
  <c r="AX33" i="57"/>
  <c r="BW33" i="57" s="1"/>
  <c r="AN33" i="57"/>
  <c r="AM33" i="57"/>
  <c r="AL33" i="57"/>
  <c r="AH33" i="57"/>
  <c r="AI33" i="57" s="1"/>
  <c r="AF33" i="57"/>
  <c r="AG33" i="57" s="1"/>
  <c r="AD33" i="57"/>
  <c r="AE33" i="57" s="1"/>
  <c r="AB33" i="57"/>
  <c r="Z33" i="57"/>
  <c r="K33" i="57"/>
  <c r="I33" i="57"/>
  <c r="G33" i="57"/>
  <c r="E33" i="57"/>
  <c r="C33" i="57"/>
  <c r="AY33" i="57" s="1"/>
  <c r="CR32" i="57"/>
  <c r="BG32" i="57"/>
  <c r="BE32" i="57"/>
  <c r="BC32" i="57"/>
  <c r="BA32" i="57"/>
  <c r="AX32" i="57"/>
  <c r="BW32" i="57" s="1"/>
  <c r="AN32" i="57"/>
  <c r="AM32" i="57"/>
  <c r="AL32" i="57"/>
  <c r="AH32" i="57"/>
  <c r="AI32" i="57" s="1"/>
  <c r="AF32" i="57"/>
  <c r="AG32" i="57" s="1"/>
  <c r="AD32" i="57"/>
  <c r="AB32" i="57"/>
  <c r="AC32" i="57" s="1"/>
  <c r="Z32" i="57"/>
  <c r="K32" i="57"/>
  <c r="I32" i="57"/>
  <c r="G32" i="57"/>
  <c r="E32" i="57"/>
  <c r="C32" i="57"/>
  <c r="AY32" i="57" s="1"/>
  <c r="CR31" i="57"/>
  <c r="BG31" i="57"/>
  <c r="BE31" i="57"/>
  <c r="BC31" i="57"/>
  <c r="BA31" i="57"/>
  <c r="AX31" i="57"/>
  <c r="BW31" i="57" s="1"/>
  <c r="AN31" i="57"/>
  <c r="AM31" i="57"/>
  <c r="AL31" i="57"/>
  <c r="AH31" i="57"/>
  <c r="AI31" i="57" s="1"/>
  <c r="AF31" i="57"/>
  <c r="AG31" i="57" s="1"/>
  <c r="AD31" i="57"/>
  <c r="AE31" i="57" s="1"/>
  <c r="AB31" i="57"/>
  <c r="AC31" i="57" s="1"/>
  <c r="Z31" i="57"/>
  <c r="K31" i="57"/>
  <c r="I31" i="57"/>
  <c r="G31" i="57"/>
  <c r="E31" i="57"/>
  <c r="C31" i="57"/>
  <c r="AY31" i="57" s="1"/>
  <c r="CR30" i="57"/>
  <c r="BG30" i="57"/>
  <c r="BE30" i="57"/>
  <c r="BC30" i="57"/>
  <c r="BA30" i="57"/>
  <c r="AX30" i="57"/>
  <c r="BW30" i="57" s="1"/>
  <c r="AN30" i="57"/>
  <c r="AM30" i="57"/>
  <c r="AL30" i="57"/>
  <c r="AH30" i="57"/>
  <c r="AI30" i="57" s="1"/>
  <c r="AF30" i="57"/>
  <c r="AG30" i="57" s="1"/>
  <c r="AD30" i="57"/>
  <c r="AE30" i="57" s="1"/>
  <c r="AB30" i="57"/>
  <c r="AC30" i="57" s="1"/>
  <c r="Z30" i="57"/>
  <c r="K30" i="57"/>
  <c r="I30" i="57"/>
  <c r="G30" i="57"/>
  <c r="E30" i="57"/>
  <c r="C30" i="57"/>
  <c r="AY30" i="57" s="1"/>
  <c r="CR29" i="57"/>
  <c r="BG29" i="57"/>
  <c r="BE29" i="57"/>
  <c r="BC29" i="57"/>
  <c r="BA29" i="57"/>
  <c r="AX29" i="57"/>
  <c r="BW29" i="57" s="1"/>
  <c r="AN29" i="57"/>
  <c r="AM29" i="57"/>
  <c r="AL29" i="57"/>
  <c r="AH29" i="57"/>
  <c r="AI29" i="57" s="1"/>
  <c r="AF29" i="57"/>
  <c r="AG29" i="57" s="1"/>
  <c r="AD29" i="57"/>
  <c r="AB29" i="57"/>
  <c r="AC29" i="57" s="1"/>
  <c r="Z29" i="57"/>
  <c r="K29" i="57"/>
  <c r="I29" i="57"/>
  <c r="G29" i="57"/>
  <c r="E29" i="57"/>
  <c r="C29" i="57"/>
  <c r="AY29" i="57" s="1"/>
  <c r="CR28" i="57"/>
  <c r="BG28" i="57"/>
  <c r="BE28" i="57"/>
  <c r="BC28" i="57"/>
  <c r="BA28" i="57"/>
  <c r="AX28" i="57"/>
  <c r="BW28" i="57" s="1"/>
  <c r="AN28" i="57"/>
  <c r="AM28" i="57"/>
  <c r="AL28" i="57"/>
  <c r="AH28" i="57"/>
  <c r="AI28" i="57" s="1"/>
  <c r="AF28" i="57"/>
  <c r="AG28" i="57" s="1"/>
  <c r="AD28" i="57"/>
  <c r="AE28" i="57" s="1"/>
  <c r="AB28" i="57"/>
  <c r="Z28" i="57"/>
  <c r="K28" i="57"/>
  <c r="I28" i="57"/>
  <c r="G28" i="57"/>
  <c r="E28" i="57"/>
  <c r="C28" i="57"/>
  <c r="AY28" i="57" s="1"/>
  <c r="CR27" i="57"/>
  <c r="BG27" i="57"/>
  <c r="BE27" i="57"/>
  <c r="BC27" i="57"/>
  <c r="BA27" i="57"/>
  <c r="AX27" i="57"/>
  <c r="BW27" i="57" s="1"/>
  <c r="AN27" i="57"/>
  <c r="AM27" i="57"/>
  <c r="AL27" i="57"/>
  <c r="AH27" i="57"/>
  <c r="AI27" i="57" s="1"/>
  <c r="AF27" i="57"/>
  <c r="AD27" i="57"/>
  <c r="AE27" i="57" s="1"/>
  <c r="AB27" i="57"/>
  <c r="AC27" i="57" s="1"/>
  <c r="Z27" i="57"/>
  <c r="K27" i="57"/>
  <c r="I27" i="57"/>
  <c r="G27" i="57"/>
  <c r="E27" i="57"/>
  <c r="C27" i="57"/>
  <c r="CM25" i="57"/>
  <c r="DA25" i="57" s="1"/>
  <c r="CQ24" i="57"/>
  <c r="CP24" i="57"/>
  <c r="CO24" i="57"/>
  <c r="CN24" i="57"/>
  <c r="CM24" i="57"/>
  <c r="BU24" i="57"/>
  <c r="BF24" i="57"/>
  <c r="BD24" i="57"/>
  <c r="BB24" i="57"/>
  <c r="AZ24" i="57"/>
  <c r="AU24" i="57"/>
  <c r="P24" i="57"/>
  <c r="O24" i="57"/>
  <c r="J24" i="57"/>
  <c r="H24" i="57"/>
  <c r="F24" i="57"/>
  <c r="D24" i="57"/>
  <c r="CR23" i="57"/>
  <c r="BG23" i="57"/>
  <c r="BE23" i="57"/>
  <c r="BC23" i="57"/>
  <c r="BA23" i="57"/>
  <c r="AX23" i="57"/>
  <c r="BW23" i="57" s="1"/>
  <c r="AN23" i="57"/>
  <c r="AM23" i="57"/>
  <c r="AL23" i="57"/>
  <c r="AH23" i="57"/>
  <c r="AI23" i="57" s="1"/>
  <c r="AF23" i="57"/>
  <c r="AD23" i="57"/>
  <c r="AE23" i="57" s="1"/>
  <c r="AB23" i="57"/>
  <c r="AC23" i="57" s="1"/>
  <c r="Z23" i="57"/>
  <c r="K23" i="57"/>
  <c r="I23" i="57"/>
  <c r="G23" i="57"/>
  <c r="E23" i="57"/>
  <c r="C23" i="57"/>
  <c r="AY23" i="57" s="1"/>
  <c r="CR22" i="57"/>
  <c r="BG22" i="57"/>
  <c r="BE22" i="57"/>
  <c r="BC22" i="57"/>
  <c r="BA22" i="57"/>
  <c r="AX22" i="57"/>
  <c r="BW22" i="57" s="1"/>
  <c r="AN22" i="57"/>
  <c r="AM22" i="57"/>
  <c r="AL22" i="57"/>
  <c r="AH22" i="57"/>
  <c r="AI22" i="57" s="1"/>
  <c r="AF22" i="57"/>
  <c r="AG22" i="57" s="1"/>
  <c r="AD22" i="57"/>
  <c r="AB22" i="57"/>
  <c r="AC22" i="57" s="1"/>
  <c r="Z22" i="57"/>
  <c r="K22" i="57"/>
  <c r="I22" i="57"/>
  <c r="G22" i="57"/>
  <c r="E22" i="57"/>
  <c r="C22" i="57"/>
  <c r="AY22" i="57" s="1"/>
  <c r="CR21" i="57"/>
  <c r="BG21" i="57"/>
  <c r="BE21" i="57"/>
  <c r="BC21" i="57"/>
  <c r="BA21" i="57"/>
  <c r="AX21" i="57"/>
  <c r="BW21" i="57" s="1"/>
  <c r="AN21" i="57"/>
  <c r="AM21" i="57"/>
  <c r="AL21" i="57"/>
  <c r="AH21" i="57"/>
  <c r="AI21" i="57" s="1"/>
  <c r="AF21" i="57"/>
  <c r="AG21" i="57" s="1"/>
  <c r="AD21" i="57"/>
  <c r="AB21" i="57"/>
  <c r="AC21" i="57" s="1"/>
  <c r="Z21" i="57"/>
  <c r="K21" i="57"/>
  <c r="I21" i="57"/>
  <c r="G21" i="57"/>
  <c r="E21" i="57"/>
  <c r="C21" i="57"/>
  <c r="AY21" i="57" s="1"/>
  <c r="CR20" i="57"/>
  <c r="BG20" i="57"/>
  <c r="BE20" i="57"/>
  <c r="BC20" i="57"/>
  <c r="BA20" i="57"/>
  <c r="AX20" i="57"/>
  <c r="BW20" i="57" s="1"/>
  <c r="AN20" i="57"/>
  <c r="AM20" i="57"/>
  <c r="AL20" i="57"/>
  <c r="AH20" i="57"/>
  <c r="AI20" i="57" s="1"/>
  <c r="AF20" i="57"/>
  <c r="AD20" i="57"/>
  <c r="AE20" i="57" s="1"/>
  <c r="AB20" i="57"/>
  <c r="AC20" i="57" s="1"/>
  <c r="Z20" i="57"/>
  <c r="K20" i="57"/>
  <c r="I20" i="57"/>
  <c r="G20" i="57"/>
  <c r="E20" i="57"/>
  <c r="C20" i="57"/>
  <c r="AY20" i="57" s="1"/>
  <c r="CR19" i="57"/>
  <c r="BG19" i="57"/>
  <c r="BE19" i="57"/>
  <c r="BC19" i="57"/>
  <c r="BA19" i="57"/>
  <c r="AX19" i="57"/>
  <c r="BW19" i="57" s="1"/>
  <c r="AN19" i="57"/>
  <c r="AM19" i="57"/>
  <c r="AL19" i="57"/>
  <c r="AH19" i="57"/>
  <c r="AI19" i="57" s="1"/>
  <c r="AF19" i="57"/>
  <c r="AG19" i="57" s="1"/>
  <c r="AD19" i="57"/>
  <c r="AE19" i="57" s="1"/>
  <c r="AB19" i="57"/>
  <c r="AC19" i="57" s="1"/>
  <c r="Z19" i="57"/>
  <c r="K19" i="57"/>
  <c r="I19" i="57"/>
  <c r="G19" i="57"/>
  <c r="E19" i="57"/>
  <c r="C19" i="57"/>
  <c r="AY19" i="57" s="1"/>
  <c r="CR18" i="57"/>
  <c r="BG18" i="57"/>
  <c r="BE18" i="57"/>
  <c r="BC18" i="57"/>
  <c r="BA18" i="57"/>
  <c r="AX18" i="57"/>
  <c r="BW18" i="57" s="1"/>
  <c r="AN18" i="57"/>
  <c r="AM18" i="57"/>
  <c r="AL18" i="57"/>
  <c r="AH18" i="57"/>
  <c r="AF18" i="57"/>
  <c r="AG18" i="57" s="1"/>
  <c r="AD18" i="57"/>
  <c r="AB18" i="57"/>
  <c r="Z18" i="57"/>
  <c r="K18" i="57"/>
  <c r="I18" i="57"/>
  <c r="G18" i="57"/>
  <c r="E18" i="57"/>
  <c r="C18" i="57"/>
  <c r="AY18" i="57" s="1"/>
  <c r="CR17" i="57"/>
  <c r="BG17" i="57"/>
  <c r="BE17" i="57"/>
  <c r="BC17" i="57"/>
  <c r="BA17" i="57"/>
  <c r="AX17" i="57"/>
  <c r="BW17" i="57" s="1"/>
  <c r="AN17" i="57"/>
  <c r="AM17" i="57"/>
  <c r="AL17" i="57"/>
  <c r="AH17" i="57"/>
  <c r="AI17" i="57" s="1"/>
  <c r="AF17" i="57"/>
  <c r="AG17" i="57" s="1"/>
  <c r="AD17" i="57"/>
  <c r="AE17" i="57" s="1"/>
  <c r="AB17" i="57"/>
  <c r="AC17" i="57" s="1"/>
  <c r="Z17" i="57"/>
  <c r="K17" i="57"/>
  <c r="I17" i="57"/>
  <c r="G17" i="57"/>
  <c r="E17" i="57"/>
  <c r="C17" i="57"/>
  <c r="AY17" i="57" s="1"/>
  <c r="CM15" i="57"/>
  <c r="DA15" i="57" s="1"/>
  <c r="CQ14" i="57"/>
  <c r="CP14" i="57"/>
  <c r="CO14" i="57"/>
  <c r="CN14" i="57"/>
  <c r="CM14" i="57"/>
  <c r="CD14" i="57"/>
  <c r="CC14" i="57"/>
  <c r="CA14" i="57"/>
  <c r="BY14" i="57"/>
  <c r="BX14" i="57"/>
  <c r="BU14" i="57"/>
  <c r="BF14" i="57"/>
  <c r="BD14" i="57"/>
  <c r="BB14" i="57"/>
  <c r="AZ14" i="57"/>
  <c r="AU14" i="57"/>
  <c r="P14" i="57"/>
  <c r="O14" i="57"/>
  <c r="J14" i="57"/>
  <c r="H14" i="57"/>
  <c r="F14" i="57"/>
  <c r="D14" i="57"/>
  <c r="CR13" i="57"/>
  <c r="CE13" i="57"/>
  <c r="CB13" i="57"/>
  <c r="BZ13" i="57"/>
  <c r="BG13" i="57"/>
  <c r="BE13" i="57"/>
  <c r="BC13" i="57"/>
  <c r="BA13" i="57"/>
  <c r="AX13" i="57"/>
  <c r="BW13" i="57" s="1"/>
  <c r="AN13" i="57"/>
  <c r="AM13" i="57"/>
  <c r="AL13" i="57"/>
  <c r="AH13" i="57"/>
  <c r="AI13" i="57" s="1"/>
  <c r="AF13" i="57"/>
  <c r="AG13" i="57" s="1"/>
  <c r="AD13" i="57"/>
  <c r="AE13" i="57" s="1"/>
  <c r="AB13" i="57"/>
  <c r="Z13" i="57"/>
  <c r="K13" i="57"/>
  <c r="I13" i="57"/>
  <c r="G13" i="57"/>
  <c r="E13" i="57"/>
  <c r="C13" i="57"/>
  <c r="CR12" i="57"/>
  <c r="CE12" i="57"/>
  <c r="CF12" i="57" s="1"/>
  <c r="CB12" i="57"/>
  <c r="BZ12" i="57"/>
  <c r="BG12" i="57"/>
  <c r="BE12" i="57"/>
  <c r="BC12" i="57"/>
  <c r="BA12" i="57"/>
  <c r="AX12" i="57"/>
  <c r="BW12" i="57" s="1"/>
  <c r="AN12" i="57"/>
  <c r="AM12" i="57"/>
  <c r="AL12" i="57"/>
  <c r="AH12" i="57"/>
  <c r="AF12" i="57"/>
  <c r="AG12" i="57" s="1"/>
  <c r="AD12" i="57"/>
  <c r="AB12" i="57"/>
  <c r="Z12" i="57"/>
  <c r="K12" i="57"/>
  <c r="I12" i="57"/>
  <c r="G12" i="57"/>
  <c r="E12" i="57"/>
  <c r="C12" i="57"/>
  <c r="CR11" i="57"/>
  <c r="CE11" i="57"/>
  <c r="CB11" i="57"/>
  <c r="BZ11" i="57"/>
  <c r="BG11" i="57"/>
  <c r="BE11" i="57"/>
  <c r="BC11" i="57"/>
  <c r="BA11" i="57"/>
  <c r="AX11" i="57"/>
  <c r="BW11" i="57" s="1"/>
  <c r="AN11" i="57"/>
  <c r="AM11" i="57"/>
  <c r="AL11" i="57"/>
  <c r="AI11" i="57"/>
  <c r="AH11" i="57"/>
  <c r="AF11" i="57"/>
  <c r="AD11" i="57"/>
  <c r="AE11" i="57" s="1"/>
  <c r="AB11" i="57"/>
  <c r="AC11" i="57" s="1"/>
  <c r="Z11" i="57"/>
  <c r="K11" i="57"/>
  <c r="I11" i="57"/>
  <c r="G11" i="57"/>
  <c r="E11" i="57"/>
  <c r="C11" i="57"/>
  <c r="AY11" i="57" s="1"/>
  <c r="CR10" i="57"/>
  <c r="CE10" i="57"/>
  <c r="CB10" i="57"/>
  <c r="BZ10" i="57"/>
  <c r="BG10" i="57"/>
  <c r="BE10" i="57"/>
  <c r="BC10" i="57"/>
  <c r="BA10" i="57"/>
  <c r="AX10" i="57"/>
  <c r="BW10" i="57" s="1"/>
  <c r="AN10" i="57"/>
  <c r="AM10" i="57"/>
  <c r="AL10" i="57"/>
  <c r="AH10" i="57"/>
  <c r="AF10" i="57"/>
  <c r="AG10" i="57" s="1"/>
  <c r="AD10" i="57"/>
  <c r="AB10" i="57"/>
  <c r="AC10" i="57" s="1"/>
  <c r="Z10" i="57"/>
  <c r="K10" i="57"/>
  <c r="I10" i="57"/>
  <c r="G10" i="57"/>
  <c r="E10" i="57"/>
  <c r="C10" i="57"/>
  <c r="CR9" i="57"/>
  <c r="CE9" i="57"/>
  <c r="CF9" i="57" s="1"/>
  <c r="CB9" i="57"/>
  <c r="BZ9" i="57"/>
  <c r="BG9" i="57"/>
  <c r="BE9" i="57"/>
  <c r="BC9" i="57"/>
  <c r="BA9" i="57"/>
  <c r="AX9" i="57"/>
  <c r="BW9" i="57" s="1"/>
  <c r="AN9" i="57"/>
  <c r="AM9" i="57"/>
  <c r="AL9" i="57"/>
  <c r="AH9" i="57"/>
  <c r="AI9" i="57" s="1"/>
  <c r="AF9" i="57"/>
  <c r="AD9" i="57"/>
  <c r="AB9" i="57"/>
  <c r="AC9" i="57" s="1"/>
  <c r="Z9" i="57"/>
  <c r="K9" i="57"/>
  <c r="I9" i="57"/>
  <c r="G9" i="57"/>
  <c r="E9" i="57"/>
  <c r="C9" i="57"/>
  <c r="AY9" i="57" s="1"/>
  <c r="CR8" i="57"/>
  <c r="CE8" i="57"/>
  <c r="CB8" i="57"/>
  <c r="BZ8" i="57"/>
  <c r="BG8" i="57"/>
  <c r="BE8" i="57"/>
  <c r="BC8" i="57"/>
  <c r="BA8" i="57"/>
  <c r="AX8" i="57"/>
  <c r="BW8" i="57" s="1"/>
  <c r="AN8" i="57"/>
  <c r="AM8" i="57"/>
  <c r="AL8" i="57"/>
  <c r="AH8" i="57"/>
  <c r="AF8" i="57"/>
  <c r="AD8" i="57"/>
  <c r="AE8" i="57" s="1"/>
  <c r="AB8" i="57"/>
  <c r="Z8" i="57"/>
  <c r="K8" i="57"/>
  <c r="I8" i="57"/>
  <c r="G8" i="57"/>
  <c r="E8" i="57"/>
  <c r="C8" i="57"/>
  <c r="AY8" i="57" s="1"/>
  <c r="CR7" i="57"/>
  <c r="CE7" i="57"/>
  <c r="CB7" i="57"/>
  <c r="BZ7" i="57"/>
  <c r="BG7" i="57"/>
  <c r="BE7" i="57"/>
  <c r="BC7" i="57"/>
  <c r="BA7" i="57"/>
  <c r="AX7" i="57"/>
  <c r="BW7" i="57" s="1"/>
  <c r="AN7" i="57"/>
  <c r="AM7" i="57"/>
  <c r="AL7" i="57"/>
  <c r="AH7" i="57"/>
  <c r="AI7" i="57" s="1"/>
  <c r="AF7" i="57"/>
  <c r="AD7" i="57"/>
  <c r="AE7" i="57" s="1"/>
  <c r="AB7" i="57"/>
  <c r="AC7" i="57" s="1"/>
  <c r="Z7" i="57"/>
  <c r="K7" i="57"/>
  <c r="I7" i="57"/>
  <c r="G7" i="57"/>
  <c r="E7" i="57"/>
  <c r="C7" i="57"/>
  <c r="CM5" i="57"/>
  <c r="DA5" i="57" s="1"/>
  <c r="CK4" i="57"/>
  <c r="BN4" i="57"/>
  <c r="BJ4" i="57"/>
  <c r="BH4" i="57"/>
  <c r="AB4" i="57"/>
  <c r="AM4" i="57" s="1"/>
  <c r="O4" i="57"/>
  <c r="BZ28" i="33"/>
  <c r="CB28" i="33"/>
  <c r="CB29" i="33"/>
  <c r="CE44" i="58" l="1"/>
  <c r="CJ74" i="58"/>
  <c r="CE54" i="57"/>
  <c r="CK54" i="57"/>
  <c r="CK39" i="58"/>
  <c r="BZ44" i="58"/>
  <c r="CA73" i="58"/>
  <c r="CA74" i="58" s="1"/>
  <c r="CF27" i="58"/>
  <c r="CK27" i="58"/>
  <c r="CG74" i="57"/>
  <c r="CJ74" i="57" s="1"/>
  <c r="CJ67" i="57"/>
  <c r="CK67" i="33"/>
  <c r="CJ74" i="33"/>
  <c r="CK74" i="33" s="1"/>
  <c r="CF22" i="58"/>
  <c r="BX34" i="58"/>
  <c r="CB34" i="58" s="1"/>
  <c r="BJ29" i="58"/>
  <c r="BL29" i="58" s="1"/>
  <c r="AO29" i="58"/>
  <c r="AK29" i="58"/>
  <c r="BK29" i="58" s="1"/>
  <c r="BM29" i="58"/>
  <c r="AJ28" i="58"/>
  <c r="BO29" i="58"/>
  <c r="Q27" i="58"/>
  <c r="M27" i="58"/>
  <c r="BI27" i="58" s="1"/>
  <c r="BH27" i="58"/>
  <c r="BL27" i="58" s="1"/>
  <c r="AO27" i="58"/>
  <c r="AK27" i="58"/>
  <c r="BK27" i="58" s="1"/>
  <c r="BJ27" i="58"/>
  <c r="Q28" i="58"/>
  <c r="M28" i="58"/>
  <c r="BI28" i="58" s="1"/>
  <c r="BH28" i="58"/>
  <c r="AA28" i="58"/>
  <c r="L31" i="57"/>
  <c r="L12" i="57"/>
  <c r="M12" i="57" s="1"/>
  <c r="BI12" i="57" s="1"/>
  <c r="CE34" i="57"/>
  <c r="L38" i="57"/>
  <c r="BH38" i="57" s="1"/>
  <c r="AA41" i="57"/>
  <c r="DF70" i="57"/>
  <c r="DF72" i="57"/>
  <c r="L19" i="57"/>
  <c r="BH19" i="57" s="1"/>
  <c r="DF64" i="57"/>
  <c r="BE34" i="57"/>
  <c r="AD64" i="57"/>
  <c r="DC74" i="57"/>
  <c r="AH72" i="57"/>
  <c r="L41" i="57"/>
  <c r="Q41" i="57" s="1"/>
  <c r="L48" i="57"/>
  <c r="BH48" i="57" s="1"/>
  <c r="AA49" i="57"/>
  <c r="BL4" i="57"/>
  <c r="BO4" i="57" s="1"/>
  <c r="AA31" i="57"/>
  <c r="AA39" i="57"/>
  <c r="AA8" i="57"/>
  <c r="L13" i="57"/>
  <c r="Q13" i="57" s="1"/>
  <c r="AB24" i="57"/>
  <c r="AN69" i="57"/>
  <c r="AJ31" i="57"/>
  <c r="AF72" i="57"/>
  <c r="L43" i="57"/>
  <c r="L17" i="57"/>
  <c r="Q17" i="57" s="1"/>
  <c r="BE14" i="57"/>
  <c r="BG14" i="57"/>
  <c r="BA24" i="57"/>
  <c r="L29" i="57"/>
  <c r="BH29" i="57" s="1"/>
  <c r="AA30" i="57"/>
  <c r="L33" i="57"/>
  <c r="M33" i="57" s="1"/>
  <c r="BI33" i="57" s="1"/>
  <c r="BC34" i="57"/>
  <c r="AJ59" i="57"/>
  <c r="BJ59" i="57" s="1"/>
  <c r="BZ73" i="57"/>
  <c r="DM71" i="57"/>
  <c r="CE44" i="57"/>
  <c r="AF64" i="57"/>
  <c r="AA13" i="57"/>
  <c r="L28" i="57"/>
  <c r="Q28" i="57" s="1"/>
  <c r="L9" i="57"/>
  <c r="M9" i="57" s="1"/>
  <c r="BI9" i="57" s="1"/>
  <c r="BE64" i="57"/>
  <c r="J74" i="57"/>
  <c r="L11" i="57"/>
  <c r="BH11" i="57" s="1"/>
  <c r="DF68" i="57"/>
  <c r="AA57" i="57"/>
  <c r="AJ19" i="57"/>
  <c r="BH31" i="57"/>
  <c r="M31" i="57"/>
  <c r="BI31" i="57" s="1"/>
  <c r="Q31" i="57"/>
  <c r="AI64" i="57"/>
  <c r="AI71" i="57"/>
  <c r="M17" i="57"/>
  <c r="BI17" i="57" s="1"/>
  <c r="BH17" i="57"/>
  <c r="AJ30" i="57"/>
  <c r="C14" i="57"/>
  <c r="AY14" i="57" s="1"/>
  <c r="BS14" i="57" s="1"/>
  <c r="AM72" i="57"/>
  <c r="CB44" i="57"/>
  <c r="AF68" i="57"/>
  <c r="AC18" i="57"/>
  <c r="AC24" i="57" s="1"/>
  <c r="AB71" i="57"/>
  <c r="BA54" i="57"/>
  <c r="BG64" i="57"/>
  <c r="AA61" i="57"/>
  <c r="AA40" i="57"/>
  <c r="I54" i="57"/>
  <c r="L53" i="57"/>
  <c r="AI61" i="57"/>
  <c r="DF54" i="57"/>
  <c r="DF73" i="57"/>
  <c r="CB34" i="57"/>
  <c r="CF42" i="57"/>
  <c r="CB54" i="57"/>
  <c r="AM68" i="57"/>
  <c r="AM73" i="57"/>
  <c r="AI40" i="57"/>
  <c r="AJ40" i="57" s="1"/>
  <c r="AA43" i="57"/>
  <c r="BE54" i="57"/>
  <c r="L62" i="57"/>
  <c r="AL84" i="57"/>
  <c r="CF18" i="57"/>
  <c r="AJ61" i="57"/>
  <c r="BJ61" i="57" s="1"/>
  <c r="AJ63" i="57"/>
  <c r="BJ63" i="57" s="1"/>
  <c r="AI12" i="57"/>
  <c r="AI72" i="57" s="1"/>
  <c r="AA20" i="57"/>
  <c r="AG42" i="57"/>
  <c r="AG72" i="57" s="1"/>
  <c r="C54" i="57"/>
  <c r="AY54" i="57" s="1"/>
  <c r="BS54" i="57" s="1"/>
  <c r="DF34" i="57"/>
  <c r="BA64" i="57"/>
  <c r="DF69" i="57"/>
  <c r="BE44" i="57"/>
  <c r="E34" i="57"/>
  <c r="AJ49" i="57"/>
  <c r="BJ49" i="57" s="1"/>
  <c r="CF38" i="57"/>
  <c r="AN73" i="57"/>
  <c r="BG44" i="57"/>
  <c r="K67" i="57"/>
  <c r="AY7" i="57"/>
  <c r="AF71" i="57"/>
  <c r="CE14" i="57"/>
  <c r="CT14" i="57" s="1"/>
  <c r="L23" i="57"/>
  <c r="L27" i="57"/>
  <c r="L60" i="57"/>
  <c r="AH67" i="57"/>
  <c r="CN74" i="57"/>
  <c r="AG20" i="57"/>
  <c r="AJ20" i="57" s="1"/>
  <c r="AK20" i="57" s="1"/>
  <c r="BK20" i="57" s="1"/>
  <c r="CB24" i="57"/>
  <c r="BO95" i="57"/>
  <c r="AG8" i="57"/>
  <c r="O74" i="57"/>
  <c r="G54" i="57"/>
  <c r="AE57" i="57"/>
  <c r="AE64" i="57" s="1"/>
  <c r="E24" i="57"/>
  <c r="AD44" i="57"/>
  <c r="L63" i="57"/>
  <c r="BH63" i="57" s="1"/>
  <c r="AM70" i="57"/>
  <c r="AG11" i="57"/>
  <c r="AJ11" i="57" s="1"/>
  <c r="AD71" i="57"/>
  <c r="BA34" i="57"/>
  <c r="AA28" i="57"/>
  <c r="G73" i="57"/>
  <c r="BG54" i="57"/>
  <c r="L58" i="57"/>
  <c r="G64" i="57"/>
  <c r="L61" i="57"/>
  <c r="BH61" i="57" s="1"/>
  <c r="DF14" i="57"/>
  <c r="DF24" i="57"/>
  <c r="DM74" i="57"/>
  <c r="K24" i="57"/>
  <c r="L49" i="57"/>
  <c r="BH49" i="57" s="1"/>
  <c r="BZ24" i="57"/>
  <c r="AJ60" i="57"/>
  <c r="BJ60" i="57" s="1"/>
  <c r="AM71" i="57"/>
  <c r="AN72" i="57"/>
  <c r="AF24" i="57"/>
  <c r="AH14" i="57"/>
  <c r="BC14" i="57"/>
  <c r="AN70" i="57"/>
  <c r="I24" i="57"/>
  <c r="L39" i="57"/>
  <c r="Q39" i="57" s="1"/>
  <c r="AM44" i="57"/>
  <c r="L50" i="57"/>
  <c r="BH50" i="57" s="1"/>
  <c r="L51" i="57"/>
  <c r="Q51" i="57" s="1"/>
  <c r="AJ52" i="57"/>
  <c r="BJ52" i="57" s="1"/>
  <c r="AA63" i="57"/>
  <c r="CY68" i="57"/>
  <c r="CY74" i="57" s="1"/>
  <c r="AZ91" i="57"/>
  <c r="BA44" i="58"/>
  <c r="CD73" i="58"/>
  <c r="CD74" i="58" s="1"/>
  <c r="E64" i="58"/>
  <c r="DF68" i="58"/>
  <c r="DF70" i="58"/>
  <c r="DF72" i="58"/>
  <c r="CB24" i="58"/>
  <c r="AA7" i="58"/>
  <c r="CF47" i="58"/>
  <c r="BE64" i="58"/>
  <c r="AA59" i="58"/>
  <c r="DL74" i="58"/>
  <c r="DK93" i="58" s="1"/>
  <c r="I44" i="58"/>
  <c r="CF59" i="58"/>
  <c r="N84" i="58"/>
  <c r="CB54" i="58"/>
  <c r="AN73" i="58"/>
  <c r="DF67" i="58"/>
  <c r="AA37" i="58"/>
  <c r="DF24" i="58"/>
  <c r="AA31" i="58"/>
  <c r="BG74" i="58"/>
  <c r="BA14" i="58"/>
  <c r="AA63" i="58"/>
  <c r="CE64" i="58"/>
  <c r="DF54" i="58"/>
  <c r="AA10" i="58"/>
  <c r="CR14" i="58"/>
  <c r="AN24" i="58"/>
  <c r="BA64" i="58"/>
  <c r="L40" i="58"/>
  <c r="BH40" i="58" s="1"/>
  <c r="L43" i="58"/>
  <c r="Q43" i="58" s="1"/>
  <c r="L52" i="58"/>
  <c r="M52" i="58" s="1"/>
  <c r="BI52" i="58" s="1"/>
  <c r="BE14" i="58"/>
  <c r="AA57" i="58"/>
  <c r="CF29" i="58"/>
  <c r="DM68" i="58"/>
  <c r="BZ69" i="58"/>
  <c r="CR72" i="58"/>
  <c r="K67" i="58"/>
  <c r="AM73" i="58"/>
  <c r="BZ14" i="58"/>
  <c r="CR54" i="58"/>
  <c r="L53" i="58"/>
  <c r="BH53" i="58" s="1"/>
  <c r="DF69" i="58"/>
  <c r="CB44" i="58"/>
  <c r="BZ54" i="58"/>
  <c r="L62" i="58"/>
  <c r="DF71" i="58"/>
  <c r="AZ92" i="58"/>
  <c r="G24" i="58"/>
  <c r="BZ64" i="58"/>
  <c r="DF44" i="58"/>
  <c r="CT64" i="58"/>
  <c r="AL85" i="58"/>
  <c r="AA50" i="58"/>
  <c r="AA52" i="58"/>
  <c r="AJ63" i="58"/>
  <c r="AK63" i="58" s="1"/>
  <c r="BK63" i="58" s="1"/>
  <c r="CR70" i="58"/>
  <c r="AZ85" i="58"/>
  <c r="T107" i="58"/>
  <c r="L31" i="58"/>
  <c r="M31" i="58" s="1"/>
  <c r="BI31" i="58" s="1"/>
  <c r="DA74" i="58"/>
  <c r="BE24" i="58"/>
  <c r="BC44" i="58"/>
  <c r="BG44" i="58"/>
  <c r="BC54" i="58"/>
  <c r="L61" i="58"/>
  <c r="BH61" i="58" s="1"/>
  <c r="BA24" i="58"/>
  <c r="AN14" i="58"/>
  <c r="AA17" i="58"/>
  <c r="AC31" i="58"/>
  <c r="AJ31" i="58" s="1"/>
  <c r="BJ31" i="58" s="1"/>
  <c r="AA39" i="58"/>
  <c r="CF58" i="58"/>
  <c r="L22" i="58"/>
  <c r="BH22" i="58" s="1"/>
  <c r="DE74" i="58"/>
  <c r="BC14" i="58"/>
  <c r="BG34" i="58"/>
  <c r="AM34" i="58"/>
  <c r="BA74" i="58"/>
  <c r="L32" i="58"/>
  <c r="M32" i="58" s="1"/>
  <c r="BI32" i="58" s="1"/>
  <c r="E44" i="58"/>
  <c r="L41" i="58"/>
  <c r="BH41" i="58" s="1"/>
  <c r="CK44" i="58"/>
  <c r="AN34" i="58"/>
  <c r="AA61" i="58"/>
  <c r="O74" i="58"/>
  <c r="CB70" i="58"/>
  <c r="G44" i="58"/>
  <c r="BG14" i="58"/>
  <c r="BC34" i="58"/>
  <c r="L63" i="58"/>
  <c r="M63" i="58" s="1"/>
  <c r="BI63" i="58" s="1"/>
  <c r="DF73" i="58"/>
  <c r="I64" i="58"/>
  <c r="L59" i="58"/>
  <c r="M59" i="58" s="1"/>
  <c r="BI59" i="58" s="1"/>
  <c r="AA62" i="58"/>
  <c r="AK62" i="58" s="1"/>
  <c r="BK62" i="58" s="1"/>
  <c r="CX74" i="58"/>
  <c r="CE54" i="58"/>
  <c r="CK54" i="58" s="1"/>
  <c r="AJ62" i="58"/>
  <c r="M48" i="58"/>
  <c r="BI48" i="58" s="1"/>
  <c r="BZ68" i="58"/>
  <c r="L30" i="58"/>
  <c r="BH30" i="58" s="1"/>
  <c r="L33" i="58"/>
  <c r="Q33" i="58" s="1"/>
  <c r="AE7" i="58"/>
  <c r="AJ7" i="58" s="1"/>
  <c r="BC24" i="58"/>
  <c r="L60" i="58"/>
  <c r="BH60" i="58" s="1"/>
  <c r="CR67" i="58"/>
  <c r="CR44" i="58"/>
  <c r="CR24" i="58"/>
  <c r="CR68" i="58"/>
  <c r="CR73" i="58"/>
  <c r="CR71" i="58"/>
  <c r="CF54" i="58"/>
  <c r="CF52" i="58"/>
  <c r="BZ33" i="58"/>
  <c r="CC73" i="58"/>
  <c r="CC74" i="58" s="1"/>
  <c r="BY34" i="58"/>
  <c r="CK34" i="58" s="1"/>
  <c r="CB33" i="58"/>
  <c r="CB67" i="58"/>
  <c r="CB68" i="58"/>
  <c r="BY73" i="58"/>
  <c r="BZ73" i="58" s="1"/>
  <c r="BZ72" i="58"/>
  <c r="CB72" i="58"/>
  <c r="BZ24" i="58"/>
  <c r="CB73" i="58"/>
  <c r="CF9" i="58"/>
  <c r="BZ67" i="58"/>
  <c r="CF10" i="58"/>
  <c r="BX74" i="58"/>
  <c r="BX93" i="58" s="1"/>
  <c r="CE67" i="58"/>
  <c r="CK67" i="58" s="1"/>
  <c r="DB74" i="58"/>
  <c r="DC74" i="58"/>
  <c r="DD74" i="58"/>
  <c r="AJ51" i="58"/>
  <c r="BJ51" i="58" s="1"/>
  <c r="C72" i="58"/>
  <c r="AJ47" i="58"/>
  <c r="BJ47" i="58" s="1"/>
  <c r="I71" i="58"/>
  <c r="K71" i="58"/>
  <c r="L38" i="58"/>
  <c r="M38" i="58" s="1"/>
  <c r="BI38" i="58" s="1"/>
  <c r="AA38" i="58"/>
  <c r="AB72" i="58"/>
  <c r="AF73" i="58"/>
  <c r="AA42" i="58"/>
  <c r="AF72" i="58"/>
  <c r="I73" i="58"/>
  <c r="AB68" i="58"/>
  <c r="AA33" i="58"/>
  <c r="AB34" i="58"/>
  <c r="AA30" i="58"/>
  <c r="AI24" i="58"/>
  <c r="AD70" i="58"/>
  <c r="I72" i="58"/>
  <c r="AA20" i="58"/>
  <c r="AJ20" i="58"/>
  <c r="AK20" i="58" s="1"/>
  <c r="BK20" i="58" s="1"/>
  <c r="AA19" i="58"/>
  <c r="AA22" i="58"/>
  <c r="AA23" i="58"/>
  <c r="I69" i="58"/>
  <c r="AH24" i="58"/>
  <c r="J74" i="58"/>
  <c r="AH71" i="58"/>
  <c r="AA18" i="58"/>
  <c r="AH67" i="58"/>
  <c r="K70" i="58"/>
  <c r="H74" i="58"/>
  <c r="AJ11" i="58"/>
  <c r="BJ11" i="58" s="1"/>
  <c r="AA13" i="58"/>
  <c r="AY12" i="58"/>
  <c r="AY72" i="58" s="1"/>
  <c r="L13" i="58"/>
  <c r="Q13" i="58" s="1"/>
  <c r="C14" i="58"/>
  <c r="AY14" i="58" s="1"/>
  <c r="BS14" i="58" s="1"/>
  <c r="AC67" i="58"/>
  <c r="M53" i="58"/>
  <c r="BI53" i="58" s="1"/>
  <c r="K68" i="58"/>
  <c r="K14" i="58"/>
  <c r="AG71" i="58"/>
  <c r="CF11" i="58"/>
  <c r="E70" i="58"/>
  <c r="L10" i="58"/>
  <c r="G69" i="58"/>
  <c r="L9" i="58"/>
  <c r="AM14" i="58"/>
  <c r="AM67" i="58"/>
  <c r="AH69" i="58"/>
  <c r="AI9" i="58"/>
  <c r="AI69" i="58" s="1"/>
  <c r="AA9" i="58"/>
  <c r="I14" i="58"/>
  <c r="I67" i="58"/>
  <c r="BH39" i="58"/>
  <c r="M39" i="58"/>
  <c r="BI39" i="58" s="1"/>
  <c r="Q39" i="58"/>
  <c r="AD72" i="58"/>
  <c r="AA12" i="58"/>
  <c r="L21" i="58"/>
  <c r="AE42" i="58"/>
  <c r="AJ42" i="58" s="1"/>
  <c r="K44" i="58"/>
  <c r="CF57" i="58"/>
  <c r="BE34" i="58"/>
  <c r="C34" i="58"/>
  <c r="E72" i="58"/>
  <c r="L12" i="58"/>
  <c r="AG12" i="58"/>
  <c r="AG72" i="58" s="1"/>
  <c r="AE18" i="58"/>
  <c r="AE24" i="58" s="1"/>
  <c r="AC19" i="58"/>
  <c r="AJ19" i="58" s="1"/>
  <c r="AD34" i="58"/>
  <c r="AE34" i="58"/>
  <c r="AG44" i="58"/>
  <c r="E54" i="58"/>
  <c r="CF53" i="58"/>
  <c r="AD54" i="58"/>
  <c r="CF7" i="58"/>
  <c r="AC68" i="58"/>
  <c r="AM69" i="58"/>
  <c r="L11" i="58"/>
  <c r="G72" i="58"/>
  <c r="AI72" i="58"/>
  <c r="AY73" i="58"/>
  <c r="C24" i="58"/>
  <c r="AY17" i="58"/>
  <c r="BG24" i="58"/>
  <c r="CF20" i="58"/>
  <c r="AC22" i="58"/>
  <c r="AJ22" i="58" s="1"/>
  <c r="M23" i="58"/>
  <c r="BI23" i="58" s="1"/>
  <c r="AF34" i="58"/>
  <c r="AA32" i="58"/>
  <c r="AC32" i="58"/>
  <c r="AJ32" i="58" s="1"/>
  <c r="AH44" i="58"/>
  <c r="AI37" i="58"/>
  <c r="AI44" i="58" s="1"/>
  <c r="AJ39" i="58"/>
  <c r="AH54" i="58"/>
  <c r="K64" i="58"/>
  <c r="L57" i="58"/>
  <c r="AB64" i="58"/>
  <c r="AC59" i="58"/>
  <c r="AJ59" i="58" s="1"/>
  <c r="CY68" i="58"/>
  <c r="CY71" i="58"/>
  <c r="AD67" i="58"/>
  <c r="AD14" i="58"/>
  <c r="AA8" i="58"/>
  <c r="AY8" i="58"/>
  <c r="AY68" i="58" s="1"/>
  <c r="CE68" i="58"/>
  <c r="CK68" i="58" s="1"/>
  <c r="CF8" i="58"/>
  <c r="AN69" i="58"/>
  <c r="CE69" i="58"/>
  <c r="CK69" i="58" s="1"/>
  <c r="AM70" i="58"/>
  <c r="AG13" i="58"/>
  <c r="AG73" i="58" s="1"/>
  <c r="E24" i="58"/>
  <c r="AF24" i="58"/>
  <c r="AG17" i="58"/>
  <c r="AG24" i="58" s="1"/>
  <c r="L18" i="58"/>
  <c r="AE71" i="58"/>
  <c r="AG34" i="58"/>
  <c r="CF30" i="58"/>
  <c r="CR34" i="58"/>
  <c r="AC41" i="58"/>
  <c r="AJ41" i="58" s="1"/>
  <c r="AA41" i="58"/>
  <c r="AB44" i="58"/>
  <c r="AD44" i="58"/>
  <c r="AA51" i="58"/>
  <c r="CQ74" i="58"/>
  <c r="CR69" i="58"/>
  <c r="BZ71" i="58"/>
  <c r="K69" i="58"/>
  <c r="AI30" i="58"/>
  <c r="AI70" i="58" s="1"/>
  <c r="AE37" i="58"/>
  <c r="Q50" i="58"/>
  <c r="BH50" i="58"/>
  <c r="M50" i="58"/>
  <c r="BI50" i="58" s="1"/>
  <c r="AF44" i="58"/>
  <c r="AB67" i="58"/>
  <c r="AB14" i="58"/>
  <c r="AN70" i="58"/>
  <c r="AH73" i="58"/>
  <c r="AA43" i="58"/>
  <c r="AC43" i="58"/>
  <c r="AJ43" i="58" s="1"/>
  <c r="C44" i="58"/>
  <c r="BJ62" i="58"/>
  <c r="AI13" i="58"/>
  <c r="AI73" i="58" s="1"/>
  <c r="C67" i="58"/>
  <c r="E68" i="58"/>
  <c r="L8" i="58"/>
  <c r="AE69" i="58"/>
  <c r="AB70" i="58"/>
  <c r="AC10" i="58"/>
  <c r="AY70" i="58"/>
  <c r="K73" i="58"/>
  <c r="CB14" i="58"/>
  <c r="E71" i="58"/>
  <c r="CF23" i="58"/>
  <c r="AB24" i="58"/>
  <c r="L37" i="58"/>
  <c r="AF54" i="58"/>
  <c r="E69" i="58"/>
  <c r="BY70" i="58"/>
  <c r="BZ70" i="58" s="1"/>
  <c r="AA40" i="58"/>
  <c r="AE40" i="58"/>
  <c r="AJ40" i="58" s="1"/>
  <c r="BG92" i="58"/>
  <c r="BG91" i="58"/>
  <c r="BG85" i="58"/>
  <c r="BG84" i="58"/>
  <c r="CF17" i="58"/>
  <c r="BH23" i="58"/>
  <c r="AF64" i="58"/>
  <c r="AG58" i="58"/>
  <c r="AG68" i="58" s="1"/>
  <c r="Q48" i="58"/>
  <c r="BH48" i="58"/>
  <c r="E34" i="58"/>
  <c r="C68" i="58"/>
  <c r="AF68" i="58"/>
  <c r="AB69" i="58"/>
  <c r="AC9" i="58"/>
  <c r="AF14" i="58"/>
  <c r="E67" i="58"/>
  <c r="E14" i="58"/>
  <c r="L7" i="58"/>
  <c r="G68" i="58"/>
  <c r="AH68" i="58"/>
  <c r="AI8" i="58"/>
  <c r="AI68" i="58" s="1"/>
  <c r="AF69" i="58"/>
  <c r="AA11" i="58"/>
  <c r="AH14" i="58"/>
  <c r="L17" i="58"/>
  <c r="L20" i="58"/>
  <c r="G71" i="58"/>
  <c r="AI71" i="58"/>
  <c r="BA54" i="58"/>
  <c r="AA60" i="58"/>
  <c r="CB64" i="58"/>
  <c r="AH72" i="58"/>
  <c r="AN67" i="58"/>
  <c r="AM71" i="58"/>
  <c r="AD68" i="58"/>
  <c r="I70" i="58"/>
  <c r="AE12" i="58"/>
  <c r="CF13" i="58"/>
  <c r="CE71" i="58"/>
  <c r="CK71" i="58" s="1"/>
  <c r="CF48" i="58"/>
  <c r="AB73" i="58"/>
  <c r="AC13" i="58"/>
  <c r="AC33" i="58"/>
  <c r="AJ33" i="58" s="1"/>
  <c r="CF60" i="58"/>
  <c r="K72" i="58"/>
  <c r="G73" i="58"/>
  <c r="AA21" i="58"/>
  <c r="AF71" i="58"/>
  <c r="AM44" i="58"/>
  <c r="AY21" i="58"/>
  <c r="AY71" i="58" s="1"/>
  <c r="C71" i="58"/>
  <c r="AC23" i="58"/>
  <c r="AJ23" i="58" s="1"/>
  <c r="G34" i="58"/>
  <c r="L47" i="58"/>
  <c r="I54" i="58"/>
  <c r="L49" i="58"/>
  <c r="AJ50" i="58"/>
  <c r="I68" i="58"/>
  <c r="AG9" i="58"/>
  <c r="AG69" i="58" s="1"/>
  <c r="C70" i="58"/>
  <c r="AE10" i="58"/>
  <c r="CE70" i="58"/>
  <c r="CK70" i="58" s="1"/>
  <c r="AM24" i="58"/>
  <c r="AD24" i="58"/>
  <c r="AI54" i="58"/>
  <c r="AC49" i="58"/>
  <c r="AJ49" i="58" s="1"/>
  <c r="AA49" i="58"/>
  <c r="AE60" i="58"/>
  <c r="AJ60" i="58" s="1"/>
  <c r="P74" i="58"/>
  <c r="CE72" i="58"/>
  <c r="CK72" i="58" s="1"/>
  <c r="G67" i="58"/>
  <c r="AF67" i="58"/>
  <c r="BA34" i="58"/>
  <c r="BE44" i="58"/>
  <c r="AJ38" i="58"/>
  <c r="AB54" i="58"/>
  <c r="AA47" i="58"/>
  <c r="AA48" i="58"/>
  <c r="AE48" i="58"/>
  <c r="AJ48" i="58" s="1"/>
  <c r="BE54" i="58"/>
  <c r="L51" i="58"/>
  <c r="L58" i="58"/>
  <c r="G64" i="58"/>
  <c r="C73" i="58"/>
  <c r="G70" i="58"/>
  <c r="AF70" i="58"/>
  <c r="AN71" i="58"/>
  <c r="I34" i="58"/>
  <c r="AH34" i="58"/>
  <c r="BH42" i="58"/>
  <c r="M42" i="58"/>
  <c r="BI42" i="58" s="1"/>
  <c r="AA53" i="58"/>
  <c r="AY57" i="58"/>
  <c r="C64" i="58"/>
  <c r="AI64" i="58"/>
  <c r="AD69" i="58"/>
  <c r="CB69" i="58"/>
  <c r="AM68" i="58"/>
  <c r="C69" i="58"/>
  <c r="AG10" i="58"/>
  <c r="AG70" i="58" s="1"/>
  <c r="AM72" i="58"/>
  <c r="AD73" i="58"/>
  <c r="G14" i="58"/>
  <c r="AB71" i="58"/>
  <c r="AC21" i="58"/>
  <c r="K34" i="58"/>
  <c r="CF28" i="58"/>
  <c r="AG54" i="58"/>
  <c r="BG54" i="58"/>
  <c r="CF51" i="58"/>
  <c r="AC53" i="58"/>
  <c r="AJ53" i="58" s="1"/>
  <c r="AJ57" i="58"/>
  <c r="BC64" i="58"/>
  <c r="AJ61" i="58"/>
  <c r="AD64" i="58"/>
  <c r="AN68" i="58"/>
  <c r="AY9" i="58"/>
  <c r="AY69" i="58" s="1"/>
  <c r="AH70" i="58"/>
  <c r="AN72" i="58"/>
  <c r="E73" i="58"/>
  <c r="AE13" i="58"/>
  <c r="AE73" i="58" s="1"/>
  <c r="K24" i="58"/>
  <c r="L19" i="58"/>
  <c r="AD71" i="58"/>
  <c r="C54" i="58"/>
  <c r="AJ52" i="58"/>
  <c r="AA58" i="58"/>
  <c r="Q59" i="58"/>
  <c r="BH59" i="58"/>
  <c r="DM74" i="58"/>
  <c r="BG64" i="58"/>
  <c r="P107" i="58"/>
  <c r="AN44" i="58"/>
  <c r="AM54" i="58"/>
  <c r="CF31" i="58"/>
  <c r="AN54" i="58"/>
  <c r="AN64" i="58"/>
  <c r="BC74" i="58"/>
  <c r="AM64" i="58"/>
  <c r="CF64" i="58"/>
  <c r="CB71" i="58"/>
  <c r="D74" i="58"/>
  <c r="BE74" i="58"/>
  <c r="CM74" i="58"/>
  <c r="CP74" i="58"/>
  <c r="CN74" i="58"/>
  <c r="P108" i="58"/>
  <c r="G54" i="58"/>
  <c r="CO74" i="58"/>
  <c r="AH64" i="58"/>
  <c r="F74" i="58"/>
  <c r="AB102" i="58"/>
  <c r="CR54" i="57"/>
  <c r="CR44" i="57"/>
  <c r="CR73" i="57"/>
  <c r="CR34" i="57"/>
  <c r="CR67" i="57"/>
  <c r="CR24" i="57"/>
  <c r="CR72" i="57"/>
  <c r="CP74" i="57"/>
  <c r="CR70" i="57"/>
  <c r="CF59" i="57"/>
  <c r="CF57" i="57"/>
  <c r="CF62" i="57"/>
  <c r="CF61" i="57"/>
  <c r="CE64" i="57"/>
  <c r="CT64" i="57" s="1"/>
  <c r="CF58" i="57"/>
  <c r="CF54" i="57"/>
  <c r="BZ54" i="57"/>
  <c r="CF41" i="57"/>
  <c r="CF39" i="57"/>
  <c r="BZ44" i="57"/>
  <c r="CD74" i="57"/>
  <c r="CF31" i="57"/>
  <c r="CF29" i="57"/>
  <c r="CF27" i="57"/>
  <c r="BZ34" i="57"/>
  <c r="BZ71" i="57"/>
  <c r="CB68" i="57"/>
  <c r="CF28" i="57"/>
  <c r="BZ72" i="57"/>
  <c r="CF22" i="57"/>
  <c r="BZ70" i="57"/>
  <c r="CF20" i="57"/>
  <c r="CE24" i="57"/>
  <c r="CB69" i="57"/>
  <c r="CB71" i="57"/>
  <c r="CF17" i="57"/>
  <c r="CB72" i="57"/>
  <c r="BZ69" i="57"/>
  <c r="BZ67" i="57"/>
  <c r="CF13" i="57"/>
  <c r="CF73" i="57" s="1"/>
  <c r="CA74" i="57"/>
  <c r="CA84" i="57" s="1"/>
  <c r="CB73" i="57"/>
  <c r="BZ14" i="57"/>
  <c r="CB14" i="57"/>
  <c r="DK75" i="57"/>
  <c r="DD74" i="57"/>
  <c r="DE74" i="57"/>
  <c r="DA74" i="57"/>
  <c r="BJ19" i="57"/>
  <c r="M23" i="57"/>
  <c r="BI23" i="57" s="1"/>
  <c r="Q23" i="57"/>
  <c r="BH23" i="57"/>
  <c r="M19" i="57"/>
  <c r="BI19" i="57" s="1"/>
  <c r="Q19" i="57"/>
  <c r="AA38" i="57"/>
  <c r="AF44" i="57"/>
  <c r="Q63" i="57"/>
  <c r="I73" i="57"/>
  <c r="AY69" i="57"/>
  <c r="Q43" i="57"/>
  <c r="BH43" i="57"/>
  <c r="M43" i="57"/>
  <c r="BI43" i="57" s="1"/>
  <c r="AG50" i="57"/>
  <c r="AJ50" i="57" s="1"/>
  <c r="AF54" i="57"/>
  <c r="AA50" i="57"/>
  <c r="AC62" i="57"/>
  <c r="AJ62" i="57" s="1"/>
  <c r="AA62" i="57"/>
  <c r="AB64" i="57"/>
  <c r="AM69" i="57"/>
  <c r="AC69" i="57"/>
  <c r="G24" i="57"/>
  <c r="AY27" i="57"/>
  <c r="C34" i="57"/>
  <c r="AF34" i="57"/>
  <c r="AG27" i="57"/>
  <c r="AG34" i="57" s="1"/>
  <c r="AB44" i="57"/>
  <c r="AA37" i="57"/>
  <c r="C70" i="57"/>
  <c r="AY10" i="57"/>
  <c r="AY70" i="57" s="1"/>
  <c r="AA32" i="57"/>
  <c r="AE32" i="57"/>
  <c r="AJ32" i="57" s="1"/>
  <c r="AC37" i="57"/>
  <c r="CB70" i="57"/>
  <c r="E71" i="57"/>
  <c r="L21" i="57"/>
  <c r="AC28" i="57"/>
  <c r="AB34" i="57"/>
  <c r="C69" i="57"/>
  <c r="BH12" i="57"/>
  <c r="Q12" i="57"/>
  <c r="AD69" i="57"/>
  <c r="AE9" i="57"/>
  <c r="AA9" i="57"/>
  <c r="AF67" i="57"/>
  <c r="AF14" i="57"/>
  <c r="AE22" i="57"/>
  <c r="AJ22" i="57" s="1"/>
  <c r="AA22" i="57"/>
  <c r="G44" i="57"/>
  <c r="C67" i="57"/>
  <c r="AG7" i="57"/>
  <c r="AY71" i="57"/>
  <c r="Q27" i="57"/>
  <c r="BH27" i="57"/>
  <c r="Q38" i="57"/>
  <c r="M38" i="57"/>
  <c r="BI38" i="57" s="1"/>
  <c r="G69" i="57"/>
  <c r="AG38" i="57"/>
  <c r="AJ38" i="57" s="1"/>
  <c r="AI18" i="57"/>
  <c r="AI24" i="57" s="1"/>
  <c r="AH24" i="57"/>
  <c r="CT24" i="57"/>
  <c r="M27" i="57"/>
  <c r="BI27" i="57" s="1"/>
  <c r="C44" i="57"/>
  <c r="AY37" i="57"/>
  <c r="L47" i="57"/>
  <c r="E54" i="57"/>
  <c r="G14" i="57"/>
  <c r="G67" i="57"/>
  <c r="E73" i="57"/>
  <c r="Q11" i="57"/>
  <c r="M11" i="57"/>
  <c r="BI11" i="57" s="1"/>
  <c r="CE67" i="57"/>
  <c r="AJ17" i="57"/>
  <c r="AM24" i="57"/>
  <c r="Q60" i="57"/>
  <c r="BH60" i="57"/>
  <c r="M60" i="57"/>
  <c r="BI60" i="57" s="1"/>
  <c r="AO31" i="57"/>
  <c r="BO31" i="57" s="1"/>
  <c r="AK31" i="57"/>
  <c r="BK31" i="57" s="1"/>
  <c r="BM31" i="57" s="1"/>
  <c r="BJ31" i="57"/>
  <c r="BL31" i="57" s="1"/>
  <c r="AH70" i="57"/>
  <c r="AI10" i="57"/>
  <c r="E67" i="57"/>
  <c r="E14" i="57"/>
  <c r="L7" i="57"/>
  <c r="AI73" i="57"/>
  <c r="CF7" i="57"/>
  <c r="AC70" i="57"/>
  <c r="AA10" i="57"/>
  <c r="AD70" i="57"/>
  <c r="AE10" i="57"/>
  <c r="AE70" i="57" s="1"/>
  <c r="CF14" i="57"/>
  <c r="BG24" i="57"/>
  <c r="AF73" i="57"/>
  <c r="AG23" i="57"/>
  <c r="AJ23" i="57" s="1"/>
  <c r="AE29" i="57"/>
  <c r="AE34" i="57" s="1"/>
  <c r="AA29" i="57"/>
  <c r="K34" i="57"/>
  <c r="I44" i="57"/>
  <c r="AC42" i="57"/>
  <c r="AA42" i="57"/>
  <c r="BA14" i="57"/>
  <c r="AB68" i="57"/>
  <c r="AC8" i="57"/>
  <c r="AB14" i="57"/>
  <c r="I72" i="57"/>
  <c r="AE18" i="57"/>
  <c r="AA18" i="57"/>
  <c r="AD68" i="57"/>
  <c r="Q29" i="57"/>
  <c r="M29" i="57"/>
  <c r="BI29" i="57" s="1"/>
  <c r="AM34" i="57"/>
  <c r="L57" i="57"/>
  <c r="I64" i="57"/>
  <c r="BJ58" i="57"/>
  <c r="AK58" i="57"/>
  <c r="BK58" i="57" s="1"/>
  <c r="P74" i="57"/>
  <c r="AI69" i="57"/>
  <c r="AF70" i="57"/>
  <c r="K72" i="57"/>
  <c r="K14" i="57"/>
  <c r="AM14" i="57"/>
  <c r="BE24" i="57"/>
  <c r="L20" i="57"/>
  <c r="AA21" i="57"/>
  <c r="AA27" i="57"/>
  <c r="AD34" i="57"/>
  <c r="AC33" i="57"/>
  <c r="AJ33" i="57" s="1"/>
  <c r="AA33" i="57"/>
  <c r="AH44" i="57"/>
  <c r="CR68" i="57"/>
  <c r="Q53" i="57"/>
  <c r="M53" i="57"/>
  <c r="BI53" i="57" s="1"/>
  <c r="BH53" i="57"/>
  <c r="G68" i="57"/>
  <c r="L8" i="57"/>
  <c r="CE68" i="57"/>
  <c r="CK68" i="57" s="1"/>
  <c r="L18" i="57"/>
  <c r="AE21" i="57"/>
  <c r="AE71" i="57" s="1"/>
  <c r="AD24" i="57"/>
  <c r="G34" i="57"/>
  <c r="BG34" i="57"/>
  <c r="AN44" i="57"/>
  <c r="AN67" i="57"/>
  <c r="AH68" i="57"/>
  <c r="AI8" i="57"/>
  <c r="AJ39" i="57"/>
  <c r="I67" i="57"/>
  <c r="I14" i="57"/>
  <c r="AJ7" i="57"/>
  <c r="CF8" i="57"/>
  <c r="I70" i="57"/>
  <c r="CF11" i="57"/>
  <c r="AN24" i="57"/>
  <c r="I34" i="57"/>
  <c r="AI34" i="57"/>
  <c r="L30" i="57"/>
  <c r="K44" i="57"/>
  <c r="M41" i="57"/>
  <c r="BI41" i="57" s="1"/>
  <c r="BH41" i="57"/>
  <c r="AH54" i="57"/>
  <c r="AA47" i="57"/>
  <c r="BG74" i="57"/>
  <c r="CQ74" i="57"/>
  <c r="CR71" i="57"/>
  <c r="E70" i="57"/>
  <c r="L10" i="57"/>
  <c r="AB72" i="57"/>
  <c r="AC12" i="57"/>
  <c r="AA12" i="57"/>
  <c r="AN68" i="57"/>
  <c r="AN14" i="57"/>
  <c r="K70" i="57"/>
  <c r="CE70" i="57"/>
  <c r="CK70" i="57" s="1"/>
  <c r="CF10" i="57"/>
  <c r="AA11" i="57"/>
  <c r="AE73" i="57"/>
  <c r="C71" i="57"/>
  <c r="L22" i="57"/>
  <c r="L32" i="57"/>
  <c r="L40" i="57"/>
  <c r="AI47" i="57"/>
  <c r="AI54" i="57" s="1"/>
  <c r="AJ53" i="57"/>
  <c r="H74" i="57"/>
  <c r="F74" i="57"/>
  <c r="BY74" i="57"/>
  <c r="BZ68" i="57"/>
  <c r="CX74" i="57"/>
  <c r="AZ85" i="57"/>
  <c r="P107" i="57"/>
  <c r="AY68" i="57"/>
  <c r="AB69" i="57"/>
  <c r="G70" i="57"/>
  <c r="CE72" i="57"/>
  <c r="CK72" i="57" s="1"/>
  <c r="AA17" i="57"/>
  <c r="G71" i="57"/>
  <c r="AA23" i="57"/>
  <c r="K54" i="57"/>
  <c r="AM54" i="57"/>
  <c r="AC57" i="57"/>
  <c r="L59" i="57"/>
  <c r="T107" i="57"/>
  <c r="AJ41" i="57"/>
  <c r="I68" i="57"/>
  <c r="E69" i="57"/>
  <c r="AB73" i="57"/>
  <c r="BA44" i="57"/>
  <c r="AC43" i="57"/>
  <c r="AJ43" i="57" s="1"/>
  <c r="AC51" i="57"/>
  <c r="AJ51" i="57" s="1"/>
  <c r="C24" i="57"/>
  <c r="CR14" i="57"/>
  <c r="AE37" i="57"/>
  <c r="AE44" i="57" s="1"/>
  <c r="AB54" i="57"/>
  <c r="AG64" i="57"/>
  <c r="BA74" i="57"/>
  <c r="AZ92" i="57"/>
  <c r="K68" i="57"/>
  <c r="AC13" i="57"/>
  <c r="AD67" i="57"/>
  <c r="AD14" i="57"/>
  <c r="AA7" i="57"/>
  <c r="I69" i="57"/>
  <c r="AB70" i="57"/>
  <c r="G72" i="57"/>
  <c r="C73" i="57"/>
  <c r="AD73" i="57"/>
  <c r="AY13" i="57"/>
  <c r="AY73" i="57" s="1"/>
  <c r="BC24" i="57"/>
  <c r="AA19" i="57"/>
  <c r="AK19" i="57" s="1"/>
  <c r="BK19" i="57" s="1"/>
  <c r="AN34" i="57"/>
  <c r="AC47" i="57"/>
  <c r="AN71" i="57"/>
  <c r="AH34" i="57"/>
  <c r="E44" i="57"/>
  <c r="BC44" i="57"/>
  <c r="AJ48" i="57"/>
  <c r="BC64" i="57"/>
  <c r="C64" i="57"/>
  <c r="E64" i="57"/>
  <c r="C68" i="57"/>
  <c r="AF69" i="57"/>
  <c r="L37" i="57"/>
  <c r="AD54" i="57"/>
  <c r="K64" i="57"/>
  <c r="AM64" i="57"/>
  <c r="AG9" i="57"/>
  <c r="AG69" i="57" s="1"/>
  <c r="AD72" i="57"/>
  <c r="I71" i="57"/>
  <c r="AE47" i="57"/>
  <c r="AE54" i="57" s="1"/>
  <c r="BC54" i="57"/>
  <c r="AM67" i="57"/>
  <c r="C72" i="57"/>
  <c r="AB67" i="57"/>
  <c r="E68" i="57"/>
  <c r="K69" i="57"/>
  <c r="AH69" i="57"/>
  <c r="CE69" i="57"/>
  <c r="CK69" i="57" s="1"/>
  <c r="E72" i="57"/>
  <c r="AE12" i="57"/>
  <c r="AY12" i="57"/>
  <c r="AY72" i="57" s="1"/>
  <c r="K73" i="57"/>
  <c r="AH73" i="57"/>
  <c r="CE73" i="57"/>
  <c r="CK73" i="57" s="1"/>
  <c r="K71" i="57"/>
  <c r="AH71" i="57"/>
  <c r="CE71" i="57"/>
  <c r="CK71" i="57" s="1"/>
  <c r="L42" i="57"/>
  <c r="AA53" i="57"/>
  <c r="AA59" i="57"/>
  <c r="CR69" i="57"/>
  <c r="AH64" i="57"/>
  <c r="CM74" i="57"/>
  <c r="CO74" i="57"/>
  <c r="BC74" i="57"/>
  <c r="CB67" i="57"/>
  <c r="BX74" i="57"/>
  <c r="L52" i="57"/>
  <c r="D74" i="57"/>
  <c r="BE74" i="57"/>
  <c r="CC74" i="57"/>
  <c r="P108" i="57"/>
  <c r="AN54" i="57"/>
  <c r="AA48" i="57"/>
  <c r="AA52" i="57"/>
  <c r="AA60" i="57"/>
  <c r="CE80" i="33"/>
  <c r="CD73" i="33"/>
  <c r="CC73" i="33"/>
  <c r="CD72" i="33"/>
  <c r="CC72" i="33"/>
  <c r="CD71" i="33"/>
  <c r="CC71" i="33"/>
  <c r="CD70" i="33"/>
  <c r="CC70" i="33"/>
  <c r="CD69" i="33"/>
  <c r="CC69" i="33"/>
  <c r="CD68" i="33"/>
  <c r="CC68" i="33"/>
  <c r="CD67" i="33"/>
  <c r="CC67" i="33"/>
  <c r="CD64" i="33"/>
  <c r="CC64" i="33"/>
  <c r="CE63" i="33"/>
  <c r="CB63" i="33"/>
  <c r="CE62" i="33"/>
  <c r="CB62" i="33"/>
  <c r="CE61" i="33"/>
  <c r="CB61" i="33"/>
  <c r="CE60" i="33"/>
  <c r="CB60" i="33"/>
  <c r="CE59" i="33"/>
  <c r="CB59" i="33"/>
  <c r="CE58" i="33"/>
  <c r="CB58" i="33"/>
  <c r="CE57" i="33"/>
  <c r="CB57" i="33"/>
  <c r="CD54" i="33"/>
  <c r="CC54" i="33"/>
  <c r="CE53" i="33"/>
  <c r="CB53" i="33"/>
  <c r="CE52" i="33"/>
  <c r="CB52" i="33"/>
  <c r="CE51" i="33"/>
  <c r="CB51" i="33"/>
  <c r="CE50" i="33"/>
  <c r="CB50" i="33"/>
  <c r="CE49" i="33"/>
  <c r="CB49" i="33"/>
  <c r="CE48" i="33"/>
  <c r="CB48" i="33"/>
  <c r="CE47" i="33"/>
  <c r="CB47" i="33"/>
  <c r="CD44" i="33"/>
  <c r="CC44" i="33"/>
  <c r="CE43" i="33"/>
  <c r="CB43" i="33"/>
  <c r="CE42" i="33"/>
  <c r="CB42" i="33"/>
  <c r="CE41" i="33"/>
  <c r="CK41" i="33" s="1"/>
  <c r="CB41" i="33"/>
  <c r="CE40" i="33"/>
  <c r="CK40" i="33" s="1"/>
  <c r="CB40" i="33"/>
  <c r="CE39" i="33"/>
  <c r="CK39" i="33" s="1"/>
  <c r="CB39" i="33"/>
  <c r="CE38" i="33"/>
  <c r="CB38" i="33"/>
  <c r="CE37" i="33"/>
  <c r="CB37" i="33"/>
  <c r="CD34" i="33"/>
  <c r="CC34" i="33"/>
  <c r="CE33" i="33"/>
  <c r="CB33" i="33"/>
  <c r="CE32" i="33"/>
  <c r="CB32" i="33"/>
  <c r="CE31" i="33"/>
  <c r="CB31" i="33"/>
  <c r="CE30" i="33"/>
  <c r="CF30" i="33" s="1"/>
  <c r="CB30" i="33"/>
  <c r="CE29" i="33"/>
  <c r="CF29" i="33" s="1"/>
  <c r="CE28" i="33"/>
  <c r="CF28" i="33" s="1"/>
  <c r="CE27" i="33"/>
  <c r="CB27" i="33"/>
  <c r="CD24" i="33"/>
  <c r="CC24" i="33"/>
  <c r="CE23" i="33"/>
  <c r="CB23" i="33"/>
  <c r="CE22" i="33"/>
  <c r="CB22" i="33"/>
  <c r="CE21" i="33"/>
  <c r="CB21" i="33"/>
  <c r="CE20" i="33"/>
  <c r="CB20" i="33"/>
  <c r="CE19" i="33"/>
  <c r="CB19" i="33"/>
  <c r="CE18" i="33"/>
  <c r="CB18" i="33"/>
  <c r="CE17" i="33"/>
  <c r="CB17" i="33"/>
  <c r="CD14" i="33"/>
  <c r="CC14" i="33"/>
  <c r="CE13" i="33"/>
  <c r="CB13" i="33"/>
  <c r="CE12" i="33"/>
  <c r="CB12" i="33"/>
  <c r="CE11" i="33"/>
  <c r="CB11" i="33"/>
  <c r="CE10" i="33"/>
  <c r="CB10" i="33"/>
  <c r="CE9" i="33"/>
  <c r="CB9" i="33"/>
  <c r="CE8" i="33"/>
  <c r="CB8" i="33"/>
  <c r="CE7" i="33"/>
  <c r="CB7" i="33"/>
  <c r="CB93" i="35"/>
  <c r="CE80" i="35"/>
  <c r="CB74" i="35"/>
  <c r="CD73" i="35"/>
  <c r="CC73" i="35"/>
  <c r="CB73" i="35"/>
  <c r="CD72" i="35"/>
  <c r="CC72" i="35"/>
  <c r="CB72" i="35"/>
  <c r="CD71" i="35"/>
  <c r="CC71" i="35"/>
  <c r="CB71" i="35"/>
  <c r="CD70" i="35"/>
  <c r="CC70" i="35"/>
  <c r="CB70" i="35"/>
  <c r="CD69" i="35"/>
  <c r="CC69" i="35"/>
  <c r="CB69" i="35"/>
  <c r="CE68" i="35"/>
  <c r="CD68" i="35"/>
  <c r="CC68" i="35"/>
  <c r="CB68" i="35"/>
  <c r="CD67" i="35"/>
  <c r="CD74" i="35" s="1"/>
  <c r="CC67" i="35"/>
  <c r="CB67" i="35"/>
  <c r="CD64" i="35"/>
  <c r="CC64" i="35"/>
  <c r="CE64" i="35" s="1"/>
  <c r="CB64" i="35"/>
  <c r="CE63" i="35"/>
  <c r="CB63" i="35"/>
  <c r="CE62" i="35"/>
  <c r="CB62" i="35"/>
  <c r="CE61" i="35"/>
  <c r="CB61" i="35"/>
  <c r="CE60" i="35"/>
  <c r="CB60" i="35"/>
  <c r="CE59" i="35"/>
  <c r="CB59" i="35"/>
  <c r="CE58" i="35"/>
  <c r="CB58" i="35"/>
  <c r="CE57" i="35"/>
  <c r="CB57" i="35"/>
  <c r="CD54" i="35"/>
  <c r="CC54" i="35"/>
  <c r="CE54" i="35" s="1"/>
  <c r="CB54" i="35"/>
  <c r="CE53" i="35"/>
  <c r="CB53" i="35"/>
  <c r="CE52" i="35"/>
  <c r="CB52" i="35"/>
  <c r="CE51" i="35"/>
  <c r="CB51" i="35"/>
  <c r="CE50" i="35"/>
  <c r="CB50" i="35"/>
  <c r="CE49" i="35"/>
  <c r="CB49" i="35"/>
  <c r="CE48" i="35"/>
  <c r="CB48" i="35"/>
  <c r="CE47" i="35"/>
  <c r="CB47" i="35"/>
  <c r="CD44" i="35"/>
  <c r="CC44" i="35"/>
  <c r="CE44" i="35" s="1"/>
  <c r="CB44" i="35"/>
  <c r="CE43" i="35"/>
  <c r="CB43" i="35"/>
  <c r="CE42" i="35"/>
  <c r="CB42" i="35"/>
  <c r="CE41" i="35"/>
  <c r="CB41" i="35"/>
  <c r="CE40" i="35"/>
  <c r="CB40" i="35"/>
  <c r="CE39" i="35"/>
  <c r="CB39" i="35"/>
  <c r="CE38" i="35"/>
  <c r="CB38" i="35"/>
  <c r="CE37" i="35"/>
  <c r="CB37" i="35"/>
  <c r="CD34" i="35"/>
  <c r="CC34" i="35"/>
  <c r="CE34" i="35" s="1"/>
  <c r="CB34" i="35"/>
  <c r="CE33" i="35"/>
  <c r="CB33" i="35"/>
  <c r="CE32" i="35"/>
  <c r="CB32" i="35"/>
  <c r="CE31" i="35"/>
  <c r="CB31" i="35"/>
  <c r="CE30" i="35"/>
  <c r="CB30" i="35"/>
  <c r="CE29" i="35"/>
  <c r="CB29" i="35"/>
  <c r="CE28" i="35"/>
  <c r="CB28" i="35"/>
  <c r="CE27" i="35"/>
  <c r="CB27" i="35"/>
  <c r="CD24" i="35"/>
  <c r="CC24" i="35"/>
  <c r="CE24" i="35" s="1"/>
  <c r="CB24" i="35"/>
  <c r="CE23" i="35"/>
  <c r="CB23" i="35"/>
  <c r="CE22" i="35"/>
  <c r="CB22" i="35"/>
  <c r="CE21" i="35"/>
  <c r="CB21" i="35"/>
  <c r="CE20" i="35"/>
  <c r="CB20" i="35"/>
  <c r="CE19" i="35"/>
  <c r="CB19" i="35"/>
  <c r="CE18" i="35"/>
  <c r="CB18" i="35"/>
  <c r="CE17" i="35"/>
  <c r="CB17" i="35"/>
  <c r="CD14" i="35"/>
  <c r="CC14" i="35"/>
  <c r="CE14" i="35" s="1"/>
  <c r="CB14" i="35"/>
  <c r="CE13" i="35"/>
  <c r="CE73" i="35" s="1"/>
  <c r="CB13" i="35"/>
  <c r="CE12" i="35"/>
  <c r="CE72" i="35" s="1"/>
  <c r="CB12" i="35"/>
  <c r="CE11" i="35"/>
  <c r="CE71" i="35" s="1"/>
  <c r="CB11" i="35"/>
  <c r="CE10" i="35"/>
  <c r="CE70" i="35" s="1"/>
  <c r="CB10" i="35"/>
  <c r="CE9" i="35"/>
  <c r="CB9" i="35"/>
  <c r="CE8" i="35"/>
  <c r="CB8" i="35"/>
  <c r="CE7" i="35"/>
  <c r="CE67" i="35" s="1"/>
  <c r="CB7" i="35"/>
  <c r="DG53" i="33"/>
  <c r="DG52" i="33"/>
  <c r="DG51" i="33"/>
  <c r="DG50" i="33"/>
  <c r="DG49" i="33"/>
  <c r="DG48" i="33"/>
  <c r="DG47" i="33"/>
  <c r="AP11" i="39"/>
  <c r="AO13" i="39"/>
  <c r="AN13" i="39"/>
  <c r="AP12" i="39"/>
  <c r="E55" i="45"/>
  <c r="N46" i="39"/>
  <c r="N49" i="39"/>
  <c r="AP13" i="39" l="1"/>
  <c r="AQ11" i="39"/>
  <c r="AQ12" i="39"/>
  <c r="CC74" i="35"/>
  <c r="CE69" i="35"/>
  <c r="AG12" i="39"/>
  <c r="CK67" i="57"/>
  <c r="CF33" i="58"/>
  <c r="CK33" i="58"/>
  <c r="CT44" i="57"/>
  <c r="CF44" i="57"/>
  <c r="CF34" i="57"/>
  <c r="BO27" i="58"/>
  <c r="BM27" i="58"/>
  <c r="AO28" i="58"/>
  <c r="AK28" i="58"/>
  <c r="BK28" i="58" s="1"/>
  <c r="BM28" i="58" s="1"/>
  <c r="BJ28" i="58"/>
  <c r="BL28" i="58" s="1"/>
  <c r="BO28" i="58"/>
  <c r="AK59" i="57"/>
  <c r="BK59" i="57" s="1"/>
  <c r="CF71" i="57"/>
  <c r="BH33" i="57"/>
  <c r="CF69" i="57"/>
  <c r="AG71" i="57"/>
  <c r="Q33" i="57"/>
  <c r="AE14" i="57"/>
  <c r="AK63" i="57"/>
  <c r="BK63" i="57" s="1"/>
  <c r="U54" i="57"/>
  <c r="Q49" i="57"/>
  <c r="M49" i="57"/>
  <c r="BI49" i="57" s="1"/>
  <c r="AI67" i="57"/>
  <c r="AK52" i="57"/>
  <c r="BK52" i="57" s="1"/>
  <c r="Q48" i="57"/>
  <c r="M48" i="57"/>
  <c r="BI48" i="57" s="1"/>
  <c r="AA68" i="57"/>
  <c r="M28" i="57"/>
  <c r="BI28" i="57" s="1"/>
  <c r="Q9" i="57"/>
  <c r="M39" i="57"/>
  <c r="BI39" i="57" s="1"/>
  <c r="Q61" i="57"/>
  <c r="BO61" i="57" s="1"/>
  <c r="AC67" i="57"/>
  <c r="K74" i="57"/>
  <c r="K92" i="57" s="1"/>
  <c r="L73" i="57"/>
  <c r="M73" i="57" s="1"/>
  <c r="J95" i="57"/>
  <c r="L34" i="57"/>
  <c r="AK61" i="57"/>
  <c r="BK61" i="57" s="1"/>
  <c r="AK49" i="57"/>
  <c r="BK49" i="57" s="1"/>
  <c r="AG68" i="57"/>
  <c r="AO61" i="57"/>
  <c r="CF72" i="57"/>
  <c r="BJ20" i="57"/>
  <c r="M61" i="57"/>
  <c r="BI61" i="57" s="1"/>
  <c r="M63" i="57"/>
  <c r="BI63" i="57" s="1"/>
  <c r="BM63" i="57" s="1"/>
  <c r="AK30" i="57"/>
  <c r="BK30" i="57" s="1"/>
  <c r="BH9" i="57"/>
  <c r="BH39" i="57"/>
  <c r="AO39" i="57" s="1"/>
  <c r="BO39" i="57" s="1"/>
  <c r="BH28" i="57"/>
  <c r="AA73" i="57"/>
  <c r="M13" i="57"/>
  <c r="BI13" i="57" s="1"/>
  <c r="BH13" i="57"/>
  <c r="AI44" i="57"/>
  <c r="L72" i="57"/>
  <c r="AJ29" i="57"/>
  <c r="AK29" i="57" s="1"/>
  <c r="BK29" i="57" s="1"/>
  <c r="BM29" i="57" s="1"/>
  <c r="AM74" i="57"/>
  <c r="M51" i="57"/>
  <c r="BI51" i="57" s="1"/>
  <c r="DF74" i="57"/>
  <c r="DF93" i="57" s="1"/>
  <c r="AA34" i="57"/>
  <c r="AS34" i="57" s="1"/>
  <c r="AG44" i="57"/>
  <c r="BH51" i="57"/>
  <c r="AO51" i="57" s="1"/>
  <c r="BO51" i="57" s="1"/>
  <c r="U14" i="57"/>
  <c r="AH74" i="57"/>
  <c r="AE24" i="57"/>
  <c r="AY67" i="57"/>
  <c r="AY74" i="57" s="1"/>
  <c r="M50" i="57"/>
  <c r="BI50" i="57" s="1"/>
  <c r="Q50" i="57"/>
  <c r="AK60" i="57"/>
  <c r="BK60" i="57" s="1"/>
  <c r="AI70" i="57"/>
  <c r="AJ42" i="57"/>
  <c r="BJ42" i="57" s="1"/>
  <c r="AA44" i="57"/>
  <c r="AS44" i="57" s="1"/>
  <c r="BL19" i="57"/>
  <c r="M62" i="57"/>
  <c r="BI62" i="57" s="1"/>
  <c r="Q62" i="57"/>
  <c r="BH62" i="57"/>
  <c r="AO62" i="57" s="1"/>
  <c r="BO62" i="57" s="1"/>
  <c r="AG70" i="57"/>
  <c r="BJ30" i="57"/>
  <c r="BH58" i="57"/>
  <c r="Q58" i="57"/>
  <c r="M58" i="57"/>
  <c r="BI58" i="57" s="1"/>
  <c r="BM58" i="57" s="1"/>
  <c r="AE68" i="57"/>
  <c r="Q53" i="58"/>
  <c r="Q52" i="58"/>
  <c r="M43" i="58"/>
  <c r="BI43" i="58" s="1"/>
  <c r="Q63" i="58"/>
  <c r="AK51" i="58"/>
  <c r="BK51" i="58" s="1"/>
  <c r="BH52" i="58"/>
  <c r="AO52" i="58" s="1"/>
  <c r="BO52" i="58" s="1"/>
  <c r="AA64" i="58"/>
  <c r="AS64" i="58" s="1"/>
  <c r="M41" i="58"/>
  <c r="BI41" i="58" s="1"/>
  <c r="Q41" i="58"/>
  <c r="M40" i="58"/>
  <c r="BI40" i="58" s="1"/>
  <c r="Q31" i="58"/>
  <c r="Q40" i="58"/>
  <c r="BH31" i="58"/>
  <c r="BL31" i="58" s="1"/>
  <c r="CF72" i="58"/>
  <c r="Q60" i="58"/>
  <c r="AA73" i="58"/>
  <c r="CF14" i="58"/>
  <c r="M33" i="58"/>
  <c r="BI33" i="58" s="1"/>
  <c r="M62" i="58"/>
  <c r="BI62" i="58" s="1"/>
  <c r="BM62" i="58" s="1"/>
  <c r="BH62" i="58"/>
  <c r="AO62" i="58" s="1"/>
  <c r="CT14" i="58"/>
  <c r="BH33" i="58"/>
  <c r="AO33" i="58" s="1"/>
  <c r="BO33" i="58" s="1"/>
  <c r="Q62" i="58"/>
  <c r="BH43" i="58"/>
  <c r="AO43" i="58" s="1"/>
  <c r="BO43" i="58" s="1"/>
  <c r="M60" i="58"/>
  <c r="BI60" i="58" s="1"/>
  <c r="Q32" i="58"/>
  <c r="CF69" i="58"/>
  <c r="AY67" i="58"/>
  <c r="AA72" i="58"/>
  <c r="AE14" i="58"/>
  <c r="AC64" i="58"/>
  <c r="BJ20" i="58"/>
  <c r="M30" i="58"/>
  <c r="BI30" i="58" s="1"/>
  <c r="CC94" i="58"/>
  <c r="CG95" i="58" s="1"/>
  <c r="AK11" i="58"/>
  <c r="BK11" i="58" s="1"/>
  <c r="Q30" i="58"/>
  <c r="Q61" i="58"/>
  <c r="AE54" i="58"/>
  <c r="M61" i="58"/>
  <c r="BI61" i="58" s="1"/>
  <c r="BM61" i="58" s="1"/>
  <c r="BJ63" i="58"/>
  <c r="BL63" i="58" s="1"/>
  <c r="M13" i="58"/>
  <c r="BI13" i="58" s="1"/>
  <c r="CE73" i="58"/>
  <c r="CK73" i="58" s="1"/>
  <c r="AA44" i="58"/>
  <c r="AS44" i="58" s="1"/>
  <c r="Y107" i="58"/>
  <c r="L73" i="58"/>
  <c r="Q73" i="58" s="1"/>
  <c r="M22" i="58"/>
  <c r="BI22" i="58" s="1"/>
  <c r="AA24" i="58"/>
  <c r="AS24" i="58" s="1"/>
  <c r="BH63" i="58"/>
  <c r="AO63" i="58" s="1"/>
  <c r="BO63" i="58" s="1"/>
  <c r="BH32" i="58"/>
  <c r="Q22" i="58"/>
  <c r="BZ34" i="58"/>
  <c r="CT34" i="58"/>
  <c r="CF34" i="58"/>
  <c r="BY74" i="58"/>
  <c r="BZ74" i="58" s="1"/>
  <c r="BZ93" i="58" s="1"/>
  <c r="CF71" i="58"/>
  <c r="BX92" i="58"/>
  <c r="BX91" i="58"/>
  <c r="BX85" i="58"/>
  <c r="BX84" i="58"/>
  <c r="DF74" i="58"/>
  <c r="DF93" i="58" s="1"/>
  <c r="AE44" i="58"/>
  <c r="J95" i="58"/>
  <c r="AI67" i="58"/>
  <c r="AI74" i="58" s="1"/>
  <c r="BH38" i="58"/>
  <c r="AO38" i="58" s="1"/>
  <c r="Q38" i="58"/>
  <c r="AK31" i="58"/>
  <c r="BK31" i="58" s="1"/>
  <c r="BM31" i="58" s="1"/>
  <c r="AA70" i="58"/>
  <c r="K74" i="58"/>
  <c r="K92" i="58" s="1"/>
  <c r="AI14" i="58"/>
  <c r="AH74" i="58"/>
  <c r="U14" i="58"/>
  <c r="BH13" i="58"/>
  <c r="AA14" i="58"/>
  <c r="AS14" i="58" s="1"/>
  <c r="AJ12" i="58"/>
  <c r="AK12" i="58" s="1"/>
  <c r="BK12" i="58" s="1"/>
  <c r="I74" i="58"/>
  <c r="I85" i="58" s="1"/>
  <c r="AD74" i="58"/>
  <c r="AY74" i="58"/>
  <c r="AY92" i="58" s="1"/>
  <c r="BJ40" i="58"/>
  <c r="BL40" i="58" s="1"/>
  <c r="AK40" i="58"/>
  <c r="BK40" i="58" s="1"/>
  <c r="AO40" i="58"/>
  <c r="AO42" i="58"/>
  <c r="BO42" i="58" s="1"/>
  <c r="AK42" i="58"/>
  <c r="BK42" i="58" s="1"/>
  <c r="BM42" i="58" s="1"/>
  <c r="BJ42" i="58"/>
  <c r="BL42" i="58" s="1"/>
  <c r="BJ23" i="58"/>
  <c r="BL23" i="58" s="1"/>
  <c r="AO23" i="58"/>
  <c r="BO23" i="58" s="1"/>
  <c r="AK23" i="58"/>
  <c r="BK23" i="58" s="1"/>
  <c r="BM23" i="58" s="1"/>
  <c r="BH17" i="58"/>
  <c r="M17" i="58"/>
  <c r="BI17" i="58" s="1"/>
  <c r="Q17" i="58"/>
  <c r="L24" i="58"/>
  <c r="AA54" i="58"/>
  <c r="AS54" i="58" s="1"/>
  <c r="AA67" i="58"/>
  <c r="AN74" i="58"/>
  <c r="AC70" i="58"/>
  <c r="AJ10" i="58"/>
  <c r="CY74" i="58"/>
  <c r="AK49" i="58"/>
  <c r="BK49" i="58" s="1"/>
  <c r="BJ49" i="58"/>
  <c r="AJ58" i="58"/>
  <c r="H95" i="58"/>
  <c r="CR74" i="58"/>
  <c r="AA71" i="58"/>
  <c r="L68" i="58"/>
  <c r="BH8" i="58"/>
  <c r="M8" i="58"/>
  <c r="BI8" i="58" s="1"/>
  <c r="Q8" i="58"/>
  <c r="AO41" i="58"/>
  <c r="BJ41" i="58"/>
  <c r="BL41" i="58" s="1"/>
  <c r="AK41" i="58"/>
  <c r="BK41" i="58" s="1"/>
  <c r="BM41" i="58" s="1"/>
  <c r="CT24" i="58"/>
  <c r="CF24" i="58"/>
  <c r="AA69" i="58"/>
  <c r="AK52" i="58"/>
  <c r="BK52" i="58" s="1"/>
  <c r="BM52" i="58" s="1"/>
  <c r="BJ52" i="58"/>
  <c r="M58" i="58"/>
  <c r="BI58" i="58" s="1"/>
  <c r="BH58" i="58"/>
  <c r="Q58" i="58"/>
  <c r="AF74" i="58"/>
  <c r="AK50" i="58"/>
  <c r="BK50" i="58" s="1"/>
  <c r="BM50" i="58" s="1"/>
  <c r="AO50" i="58"/>
  <c r="BO50" i="58" s="1"/>
  <c r="BJ50" i="58"/>
  <c r="BL50" i="58" s="1"/>
  <c r="CF73" i="58"/>
  <c r="CE2" i="58"/>
  <c r="AG67" i="58"/>
  <c r="AG74" i="58" s="1"/>
  <c r="CF68" i="58"/>
  <c r="Q57" i="58"/>
  <c r="M57" i="58"/>
  <c r="BI57" i="58" s="1"/>
  <c r="BH57" i="58"/>
  <c r="AO57" i="58" s="1"/>
  <c r="L64" i="58"/>
  <c r="BJ32" i="58"/>
  <c r="BL32" i="58" s="1"/>
  <c r="AK32" i="58"/>
  <c r="BK32" i="58" s="1"/>
  <c r="BM32" i="58" s="1"/>
  <c r="AO32" i="58"/>
  <c r="Q11" i="58"/>
  <c r="BH11" i="58"/>
  <c r="M11" i="58"/>
  <c r="BI11" i="58" s="1"/>
  <c r="AC34" i="58"/>
  <c r="L67" i="58"/>
  <c r="Q7" i="58"/>
  <c r="BH7" i="58"/>
  <c r="AO7" i="58" s="1"/>
  <c r="M7" i="58"/>
  <c r="BI7" i="58" s="1"/>
  <c r="L14" i="58"/>
  <c r="U34" i="58"/>
  <c r="AY34" i="58"/>
  <c r="BS34" i="58" s="1"/>
  <c r="AM74" i="58"/>
  <c r="AK7" i="58"/>
  <c r="BK7" i="58" s="1"/>
  <c r="BJ7" i="58"/>
  <c r="BJ53" i="58"/>
  <c r="BL53" i="58" s="1"/>
  <c r="AK53" i="58"/>
  <c r="BK53" i="58" s="1"/>
  <c r="AO53" i="58"/>
  <c r="BO53" i="58" s="1"/>
  <c r="AC69" i="58"/>
  <c r="AJ9" i="58"/>
  <c r="AJ54" i="58"/>
  <c r="AG64" i="58"/>
  <c r="AE67" i="58"/>
  <c r="AK39" i="58"/>
  <c r="BK39" i="58" s="1"/>
  <c r="BM39" i="58" s="1"/>
  <c r="BJ39" i="58"/>
  <c r="BL39" i="58" s="1"/>
  <c r="AO39" i="58"/>
  <c r="BO39" i="58" s="1"/>
  <c r="AK47" i="58"/>
  <c r="BK47" i="58" s="1"/>
  <c r="F95" i="58"/>
  <c r="CF44" i="58"/>
  <c r="CT44" i="58"/>
  <c r="AI34" i="58"/>
  <c r="BC92" i="58"/>
  <c r="BC91" i="58"/>
  <c r="BC85" i="58"/>
  <c r="BC84" i="58"/>
  <c r="AJ8" i="58"/>
  <c r="AC71" i="58"/>
  <c r="AJ21" i="58"/>
  <c r="AC54" i="58"/>
  <c r="U54" i="58"/>
  <c r="AY54" i="58"/>
  <c r="BS54" i="58" s="1"/>
  <c r="Q49" i="58"/>
  <c r="M49" i="58"/>
  <c r="BI49" i="58" s="1"/>
  <c r="BH49" i="58"/>
  <c r="BJ48" i="58"/>
  <c r="AK48" i="58"/>
  <c r="BK48" i="58" s="1"/>
  <c r="BM48" i="58" s="1"/>
  <c r="AO48" i="58"/>
  <c r="BO48" i="58" s="1"/>
  <c r="AA34" i="58"/>
  <c r="AS34" i="58" s="1"/>
  <c r="AK61" i="58"/>
  <c r="BK61" i="58" s="1"/>
  <c r="AO61" i="58"/>
  <c r="BJ61" i="58"/>
  <c r="BL61" i="58" s="1"/>
  <c r="Q51" i="58"/>
  <c r="M51" i="58"/>
  <c r="BI51" i="58" s="1"/>
  <c r="BM51" i="58" s="1"/>
  <c r="BH51" i="58"/>
  <c r="AE68" i="58"/>
  <c r="AE72" i="58"/>
  <c r="BL48" i="58"/>
  <c r="AC72" i="58"/>
  <c r="AJ17" i="58"/>
  <c r="U44" i="58"/>
  <c r="AY44" i="58"/>
  <c r="BS44" i="58" s="1"/>
  <c r="AJ18" i="58"/>
  <c r="AC14" i="58"/>
  <c r="D95" i="58"/>
  <c r="D92" i="58"/>
  <c r="D91" i="58"/>
  <c r="D85" i="58"/>
  <c r="D84" i="58"/>
  <c r="P92" i="58"/>
  <c r="P91" i="58"/>
  <c r="P85" i="58"/>
  <c r="P84" i="58"/>
  <c r="AK60" i="58"/>
  <c r="BK60" i="58" s="1"/>
  <c r="AO60" i="58"/>
  <c r="BJ60" i="58"/>
  <c r="BL60" i="58" s="1"/>
  <c r="AJ30" i="58"/>
  <c r="AK33" i="58"/>
  <c r="BK33" i="58" s="1"/>
  <c r="BJ33" i="58"/>
  <c r="AK38" i="58"/>
  <c r="BK38" i="58" s="1"/>
  <c r="BM38" i="58" s="1"/>
  <c r="BJ38" i="58"/>
  <c r="AC73" i="58"/>
  <c r="AJ13" i="58"/>
  <c r="BM53" i="58"/>
  <c r="BH37" i="58"/>
  <c r="M37" i="58"/>
  <c r="BI37" i="58" s="1"/>
  <c r="L44" i="58"/>
  <c r="Q37" i="58"/>
  <c r="L72" i="58"/>
  <c r="Q12" i="58"/>
  <c r="M12" i="58"/>
  <c r="BI12" i="58" s="1"/>
  <c r="BH12" i="58"/>
  <c r="L70" i="58"/>
  <c r="BH10" i="58"/>
  <c r="Q10" i="58"/>
  <c r="M10" i="58"/>
  <c r="BI10" i="58" s="1"/>
  <c r="L34" i="58"/>
  <c r="G74" i="58"/>
  <c r="Q47" i="58"/>
  <c r="M47" i="58"/>
  <c r="BI47" i="58" s="1"/>
  <c r="BH47" i="58"/>
  <c r="L54" i="58"/>
  <c r="E74" i="58"/>
  <c r="AK43" i="58"/>
  <c r="BK43" i="58" s="1"/>
  <c r="BM43" i="58" s="1"/>
  <c r="BJ43" i="58"/>
  <c r="BL43" i="58" s="1"/>
  <c r="AA68" i="58"/>
  <c r="CF67" i="58"/>
  <c r="AC24" i="58"/>
  <c r="AC44" i="58"/>
  <c r="BJ19" i="58"/>
  <c r="AK19" i="58"/>
  <c r="BK19" i="58" s="1"/>
  <c r="CF70" i="58"/>
  <c r="AE70" i="58"/>
  <c r="CA92" i="58"/>
  <c r="CA91" i="58"/>
  <c r="CA85" i="58"/>
  <c r="CA84" i="58"/>
  <c r="CB74" i="58"/>
  <c r="CB93" i="58" s="1"/>
  <c r="AY24" i="58"/>
  <c r="BS24" i="58" s="1"/>
  <c r="U24" i="58"/>
  <c r="M21" i="58"/>
  <c r="BI21" i="58" s="1"/>
  <c r="BH21" i="58"/>
  <c r="Q21" i="58"/>
  <c r="L71" i="58"/>
  <c r="BL59" i="58"/>
  <c r="AB74" i="58"/>
  <c r="AY64" i="58"/>
  <c r="BS64" i="58" s="1"/>
  <c r="U64" i="58"/>
  <c r="AK59" i="58"/>
  <c r="BK59" i="58" s="1"/>
  <c r="BM59" i="58" s="1"/>
  <c r="AO59" i="58"/>
  <c r="BO59" i="58" s="1"/>
  <c r="BJ59" i="58"/>
  <c r="AE64" i="58"/>
  <c r="C74" i="58"/>
  <c r="AJ37" i="58"/>
  <c r="BE92" i="58"/>
  <c r="BE91" i="58"/>
  <c r="BE85" i="58"/>
  <c r="BE84" i="58"/>
  <c r="Q19" i="58"/>
  <c r="M19" i="58"/>
  <c r="BI19" i="58" s="1"/>
  <c r="BH19" i="58"/>
  <c r="AO19" i="58" s="1"/>
  <c r="BJ57" i="58"/>
  <c r="AK57" i="58"/>
  <c r="BK57" i="58" s="1"/>
  <c r="Q20" i="58"/>
  <c r="BH20" i="58"/>
  <c r="M20" i="58"/>
  <c r="BI20" i="58" s="1"/>
  <c r="BM20" i="58" s="1"/>
  <c r="AG14" i="58"/>
  <c r="BM63" i="58"/>
  <c r="Q18" i="58"/>
  <c r="M18" i="58"/>
  <c r="BI18" i="58" s="1"/>
  <c r="BH18" i="58"/>
  <c r="BJ22" i="58"/>
  <c r="BL22" i="58" s="1"/>
  <c r="AO22" i="58"/>
  <c r="AK22" i="58"/>
  <c r="BK22" i="58" s="1"/>
  <c r="L69" i="58"/>
  <c r="Q9" i="58"/>
  <c r="M9" i="58"/>
  <c r="BI9" i="58" s="1"/>
  <c r="BH9" i="58"/>
  <c r="CD74" i="33"/>
  <c r="CA85" i="57"/>
  <c r="CA91" i="57"/>
  <c r="CA92" i="57"/>
  <c r="CF64" i="57"/>
  <c r="CC94" i="57"/>
  <c r="CG95" i="57" s="1"/>
  <c r="CA93" i="57"/>
  <c r="CF68" i="57"/>
  <c r="CF24" i="57"/>
  <c r="M34" i="57"/>
  <c r="BI34" i="57" s="1"/>
  <c r="Q34" i="57"/>
  <c r="BH34" i="57"/>
  <c r="AK22" i="57"/>
  <c r="BK22" i="57" s="1"/>
  <c r="BJ22" i="57"/>
  <c r="BS74" i="57"/>
  <c r="AY84" i="57"/>
  <c r="AY92" i="57"/>
  <c r="AY91" i="57"/>
  <c r="AY85" i="57"/>
  <c r="M72" i="57"/>
  <c r="Q72" i="57"/>
  <c r="BX92" i="57"/>
  <c r="BX91" i="57"/>
  <c r="BX85" i="57"/>
  <c r="BX84" i="57"/>
  <c r="G74" i="57"/>
  <c r="CR74" i="57"/>
  <c r="Q59" i="57"/>
  <c r="BH59" i="57"/>
  <c r="M59" i="57"/>
  <c r="BI59" i="57" s="1"/>
  <c r="BM59" i="57" s="1"/>
  <c r="AA72" i="57"/>
  <c r="AN74" i="57"/>
  <c r="L69" i="57"/>
  <c r="L71" i="57"/>
  <c r="Q21" i="57"/>
  <c r="M21" i="57"/>
  <c r="BI21" i="57" s="1"/>
  <c r="BH21" i="57"/>
  <c r="AO50" i="57"/>
  <c r="BO50" i="57" s="1"/>
  <c r="BJ50" i="57"/>
  <c r="BL50" i="57" s="1"/>
  <c r="AK50" i="57"/>
  <c r="BK50" i="57" s="1"/>
  <c r="BM19" i="57"/>
  <c r="AB74" i="57"/>
  <c r="AC64" i="57"/>
  <c r="AJ57" i="57"/>
  <c r="Y107" i="57"/>
  <c r="AA64" i="57"/>
  <c r="AS64" i="57" s="1"/>
  <c r="Q22" i="57"/>
  <c r="BH22" i="57"/>
  <c r="BL22" i="57" s="1"/>
  <c r="M22" i="57"/>
  <c r="BI22" i="57" s="1"/>
  <c r="AC72" i="57"/>
  <c r="AJ12" i="57"/>
  <c r="L68" i="57"/>
  <c r="BH8" i="57"/>
  <c r="Q8" i="57"/>
  <c r="M8" i="57"/>
  <c r="BI8" i="57" s="1"/>
  <c r="CF67" i="57"/>
  <c r="AO38" i="57"/>
  <c r="AK38" i="57"/>
  <c r="BK38" i="57" s="1"/>
  <c r="BM38" i="57" s="1"/>
  <c r="BJ38" i="57"/>
  <c r="BL38" i="57" s="1"/>
  <c r="CB74" i="57"/>
  <c r="CB93" i="57" s="1"/>
  <c r="H95" i="57"/>
  <c r="AC71" i="57"/>
  <c r="AJ18" i="57"/>
  <c r="BH30" i="57"/>
  <c r="M30" i="57"/>
  <c r="BI30" i="57" s="1"/>
  <c r="Q30" i="57"/>
  <c r="BJ51" i="57"/>
  <c r="AK51" i="57"/>
  <c r="BK51" i="57" s="1"/>
  <c r="AC68" i="57"/>
  <c r="AJ8" i="57"/>
  <c r="BC84" i="57"/>
  <c r="BC91" i="57"/>
  <c r="BC92" i="57"/>
  <c r="BC85" i="57"/>
  <c r="BJ43" i="57"/>
  <c r="BL43" i="57" s="1"/>
  <c r="AK43" i="57"/>
  <c r="BK43" i="57" s="1"/>
  <c r="BM43" i="57" s="1"/>
  <c r="AO43" i="57"/>
  <c r="BO43" i="57" s="1"/>
  <c r="Q18" i="57"/>
  <c r="BH18" i="57"/>
  <c r="M18" i="57"/>
  <c r="BI18" i="57" s="1"/>
  <c r="L24" i="57"/>
  <c r="AC34" i="57"/>
  <c r="AJ28" i="57"/>
  <c r="AK33" i="57"/>
  <c r="BK33" i="57" s="1"/>
  <c r="BM33" i="57" s="1"/>
  <c r="AO33" i="57"/>
  <c r="BO33" i="57" s="1"/>
  <c r="BJ33" i="57"/>
  <c r="BL33" i="57" s="1"/>
  <c r="BH47" i="57"/>
  <c r="M47" i="57"/>
  <c r="BI47" i="57" s="1"/>
  <c r="L54" i="57"/>
  <c r="Q47" i="57"/>
  <c r="AG54" i="57"/>
  <c r="AE67" i="57"/>
  <c r="BJ17" i="57"/>
  <c r="BL17" i="57" s="1"/>
  <c r="AK17" i="57"/>
  <c r="BK17" i="57" s="1"/>
  <c r="BM17" i="57" s="1"/>
  <c r="AO17" i="57"/>
  <c r="BO17" i="57" s="1"/>
  <c r="AJ9" i="57"/>
  <c r="AD74" i="57"/>
  <c r="Q10" i="57"/>
  <c r="BH10" i="57"/>
  <c r="M10" i="57"/>
  <c r="BI10" i="57" s="1"/>
  <c r="L70" i="57"/>
  <c r="E74" i="57"/>
  <c r="BJ11" i="57"/>
  <c r="BL11" i="57" s="1"/>
  <c r="AK11" i="57"/>
  <c r="BK11" i="57" s="1"/>
  <c r="BM11" i="57" s="1"/>
  <c r="AO11" i="57"/>
  <c r="BO11" i="57" s="1"/>
  <c r="BJ32" i="57"/>
  <c r="AK32" i="57"/>
  <c r="BK32" i="57" s="1"/>
  <c r="BE92" i="57"/>
  <c r="BE91" i="57"/>
  <c r="BE85" i="57"/>
  <c r="BE84" i="57"/>
  <c r="CT54" i="57"/>
  <c r="AC73" i="57"/>
  <c r="AJ13" i="57"/>
  <c r="BZ74" i="57"/>
  <c r="CT34" i="57"/>
  <c r="AA71" i="57"/>
  <c r="AG24" i="57"/>
  <c r="U44" i="57"/>
  <c r="AY44" i="57"/>
  <c r="BS44" i="57" s="1"/>
  <c r="C74" i="57"/>
  <c r="AE69" i="57"/>
  <c r="AJ37" i="57"/>
  <c r="AC44" i="57"/>
  <c r="BJ62" i="57"/>
  <c r="AK62" i="57"/>
  <c r="BK62" i="57" s="1"/>
  <c r="BJ23" i="57"/>
  <c r="BL23" i="57" s="1"/>
  <c r="AO23" i="57"/>
  <c r="BO23" i="57" s="1"/>
  <c r="AK23" i="57"/>
  <c r="BK23" i="57" s="1"/>
  <c r="BM23" i="57" s="1"/>
  <c r="AO48" i="57"/>
  <c r="BO48" i="57" s="1"/>
  <c r="BJ48" i="57"/>
  <c r="BL48" i="57" s="1"/>
  <c r="AK48" i="57"/>
  <c r="BK48" i="57" s="1"/>
  <c r="BM48" i="57" s="1"/>
  <c r="AI68" i="57"/>
  <c r="AI14" i="57"/>
  <c r="L64" i="57"/>
  <c r="Q57" i="57"/>
  <c r="M57" i="57"/>
  <c r="BI57" i="57" s="1"/>
  <c r="BH57" i="57"/>
  <c r="BL63" i="57"/>
  <c r="AA67" i="57"/>
  <c r="AA14" i="57"/>
  <c r="AS14" i="57" s="1"/>
  <c r="BJ53" i="57"/>
  <c r="BL53" i="57" s="1"/>
  <c r="AK53" i="57"/>
  <c r="BK53" i="57" s="1"/>
  <c r="BM53" i="57" s="1"/>
  <c r="AO53" i="57"/>
  <c r="BO53" i="57" s="1"/>
  <c r="AA54" i="57"/>
  <c r="AS54" i="57" s="1"/>
  <c r="AA70" i="57"/>
  <c r="AG73" i="57"/>
  <c r="Q37" i="57"/>
  <c r="M37" i="57"/>
  <c r="BI37" i="57" s="1"/>
  <c r="L44" i="57"/>
  <c r="BH37" i="57"/>
  <c r="CW75" i="57"/>
  <c r="CW93" i="57"/>
  <c r="BM60" i="57"/>
  <c r="CF70" i="57"/>
  <c r="P85" i="57"/>
  <c r="P84" i="57"/>
  <c r="P92" i="57"/>
  <c r="P91" i="57"/>
  <c r="AA69" i="57"/>
  <c r="D95" i="57"/>
  <c r="D84" i="57"/>
  <c r="D91" i="57"/>
  <c r="D92" i="57"/>
  <c r="D85" i="57"/>
  <c r="AE72" i="57"/>
  <c r="AY24" i="57"/>
  <c r="BS24" i="57" s="1"/>
  <c r="U24" i="57"/>
  <c r="BL49" i="57"/>
  <c r="AO49" i="57"/>
  <c r="F95" i="57"/>
  <c r="Q40" i="57"/>
  <c r="BH40" i="57"/>
  <c r="AO40" i="57" s="1"/>
  <c r="M40" i="57"/>
  <c r="BI40" i="57" s="1"/>
  <c r="I74" i="57"/>
  <c r="Q20" i="57"/>
  <c r="M20" i="57"/>
  <c r="BI20" i="57" s="1"/>
  <c r="BM20" i="57" s="1"/>
  <c r="BH20" i="57"/>
  <c r="CE74" i="57"/>
  <c r="CK74" i="57" s="1"/>
  <c r="AO19" i="57"/>
  <c r="BO19" i="57" s="1"/>
  <c r="Q42" i="57"/>
  <c r="M42" i="57"/>
  <c r="BI42" i="57" s="1"/>
  <c r="BH42" i="57"/>
  <c r="BG91" i="57"/>
  <c r="BG84" i="57"/>
  <c r="BG85" i="57"/>
  <c r="BG92" i="57"/>
  <c r="L67" i="57"/>
  <c r="M7" i="57"/>
  <c r="BI7" i="57" s="1"/>
  <c r="BH7" i="57"/>
  <c r="L14" i="57"/>
  <c r="Q7" i="57"/>
  <c r="AJ21" i="57"/>
  <c r="AC54" i="57"/>
  <c r="AJ47" i="57"/>
  <c r="AK7" i="57"/>
  <c r="BK7" i="57" s="1"/>
  <c r="BJ7" i="57"/>
  <c r="AF74" i="57"/>
  <c r="AK40" i="57"/>
  <c r="BK40" i="57" s="1"/>
  <c r="BJ40" i="57"/>
  <c r="BL60" i="57"/>
  <c r="AG67" i="57"/>
  <c r="AG14" i="57"/>
  <c r="AO60" i="57"/>
  <c r="BO60" i="57" s="1"/>
  <c r="BH52" i="57"/>
  <c r="Q52" i="57"/>
  <c r="M52" i="57"/>
  <c r="BI52" i="57" s="1"/>
  <c r="BM52" i="57" s="1"/>
  <c r="AY64" i="57"/>
  <c r="BS64" i="57" s="1"/>
  <c r="U64" i="57"/>
  <c r="AC14" i="57"/>
  <c r="BJ41" i="57"/>
  <c r="BL41" i="57" s="1"/>
  <c r="AK41" i="57"/>
  <c r="BK41" i="57" s="1"/>
  <c r="BM41" i="57" s="1"/>
  <c r="AO41" i="57"/>
  <c r="BO41" i="57" s="1"/>
  <c r="AA24" i="57"/>
  <c r="AS24" i="57" s="1"/>
  <c r="AO63" i="57"/>
  <c r="BO63" i="57" s="1"/>
  <c r="M32" i="57"/>
  <c r="BI32" i="57" s="1"/>
  <c r="BH32" i="57"/>
  <c r="Q32" i="57"/>
  <c r="AK39" i="57"/>
  <c r="BK39" i="57" s="1"/>
  <c r="BM39" i="57" s="1"/>
  <c r="BJ39" i="57"/>
  <c r="AJ27" i="57"/>
  <c r="AJ67" i="57" s="1"/>
  <c r="AJ10" i="57"/>
  <c r="BH73" i="57"/>
  <c r="BI73" i="57" s="1"/>
  <c r="CE2" i="57"/>
  <c r="BO38" i="57"/>
  <c r="BL61" i="57"/>
  <c r="AY34" i="57"/>
  <c r="BS34" i="57" s="1"/>
  <c r="U34" i="57"/>
  <c r="CE70" i="33"/>
  <c r="CE68" i="33"/>
  <c r="CE69" i="33"/>
  <c r="CE73" i="33"/>
  <c r="CE71" i="33"/>
  <c r="CE72" i="33"/>
  <c r="CE67" i="33"/>
  <c r="CC74" i="33"/>
  <c r="CE74" i="35"/>
  <c r="CE2" i="35"/>
  <c r="CC94" i="35"/>
  <c r="AR11" i="39"/>
  <c r="L52" i="39"/>
  <c r="G19" i="53"/>
  <c r="H78" i="54"/>
  <c r="E78" i="54"/>
  <c r="C77" i="54"/>
  <c r="C78" i="54"/>
  <c r="F76" i="54"/>
  <c r="AR12" i="39" l="1"/>
  <c r="CC94" i="33"/>
  <c r="BL39" i="57"/>
  <c r="BM51" i="57"/>
  <c r="AO29" i="57"/>
  <c r="BO29" i="57" s="1"/>
  <c r="AF95" i="57"/>
  <c r="BJ29" i="57"/>
  <c r="BL29" i="57" s="1"/>
  <c r="CR93" i="57"/>
  <c r="AI74" i="57"/>
  <c r="AI92" i="57" s="1"/>
  <c r="BH69" i="57"/>
  <c r="BI69" i="57" s="1"/>
  <c r="BM30" i="57"/>
  <c r="K91" i="57"/>
  <c r="BM49" i="57"/>
  <c r="Q73" i="57"/>
  <c r="K84" i="57"/>
  <c r="BM61" i="57"/>
  <c r="BO49" i="57"/>
  <c r="BM50" i="57"/>
  <c r="K85" i="57"/>
  <c r="AJ24" i="57"/>
  <c r="AE74" i="57"/>
  <c r="AE85" i="57" s="1"/>
  <c r="BM62" i="57"/>
  <c r="E95" i="57"/>
  <c r="BO40" i="57"/>
  <c r="BL62" i="57"/>
  <c r="BH72" i="57"/>
  <c r="BI72" i="57" s="1"/>
  <c r="AC74" i="57"/>
  <c r="BM22" i="57"/>
  <c r="BM32" i="57"/>
  <c r="BL51" i="57"/>
  <c r="AK42" i="57"/>
  <c r="BK42" i="57" s="1"/>
  <c r="BM42" i="57" s="1"/>
  <c r="AO58" i="57"/>
  <c r="BO58" i="57" s="1"/>
  <c r="BL58" i="57"/>
  <c r="BL49" i="58"/>
  <c r="BO41" i="58"/>
  <c r="BO61" i="58"/>
  <c r="BO32" i="58"/>
  <c r="BO22" i="58"/>
  <c r="BL33" i="58"/>
  <c r="BM49" i="58"/>
  <c r="BL62" i="58"/>
  <c r="BM33" i="58"/>
  <c r="BL52" i="58"/>
  <c r="BO40" i="58"/>
  <c r="BM40" i="58"/>
  <c r="BO62" i="58"/>
  <c r="BO60" i="58"/>
  <c r="BM22" i="58"/>
  <c r="BO38" i="58"/>
  <c r="BM60" i="58"/>
  <c r="AO31" i="58"/>
  <c r="BO31" i="58" s="1"/>
  <c r="BH73" i="58"/>
  <c r="BI73" i="58" s="1"/>
  <c r="AI84" i="58"/>
  <c r="AI92" i="58"/>
  <c r="AI91" i="58"/>
  <c r="AI85" i="58"/>
  <c r="BL38" i="58"/>
  <c r="BL57" i="58"/>
  <c r="BM11" i="58"/>
  <c r="M73" i="58"/>
  <c r="CA94" i="58"/>
  <c r="CE74" i="58"/>
  <c r="CE100" i="58" s="1"/>
  <c r="CR93" i="58"/>
  <c r="AY84" i="58"/>
  <c r="K84" i="58"/>
  <c r="AD95" i="58"/>
  <c r="K85" i="58"/>
  <c r="K91" i="58"/>
  <c r="AJ67" i="58"/>
  <c r="AK67" i="58" s="1"/>
  <c r="BK67" i="58" s="1"/>
  <c r="AC74" i="58"/>
  <c r="K95" i="58"/>
  <c r="I92" i="58"/>
  <c r="AH95" i="58"/>
  <c r="I84" i="58"/>
  <c r="I91" i="58"/>
  <c r="BO19" i="58"/>
  <c r="AO12" i="58"/>
  <c r="BS74" i="58"/>
  <c r="AY85" i="58"/>
  <c r="AJ72" i="58"/>
  <c r="AK72" i="58" s="1"/>
  <c r="BK72" i="58" s="1"/>
  <c r="BJ12" i="58"/>
  <c r="BM7" i="58"/>
  <c r="AY91" i="58"/>
  <c r="BJ72" i="58"/>
  <c r="M67" i="58"/>
  <c r="Q67" i="58"/>
  <c r="L74" i="58"/>
  <c r="BL17" i="58"/>
  <c r="AO49" i="58"/>
  <c r="BO49" i="58" s="1"/>
  <c r="BJ30" i="58"/>
  <c r="BL30" i="58" s="1"/>
  <c r="AK30" i="58"/>
  <c r="BK30" i="58" s="1"/>
  <c r="BM30" i="58" s="1"/>
  <c r="AO30" i="58"/>
  <c r="BO30" i="58" s="1"/>
  <c r="AJ68" i="58"/>
  <c r="BJ8" i="58"/>
  <c r="AO8" i="58"/>
  <c r="BO8" i="58" s="1"/>
  <c r="AK8" i="58"/>
  <c r="BK8" i="58" s="1"/>
  <c r="BM8" i="58" s="1"/>
  <c r="AG92" i="58"/>
  <c r="AG91" i="58"/>
  <c r="AG85" i="58"/>
  <c r="AG84" i="58"/>
  <c r="M14" i="58"/>
  <c r="BI14" i="58" s="1"/>
  <c r="BH14" i="58"/>
  <c r="Q14" i="58"/>
  <c r="BO7" i="58"/>
  <c r="AO37" i="58"/>
  <c r="AK37" i="58"/>
  <c r="BK37" i="58" s="1"/>
  <c r="BM37" i="58" s="1"/>
  <c r="BJ37" i="58"/>
  <c r="BL37" i="58" s="1"/>
  <c r="AJ44" i="58"/>
  <c r="I95" i="58"/>
  <c r="C85" i="58"/>
  <c r="U74" i="58"/>
  <c r="C92" i="58"/>
  <c r="C91" i="58"/>
  <c r="C84" i="58"/>
  <c r="BJ54" i="58"/>
  <c r="AK54" i="58"/>
  <c r="BK54" i="58" s="1"/>
  <c r="Q70" i="58"/>
  <c r="M70" i="58"/>
  <c r="AJ69" i="58"/>
  <c r="AO9" i="58"/>
  <c r="BO9" i="58" s="1"/>
  <c r="BJ9" i="58"/>
  <c r="BJ69" i="58" s="1"/>
  <c r="AK9" i="58"/>
  <c r="BK9" i="58" s="1"/>
  <c r="BM9" i="58" s="1"/>
  <c r="BM57" i="58"/>
  <c r="AO10" i="58"/>
  <c r="BO10" i="58" s="1"/>
  <c r="AJ70" i="58"/>
  <c r="BJ10" i="58"/>
  <c r="BL10" i="58" s="1"/>
  <c r="AK10" i="58"/>
  <c r="BK10" i="58" s="1"/>
  <c r="BM10" i="58" s="1"/>
  <c r="BM70" i="58" s="1"/>
  <c r="BL11" i="58"/>
  <c r="AO11" i="58"/>
  <c r="BO11" i="58" s="1"/>
  <c r="BO37" i="58"/>
  <c r="BH67" i="58"/>
  <c r="BL7" i="58"/>
  <c r="AO58" i="58"/>
  <c r="BO58" i="58" s="1"/>
  <c r="BJ58" i="58"/>
  <c r="BL58" i="58" s="1"/>
  <c r="BL64" i="58" s="1"/>
  <c r="AK58" i="58"/>
  <c r="BK58" i="58" s="1"/>
  <c r="BL20" i="58"/>
  <c r="AO20" i="58"/>
  <c r="BO20" i="58"/>
  <c r="BH70" i="58"/>
  <c r="BI70" i="58" s="1"/>
  <c r="AJ64" i="58"/>
  <c r="BM47" i="58"/>
  <c r="BH72" i="58"/>
  <c r="BI72" i="58" s="1"/>
  <c r="BL12" i="58"/>
  <c r="AJ71" i="58"/>
  <c r="AO21" i="58"/>
  <c r="BO21" i="58" s="1"/>
  <c r="BJ21" i="58"/>
  <c r="BJ71" i="58" s="1"/>
  <c r="AK21" i="58"/>
  <c r="BK21" i="58" s="1"/>
  <c r="BM21" i="58" s="1"/>
  <c r="BM71" i="58" s="1"/>
  <c r="BO57" i="58"/>
  <c r="BH68" i="58"/>
  <c r="BI68" i="58" s="1"/>
  <c r="BL8" i="58"/>
  <c r="Q72" i="58"/>
  <c r="M72" i="58"/>
  <c r="L95" i="58"/>
  <c r="M69" i="58"/>
  <c r="Q69" i="58"/>
  <c r="M44" i="58"/>
  <c r="BI44" i="58" s="1"/>
  <c r="BH44" i="58"/>
  <c r="Q44" i="58"/>
  <c r="BJ18" i="58"/>
  <c r="BL18" i="58" s="1"/>
  <c r="AK18" i="58"/>
  <c r="BK18" i="58" s="1"/>
  <c r="BM18" i="58" s="1"/>
  <c r="AO18" i="58"/>
  <c r="BO18" i="58" s="1"/>
  <c r="AE74" i="58"/>
  <c r="E95" i="58"/>
  <c r="BH54" i="58"/>
  <c r="AO54" i="58" s="1"/>
  <c r="Q54" i="58"/>
  <c r="M54" i="58"/>
  <c r="BI54" i="58" s="1"/>
  <c r="AJ34" i="58"/>
  <c r="AF95" i="58"/>
  <c r="Q71" i="58"/>
  <c r="M71" i="58"/>
  <c r="BL47" i="58"/>
  <c r="AO47" i="58"/>
  <c r="BO47" i="58" s="1"/>
  <c r="BL19" i="58"/>
  <c r="BH71" i="58"/>
  <c r="BI71" i="58" s="1"/>
  <c r="BM12" i="58"/>
  <c r="BM72" i="58" s="1"/>
  <c r="AO17" i="58"/>
  <c r="BO17" i="58" s="1"/>
  <c r="BJ17" i="58"/>
  <c r="AJ24" i="58"/>
  <c r="AK17" i="58"/>
  <c r="BK17" i="58" s="1"/>
  <c r="BM17" i="58" s="1"/>
  <c r="BM58" i="58"/>
  <c r="Q68" i="58"/>
  <c r="M68" i="58"/>
  <c r="AN92" i="58"/>
  <c r="AN91" i="58"/>
  <c r="AN85" i="58"/>
  <c r="AN84" i="58"/>
  <c r="G95" i="58"/>
  <c r="G85" i="58"/>
  <c r="G91" i="58"/>
  <c r="G92" i="58"/>
  <c r="G84" i="58"/>
  <c r="AJ14" i="58"/>
  <c r="BH24" i="58"/>
  <c r="Q24" i="58"/>
  <c r="M24" i="58"/>
  <c r="BI24" i="58" s="1"/>
  <c r="BL51" i="58"/>
  <c r="AO51" i="58"/>
  <c r="BO51" i="58" s="1"/>
  <c r="Q34" i="58"/>
  <c r="M34" i="58"/>
  <c r="BI34" i="58" s="1"/>
  <c r="BH34" i="58"/>
  <c r="AB95" i="58"/>
  <c r="AB92" i="58"/>
  <c r="AB91" i="58"/>
  <c r="AB85" i="58"/>
  <c r="AB84" i="58"/>
  <c r="M64" i="58"/>
  <c r="BI64" i="58" s="1"/>
  <c r="BH64" i="58"/>
  <c r="Q64" i="58"/>
  <c r="AJ73" i="58"/>
  <c r="AO13" i="58"/>
  <c r="BO13" i="58" s="1"/>
  <c r="BJ13" i="58"/>
  <c r="AK13" i="58"/>
  <c r="BK13" i="58" s="1"/>
  <c r="BM13" i="58" s="1"/>
  <c r="BH69" i="58"/>
  <c r="BI69" i="58" s="1"/>
  <c r="BM19" i="58"/>
  <c r="BO12" i="58"/>
  <c r="AA74" i="58"/>
  <c r="AK24" i="57"/>
  <c r="BK24" i="57" s="1"/>
  <c r="BJ24" i="57"/>
  <c r="BH44" i="57"/>
  <c r="Q44" i="57"/>
  <c r="M44" i="57"/>
  <c r="BI44" i="57" s="1"/>
  <c r="M68" i="57"/>
  <c r="Q68" i="57"/>
  <c r="AO12" i="57"/>
  <c r="BO12" i="57" s="1"/>
  <c r="AJ72" i="57"/>
  <c r="AK12" i="57"/>
  <c r="BK12" i="57" s="1"/>
  <c r="BM12" i="57" s="1"/>
  <c r="BJ12" i="57"/>
  <c r="Q14" i="57"/>
  <c r="M14" i="57"/>
  <c r="BI14" i="57" s="1"/>
  <c r="BH14" i="57"/>
  <c r="AK67" i="57"/>
  <c r="BK67" i="57" s="1"/>
  <c r="M70" i="57"/>
  <c r="Q70" i="57"/>
  <c r="BL30" i="57"/>
  <c r="AO30" i="57"/>
  <c r="BO30" i="57" s="1"/>
  <c r="AO22" i="57"/>
  <c r="BO22" i="57" s="1"/>
  <c r="AG74" i="57"/>
  <c r="BM7" i="57"/>
  <c r="AK28" i="57"/>
  <c r="BK28" i="57" s="1"/>
  <c r="BM28" i="57" s="1"/>
  <c r="AO28" i="57"/>
  <c r="BO28" i="57" s="1"/>
  <c r="BJ28" i="57"/>
  <c r="BL28" i="57" s="1"/>
  <c r="BH71" i="57"/>
  <c r="BI71" i="57" s="1"/>
  <c r="BL59" i="57"/>
  <c r="AO59" i="57"/>
  <c r="BO59" i="57" s="1"/>
  <c r="K95" i="57"/>
  <c r="BH68" i="57"/>
  <c r="BI68" i="57" s="1"/>
  <c r="AA74" i="57"/>
  <c r="Q69" i="57"/>
  <c r="M69" i="57"/>
  <c r="BL32" i="57"/>
  <c r="BL42" i="57"/>
  <c r="AN92" i="57"/>
  <c r="AN91" i="57"/>
  <c r="AN84" i="57"/>
  <c r="AN85" i="57"/>
  <c r="CE92" i="57"/>
  <c r="CE91" i="57"/>
  <c r="CE85" i="57"/>
  <c r="CE84" i="57"/>
  <c r="CE93" i="57"/>
  <c r="CE99" i="57"/>
  <c r="CE100" i="57" s="1"/>
  <c r="CF74" i="57"/>
  <c r="BL7" i="57"/>
  <c r="BH67" i="57"/>
  <c r="BJ27" i="57"/>
  <c r="BL27" i="57" s="1"/>
  <c r="AJ34" i="57"/>
  <c r="AO27" i="57"/>
  <c r="BO27" i="57" s="1"/>
  <c r="AK27" i="57"/>
  <c r="BK27" i="57" s="1"/>
  <c r="BM27" i="57" s="1"/>
  <c r="I91" i="57"/>
  <c r="I95" i="57"/>
  <c r="I85" i="57"/>
  <c r="I92" i="57"/>
  <c r="I84" i="57"/>
  <c r="AD95" i="57"/>
  <c r="Q24" i="57"/>
  <c r="M24" i="57"/>
  <c r="BI24" i="57" s="1"/>
  <c r="BH24" i="57"/>
  <c r="AO24" i="57" s="1"/>
  <c r="AO8" i="57"/>
  <c r="BO8" i="57" s="1"/>
  <c r="AK8" i="57"/>
  <c r="BK8" i="57" s="1"/>
  <c r="BM8" i="57" s="1"/>
  <c r="BJ8" i="57"/>
  <c r="AJ68" i="57"/>
  <c r="AK18" i="57"/>
  <c r="BK18" i="57" s="1"/>
  <c r="BM18" i="57" s="1"/>
  <c r="AO18" i="57"/>
  <c r="BJ18" i="57"/>
  <c r="BL18" i="57" s="1"/>
  <c r="BJ57" i="57"/>
  <c r="BL57" i="57" s="1"/>
  <c r="AK57" i="57"/>
  <c r="BK57" i="57" s="1"/>
  <c r="BM57" i="57" s="1"/>
  <c r="AJ64" i="57"/>
  <c r="AO57" i="57"/>
  <c r="BO57" i="57" s="1"/>
  <c r="M71" i="57"/>
  <c r="Q71" i="57"/>
  <c r="G91" i="57"/>
  <c r="G95" i="57"/>
  <c r="G85" i="57"/>
  <c r="G84" i="57"/>
  <c r="G92" i="57"/>
  <c r="AJ73" i="57"/>
  <c r="AO13" i="57"/>
  <c r="BO13" i="57" s="1"/>
  <c r="BJ13" i="57"/>
  <c r="AK13" i="57"/>
  <c r="BK13" i="57" s="1"/>
  <c r="BM13" i="57" s="1"/>
  <c r="BM73" i="57" s="1"/>
  <c r="BL52" i="57"/>
  <c r="AO52" i="57"/>
  <c r="BO52" i="57" s="1"/>
  <c r="BL20" i="57"/>
  <c r="AO20" i="57"/>
  <c r="BO20" i="57" s="1"/>
  <c r="L74" i="57"/>
  <c r="Q67" i="57"/>
  <c r="M67" i="57"/>
  <c r="M64" i="57"/>
  <c r="BI64" i="57" s="1"/>
  <c r="Q64" i="57"/>
  <c r="BH64" i="57"/>
  <c r="BH70" i="57"/>
  <c r="BI70" i="57" s="1"/>
  <c r="AK10" i="57"/>
  <c r="BK10" i="57" s="1"/>
  <c r="BM10" i="57" s="1"/>
  <c r="AO10" i="57"/>
  <c r="BO10" i="57" s="1"/>
  <c r="AJ70" i="57"/>
  <c r="BJ10" i="57"/>
  <c r="BJ70" i="57" s="1"/>
  <c r="BH54" i="57"/>
  <c r="M54" i="57"/>
  <c r="BI54" i="57" s="1"/>
  <c r="Q54" i="57"/>
  <c r="BM40" i="57"/>
  <c r="AK37" i="57"/>
  <c r="BK37" i="57" s="1"/>
  <c r="BM37" i="57" s="1"/>
  <c r="BJ37" i="57"/>
  <c r="BL37" i="57" s="1"/>
  <c r="AO37" i="57"/>
  <c r="BO37" i="57" s="1"/>
  <c r="AJ44" i="57"/>
  <c r="AO32" i="57"/>
  <c r="BO32" i="57" s="1"/>
  <c r="AJ69" i="57"/>
  <c r="AO9" i="57"/>
  <c r="BO9" i="57" s="1"/>
  <c r="AK9" i="57"/>
  <c r="BK9" i="57" s="1"/>
  <c r="BM9" i="57" s="1"/>
  <c r="BM69" i="57" s="1"/>
  <c r="BJ9" i="57"/>
  <c r="U74" i="57"/>
  <c r="C84" i="57"/>
  <c r="C85" i="57"/>
  <c r="C91" i="57"/>
  <c r="C92" i="57"/>
  <c r="BO18" i="57"/>
  <c r="AJ71" i="57"/>
  <c r="BJ21" i="57"/>
  <c r="BJ71" i="57" s="1"/>
  <c r="AK21" i="57"/>
  <c r="BK21" i="57" s="1"/>
  <c r="BM21" i="57" s="1"/>
  <c r="BM71" i="57" s="1"/>
  <c r="AO21" i="57"/>
  <c r="BO21" i="57" s="1"/>
  <c r="AE92" i="57"/>
  <c r="AE91" i="57"/>
  <c r="AJ14" i="57"/>
  <c r="AO7" i="57"/>
  <c r="BO7" i="57" s="1"/>
  <c r="AH95" i="57"/>
  <c r="BJ47" i="57"/>
  <c r="BL47" i="57" s="1"/>
  <c r="AK47" i="57"/>
  <c r="BK47" i="57" s="1"/>
  <c r="BM47" i="57" s="1"/>
  <c r="AJ54" i="57"/>
  <c r="AO47" i="57"/>
  <c r="BO47" i="57" s="1"/>
  <c r="BL40" i="57"/>
  <c r="L95" i="57"/>
  <c r="AO42" i="57"/>
  <c r="BO42" i="57" s="1"/>
  <c r="AB95" i="57"/>
  <c r="AB85" i="57"/>
  <c r="AB92" i="57"/>
  <c r="AB84" i="57"/>
  <c r="AB91" i="57"/>
  <c r="CE74" i="33"/>
  <c r="CE92" i="33" s="1"/>
  <c r="CE85" i="35"/>
  <c r="CE99" i="35"/>
  <c r="CE100" i="35" s="1"/>
  <c r="CE93" i="35"/>
  <c r="CE92" i="35"/>
  <c r="CE91" i="35"/>
  <c r="CE84" i="35"/>
  <c r="J76" i="54"/>
  <c r="H76" i="54"/>
  <c r="L76" i="54" s="1"/>
  <c r="I60" i="54"/>
  <c r="I61" i="54"/>
  <c r="I78" i="54"/>
  <c r="N7" i="39"/>
  <c r="O10" i="53"/>
  <c r="V22" i="39"/>
  <c r="AB43" i="56"/>
  <c r="G29" i="56"/>
  <c r="J29" i="56"/>
  <c r="L29" i="56"/>
  <c r="M29" i="56"/>
  <c r="G30" i="56"/>
  <c r="J30" i="56"/>
  <c r="L30" i="56"/>
  <c r="M30" i="56"/>
  <c r="G31" i="56"/>
  <c r="M31" i="56" s="1"/>
  <c r="J31" i="56"/>
  <c r="L31" i="56"/>
  <c r="AA39" i="56"/>
  <c r="Z39" i="56"/>
  <c r="AA38" i="56"/>
  <c r="Z38" i="56"/>
  <c r="AA37" i="56"/>
  <c r="Z37" i="56"/>
  <c r="AA28" i="56"/>
  <c r="Z28" i="56"/>
  <c r="AA27" i="56"/>
  <c r="Z27" i="56"/>
  <c r="AA26" i="56"/>
  <c r="Z26" i="56"/>
  <c r="AA17" i="56"/>
  <c r="Z17" i="56"/>
  <c r="AA16" i="56"/>
  <c r="Z16" i="56"/>
  <c r="AA15" i="56"/>
  <c r="Z15" i="56"/>
  <c r="AA6" i="56"/>
  <c r="Z6" i="56"/>
  <c r="AA5" i="56"/>
  <c r="Z5" i="56"/>
  <c r="AA4" i="56"/>
  <c r="Z4" i="56"/>
  <c r="M39" i="56"/>
  <c r="L39" i="56"/>
  <c r="M38" i="56"/>
  <c r="L38" i="56"/>
  <c r="M37" i="56"/>
  <c r="L37" i="56"/>
  <c r="M28" i="56"/>
  <c r="L28" i="56"/>
  <c r="M27" i="56"/>
  <c r="L27" i="56"/>
  <c r="M26" i="56"/>
  <c r="L26" i="56"/>
  <c r="W40" i="56"/>
  <c r="W41" i="56"/>
  <c r="X41" i="56" s="1"/>
  <c r="W42" i="56"/>
  <c r="X42" i="56" s="1"/>
  <c r="T40" i="56"/>
  <c r="Z40" i="56" s="1"/>
  <c r="T41" i="56"/>
  <c r="Z41" i="56" s="1"/>
  <c r="T42" i="56"/>
  <c r="U42" i="56" s="1"/>
  <c r="W38" i="56"/>
  <c r="W39" i="56"/>
  <c r="T38" i="56"/>
  <c r="T39" i="56"/>
  <c r="W37" i="56"/>
  <c r="T37" i="56"/>
  <c r="X40" i="56"/>
  <c r="X39" i="56"/>
  <c r="U39" i="56"/>
  <c r="X38" i="56"/>
  <c r="U38" i="56"/>
  <c r="X37" i="56"/>
  <c r="U37" i="56"/>
  <c r="W32" i="56"/>
  <c r="Y29" i="56" s="1"/>
  <c r="T32" i="56"/>
  <c r="V29" i="56" s="1"/>
  <c r="Z31" i="56"/>
  <c r="X31" i="56"/>
  <c r="U31" i="56"/>
  <c r="AA31" i="56" s="1"/>
  <c r="Z30" i="56"/>
  <c r="X30" i="56"/>
  <c r="U30" i="56"/>
  <c r="AA30" i="56" s="1"/>
  <c r="Z29" i="56"/>
  <c r="X29" i="56"/>
  <c r="U29" i="56"/>
  <c r="X28" i="56"/>
  <c r="U28" i="56"/>
  <c r="X27" i="56"/>
  <c r="U27" i="56"/>
  <c r="X26" i="56"/>
  <c r="V26" i="56"/>
  <c r="U26" i="56"/>
  <c r="W21" i="56"/>
  <c r="Y18" i="56" s="1"/>
  <c r="T21" i="56"/>
  <c r="V15" i="56" s="1"/>
  <c r="Z20" i="56"/>
  <c r="X20" i="56"/>
  <c r="U20" i="56"/>
  <c r="AA20" i="56" s="1"/>
  <c r="Z19" i="56"/>
  <c r="X19" i="56"/>
  <c r="U19" i="56"/>
  <c r="Z18" i="56"/>
  <c r="X18" i="56"/>
  <c r="U18" i="56"/>
  <c r="X17" i="56"/>
  <c r="U17" i="56"/>
  <c r="X16" i="56"/>
  <c r="U16" i="56"/>
  <c r="X15" i="56"/>
  <c r="U15" i="56"/>
  <c r="W10" i="56"/>
  <c r="Y7" i="56" s="1"/>
  <c r="T10" i="56"/>
  <c r="V7" i="56" s="1"/>
  <c r="Z9" i="56"/>
  <c r="X9" i="56"/>
  <c r="U9" i="56"/>
  <c r="Z8" i="56"/>
  <c r="X8" i="56"/>
  <c r="U8" i="56"/>
  <c r="AA8" i="56" s="1"/>
  <c r="Z7" i="56"/>
  <c r="X7" i="56"/>
  <c r="U7" i="56"/>
  <c r="AA7" i="56" s="1"/>
  <c r="X6" i="56"/>
  <c r="U6" i="56"/>
  <c r="X5" i="56"/>
  <c r="U5" i="56"/>
  <c r="X4" i="56"/>
  <c r="U4" i="56"/>
  <c r="I43" i="56"/>
  <c r="K40" i="56" s="1"/>
  <c r="F43" i="56"/>
  <c r="H40" i="56" s="1"/>
  <c r="L42" i="56"/>
  <c r="J42" i="56"/>
  <c r="G42" i="56"/>
  <c r="M42" i="56" s="1"/>
  <c r="L41" i="56"/>
  <c r="J41" i="56"/>
  <c r="G41" i="56"/>
  <c r="M41" i="56" s="1"/>
  <c r="L40" i="56"/>
  <c r="J40" i="56"/>
  <c r="G40" i="56"/>
  <c r="M40" i="56" s="1"/>
  <c r="J39" i="56"/>
  <c r="G39" i="56"/>
  <c r="J38" i="56"/>
  <c r="G38" i="56"/>
  <c r="J37" i="56"/>
  <c r="G37" i="56"/>
  <c r="I32" i="56"/>
  <c r="K29" i="56" s="1"/>
  <c r="F32" i="56"/>
  <c r="H29" i="56" s="1"/>
  <c r="N29" i="56" s="1"/>
  <c r="J28" i="56"/>
  <c r="G28" i="56"/>
  <c r="J27" i="56"/>
  <c r="G27" i="56"/>
  <c r="J26" i="56"/>
  <c r="G26" i="56"/>
  <c r="I21" i="56"/>
  <c r="K18" i="56" s="1"/>
  <c r="F21" i="56"/>
  <c r="H15" i="56" s="1"/>
  <c r="L20" i="56"/>
  <c r="J20" i="56"/>
  <c r="G20" i="56"/>
  <c r="M20" i="56" s="1"/>
  <c r="L19" i="56"/>
  <c r="J19" i="56"/>
  <c r="G19" i="56"/>
  <c r="M19" i="56" s="1"/>
  <c r="M18" i="56"/>
  <c r="L18" i="56"/>
  <c r="J18" i="56"/>
  <c r="G18" i="56"/>
  <c r="L17" i="56"/>
  <c r="J17" i="56"/>
  <c r="G17" i="56"/>
  <c r="M17" i="56" s="1"/>
  <c r="L16" i="56"/>
  <c r="J16" i="56"/>
  <c r="G16" i="56"/>
  <c r="L15" i="56"/>
  <c r="J15" i="56"/>
  <c r="G15" i="56"/>
  <c r="L5" i="56"/>
  <c r="M5" i="56"/>
  <c r="L6" i="56"/>
  <c r="L7" i="56"/>
  <c r="L8" i="56"/>
  <c r="L9" i="56"/>
  <c r="L4" i="56"/>
  <c r="J5" i="56"/>
  <c r="J6" i="56"/>
  <c r="J7" i="56"/>
  <c r="J8" i="56"/>
  <c r="J9" i="56"/>
  <c r="J4" i="56"/>
  <c r="I10" i="56"/>
  <c r="K4" i="56" s="1"/>
  <c r="F10" i="56"/>
  <c r="H7" i="56" s="1"/>
  <c r="G9" i="56"/>
  <c r="M9" i="56" s="1"/>
  <c r="G8" i="56"/>
  <c r="M8" i="56" s="1"/>
  <c r="G7" i="56"/>
  <c r="G6" i="56"/>
  <c r="M6" i="56" s="1"/>
  <c r="G5" i="56"/>
  <c r="G4" i="56"/>
  <c r="G8" i="55"/>
  <c r="J10" i="55"/>
  <c r="K22" i="55"/>
  <c r="J22" i="55"/>
  <c r="F22" i="55"/>
  <c r="E22" i="55"/>
  <c r="N22" i="55" s="1"/>
  <c r="D22" i="55"/>
  <c r="L21" i="55"/>
  <c r="K21" i="55"/>
  <c r="F21" i="55"/>
  <c r="G21" i="55" s="1"/>
  <c r="D21" i="55"/>
  <c r="K20" i="55"/>
  <c r="J20" i="55"/>
  <c r="F20" i="55"/>
  <c r="G20" i="55" s="1"/>
  <c r="D20" i="55"/>
  <c r="S19" i="55"/>
  <c r="R19" i="55"/>
  <c r="Q19" i="55"/>
  <c r="P19" i="55"/>
  <c r="O19" i="55"/>
  <c r="N19" i="55"/>
  <c r="M19" i="55"/>
  <c r="O18" i="55"/>
  <c r="N18" i="55"/>
  <c r="P18" i="55"/>
  <c r="G18" i="55"/>
  <c r="Q17" i="55"/>
  <c r="P17" i="55"/>
  <c r="O17" i="55"/>
  <c r="N17" i="55"/>
  <c r="M17" i="55"/>
  <c r="G17" i="55"/>
  <c r="S17" i="55" s="1"/>
  <c r="Q16" i="55"/>
  <c r="P16" i="55"/>
  <c r="O16" i="55"/>
  <c r="N16" i="55"/>
  <c r="M16" i="55"/>
  <c r="G16" i="55"/>
  <c r="S16" i="55" s="1"/>
  <c r="Q15" i="55"/>
  <c r="P15" i="55"/>
  <c r="O15" i="55"/>
  <c r="N15" i="55"/>
  <c r="M15" i="55"/>
  <c r="G15" i="55"/>
  <c r="S15" i="55" s="1"/>
  <c r="Q14" i="55"/>
  <c r="P14" i="55"/>
  <c r="O14" i="55"/>
  <c r="N14" i="55"/>
  <c r="M14" i="55"/>
  <c r="G14" i="55"/>
  <c r="Q13" i="55"/>
  <c r="P13" i="55"/>
  <c r="O13" i="55"/>
  <c r="N13" i="55"/>
  <c r="M13" i="55"/>
  <c r="G13" i="55"/>
  <c r="S13" i="55" s="1"/>
  <c r="K10" i="55"/>
  <c r="E10" i="55"/>
  <c r="D10" i="55"/>
  <c r="Q9" i="55"/>
  <c r="P9" i="55"/>
  <c r="O9" i="55"/>
  <c r="N9" i="55"/>
  <c r="M9" i="55"/>
  <c r="G9" i="55"/>
  <c r="O8" i="55"/>
  <c r="N8" i="55"/>
  <c r="M8" i="55"/>
  <c r="Q7" i="55"/>
  <c r="P7" i="55"/>
  <c r="O7" i="55"/>
  <c r="N7" i="55"/>
  <c r="M7" i="55"/>
  <c r="G7" i="55"/>
  <c r="Q6" i="55"/>
  <c r="P6" i="55"/>
  <c r="O6" i="55"/>
  <c r="N6" i="55"/>
  <c r="M6" i="55"/>
  <c r="G6" i="55"/>
  <c r="Q5" i="55"/>
  <c r="P5" i="55"/>
  <c r="O5" i="55"/>
  <c r="N5" i="55"/>
  <c r="M5" i="55"/>
  <c r="G5" i="55"/>
  <c r="Q4" i="55"/>
  <c r="P4" i="55"/>
  <c r="O4" i="55"/>
  <c r="N4" i="55"/>
  <c r="M4" i="55"/>
  <c r="G4" i="55"/>
  <c r="Q3" i="55"/>
  <c r="P3" i="55"/>
  <c r="O3" i="55"/>
  <c r="N3" i="55"/>
  <c r="M3" i="55"/>
  <c r="G3" i="55"/>
  <c r="AZ7" i="54"/>
  <c r="AZ8" i="54"/>
  <c r="AZ9" i="54"/>
  <c r="AY6" i="54"/>
  <c r="AY7" i="54"/>
  <c r="AY8" i="54"/>
  <c r="AY9" i="54"/>
  <c r="AY11" i="54"/>
  <c r="AY5" i="54"/>
  <c r="AX6" i="54"/>
  <c r="AX7" i="54"/>
  <c r="AX8" i="54"/>
  <c r="AX9" i="54"/>
  <c r="AX11" i="54"/>
  <c r="AX5" i="54"/>
  <c r="AW6" i="54"/>
  <c r="AW7" i="54"/>
  <c r="AW8" i="54"/>
  <c r="AW9" i="54"/>
  <c r="AW10" i="54"/>
  <c r="AW11" i="54"/>
  <c r="AW5" i="54"/>
  <c r="AV6" i="54"/>
  <c r="AV7" i="54"/>
  <c r="AV8" i="54"/>
  <c r="AV9" i="54"/>
  <c r="AV10" i="54"/>
  <c r="AV11" i="54"/>
  <c r="AV5" i="54"/>
  <c r="AU11" i="54"/>
  <c r="AU9" i="54"/>
  <c r="AU8" i="54"/>
  <c r="AU7" i="54"/>
  <c r="AU6" i="54"/>
  <c r="AU5" i="54"/>
  <c r="BA5" i="54" s="1"/>
  <c r="AT10" i="54"/>
  <c r="AT12" i="54" s="1"/>
  <c r="AX12" i="54" s="1"/>
  <c r="AT14" i="54"/>
  <c r="AS14" i="54"/>
  <c r="AR14" i="54"/>
  <c r="AT13" i="54"/>
  <c r="AX13" i="54" s="1"/>
  <c r="AS13" i="54"/>
  <c r="AR13" i="54"/>
  <c r="AS12" i="54"/>
  <c r="AR12" i="54"/>
  <c r="AO6" i="54"/>
  <c r="BA6" i="54" s="1"/>
  <c r="AO7" i="54"/>
  <c r="BA7" i="54" s="1"/>
  <c r="AO8" i="54"/>
  <c r="BA8" i="54" s="1"/>
  <c r="AO9" i="54"/>
  <c r="BA9" i="54" s="1"/>
  <c r="AO10" i="54"/>
  <c r="AO11" i="54"/>
  <c r="AZ11" i="54" s="1"/>
  <c r="AO5" i="54"/>
  <c r="AZ5" i="54" s="1"/>
  <c r="AN14" i="54"/>
  <c r="AX14" i="54" s="1"/>
  <c r="AN12" i="54"/>
  <c r="AN13" i="54"/>
  <c r="S14" i="55" l="1"/>
  <c r="S5" i="55"/>
  <c r="R17" i="55"/>
  <c r="CE102" i="57"/>
  <c r="CK74" i="58"/>
  <c r="CE93" i="58"/>
  <c r="CJ93" i="58" s="1"/>
  <c r="CK93" i="57"/>
  <c r="CJ93" i="57"/>
  <c r="AI84" i="57"/>
  <c r="AI91" i="57"/>
  <c r="BM70" i="57"/>
  <c r="AI85" i="57"/>
  <c r="AE84" i="57"/>
  <c r="BL54" i="57"/>
  <c r="BL44" i="57"/>
  <c r="M95" i="57"/>
  <c r="BM24" i="57"/>
  <c r="BL21" i="57"/>
  <c r="BL71" i="57" s="1"/>
  <c r="BJ67" i="57"/>
  <c r="BL70" i="58"/>
  <c r="BM73" i="58"/>
  <c r="BL72" i="58"/>
  <c r="BJ67" i="58"/>
  <c r="BL34" i="58"/>
  <c r="CU93" i="58"/>
  <c r="CF74" i="58"/>
  <c r="CE84" i="58"/>
  <c r="BM54" i="58"/>
  <c r="CE85" i="58"/>
  <c r="BL44" i="58"/>
  <c r="CE91" i="58"/>
  <c r="CE92" i="58"/>
  <c r="BL21" i="58"/>
  <c r="BL71" i="58" s="1"/>
  <c r="AG95" i="58"/>
  <c r="BM69" i="58"/>
  <c r="AJ95" i="58"/>
  <c r="AJ74" i="58"/>
  <c r="BL9" i="58"/>
  <c r="BL69" i="58" s="1"/>
  <c r="AC95" i="58"/>
  <c r="AK74" i="58"/>
  <c r="BK74" i="58" s="1"/>
  <c r="AN95" i="58"/>
  <c r="BM67" i="58"/>
  <c r="BL68" i="58"/>
  <c r="AK64" i="58"/>
  <c r="BK64" i="58" s="1"/>
  <c r="BM64" i="58" s="1"/>
  <c r="BJ64" i="58"/>
  <c r="AO64" i="58"/>
  <c r="BO64" i="58" s="1"/>
  <c r="BH74" i="58"/>
  <c r="BI74" i="58" s="1"/>
  <c r="BI67" i="58"/>
  <c r="BJ68" i="58"/>
  <c r="AK68" i="58"/>
  <c r="BK68" i="58" s="1"/>
  <c r="AO68" i="58"/>
  <c r="BO68" i="58" s="1"/>
  <c r="AO73" i="58"/>
  <c r="BO73" i="58" s="1"/>
  <c r="AK73" i="58"/>
  <c r="BK73" i="58" s="1"/>
  <c r="AO67" i="58"/>
  <c r="BO67" i="58" s="1"/>
  <c r="AO44" i="58"/>
  <c r="BO44" i="58" s="1"/>
  <c r="BJ44" i="58"/>
  <c r="AK44" i="58"/>
  <c r="BK44" i="58" s="1"/>
  <c r="BM44" i="58" s="1"/>
  <c r="BJ14" i="58"/>
  <c r="AK14" i="58"/>
  <c r="BK14" i="58" s="1"/>
  <c r="BM14" i="58" s="1"/>
  <c r="AO14" i="58"/>
  <c r="BO14" i="58" s="1"/>
  <c r="BO54" i="58"/>
  <c r="BJ70" i="58"/>
  <c r="AK34" i="58"/>
  <c r="BK34" i="58" s="1"/>
  <c r="BM34" i="58" s="1"/>
  <c r="AO34" i="58"/>
  <c r="BO34" i="58" s="1"/>
  <c r="BJ34" i="58"/>
  <c r="AK69" i="58"/>
  <c r="BK69" i="58" s="1"/>
  <c r="AO69" i="58"/>
  <c r="BO69" i="58" s="1"/>
  <c r="BL54" i="58"/>
  <c r="AO71" i="58"/>
  <c r="BO71" i="58" s="1"/>
  <c r="AK71" i="58"/>
  <c r="BK71" i="58" s="1"/>
  <c r="AO70" i="58"/>
  <c r="BO70" i="58" s="1"/>
  <c r="AK70" i="58"/>
  <c r="BK70" i="58" s="1"/>
  <c r="BJ73" i="58"/>
  <c r="BL13" i="58"/>
  <c r="BL73" i="58" s="1"/>
  <c r="M95" i="58"/>
  <c r="BM68" i="58"/>
  <c r="AO24" i="58"/>
  <c r="BO24" i="58" s="1"/>
  <c r="BJ24" i="58"/>
  <c r="AK24" i="58"/>
  <c r="BK24" i="58" s="1"/>
  <c r="BM24" i="58" s="1"/>
  <c r="AE95" i="58"/>
  <c r="AE92" i="58"/>
  <c r="AE85" i="58"/>
  <c r="AE91" i="58"/>
  <c r="AE84" i="58"/>
  <c r="AO72" i="58"/>
  <c r="BO72" i="58" s="1"/>
  <c r="P95" i="58"/>
  <c r="Q74" i="58"/>
  <c r="M74" i="58"/>
  <c r="AA92" i="58"/>
  <c r="AA91" i="58"/>
  <c r="AA85" i="58"/>
  <c r="AA84" i="58"/>
  <c r="AS74" i="58"/>
  <c r="BL67" i="58"/>
  <c r="AI95" i="58"/>
  <c r="AO68" i="57"/>
  <c r="BO68" i="57" s="1"/>
  <c r="AK68" i="57"/>
  <c r="BK68" i="57" s="1"/>
  <c r="BL64" i="57"/>
  <c r="BJ44" i="57"/>
  <c r="AO44" i="57"/>
  <c r="BO44" i="57" s="1"/>
  <c r="AK44" i="57"/>
  <c r="BK44" i="57" s="1"/>
  <c r="BM44" i="57" s="1"/>
  <c r="BJ68" i="57"/>
  <c r="BJ72" i="57"/>
  <c r="BL12" i="57"/>
  <c r="BL72" i="57" s="1"/>
  <c r="AO54" i="57"/>
  <c r="BO54" i="57" s="1"/>
  <c r="BJ54" i="57"/>
  <c r="AK54" i="57"/>
  <c r="BK54" i="57" s="1"/>
  <c r="BM54" i="57" s="1"/>
  <c r="BM72" i="57"/>
  <c r="P95" i="57"/>
  <c r="Q74" i="57"/>
  <c r="M74" i="57"/>
  <c r="BH74" i="57"/>
  <c r="BI74" i="57" s="1"/>
  <c r="BI67" i="57"/>
  <c r="BM68" i="57"/>
  <c r="AO34" i="57"/>
  <c r="BO34" i="57" s="1"/>
  <c r="BJ34" i="57"/>
  <c r="AK34" i="57"/>
  <c r="BK34" i="57" s="1"/>
  <c r="BM34" i="57" s="1"/>
  <c r="BJ73" i="57"/>
  <c r="BL13" i="57"/>
  <c r="BL73" i="57" s="1"/>
  <c r="BJ64" i="57"/>
  <c r="AO64" i="57"/>
  <c r="BO64" i="57" s="1"/>
  <c r="AK64" i="57"/>
  <c r="BK64" i="57" s="1"/>
  <c r="BM64" i="57" s="1"/>
  <c r="BO24" i="57"/>
  <c r="BL34" i="57"/>
  <c r="AA85" i="57"/>
  <c r="AS74" i="57"/>
  <c r="AA92" i="57"/>
  <c r="AA91" i="57"/>
  <c r="AA84" i="57"/>
  <c r="AO67" i="57"/>
  <c r="BO67" i="57" s="1"/>
  <c r="BJ14" i="57"/>
  <c r="AK14" i="57"/>
  <c r="BK14" i="57" s="1"/>
  <c r="BM14" i="57" s="1"/>
  <c r="AO14" i="57"/>
  <c r="BO14" i="57" s="1"/>
  <c r="AG92" i="57"/>
  <c r="AG91" i="57"/>
  <c r="AG85" i="57"/>
  <c r="AG84" i="57"/>
  <c r="AG95" i="57"/>
  <c r="AE95" i="57"/>
  <c r="BL67" i="57"/>
  <c r="CF95" i="57"/>
  <c r="CU93" i="57"/>
  <c r="CK95" i="57"/>
  <c r="AO72" i="57"/>
  <c r="BO72" i="57" s="1"/>
  <c r="AK72" i="57"/>
  <c r="BK72" i="57" s="1"/>
  <c r="AJ95" i="57"/>
  <c r="BL8" i="57"/>
  <c r="BL68" i="57" s="1"/>
  <c r="AJ74" i="57"/>
  <c r="AO70" i="57"/>
  <c r="BO70" i="57" s="1"/>
  <c r="AK70" i="57"/>
  <c r="BK70" i="57" s="1"/>
  <c r="AO69" i="57"/>
  <c r="BO69" i="57" s="1"/>
  <c r="AK69" i="57"/>
  <c r="BK69" i="57" s="1"/>
  <c r="BL10" i="57"/>
  <c r="BL70" i="57" s="1"/>
  <c r="AI95" i="57"/>
  <c r="AK71" i="57"/>
  <c r="BK71" i="57" s="1"/>
  <c r="AO71" i="57"/>
  <c r="BO71" i="57" s="1"/>
  <c r="BJ69" i="57"/>
  <c r="BL9" i="57"/>
  <c r="BL69" i="57" s="1"/>
  <c r="AO73" i="57"/>
  <c r="BO73" i="57" s="1"/>
  <c r="AK73" i="57"/>
  <c r="BK73" i="57" s="1"/>
  <c r="BM67" i="57"/>
  <c r="AC95" i="57"/>
  <c r="CE84" i="33"/>
  <c r="CE91" i="33"/>
  <c r="CE93" i="33"/>
  <c r="CE100" i="33" s="1"/>
  <c r="CE85" i="33"/>
  <c r="AZ6" i="54"/>
  <c r="BA11" i="54"/>
  <c r="AY14" i="54"/>
  <c r="AX10" i="54"/>
  <c r="AY13" i="54"/>
  <c r="AY12" i="54"/>
  <c r="AY10" i="54"/>
  <c r="AU13" i="54"/>
  <c r="U40" i="56"/>
  <c r="AA40" i="56"/>
  <c r="AA42" i="56"/>
  <c r="Z42" i="56"/>
  <c r="W43" i="56"/>
  <c r="Y40" i="56" s="1"/>
  <c r="T43" i="56"/>
  <c r="U41" i="56"/>
  <c r="AA41" i="56" s="1"/>
  <c r="AA43" i="56" s="1"/>
  <c r="X43" i="56"/>
  <c r="W44" i="56" s="1"/>
  <c r="Z43" i="56"/>
  <c r="AA29" i="56"/>
  <c r="X32" i="56"/>
  <c r="W33" i="56" s="1"/>
  <c r="Z32" i="56"/>
  <c r="AA19" i="56"/>
  <c r="AA18" i="56"/>
  <c r="X21" i="56"/>
  <c r="W22" i="56"/>
  <c r="V18" i="56"/>
  <c r="V21" i="56" s="1"/>
  <c r="AA21" i="56"/>
  <c r="Z21" i="56"/>
  <c r="AA9" i="56"/>
  <c r="X10" i="56"/>
  <c r="W11" i="56" s="1"/>
  <c r="V4" i="56"/>
  <c r="Z10" i="56"/>
  <c r="U10" i="56"/>
  <c r="J43" i="56"/>
  <c r="I44" i="56" s="1"/>
  <c r="M43" i="56"/>
  <c r="N40" i="56"/>
  <c r="H37" i="56"/>
  <c r="H43" i="56" s="1"/>
  <c r="L43" i="56"/>
  <c r="J32" i="56"/>
  <c r="I33" i="56"/>
  <c r="H26" i="56"/>
  <c r="H32" i="56" s="1"/>
  <c r="G32" i="56"/>
  <c r="N32" i="56" s="1"/>
  <c r="L32" i="56"/>
  <c r="U43" i="56"/>
  <c r="Y37" i="56"/>
  <c r="Y43" i="56" s="1"/>
  <c r="AA32" i="56"/>
  <c r="AB29" i="56"/>
  <c r="V32" i="56"/>
  <c r="U32" i="56"/>
  <c r="Y26" i="56"/>
  <c r="Y32" i="56" s="1"/>
  <c r="U21" i="56"/>
  <c r="Y15" i="56"/>
  <c r="Y21" i="56" s="1"/>
  <c r="AB10" i="56"/>
  <c r="T11" i="56"/>
  <c r="V10" i="56"/>
  <c r="AB7" i="56"/>
  <c r="AA10" i="56"/>
  <c r="Y4" i="56"/>
  <c r="Y10" i="56" s="1"/>
  <c r="G43" i="56"/>
  <c r="K37" i="56"/>
  <c r="K43" i="56" s="1"/>
  <c r="M32" i="56"/>
  <c r="K26" i="56"/>
  <c r="K32" i="56" s="1"/>
  <c r="M7" i="56"/>
  <c r="L10" i="56"/>
  <c r="M4" i="56"/>
  <c r="M10" i="56"/>
  <c r="G21" i="56"/>
  <c r="J21" i="56"/>
  <c r="I22" i="56" s="1"/>
  <c r="L21" i="56"/>
  <c r="H18" i="56"/>
  <c r="H21" i="56" s="1"/>
  <c r="N18" i="56"/>
  <c r="M15" i="56"/>
  <c r="F22" i="56"/>
  <c r="N21" i="56"/>
  <c r="M16" i="56"/>
  <c r="M21" i="56" s="1"/>
  <c r="K15" i="56"/>
  <c r="K21" i="56" s="1"/>
  <c r="J10" i="56"/>
  <c r="I11" i="56" s="1"/>
  <c r="K7" i="56"/>
  <c r="H4" i="56"/>
  <c r="G10" i="56"/>
  <c r="R9" i="55"/>
  <c r="O21" i="55"/>
  <c r="P21" i="55"/>
  <c r="R16" i="55"/>
  <c r="R13" i="55"/>
  <c r="N20" i="55"/>
  <c r="O22" i="55"/>
  <c r="L20" i="55"/>
  <c r="Q20" i="55" s="1"/>
  <c r="O20" i="55"/>
  <c r="S7" i="55"/>
  <c r="R14" i="55"/>
  <c r="S3" i="55"/>
  <c r="S9" i="55"/>
  <c r="R8" i="55"/>
  <c r="R6" i="55"/>
  <c r="R4" i="55"/>
  <c r="G22" i="55"/>
  <c r="M18" i="55"/>
  <c r="S18" i="55" s="1"/>
  <c r="M21" i="55"/>
  <c r="S21" i="55" s="1"/>
  <c r="N21" i="55"/>
  <c r="L22" i="55"/>
  <c r="M22" i="55" s="1"/>
  <c r="R15" i="55"/>
  <c r="Q18" i="55"/>
  <c r="Q21" i="55"/>
  <c r="R3" i="55"/>
  <c r="S4" i="55"/>
  <c r="S6" i="55"/>
  <c r="R7" i="55"/>
  <c r="O10" i="55"/>
  <c r="L10" i="55"/>
  <c r="Q10" i="55" s="1"/>
  <c r="P8" i="55"/>
  <c r="N10" i="55"/>
  <c r="Q8" i="55"/>
  <c r="G10" i="55"/>
  <c r="S8" i="55"/>
  <c r="R5" i="55"/>
  <c r="AU14" i="54"/>
  <c r="AU12" i="54"/>
  <c r="AU10" i="54"/>
  <c r="AZ10" i="54" s="1"/>
  <c r="CE97" i="57" l="1"/>
  <c r="CF97" i="57"/>
  <c r="CF97" i="58"/>
  <c r="CE97" i="58"/>
  <c r="CK100" i="58"/>
  <c r="CK101" i="58" s="1"/>
  <c r="BJ74" i="57"/>
  <c r="BL24" i="57"/>
  <c r="BL24" i="58"/>
  <c r="BL74" i="58"/>
  <c r="BM74" i="58" s="1"/>
  <c r="BJ74" i="58"/>
  <c r="BJ92" i="58" s="1"/>
  <c r="AK95" i="58"/>
  <c r="BJ91" i="58"/>
  <c r="BJ85" i="58"/>
  <c r="BJ84" i="58"/>
  <c r="BL93" i="58"/>
  <c r="BL92" i="58"/>
  <c r="BL91" i="58"/>
  <c r="AO74" i="58"/>
  <c r="BO74" i="58" s="1"/>
  <c r="BL14" i="58"/>
  <c r="BJ91" i="57"/>
  <c r="BJ85" i="57"/>
  <c r="BJ92" i="57"/>
  <c r="BJ84" i="57"/>
  <c r="AK74" i="57"/>
  <c r="BK74" i="57" s="1"/>
  <c r="AN95" i="57"/>
  <c r="AO74" i="57"/>
  <c r="BO74" i="57" s="1"/>
  <c r="BL14" i="57"/>
  <c r="BL74" i="57"/>
  <c r="AK95" i="57"/>
  <c r="CE98" i="33"/>
  <c r="BA10" i="54"/>
  <c r="F33" i="56"/>
  <c r="V40" i="56"/>
  <c r="AB40" i="56" s="1"/>
  <c r="V37" i="56"/>
  <c r="V43" i="56" s="1"/>
  <c r="AB18" i="56"/>
  <c r="T44" i="56"/>
  <c r="AB37" i="56"/>
  <c r="AB32" i="56"/>
  <c r="T33" i="56"/>
  <c r="AB26" i="56"/>
  <c r="T22" i="56"/>
  <c r="AB21" i="56"/>
  <c r="AB15" i="56"/>
  <c r="AB4" i="56"/>
  <c r="AB11" i="56"/>
  <c r="Z11" i="56"/>
  <c r="F44" i="56"/>
  <c r="N43" i="56"/>
  <c r="N37" i="56"/>
  <c r="N33" i="56"/>
  <c r="L33" i="56"/>
  <c r="N26" i="56"/>
  <c r="F11" i="56"/>
  <c r="N10" i="56"/>
  <c r="H10" i="56"/>
  <c r="N4" i="56"/>
  <c r="K10" i="56"/>
  <c r="N7" i="56"/>
  <c r="N22" i="56"/>
  <c r="L22" i="56"/>
  <c r="N15" i="56"/>
  <c r="M20" i="55"/>
  <c r="S20" i="55" s="1"/>
  <c r="P20" i="55"/>
  <c r="S22" i="55"/>
  <c r="R22" i="55"/>
  <c r="R21" i="55"/>
  <c r="P22" i="55"/>
  <c r="R18" i="55"/>
  <c r="Q22" i="55"/>
  <c r="R20" i="55"/>
  <c r="M10" i="55"/>
  <c r="S10" i="55" s="1"/>
  <c r="P10" i="55"/>
  <c r="BL84" i="58" l="1"/>
  <c r="BL85" i="58"/>
  <c r="BM95" i="58"/>
  <c r="CG93" i="58"/>
  <c r="CK93" i="58"/>
  <c r="BL93" i="57"/>
  <c r="BM74" i="57"/>
  <c r="BL85" i="57"/>
  <c r="BL84" i="57"/>
  <c r="BL91" i="57"/>
  <c r="BL92" i="57"/>
  <c r="AB44" i="56"/>
  <c r="Z44" i="56"/>
  <c r="AB33" i="56"/>
  <c r="Z33" i="56"/>
  <c r="AB22" i="56"/>
  <c r="Z22" i="56"/>
  <c r="N44" i="56"/>
  <c r="L44" i="56"/>
  <c r="N11" i="56"/>
  <c r="L11" i="56"/>
  <c r="R10" i="55"/>
  <c r="BM95" i="57" l="1"/>
  <c r="CG93" i="57"/>
  <c r="AM14" i="54"/>
  <c r="AM13" i="54"/>
  <c r="AM12" i="54"/>
  <c r="AL14" i="54"/>
  <c r="AL13" i="54"/>
  <c r="AL12" i="54"/>
  <c r="AO12" i="54" l="1"/>
  <c r="AV12" i="54"/>
  <c r="AW12" i="54"/>
  <c r="AO13" i="54"/>
  <c r="AV13" i="54"/>
  <c r="AW13" i="54"/>
  <c r="AO14" i="54"/>
  <c r="AV14" i="54"/>
  <c r="AW14" i="54"/>
  <c r="J86" i="54"/>
  <c r="AZ14" i="54" l="1"/>
  <c r="BA14" i="54"/>
  <c r="AZ13" i="54"/>
  <c r="BA13" i="54"/>
  <c r="AZ12" i="54"/>
  <c r="BA12" i="54"/>
  <c r="W11" i="54"/>
  <c r="V11" i="54"/>
  <c r="AG11" i="54"/>
  <c r="AG10" i="54"/>
  <c r="AG9" i="54"/>
  <c r="AG8" i="54"/>
  <c r="AG7" i="54"/>
  <c r="AG6" i="54"/>
  <c r="AG5" i="54"/>
  <c r="AF6" i="54"/>
  <c r="AF7" i="54"/>
  <c r="AF8" i="54"/>
  <c r="AF9" i="54"/>
  <c r="AF10" i="54"/>
  <c r="AF11" i="54"/>
  <c r="AF5" i="54"/>
  <c r="V13" i="54" l="1"/>
  <c r="H86" i="54"/>
  <c r="L86" i="54" s="1"/>
  <c r="T72" i="54" l="1"/>
  <c r="T69" i="54"/>
  <c r="T74" i="54"/>
  <c r="S73" i="54"/>
  <c r="T71" i="54"/>
  <c r="T70" i="54"/>
  <c r="J90" i="54"/>
  <c r="J74" i="54"/>
  <c r="J68" i="54"/>
  <c r="J78" i="54" s="1"/>
  <c r="I90" i="54"/>
  <c r="G90" i="54"/>
  <c r="F90" i="54"/>
  <c r="D90" i="54"/>
  <c r="I89" i="54"/>
  <c r="G89" i="54"/>
  <c r="F89" i="54"/>
  <c r="D89" i="54"/>
  <c r="I88" i="54"/>
  <c r="G88" i="54"/>
  <c r="F88" i="54"/>
  <c r="D88" i="54"/>
  <c r="H87" i="54"/>
  <c r="C87" i="54"/>
  <c r="C89" i="54" s="1"/>
  <c r="C86" i="54"/>
  <c r="E86" i="54" s="1"/>
  <c r="H85" i="54"/>
  <c r="L85" i="54" s="1"/>
  <c r="C85" i="54"/>
  <c r="E85" i="54" s="1"/>
  <c r="H84" i="54"/>
  <c r="L84" i="54" s="1"/>
  <c r="C84" i="54"/>
  <c r="E84" i="54" s="1"/>
  <c r="H83" i="54"/>
  <c r="C83" i="54"/>
  <c r="E83" i="54" s="1"/>
  <c r="H82" i="54"/>
  <c r="L82" i="54" s="1"/>
  <c r="C82" i="54"/>
  <c r="E82" i="54" s="1"/>
  <c r="H81" i="54"/>
  <c r="L81" i="54" s="1"/>
  <c r="E81" i="54"/>
  <c r="G78" i="54"/>
  <c r="F78" i="54"/>
  <c r="D78" i="54"/>
  <c r="I77" i="54"/>
  <c r="G77" i="54"/>
  <c r="F77" i="54"/>
  <c r="D77" i="54"/>
  <c r="I75" i="54"/>
  <c r="G75" i="54"/>
  <c r="F75" i="54"/>
  <c r="D75" i="54"/>
  <c r="C75" i="54"/>
  <c r="H74" i="54"/>
  <c r="E74" i="54"/>
  <c r="H73" i="54"/>
  <c r="L73" i="54" s="1"/>
  <c r="E73" i="54"/>
  <c r="H72" i="54"/>
  <c r="L72" i="54" s="1"/>
  <c r="E72" i="54"/>
  <c r="H71" i="54"/>
  <c r="L71" i="54" s="1"/>
  <c r="E71" i="54"/>
  <c r="H70" i="54"/>
  <c r="E70" i="54"/>
  <c r="H69" i="54"/>
  <c r="L69" i="54" s="1"/>
  <c r="E69" i="54"/>
  <c r="H68" i="54"/>
  <c r="E68" i="54"/>
  <c r="L46" i="39"/>
  <c r="L47" i="39"/>
  <c r="L48" i="39"/>
  <c r="L49" i="39"/>
  <c r="L45" i="39"/>
  <c r="E77" i="54" l="1"/>
  <c r="H77" i="54"/>
  <c r="L68" i="54"/>
  <c r="H89" i="54"/>
  <c r="L87" i="54"/>
  <c r="E75" i="54"/>
  <c r="H88" i="54"/>
  <c r="L83" i="54"/>
  <c r="L74" i="54"/>
  <c r="E88" i="54"/>
  <c r="L78" i="54"/>
  <c r="H75" i="54"/>
  <c r="L70" i="54"/>
  <c r="T73" i="54"/>
  <c r="H90" i="54"/>
  <c r="L90" i="54" s="1"/>
  <c r="C90" i="54"/>
  <c r="E87" i="54"/>
  <c r="E90" i="54" s="1"/>
  <c r="C88" i="54"/>
  <c r="E92" i="54" l="1"/>
  <c r="E93" i="54"/>
  <c r="E89" i="54"/>
  <c r="R53" i="39" l="1"/>
  <c r="P53" i="39"/>
  <c r="O53" i="39"/>
  <c r="M53" i="39"/>
  <c r="L53" i="39"/>
  <c r="R52" i="39"/>
  <c r="P52" i="39"/>
  <c r="O52" i="39"/>
  <c r="M52" i="39"/>
  <c r="R51" i="39"/>
  <c r="P51" i="39"/>
  <c r="O51" i="39"/>
  <c r="M51" i="39"/>
  <c r="L51" i="39"/>
  <c r="Q50" i="39"/>
  <c r="N50" i="39"/>
  <c r="Q49" i="39"/>
  <c r="Q48" i="39"/>
  <c r="N48" i="39"/>
  <c r="Q47" i="39"/>
  <c r="N47" i="39"/>
  <c r="Q46" i="39"/>
  <c r="Q45" i="39"/>
  <c r="N45" i="39"/>
  <c r="Q44" i="39"/>
  <c r="N44" i="39"/>
  <c r="X6" i="54"/>
  <c r="X7" i="54"/>
  <c r="X8" i="54"/>
  <c r="X9" i="54"/>
  <c r="X10" i="54"/>
  <c r="X5" i="54"/>
  <c r="CQ93" i="48"/>
  <c r="CS74" i="48"/>
  <c r="CU68" i="48" s="1"/>
  <c r="CT73" i="48"/>
  <c r="CT72" i="48"/>
  <c r="CT71" i="48"/>
  <c r="CT70" i="48"/>
  <c r="CT69" i="48"/>
  <c r="CT68" i="48"/>
  <c r="CH73" i="48"/>
  <c r="CI73" i="38"/>
  <c r="R41" i="39"/>
  <c r="R40" i="39"/>
  <c r="R39" i="39"/>
  <c r="AE9" i="39"/>
  <c r="N52" i="39" l="1"/>
  <c r="Q52" i="39"/>
  <c r="Q51" i="39"/>
  <c r="N53" i="39"/>
  <c r="N51" i="39"/>
  <c r="Q53" i="39"/>
  <c r="X11" i="54"/>
  <c r="CT74" i="48"/>
  <c r="CS93" i="48" s="1"/>
  <c r="CU71" i="48"/>
  <c r="CU74" i="48" s="1"/>
  <c r="P41" i="39"/>
  <c r="O41" i="39"/>
  <c r="P40" i="39"/>
  <c r="O40" i="39"/>
  <c r="P39" i="39"/>
  <c r="O39" i="39"/>
  <c r="Q38" i="39"/>
  <c r="Q37" i="39"/>
  <c r="Q36" i="39"/>
  <c r="Q35" i="39"/>
  <c r="Q34" i="39"/>
  <c r="Q33" i="39"/>
  <c r="Q32" i="39"/>
  <c r="M40" i="39"/>
  <c r="L40" i="39"/>
  <c r="M41" i="39"/>
  <c r="L41" i="39"/>
  <c r="M39" i="39"/>
  <c r="L39" i="39"/>
  <c r="N33" i="39"/>
  <c r="N34" i="39"/>
  <c r="N35" i="39"/>
  <c r="N36" i="39"/>
  <c r="N37" i="39"/>
  <c r="N38" i="39"/>
  <c r="N32" i="39"/>
  <c r="N41" i="39" s="1"/>
  <c r="E48" i="54"/>
  <c r="B47" i="54"/>
  <c r="B38" i="54"/>
  <c r="I58" i="54"/>
  <c r="B58" i="54"/>
  <c r="I39" i="54"/>
  <c r="F32" i="54"/>
  <c r="F31" i="54"/>
  <c r="F30" i="54"/>
  <c r="F29" i="54"/>
  <c r="F28" i="54"/>
  <c r="F27" i="54"/>
  <c r="F26" i="54"/>
  <c r="E20" i="54"/>
  <c r="B16" i="54"/>
  <c r="B27" i="54" s="1"/>
  <c r="B28" i="54"/>
  <c r="B29" i="54"/>
  <c r="B30" i="54"/>
  <c r="B31" i="54"/>
  <c r="B32" i="54"/>
  <c r="B26" i="54"/>
  <c r="N39" i="39" l="1"/>
  <c r="N40" i="39"/>
  <c r="Q39" i="39"/>
  <c r="Q41" i="39"/>
  <c r="Q40" i="39"/>
  <c r="V17" i="54"/>
  <c r="T11" i="54"/>
  <c r="CC103" i="38"/>
  <c r="CC102" i="38"/>
  <c r="CC101" i="38"/>
  <c r="D27" i="54"/>
  <c r="G27" i="54"/>
  <c r="E28" i="54"/>
  <c r="D29" i="54"/>
  <c r="D30" i="54"/>
  <c r="E30" i="54"/>
  <c r="G30" i="54"/>
  <c r="H30" i="54"/>
  <c r="D16" i="54"/>
  <c r="E16" i="54"/>
  <c r="G16" i="54"/>
  <c r="H16" i="54"/>
  <c r="I16" i="54"/>
  <c r="D17" i="54"/>
  <c r="E17" i="54"/>
  <c r="G17" i="54"/>
  <c r="H17" i="54"/>
  <c r="I17" i="54"/>
  <c r="D18" i="54"/>
  <c r="E18" i="54"/>
  <c r="G18" i="54"/>
  <c r="H18" i="54"/>
  <c r="I18" i="54"/>
  <c r="D19" i="54"/>
  <c r="E19" i="54"/>
  <c r="G19" i="54"/>
  <c r="H19" i="54"/>
  <c r="I19" i="54"/>
  <c r="D20" i="54"/>
  <c r="G20" i="54"/>
  <c r="H20" i="54"/>
  <c r="I20" i="54"/>
  <c r="D38" i="54"/>
  <c r="F38" i="54"/>
  <c r="H38" i="54"/>
  <c r="I38" i="54"/>
  <c r="E47" i="54" s="1"/>
  <c r="G47" i="54" s="1"/>
  <c r="D39" i="54"/>
  <c r="F39" i="54"/>
  <c r="H39" i="54"/>
  <c r="D40" i="54"/>
  <c r="F40" i="54"/>
  <c r="H40" i="54"/>
  <c r="I40" i="54"/>
  <c r="E49" i="54" s="1"/>
  <c r="G49" i="54" s="1"/>
  <c r="H49" i="54" s="1"/>
  <c r="D41" i="54"/>
  <c r="F41" i="54"/>
  <c r="H41" i="54"/>
  <c r="I41" i="54"/>
  <c r="E50" i="54" s="1"/>
  <c r="D47" i="54"/>
  <c r="D48" i="54"/>
  <c r="D49" i="54"/>
  <c r="D50" i="54"/>
  <c r="D61" i="54"/>
  <c r="F61" i="54"/>
  <c r="G61" i="54"/>
  <c r="H61" i="54" s="1"/>
  <c r="D58" i="54"/>
  <c r="F58" i="54"/>
  <c r="G58" i="54"/>
  <c r="H58" i="54" s="1"/>
  <c r="I4" i="54"/>
  <c r="F11" i="54"/>
  <c r="C11" i="54"/>
  <c r="B11" i="54"/>
  <c r="I10" i="54"/>
  <c r="H10" i="54"/>
  <c r="G10" i="54"/>
  <c r="E10" i="54"/>
  <c r="D10" i="54"/>
  <c r="H4" i="54"/>
  <c r="G4" i="54"/>
  <c r="E4" i="54"/>
  <c r="D4" i="54"/>
  <c r="E64" i="54"/>
  <c r="C64" i="54"/>
  <c r="B64" i="54"/>
  <c r="I63" i="54"/>
  <c r="G63" i="54"/>
  <c r="H63" i="54" s="1"/>
  <c r="F63" i="54"/>
  <c r="D63" i="54"/>
  <c r="I62" i="54"/>
  <c r="G62" i="54"/>
  <c r="H62" i="54" s="1"/>
  <c r="F62" i="54"/>
  <c r="D62" i="54"/>
  <c r="G60" i="54"/>
  <c r="H60" i="54" s="1"/>
  <c r="F60" i="54"/>
  <c r="D60" i="54"/>
  <c r="I59" i="54"/>
  <c r="G59" i="54"/>
  <c r="F59" i="54"/>
  <c r="D59" i="54"/>
  <c r="I57" i="54"/>
  <c r="G57" i="54"/>
  <c r="H57" i="54" s="1"/>
  <c r="F57" i="54"/>
  <c r="D57" i="54"/>
  <c r="C53" i="54"/>
  <c r="B53" i="54"/>
  <c r="D52" i="54"/>
  <c r="D51" i="54"/>
  <c r="D46" i="54"/>
  <c r="G44" i="54"/>
  <c r="E44" i="54"/>
  <c r="C44" i="54"/>
  <c r="B44" i="54"/>
  <c r="I43" i="54"/>
  <c r="E52" i="54" s="1"/>
  <c r="H43" i="54"/>
  <c r="F43" i="54"/>
  <c r="D43" i="54"/>
  <c r="I42" i="54"/>
  <c r="E51" i="54" s="1"/>
  <c r="G51" i="54" s="1"/>
  <c r="H51" i="54" s="1"/>
  <c r="H42" i="54"/>
  <c r="F42" i="54"/>
  <c r="D42" i="54"/>
  <c r="I37" i="54"/>
  <c r="E46" i="54" s="1"/>
  <c r="H37" i="54"/>
  <c r="F37" i="54"/>
  <c r="D37" i="54"/>
  <c r="H32" i="54"/>
  <c r="H31" i="54"/>
  <c r="H26" i="54"/>
  <c r="F22" i="54"/>
  <c r="C22" i="54"/>
  <c r="B22" i="54"/>
  <c r="I21" i="54"/>
  <c r="H21" i="54"/>
  <c r="G21" i="54"/>
  <c r="E21" i="54"/>
  <c r="D21" i="54"/>
  <c r="I15" i="54"/>
  <c r="H15" i="54"/>
  <c r="G15" i="54"/>
  <c r="E15" i="54"/>
  <c r="D15" i="54"/>
  <c r="I9" i="54"/>
  <c r="H9" i="54"/>
  <c r="G9" i="54"/>
  <c r="E9" i="54"/>
  <c r="D9" i="54"/>
  <c r="I8" i="54"/>
  <c r="H8" i="54"/>
  <c r="G8" i="54"/>
  <c r="E8" i="54"/>
  <c r="D8" i="54"/>
  <c r="I7" i="54"/>
  <c r="H7" i="54"/>
  <c r="G7" i="54"/>
  <c r="E7" i="54"/>
  <c r="D7" i="54"/>
  <c r="I6" i="54"/>
  <c r="H6" i="54"/>
  <c r="G6" i="54"/>
  <c r="E6" i="54"/>
  <c r="D6" i="54"/>
  <c r="I5" i="54"/>
  <c r="H5" i="54"/>
  <c r="G5" i="54"/>
  <c r="E5" i="54"/>
  <c r="D5" i="54"/>
  <c r="I10" i="39"/>
  <c r="I11" i="54" l="1"/>
  <c r="B33" i="54"/>
  <c r="E53" i="54"/>
  <c r="F53" i="54" s="1"/>
  <c r="G46" i="54"/>
  <c r="F49" i="54"/>
  <c r="F47" i="54"/>
  <c r="H47" i="54"/>
  <c r="D22" i="54"/>
  <c r="H27" i="54"/>
  <c r="G29" i="54"/>
  <c r="H29" i="54"/>
  <c r="E29" i="54"/>
  <c r="H28" i="54"/>
  <c r="G28" i="54"/>
  <c r="D28" i="54"/>
  <c r="E27" i="54"/>
  <c r="F50" i="54"/>
  <c r="G50" i="54"/>
  <c r="H50" i="54" s="1"/>
  <c r="F48" i="54"/>
  <c r="G48" i="54"/>
  <c r="H48" i="54" s="1"/>
  <c r="E11" i="54"/>
  <c r="D11" i="54"/>
  <c r="G64" i="54"/>
  <c r="H64" i="54" s="1"/>
  <c r="H11" i="54"/>
  <c r="C33" i="54"/>
  <c r="I22" i="54"/>
  <c r="I64" i="54"/>
  <c r="E22" i="54"/>
  <c r="H44" i="54"/>
  <c r="F33" i="54"/>
  <c r="D44" i="54"/>
  <c r="I44" i="54"/>
  <c r="D53" i="54"/>
  <c r="G11" i="54"/>
  <c r="F64" i="54"/>
  <c r="F46" i="54"/>
  <c r="G52" i="54"/>
  <c r="H52" i="54" s="1"/>
  <c r="F52" i="54"/>
  <c r="D31" i="54"/>
  <c r="F44" i="54"/>
  <c r="G22" i="54"/>
  <c r="E31" i="54"/>
  <c r="F51" i="54"/>
  <c r="H22" i="54"/>
  <c r="G31" i="54"/>
  <c r="D64" i="54"/>
  <c r="H59" i="54"/>
  <c r="D26" i="54"/>
  <c r="D32" i="54"/>
  <c r="E26" i="54"/>
  <c r="E32" i="54"/>
  <c r="G26" i="54"/>
  <c r="G32" i="54"/>
  <c r="N24" i="39"/>
  <c r="O24" i="39" s="1"/>
  <c r="CP24" i="51"/>
  <c r="CD12" i="51"/>
  <c r="CB12" i="51"/>
  <c r="D33" i="54" l="1"/>
  <c r="G33" i="54"/>
  <c r="E33" i="54"/>
  <c r="H33" i="54"/>
  <c r="H46" i="54"/>
  <c r="G53" i="54"/>
  <c r="H53" i="54" s="1"/>
  <c r="CC24" i="38"/>
  <c r="CC14" i="38"/>
  <c r="N8" i="39"/>
  <c r="I26" i="39" l="1"/>
  <c r="B37" i="39"/>
  <c r="F28" i="39"/>
  <c r="F30" i="39"/>
  <c r="E30" i="39"/>
  <c r="F37" i="39"/>
  <c r="F31" i="39"/>
  <c r="F33" i="39" s="1"/>
  <c r="F34" i="39" s="1"/>
  <c r="F35" i="39" s="1"/>
  <c r="D35" i="39"/>
  <c r="B31" i="39"/>
  <c r="B33" i="39" s="1"/>
  <c r="B34" i="39" s="1"/>
  <c r="B35" i="39" s="1"/>
  <c r="E37" i="39"/>
  <c r="D37" i="39"/>
  <c r="E31" i="39"/>
  <c r="E33" i="39" s="1"/>
  <c r="E34" i="39" s="1"/>
  <c r="E35" i="39" s="1"/>
  <c r="D31" i="39"/>
  <c r="D33" i="39" s="1"/>
  <c r="D34" i="39" s="1"/>
  <c r="CR93" i="37"/>
  <c r="CT94" i="37"/>
  <c r="B17" i="39"/>
  <c r="CD64" i="38"/>
  <c r="CE63" i="38"/>
  <c r="CE62" i="38"/>
  <c r="CE61" i="38"/>
  <c r="CE60" i="38"/>
  <c r="CE59" i="38"/>
  <c r="CE58" i="38"/>
  <c r="CE57" i="38"/>
  <c r="CD54" i="38"/>
  <c r="CE53" i="38"/>
  <c r="CE52" i="38"/>
  <c r="CE51" i="38"/>
  <c r="CE50" i="38"/>
  <c r="CE49" i="38"/>
  <c r="CE48" i="38"/>
  <c r="CE47" i="38"/>
  <c r="CD44" i="38"/>
  <c r="CE43" i="38"/>
  <c r="CE42" i="38"/>
  <c r="CE41" i="38"/>
  <c r="CE40" i="38"/>
  <c r="CE39" i="38"/>
  <c r="CE38" i="38"/>
  <c r="CE37" i="38"/>
  <c r="CD34" i="38"/>
  <c r="CE33" i="38"/>
  <c r="CE32" i="38"/>
  <c r="CE31" i="38"/>
  <c r="CE30" i="38"/>
  <c r="CE29" i="38"/>
  <c r="CE28" i="38"/>
  <c r="CE27" i="38"/>
  <c r="CD24" i="38"/>
  <c r="CE23" i="38"/>
  <c r="CE22" i="38"/>
  <c r="CE21" i="38"/>
  <c r="CE20" i="38"/>
  <c r="CE19" i="38"/>
  <c r="CE18" i="38"/>
  <c r="CE17" i="38"/>
  <c r="CE7" i="38"/>
  <c r="CD73" i="38"/>
  <c r="CC73" i="38"/>
  <c r="CD72" i="38"/>
  <c r="CC72" i="38"/>
  <c r="CD71" i="38"/>
  <c r="CC71" i="38"/>
  <c r="CD70" i="38"/>
  <c r="CC70" i="38"/>
  <c r="CD69" i="38"/>
  <c r="CC69" i="38"/>
  <c r="CD68" i="38"/>
  <c r="CC68" i="38"/>
  <c r="CD67" i="38"/>
  <c r="CC67" i="38"/>
  <c r="CD14" i="38"/>
  <c r="CE13" i="38"/>
  <c r="CE12" i="38"/>
  <c r="CE11" i="38"/>
  <c r="CE10" i="38"/>
  <c r="CE9" i="38"/>
  <c r="CE8" i="38"/>
  <c r="CA99" i="37"/>
  <c r="CE52" i="37"/>
  <c r="CE50" i="37"/>
  <c r="CE51" i="37"/>
  <c r="CE53" i="37"/>
  <c r="CB50" i="37"/>
  <c r="CB51" i="37"/>
  <c r="CB52" i="37"/>
  <c r="CB53" i="37"/>
  <c r="BZ50" i="37"/>
  <c r="BZ51" i="37"/>
  <c r="BZ52" i="37"/>
  <c r="BZ53" i="37"/>
  <c r="CA69" i="37"/>
  <c r="BZ49" i="37"/>
  <c r="CB49" i="37"/>
  <c r="CE49" i="37"/>
  <c r="CE47" i="37"/>
  <c r="E32" i="39" l="1"/>
  <c r="F32" i="39"/>
  <c r="C34" i="39"/>
  <c r="C35" i="39" s="1"/>
  <c r="CC74" i="38"/>
  <c r="D32" i="39"/>
  <c r="CD74" i="38"/>
  <c r="BZ47" i="37"/>
  <c r="CB47" i="37"/>
  <c r="BZ48" i="37"/>
  <c r="CB48" i="37"/>
  <c r="BZ32" i="50"/>
  <c r="CB32" i="50"/>
  <c r="CE32" i="50"/>
  <c r="BZ33" i="50"/>
  <c r="CB33" i="50"/>
  <c r="CE33" i="50"/>
  <c r="BZ37" i="50"/>
  <c r="CB37" i="50"/>
  <c r="CE37" i="50"/>
  <c r="BZ38" i="50"/>
  <c r="CB38" i="50"/>
  <c r="CE38" i="50"/>
  <c r="BZ39" i="50"/>
  <c r="CB39" i="50"/>
  <c r="CE39" i="50"/>
  <c r="BZ40" i="50"/>
  <c r="CB40" i="50"/>
  <c r="CE40" i="50"/>
  <c r="BZ41" i="50"/>
  <c r="CB41" i="50"/>
  <c r="CE41" i="50"/>
  <c r="BZ42" i="50"/>
  <c r="CB42" i="50"/>
  <c r="CE42" i="50"/>
  <c r="BZ43" i="50"/>
  <c r="CB43" i="50"/>
  <c r="CE43" i="50"/>
  <c r="BZ47" i="50"/>
  <c r="CB47" i="50"/>
  <c r="CE47" i="50"/>
  <c r="BZ48" i="50"/>
  <c r="CB48" i="50"/>
  <c r="CE48" i="50"/>
  <c r="BZ49" i="50"/>
  <c r="CB49" i="50"/>
  <c r="CE49" i="50"/>
  <c r="BZ50" i="50"/>
  <c r="CB50" i="50"/>
  <c r="CE50" i="50"/>
  <c r="BZ51" i="50"/>
  <c r="CB51" i="50"/>
  <c r="CE51" i="50"/>
  <c r="BZ31" i="50"/>
  <c r="CB31" i="50"/>
  <c r="CE31" i="50"/>
  <c r="CA30" i="37" l="1"/>
  <c r="BZ27" i="50" l="1"/>
  <c r="CB27" i="50"/>
  <c r="BZ28" i="50"/>
  <c r="CB28" i="50"/>
  <c r="BZ29" i="50"/>
  <c r="CB29" i="50"/>
  <c r="BZ30" i="50"/>
  <c r="CB30" i="50"/>
  <c r="CF102" i="37"/>
  <c r="CE28" i="37"/>
  <c r="CE100" i="36" l="1"/>
  <c r="CE99" i="36"/>
  <c r="BZ9" i="50" l="1"/>
  <c r="CB9" i="50"/>
  <c r="BZ10" i="50"/>
  <c r="CB10" i="50"/>
  <c r="BZ11" i="50"/>
  <c r="CB11" i="50"/>
  <c r="BZ12" i="50"/>
  <c r="CB12" i="50"/>
  <c r="BZ13" i="50"/>
  <c r="CB13" i="50"/>
  <c r="BZ17" i="50"/>
  <c r="CB17" i="50"/>
  <c r="BZ18" i="50"/>
  <c r="CB18" i="50"/>
  <c r="BZ19" i="50"/>
  <c r="CB19" i="50"/>
  <c r="BZ20" i="50"/>
  <c r="CB20" i="50"/>
  <c r="BZ21" i="50"/>
  <c r="CB21" i="50"/>
  <c r="BZ22" i="50"/>
  <c r="CB22" i="50"/>
  <c r="CF98" i="37"/>
  <c r="BZ23" i="50"/>
  <c r="CB23" i="50"/>
  <c r="CK34" i="36"/>
  <c r="CA23" i="37"/>
  <c r="BZ52" i="50" l="1"/>
  <c r="CB52" i="50"/>
  <c r="BZ53" i="50"/>
  <c r="CB53" i="50"/>
  <c r="Q9" i="53" l="1"/>
  <c r="CC94" i="36" l="1"/>
  <c r="CG95" i="36" s="1"/>
  <c r="BO95" i="36" l="1"/>
  <c r="CH95" i="36"/>
  <c r="CE8" i="36"/>
  <c r="CA94" i="36"/>
  <c r="CE64" i="37"/>
  <c r="CE63" i="37"/>
  <c r="CE62" i="37"/>
  <c r="CE61" i="37"/>
  <c r="CE60" i="37"/>
  <c r="CE59" i="37"/>
  <c r="CE58" i="37"/>
  <c r="CE57" i="37"/>
  <c r="CE48" i="37"/>
  <c r="CE43" i="37"/>
  <c r="CE42" i="37"/>
  <c r="CE41" i="37"/>
  <c r="CE40" i="37"/>
  <c r="CE39" i="37"/>
  <c r="CE38" i="37"/>
  <c r="CE37" i="37"/>
  <c r="CE33" i="37"/>
  <c r="CE32" i="37"/>
  <c r="CE31" i="37"/>
  <c r="CE30" i="37"/>
  <c r="CE29" i="37"/>
  <c r="CE27" i="37"/>
  <c r="CE18" i="37"/>
  <c r="CE19" i="37"/>
  <c r="CE20" i="37"/>
  <c r="CE21" i="37"/>
  <c r="CE22" i="37"/>
  <c r="CE23" i="37"/>
  <c r="CE17" i="37"/>
  <c r="CE8" i="37"/>
  <c r="CE9" i="37"/>
  <c r="CE10" i="37"/>
  <c r="CE11" i="37"/>
  <c r="CE12" i="37"/>
  <c r="CE13" i="37"/>
  <c r="CE7" i="37"/>
  <c r="CD73" i="37"/>
  <c r="CD72" i="37"/>
  <c r="CD71" i="37"/>
  <c r="CD70" i="37"/>
  <c r="CD69" i="37"/>
  <c r="CD68" i="37"/>
  <c r="CD67" i="37"/>
  <c r="CD64" i="37"/>
  <c r="CD54" i="37"/>
  <c r="CD44" i="37"/>
  <c r="CD34" i="37"/>
  <c r="CD24" i="37"/>
  <c r="CD14" i="37"/>
  <c r="CD74" i="37" l="1"/>
  <c r="BX68" i="36"/>
  <c r="BX67" i="36"/>
  <c r="BX74" i="36"/>
  <c r="CY74" i="36"/>
  <c r="CE40" i="36"/>
  <c r="CE41" i="36"/>
  <c r="BY40" i="36" l="1"/>
  <c r="CE39" i="36"/>
  <c r="K55" i="42"/>
  <c r="J55" i="42"/>
  <c r="I55" i="42"/>
  <c r="H55" i="42"/>
  <c r="G55" i="42"/>
  <c r="F55" i="42"/>
  <c r="E55" i="42"/>
  <c r="D55" i="42"/>
  <c r="C55" i="42"/>
  <c r="B55" i="42"/>
  <c r="L55" i="42" s="1"/>
  <c r="K53" i="42"/>
  <c r="J53" i="42"/>
  <c r="I53" i="42"/>
  <c r="H53" i="42"/>
  <c r="G53" i="42"/>
  <c r="F53" i="42"/>
  <c r="E53" i="42"/>
  <c r="D53" i="42"/>
  <c r="C53" i="42"/>
  <c r="B53" i="42"/>
  <c r="L53" i="42" s="1"/>
  <c r="K51" i="42"/>
  <c r="J51" i="42"/>
  <c r="I51" i="42"/>
  <c r="H51" i="42"/>
  <c r="G51" i="42"/>
  <c r="F51" i="42"/>
  <c r="E51" i="42"/>
  <c r="D51" i="42"/>
  <c r="C51" i="42"/>
  <c r="B51" i="42"/>
  <c r="L51" i="42" s="1"/>
  <c r="K49" i="42"/>
  <c r="J49" i="42"/>
  <c r="I49" i="42"/>
  <c r="H49" i="42"/>
  <c r="G49" i="42"/>
  <c r="F49" i="42"/>
  <c r="E49" i="42"/>
  <c r="D49" i="42"/>
  <c r="C49" i="42"/>
  <c r="B49" i="42"/>
  <c r="L49" i="42" s="1"/>
  <c r="K47" i="42"/>
  <c r="J47" i="42"/>
  <c r="I47" i="42"/>
  <c r="H47" i="42"/>
  <c r="G47" i="42"/>
  <c r="F47" i="42"/>
  <c r="E47" i="42"/>
  <c r="D47" i="42"/>
  <c r="C47" i="42"/>
  <c r="B47" i="42"/>
  <c r="L47" i="42" s="1"/>
  <c r="K45" i="42"/>
  <c r="J45" i="42"/>
  <c r="I45" i="42"/>
  <c r="H45" i="42"/>
  <c r="G45" i="42"/>
  <c r="F45" i="42"/>
  <c r="E45" i="42"/>
  <c r="D45" i="42"/>
  <c r="C45" i="42"/>
  <c r="B45" i="42"/>
  <c r="L45" i="42" s="1"/>
  <c r="K55" i="40"/>
  <c r="J55" i="40"/>
  <c r="I55" i="40"/>
  <c r="H55" i="40"/>
  <c r="G55" i="40"/>
  <c r="F55" i="40"/>
  <c r="E55" i="40"/>
  <c r="D55" i="40"/>
  <c r="C55" i="40"/>
  <c r="B55" i="40"/>
  <c r="L55" i="40" s="1"/>
  <c r="K53" i="40"/>
  <c r="J53" i="40"/>
  <c r="I53" i="40"/>
  <c r="H53" i="40"/>
  <c r="G53" i="40"/>
  <c r="F53" i="40"/>
  <c r="E53" i="40"/>
  <c r="D53" i="40"/>
  <c r="C53" i="40"/>
  <c r="B53" i="40"/>
  <c r="L53" i="40" s="1"/>
  <c r="K51" i="40"/>
  <c r="J51" i="40"/>
  <c r="I51" i="40"/>
  <c r="H51" i="40"/>
  <c r="G51" i="40"/>
  <c r="F51" i="40"/>
  <c r="E51" i="40"/>
  <c r="D51" i="40"/>
  <c r="C51" i="40"/>
  <c r="B51" i="40"/>
  <c r="L51" i="40" s="1"/>
  <c r="K49" i="40"/>
  <c r="J49" i="40"/>
  <c r="I49" i="40"/>
  <c r="H49" i="40"/>
  <c r="G49" i="40"/>
  <c r="F49" i="40"/>
  <c r="E49" i="40"/>
  <c r="D49" i="40"/>
  <c r="C49" i="40"/>
  <c r="B49" i="40"/>
  <c r="L49" i="40" s="1"/>
  <c r="K47" i="40"/>
  <c r="J47" i="40"/>
  <c r="I47" i="40"/>
  <c r="H47" i="40"/>
  <c r="G47" i="40"/>
  <c r="F47" i="40"/>
  <c r="E47" i="40"/>
  <c r="D47" i="40"/>
  <c r="C47" i="40"/>
  <c r="B47" i="40"/>
  <c r="L47" i="40" s="1"/>
  <c r="K45" i="40"/>
  <c r="J45" i="40"/>
  <c r="I45" i="40"/>
  <c r="H45" i="40"/>
  <c r="G45" i="40"/>
  <c r="F45" i="40"/>
  <c r="E45" i="40"/>
  <c r="D45" i="40"/>
  <c r="C45" i="40"/>
  <c r="B45" i="40"/>
  <c r="L45" i="40" s="1"/>
  <c r="K43" i="40"/>
  <c r="J43" i="40"/>
  <c r="I43" i="40"/>
  <c r="H43" i="40"/>
  <c r="G43" i="40"/>
  <c r="F43" i="40"/>
  <c r="E43" i="40"/>
  <c r="D43" i="40"/>
  <c r="C43" i="40"/>
  <c r="B43" i="40"/>
  <c r="L43" i="42"/>
  <c r="K43" i="42"/>
  <c r="J43" i="42"/>
  <c r="I43" i="42"/>
  <c r="H43" i="42"/>
  <c r="G43" i="42"/>
  <c r="F43" i="42"/>
  <c r="E43" i="42"/>
  <c r="D43" i="42"/>
  <c r="C43" i="42"/>
  <c r="B43" i="42"/>
  <c r="CE14" i="36"/>
  <c r="L43" i="40" l="1"/>
  <c r="CE13" i="36"/>
  <c r="CE24" i="36"/>
  <c r="BZ49" i="36"/>
  <c r="CE47" i="36"/>
  <c r="CE37" i="49" l="1"/>
  <c r="CE38" i="49"/>
  <c r="CE39" i="49"/>
  <c r="CE40" i="49"/>
  <c r="CE41" i="49"/>
  <c r="CE42" i="49"/>
  <c r="CE43" i="49"/>
  <c r="CE47" i="49"/>
  <c r="CE48" i="49"/>
  <c r="CE49" i="49"/>
  <c r="CE50" i="49"/>
  <c r="CE51" i="49"/>
  <c r="CE52" i="49"/>
  <c r="CE53" i="49"/>
  <c r="CE57" i="49"/>
  <c r="CE58" i="49"/>
  <c r="CE59" i="49"/>
  <c r="CE60" i="49"/>
  <c r="CE61" i="49"/>
  <c r="CE62" i="49"/>
  <c r="CE63" i="49"/>
  <c r="CE33" i="49"/>
  <c r="CE64" i="36"/>
  <c r="CE63" i="36"/>
  <c r="CE62" i="36"/>
  <c r="CE61" i="36"/>
  <c r="CE60" i="36"/>
  <c r="CE59" i="36"/>
  <c r="CE58" i="36"/>
  <c r="CE57" i="36"/>
  <c r="CE53" i="36"/>
  <c r="CE52" i="36"/>
  <c r="CE51" i="36"/>
  <c r="CE50" i="36"/>
  <c r="CE49" i="36"/>
  <c r="CE48" i="36"/>
  <c r="CE43" i="36"/>
  <c r="CE42" i="36"/>
  <c r="CE38" i="36"/>
  <c r="CE37" i="36"/>
  <c r="CE67" i="36" s="1"/>
  <c r="CE28" i="36"/>
  <c r="CE29" i="36"/>
  <c r="CE30" i="36"/>
  <c r="CE31" i="36"/>
  <c r="CE32" i="36"/>
  <c r="CE33" i="36"/>
  <c r="CE27" i="36"/>
  <c r="CE23" i="36"/>
  <c r="CE18" i="36"/>
  <c r="CD64" i="36"/>
  <c r="CD54" i="36"/>
  <c r="CD73" i="36"/>
  <c r="CD72" i="36"/>
  <c r="CD71" i="36"/>
  <c r="CD70" i="36"/>
  <c r="CD69" i="36"/>
  <c r="CD68" i="36"/>
  <c r="CD67" i="36"/>
  <c r="CD44" i="36"/>
  <c r="CD34" i="36"/>
  <c r="CD24" i="36"/>
  <c r="CD14" i="36"/>
  <c r="DF93" i="38"/>
  <c r="DH74" i="38"/>
  <c r="DJ68" i="38" s="1"/>
  <c r="DI73" i="38"/>
  <c r="DI72" i="38"/>
  <c r="DJ71" i="38"/>
  <c r="DI71" i="38"/>
  <c r="DI70" i="38"/>
  <c r="DI69" i="38"/>
  <c r="DI68" i="38"/>
  <c r="DB73" i="38"/>
  <c r="DA73" i="38"/>
  <c r="CZ73" i="38"/>
  <c r="DC73" i="38" s="1"/>
  <c r="CY73" i="38"/>
  <c r="CX73" i="38"/>
  <c r="DB72" i="38"/>
  <c r="DC72" i="38" s="1"/>
  <c r="DA72" i="38"/>
  <c r="CZ72" i="38"/>
  <c r="CY72" i="38"/>
  <c r="CX72" i="38"/>
  <c r="DB71" i="38"/>
  <c r="DA71" i="38"/>
  <c r="CZ71" i="38"/>
  <c r="DC71" i="38" s="1"/>
  <c r="CY71" i="38"/>
  <c r="CX71" i="38"/>
  <c r="DB70" i="38"/>
  <c r="DA70" i="38"/>
  <c r="CZ70" i="38"/>
  <c r="CY70" i="38"/>
  <c r="CX70" i="38"/>
  <c r="DB69" i="38"/>
  <c r="DA69" i="38"/>
  <c r="CZ69" i="38"/>
  <c r="DC69" i="38" s="1"/>
  <c r="CY69" i="38"/>
  <c r="CX69" i="38"/>
  <c r="DB68" i="38"/>
  <c r="DA68" i="38"/>
  <c r="CZ68" i="38"/>
  <c r="CY68" i="38"/>
  <c r="CX68" i="38"/>
  <c r="DB67" i="38"/>
  <c r="DA67" i="38"/>
  <c r="CZ67" i="38"/>
  <c r="DC67" i="38" s="1"/>
  <c r="CY67" i="38"/>
  <c r="CX67" i="38"/>
  <c r="CX65" i="38"/>
  <c r="DB64" i="38"/>
  <c r="DA64" i="38"/>
  <c r="CZ64" i="38"/>
  <c r="DC64" i="38" s="1"/>
  <c r="CY64" i="38"/>
  <c r="CX64" i="38"/>
  <c r="DC63" i="38"/>
  <c r="DC62" i="38"/>
  <c r="DC61" i="38"/>
  <c r="DC60" i="38"/>
  <c r="DC59" i="38"/>
  <c r="DC58" i="38"/>
  <c r="DC57" i="38"/>
  <c r="CX55" i="38"/>
  <c r="DB54" i="38"/>
  <c r="DA54" i="38"/>
  <c r="CZ54" i="38"/>
  <c r="DC54" i="38" s="1"/>
  <c r="CY54" i="38"/>
  <c r="CX54" i="38"/>
  <c r="DC53" i="38"/>
  <c r="DC52" i="38"/>
  <c r="DC51" i="38"/>
  <c r="DC50" i="38"/>
  <c r="DC49" i="38"/>
  <c r="DC48" i="38"/>
  <c r="DC47" i="38"/>
  <c r="CX45" i="38"/>
  <c r="DB44" i="38"/>
  <c r="DA44" i="38"/>
  <c r="CZ44" i="38"/>
  <c r="DC44" i="38" s="1"/>
  <c r="CY44" i="38"/>
  <c r="CX44" i="38"/>
  <c r="DC43" i="38"/>
  <c r="DC42" i="38"/>
  <c r="DC41" i="38"/>
  <c r="DC40" i="38"/>
  <c r="DC39" i="38"/>
  <c r="DC38" i="38"/>
  <c r="DC37" i="38"/>
  <c r="CX35" i="38"/>
  <c r="DB34" i="38"/>
  <c r="DA34" i="38"/>
  <c r="CZ34" i="38"/>
  <c r="DC34" i="38" s="1"/>
  <c r="CY34" i="38"/>
  <c r="CX34" i="38"/>
  <c r="DC33" i="38"/>
  <c r="DC32" i="38"/>
  <c r="DC31" i="38"/>
  <c r="DC30" i="38"/>
  <c r="DC29" i="38"/>
  <c r="DC28" i="38"/>
  <c r="DC27" i="38"/>
  <c r="CX25" i="38"/>
  <c r="DB24" i="38"/>
  <c r="DA24" i="38"/>
  <c r="CZ24" i="38"/>
  <c r="DC24" i="38" s="1"/>
  <c r="CY24" i="38"/>
  <c r="CX24" i="38"/>
  <c r="DC23" i="38"/>
  <c r="DC22" i="38"/>
  <c r="DC21" i="38"/>
  <c r="DC20" i="38"/>
  <c r="DC19" i="38"/>
  <c r="DC18" i="38"/>
  <c r="DC17" i="38"/>
  <c r="CX15" i="38"/>
  <c r="DB14" i="38"/>
  <c r="DA14" i="38"/>
  <c r="CZ14" i="38"/>
  <c r="CY14" i="38"/>
  <c r="CX14" i="38"/>
  <c r="DC13" i="38"/>
  <c r="DC12" i="38"/>
  <c r="DC11" i="38"/>
  <c r="DC10" i="38"/>
  <c r="DC9" i="38"/>
  <c r="DC8" i="38"/>
  <c r="DC7" i="38"/>
  <c r="CX5" i="38"/>
  <c r="CT74" i="38"/>
  <c r="CV68" i="38" s="1"/>
  <c r="CU73" i="38"/>
  <c r="CU72" i="38"/>
  <c r="CU71" i="38"/>
  <c r="CU70" i="38"/>
  <c r="CU69" i="38"/>
  <c r="CU68" i="38"/>
  <c r="DH74" i="37"/>
  <c r="DJ68" i="37" s="1"/>
  <c r="DI73" i="37"/>
  <c r="DI72" i="37"/>
  <c r="DJ71" i="37"/>
  <c r="DI71" i="37"/>
  <c r="DI70" i="37"/>
  <c r="DI69" i="37"/>
  <c r="DI68" i="37"/>
  <c r="CT74" i="37"/>
  <c r="CV71" i="37" s="1"/>
  <c r="CU73" i="37"/>
  <c r="CU72" i="37"/>
  <c r="CU71" i="37"/>
  <c r="CU70" i="37"/>
  <c r="CU69" i="37"/>
  <c r="CU68" i="37"/>
  <c r="CW73" i="37"/>
  <c r="CX14" i="37"/>
  <c r="DB73" i="37"/>
  <c r="DA73" i="37"/>
  <c r="CZ73" i="37"/>
  <c r="CY73" i="37"/>
  <c r="CX73" i="37"/>
  <c r="DB72" i="37"/>
  <c r="DA72" i="37"/>
  <c r="CZ72" i="37"/>
  <c r="CY72" i="37"/>
  <c r="CX72" i="37"/>
  <c r="DB71" i="37"/>
  <c r="DA71" i="37"/>
  <c r="CZ71" i="37"/>
  <c r="CY71" i="37"/>
  <c r="CX71" i="37"/>
  <c r="DB70" i="37"/>
  <c r="DA70" i="37"/>
  <c r="CZ70" i="37"/>
  <c r="CY70" i="37"/>
  <c r="CX70" i="37"/>
  <c r="DB69" i="37"/>
  <c r="DA69" i="37"/>
  <c r="CZ69" i="37"/>
  <c r="CY69" i="37"/>
  <c r="CX69" i="37"/>
  <c r="DB68" i="37"/>
  <c r="DA68" i="37"/>
  <c r="CZ68" i="37"/>
  <c r="CY68" i="37"/>
  <c r="CX68" i="37"/>
  <c r="DB67" i="37"/>
  <c r="DA67" i="37"/>
  <c r="CZ67" i="37"/>
  <c r="CY67" i="37"/>
  <c r="CX67" i="37"/>
  <c r="DE64" i="37"/>
  <c r="DB64" i="37"/>
  <c r="DA64" i="37"/>
  <c r="CZ64" i="37"/>
  <c r="DC64" i="37" s="1"/>
  <c r="CY64" i="37"/>
  <c r="CX64" i="37"/>
  <c r="DC63" i="37"/>
  <c r="DC62" i="37"/>
  <c r="DC61" i="37"/>
  <c r="DC60" i="37"/>
  <c r="DC59" i="37"/>
  <c r="DC58" i="37"/>
  <c r="DC57" i="37"/>
  <c r="DE54" i="37"/>
  <c r="DB54" i="37"/>
  <c r="DA54" i="37"/>
  <c r="CZ54" i="37"/>
  <c r="CY54" i="37"/>
  <c r="CX54" i="37"/>
  <c r="DC53" i="37"/>
  <c r="DC52" i="37"/>
  <c r="DC51" i="37"/>
  <c r="DC50" i="37"/>
  <c r="DC49" i="37"/>
  <c r="DC48" i="37"/>
  <c r="DC47" i="37"/>
  <c r="DE44" i="37"/>
  <c r="DB44" i="37"/>
  <c r="DA44" i="37"/>
  <c r="CZ44" i="37"/>
  <c r="CY44" i="37"/>
  <c r="CX44" i="37"/>
  <c r="DC43" i="37"/>
  <c r="DC42" i="37"/>
  <c r="DC41" i="37"/>
  <c r="DC40" i="37"/>
  <c r="DC39" i="37"/>
  <c r="DC38" i="37"/>
  <c r="DC37" i="37"/>
  <c r="DE34" i="37"/>
  <c r="DB34" i="37"/>
  <c r="DA34" i="37"/>
  <c r="CZ34" i="37"/>
  <c r="CY34" i="37"/>
  <c r="CX34" i="37"/>
  <c r="DC33" i="37"/>
  <c r="DC32" i="37"/>
  <c r="DC31" i="37"/>
  <c r="DC30" i="37"/>
  <c r="DC29" i="37"/>
  <c r="DC28" i="37"/>
  <c r="DC27" i="37"/>
  <c r="DE24" i="37"/>
  <c r="DB24" i="37"/>
  <c r="DA24" i="37"/>
  <c r="CZ24" i="37"/>
  <c r="CY24" i="37"/>
  <c r="CX24" i="37"/>
  <c r="DC23" i="37"/>
  <c r="DC22" i="37"/>
  <c r="DC21" i="37"/>
  <c r="DC20" i="37"/>
  <c r="DC19" i="37"/>
  <c r="DC18" i="37"/>
  <c r="DC17" i="37"/>
  <c r="DE14" i="37"/>
  <c r="DB14" i="37"/>
  <c r="DA14" i="37"/>
  <c r="CZ14" i="37"/>
  <c r="CY14" i="37"/>
  <c r="DC13" i="37"/>
  <c r="DC12" i="37"/>
  <c r="DC11" i="37"/>
  <c r="DC10" i="37"/>
  <c r="DC9" i="37"/>
  <c r="DC8" i="37"/>
  <c r="DC7" i="37"/>
  <c r="I43" i="37"/>
  <c r="G43" i="37"/>
  <c r="E43" i="37"/>
  <c r="I42" i="37"/>
  <c r="G42" i="37"/>
  <c r="E42" i="37"/>
  <c r="I41" i="37"/>
  <c r="G41" i="37"/>
  <c r="E41" i="37"/>
  <c r="I40" i="37"/>
  <c r="G40" i="37"/>
  <c r="E40" i="37"/>
  <c r="I39" i="37"/>
  <c r="G39" i="37"/>
  <c r="E39" i="37"/>
  <c r="I38" i="37"/>
  <c r="G38" i="37"/>
  <c r="E38" i="37"/>
  <c r="I37" i="37"/>
  <c r="G37" i="37"/>
  <c r="E37" i="37"/>
  <c r="K33" i="37"/>
  <c r="I33" i="37"/>
  <c r="G33" i="37"/>
  <c r="E33" i="37"/>
  <c r="K32" i="37"/>
  <c r="I32" i="37"/>
  <c r="G32" i="37"/>
  <c r="E32" i="37"/>
  <c r="K31" i="37"/>
  <c r="I31" i="37"/>
  <c r="G31" i="37"/>
  <c r="E31" i="37"/>
  <c r="K30" i="37"/>
  <c r="I30" i="37"/>
  <c r="G30" i="37"/>
  <c r="E30" i="37"/>
  <c r="K29" i="37"/>
  <c r="I29" i="37"/>
  <c r="G29" i="37"/>
  <c r="E29" i="37"/>
  <c r="K28" i="37"/>
  <c r="I28" i="37"/>
  <c r="G28" i="37"/>
  <c r="E28" i="37"/>
  <c r="K27" i="37"/>
  <c r="I27" i="37"/>
  <c r="G27" i="37"/>
  <c r="E27" i="37"/>
  <c r="E20" i="37"/>
  <c r="G20" i="37"/>
  <c r="I20" i="37"/>
  <c r="E21" i="37"/>
  <c r="G21" i="37"/>
  <c r="I21" i="37"/>
  <c r="I19" i="37"/>
  <c r="G19" i="37"/>
  <c r="E19" i="37"/>
  <c r="CW74" i="33"/>
  <c r="CY71" i="33" s="1"/>
  <c r="CX73" i="33"/>
  <c r="CX72" i="33"/>
  <c r="CX71" i="33"/>
  <c r="CX70" i="33"/>
  <c r="CX69" i="33"/>
  <c r="CX68" i="33"/>
  <c r="DI69" i="36"/>
  <c r="DH74" i="36"/>
  <c r="DJ71" i="36" s="1"/>
  <c r="DI73" i="36"/>
  <c r="DI72" i="36"/>
  <c r="DI71" i="36"/>
  <c r="DI70" i="36"/>
  <c r="DI68" i="36"/>
  <c r="CT74" i="36"/>
  <c r="CV71" i="36" s="1"/>
  <c r="CU73" i="36"/>
  <c r="CU72" i="36"/>
  <c r="CU71" i="36"/>
  <c r="CU70" i="36"/>
  <c r="CU69" i="36"/>
  <c r="CU68" i="36"/>
  <c r="DH74" i="35"/>
  <c r="DJ68" i="35" s="1"/>
  <c r="DI73" i="35"/>
  <c r="DI72" i="35"/>
  <c r="DI71" i="35"/>
  <c r="DI70" i="35"/>
  <c r="DI69" i="35"/>
  <c r="DI68" i="35"/>
  <c r="CT74" i="35"/>
  <c r="CV68" i="35" s="1"/>
  <c r="CU73" i="35"/>
  <c r="CU72" i="35"/>
  <c r="CU71" i="35"/>
  <c r="CU70" i="35"/>
  <c r="CU69" i="35"/>
  <c r="CU68" i="35"/>
  <c r="O6" i="53"/>
  <c r="N6" i="53"/>
  <c r="O7" i="53"/>
  <c r="N7" i="53"/>
  <c r="O8" i="53"/>
  <c r="N8" i="53"/>
  <c r="R8" i="53" s="1"/>
  <c r="G8" i="53" s="1"/>
  <c r="H8" i="53" s="1"/>
  <c r="Q6" i="53"/>
  <c r="Q7" i="53"/>
  <c r="Q8" i="53"/>
  <c r="N6" i="39"/>
  <c r="CK100" i="35"/>
  <c r="CH4" i="35"/>
  <c r="CI73" i="35"/>
  <c r="DB73" i="36"/>
  <c r="DA73" i="36"/>
  <c r="CZ73" i="36"/>
  <c r="CY73" i="36"/>
  <c r="CX73" i="36"/>
  <c r="CW73" i="36"/>
  <c r="DB72" i="36"/>
  <c r="DA72" i="36"/>
  <c r="CZ72" i="36"/>
  <c r="DC72" i="36" s="1"/>
  <c r="CY72" i="36"/>
  <c r="CX72" i="36"/>
  <c r="DB71" i="36"/>
  <c r="DA71" i="36"/>
  <c r="CZ71" i="36"/>
  <c r="CY71" i="36"/>
  <c r="CX71" i="36"/>
  <c r="DB70" i="36"/>
  <c r="DA70" i="36"/>
  <c r="CZ70" i="36"/>
  <c r="CY70" i="36"/>
  <c r="CX70" i="36"/>
  <c r="DB69" i="36"/>
  <c r="DA69" i="36"/>
  <c r="CZ69" i="36"/>
  <c r="CY69" i="36"/>
  <c r="CX69" i="36"/>
  <c r="DB68" i="36"/>
  <c r="DA68" i="36"/>
  <c r="CZ68" i="36"/>
  <c r="DC68" i="36" s="1"/>
  <c r="CY68" i="36"/>
  <c r="CX68" i="36"/>
  <c r="DB67" i="36"/>
  <c r="DA67" i="36"/>
  <c r="CZ67" i="36"/>
  <c r="CY67" i="36"/>
  <c r="CX67" i="36"/>
  <c r="CX65" i="36"/>
  <c r="DB64" i="36"/>
  <c r="DA64" i="36"/>
  <c r="CZ64" i="36"/>
  <c r="CY64" i="36"/>
  <c r="CX64" i="36"/>
  <c r="DC63" i="36"/>
  <c r="DC62" i="36"/>
  <c r="DC61" i="36"/>
  <c r="DC60" i="36"/>
  <c r="DC59" i="36"/>
  <c r="DC58" i="36"/>
  <c r="DC57" i="36"/>
  <c r="CX55" i="36"/>
  <c r="DB54" i="36"/>
  <c r="DA54" i="36"/>
  <c r="CZ54" i="36"/>
  <c r="CY54" i="36"/>
  <c r="CX54" i="36"/>
  <c r="DC53" i="36"/>
  <c r="DC52" i="36"/>
  <c r="DC51" i="36"/>
  <c r="DC50" i="36"/>
  <c r="DC49" i="36"/>
  <c r="DC48" i="36"/>
  <c r="DC47" i="36"/>
  <c r="CX45" i="36"/>
  <c r="DB44" i="36"/>
  <c r="DA44" i="36"/>
  <c r="CZ44" i="36"/>
  <c r="DC44" i="36" s="1"/>
  <c r="CY44" i="36"/>
  <c r="CX44" i="36"/>
  <c r="DC43" i="36"/>
  <c r="DC42" i="36"/>
  <c r="DC41" i="36"/>
  <c r="DC40" i="36"/>
  <c r="DC39" i="36"/>
  <c r="DC38" i="36"/>
  <c r="DC37" i="36"/>
  <c r="CX35" i="36"/>
  <c r="DB34" i="36"/>
  <c r="DA34" i="36"/>
  <c r="CZ34" i="36"/>
  <c r="CY34" i="36"/>
  <c r="CX34" i="36"/>
  <c r="DC33" i="36"/>
  <c r="DC32" i="36"/>
  <c r="DC31" i="36"/>
  <c r="DC30" i="36"/>
  <c r="DC29" i="36"/>
  <c r="DC28" i="36"/>
  <c r="DC27" i="36"/>
  <c r="CX25" i="36"/>
  <c r="DB24" i="36"/>
  <c r="DA24" i="36"/>
  <c r="CZ24" i="36"/>
  <c r="CY24" i="36"/>
  <c r="CX24" i="36"/>
  <c r="DC23" i="36"/>
  <c r="DC22" i="36"/>
  <c r="DC21" i="36"/>
  <c r="DC20" i="36"/>
  <c r="DC19" i="36"/>
  <c r="DC18" i="36"/>
  <c r="DC17" i="36"/>
  <c r="CX15" i="36"/>
  <c r="DB14" i="36"/>
  <c r="DA14" i="36"/>
  <c r="CZ14" i="36"/>
  <c r="CY14" i="36"/>
  <c r="CX14" i="36"/>
  <c r="DC13" i="36"/>
  <c r="DC12" i="36"/>
  <c r="DC11" i="36"/>
  <c r="DC10" i="36"/>
  <c r="DC9" i="36"/>
  <c r="DC8" i="36"/>
  <c r="DC7" i="36"/>
  <c r="CX5" i="36"/>
  <c r="I53" i="36"/>
  <c r="G53" i="36"/>
  <c r="E53" i="36"/>
  <c r="I52" i="36"/>
  <c r="G52" i="36"/>
  <c r="E52" i="36"/>
  <c r="I51" i="36"/>
  <c r="G51" i="36"/>
  <c r="E51" i="36"/>
  <c r="I50" i="36"/>
  <c r="G50" i="36"/>
  <c r="E50" i="36"/>
  <c r="I49" i="36"/>
  <c r="G49" i="36"/>
  <c r="E49" i="36"/>
  <c r="I48" i="36"/>
  <c r="G48" i="36"/>
  <c r="E48" i="36"/>
  <c r="I47" i="36"/>
  <c r="G47" i="36"/>
  <c r="E47" i="36"/>
  <c r="I43" i="36"/>
  <c r="G43" i="36"/>
  <c r="E43" i="36"/>
  <c r="I42" i="36"/>
  <c r="G42" i="36"/>
  <c r="E42" i="36"/>
  <c r="I41" i="36"/>
  <c r="G41" i="36"/>
  <c r="E41" i="36"/>
  <c r="I40" i="36"/>
  <c r="G40" i="36"/>
  <c r="E40" i="36"/>
  <c r="I39" i="36"/>
  <c r="G39" i="36"/>
  <c r="E39" i="36"/>
  <c r="I38" i="36"/>
  <c r="G38" i="36"/>
  <c r="E38" i="36"/>
  <c r="I37" i="36"/>
  <c r="G37" i="36"/>
  <c r="E37" i="36"/>
  <c r="I33" i="36"/>
  <c r="G33" i="36"/>
  <c r="E33" i="36"/>
  <c r="I32" i="36"/>
  <c r="G32" i="36"/>
  <c r="E32" i="36"/>
  <c r="I31" i="36"/>
  <c r="G31" i="36"/>
  <c r="E31" i="36"/>
  <c r="I30" i="36"/>
  <c r="G30" i="36"/>
  <c r="E30" i="36"/>
  <c r="I29" i="36"/>
  <c r="G29" i="36"/>
  <c r="E29" i="36"/>
  <c r="I28" i="36"/>
  <c r="G28" i="36"/>
  <c r="E28" i="36"/>
  <c r="I27" i="36"/>
  <c r="G27" i="36"/>
  <c r="E27" i="36"/>
  <c r="I23" i="36"/>
  <c r="G23" i="36"/>
  <c r="E23" i="36"/>
  <c r="I22" i="36"/>
  <c r="G22" i="36"/>
  <c r="E22" i="36"/>
  <c r="I21" i="36"/>
  <c r="G21" i="36"/>
  <c r="E21" i="36"/>
  <c r="I20" i="36"/>
  <c r="G20" i="36"/>
  <c r="E20" i="36"/>
  <c r="I19" i="36"/>
  <c r="G19" i="36"/>
  <c r="E19" i="36"/>
  <c r="I18" i="36"/>
  <c r="G18" i="36"/>
  <c r="E18" i="36"/>
  <c r="BZ42" i="47"/>
  <c r="CB42" i="47"/>
  <c r="CE42" i="47"/>
  <c r="BZ43" i="47"/>
  <c r="CB43" i="47"/>
  <c r="CE43" i="47"/>
  <c r="BZ47" i="47"/>
  <c r="CB47" i="47"/>
  <c r="CE47" i="47"/>
  <c r="BZ48" i="47"/>
  <c r="CB48" i="47"/>
  <c r="CE48" i="47"/>
  <c r="BZ49" i="47"/>
  <c r="CB49" i="47"/>
  <c r="CE49" i="47"/>
  <c r="BZ50" i="47"/>
  <c r="CB50" i="47"/>
  <c r="CE50" i="47"/>
  <c r="BZ51" i="47"/>
  <c r="CB51" i="47"/>
  <c r="CE51" i="47"/>
  <c r="BZ52" i="47"/>
  <c r="CB52" i="47"/>
  <c r="CE52" i="47"/>
  <c r="CW73" i="35"/>
  <c r="CK73" i="35"/>
  <c r="BL93" i="46"/>
  <c r="M28" i="53"/>
  <c r="O28" i="53" s="1"/>
  <c r="L28" i="53"/>
  <c r="O27" i="53"/>
  <c r="N27" i="53"/>
  <c r="O26" i="53"/>
  <c r="N26" i="53"/>
  <c r="O25" i="53"/>
  <c r="N25" i="53"/>
  <c r="N28" i="53" s="1"/>
  <c r="O16" i="53"/>
  <c r="Z9" i="53"/>
  <c r="Y9" i="53"/>
  <c r="W9" i="53"/>
  <c r="V9" i="53"/>
  <c r="U9" i="53"/>
  <c r="T9" i="53"/>
  <c r="S9" i="53"/>
  <c r="I9" i="53"/>
  <c r="J9" i="53" s="1"/>
  <c r="E9" i="53"/>
  <c r="F9" i="53" s="1"/>
  <c r="C9" i="53"/>
  <c r="B9" i="53"/>
  <c r="B11" i="53" s="1"/>
  <c r="AA8" i="53"/>
  <c r="X8" i="53"/>
  <c r="J8" i="53"/>
  <c r="F8" i="53"/>
  <c r="D8" i="53"/>
  <c r="X7" i="53"/>
  <c r="J7" i="53"/>
  <c r="G7" i="53"/>
  <c r="H7" i="53" s="1"/>
  <c r="F7" i="53"/>
  <c r="D7" i="53"/>
  <c r="X6" i="53"/>
  <c r="J6" i="53"/>
  <c r="F6" i="53"/>
  <c r="D6" i="53"/>
  <c r="X5" i="53"/>
  <c r="Q5" i="53"/>
  <c r="R5" i="53" s="1"/>
  <c r="G5" i="53" s="1"/>
  <c r="H5" i="53" s="1"/>
  <c r="N5" i="53"/>
  <c r="M5" i="53"/>
  <c r="J5" i="53"/>
  <c r="F5" i="53"/>
  <c r="D5" i="53"/>
  <c r="X4" i="53"/>
  <c r="Q4" i="53" s="1"/>
  <c r="N4" i="53"/>
  <c r="O4" i="53"/>
  <c r="J4" i="53"/>
  <c r="F4" i="53"/>
  <c r="D4" i="53"/>
  <c r="CV71" i="35" l="1"/>
  <c r="CU74" i="35"/>
  <c r="CV74" i="35"/>
  <c r="DJ71" i="35"/>
  <c r="DJ74" i="35" s="1"/>
  <c r="DI74" i="35"/>
  <c r="CU74" i="38"/>
  <c r="CT93" i="38" s="1"/>
  <c r="DC68" i="38"/>
  <c r="DC70" i="38"/>
  <c r="DA74" i="38"/>
  <c r="CZ74" i="38"/>
  <c r="DB74" i="38"/>
  <c r="CX74" i="38"/>
  <c r="CY74" i="38"/>
  <c r="DC34" i="37"/>
  <c r="DC70" i="37"/>
  <c r="CV68" i="37"/>
  <c r="CV74" i="37" s="1"/>
  <c r="DC67" i="37"/>
  <c r="DC69" i="37"/>
  <c r="DC71" i="37"/>
  <c r="CX74" i="37"/>
  <c r="CU74" i="37"/>
  <c r="CT93" i="37" s="1"/>
  <c r="DC44" i="37"/>
  <c r="DC14" i="36"/>
  <c r="DC24" i="36"/>
  <c r="DC71" i="36"/>
  <c r="CE68" i="36"/>
  <c r="CE69" i="36"/>
  <c r="CD74" i="36"/>
  <c r="DC69" i="36"/>
  <c r="DC73" i="36"/>
  <c r="DC64" i="36"/>
  <c r="DC54" i="36"/>
  <c r="DC34" i="36"/>
  <c r="DC70" i="36"/>
  <c r="CX74" i="36"/>
  <c r="CZ74" i="36"/>
  <c r="DB74" i="36"/>
  <c r="CV68" i="36"/>
  <c r="CV74" i="36" s="1"/>
  <c r="M8" i="53"/>
  <c r="L8" i="53"/>
  <c r="M6" i="53"/>
  <c r="DI74" i="38"/>
  <c r="DH93" i="38" s="1"/>
  <c r="DJ74" i="38"/>
  <c r="DC14" i="38"/>
  <c r="CV71" i="38"/>
  <c r="CV74" i="38" s="1"/>
  <c r="DJ74" i="37"/>
  <c r="DC72" i="37"/>
  <c r="DC54" i="37"/>
  <c r="DC24" i="37"/>
  <c r="DI74" i="37"/>
  <c r="DH93" i="37" s="1"/>
  <c r="DC68" i="37"/>
  <c r="CY74" i="37"/>
  <c r="DB74" i="37"/>
  <c r="DA74" i="37"/>
  <c r="DC73" i="37"/>
  <c r="DC14" i="37"/>
  <c r="CZ74" i="37"/>
  <c r="DI74" i="36"/>
  <c r="DH93" i="36" s="1"/>
  <c r="P6" i="53"/>
  <c r="DL93" i="33"/>
  <c r="CX74" i="33"/>
  <c r="CW93" i="33" s="1"/>
  <c r="CY68" i="33"/>
  <c r="CY74" i="33" s="1"/>
  <c r="CU74" i="36"/>
  <c r="CT93" i="36" s="1"/>
  <c r="DJ68" i="36"/>
  <c r="DJ74" i="36" s="1"/>
  <c r="P8" i="53"/>
  <c r="L7" i="53"/>
  <c r="L6" i="53"/>
  <c r="M7" i="53"/>
  <c r="P7" i="53"/>
  <c r="N9" i="53"/>
  <c r="DC67" i="36"/>
  <c r="DA74" i="36"/>
  <c r="P5" i="53"/>
  <c r="K9" i="53"/>
  <c r="P15" i="53" s="1"/>
  <c r="R6" i="53"/>
  <c r="G6" i="53" s="1"/>
  <c r="H6" i="53" s="1"/>
  <c r="R4" i="53"/>
  <c r="G4" i="53" s="1"/>
  <c r="H4" i="53" s="1"/>
  <c r="P4" i="53"/>
  <c r="L4" i="53"/>
  <c r="D9" i="53"/>
  <c r="X9" i="53"/>
  <c r="M4" i="53"/>
  <c r="H18" i="53"/>
  <c r="J18" i="53" s="1"/>
  <c r="L5" i="53"/>
  <c r="O5" i="53"/>
  <c r="DH75" i="35" l="1"/>
  <c r="DH93" i="35"/>
  <c r="CT75" i="35"/>
  <c r="CT93" i="35"/>
  <c r="DC74" i="38"/>
  <c r="DC74" i="36"/>
  <c r="DC74" i="37"/>
  <c r="L9" i="53"/>
  <c r="K14" i="53"/>
  <c r="M14" i="53" s="1"/>
  <c r="P16" i="53"/>
  <c r="X10" i="53"/>
  <c r="K18" i="53"/>
  <c r="L18" i="53" s="1"/>
  <c r="K15" i="53"/>
  <c r="M15" i="53" s="1"/>
  <c r="M9" i="53"/>
  <c r="K16" i="53"/>
  <c r="M16" i="53" s="1"/>
  <c r="O9" i="53"/>
  <c r="P10" i="53"/>
  <c r="P14" i="53"/>
  <c r="N10" i="53"/>
  <c r="K17" i="53"/>
  <c r="M17" i="53" s="1"/>
  <c r="AA3" i="53"/>
  <c r="AA9" i="53" s="1"/>
  <c r="R9" i="53"/>
  <c r="G9" i="53" s="1"/>
  <c r="H9" i="53" s="1"/>
  <c r="P9" i="53"/>
  <c r="M18" i="53"/>
  <c r="AA5" i="53" l="1"/>
  <c r="AA4" i="53"/>
  <c r="AA6" i="53"/>
  <c r="AA7" i="53"/>
  <c r="F6" i="39"/>
  <c r="O107" i="51"/>
  <c r="T106" i="51"/>
  <c r="K106" i="51"/>
  <c r="P106" i="51" s="1"/>
  <c r="AC105" i="51"/>
  <c r="T105" i="51"/>
  <c r="K105" i="51"/>
  <c r="P105" i="51" s="1"/>
  <c r="T104" i="51"/>
  <c r="P104" i="51"/>
  <c r="K104" i="51"/>
  <c r="T103" i="51"/>
  <c r="P103" i="51"/>
  <c r="K103" i="51"/>
  <c r="T102" i="51"/>
  <c r="K102" i="51"/>
  <c r="P102" i="51" s="1"/>
  <c r="T101" i="51"/>
  <c r="P101" i="51"/>
  <c r="K101" i="51"/>
  <c r="T100" i="51"/>
  <c r="P100" i="51"/>
  <c r="K100" i="51"/>
  <c r="AZ92" i="51"/>
  <c r="AL92" i="51"/>
  <c r="N92" i="51"/>
  <c r="AZ91" i="51"/>
  <c r="AL91" i="51"/>
  <c r="N91" i="51"/>
  <c r="AL85" i="51"/>
  <c r="AZ84" i="51"/>
  <c r="AL84" i="51"/>
  <c r="N84" i="51"/>
  <c r="K82" i="51"/>
  <c r="CD80" i="51"/>
  <c r="CA80" i="51"/>
  <c r="BL80" i="51"/>
  <c r="BJ80" i="51"/>
  <c r="BG80" i="51"/>
  <c r="BG82" i="51" s="1"/>
  <c r="BE80" i="51"/>
  <c r="AN80" i="51"/>
  <c r="AL80" i="51"/>
  <c r="AI80" i="51"/>
  <c r="AI82" i="51" s="1"/>
  <c r="AG80" i="51"/>
  <c r="P80" i="51"/>
  <c r="N80" i="51"/>
  <c r="N85" i="51" s="1"/>
  <c r="K80" i="51"/>
  <c r="I80" i="51"/>
  <c r="BW74" i="51"/>
  <c r="BU74" i="51"/>
  <c r="BF74" i="51"/>
  <c r="BD74" i="51"/>
  <c r="BB74" i="51"/>
  <c r="AZ74" i="51"/>
  <c r="AZ85" i="51" s="1"/>
  <c r="AX74" i="51"/>
  <c r="Z74" i="51"/>
  <c r="W74" i="51"/>
  <c r="B74" i="51"/>
  <c r="CM73" i="51"/>
  <c r="CL73" i="51"/>
  <c r="CK73" i="51"/>
  <c r="CJ73" i="51"/>
  <c r="CI73" i="51"/>
  <c r="CF73" i="51"/>
  <c r="CA73" i="51"/>
  <c r="BY73" i="51"/>
  <c r="BX73" i="51"/>
  <c r="BG73" i="51"/>
  <c r="BE73" i="51"/>
  <c r="BC73" i="51"/>
  <c r="BA73" i="51"/>
  <c r="P73" i="51"/>
  <c r="O73" i="51"/>
  <c r="J73" i="51"/>
  <c r="H73" i="51"/>
  <c r="F73" i="51"/>
  <c r="D73" i="51"/>
  <c r="CM72" i="51"/>
  <c r="CL72" i="51"/>
  <c r="CK72" i="51"/>
  <c r="CN72" i="51" s="1"/>
  <c r="CJ72" i="51"/>
  <c r="CI72" i="51"/>
  <c r="CF72" i="51"/>
  <c r="CA72" i="51"/>
  <c r="CB72" i="51" s="1"/>
  <c r="BZ72" i="51"/>
  <c r="BY72" i="51"/>
  <c r="BX72" i="51"/>
  <c r="BG72" i="51"/>
  <c r="BE72" i="51"/>
  <c r="BC72" i="51"/>
  <c r="BA72" i="51"/>
  <c r="P72" i="51"/>
  <c r="O72" i="51"/>
  <c r="J72" i="51"/>
  <c r="H72" i="51"/>
  <c r="F72" i="51"/>
  <c r="D72" i="51"/>
  <c r="CM71" i="51"/>
  <c r="CL71" i="51"/>
  <c r="CN71" i="51" s="1"/>
  <c r="CK71" i="51"/>
  <c r="CJ71" i="51"/>
  <c r="CI71" i="51"/>
  <c r="CF71" i="51"/>
  <c r="CA71" i="51"/>
  <c r="CB71" i="51" s="1"/>
  <c r="BZ71" i="51"/>
  <c r="BY71" i="51"/>
  <c r="BX71" i="51"/>
  <c r="BG71" i="51"/>
  <c r="BE71" i="51"/>
  <c r="BC71" i="51"/>
  <c r="BA71" i="51"/>
  <c r="P71" i="51"/>
  <c r="O71" i="51"/>
  <c r="J71" i="51"/>
  <c r="H71" i="51"/>
  <c r="F71" i="51"/>
  <c r="D71" i="51"/>
  <c r="CM70" i="51"/>
  <c r="CL70" i="51"/>
  <c r="CK70" i="51"/>
  <c r="CJ70" i="51"/>
  <c r="CI70" i="51"/>
  <c r="CF70" i="51"/>
  <c r="CA70" i="51"/>
  <c r="CB70" i="51" s="1"/>
  <c r="BY70" i="51"/>
  <c r="BZ70" i="51" s="1"/>
  <c r="BX70" i="51"/>
  <c r="BG70" i="51"/>
  <c r="BE70" i="51"/>
  <c r="BC70" i="51"/>
  <c r="BA70" i="51"/>
  <c r="P70" i="51"/>
  <c r="O70" i="51"/>
  <c r="J70" i="51"/>
  <c r="H70" i="51"/>
  <c r="F70" i="51"/>
  <c r="D70" i="51"/>
  <c r="CM69" i="51"/>
  <c r="CN69" i="51" s="1"/>
  <c r="CL69" i="51"/>
  <c r="CK69" i="51"/>
  <c r="CJ69" i="51"/>
  <c r="CI69" i="51"/>
  <c r="CF69" i="51"/>
  <c r="CA69" i="51"/>
  <c r="CB69" i="51" s="1"/>
  <c r="BZ69" i="51"/>
  <c r="BY69" i="51"/>
  <c r="BX69" i="51"/>
  <c r="BG69" i="51"/>
  <c r="BE69" i="51"/>
  <c r="BC69" i="51"/>
  <c r="BA69" i="51"/>
  <c r="P69" i="51"/>
  <c r="O69" i="51"/>
  <c r="J69" i="51"/>
  <c r="H69" i="51"/>
  <c r="F69" i="51"/>
  <c r="D69" i="51"/>
  <c r="CM68" i="51"/>
  <c r="CL68" i="51"/>
  <c r="CK68" i="51"/>
  <c r="CJ68" i="51"/>
  <c r="CI68" i="51"/>
  <c r="CF68" i="51"/>
  <c r="CA68" i="51"/>
  <c r="BZ68" i="51"/>
  <c r="BY68" i="51"/>
  <c r="BX68" i="51"/>
  <c r="BG68" i="51"/>
  <c r="BE68" i="51"/>
  <c r="BC68" i="51"/>
  <c r="BC74" i="51" s="1"/>
  <c r="BA68" i="51"/>
  <c r="BA74" i="51" s="1"/>
  <c r="P68" i="51"/>
  <c r="O68" i="51"/>
  <c r="J68" i="51"/>
  <c r="H68" i="51"/>
  <c r="F68" i="51"/>
  <c r="D68" i="51"/>
  <c r="CM67" i="51"/>
  <c r="CL67" i="51"/>
  <c r="CK67" i="51"/>
  <c r="CJ67" i="51"/>
  <c r="CI67" i="51"/>
  <c r="CF67" i="51"/>
  <c r="CF74" i="51" s="1"/>
  <c r="CA67" i="51"/>
  <c r="BY67" i="51"/>
  <c r="BX67" i="51"/>
  <c r="BG67" i="51"/>
  <c r="BG74" i="51" s="1"/>
  <c r="BE67" i="51"/>
  <c r="BE74" i="51" s="1"/>
  <c r="BC67" i="51"/>
  <c r="BA67" i="51"/>
  <c r="P67" i="51"/>
  <c r="P74" i="51" s="1"/>
  <c r="O67" i="51"/>
  <c r="O74" i="51" s="1"/>
  <c r="Q95" i="51" s="1"/>
  <c r="J67" i="51"/>
  <c r="J74" i="51" s="1"/>
  <c r="H67" i="51"/>
  <c r="F67" i="51"/>
  <c r="D67" i="51"/>
  <c r="D74" i="51" s="1"/>
  <c r="CI65" i="51"/>
  <c r="CN64" i="51"/>
  <c r="CM64" i="51"/>
  <c r="CL64" i="51"/>
  <c r="CK64" i="51"/>
  <c r="CJ64" i="51"/>
  <c r="CI64" i="51"/>
  <c r="CB64" i="51"/>
  <c r="CA64" i="51"/>
  <c r="BY64" i="51"/>
  <c r="CD64" i="51" s="1"/>
  <c r="BX64" i="51"/>
  <c r="BU64" i="51"/>
  <c r="BG64" i="51"/>
  <c r="BF64" i="51"/>
  <c r="BD64" i="51"/>
  <c r="BB64" i="51"/>
  <c r="AZ64" i="51"/>
  <c r="AU64" i="51"/>
  <c r="AN64" i="51"/>
  <c r="P64" i="51"/>
  <c r="O64" i="51"/>
  <c r="J64" i="51"/>
  <c r="H64" i="51"/>
  <c r="F64" i="51"/>
  <c r="D64" i="51"/>
  <c r="CN63" i="51"/>
  <c r="CD63" i="51"/>
  <c r="CG63" i="51" s="1"/>
  <c r="CB63" i="51"/>
  <c r="BZ63" i="51"/>
  <c r="BW63" i="51"/>
  <c r="BG63" i="51"/>
  <c r="BE63" i="51"/>
  <c r="BC63" i="51"/>
  <c r="BA63" i="51"/>
  <c r="AY63" i="51"/>
  <c r="AX63" i="51"/>
  <c r="AN63" i="51"/>
  <c r="AM63" i="51"/>
  <c r="AL63" i="51"/>
  <c r="AI63" i="51"/>
  <c r="AH63" i="51"/>
  <c r="AG63" i="51"/>
  <c r="AF63" i="51"/>
  <c r="AE63" i="51"/>
  <c r="AD63" i="51"/>
  <c r="AB63" i="51"/>
  <c r="Z63" i="51"/>
  <c r="K63" i="51"/>
  <c r="I63" i="51"/>
  <c r="L63" i="51" s="1"/>
  <c r="G63" i="51"/>
  <c r="E63" i="51"/>
  <c r="C63" i="51"/>
  <c r="CN62" i="51"/>
  <c r="CD62" i="51"/>
  <c r="CG62" i="51" s="1"/>
  <c r="CB62" i="51"/>
  <c r="BZ62" i="51"/>
  <c r="BW62" i="51"/>
  <c r="BG62" i="51"/>
  <c r="BE62" i="51"/>
  <c r="BC62" i="51"/>
  <c r="BA62" i="51"/>
  <c r="AY62" i="51"/>
  <c r="AX62" i="51"/>
  <c r="AN62" i="51"/>
  <c r="AM62" i="51"/>
  <c r="AL62" i="51"/>
  <c r="AH62" i="51"/>
  <c r="AI62" i="51" s="1"/>
  <c r="AF62" i="51"/>
  <c r="AD62" i="51"/>
  <c r="AE62" i="51" s="1"/>
  <c r="AC62" i="51"/>
  <c r="AB62" i="51"/>
  <c r="Z62" i="51"/>
  <c r="K62" i="51"/>
  <c r="L62" i="51" s="1"/>
  <c r="I62" i="51"/>
  <c r="G62" i="51"/>
  <c r="E62" i="51"/>
  <c r="C62" i="51"/>
  <c r="CN61" i="51"/>
  <c r="CD61" i="51"/>
  <c r="CG61" i="51" s="1"/>
  <c r="CB61" i="51"/>
  <c r="BZ61" i="51"/>
  <c r="BG61" i="51"/>
  <c r="BE61" i="51"/>
  <c r="BC61" i="51"/>
  <c r="BA61" i="51"/>
  <c r="AY61" i="51"/>
  <c r="AX61" i="51"/>
  <c r="BW61" i="51" s="1"/>
  <c r="AN61" i="51"/>
  <c r="AM61" i="51"/>
  <c r="AL61" i="51"/>
  <c r="AH61" i="51"/>
  <c r="AI61" i="51" s="1"/>
  <c r="AF61" i="51"/>
  <c r="AG61" i="51" s="1"/>
  <c r="AE61" i="51"/>
  <c r="AD61" i="51"/>
  <c r="AB61" i="51"/>
  <c r="AC61" i="51" s="1"/>
  <c r="Z61" i="51"/>
  <c r="K61" i="51"/>
  <c r="I61" i="51"/>
  <c r="G61" i="51"/>
  <c r="E61" i="51"/>
  <c r="C61" i="51"/>
  <c r="CN60" i="51"/>
  <c r="CG60" i="51"/>
  <c r="CD60" i="51"/>
  <c r="CE60" i="51" s="1"/>
  <c r="CB60" i="51"/>
  <c r="BZ60" i="51"/>
  <c r="BW60" i="51"/>
  <c r="BG60" i="51"/>
  <c r="BE60" i="51"/>
  <c r="BC60" i="51"/>
  <c r="BA60" i="51"/>
  <c r="AY60" i="51"/>
  <c r="AX60" i="51"/>
  <c r="AN60" i="51"/>
  <c r="AM60" i="51"/>
  <c r="AL60" i="51"/>
  <c r="AH60" i="51"/>
  <c r="AI60" i="51" s="1"/>
  <c r="AG60" i="51"/>
  <c r="AF60" i="51"/>
  <c r="AE60" i="51"/>
  <c r="AD60" i="51"/>
  <c r="AB60" i="51"/>
  <c r="AC60" i="51" s="1"/>
  <c r="Z60" i="51"/>
  <c r="K60" i="51"/>
  <c r="I60" i="51"/>
  <c r="G60" i="51"/>
  <c r="E60" i="51"/>
  <c r="C60" i="51"/>
  <c r="CN59" i="51"/>
  <c r="CE59" i="51"/>
  <c r="CD59" i="51"/>
  <c r="CG59" i="51" s="1"/>
  <c r="CB59" i="51"/>
  <c r="BZ59" i="51"/>
  <c r="BW59" i="51"/>
  <c r="BG59" i="51"/>
  <c r="BE59" i="51"/>
  <c r="BC59" i="51"/>
  <c r="BA59" i="51"/>
  <c r="AX59" i="51"/>
  <c r="AN59" i="51"/>
  <c r="AM59" i="51"/>
  <c r="AL59" i="51"/>
  <c r="AH59" i="51"/>
  <c r="AI59" i="51" s="1"/>
  <c r="AF59" i="51"/>
  <c r="AG59" i="51" s="1"/>
  <c r="AE59" i="51"/>
  <c r="AD59" i="51"/>
  <c r="AC59" i="51"/>
  <c r="AB59" i="51"/>
  <c r="Z59" i="51"/>
  <c r="K59" i="51"/>
  <c r="I59" i="51"/>
  <c r="G59" i="51"/>
  <c r="E59" i="51"/>
  <c r="C59" i="51"/>
  <c r="AY59" i="51" s="1"/>
  <c r="CN58" i="51"/>
  <c r="CD58" i="51"/>
  <c r="CG58" i="51" s="1"/>
  <c r="CB58" i="51"/>
  <c r="BZ58" i="51"/>
  <c r="BG58" i="51"/>
  <c r="BE58" i="51"/>
  <c r="BC58" i="51"/>
  <c r="BA58" i="51"/>
  <c r="AX58" i="51"/>
  <c r="BW58" i="51" s="1"/>
  <c r="AN58" i="51"/>
  <c r="AM58" i="51"/>
  <c r="AL58" i="51"/>
  <c r="AH58" i="51"/>
  <c r="AI58" i="51" s="1"/>
  <c r="AG58" i="51"/>
  <c r="AF58" i="51"/>
  <c r="AE58" i="51"/>
  <c r="AD58" i="51"/>
  <c r="AD64" i="51" s="1"/>
  <c r="AC58" i="51"/>
  <c r="AB58" i="51"/>
  <c r="Z58" i="51"/>
  <c r="K58" i="51"/>
  <c r="I58" i="51"/>
  <c r="G58" i="51"/>
  <c r="E58" i="51"/>
  <c r="L58" i="51" s="1"/>
  <c r="C58" i="51"/>
  <c r="AY58" i="51" s="1"/>
  <c r="CN57" i="51"/>
  <c r="CD57" i="51"/>
  <c r="CG57" i="51" s="1"/>
  <c r="CB57" i="51"/>
  <c r="BZ57" i="51"/>
  <c r="BG57" i="51"/>
  <c r="BE57" i="51"/>
  <c r="BE64" i="51" s="1"/>
  <c r="BC57" i="51"/>
  <c r="BA57" i="51"/>
  <c r="AX57" i="51"/>
  <c r="BW57" i="51" s="1"/>
  <c r="AN57" i="51"/>
  <c r="AM57" i="51"/>
  <c r="AM64" i="51" s="1"/>
  <c r="AL57" i="51"/>
  <c r="AI57" i="51"/>
  <c r="AI64" i="51" s="1"/>
  <c r="AH57" i="51"/>
  <c r="AH64" i="51" s="1"/>
  <c r="AF57" i="51"/>
  <c r="AD57" i="51"/>
  <c r="AE57" i="51" s="1"/>
  <c r="AB57" i="51"/>
  <c r="AC57" i="51" s="1"/>
  <c r="Z57" i="51"/>
  <c r="K57" i="51"/>
  <c r="I57" i="51"/>
  <c r="G57" i="51"/>
  <c r="G64" i="51" s="1"/>
  <c r="E57" i="51"/>
  <c r="L57" i="51" s="1"/>
  <c r="C57" i="51"/>
  <c r="CI55" i="51"/>
  <c r="CM54" i="51"/>
  <c r="CL54" i="51"/>
  <c r="CK54" i="51"/>
  <c r="CN54" i="51" s="1"/>
  <c r="CJ54" i="51"/>
  <c r="CI54" i="51"/>
  <c r="CD54" i="51"/>
  <c r="CB54" i="51"/>
  <c r="CC54" i="51" s="1"/>
  <c r="CA54" i="51"/>
  <c r="BY54" i="51"/>
  <c r="BZ54" i="51" s="1"/>
  <c r="BX54" i="51"/>
  <c r="BU54" i="51"/>
  <c r="BF54" i="51"/>
  <c r="BD54" i="51"/>
  <c r="BB54" i="51"/>
  <c r="AZ54" i="51"/>
  <c r="AU54" i="51"/>
  <c r="P54" i="51"/>
  <c r="O54" i="51"/>
  <c r="J54" i="51"/>
  <c r="H54" i="51"/>
  <c r="F54" i="51"/>
  <c r="D54" i="51"/>
  <c r="CN53" i="51"/>
  <c r="CD53" i="51"/>
  <c r="CB53" i="51"/>
  <c r="BZ53" i="51"/>
  <c r="BH53" i="51"/>
  <c r="BG53" i="51"/>
  <c r="BE53" i="51"/>
  <c r="BC53" i="51"/>
  <c r="BA53" i="51"/>
  <c r="AX53" i="51"/>
  <c r="BW53" i="51" s="1"/>
  <c r="AN53" i="51"/>
  <c r="AM53" i="51"/>
  <c r="AL53" i="51"/>
  <c r="AH53" i="51"/>
  <c r="AI53" i="51" s="1"/>
  <c r="AF53" i="51"/>
  <c r="AG53" i="51" s="1"/>
  <c r="AE53" i="51"/>
  <c r="AD53" i="51"/>
  <c r="AB53" i="51"/>
  <c r="Z53" i="51"/>
  <c r="Q53" i="51"/>
  <c r="L53" i="51"/>
  <c r="K53" i="51"/>
  <c r="I53" i="51"/>
  <c r="G53" i="51"/>
  <c r="E53" i="51"/>
  <c r="C53" i="51"/>
  <c r="CN52" i="51"/>
  <c r="CE52" i="51"/>
  <c r="CD52" i="51"/>
  <c r="CG52" i="51" s="1"/>
  <c r="CB52" i="51"/>
  <c r="BZ52" i="51"/>
  <c r="BJ52" i="51"/>
  <c r="BG52" i="51"/>
  <c r="BE52" i="51"/>
  <c r="BC52" i="51"/>
  <c r="BA52" i="51"/>
  <c r="AX52" i="51"/>
  <c r="BW52" i="51" s="1"/>
  <c r="AN52" i="51"/>
  <c r="AM52" i="51"/>
  <c r="AL52" i="51"/>
  <c r="AK52" i="51"/>
  <c r="BK52" i="51" s="1"/>
  <c r="AI52" i="51"/>
  <c r="AH52" i="51"/>
  <c r="AF52" i="51"/>
  <c r="AG52" i="51" s="1"/>
  <c r="AD52" i="51"/>
  <c r="AE52" i="51" s="1"/>
  <c r="AB52" i="51"/>
  <c r="AC52" i="51" s="1"/>
  <c r="AJ52" i="51" s="1"/>
  <c r="AA52" i="51"/>
  <c r="Z52" i="51"/>
  <c r="K52" i="51"/>
  <c r="I52" i="51"/>
  <c r="G52" i="51"/>
  <c r="E52" i="51"/>
  <c r="C52" i="51"/>
  <c r="AY52" i="51" s="1"/>
  <c r="CN51" i="51"/>
  <c r="CG51" i="51"/>
  <c r="CE51" i="51"/>
  <c r="CD51" i="51"/>
  <c r="CB51" i="51"/>
  <c r="BZ51" i="51"/>
  <c r="BW51" i="51"/>
  <c r="BG51" i="51"/>
  <c r="BE51" i="51"/>
  <c r="BC51" i="51"/>
  <c r="BA51" i="51"/>
  <c r="AY51" i="51"/>
  <c r="AX51" i="51"/>
  <c r="AN51" i="51"/>
  <c r="AM51" i="51"/>
  <c r="AL51" i="51"/>
  <c r="AH51" i="51"/>
  <c r="AI51" i="51" s="1"/>
  <c r="AG51" i="51"/>
  <c r="AF51" i="51"/>
  <c r="AD51" i="51"/>
  <c r="AC51" i="51"/>
  <c r="AB51" i="51"/>
  <c r="Z51" i="51"/>
  <c r="L51" i="51"/>
  <c r="K51" i="51"/>
  <c r="I51" i="51"/>
  <c r="G51" i="51"/>
  <c r="E51" i="51"/>
  <c r="C51" i="51"/>
  <c r="CN50" i="51"/>
  <c r="CD50" i="51"/>
  <c r="CB50" i="51"/>
  <c r="BZ50" i="51"/>
  <c r="BW50" i="51"/>
  <c r="BG50" i="51"/>
  <c r="BE50" i="51"/>
  <c r="BC50" i="51"/>
  <c r="BA50" i="51"/>
  <c r="BA54" i="51" s="1"/>
  <c r="AX50" i="51"/>
  <c r="AN50" i="51"/>
  <c r="AM50" i="51"/>
  <c r="AL50" i="51"/>
  <c r="AH50" i="51"/>
  <c r="AI50" i="51" s="1"/>
  <c r="AG50" i="51"/>
  <c r="AF50" i="51"/>
  <c r="AD50" i="51"/>
  <c r="AE50" i="51" s="1"/>
  <c r="AC50" i="51"/>
  <c r="AB50" i="51"/>
  <c r="AA50" i="51" s="1"/>
  <c r="Z50" i="51"/>
  <c r="K50" i="51"/>
  <c r="I50" i="51"/>
  <c r="G50" i="51"/>
  <c r="E50" i="51"/>
  <c r="L50" i="51" s="1"/>
  <c r="C50" i="51"/>
  <c r="AY50" i="51" s="1"/>
  <c r="CN49" i="51"/>
  <c r="CG49" i="51"/>
  <c r="CE49" i="51"/>
  <c r="CD49" i="51"/>
  <c r="CB49" i="51"/>
  <c r="BZ49" i="51"/>
  <c r="BJ49" i="51"/>
  <c r="BG49" i="51"/>
  <c r="BE49" i="51"/>
  <c r="BC49" i="51"/>
  <c r="BA49" i="51"/>
  <c r="AX49" i="51"/>
  <c r="BW49" i="51" s="1"/>
  <c r="AN49" i="51"/>
  <c r="AM49" i="51"/>
  <c r="AM54" i="51" s="1"/>
  <c r="AL49" i="51"/>
  <c r="AH49" i="51"/>
  <c r="AI49" i="51" s="1"/>
  <c r="AG49" i="51"/>
  <c r="AF49" i="51"/>
  <c r="AD49" i="51"/>
  <c r="AE49" i="51" s="1"/>
  <c r="AC49" i="51"/>
  <c r="AJ49" i="51" s="1"/>
  <c r="AK49" i="51" s="1"/>
  <c r="BK49" i="51" s="1"/>
  <c r="AB49" i="51"/>
  <c r="AA49" i="51"/>
  <c r="Z49" i="51"/>
  <c r="K49" i="51"/>
  <c r="I49" i="51"/>
  <c r="G49" i="51"/>
  <c r="E49" i="51"/>
  <c r="L49" i="51" s="1"/>
  <c r="C49" i="51"/>
  <c r="AY49" i="51" s="1"/>
  <c r="CN48" i="51"/>
  <c r="CE48" i="51"/>
  <c r="CD48" i="51"/>
  <c r="CG48" i="51" s="1"/>
  <c r="CB48" i="51"/>
  <c r="BZ48" i="51"/>
  <c r="BG48" i="51"/>
  <c r="BG54" i="51" s="1"/>
  <c r="BE48" i="51"/>
  <c r="BC48" i="51"/>
  <c r="BA48" i="51"/>
  <c r="AX48" i="51"/>
  <c r="BW48" i="51" s="1"/>
  <c r="AN48" i="51"/>
  <c r="AM48" i="51"/>
  <c r="AL48" i="51"/>
  <c r="AI48" i="51"/>
  <c r="AJ48" i="51" s="1"/>
  <c r="AH48" i="51"/>
  <c r="AF48" i="51"/>
  <c r="AG48" i="51" s="1"/>
  <c r="AE48" i="51"/>
  <c r="AD48" i="51"/>
  <c r="AB48" i="51"/>
  <c r="AC48" i="51" s="1"/>
  <c r="AA48" i="51"/>
  <c r="Z48" i="51"/>
  <c r="K48" i="51"/>
  <c r="I48" i="51"/>
  <c r="G48" i="51"/>
  <c r="E48" i="51"/>
  <c r="C48" i="51"/>
  <c r="AY48" i="51" s="1"/>
  <c r="CN47" i="51"/>
  <c r="CG47" i="51"/>
  <c r="CE47" i="51"/>
  <c r="CD47" i="51"/>
  <c r="CB47" i="51"/>
  <c r="BZ47" i="51"/>
  <c r="BW47" i="51"/>
  <c r="BG47" i="51"/>
  <c r="BE47" i="51"/>
  <c r="BC47" i="51"/>
  <c r="BC54" i="51" s="1"/>
  <c r="BA47" i="51"/>
  <c r="AX47" i="51"/>
  <c r="AN47" i="51"/>
  <c r="AM47" i="51"/>
  <c r="AL47" i="51"/>
  <c r="AI47" i="51"/>
  <c r="AH47" i="51"/>
  <c r="AG47" i="51"/>
  <c r="AG54" i="51" s="1"/>
  <c r="AF47" i="51"/>
  <c r="AF54" i="51" s="1"/>
  <c r="AD47" i="51"/>
  <c r="AD54" i="51" s="1"/>
  <c r="AC47" i="51"/>
  <c r="AB47" i="51"/>
  <c r="Z47" i="51"/>
  <c r="K47" i="51"/>
  <c r="K54" i="51" s="1"/>
  <c r="I47" i="51"/>
  <c r="I54" i="51" s="1"/>
  <c r="G47" i="51"/>
  <c r="G54" i="51" s="1"/>
  <c r="E47" i="51"/>
  <c r="C47" i="51"/>
  <c r="AY47" i="51" s="1"/>
  <c r="CI45" i="51"/>
  <c r="CM44" i="51"/>
  <c r="CL44" i="51"/>
  <c r="CK44" i="51"/>
  <c r="CN44" i="51" s="1"/>
  <c r="CJ44" i="51"/>
  <c r="CI44" i="51"/>
  <c r="CG44" i="51"/>
  <c r="CA44" i="51"/>
  <c r="BY44" i="51"/>
  <c r="CD44" i="51" s="1"/>
  <c r="CE44" i="51" s="1"/>
  <c r="BX44" i="51"/>
  <c r="BU44" i="51"/>
  <c r="BF44" i="51"/>
  <c r="BD44" i="51"/>
  <c r="BC44" i="51"/>
  <c r="BB44" i="51"/>
  <c r="AZ44" i="51"/>
  <c r="AU44" i="51"/>
  <c r="P44" i="51"/>
  <c r="O44" i="51"/>
  <c r="J44" i="51"/>
  <c r="H44" i="51"/>
  <c r="F44" i="51"/>
  <c r="D44" i="51"/>
  <c r="CN43" i="51"/>
  <c r="CG43" i="51"/>
  <c r="CD43" i="51"/>
  <c r="CE43" i="51" s="1"/>
  <c r="CB43" i="51"/>
  <c r="BZ43" i="51"/>
  <c r="BG43" i="51"/>
  <c r="BE43" i="51"/>
  <c r="BC43" i="51"/>
  <c r="BA43" i="51"/>
  <c r="AX43" i="51"/>
  <c r="BW43" i="51" s="1"/>
  <c r="AN43" i="51"/>
  <c r="AM43" i="51"/>
  <c r="AM44" i="51" s="1"/>
  <c r="AL43" i="51"/>
  <c r="AH43" i="51"/>
  <c r="AI43" i="51" s="1"/>
  <c r="AF43" i="51"/>
  <c r="AG43" i="51" s="1"/>
  <c r="AD43" i="51"/>
  <c r="AE43" i="51" s="1"/>
  <c r="AC43" i="51"/>
  <c r="AB43" i="51"/>
  <c r="AA43" i="51" s="1"/>
  <c r="Z43" i="51"/>
  <c r="K43" i="51"/>
  <c r="I43" i="51"/>
  <c r="G43" i="51"/>
  <c r="E43" i="51"/>
  <c r="L43" i="51" s="1"/>
  <c r="C43" i="51"/>
  <c r="AY43" i="51" s="1"/>
  <c r="CN42" i="51"/>
  <c r="CG42" i="51"/>
  <c r="CD42" i="51"/>
  <c r="CE42" i="51" s="1"/>
  <c r="CB42" i="51"/>
  <c r="BZ42" i="51"/>
  <c r="BG42" i="51"/>
  <c r="BE42" i="51"/>
  <c r="BC42" i="51"/>
  <c r="BA42" i="51"/>
  <c r="AX42" i="51"/>
  <c r="BW42" i="51" s="1"/>
  <c r="AN42" i="51"/>
  <c r="AM42" i="51"/>
  <c r="AL42" i="51"/>
  <c r="AI42" i="51"/>
  <c r="AH42" i="51"/>
  <c r="AF42" i="51"/>
  <c r="AG42" i="51" s="1"/>
  <c r="AD42" i="51"/>
  <c r="AE42" i="51" s="1"/>
  <c r="AB42" i="51"/>
  <c r="Z42" i="51"/>
  <c r="K42" i="51"/>
  <c r="I42" i="51"/>
  <c r="G42" i="51"/>
  <c r="E42" i="51"/>
  <c r="C42" i="51"/>
  <c r="AY42" i="51" s="1"/>
  <c r="CN41" i="51"/>
  <c r="CE41" i="51"/>
  <c r="CD41" i="51"/>
  <c r="CG41" i="51" s="1"/>
  <c r="CB41" i="51"/>
  <c r="BZ41" i="51"/>
  <c r="BG41" i="51"/>
  <c r="BE41" i="51"/>
  <c r="BC41" i="51"/>
  <c r="BA41" i="51"/>
  <c r="AX41" i="51"/>
  <c r="BW41" i="51" s="1"/>
  <c r="AN41" i="51"/>
  <c r="AM41" i="51"/>
  <c r="AL41" i="51"/>
  <c r="AH41" i="51"/>
  <c r="AI41" i="51" s="1"/>
  <c r="AF41" i="51"/>
  <c r="AG41" i="51" s="1"/>
  <c r="AE41" i="51"/>
  <c r="AD41" i="51"/>
  <c r="AC41" i="51"/>
  <c r="AJ41" i="51" s="1"/>
  <c r="AB41" i="51"/>
  <c r="AA41" i="51" s="1"/>
  <c r="Z41" i="51"/>
  <c r="K41" i="51"/>
  <c r="I41" i="51"/>
  <c r="G41" i="51"/>
  <c r="E41" i="51"/>
  <c r="C41" i="51"/>
  <c r="AY41" i="51" s="1"/>
  <c r="CN40" i="51"/>
  <c r="CE40" i="51"/>
  <c r="CD40" i="51"/>
  <c r="CG40" i="51" s="1"/>
  <c r="CB40" i="51"/>
  <c r="BZ40" i="51"/>
  <c r="BW40" i="51"/>
  <c r="BG40" i="51"/>
  <c r="BE40" i="51"/>
  <c r="BC40" i="51"/>
  <c r="BA40" i="51"/>
  <c r="AY40" i="51"/>
  <c r="AX40" i="51"/>
  <c r="AN40" i="51"/>
  <c r="AM40" i="51"/>
  <c r="AL40" i="51"/>
  <c r="AH40" i="51"/>
  <c r="AI40" i="51" s="1"/>
  <c r="AF40" i="51"/>
  <c r="AG40" i="51" s="1"/>
  <c r="AE40" i="51"/>
  <c r="AD40" i="51"/>
  <c r="AB40" i="51"/>
  <c r="Z40" i="51"/>
  <c r="L40" i="51"/>
  <c r="K40" i="51"/>
  <c r="I40" i="51"/>
  <c r="G40" i="51"/>
  <c r="E40" i="51"/>
  <c r="C40" i="51"/>
  <c r="CN39" i="51"/>
  <c r="CG39" i="51"/>
  <c r="CD39" i="51"/>
  <c r="CE39" i="51" s="1"/>
  <c r="CB39" i="51"/>
  <c r="BZ39" i="51"/>
  <c r="BG39" i="51"/>
  <c r="BE39" i="51"/>
  <c r="BC39" i="51"/>
  <c r="BA39" i="51"/>
  <c r="AY39" i="51"/>
  <c r="AX39" i="51"/>
  <c r="BW39" i="51" s="1"/>
  <c r="AN39" i="51"/>
  <c r="AM39" i="51"/>
  <c r="AL39" i="51"/>
  <c r="AH39" i="51"/>
  <c r="AI39" i="51" s="1"/>
  <c r="AF39" i="51"/>
  <c r="AG39" i="51" s="1"/>
  <c r="AD39" i="51"/>
  <c r="AE39" i="51" s="1"/>
  <c r="AB39" i="51"/>
  <c r="AC39" i="51" s="1"/>
  <c r="Z39" i="51"/>
  <c r="L39" i="51"/>
  <c r="K39" i="51"/>
  <c r="I39" i="51"/>
  <c r="G39" i="51"/>
  <c r="E39" i="51"/>
  <c r="C39" i="51"/>
  <c r="CN38" i="51"/>
  <c r="CD38" i="51"/>
  <c r="CB38" i="51"/>
  <c r="BZ38" i="51"/>
  <c r="BG38" i="51"/>
  <c r="BE38" i="51"/>
  <c r="BC38" i="51"/>
  <c r="BA38" i="51"/>
  <c r="AY38" i="51"/>
  <c r="AX38" i="51"/>
  <c r="BW38" i="51" s="1"/>
  <c r="AN38" i="51"/>
  <c r="AM38" i="51"/>
  <c r="AL38" i="51"/>
  <c r="AH38" i="51"/>
  <c r="AI38" i="51" s="1"/>
  <c r="AF38" i="51"/>
  <c r="AF44" i="51" s="1"/>
  <c r="AD38" i="51"/>
  <c r="AE38" i="51" s="1"/>
  <c r="AC38" i="51"/>
  <c r="AB38" i="51"/>
  <c r="Z38" i="51"/>
  <c r="M38" i="51"/>
  <c r="BI38" i="51" s="1"/>
  <c r="L38" i="51"/>
  <c r="K38" i="51"/>
  <c r="I38" i="51"/>
  <c r="G38" i="51"/>
  <c r="E38" i="51"/>
  <c r="C38" i="51"/>
  <c r="CN37" i="51"/>
  <c r="CD37" i="51"/>
  <c r="CB37" i="51"/>
  <c r="BZ37" i="51"/>
  <c r="BW37" i="51"/>
  <c r="BG37" i="51"/>
  <c r="BG44" i="51" s="1"/>
  <c r="BE37" i="51"/>
  <c r="BE44" i="51" s="1"/>
  <c r="BC37" i="51"/>
  <c r="BA37" i="51"/>
  <c r="AY37" i="51"/>
  <c r="AX37" i="51"/>
  <c r="AN37" i="51"/>
  <c r="AN44" i="51" s="1"/>
  <c r="AM37" i="51"/>
  <c r="AL37" i="51"/>
  <c r="AH37" i="51"/>
  <c r="AH44" i="51" s="1"/>
  <c r="AG37" i="51"/>
  <c r="AF37" i="51"/>
  <c r="AE37" i="51"/>
  <c r="AD37" i="51"/>
  <c r="AB37" i="51"/>
  <c r="AB44" i="51" s="1"/>
  <c r="AA37" i="51"/>
  <c r="Z37" i="51"/>
  <c r="K37" i="51"/>
  <c r="I37" i="51"/>
  <c r="I44" i="51" s="1"/>
  <c r="G37" i="51"/>
  <c r="G44" i="51" s="1"/>
  <c r="E37" i="51"/>
  <c r="C37" i="51"/>
  <c r="CI35" i="51"/>
  <c r="CM34" i="51"/>
  <c r="CL34" i="51"/>
  <c r="CK34" i="51"/>
  <c r="CN34" i="51" s="1"/>
  <c r="CJ34" i="51"/>
  <c r="CI34" i="51"/>
  <c r="CF34" i="51"/>
  <c r="CD34" i="51"/>
  <c r="CC34" i="51"/>
  <c r="CB34" i="51"/>
  <c r="CA34" i="51"/>
  <c r="BZ34" i="51"/>
  <c r="BY34" i="51"/>
  <c r="BX34" i="51"/>
  <c r="BU34" i="51"/>
  <c r="BF34" i="51"/>
  <c r="BD34" i="51"/>
  <c r="BB34" i="51"/>
  <c r="BA34" i="51"/>
  <c r="AZ34" i="51"/>
  <c r="AU34" i="51"/>
  <c r="P34" i="51"/>
  <c r="O34" i="51"/>
  <c r="J34" i="51"/>
  <c r="H34" i="51"/>
  <c r="F34" i="51"/>
  <c r="D34" i="51"/>
  <c r="CN33" i="51"/>
  <c r="CG33" i="51"/>
  <c r="CD33" i="51"/>
  <c r="CE33" i="51" s="1"/>
  <c r="CB33" i="51"/>
  <c r="BZ33" i="51"/>
  <c r="BW33" i="51"/>
  <c r="BG33" i="51"/>
  <c r="BE33" i="51"/>
  <c r="BC33" i="51"/>
  <c r="BA33" i="51"/>
  <c r="AY33" i="51"/>
  <c r="AX33" i="51"/>
  <c r="AN33" i="51"/>
  <c r="AM33" i="51"/>
  <c r="AL33" i="51"/>
  <c r="AH33" i="51"/>
  <c r="AI33" i="51" s="1"/>
  <c r="AG33" i="51"/>
  <c r="AF33" i="51"/>
  <c r="AD33" i="51"/>
  <c r="AE33" i="51" s="1"/>
  <c r="AB33" i="51"/>
  <c r="AC33" i="51" s="1"/>
  <c r="AJ33" i="51" s="1"/>
  <c r="Z33" i="51"/>
  <c r="Q33" i="51"/>
  <c r="L33" i="51"/>
  <c r="BH33" i="51" s="1"/>
  <c r="K33" i="51"/>
  <c r="I33" i="51"/>
  <c r="G33" i="51"/>
  <c r="E33" i="51"/>
  <c r="C33" i="51"/>
  <c r="CN32" i="51"/>
  <c r="CG32" i="51"/>
  <c r="CE32" i="51"/>
  <c r="CD32" i="51"/>
  <c r="CB32" i="51"/>
  <c r="BZ32" i="51"/>
  <c r="BW32" i="51"/>
  <c r="BG32" i="51"/>
  <c r="BE32" i="51"/>
  <c r="BC32" i="51"/>
  <c r="BA32" i="51"/>
  <c r="AX32" i="51"/>
  <c r="AN32" i="51"/>
  <c r="AM32" i="51"/>
  <c r="AL32" i="51"/>
  <c r="AI32" i="51"/>
  <c r="AH32" i="51"/>
  <c r="AF32" i="51"/>
  <c r="AG32" i="51" s="1"/>
  <c r="AD32" i="51"/>
  <c r="AE32" i="51" s="1"/>
  <c r="AB32" i="51"/>
  <c r="AC32" i="51" s="1"/>
  <c r="Z32" i="51"/>
  <c r="K32" i="51"/>
  <c r="I32" i="51"/>
  <c r="G32" i="51"/>
  <c r="E32" i="51"/>
  <c r="C32" i="51"/>
  <c r="AY32" i="51" s="1"/>
  <c r="CN31" i="51"/>
  <c r="CE31" i="51"/>
  <c r="CD31" i="51"/>
  <c r="CG31" i="51" s="1"/>
  <c r="CB31" i="51"/>
  <c r="BZ31" i="51"/>
  <c r="BG31" i="51"/>
  <c r="BE31" i="51"/>
  <c r="BC31" i="51"/>
  <c r="BA31" i="51"/>
  <c r="AY31" i="51"/>
  <c r="AX31" i="51"/>
  <c r="BW31" i="51" s="1"/>
  <c r="AN31" i="51"/>
  <c r="AM31" i="51"/>
  <c r="AL31" i="51"/>
  <c r="AH31" i="51"/>
  <c r="AI31" i="51" s="1"/>
  <c r="AG31" i="51"/>
  <c r="AF31" i="51"/>
  <c r="AE31" i="51"/>
  <c r="AD31" i="51"/>
  <c r="AC31" i="51"/>
  <c r="AB31" i="51"/>
  <c r="Z31" i="51"/>
  <c r="L31" i="51"/>
  <c r="BH31" i="51" s="1"/>
  <c r="K31" i="51"/>
  <c r="I31" i="51"/>
  <c r="G31" i="51"/>
  <c r="E31" i="51"/>
  <c r="C31" i="51"/>
  <c r="CN30" i="51"/>
  <c r="CE30" i="51"/>
  <c r="CD30" i="51"/>
  <c r="CG30" i="51" s="1"/>
  <c r="CB30" i="51"/>
  <c r="BZ30" i="51"/>
  <c r="BG30" i="51"/>
  <c r="BE30" i="51"/>
  <c r="BC30" i="51"/>
  <c r="BA30" i="51"/>
  <c r="AY30" i="51"/>
  <c r="AX30" i="51"/>
  <c r="BW30" i="51" s="1"/>
  <c r="AN30" i="51"/>
  <c r="AM30" i="51"/>
  <c r="AL30" i="51"/>
  <c r="AI30" i="51"/>
  <c r="AH30" i="51"/>
  <c r="AF30" i="51"/>
  <c r="AG30" i="51" s="1"/>
  <c r="AD30" i="51"/>
  <c r="AE30" i="51" s="1"/>
  <c r="AB30" i="51"/>
  <c r="AC30" i="51" s="1"/>
  <c r="Z30" i="51"/>
  <c r="L30" i="51"/>
  <c r="M30" i="51" s="1"/>
  <c r="BI30" i="51" s="1"/>
  <c r="K30" i="51"/>
  <c r="I30" i="51"/>
  <c r="G30" i="51"/>
  <c r="E30" i="51"/>
  <c r="C30" i="51"/>
  <c r="CN29" i="51"/>
  <c r="CG29" i="51"/>
  <c r="CE29" i="51"/>
  <c r="CD29" i="51"/>
  <c r="CB29" i="51"/>
  <c r="BZ29" i="51"/>
  <c r="BG29" i="51"/>
  <c r="BE29" i="51"/>
  <c r="BC29" i="51"/>
  <c r="BA29" i="51"/>
  <c r="AY29" i="51"/>
  <c r="AX29" i="51"/>
  <c r="BW29" i="51" s="1"/>
  <c r="AN29" i="51"/>
  <c r="AM29" i="51"/>
  <c r="AL29" i="51"/>
  <c r="AH29" i="51"/>
  <c r="AI29" i="51" s="1"/>
  <c r="AG29" i="51"/>
  <c r="AF29" i="51"/>
  <c r="AD29" i="51"/>
  <c r="AA29" i="51" s="1"/>
  <c r="AC29" i="51"/>
  <c r="AB29" i="51"/>
  <c r="Z29" i="51"/>
  <c r="K29" i="51"/>
  <c r="I29" i="51"/>
  <c r="G29" i="51"/>
  <c r="E29" i="51"/>
  <c r="L29" i="51" s="1"/>
  <c r="C29" i="51"/>
  <c r="CN28" i="51"/>
  <c r="CG28" i="51"/>
  <c r="CD28" i="51"/>
  <c r="CE28" i="51" s="1"/>
  <c r="CB28" i="51"/>
  <c r="BZ28" i="51"/>
  <c r="BW28" i="51"/>
  <c r="BG28" i="51"/>
  <c r="BE28" i="51"/>
  <c r="BC28" i="51"/>
  <c r="BA28" i="51"/>
  <c r="AY28" i="51"/>
  <c r="AX28" i="51"/>
  <c r="AN28" i="51"/>
  <c r="AM28" i="51"/>
  <c r="AL28" i="51"/>
  <c r="AI28" i="51"/>
  <c r="AH28" i="51"/>
  <c r="AG28" i="51"/>
  <c r="AF28" i="51"/>
  <c r="AE28" i="51"/>
  <c r="AD28" i="51"/>
  <c r="AA28" i="51" s="1"/>
  <c r="AB28" i="51"/>
  <c r="AC28" i="51" s="1"/>
  <c r="AJ28" i="51" s="1"/>
  <c r="Z28" i="51"/>
  <c r="K28" i="51"/>
  <c r="I28" i="51"/>
  <c r="G28" i="51"/>
  <c r="L28" i="51" s="1"/>
  <c r="E28" i="51"/>
  <c r="C28" i="51"/>
  <c r="CN27" i="51"/>
  <c r="CG27" i="51"/>
  <c r="CD27" i="51"/>
  <c r="CE27" i="51" s="1"/>
  <c r="CB27" i="51"/>
  <c r="BZ27" i="51"/>
  <c r="BW27" i="51"/>
  <c r="BG27" i="51"/>
  <c r="BG34" i="51" s="1"/>
  <c r="BE27" i="51"/>
  <c r="BC27" i="51"/>
  <c r="BC34" i="51" s="1"/>
  <c r="BA27" i="51"/>
  <c r="AX27" i="51"/>
  <c r="AN27" i="51"/>
  <c r="AN34" i="51" s="1"/>
  <c r="AM27" i="51"/>
  <c r="AL27" i="51"/>
  <c r="AH27" i="51"/>
  <c r="AI27" i="51" s="1"/>
  <c r="AI34" i="51" s="1"/>
  <c r="AF27" i="51"/>
  <c r="AE27" i="51"/>
  <c r="AD27" i="51"/>
  <c r="AC27" i="51"/>
  <c r="AB27" i="51"/>
  <c r="AB34" i="51" s="1"/>
  <c r="Z27" i="51"/>
  <c r="K27" i="51"/>
  <c r="I27" i="51"/>
  <c r="G27" i="51"/>
  <c r="G34" i="51" s="1"/>
  <c r="E27" i="51"/>
  <c r="C27" i="51"/>
  <c r="CI25" i="51"/>
  <c r="CM24" i="51"/>
  <c r="CL24" i="51"/>
  <c r="CK24" i="51"/>
  <c r="CJ24" i="51"/>
  <c r="CI24" i="51"/>
  <c r="CF24" i="51"/>
  <c r="CD24" i="51"/>
  <c r="CG24" i="51" s="1"/>
  <c r="CB24" i="51"/>
  <c r="CC24" i="51" s="1"/>
  <c r="CA24" i="51"/>
  <c r="BY24" i="51"/>
  <c r="BX24" i="51"/>
  <c r="BU24" i="51"/>
  <c r="BF24" i="51"/>
  <c r="BD24" i="51"/>
  <c r="BB24" i="51"/>
  <c r="AZ24" i="51"/>
  <c r="AU24" i="51"/>
  <c r="P24" i="51"/>
  <c r="O24" i="51"/>
  <c r="J24" i="51"/>
  <c r="H24" i="51"/>
  <c r="F24" i="51"/>
  <c r="D24" i="51"/>
  <c r="CN23" i="51"/>
  <c r="CD23" i="51"/>
  <c r="CG23" i="51" s="1"/>
  <c r="CB23" i="51"/>
  <c r="BZ23" i="51"/>
  <c r="BW23" i="51"/>
  <c r="BG23" i="51"/>
  <c r="BE23" i="51"/>
  <c r="BC23" i="51"/>
  <c r="BA23" i="51"/>
  <c r="AX23" i="51"/>
  <c r="AN23" i="51"/>
  <c r="AM23" i="51"/>
  <c r="AL23" i="51"/>
  <c r="AH23" i="51"/>
  <c r="AI23" i="51" s="1"/>
  <c r="AF23" i="51"/>
  <c r="AG23" i="51" s="1"/>
  <c r="AE23" i="51"/>
  <c r="AD23" i="51"/>
  <c r="AB23" i="51"/>
  <c r="AC23" i="51" s="1"/>
  <c r="Z23" i="51"/>
  <c r="K23" i="51"/>
  <c r="I23" i="51"/>
  <c r="G23" i="51"/>
  <c r="E23" i="51"/>
  <c r="C23" i="51"/>
  <c r="AY23" i="51" s="1"/>
  <c r="CN22" i="51"/>
  <c r="CD22" i="51"/>
  <c r="CG22" i="51" s="1"/>
  <c r="CB22" i="51"/>
  <c r="BZ22" i="51"/>
  <c r="BW22" i="51"/>
  <c r="BG22" i="51"/>
  <c r="BE22" i="51"/>
  <c r="BC22" i="51"/>
  <c r="BA22" i="51"/>
  <c r="AY22" i="51"/>
  <c r="AX22" i="51"/>
  <c r="AN22" i="51"/>
  <c r="AM22" i="51"/>
  <c r="AL22" i="51"/>
  <c r="AH22" i="51"/>
  <c r="AI22" i="51" s="1"/>
  <c r="AG22" i="51"/>
  <c r="AF22" i="51"/>
  <c r="AE22" i="51"/>
  <c r="AD22" i="51"/>
  <c r="AB22" i="51"/>
  <c r="Z22" i="51"/>
  <c r="K22" i="51"/>
  <c r="L22" i="51" s="1"/>
  <c r="I22" i="51"/>
  <c r="G22" i="51"/>
  <c r="E22" i="51"/>
  <c r="C22" i="51"/>
  <c r="CN21" i="51"/>
  <c r="CE21" i="51"/>
  <c r="CD21" i="51"/>
  <c r="CB21" i="51"/>
  <c r="BZ21" i="51"/>
  <c r="BG21" i="51"/>
  <c r="BE21" i="51"/>
  <c r="BC21" i="51"/>
  <c r="BA21" i="51"/>
  <c r="AY21" i="51"/>
  <c r="AX21" i="51"/>
  <c r="BW21" i="51" s="1"/>
  <c r="AN21" i="51"/>
  <c r="AN71" i="51" s="1"/>
  <c r="AM21" i="51"/>
  <c r="AL21" i="51"/>
  <c r="AI21" i="51"/>
  <c r="AH21" i="51"/>
  <c r="AG21" i="51"/>
  <c r="AG71" i="51" s="1"/>
  <c r="AF21" i="51"/>
  <c r="AF71" i="51" s="1"/>
  <c r="AD21" i="51"/>
  <c r="AC21" i="51"/>
  <c r="AB21" i="51"/>
  <c r="Z21" i="51"/>
  <c r="K21" i="51"/>
  <c r="K71" i="51" s="1"/>
  <c r="I21" i="51"/>
  <c r="G21" i="51"/>
  <c r="G71" i="51" s="1"/>
  <c r="E21" i="51"/>
  <c r="C21" i="51"/>
  <c r="CN20" i="51"/>
  <c r="CG20" i="51"/>
  <c r="CE20" i="51"/>
  <c r="CD20" i="51"/>
  <c r="CB20" i="51"/>
  <c r="BZ20" i="51"/>
  <c r="BG20" i="51"/>
  <c r="BE20" i="51"/>
  <c r="BC20" i="51"/>
  <c r="BA20" i="51"/>
  <c r="AY20" i="51"/>
  <c r="AX20" i="51"/>
  <c r="BW20" i="51" s="1"/>
  <c r="AN20" i="51"/>
  <c r="AM20" i="51"/>
  <c r="AL20" i="51"/>
  <c r="AH20" i="51"/>
  <c r="AI20" i="51" s="1"/>
  <c r="AG20" i="51"/>
  <c r="AF20" i="51"/>
  <c r="AD20" i="51"/>
  <c r="AA20" i="51" s="1"/>
  <c r="AC20" i="51"/>
  <c r="AB20" i="51"/>
  <c r="Z20" i="51"/>
  <c r="K20" i="51"/>
  <c r="I20" i="51"/>
  <c r="G20" i="51"/>
  <c r="E20" i="51"/>
  <c r="L20" i="51" s="1"/>
  <c r="C20" i="51"/>
  <c r="CN19" i="51"/>
  <c r="CG19" i="51"/>
  <c r="CD19" i="51"/>
  <c r="CE19" i="51" s="1"/>
  <c r="CB19" i="51"/>
  <c r="BZ19" i="51"/>
  <c r="BW19" i="51"/>
  <c r="BG19" i="51"/>
  <c r="BE19" i="51"/>
  <c r="BC19" i="51"/>
  <c r="BA19" i="51"/>
  <c r="AY19" i="51"/>
  <c r="AX19" i="51"/>
  <c r="AN19" i="51"/>
  <c r="AM19" i="51"/>
  <c r="AL19" i="51"/>
  <c r="AI19" i="51"/>
  <c r="AH19" i="51"/>
  <c r="AG19" i="51"/>
  <c r="AF19" i="51"/>
  <c r="AD19" i="51"/>
  <c r="AA19" i="51" s="1"/>
  <c r="AC19" i="51"/>
  <c r="AB19" i="51"/>
  <c r="Z19" i="51"/>
  <c r="L19" i="51"/>
  <c r="BH19" i="51" s="1"/>
  <c r="K19" i="51"/>
  <c r="I19" i="51"/>
  <c r="I24" i="51" s="1"/>
  <c r="G19" i="51"/>
  <c r="E19" i="51"/>
  <c r="C19" i="51"/>
  <c r="CN18" i="51"/>
  <c r="CD18" i="51"/>
  <c r="CG18" i="51" s="1"/>
  <c r="CB18" i="51"/>
  <c r="BZ18" i="51"/>
  <c r="BW18" i="51"/>
  <c r="BG18" i="51"/>
  <c r="BE18" i="51"/>
  <c r="BC18" i="51"/>
  <c r="BC24" i="51" s="1"/>
  <c r="BA18" i="51"/>
  <c r="AY18" i="51"/>
  <c r="AX18" i="51"/>
  <c r="AN18" i="51"/>
  <c r="AM18" i="51"/>
  <c r="AL18" i="51"/>
  <c r="AI18" i="51"/>
  <c r="AH18" i="51"/>
  <c r="AG18" i="51"/>
  <c r="AF18" i="51"/>
  <c r="AD18" i="51"/>
  <c r="AE18" i="51" s="1"/>
  <c r="AB18" i="51"/>
  <c r="AC18" i="51" s="1"/>
  <c r="AJ18" i="51" s="1"/>
  <c r="Z18" i="51"/>
  <c r="Q18" i="51"/>
  <c r="L18" i="51"/>
  <c r="BH18" i="51" s="1"/>
  <c r="K18" i="51"/>
  <c r="I18" i="51"/>
  <c r="G18" i="51"/>
  <c r="E18" i="51"/>
  <c r="C18" i="51"/>
  <c r="CN17" i="51"/>
  <c r="CD17" i="51"/>
  <c r="CG17" i="51" s="1"/>
  <c r="CB17" i="51"/>
  <c r="BZ17" i="51"/>
  <c r="BG17" i="51"/>
  <c r="BG24" i="51" s="1"/>
  <c r="BE17" i="51"/>
  <c r="BE24" i="51" s="1"/>
  <c r="BC17" i="51"/>
  <c r="BA17" i="51"/>
  <c r="BA24" i="51" s="1"/>
  <c r="AX17" i="51"/>
  <c r="BW17" i="51" s="1"/>
  <c r="AN17" i="51"/>
  <c r="AN24" i="51" s="1"/>
  <c r="AM17" i="51"/>
  <c r="AM24" i="51" s="1"/>
  <c r="AL17" i="51"/>
  <c r="AH17" i="51"/>
  <c r="AI17" i="51" s="1"/>
  <c r="AF17" i="51"/>
  <c r="AG17" i="51" s="1"/>
  <c r="AG24" i="51" s="1"/>
  <c r="AD17" i="51"/>
  <c r="AE17" i="51" s="1"/>
  <c r="AC17" i="51"/>
  <c r="AB17" i="51"/>
  <c r="AB24" i="51" s="1"/>
  <c r="Z17" i="51"/>
  <c r="K17" i="51"/>
  <c r="K24" i="51" s="1"/>
  <c r="I17" i="51"/>
  <c r="G17" i="51"/>
  <c r="G24" i="51" s="1"/>
  <c r="E17" i="51"/>
  <c r="L17" i="51" s="1"/>
  <c r="C17" i="51"/>
  <c r="C24" i="51" s="1"/>
  <c r="CI15" i="51"/>
  <c r="CM14" i="51"/>
  <c r="CL14" i="51"/>
  <c r="CK14" i="51"/>
  <c r="CJ14" i="51"/>
  <c r="CI14" i="51"/>
  <c r="CF14" i="51"/>
  <c r="CA14" i="51"/>
  <c r="BY14" i="51"/>
  <c r="BX14" i="51"/>
  <c r="BU14" i="51"/>
  <c r="BF14" i="51"/>
  <c r="BD14" i="51"/>
  <c r="BB14" i="51"/>
  <c r="AZ14" i="51"/>
  <c r="AU14" i="51"/>
  <c r="P14" i="51"/>
  <c r="O14" i="51"/>
  <c r="J14" i="51"/>
  <c r="H14" i="51"/>
  <c r="F14" i="51"/>
  <c r="D14" i="51"/>
  <c r="CN13" i="51"/>
  <c r="CD13" i="51"/>
  <c r="CD73" i="51" s="1"/>
  <c r="CG73" i="51" s="1"/>
  <c r="CB13" i="51"/>
  <c r="BZ13" i="51"/>
  <c r="BW13" i="51"/>
  <c r="BG13" i="51"/>
  <c r="BE13" i="51"/>
  <c r="BC13" i="51"/>
  <c r="BA13" i="51"/>
  <c r="AX13" i="51"/>
  <c r="AN13" i="51"/>
  <c r="AN73" i="51" s="1"/>
  <c r="AM13" i="51"/>
  <c r="AM73" i="51" s="1"/>
  <c r="AL13" i="51"/>
  <c r="AI13" i="51"/>
  <c r="AH13" i="51"/>
  <c r="AG13" i="51"/>
  <c r="AF13" i="51"/>
  <c r="AE13" i="51"/>
  <c r="AD13" i="51"/>
  <c r="AD73" i="51" s="1"/>
  <c r="AB13" i="51"/>
  <c r="AB73" i="51" s="1"/>
  <c r="Z13" i="51"/>
  <c r="K13" i="51"/>
  <c r="I13" i="51"/>
  <c r="I73" i="51" s="1"/>
  <c r="G13" i="51"/>
  <c r="G73" i="51" s="1"/>
  <c r="E13" i="51"/>
  <c r="E73" i="51" s="1"/>
  <c r="C13" i="51"/>
  <c r="C73" i="51" s="1"/>
  <c r="CN12" i="51"/>
  <c r="CD72" i="51"/>
  <c r="CG72" i="51" s="1"/>
  <c r="BZ12" i="51"/>
  <c r="BG12" i="51"/>
  <c r="BE12" i="51"/>
  <c r="BC12" i="51"/>
  <c r="BA12" i="51"/>
  <c r="AY12" i="51"/>
  <c r="AY72" i="51" s="1"/>
  <c r="AX12" i="51"/>
  <c r="BW12" i="51" s="1"/>
  <c r="AN12" i="51"/>
  <c r="AM12" i="51"/>
  <c r="AL12" i="51"/>
  <c r="AI12" i="51"/>
  <c r="AH12" i="51"/>
  <c r="AH72" i="51" s="1"/>
  <c r="AF12" i="51"/>
  <c r="AF72" i="51" s="1"/>
  <c r="AE12" i="51"/>
  <c r="AD12" i="51"/>
  <c r="AC12" i="51"/>
  <c r="AB12" i="51"/>
  <c r="Z12" i="51"/>
  <c r="K12" i="51"/>
  <c r="K72" i="51" s="1"/>
  <c r="I12" i="51"/>
  <c r="G12" i="51"/>
  <c r="G72" i="51" s="1"/>
  <c r="E12" i="51"/>
  <c r="C12" i="51"/>
  <c r="C72" i="51" s="1"/>
  <c r="CN11" i="51"/>
  <c r="CD11" i="51"/>
  <c r="CG11" i="51" s="1"/>
  <c r="CB11" i="51"/>
  <c r="BZ11" i="51"/>
  <c r="BW11" i="51"/>
  <c r="BG11" i="51"/>
  <c r="BE11" i="51"/>
  <c r="BC11" i="51"/>
  <c r="BA11" i="51"/>
  <c r="AX11" i="51"/>
  <c r="AN11" i="51"/>
  <c r="AM11" i="51"/>
  <c r="AL11" i="51"/>
  <c r="AI11" i="51"/>
  <c r="AH11" i="51"/>
  <c r="AG11" i="51"/>
  <c r="AF11" i="51"/>
  <c r="AD11" i="51"/>
  <c r="AE11" i="51" s="1"/>
  <c r="AB11" i="51"/>
  <c r="AC11" i="51" s="1"/>
  <c r="AJ11" i="51" s="1"/>
  <c r="Z11" i="51"/>
  <c r="K11" i="51"/>
  <c r="I11" i="51"/>
  <c r="G11" i="51"/>
  <c r="E11" i="51"/>
  <c r="L11" i="51" s="1"/>
  <c r="C11" i="51"/>
  <c r="AY11" i="51" s="1"/>
  <c r="CN10" i="51"/>
  <c r="CG10" i="51"/>
  <c r="CE10" i="51"/>
  <c r="CD10" i="51"/>
  <c r="CB10" i="51"/>
  <c r="BZ10" i="51"/>
  <c r="BG10" i="51"/>
  <c r="BE10" i="51"/>
  <c r="BC10" i="51"/>
  <c r="BA10" i="51"/>
  <c r="AY10" i="51"/>
  <c r="AY70" i="51" s="1"/>
  <c r="AX10" i="51"/>
  <c r="BW10" i="51" s="1"/>
  <c r="AN10" i="51"/>
  <c r="AN70" i="51" s="1"/>
  <c r="AM10" i="51"/>
  <c r="AM70" i="51" s="1"/>
  <c r="AL10" i="51"/>
  <c r="AH10" i="51"/>
  <c r="AH70" i="51" s="1"/>
  <c r="AF10" i="51"/>
  <c r="AF70" i="51" s="1"/>
  <c r="AD10" i="51"/>
  <c r="AD70" i="51" s="1"/>
  <c r="AC10" i="51"/>
  <c r="AB10" i="51"/>
  <c r="AB70" i="51" s="1"/>
  <c r="Z10" i="51"/>
  <c r="K10" i="51"/>
  <c r="K70" i="51" s="1"/>
  <c r="I10" i="51"/>
  <c r="I70" i="51" s="1"/>
  <c r="G10" i="51"/>
  <c r="G70" i="51" s="1"/>
  <c r="E10" i="51"/>
  <c r="C10" i="51"/>
  <c r="C70" i="51" s="1"/>
  <c r="CN9" i="51"/>
  <c r="CD9" i="51"/>
  <c r="CD69" i="51" s="1"/>
  <c r="CG69" i="51" s="1"/>
  <c r="CB9" i="51"/>
  <c r="BZ9" i="51"/>
  <c r="BW9" i="51"/>
  <c r="BG9" i="51"/>
  <c r="BG14" i="51" s="1"/>
  <c r="BE9" i="51"/>
  <c r="BE14" i="51" s="1"/>
  <c r="BC9" i="51"/>
  <c r="BA9" i="51"/>
  <c r="AY9" i="51"/>
  <c r="AX9" i="51"/>
  <c r="AN9" i="51"/>
  <c r="AM9" i="51"/>
  <c r="AM69" i="51" s="1"/>
  <c r="AL9" i="51"/>
  <c r="AH9" i="51"/>
  <c r="AH69" i="51" s="1"/>
  <c r="AG9" i="51"/>
  <c r="AF9" i="51"/>
  <c r="AE9" i="51"/>
  <c r="AD9" i="51"/>
  <c r="AB9" i="51"/>
  <c r="AB69" i="51" s="1"/>
  <c r="Z9" i="51"/>
  <c r="Q9" i="51"/>
  <c r="M9" i="51"/>
  <c r="BI9" i="51" s="1"/>
  <c r="L9" i="51"/>
  <c r="K9" i="51"/>
  <c r="I9" i="51"/>
  <c r="G9" i="51"/>
  <c r="E9" i="51"/>
  <c r="C9" i="51"/>
  <c r="C69" i="51" s="1"/>
  <c r="CN8" i="51"/>
  <c r="CD8" i="51"/>
  <c r="CD68" i="51" s="1"/>
  <c r="CG68" i="51" s="1"/>
  <c r="CB8" i="51"/>
  <c r="BZ8" i="51"/>
  <c r="BG8" i="51"/>
  <c r="BE8" i="51"/>
  <c r="BC8" i="51"/>
  <c r="BA8" i="51"/>
  <c r="AX8" i="51"/>
  <c r="BW8" i="51" s="1"/>
  <c r="AN8" i="51"/>
  <c r="AN68" i="51" s="1"/>
  <c r="AM8" i="51"/>
  <c r="AM68" i="51" s="1"/>
  <c r="AL8" i="51"/>
  <c r="AI8" i="51"/>
  <c r="AH8" i="51"/>
  <c r="AF8" i="51"/>
  <c r="AF68" i="51" s="1"/>
  <c r="AD8" i="51"/>
  <c r="AD68" i="51" s="1"/>
  <c r="AB8" i="51"/>
  <c r="AB68" i="51" s="1"/>
  <c r="Z8" i="51"/>
  <c r="K8" i="51"/>
  <c r="K68" i="51" s="1"/>
  <c r="I8" i="51"/>
  <c r="I68" i="51" s="1"/>
  <c r="G8" i="51"/>
  <c r="G68" i="51" s="1"/>
  <c r="E8" i="51"/>
  <c r="E68" i="51" s="1"/>
  <c r="C8" i="51"/>
  <c r="C68" i="51" s="1"/>
  <c r="CN7" i="51"/>
  <c r="CD7" i="51"/>
  <c r="CE7" i="51" s="1"/>
  <c r="CB7" i="51"/>
  <c r="BZ7" i="51"/>
  <c r="BG7" i="51"/>
  <c r="BE7" i="51"/>
  <c r="BC7" i="51"/>
  <c r="BC14" i="51" s="1"/>
  <c r="BA7" i="51"/>
  <c r="BA14" i="51" s="1"/>
  <c r="AY7" i="51"/>
  <c r="AX7" i="51"/>
  <c r="BW7" i="51" s="1"/>
  <c r="AN7" i="51"/>
  <c r="AM7" i="51"/>
  <c r="AL7" i="51"/>
  <c r="AH7" i="51"/>
  <c r="AH67" i="51" s="1"/>
  <c r="AF7" i="51"/>
  <c r="AF67" i="51" s="1"/>
  <c r="AE7" i="51"/>
  <c r="AD7" i="51"/>
  <c r="AC7" i="51"/>
  <c r="AB7" i="51"/>
  <c r="Z7" i="51"/>
  <c r="K7" i="51"/>
  <c r="K67" i="51" s="1"/>
  <c r="I7" i="51"/>
  <c r="I67" i="51" s="1"/>
  <c r="G7" i="51"/>
  <c r="E7" i="51"/>
  <c r="E14" i="51" s="1"/>
  <c r="C7" i="51"/>
  <c r="C14" i="51" s="1"/>
  <c r="CI5" i="51"/>
  <c r="CG4" i="51"/>
  <c r="BN4" i="51"/>
  <c r="BJ4" i="51"/>
  <c r="BH4" i="51"/>
  <c r="AB4" i="51"/>
  <c r="AM4" i="51" s="1"/>
  <c r="BL4" i="51" s="1"/>
  <c r="BO4" i="51" s="1"/>
  <c r="O4" i="51"/>
  <c r="O107" i="50"/>
  <c r="T106" i="50"/>
  <c r="K106" i="50"/>
  <c r="P106" i="50" s="1"/>
  <c r="AC105" i="50"/>
  <c r="T105" i="50"/>
  <c r="K105" i="50"/>
  <c r="P105" i="50" s="1"/>
  <c r="T104" i="50"/>
  <c r="P104" i="50"/>
  <c r="K104" i="50"/>
  <c r="T103" i="50"/>
  <c r="K103" i="50"/>
  <c r="P103" i="50" s="1"/>
  <c r="T102" i="50"/>
  <c r="K102" i="50"/>
  <c r="P102" i="50" s="1"/>
  <c r="T101" i="50"/>
  <c r="K101" i="50"/>
  <c r="P101" i="50" s="1"/>
  <c r="T100" i="50"/>
  <c r="K100" i="50"/>
  <c r="P100" i="50" s="1"/>
  <c r="AZ92" i="50"/>
  <c r="AL92" i="50"/>
  <c r="N92" i="50"/>
  <c r="AL91" i="50"/>
  <c r="N91" i="50"/>
  <c r="AZ84" i="50"/>
  <c r="N84" i="50"/>
  <c r="CE80" i="50"/>
  <c r="CA80" i="50"/>
  <c r="BL80" i="50"/>
  <c r="BJ80" i="50"/>
  <c r="BE80" i="50"/>
  <c r="BG80" i="50" s="1"/>
  <c r="BG82" i="50" s="1"/>
  <c r="AN80" i="50"/>
  <c r="AL80" i="50"/>
  <c r="AL85" i="50" s="1"/>
  <c r="AG80" i="50"/>
  <c r="AI80" i="50" s="1"/>
  <c r="AI82" i="50" s="1"/>
  <c r="P80" i="50"/>
  <c r="N80" i="50"/>
  <c r="N85" i="50" s="1"/>
  <c r="I80" i="50"/>
  <c r="K80" i="50" s="1"/>
  <c r="K82" i="50" s="1"/>
  <c r="BW74" i="50"/>
  <c r="BF74" i="50"/>
  <c r="BD74" i="50"/>
  <c r="BB74" i="50"/>
  <c r="AZ74" i="50"/>
  <c r="AZ85" i="50" s="1"/>
  <c r="AX74" i="50"/>
  <c r="Z74" i="50"/>
  <c r="W74" i="50"/>
  <c r="BU74" i="50" s="1"/>
  <c r="B74" i="50"/>
  <c r="CN73" i="50"/>
  <c r="CM73" i="50"/>
  <c r="CL73" i="50"/>
  <c r="CK73" i="50"/>
  <c r="CJ73" i="50"/>
  <c r="CI73" i="50"/>
  <c r="CJ74" i="50" s="1"/>
  <c r="CG73" i="50"/>
  <c r="CC73" i="50"/>
  <c r="CA73" i="50"/>
  <c r="BY73" i="50"/>
  <c r="BX73" i="50"/>
  <c r="BG73" i="50"/>
  <c r="BE73" i="50"/>
  <c r="BC73" i="50"/>
  <c r="BA73" i="50"/>
  <c r="P73" i="50"/>
  <c r="O73" i="50"/>
  <c r="J73" i="50"/>
  <c r="H73" i="50"/>
  <c r="F73" i="50"/>
  <c r="D73" i="50"/>
  <c r="CN72" i="50"/>
  <c r="CM72" i="50"/>
  <c r="CL72" i="50"/>
  <c r="CK72" i="50"/>
  <c r="CJ72" i="50"/>
  <c r="CG72" i="50"/>
  <c r="CC72" i="50"/>
  <c r="CA72" i="50"/>
  <c r="BY72" i="50"/>
  <c r="BX72" i="50"/>
  <c r="BG72" i="50"/>
  <c r="BE72" i="50"/>
  <c r="BC72" i="50"/>
  <c r="BA72" i="50"/>
  <c r="P72" i="50"/>
  <c r="O72" i="50"/>
  <c r="J72" i="50"/>
  <c r="H72" i="50"/>
  <c r="F72" i="50"/>
  <c r="D72" i="50"/>
  <c r="CN71" i="50"/>
  <c r="CM71" i="50"/>
  <c r="CL71" i="50"/>
  <c r="CO71" i="50" s="1"/>
  <c r="CK71" i="50"/>
  <c r="CJ71" i="50"/>
  <c r="CG71" i="50"/>
  <c r="CC71" i="50"/>
  <c r="CA71" i="50"/>
  <c r="BY71" i="50"/>
  <c r="BX71" i="50"/>
  <c r="BG71" i="50"/>
  <c r="BE71" i="50"/>
  <c r="BC71" i="50"/>
  <c r="BA71" i="50"/>
  <c r="P71" i="50"/>
  <c r="O71" i="50"/>
  <c r="J71" i="50"/>
  <c r="H71" i="50"/>
  <c r="F71" i="50"/>
  <c r="D71" i="50"/>
  <c r="CN70" i="50"/>
  <c r="CM70" i="50"/>
  <c r="CL70" i="50"/>
  <c r="CO70" i="50" s="1"/>
  <c r="CK70" i="50"/>
  <c r="CJ70" i="50"/>
  <c r="CG70" i="50"/>
  <c r="CC70" i="50"/>
  <c r="CA70" i="50"/>
  <c r="BY70" i="50"/>
  <c r="BX70" i="50"/>
  <c r="BG70" i="50"/>
  <c r="BE70" i="50"/>
  <c r="BC70" i="50"/>
  <c r="BA70" i="50"/>
  <c r="P70" i="50"/>
  <c r="O70" i="50"/>
  <c r="J70" i="50"/>
  <c r="H70" i="50"/>
  <c r="F70" i="50"/>
  <c r="D70" i="50"/>
  <c r="CN69" i="50"/>
  <c r="CM69" i="50"/>
  <c r="CL69" i="50"/>
  <c r="CK69" i="50"/>
  <c r="CJ69" i="50"/>
  <c r="CG69" i="50"/>
  <c r="CC69" i="50"/>
  <c r="CA69" i="50"/>
  <c r="BY69" i="50"/>
  <c r="BX69" i="50"/>
  <c r="BG69" i="50"/>
  <c r="BE69" i="50"/>
  <c r="BC69" i="50"/>
  <c r="BA69" i="50"/>
  <c r="P69" i="50"/>
  <c r="O69" i="50"/>
  <c r="J69" i="50"/>
  <c r="H69" i="50"/>
  <c r="F69" i="50"/>
  <c r="D69" i="50"/>
  <c r="CN68" i="50"/>
  <c r="CM68" i="50"/>
  <c r="CL68" i="50"/>
  <c r="CK68" i="50"/>
  <c r="CJ68" i="50"/>
  <c r="CG68" i="50"/>
  <c r="CC68" i="50"/>
  <c r="CA68" i="50"/>
  <c r="BY68" i="50"/>
  <c r="BX68" i="50"/>
  <c r="BG68" i="50"/>
  <c r="BE68" i="50"/>
  <c r="BC68" i="50"/>
  <c r="BA68" i="50"/>
  <c r="P68" i="50"/>
  <c r="O68" i="50"/>
  <c r="J68" i="50"/>
  <c r="H68" i="50"/>
  <c r="H74" i="50" s="1"/>
  <c r="F68" i="50"/>
  <c r="D68" i="50"/>
  <c r="CN67" i="50"/>
  <c r="CM67" i="50"/>
  <c r="CL67" i="50"/>
  <c r="CK67" i="50"/>
  <c r="CJ67" i="50"/>
  <c r="CG67" i="50"/>
  <c r="CC67" i="50"/>
  <c r="CA67" i="50"/>
  <c r="BY67" i="50"/>
  <c r="BX67" i="50"/>
  <c r="BG67" i="50"/>
  <c r="BE67" i="50"/>
  <c r="BC67" i="50"/>
  <c r="BA67" i="50"/>
  <c r="P67" i="50"/>
  <c r="P74" i="50" s="1"/>
  <c r="P91" i="50" s="1"/>
  <c r="O67" i="50"/>
  <c r="J67" i="50"/>
  <c r="H67" i="50"/>
  <c r="F67" i="50"/>
  <c r="D67" i="50"/>
  <c r="CJ65" i="50"/>
  <c r="CN64" i="50"/>
  <c r="CM64" i="50"/>
  <c r="CL64" i="50"/>
  <c r="CO64" i="50" s="1"/>
  <c r="CK64" i="50"/>
  <c r="CJ64" i="50"/>
  <c r="CG64" i="50"/>
  <c r="CC64" i="50"/>
  <c r="CA64" i="50"/>
  <c r="BY64" i="50"/>
  <c r="BX64" i="50"/>
  <c r="BU64" i="50"/>
  <c r="BF64" i="50"/>
  <c r="BD64" i="50"/>
  <c r="BB64" i="50"/>
  <c r="AZ64" i="50"/>
  <c r="AU64" i="50"/>
  <c r="P64" i="50"/>
  <c r="O64" i="50"/>
  <c r="J64" i="50"/>
  <c r="H64" i="50"/>
  <c r="F64" i="50"/>
  <c r="D64" i="50"/>
  <c r="CO63" i="50"/>
  <c r="CH63" i="50"/>
  <c r="CE63" i="50"/>
  <c r="CF63" i="50" s="1"/>
  <c r="CB63" i="50"/>
  <c r="BZ63" i="50"/>
  <c r="BW63" i="50"/>
  <c r="BG63" i="50"/>
  <c r="BE63" i="50"/>
  <c r="BC63" i="50"/>
  <c r="BA63" i="50"/>
  <c r="AX63" i="50"/>
  <c r="AN63" i="50"/>
  <c r="AM63" i="50"/>
  <c r="AL63" i="50"/>
  <c r="AH63" i="50"/>
  <c r="AI63" i="50" s="1"/>
  <c r="AF63" i="50"/>
  <c r="AG63" i="50" s="1"/>
  <c r="AD63" i="50"/>
  <c r="AE63" i="50" s="1"/>
  <c r="AB63" i="50"/>
  <c r="Z63" i="50"/>
  <c r="K63" i="50"/>
  <c r="I63" i="50"/>
  <c r="G63" i="50"/>
  <c r="E63" i="50"/>
  <c r="C63" i="50"/>
  <c r="AY63" i="50" s="1"/>
  <c r="CO62" i="50"/>
  <c r="CF62" i="50"/>
  <c r="CE62" i="50"/>
  <c r="CH62" i="50" s="1"/>
  <c r="CB62" i="50"/>
  <c r="BZ62" i="50"/>
  <c r="BW62" i="50"/>
  <c r="BG62" i="50"/>
  <c r="BE62" i="50"/>
  <c r="BC62" i="50"/>
  <c r="BA62" i="50"/>
  <c r="AX62" i="50"/>
  <c r="AN62" i="50"/>
  <c r="AM62" i="50"/>
  <c r="AL62" i="50"/>
  <c r="AH62" i="50"/>
  <c r="AI62" i="50" s="1"/>
  <c r="AF62" i="50"/>
  <c r="AD62" i="50"/>
  <c r="AE62" i="50" s="1"/>
  <c r="AB62" i="50"/>
  <c r="AC62" i="50" s="1"/>
  <c r="Z62" i="50"/>
  <c r="K62" i="50"/>
  <c r="I62" i="50"/>
  <c r="L62" i="50" s="1"/>
  <c r="G62" i="50"/>
  <c r="E62" i="50"/>
  <c r="C62" i="50"/>
  <c r="AY62" i="50" s="1"/>
  <c r="CO61" i="50"/>
  <c r="CE61" i="50"/>
  <c r="CH61" i="50" s="1"/>
  <c r="CB61" i="50"/>
  <c r="BZ61" i="50"/>
  <c r="BG61" i="50"/>
  <c r="BE61" i="50"/>
  <c r="BC61" i="50"/>
  <c r="BA61" i="50"/>
  <c r="AX61" i="50"/>
  <c r="BW61" i="50" s="1"/>
  <c r="AN61" i="50"/>
  <c r="AM61" i="50"/>
  <c r="AL61" i="50"/>
  <c r="AH61" i="50"/>
  <c r="AI61" i="50" s="1"/>
  <c r="AF61" i="50"/>
  <c r="AG61" i="50" s="1"/>
  <c r="AD61" i="50"/>
  <c r="AE61" i="50" s="1"/>
  <c r="AB61" i="50"/>
  <c r="Z61" i="50"/>
  <c r="K61" i="50"/>
  <c r="I61" i="50"/>
  <c r="G61" i="50"/>
  <c r="E61" i="50"/>
  <c r="C61" i="50"/>
  <c r="AY61" i="50" s="1"/>
  <c r="CO60" i="50"/>
  <c r="CH60" i="50"/>
  <c r="CE60" i="50"/>
  <c r="CF60" i="50" s="1"/>
  <c r="CB60" i="50"/>
  <c r="BZ60" i="50"/>
  <c r="BG60" i="50"/>
  <c r="BE60" i="50"/>
  <c r="BC60" i="50"/>
  <c r="BA60" i="50"/>
  <c r="AX60" i="50"/>
  <c r="BW60" i="50" s="1"/>
  <c r="AN60" i="50"/>
  <c r="AM60" i="50"/>
  <c r="AL60" i="50"/>
  <c r="AH60" i="50"/>
  <c r="AI60" i="50" s="1"/>
  <c r="AF60" i="50"/>
  <c r="AG60" i="50" s="1"/>
  <c r="AE60" i="50"/>
  <c r="AD60" i="50"/>
  <c r="AB60" i="50"/>
  <c r="AC60" i="50" s="1"/>
  <c r="Z60" i="50"/>
  <c r="K60" i="50"/>
  <c r="L60" i="50" s="1"/>
  <c r="Q60" i="50" s="1"/>
  <c r="I60" i="50"/>
  <c r="G60" i="50"/>
  <c r="E60" i="50"/>
  <c r="C60" i="50"/>
  <c r="AY60" i="50" s="1"/>
  <c r="CO59" i="50"/>
  <c r="CE59" i="50"/>
  <c r="CH59" i="50" s="1"/>
  <c r="CB59" i="50"/>
  <c r="BZ59" i="50"/>
  <c r="BW59" i="50"/>
  <c r="BG59" i="50"/>
  <c r="BE59" i="50"/>
  <c r="BC59" i="50"/>
  <c r="BA59" i="50"/>
  <c r="AX59" i="50"/>
  <c r="AN59" i="50"/>
  <c r="AM59" i="50"/>
  <c r="AL59" i="50"/>
  <c r="AI59" i="50"/>
  <c r="AH59" i="50"/>
  <c r="AF59" i="50"/>
  <c r="AG59" i="50" s="1"/>
  <c r="AD59" i="50"/>
  <c r="AE59" i="50" s="1"/>
  <c r="AJ59" i="50" s="1"/>
  <c r="AC59" i="50"/>
  <c r="AB59" i="50"/>
  <c r="Z59" i="50"/>
  <c r="K59" i="50"/>
  <c r="I59" i="50"/>
  <c r="G59" i="50"/>
  <c r="E59" i="50"/>
  <c r="C59" i="50"/>
  <c r="AY59" i="50" s="1"/>
  <c r="CO58" i="50"/>
  <c r="CE58" i="50"/>
  <c r="CH58" i="50" s="1"/>
  <c r="CB58" i="50"/>
  <c r="BZ58" i="50"/>
  <c r="BG58" i="50"/>
  <c r="BE58" i="50"/>
  <c r="BC58" i="50"/>
  <c r="BA58" i="50"/>
  <c r="AX58" i="50"/>
  <c r="BW58" i="50" s="1"/>
  <c r="AN58" i="50"/>
  <c r="AM58" i="50"/>
  <c r="AL58" i="50"/>
  <c r="AH58" i="50"/>
  <c r="AI58" i="50" s="1"/>
  <c r="AF58" i="50"/>
  <c r="AG58" i="50" s="1"/>
  <c r="AE58" i="50"/>
  <c r="AD58" i="50"/>
  <c r="AB58" i="50"/>
  <c r="AC58" i="50" s="1"/>
  <c r="Z58" i="50"/>
  <c r="K58" i="50"/>
  <c r="I58" i="50"/>
  <c r="G58" i="50"/>
  <c r="E58" i="50"/>
  <c r="C58" i="50"/>
  <c r="AY58" i="50" s="1"/>
  <c r="CO57" i="50"/>
  <c r="CF57" i="50"/>
  <c r="CE57" i="50"/>
  <c r="CH57" i="50" s="1"/>
  <c r="CB57" i="50"/>
  <c r="BZ57" i="50"/>
  <c r="BW57" i="50"/>
  <c r="BG57" i="50"/>
  <c r="BE57" i="50"/>
  <c r="BC57" i="50"/>
  <c r="BA57" i="50"/>
  <c r="AX57" i="50"/>
  <c r="AN57" i="50"/>
  <c r="AM57" i="50"/>
  <c r="AL57" i="50"/>
  <c r="AI57" i="50"/>
  <c r="AH57" i="50"/>
  <c r="AF57" i="50"/>
  <c r="AG57" i="50" s="1"/>
  <c r="AD57" i="50"/>
  <c r="AE57" i="50" s="1"/>
  <c r="AB57" i="50"/>
  <c r="Z57" i="50"/>
  <c r="K57" i="50"/>
  <c r="I57" i="50"/>
  <c r="G57" i="50"/>
  <c r="L57" i="50" s="1"/>
  <c r="Q57" i="50" s="1"/>
  <c r="E57" i="50"/>
  <c r="C57" i="50"/>
  <c r="CJ55" i="50"/>
  <c r="CN54" i="50"/>
  <c r="CM54" i="50"/>
  <c r="CL54" i="50"/>
  <c r="CK54" i="50"/>
  <c r="CJ54" i="50"/>
  <c r="CG54" i="50"/>
  <c r="CC54" i="50"/>
  <c r="CA54" i="50"/>
  <c r="BY54" i="50"/>
  <c r="BZ54" i="50" s="1"/>
  <c r="BX54" i="50"/>
  <c r="BU54" i="50"/>
  <c r="BF54" i="50"/>
  <c r="BD54" i="50"/>
  <c r="BB54" i="50"/>
  <c r="AZ54" i="50"/>
  <c r="AU54" i="50"/>
  <c r="P54" i="50"/>
  <c r="O54" i="50"/>
  <c r="J54" i="50"/>
  <c r="H54" i="50"/>
  <c r="F54" i="50"/>
  <c r="D54" i="50"/>
  <c r="CO53" i="50"/>
  <c r="CE53" i="50"/>
  <c r="CF53" i="50" s="1"/>
  <c r="BG53" i="50"/>
  <c r="BE53" i="50"/>
  <c r="BC53" i="50"/>
  <c r="BA53" i="50"/>
  <c r="AX53" i="50"/>
  <c r="BW53" i="50" s="1"/>
  <c r="AN53" i="50"/>
  <c r="AM53" i="50"/>
  <c r="AL53" i="50"/>
  <c r="AH53" i="50"/>
  <c r="AI53" i="50" s="1"/>
  <c r="AF53" i="50"/>
  <c r="AG53" i="50" s="1"/>
  <c r="AD53" i="50"/>
  <c r="AE53" i="50" s="1"/>
  <c r="AC53" i="50"/>
  <c r="AB53" i="50"/>
  <c r="Z53" i="50"/>
  <c r="K53" i="50"/>
  <c r="I53" i="50"/>
  <c r="G53" i="50"/>
  <c r="E53" i="50"/>
  <c r="C53" i="50"/>
  <c r="AY53" i="50" s="1"/>
  <c r="CO52" i="50"/>
  <c r="CE52" i="50"/>
  <c r="CF52" i="50" s="1"/>
  <c r="BG52" i="50"/>
  <c r="BE52" i="50"/>
  <c r="BC52" i="50"/>
  <c r="BA52" i="50"/>
  <c r="AX52" i="50"/>
  <c r="BW52" i="50" s="1"/>
  <c r="AN52" i="50"/>
  <c r="AM52" i="50"/>
  <c r="AM54" i="50" s="1"/>
  <c r="AL52" i="50"/>
  <c r="AH52" i="50"/>
  <c r="AI52" i="50" s="1"/>
  <c r="AF52" i="50"/>
  <c r="AG52" i="50" s="1"/>
  <c r="AD52" i="50"/>
  <c r="AE52" i="50" s="1"/>
  <c r="AB52" i="50"/>
  <c r="AC52" i="50" s="1"/>
  <c r="AA52" i="50"/>
  <c r="Z52" i="50"/>
  <c r="K52" i="50"/>
  <c r="I52" i="50"/>
  <c r="G52" i="50"/>
  <c r="E52" i="50"/>
  <c r="C52" i="50"/>
  <c r="AY52" i="50" s="1"/>
  <c r="CO51" i="50"/>
  <c r="CH51" i="50"/>
  <c r="BG51" i="50"/>
  <c r="BE51" i="50"/>
  <c r="BC51" i="50"/>
  <c r="BA51" i="50"/>
  <c r="AX51" i="50"/>
  <c r="BW51" i="50" s="1"/>
  <c r="AN51" i="50"/>
  <c r="AM51" i="50"/>
  <c r="AL51" i="50"/>
  <c r="AH51" i="50"/>
  <c r="AI51" i="50" s="1"/>
  <c r="AF51" i="50"/>
  <c r="AG51" i="50" s="1"/>
  <c r="AD51" i="50"/>
  <c r="AE51" i="50" s="1"/>
  <c r="AC51" i="50"/>
  <c r="AB51" i="50"/>
  <c r="Z51" i="50"/>
  <c r="K51" i="50"/>
  <c r="I51" i="50"/>
  <c r="L51" i="50" s="1"/>
  <c r="G51" i="50"/>
  <c r="E51" i="50"/>
  <c r="C51" i="50"/>
  <c r="AY51" i="50" s="1"/>
  <c r="CO50" i="50"/>
  <c r="CH50" i="50"/>
  <c r="BG50" i="50"/>
  <c r="BE50" i="50"/>
  <c r="BC50" i="50"/>
  <c r="BA50" i="50"/>
  <c r="AX50" i="50"/>
  <c r="BW50" i="50" s="1"/>
  <c r="AN50" i="50"/>
  <c r="AN54" i="50" s="1"/>
  <c r="AM50" i="50"/>
  <c r="AL50" i="50"/>
  <c r="AH50" i="50"/>
  <c r="AI50" i="50" s="1"/>
  <c r="AF50" i="50"/>
  <c r="AD50" i="50"/>
  <c r="AE50" i="50" s="1"/>
  <c r="AB50" i="50"/>
  <c r="AC50" i="50" s="1"/>
  <c r="Z50" i="50"/>
  <c r="K50" i="50"/>
  <c r="I50" i="50"/>
  <c r="G50" i="50"/>
  <c r="E50" i="50"/>
  <c r="C50" i="50"/>
  <c r="AY50" i="50" s="1"/>
  <c r="CO49" i="50"/>
  <c r="BG49" i="50"/>
  <c r="BE49" i="50"/>
  <c r="BC49" i="50"/>
  <c r="BA49" i="50"/>
  <c r="AX49" i="50"/>
  <c r="BW49" i="50" s="1"/>
  <c r="AN49" i="50"/>
  <c r="AM49" i="50"/>
  <c r="AL49" i="50"/>
  <c r="AH49" i="50"/>
  <c r="AI49" i="50" s="1"/>
  <c r="AF49" i="50"/>
  <c r="AG49" i="50" s="1"/>
  <c r="AD49" i="50"/>
  <c r="AB49" i="50"/>
  <c r="AC49" i="50" s="1"/>
  <c r="Z49" i="50"/>
  <c r="K49" i="50"/>
  <c r="I49" i="50"/>
  <c r="G49" i="50"/>
  <c r="E49" i="50"/>
  <c r="C49" i="50"/>
  <c r="AY49" i="50" s="1"/>
  <c r="CO48" i="50"/>
  <c r="CH48" i="50"/>
  <c r="BG48" i="50"/>
  <c r="BE48" i="50"/>
  <c r="BC48" i="50"/>
  <c r="BA48" i="50"/>
  <c r="AY48" i="50"/>
  <c r="AX48" i="50"/>
  <c r="BW48" i="50" s="1"/>
  <c r="AN48" i="50"/>
  <c r="AM48" i="50"/>
  <c r="AL48" i="50"/>
  <c r="AH48" i="50"/>
  <c r="AI48" i="50" s="1"/>
  <c r="AF48" i="50"/>
  <c r="AG48" i="50" s="1"/>
  <c r="AD48" i="50"/>
  <c r="AE48" i="50" s="1"/>
  <c r="AC48" i="50"/>
  <c r="AB48" i="50"/>
  <c r="Z48" i="50"/>
  <c r="K48" i="50"/>
  <c r="I48" i="50"/>
  <c r="G48" i="50"/>
  <c r="E48" i="50"/>
  <c r="C48" i="50"/>
  <c r="CO47" i="50"/>
  <c r="CH47" i="50"/>
  <c r="BG47" i="50"/>
  <c r="BE47" i="50"/>
  <c r="BC47" i="50"/>
  <c r="BA47" i="50"/>
  <c r="AY47" i="50"/>
  <c r="AX47" i="50"/>
  <c r="BW47" i="50" s="1"/>
  <c r="AN47" i="50"/>
  <c r="AM47" i="50"/>
  <c r="AL47" i="50"/>
  <c r="AH47" i="50"/>
  <c r="AF47" i="50"/>
  <c r="AG47" i="50" s="1"/>
  <c r="AD47" i="50"/>
  <c r="AE47" i="50" s="1"/>
  <c r="AC47" i="50"/>
  <c r="AB47" i="50"/>
  <c r="Z47" i="50"/>
  <c r="K47" i="50"/>
  <c r="L47" i="50" s="1"/>
  <c r="I47" i="50"/>
  <c r="G47" i="50"/>
  <c r="E47" i="50"/>
  <c r="C47" i="50"/>
  <c r="CJ45" i="50"/>
  <c r="CN44" i="50"/>
  <c r="CM44" i="50"/>
  <c r="CL44" i="50"/>
  <c r="CK44" i="50"/>
  <c r="CJ44" i="50"/>
  <c r="CG44" i="50"/>
  <c r="CC44" i="50"/>
  <c r="CA44" i="50"/>
  <c r="BY44" i="50"/>
  <c r="BX44" i="50"/>
  <c r="BU44" i="50"/>
  <c r="BF44" i="50"/>
  <c r="BD44" i="50"/>
  <c r="BB44" i="50"/>
  <c r="AZ44" i="50"/>
  <c r="AU44" i="50"/>
  <c r="AB44" i="50"/>
  <c r="P44" i="50"/>
  <c r="O44" i="50"/>
  <c r="J44" i="50"/>
  <c r="H44" i="50"/>
  <c r="F44" i="50"/>
  <c r="D44" i="50"/>
  <c r="CO43" i="50"/>
  <c r="CH43" i="50"/>
  <c r="BW43" i="50"/>
  <c r="BG43" i="50"/>
  <c r="BE43" i="50"/>
  <c r="BC43" i="50"/>
  <c r="BA43" i="50"/>
  <c r="AX43" i="50"/>
  <c r="AN43" i="50"/>
  <c r="AM43" i="50"/>
  <c r="AL43" i="50"/>
  <c r="AH43" i="50"/>
  <c r="AI43" i="50" s="1"/>
  <c r="AF43" i="50"/>
  <c r="AG43" i="50" s="1"/>
  <c r="AD43" i="50"/>
  <c r="AE43" i="50" s="1"/>
  <c r="AB43" i="50"/>
  <c r="AC43" i="50" s="1"/>
  <c r="Z43" i="50"/>
  <c r="K43" i="50"/>
  <c r="I43" i="50"/>
  <c r="G43" i="50"/>
  <c r="E43" i="50"/>
  <c r="L43" i="50" s="1"/>
  <c r="C43" i="50"/>
  <c r="AY43" i="50" s="1"/>
  <c r="CO42" i="50"/>
  <c r="CH42" i="50"/>
  <c r="BW42" i="50"/>
  <c r="BG42" i="50"/>
  <c r="BE42" i="50"/>
  <c r="BC42" i="50"/>
  <c r="BA42" i="50"/>
  <c r="AX42" i="50"/>
  <c r="AN42" i="50"/>
  <c r="AM42" i="50"/>
  <c r="AL42" i="50"/>
  <c r="AH42" i="50"/>
  <c r="AI42" i="50" s="1"/>
  <c r="AF42" i="50"/>
  <c r="AG42" i="50" s="1"/>
  <c r="AD42" i="50"/>
  <c r="AE42" i="50" s="1"/>
  <c r="AB42" i="50"/>
  <c r="Z42" i="50"/>
  <c r="K42" i="50"/>
  <c r="I42" i="50"/>
  <c r="G42" i="50"/>
  <c r="E42" i="50"/>
  <c r="C42" i="50"/>
  <c r="AY42" i="50" s="1"/>
  <c r="CO41" i="50"/>
  <c r="CH41" i="50"/>
  <c r="BW41" i="50"/>
  <c r="BG41" i="50"/>
  <c r="BE41" i="50"/>
  <c r="BC41" i="50"/>
  <c r="BA41" i="50"/>
  <c r="AY41" i="50"/>
  <c r="AX41" i="50"/>
  <c r="AN41" i="50"/>
  <c r="AM41" i="50"/>
  <c r="AL41" i="50"/>
  <c r="AH41" i="50"/>
  <c r="AI41" i="50" s="1"/>
  <c r="AF41" i="50"/>
  <c r="AG41" i="50" s="1"/>
  <c r="AE41" i="50"/>
  <c r="AD41" i="50"/>
  <c r="AB41" i="50"/>
  <c r="AA41" i="50" s="1"/>
  <c r="Z41" i="50"/>
  <c r="K41" i="50"/>
  <c r="I41" i="50"/>
  <c r="G41" i="50"/>
  <c r="E41" i="50"/>
  <c r="C41" i="50"/>
  <c r="CO40" i="50"/>
  <c r="CH40" i="50"/>
  <c r="BG40" i="50"/>
  <c r="BE40" i="50"/>
  <c r="BC40" i="50"/>
  <c r="BA40" i="50"/>
  <c r="AY40" i="50"/>
  <c r="AX40" i="50"/>
  <c r="BW40" i="50" s="1"/>
  <c r="AN40" i="50"/>
  <c r="AM40" i="50"/>
  <c r="AL40" i="50"/>
  <c r="AH40" i="50"/>
  <c r="AI40" i="50" s="1"/>
  <c r="AF40" i="50"/>
  <c r="AE40" i="50"/>
  <c r="AD40" i="50"/>
  <c r="AB40" i="50"/>
  <c r="AC40" i="50" s="1"/>
  <c r="Z40" i="50"/>
  <c r="K40" i="50"/>
  <c r="I40" i="50"/>
  <c r="G40" i="50"/>
  <c r="E40" i="50"/>
  <c r="C40" i="50"/>
  <c r="CO39" i="50"/>
  <c r="CF39" i="50"/>
  <c r="BW39" i="50"/>
  <c r="BG39" i="50"/>
  <c r="BE39" i="50"/>
  <c r="BC39" i="50"/>
  <c r="BA39" i="50"/>
  <c r="AY39" i="50"/>
  <c r="AX39" i="50"/>
  <c r="AN39" i="50"/>
  <c r="AM39" i="50"/>
  <c r="AL39" i="50"/>
  <c r="AH39" i="50"/>
  <c r="AI39" i="50" s="1"/>
  <c r="AF39" i="50"/>
  <c r="AE39" i="50"/>
  <c r="AD39" i="50"/>
  <c r="AB39" i="50"/>
  <c r="AC39" i="50" s="1"/>
  <c r="Z39" i="50"/>
  <c r="K39" i="50"/>
  <c r="I39" i="50"/>
  <c r="G39" i="50"/>
  <c r="E39" i="50"/>
  <c r="C39" i="50"/>
  <c r="CO38" i="50"/>
  <c r="BG38" i="50"/>
  <c r="BE38" i="50"/>
  <c r="BC38" i="50"/>
  <c r="BA38" i="50"/>
  <c r="AX38" i="50"/>
  <c r="BW38" i="50" s="1"/>
  <c r="AN38" i="50"/>
  <c r="AM38" i="50"/>
  <c r="AL38" i="50"/>
  <c r="AH38" i="50"/>
  <c r="AI38" i="50" s="1"/>
  <c r="AF38" i="50"/>
  <c r="AG38" i="50" s="1"/>
  <c r="AD38" i="50"/>
  <c r="AB38" i="50"/>
  <c r="AC38" i="50" s="1"/>
  <c r="Z38" i="50"/>
  <c r="K38" i="50"/>
  <c r="I38" i="50"/>
  <c r="G38" i="50"/>
  <c r="E38" i="50"/>
  <c r="C38" i="50"/>
  <c r="AY38" i="50" s="1"/>
  <c r="CO37" i="50"/>
  <c r="CH37" i="50"/>
  <c r="BW37" i="50"/>
  <c r="BG37" i="50"/>
  <c r="BG44" i="50" s="1"/>
  <c r="BE37" i="50"/>
  <c r="BC37" i="50"/>
  <c r="BA37" i="50"/>
  <c r="AY37" i="50"/>
  <c r="AX37" i="50"/>
  <c r="AN37" i="50"/>
  <c r="AM37" i="50"/>
  <c r="AM44" i="50" s="1"/>
  <c r="AL37" i="50"/>
  <c r="AH37" i="50"/>
  <c r="AF37" i="50"/>
  <c r="AG37" i="50" s="1"/>
  <c r="AD37" i="50"/>
  <c r="AE37" i="50" s="1"/>
  <c r="AC37" i="50"/>
  <c r="AB37" i="50"/>
  <c r="Z37" i="50"/>
  <c r="K37" i="50"/>
  <c r="I37" i="50"/>
  <c r="G37" i="50"/>
  <c r="L37" i="50" s="1"/>
  <c r="E37" i="50"/>
  <c r="C37" i="50"/>
  <c r="CJ35" i="50"/>
  <c r="CN34" i="50"/>
  <c r="CM34" i="50"/>
  <c r="CL34" i="50"/>
  <c r="CK34" i="50"/>
  <c r="CJ34" i="50"/>
  <c r="CG34" i="50"/>
  <c r="CC34" i="50"/>
  <c r="CA34" i="50"/>
  <c r="BY34" i="50"/>
  <c r="BX34" i="50"/>
  <c r="BU34" i="50"/>
  <c r="BF34" i="50"/>
  <c r="BD34" i="50"/>
  <c r="BB34" i="50"/>
  <c r="AZ34" i="50"/>
  <c r="AU34" i="50"/>
  <c r="P34" i="50"/>
  <c r="O34" i="50"/>
  <c r="J34" i="50"/>
  <c r="H34" i="50"/>
  <c r="F34" i="50"/>
  <c r="D34" i="50"/>
  <c r="CO33" i="50"/>
  <c r="BG33" i="50"/>
  <c r="BE33" i="50"/>
  <c r="BC33" i="50"/>
  <c r="BA33" i="50"/>
  <c r="AX33" i="50"/>
  <c r="BW33" i="50" s="1"/>
  <c r="AN33" i="50"/>
  <c r="AM33" i="50"/>
  <c r="AL33" i="50"/>
  <c r="AH33" i="50"/>
  <c r="AI33" i="50" s="1"/>
  <c r="AF33" i="50"/>
  <c r="AG33" i="50" s="1"/>
  <c r="AD33" i="50"/>
  <c r="AE33" i="50" s="1"/>
  <c r="AB33" i="50"/>
  <c r="AC33" i="50" s="1"/>
  <c r="Z33" i="50"/>
  <c r="K33" i="50"/>
  <c r="I33" i="50"/>
  <c r="G33" i="50"/>
  <c r="E33" i="50"/>
  <c r="C33" i="50"/>
  <c r="AY33" i="50" s="1"/>
  <c r="CO32" i="50"/>
  <c r="CH32" i="50"/>
  <c r="BG32" i="50"/>
  <c r="BE32" i="50"/>
  <c r="BC32" i="50"/>
  <c r="BA32" i="50"/>
  <c r="AX32" i="50"/>
  <c r="BW32" i="50" s="1"/>
  <c r="AN32" i="50"/>
  <c r="AM32" i="50"/>
  <c r="AL32" i="50"/>
  <c r="AH32" i="50"/>
  <c r="AI32" i="50" s="1"/>
  <c r="AF32" i="50"/>
  <c r="AG32" i="50" s="1"/>
  <c r="AD32" i="50"/>
  <c r="AE32" i="50" s="1"/>
  <c r="AB32" i="50"/>
  <c r="Z32" i="50"/>
  <c r="K32" i="50"/>
  <c r="I32" i="50"/>
  <c r="G32" i="50"/>
  <c r="E32" i="50"/>
  <c r="C32" i="50"/>
  <c r="AY32" i="50" s="1"/>
  <c r="CO31" i="50"/>
  <c r="BG31" i="50"/>
  <c r="BE31" i="50"/>
  <c r="BC31" i="50"/>
  <c r="BA31" i="50"/>
  <c r="AX31" i="50"/>
  <c r="BW31" i="50" s="1"/>
  <c r="AN31" i="50"/>
  <c r="AM31" i="50"/>
  <c r="AL31" i="50"/>
  <c r="AH31" i="50"/>
  <c r="AF31" i="50"/>
  <c r="AG31" i="50" s="1"/>
  <c r="AD31" i="50"/>
  <c r="AE31" i="50" s="1"/>
  <c r="AB31" i="50"/>
  <c r="AC31" i="50" s="1"/>
  <c r="Z31" i="50"/>
  <c r="K31" i="50"/>
  <c r="I31" i="50"/>
  <c r="G31" i="50"/>
  <c r="E31" i="50"/>
  <c r="L31" i="50" s="1"/>
  <c r="C31" i="50"/>
  <c r="AY31" i="50" s="1"/>
  <c r="CO30" i="50"/>
  <c r="CE30" i="50"/>
  <c r="BG30" i="50"/>
  <c r="BE30" i="50"/>
  <c r="BC30" i="50"/>
  <c r="BA30" i="50"/>
  <c r="AX30" i="50"/>
  <c r="BW30" i="50" s="1"/>
  <c r="AN30" i="50"/>
  <c r="AM30" i="50"/>
  <c r="AL30" i="50"/>
  <c r="AH30" i="50"/>
  <c r="AI30" i="50" s="1"/>
  <c r="AF30" i="50"/>
  <c r="AG30" i="50" s="1"/>
  <c r="AD30" i="50"/>
  <c r="AE30" i="50" s="1"/>
  <c r="AB30" i="50"/>
  <c r="AC30" i="50" s="1"/>
  <c r="AJ30" i="50" s="1"/>
  <c r="Z30" i="50"/>
  <c r="K30" i="50"/>
  <c r="I30" i="50"/>
  <c r="G30" i="50"/>
  <c r="E30" i="50"/>
  <c r="L30" i="50" s="1"/>
  <c r="C30" i="50"/>
  <c r="AY30" i="50" s="1"/>
  <c r="CO29" i="50"/>
  <c r="CE29" i="50"/>
  <c r="CF29" i="50" s="1"/>
  <c r="BW29" i="50"/>
  <c r="BG29" i="50"/>
  <c r="BE29" i="50"/>
  <c r="BC29" i="50"/>
  <c r="BA29" i="50"/>
  <c r="AX29" i="50"/>
  <c r="AN29" i="50"/>
  <c r="AM29" i="50"/>
  <c r="AL29" i="50"/>
  <c r="AH29" i="50"/>
  <c r="AI29" i="50" s="1"/>
  <c r="AG29" i="50"/>
  <c r="AF29" i="50"/>
  <c r="AD29" i="50"/>
  <c r="AE29" i="50" s="1"/>
  <c r="AB29" i="50"/>
  <c r="AC29" i="50" s="1"/>
  <c r="Z29" i="50"/>
  <c r="K29" i="50"/>
  <c r="I29" i="50"/>
  <c r="G29" i="50"/>
  <c r="E29" i="50"/>
  <c r="C29" i="50"/>
  <c r="AY29" i="50" s="1"/>
  <c r="CO28" i="50"/>
  <c r="CE28" i="50"/>
  <c r="CH28" i="50" s="1"/>
  <c r="BW28" i="50"/>
  <c r="BG28" i="50"/>
  <c r="BE28" i="50"/>
  <c r="BC28" i="50"/>
  <c r="BA28" i="50"/>
  <c r="AX28" i="50"/>
  <c r="AN28" i="50"/>
  <c r="AM28" i="50"/>
  <c r="AL28" i="50"/>
  <c r="AH28" i="50"/>
  <c r="AF28" i="50"/>
  <c r="AG28" i="50" s="1"/>
  <c r="AD28" i="50"/>
  <c r="AE28" i="50" s="1"/>
  <c r="AC28" i="50"/>
  <c r="AB28" i="50"/>
  <c r="Z28" i="50"/>
  <c r="K28" i="50"/>
  <c r="I28" i="50"/>
  <c r="I34" i="50" s="1"/>
  <c r="G28" i="50"/>
  <c r="E28" i="50"/>
  <c r="C28" i="50"/>
  <c r="AY28" i="50" s="1"/>
  <c r="CO27" i="50"/>
  <c r="CE27" i="50"/>
  <c r="BG27" i="50"/>
  <c r="BE27" i="50"/>
  <c r="BC27" i="50"/>
  <c r="BA27" i="50"/>
  <c r="AX27" i="50"/>
  <c r="BW27" i="50" s="1"/>
  <c r="AN27" i="50"/>
  <c r="AM27" i="50"/>
  <c r="AL27" i="50"/>
  <c r="AH27" i="50"/>
  <c r="AI27" i="50" s="1"/>
  <c r="AG27" i="50"/>
  <c r="AF27" i="50"/>
  <c r="AD27" i="50"/>
  <c r="AB27" i="50"/>
  <c r="Z27" i="50"/>
  <c r="K27" i="50"/>
  <c r="I27" i="50"/>
  <c r="G27" i="50"/>
  <c r="G34" i="50" s="1"/>
  <c r="E27" i="50"/>
  <c r="E34" i="50" s="1"/>
  <c r="C27" i="50"/>
  <c r="CJ25" i="50"/>
  <c r="CN24" i="50"/>
  <c r="CM24" i="50"/>
  <c r="CL24" i="50"/>
  <c r="CK24" i="50"/>
  <c r="CJ24" i="50"/>
  <c r="CG24" i="50"/>
  <c r="CC24" i="50"/>
  <c r="CA24" i="50"/>
  <c r="BY24" i="50"/>
  <c r="BX24" i="50"/>
  <c r="BU24" i="50"/>
  <c r="BF24" i="50"/>
  <c r="BE24" i="50"/>
  <c r="BD24" i="50"/>
  <c r="BB24" i="50"/>
  <c r="AZ24" i="50"/>
  <c r="AU24" i="50"/>
  <c r="P24" i="50"/>
  <c r="O24" i="50"/>
  <c r="J24" i="50"/>
  <c r="H24" i="50"/>
  <c r="F24" i="50"/>
  <c r="D24" i="50"/>
  <c r="CO23" i="50"/>
  <c r="CE23" i="50"/>
  <c r="CF23" i="50" s="1"/>
  <c r="BG23" i="50"/>
  <c r="BE23" i="50"/>
  <c r="BC23" i="50"/>
  <c r="BA23" i="50"/>
  <c r="AY23" i="50"/>
  <c r="AX23" i="50"/>
  <c r="BW23" i="50" s="1"/>
  <c r="AN23" i="50"/>
  <c r="AM23" i="50"/>
  <c r="AL23" i="50"/>
  <c r="AH23" i="50"/>
  <c r="AI23" i="50" s="1"/>
  <c r="AG23" i="50"/>
  <c r="AF23" i="50"/>
  <c r="AE23" i="50"/>
  <c r="AD23" i="50"/>
  <c r="AC23" i="50"/>
  <c r="AB23" i="50"/>
  <c r="Z23" i="50"/>
  <c r="K23" i="50"/>
  <c r="I23" i="50"/>
  <c r="G23" i="50"/>
  <c r="E23" i="50"/>
  <c r="C23" i="50"/>
  <c r="CO22" i="50"/>
  <c r="CE22" i="50"/>
  <c r="CF22" i="50" s="1"/>
  <c r="BG22" i="50"/>
  <c r="BE22" i="50"/>
  <c r="BC22" i="50"/>
  <c r="BA22" i="50"/>
  <c r="AY22" i="50"/>
  <c r="AX22" i="50"/>
  <c r="BW22" i="50" s="1"/>
  <c r="AN22" i="50"/>
  <c r="AM22" i="50"/>
  <c r="AL22" i="50"/>
  <c r="AH22" i="50"/>
  <c r="AI22" i="50" s="1"/>
  <c r="AF22" i="50"/>
  <c r="AG22" i="50" s="1"/>
  <c r="AD22" i="50"/>
  <c r="AC22" i="50"/>
  <c r="AB22" i="50"/>
  <c r="Z22" i="50"/>
  <c r="K22" i="50"/>
  <c r="I22" i="50"/>
  <c r="G22" i="50"/>
  <c r="E22" i="50"/>
  <c r="C22" i="50"/>
  <c r="CO21" i="50"/>
  <c r="CE21" i="50"/>
  <c r="CH21" i="50" s="1"/>
  <c r="BG21" i="50"/>
  <c r="BE21" i="50"/>
  <c r="BC21" i="50"/>
  <c r="BA21" i="50"/>
  <c r="AY21" i="50"/>
  <c r="AX21" i="50"/>
  <c r="BW21" i="50" s="1"/>
  <c r="AN21" i="50"/>
  <c r="AM21" i="50"/>
  <c r="AL21" i="50"/>
  <c r="AH21" i="50"/>
  <c r="AG21" i="50"/>
  <c r="AF21" i="50"/>
  <c r="AE21" i="50"/>
  <c r="AD21" i="50"/>
  <c r="AB21" i="50"/>
  <c r="Z21" i="50"/>
  <c r="K21" i="50"/>
  <c r="I21" i="50"/>
  <c r="G21" i="50"/>
  <c r="E21" i="50"/>
  <c r="C21" i="50"/>
  <c r="CO20" i="50"/>
  <c r="CE20" i="50"/>
  <c r="BG20" i="50"/>
  <c r="BE20" i="50"/>
  <c r="BC20" i="50"/>
  <c r="BA20" i="50"/>
  <c r="AX20" i="50"/>
  <c r="BW20" i="50" s="1"/>
  <c r="AN20" i="50"/>
  <c r="AM20" i="50"/>
  <c r="AL20" i="50"/>
  <c r="AH20" i="50"/>
  <c r="AI20" i="50" s="1"/>
  <c r="AF20" i="50"/>
  <c r="AG20" i="50" s="1"/>
  <c r="AD20" i="50"/>
  <c r="AE20" i="50" s="1"/>
  <c r="AB20" i="50"/>
  <c r="Z20" i="50"/>
  <c r="K20" i="50"/>
  <c r="I20" i="50"/>
  <c r="L20" i="50" s="1"/>
  <c r="G20" i="50"/>
  <c r="E20" i="50"/>
  <c r="C20" i="50"/>
  <c r="AY20" i="50" s="1"/>
  <c r="CO19" i="50"/>
  <c r="CE19" i="50"/>
  <c r="CH19" i="50" s="1"/>
  <c r="BG19" i="50"/>
  <c r="BE19" i="50"/>
  <c r="BC19" i="50"/>
  <c r="BA19" i="50"/>
  <c r="AX19" i="50"/>
  <c r="BW19" i="50" s="1"/>
  <c r="AN19" i="50"/>
  <c r="AM19" i="50"/>
  <c r="AL19" i="50"/>
  <c r="AH19" i="50"/>
  <c r="AI19" i="50" s="1"/>
  <c r="AF19" i="50"/>
  <c r="AG19" i="50" s="1"/>
  <c r="AD19" i="50"/>
  <c r="AE19" i="50" s="1"/>
  <c r="AB19" i="50"/>
  <c r="Z19" i="50"/>
  <c r="K19" i="50"/>
  <c r="I19" i="50"/>
  <c r="G19" i="50"/>
  <c r="E19" i="50"/>
  <c r="L19" i="50" s="1"/>
  <c r="M19" i="50" s="1"/>
  <c r="BI19" i="50" s="1"/>
  <c r="C19" i="50"/>
  <c r="AY19" i="50" s="1"/>
  <c r="CO18" i="50"/>
  <c r="CE18" i="50"/>
  <c r="CF18" i="50" s="1"/>
  <c r="BG18" i="50"/>
  <c r="BE18" i="50"/>
  <c r="BC18" i="50"/>
  <c r="BA18" i="50"/>
  <c r="AY18" i="50"/>
  <c r="AX18" i="50"/>
  <c r="BW18" i="50" s="1"/>
  <c r="AN18" i="50"/>
  <c r="AM18" i="50"/>
  <c r="AL18" i="50"/>
  <c r="AH18" i="50"/>
  <c r="AI18" i="50" s="1"/>
  <c r="AF18" i="50"/>
  <c r="AE18" i="50"/>
  <c r="AD18" i="50"/>
  <c r="AB18" i="50"/>
  <c r="AC18" i="50" s="1"/>
  <c r="Z18" i="50"/>
  <c r="K18" i="50"/>
  <c r="I18" i="50"/>
  <c r="G18" i="50"/>
  <c r="E18" i="50"/>
  <c r="L18" i="50" s="1"/>
  <c r="C18" i="50"/>
  <c r="CO17" i="50"/>
  <c r="CE17" i="50"/>
  <c r="CH17" i="50" s="1"/>
  <c r="BW17" i="50"/>
  <c r="BG17" i="50"/>
  <c r="BG24" i="50" s="1"/>
  <c r="BE17" i="50"/>
  <c r="BC17" i="50"/>
  <c r="BA17" i="50"/>
  <c r="AX17" i="50"/>
  <c r="AN17" i="50"/>
  <c r="AM17" i="50"/>
  <c r="AL17" i="50"/>
  <c r="AH17" i="50"/>
  <c r="AF17" i="50"/>
  <c r="AG17" i="50" s="1"/>
  <c r="AD17" i="50"/>
  <c r="AB17" i="50"/>
  <c r="AC17" i="50" s="1"/>
  <c r="Z17" i="50"/>
  <c r="K17" i="50"/>
  <c r="I17" i="50"/>
  <c r="G17" i="50"/>
  <c r="E17" i="50"/>
  <c r="C17" i="50"/>
  <c r="C24" i="50" s="1"/>
  <c r="CJ15" i="50"/>
  <c r="CN14" i="50"/>
  <c r="CM14" i="50"/>
  <c r="CO14" i="50" s="1"/>
  <c r="CL14" i="50"/>
  <c r="CK14" i="50"/>
  <c r="CJ14" i="50"/>
  <c r="CG14" i="50"/>
  <c r="CC14" i="50"/>
  <c r="CA14" i="50"/>
  <c r="BY14" i="50"/>
  <c r="BX14" i="50"/>
  <c r="BU14" i="50"/>
  <c r="BF14" i="50"/>
  <c r="BD14" i="50"/>
  <c r="BB14" i="50"/>
  <c r="AZ14" i="50"/>
  <c r="AU14" i="50"/>
  <c r="P14" i="50"/>
  <c r="O14" i="50"/>
  <c r="J14" i="50"/>
  <c r="H14" i="50"/>
  <c r="F14" i="50"/>
  <c r="D14" i="50"/>
  <c r="CO13" i="50"/>
  <c r="CE13" i="50"/>
  <c r="CF13" i="50" s="1"/>
  <c r="BG13" i="50"/>
  <c r="BE13" i="50"/>
  <c r="BC13" i="50"/>
  <c r="BA13" i="50"/>
  <c r="AX13" i="50"/>
  <c r="BW13" i="50" s="1"/>
  <c r="AN13" i="50"/>
  <c r="AM13" i="50"/>
  <c r="AL13" i="50"/>
  <c r="AH13" i="50"/>
  <c r="AF13" i="50"/>
  <c r="AD13" i="50"/>
  <c r="AB13" i="50"/>
  <c r="Z13" i="50"/>
  <c r="K13" i="50"/>
  <c r="I13" i="50"/>
  <c r="G13" i="50"/>
  <c r="E13" i="50"/>
  <c r="C13" i="50"/>
  <c r="AY13" i="50" s="1"/>
  <c r="CO12" i="50"/>
  <c r="CE12" i="50"/>
  <c r="CF12" i="50" s="1"/>
  <c r="BG12" i="50"/>
  <c r="BE12" i="50"/>
  <c r="BC12" i="50"/>
  <c r="BA12" i="50"/>
  <c r="AX12" i="50"/>
  <c r="BW12" i="50" s="1"/>
  <c r="AN12" i="50"/>
  <c r="AM12" i="50"/>
  <c r="AL12" i="50"/>
  <c r="AH12" i="50"/>
  <c r="AG12" i="50"/>
  <c r="AF12" i="50"/>
  <c r="AD12" i="50"/>
  <c r="AB12" i="50"/>
  <c r="AC12" i="50" s="1"/>
  <c r="AA12" i="50"/>
  <c r="Z12" i="50"/>
  <c r="K12" i="50"/>
  <c r="I12" i="50"/>
  <c r="G12" i="50"/>
  <c r="E12" i="50"/>
  <c r="C12" i="50"/>
  <c r="CO11" i="50"/>
  <c r="CE11" i="50"/>
  <c r="CF11" i="50" s="1"/>
  <c r="BG11" i="50"/>
  <c r="BE11" i="50"/>
  <c r="BC11" i="50"/>
  <c r="BA11" i="50"/>
  <c r="AY11" i="50"/>
  <c r="AX11" i="50"/>
  <c r="BW11" i="50" s="1"/>
  <c r="AN11" i="50"/>
  <c r="AM11" i="50"/>
  <c r="AL11" i="50"/>
  <c r="AH11" i="50"/>
  <c r="AI11" i="50" s="1"/>
  <c r="AG11" i="50"/>
  <c r="AF11" i="50"/>
  <c r="AD11" i="50"/>
  <c r="AA11" i="50" s="1"/>
  <c r="AB11" i="50"/>
  <c r="AC11" i="50" s="1"/>
  <c r="Z11" i="50"/>
  <c r="K11" i="50"/>
  <c r="I11" i="50"/>
  <c r="G11" i="50"/>
  <c r="E11" i="50"/>
  <c r="C11" i="50"/>
  <c r="CO10" i="50"/>
  <c r="CE10" i="50"/>
  <c r="BG10" i="50"/>
  <c r="BE10" i="50"/>
  <c r="BC10" i="50"/>
  <c r="BA10" i="50"/>
  <c r="AX10" i="50"/>
  <c r="BW10" i="50" s="1"/>
  <c r="AN10" i="50"/>
  <c r="AN70" i="50" s="1"/>
  <c r="AM10" i="50"/>
  <c r="AL10" i="50"/>
  <c r="AH10" i="50"/>
  <c r="AI10" i="50" s="1"/>
  <c r="AI70" i="50" s="1"/>
  <c r="AF10" i="50"/>
  <c r="AE10" i="50"/>
  <c r="AD10" i="50"/>
  <c r="AB10" i="50"/>
  <c r="AC10" i="50" s="1"/>
  <c r="Z10" i="50"/>
  <c r="K10" i="50"/>
  <c r="I10" i="50"/>
  <c r="G10" i="50"/>
  <c r="G70" i="50" s="1"/>
  <c r="E10" i="50"/>
  <c r="C10" i="50"/>
  <c r="CO9" i="50"/>
  <c r="CE9" i="50"/>
  <c r="BG9" i="50"/>
  <c r="BE9" i="50"/>
  <c r="BC9" i="50"/>
  <c r="BA9" i="50"/>
  <c r="AX9" i="50"/>
  <c r="BW9" i="50" s="1"/>
  <c r="AN9" i="50"/>
  <c r="AM9" i="50"/>
  <c r="AM69" i="50" s="1"/>
  <c r="AL9" i="50"/>
  <c r="AH9" i="50"/>
  <c r="AI9" i="50" s="1"/>
  <c r="AF9" i="50"/>
  <c r="AE9" i="50"/>
  <c r="AD9" i="50"/>
  <c r="AB9" i="50"/>
  <c r="Z9" i="50"/>
  <c r="K9" i="50"/>
  <c r="I9" i="50"/>
  <c r="G9" i="50"/>
  <c r="E9" i="50"/>
  <c r="C9" i="50"/>
  <c r="CO8" i="50"/>
  <c r="CE8" i="50"/>
  <c r="CF8" i="50" s="1"/>
  <c r="CB8" i="50"/>
  <c r="BZ8" i="50"/>
  <c r="BG8" i="50"/>
  <c r="BE8" i="50"/>
  <c r="BC8" i="50"/>
  <c r="BA8" i="50"/>
  <c r="AY8" i="50"/>
  <c r="AX8" i="50"/>
  <c r="BW8" i="50" s="1"/>
  <c r="AN8" i="50"/>
  <c r="AM8" i="50"/>
  <c r="AL8" i="50"/>
  <c r="AH8" i="50"/>
  <c r="AI8" i="50" s="1"/>
  <c r="AF8" i="50"/>
  <c r="AG8" i="50" s="1"/>
  <c r="AD8" i="50"/>
  <c r="AC8" i="50"/>
  <c r="AB8" i="50"/>
  <c r="Z8" i="50"/>
  <c r="K8" i="50"/>
  <c r="I8" i="50"/>
  <c r="G8" i="50"/>
  <c r="E8" i="50"/>
  <c r="C8" i="50"/>
  <c r="CO7" i="50"/>
  <c r="CF7" i="50"/>
  <c r="CE7" i="50"/>
  <c r="CH7" i="50" s="1"/>
  <c r="CB7" i="50"/>
  <c r="BZ7" i="50"/>
  <c r="BG7" i="50"/>
  <c r="BE7" i="50"/>
  <c r="BE14" i="50" s="1"/>
  <c r="BC7" i="50"/>
  <c r="BC14" i="50" s="1"/>
  <c r="BA7" i="50"/>
  <c r="AX7" i="50"/>
  <c r="BW7" i="50" s="1"/>
  <c r="AN7" i="50"/>
  <c r="AM7" i="50"/>
  <c r="AM14" i="50" s="1"/>
  <c r="AL7" i="50"/>
  <c r="AH7" i="50"/>
  <c r="AF7" i="50"/>
  <c r="AD7" i="50"/>
  <c r="AB7" i="50"/>
  <c r="AB67" i="50" s="1"/>
  <c r="AA7" i="50"/>
  <c r="Z7" i="50"/>
  <c r="K7" i="50"/>
  <c r="I7" i="50"/>
  <c r="G7" i="50"/>
  <c r="E7" i="50"/>
  <c r="C7" i="50"/>
  <c r="AY7" i="50" s="1"/>
  <c r="CJ5" i="50"/>
  <c r="CH4" i="50"/>
  <c r="BJ4" i="50"/>
  <c r="BH4" i="50"/>
  <c r="BN4" i="50" s="1"/>
  <c r="AB4" i="50"/>
  <c r="AM4" i="50" s="1"/>
  <c r="O4" i="50"/>
  <c r="BL4" i="50" s="1"/>
  <c r="BO4" i="50" s="1"/>
  <c r="O107" i="49"/>
  <c r="T106" i="49"/>
  <c r="K106" i="49"/>
  <c r="P106" i="49" s="1"/>
  <c r="T105" i="49"/>
  <c r="K105" i="49"/>
  <c r="P105" i="49" s="1"/>
  <c r="T104" i="49"/>
  <c r="K104" i="49"/>
  <c r="P104" i="49" s="1"/>
  <c r="T103" i="49"/>
  <c r="K103" i="49"/>
  <c r="P103" i="49" s="1"/>
  <c r="T102" i="49"/>
  <c r="P102" i="49"/>
  <c r="K102" i="49"/>
  <c r="T101" i="49"/>
  <c r="K101" i="49"/>
  <c r="P101" i="49" s="1"/>
  <c r="T100" i="49"/>
  <c r="K100" i="49"/>
  <c r="P100" i="49" s="1"/>
  <c r="AZ92" i="49"/>
  <c r="AL92" i="49"/>
  <c r="N92" i="49"/>
  <c r="AZ91" i="49"/>
  <c r="AL91" i="49"/>
  <c r="N91" i="49"/>
  <c r="AL84" i="49"/>
  <c r="N84" i="49"/>
  <c r="CE80" i="49"/>
  <c r="CA80" i="49"/>
  <c r="BL80" i="49"/>
  <c r="BJ80" i="49"/>
  <c r="BE80" i="49"/>
  <c r="BG80" i="49" s="1"/>
  <c r="BG82" i="49" s="1"/>
  <c r="AN80" i="49"/>
  <c r="AL80" i="49"/>
  <c r="AL85" i="49" s="1"/>
  <c r="AG80" i="49"/>
  <c r="AI80" i="49" s="1"/>
  <c r="AI82" i="49" s="1"/>
  <c r="P80" i="49"/>
  <c r="N80" i="49"/>
  <c r="N85" i="49" s="1"/>
  <c r="I80" i="49"/>
  <c r="K80" i="49" s="1"/>
  <c r="K82" i="49" s="1"/>
  <c r="BW74" i="49"/>
  <c r="BF74" i="49"/>
  <c r="BD74" i="49"/>
  <c r="BB74" i="49"/>
  <c r="AZ74" i="49"/>
  <c r="AZ85" i="49" s="1"/>
  <c r="AX74" i="49"/>
  <c r="Z74" i="49"/>
  <c r="W74" i="49"/>
  <c r="BU74" i="49" s="1"/>
  <c r="B74" i="49"/>
  <c r="CN73" i="49"/>
  <c r="CM73" i="49"/>
  <c r="CL73" i="49"/>
  <c r="CO73" i="49" s="1"/>
  <c r="CK73" i="49"/>
  <c r="CJ73" i="49"/>
  <c r="CI73" i="49"/>
  <c r="CG73" i="49"/>
  <c r="CC73" i="49"/>
  <c r="CA73" i="49"/>
  <c r="BY73" i="49"/>
  <c r="BX73" i="49"/>
  <c r="BG73" i="49"/>
  <c r="BE73" i="49"/>
  <c r="BC73" i="49"/>
  <c r="BA73" i="49"/>
  <c r="P73" i="49"/>
  <c r="O73" i="49"/>
  <c r="J73" i="49"/>
  <c r="H73" i="49"/>
  <c r="F73" i="49"/>
  <c r="D73" i="49"/>
  <c r="CN72" i="49"/>
  <c r="CM72" i="49"/>
  <c r="CL72" i="49"/>
  <c r="CO72" i="49" s="1"/>
  <c r="CK72" i="49"/>
  <c r="CJ72" i="49"/>
  <c r="CG72" i="49"/>
  <c r="CC72" i="49"/>
  <c r="CA72" i="49"/>
  <c r="BY72" i="49"/>
  <c r="BX72" i="49"/>
  <c r="BG72" i="49"/>
  <c r="BE72" i="49"/>
  <c r="BC72" i="49"/>
  <c r="BA72" i="49"/>
  <c r="P72" i="49"/>
  <c r="O72" i="49"/>
  <c r="J72" i="49"/>
  <c r="H72" i="49"/>
  <c r="F72" i="49"/>
  <c r="D72" i="49"/>
  <c r="CN71" i="49"/>
  <c r="CM71" i="49"/>
  <c r="CL71" i="49"/>
  <c r="CO71" i="49" s="1"/>
  <c r="CK71" i="49"/>
  <c r="CJ71" i="49"/>
  <c r="CG71" i="49"/>
  <c r="CC71" i="49"/>
  <c r="CA71" i="49"/>
  <c r="BY71" i="49"/>
  <c r="BX71" i="49"/>
  <c r="BG71" i="49"/>
  <c r="BE71" i="49"/>
  <c r="BC71" i="49"/>
  <c r="BA71" i="49"/>
  <c r="P71" i="49"/>
  <c r="O71" i="49"/>
  <c r="J71" i="49"/>
  <c r="H71" i="49"/>
  <c r="F71" i="49"/>
  <c r="D71" i="49"/>
  <c r="CN70" i="49"/>
  <c r="CM70" i="49"/>
  <c r="CL70" i="49"/>
  <c r="CK70" i="49"/>
  <c r="CJ70" i="49"/>
  <c r="CG70" i="49"/>
  <c r="CC70" i="49"/>
  <c r="CA70" i="49"/>
  <c r="BY70" i="49"/>
  <c r="BX70" i="49"/>
  <c r="BG70" i="49"/>
  <c r="BE70" i="49"/>
  <c r="BC70" i="49"/>
  <c r="BA70" i="49"/>
  <c r="P70" i="49"/>
  <c r="O70" i="49"/>
  <c r="J70" i="49"/>
  <c r="H70" i="49"/>
  <c r="F70" i="49"/>
  <c r="D70" i="49"/>
  <c r="CN69" i="49"/>
  <c r="CM69" i="49"/>
  <c r="CL69" i="49"/>
  <c r="CK69" i="49"/>
  <c r="CJ69" i="49"/>
  <c r="CG69" i="49"/>
  <c r="CC69" i="49"/>
  <c r="CA69" i="49"/>
  <c r="BY69" i="49"/>
  <c r="BX69" i="49"/>
  <c r="BG69" i="49"/>
  <c r="BE69" i="49"/>
  <c r="BC69" i="49"/>
  <c r="BA69" i="49"/>
  <c r="P69" i="49"/>
  <c r="O69" i="49"/>
  <c r="J69" i="49"/>
  <c r="H69" i="49"/>
  <c r="F69" i="49"/>
  <c r="D69" i="49"/>
  <c r="CN68" i="49"/>
  <c r="CM68" i="49"/>
  <c r="CL68" i="49"/>
  <c r="CO68" i="49" s="1"/>
  <c r="CK68" i="49"/>
  <c r="CJ68" i="49"/>
  <c r="CG68" i="49"/>
  <c r="CC68" i="49"/>
  <c r="CA68" i="49"/>
  <c r="BY68" i="49"/>
  <c r="BX68" i="49"/>
  <c r="BG68" i="49"/>
  <c r="BE68" i="49"/>
  <c r="BC68" i="49"/>
  <c r="BA68" i="49"/>
  <c r="P68" i="49"/>
  <c r="O68" i="49"/>
  <c r="J68" i="49"/>
  <c r="H68" i="49"/>
  <c r="F68" i="49"/>
  <c r="D68" i="49"/>
  <c r="CN67" i="49"/>
  <c r="CN74" i="49" s="1"/>
  <c r="CM67" i="49"/>
  <c r="CL67" i="49"/>
  <c r="CK67" i="49"/>
  <c r="CJ67" i="49"/>
  <c r="CG67" i="49"/>
  <c r="CC67" i="49"/>
  <c r="CA67" i="49"/>
  <c r="BY67" i="49"/>
  <c r="BX67" i="49"/>
  <c r="BG67" i="49"/>
  <c r="BE67" i="49"/>
  <c r="BE74" i="49" s="1"/>
  <c r="BC67" i="49"/>
  <c r="BA67" i="49"/>
  <c r="BA74" i="49" s="1"/>
  <c r="P67" i="49"/>
  <c r="O67" i="49"/>
  <c r="J67" i="49"/>
  <c r="H67" i="49"/>
  <c r="F67" i="49"/>
  <c r="D67" i="49"/>
  <c r="CJ65" i="49"/>
  <c r="CN64" i="49"/>
  <c r="CM64" i="49"/>
  <c r="CL64" i="49"/>
  <c r="CK64" i="49"/>
  <c r="CJ64" i="49"/>
  <c r="CG64" i="49"/>
  <c r="CC64" i="49"/>
  <c r="CA64" i="49"/>
  <c r="BY64" i="49"/>
  <c r="BX64" i="49"/>
  <c r="BU64" i="49"/>
  <c r="BF64" i="49"/>
  <c r="BD64" i="49"/>
  <c r="BB64" i="49"/>
  <c r="AZ64" i="49"/>
  <c r="AU64" i="49"/>
  <c r="P64" i="49"/>
  <c r="O64" i="49"/>
  <c r="J64" i="49"/>
  <c r="H64" i="49"/>
  <c r="F64" i="49"/>
  <c r="D64" i="49"/>
  <c r="CO63" i="49"/>
  <c r="CH63" i="49"/>
  <c r="CF63" i="49"/>
  <c r="CB63" i="49"/>
  <c r="BZ63" i="49"/>
  <c r="BG63" i="49"/>
  <c r="BE63" i="49"/>
  <c r="BC63" i="49"/>
  <c r="BA63" i="49"/>
  <c r="AX63" i="49"/>
  <c r="BW63" i="49" s="1"/>
  <c r="AN63" i="49"/>
  <c r="AM63" i="49"/>
  <c r="AL63" i="49"/>
  <c r="AH63" i="49"/>
  <c r="AI63" i="49" s="1"/>
  <c r="AF63" i="49"/>
  <c r="AG63" i="49" s="1"/>
  <c r="AD63" i="49"/>
  <c r="AE63" i="49" s="1"/>
  <c r="AB63" i="49"/>
  <c r="Z63" i="49"/>
  <c r="K63" i="49"/>
  <c r="I63" i="49"/>
  <c r="G63" i="49"/>
  <c r="E63" i="49"/>
  <c r="L63" i="49" s="1"/>
  <c r="Q63" i="49" s="1"/>
  <c r="C63" i="49"/>
  <c r="AY63" i="49" s="1"/>
  <c r="CO62" i="49"/>
  <c r="CF62" i="49"/>
  <c r="CH62" i="49"/>
  <c r="CB62" i="49"/>
  <c r="BZ62" i="49"/>
  <c r="BG62" i="49"/>
  <c r="BE62" i="49"/>
  <c r="BC62" i="49"/>
  <c r="BA62" i="49"/>
  <c r="AX62" i="49"/>
  <c r="BW62" i="49" s="1"/>
  <c r="AN62" i="49"/>
  <c r="AM62" i="49"/>
  <c r="AL62" i="49"/>
  <c r="AI62" i="49"/>
  <c r="AH62" i="49"/>
  <c r="AF62" i="49"/>
  <c r="AG62" i="49" s="1"/>
  <c r="AJ62" i="49" s="1"/>
  <c r="AD62" i="49"/>
  <c r="AE62" i="49" s="1"/>
  <c r="AB62" i="49"/>
  <c r="AC62" i="49" s="1"/>
  <c r="Z62" i="49"/>
  <c r="K62" i="49"/>
  <c r="I62" i="49"/>
  <c r="L62" i="49" s="1"/>
  <c r="G62" i="49"/>
  <c r="E62" i="49"/>
  <c r="C62" i="49"/>
  <c r="AY62" i="49" s="1"/>
  <c r="CO61" i="49"/>
  <c r="CB61" i="49"/>
  <c r="BZ61" i="49"/>
  <c r="BG61" i="49"/>
  <c r="BE61" i="49"/>
  <c r="BC61" i="49"/>
  <c r="BA61" i="49"/>
  <c r="AX61" i="49"/>
  <c r="BW61" i="49" s="1"/>
  <c r="AN61" i="49"/>
  <c r="AM61" i="49"/>
  <c r="AL61" i="49"/>
  <c r="AH61" i="49"/>
  <c r="AI61" i="49" s="1"/>
  <c r="AF61" i="49"/>
  <c r="AG61" i="49" s="1"/>
  <c r="AD61" i="49"/>
  <c r="AE61" i="49" s="1"/>
  <c r="AB61" i="49"/>
  <c r="AC61" i="49" s="1"/>
  <c r="AA61" i="49"/>
  <c r="Z61" i="49"/>
  <c r="K61" i="49"/>
  <c r="I61" i="49"/>
  <c r="L61" i="49" s="1"/>
  <c r="G61" i="49"/>
  <c r="E61" i="49"/>
  <c r="C61" i="49"/>
  <c r="AY61" i="49" s="1"/>
  <c r="CO60" i="49"/>
  <c r="CH60" i="49"/>
  <c r="CF60" i="49"/>
  <c r="CB60" i="49"/>
  <c r="BZ60" i="49"/>
  <c r="BG60" i="49"/>
  <c r="BE60" i="49"/>
  <c r="BC60" i="49"/>
  <c r="BA60" i="49"/>
  <c r="AY60" i="49"/>
  <c r="AX60" i="49"/>
  <c r="BW60" i="49" s="1"/>
  <c r="AN60" i="49"/>
  <c r="AM60" i="49"/>
  <c r="AL60" i="49"/>
  <c r="AH60" i="49"/>
  <c r="AI60" i="49" s="1"/>
  <c r="AF60" i="49"/>
  <c r="AD60" i="49"/>
  <c r="AE60" i="49" s="1"/>
  <c r="AB60" i="49"/>
  <c r="AC60" i="49" s="1"/>
  <c r="Z60" i="49"/>
  <c r="K60" i="49"/>
  <c r="I60" i="49"/>
  <c r="L60" i="49" s="1"/>
  <c r="G60" i="49"/>
  <c r="E60" i="49"/>
  <c r="C60" i="49"/>
  <c r="CO59" i="49"/>
  <c r="CH59" i="49"/>
  <c r="CF59" i="49"/>
  <c r="CB59" i="49"/>
  <c r="BZ59" i="49"/>
  <c r="BW59" i="49"/>
  <c r="BG59" i="49"/>
  <c r="BE59" i="49"/>
  <c r="BC59" i="49"/>
  <c r="BA59" i="49"/>
  <c r="AX59" i="49"/>
  <c r="AN59" i="49"/>
  <c r="AM59" i="49"/>
  <c r="AL59" i="49"/>
  <c r="AH59" i="49"/>
  <c r="AF59" i="49"/>
  <c r="AG59" i="49" s="1"/>
  <c r="AD59" i="49"/>
  <c r="AE59" i="49" s="1"/>
  <c r="AB59" i="49"/>
  <c r="AC59" i="49" s="1"/>
  <c r="Z59" i="49"/>
  <c r="K59" i="49"/>
  <c r="I59" i="49"/>
  <c r="G59" i="49"/>
  <c r="E59" i="49"/>
  <c r="C59" i="49"/>
  <c r="AY59" i="49" s="1"/>
  <c r="CO58" i="49"/>
  <c r="CH58" i="49"/>
  <c r="CB58" i="49"/>
  <c r="BZ58" i="49"/>
  <c r="BW58" i="49"/>
  <c r="BG58" i="49"/>
  <c r="BE58" i="49"/>
  <c r="BC58" i="49"/>
  <c r="BA58" i="49"/>
  <c r="AX58" i="49"/>
  <c r="AN58" i="49"/>
  <c r="AM58" i="49"/>
  <c r="AL58" i="49"/>
  <c r="AH58" i="49"/>
  <c r="AI58" i="49" s="1"/>
  <c r="AF58" i="49"/>
  <c r="AG58" i="49" s="1"/>
  <c r="AD58" i="49"/>
  <c r="AD64" i="49" s="1"/>
  <c r="AB58" i="49"/>
  <c r="Z58" i="49"/>
  <c r="K58" i="49"/>
  <c r="I58" i="49"/>
  <c r="G58" i="49"/>
  <c r="E58" i="49"/>
  <c r="L58" i="49" s="1"/>
  <c r="C58" i="49"/>
  <c r="AY58" i="49" s="1"/>
  <c r="CO57" i="49"/>
  <c r="CH57" i="49"/>
  <c r="CB57" i="49"/>
  <c r="BZ57" i="49"/>
  <c r="BG57" i="49"/>
  <c r="BE57" i="49"/>
  <c r="BC57" i="49"/>
  <c r="BA57" i="49"/>
  <c r="AX57" i="49"/>
  <c r="BW57" i="49" s="1"/>
  <c r="AN57" i="49"/>
  <c r="AM57" i="49"/>
  <c r="AL57" i="49"/>
  <c r="AH57" i="49"/>
  <c r="AH64" i="49" s="1"/>
  <c r="AF57" i="49"/>
  <c r="AD57" i="49"/>
  <c r="AE57" i="49" s="1"/>
  <c r="AB57" i="49"/>
  <c r="Z57" i="49"/>
  <c r="K57" i="49"/>
  <c r="I57" i="49"/>
  <c r="G57" i="49"/>
  <c r="E57" i="49"/>
  <c r="E64" i="49" s="1"/>
  <c r="C57" i="49"/>
  <c r="AY57" i="49" s="1"/>
  <c r="CJ55" i="49"/>
  <c r="CN54" i="49"/>
  <c r="CM54" i="49"/>
  <c r="CL54" i="49"/>
  <c r="CK54" i="49"/>
  <c r="CJ54" i="49"/>
  <c r="CG54" i="49"/>
  <c r="CC54" i="49"/>
  <c r="CA54" i="49"/>
  <c r="BY54" i="49"/>
  <c r="BX54" i="49"/>
  <c r="BX55" i="49" s="1"/>
  <c r="BU54" i="49"/>
  <c r="BF54" i="49"/>
  <c r="BD54" i="49"/>
  <c r="BB54" i="49"/>
  <c r="AZ54" i="49"/>
  <c r="AU54" i="49"/>
  <c r="P54" i="49"/>
  <c r="O54" i="49"/>
  <c r="J54" i="49"/>
  <c r="H54" i="49"/>
  <c r="F54" i="49"/>
  <c r="E54" i="49"/>
  <c r="D54" i="49"/>
  <c r="CO53" i="49"/>
  <c r="CF53" i="49"/>
  <c r="CH53" i="49"/>
  <c r="CB53" i="49"/>
  <c r="BZ53" i="49"/>
  <c r="BG53" i="49"/>
  <c r="BE53" i="49"/>
  <c r="BC53" i="49"/>
  <c r="BA53" i="49"/>
  <c r="AY53" i="49"/>
  <c r="AX53" i="49"/>
  <c r="BW53" i="49" s="1"/>
  <c r="AN53" i="49"/>
  <c r="AM53" i="49"/>
  <c r="AL53" i="49"/>
  <c r="AH53" i="49"/>
  <c r="AI53" i="49" s="1"/>
  <c r="AG53" i="49"/>
  <c r="AF53" i="49"/>
  <c r="AD53" i="49"/>
  <c r="AE53" i="49" s="1"/>
  <c r="AB53" i="49"/>
  <c r="AC53" i="49" s="1"/>
  <c r="Z53" i="49"/>
  <c r="K53" i="49"/>
  <c r="L53" i="49" s="1"/>
  <c r="BH53" i="49" s="1"/>
  <c r="I53" i="49"/>
  <c r="G53" i="49"/>
  <c r="E53" i="49"/>
  <c r="C53" i="49"/>
  <c r="CO52" i="49"/>
  <c r="CH52" i="49"/>
  <c r="CB52" i="49"/>
  <c r="BZ52" i="49"/>
  <c r="BG52" i="49"/>
  <c r="BE52" i="49"/>
  <c r="BC52" i="49"/>
  <c r="BA52" i="49"/>
  <c r="AX52" i="49"/>
  <c r="BW52" i="49" s="1"/>
  <c r="AN52" i="49"/>
  <c r="AM52" i="49"/>
  <c r="AL52" i="49"/>
  <c r="AH52" i="49"/>
  <c r="AI52" i="49" s="1"/>
  <c r="AG52" i="49"/>
  <c r="AF52" i="49"/>
  <c r="AD52" i="49"/>
  <c r="AB52" i="49"/>
  <c r="AC52" i="49" s="1"/>
  <c r="Z52" i="49"/>
  <c r="K52" i="49"/>
  <c r="I52" i="49"/>
  <c r="G52" i="49"/>
  <c r="E52" i="49"/>
  <c r="C52" i="49"/>
  <c r="AY52" i="49" s="1"/>
  <c r="CO51" i="49"/>
  <c r="CB51" i="49"/>
  <c r="BZ51" i="49"/>
  <c r="BG51" i="49"/>
  <c r="BE51" i="49"/>
  <c r="BC51" i="49"/>
  <c r="BA51" i="49"/>
  <c r="AX51" i="49"/>
  <c r="BW51" i="49" s="1"/>
  <c r="AN51" i="49"/>
  <c r="AM51" i="49"/>
  <c r="AL51" i="49"/>
  <c r="AI51" i="49"/>
  <c r="AH51" i="49"/>
  <c r="AF51" i="49"/>
  <c r="AG51" i="49" s="1"/>
  <c r="AD51" i="49"/>
  <c r="AE51" i="49" s="1"/>
  <c r="AB51" i="49"/>
  <c r="Z51" i="49"/>
  <c r="K51" i="49"/>
  <c r="I51" i="49"/>
  <c r="G51" i="49"/>
  <c r="E51" i="49"/>
  <c r="C51" i="49"/>
  <c r="AY51" i="49" s="1"/>
  <c r="CO50" i="49"/>
  <c r="CB50" i="49"/>
  <c r="BZ50" i="49"/>
  <c r="BG50" i="49"/>
  <c r="BE50" i="49"/>
  <c r="BC50" i="49"/>
  <c r="BA50" i="49"/>
  <c r="AX50" i="49"/>
  <c r="BW50" i="49" s="1"/>
  <c r="AN50" i="49"/>
  <c r="AM50" i="49"/>
  <c r="AL50" i="49"/>
  <c r="AH50" i="49"/>
  <c r="AI50" i="49" s="1"/>
  <c r="AF50" i="49"/>
  <c r="AG50" i="49" s="1"/>
  <c r="AD50" i="49"/>
  <c r="AE50" i="49" s="1"/>
  <c r="AB50" i="49"/>
  <c r="AC50" i="49" s="1"/>
  <c r="Z50" i="49"/>
  <c r="K50" i="49"/>
  <c r="I50" i="49"/>
  <c r="G50" i="49"/>
  <c r="E50" i="49"/>
  <c r="C50" i="49"/>
  <c r="AY50" i="49" s="1"/>
  <c r="CO49" i="49"/>
  <c r="CH49" i="49"/>
  <c r="CF49" i="49"/>
  <c r="CB49" i="49"/>
  <c r="BZ49" i="49"/>
  <c r="BG49" i="49"/>
  <c r="BE49" i="49"/>
  <c r="BC49" i="49"/>
  <c r="BA49" i="49"/>
  <c r="AY49" i="49"/>
  <c r="AX49" i="49"/>
  <c r="BW49" i="49" s="1"/>
  <c r="AN49" i="49"/>
  <c r="AM49" i="49"/>
  <c r="AL49" i="49"/>
  <c r="AH49" i="49"/>
  <c r="AI49" i="49" s="1"/>
  <c r="AF49" i="49"/>
  <c r="AD49" i="49"/>
  <c r="AE49" i="49" s="1"/>
  <c r="AC49" i="49"/>
  <c r="AB49" i="49"/>
  <c r="Z49" i="49"/>
  <c r="K49" i="49"/>
  <c r="I49" i="49"/>
  <c r="G49" i="49"/>
  <c r="E49" i="49"/>
  <c r="C49" i="49"/>
  <c r="CO48" i="49"/>
  <c r="CF48" i="49"/>
  <c r="CH48" i="49"/>
  <c r="CB48" i="49"/>
  <c r="BZ48" i="49"/>
  <c r="BW48" i="49"/>
  <c r="BG48" i="49"/>
  <c r="BE48" i="49"/>
  <c r="BC48" i="49"/>
  <c r="BA48" i="49"/>
  <c r="AX48" i="49"/>
  <c r="AN48" i="49"/>
  <c r="AM48" i="49"/>
  <c r="AL48" i="49"/>
  <c r="AH48" i="49"/>
  <c r="AI48" i="49" s="1"/>
  <c r="AG48" i="49"/>
  <c r="AF48" i="49"/>
  <c r="AD48" i="49"/>
  <c r="AE48" i="49" s="1"/>
  <c r="AB48" i="49"/>
  <c r="AC48" i="49" s="1"/>
  <c r="Z48" i="49"/>
  <c r="K48" i="49"/>
  <c r="I48" i="49"/>
  <c r="G48" i="49"/>
  <c r="E48" i="49"/>
  <c r="L48" i="49" s="1"/>
  <c r="C48" i="49"/>
  <c r="AY48" i="49" s="1"/>
  <c r="CO47" i="49"/>
  <c r="CH47" i="49"/>
  <c r="CB47" i="49"/>
  <c r="BZ47" i="49"/>
  <c r="BG47" i="49"/>
  <c r="BE47" i="49"/>
  <c r="BC47" i="49"/>
  <c r="BA47" i="49"/>
  <c r="AX47" i="49"/>
  <c r="BW47" i="49" s="1"/>
  <c r="AN47" i="49"/>
  <c r="AN54" i="49" s="1"/>
  <c r="AM47" i="49"/>
  <c r="AM54" i="49" s="1"/>
  <c r="AL47" i="49"/>
  <c r="AH47" i="49"/>
  <c r="AI47" i="49" s="1"/>
  <c r="AF47" i="49"/>
  <c r="AD47" i="49"/>
  <c r="AE47" i="49" s="1"/>
  <c r="AB47" i="49"/>
  <c r="AC47" i="49" s="1"/>
  <c r="Z47" i="49"/>
  <c r="K47" i="49"/>
  <c r="I47" i="49"/>
  <c r="G47" i="49"/>
  <c r="E47" i="49"/>
  <c r="C47" i="49"/>
  <c r="AY47" i="49" s="1"/>
  <c r="CJ45" i="49"/>
  <c r="CN44" i="49"/>
  <c r="CM44" i="49"/>
  <c r="CL44" i="49"/>
  <c r="CK44" i="49"/>
  <c r="CJ44" i="49"/>
  <c r="CG44" i="49"/>
  <c r="CC44" i="49"/>
  <c r="CA44" i="49"/>
  <c r="BY44" i="49"/>
  <c r="CE44" i="49" s="1"/>
  <c r="BX44" i="49"/>
  <c r="BX45" i="49" s="1"/>
  <c r="BU44" i="49"/>
  <c r="BF44" i="49"/>
  <c r="BD44" i="49"/>
  <c r="BB44" i="49"/>
  <c r="AZ44" i="49"/>
  <c r="AU44" i="49"/>
  <c r="P44" i="49"/>
  <c r="O44" i="49"/>
  <c r="J44" i="49"/>
  <c r="H44" i="49"/>
  <c r="F44" i="49"/>
  <c r="D44" i="49"/>
  <c r="CO43" i="49"/>
  <c r="CH43" i="49"/>
  <c r="CF43" i="49"/>
  <c r="CB43" i="49"/>
  <c r="BZ43" i="49"/>
  <c r="BG43" i="49"/>
  <c r="BE43" i="49"/>
  <c r="BC43" i="49"/>
  <c r="BA43" i="49"/>
  <c r="AY43" i="49"/>
  <c r="AX43" i="49"/>
  <c r="BW43" i="49" s="1"/>
  <c r="AN43" i="49"/>
  <c r="AM43" i="49"/>
  <c r="AL43" i="49"/>
  <c r="AH43" i="49"/>
  <c r="AI43" i="49" s="1"/>
  <c r="AF43" i="49"/>
  <c r="AG43" i="49" s="1"/>
  <c r="AD43" i="49"/>
  <c r="AE43" i="49" s="1"/>
  <c r="AC43" i="49"/>
  <c r="AB43" i="49"/>
  <c r="Z43" i="49"/>
  <c r="K43" i="49"/>
  <c r="I43" i="49"/>
  <c r="G43" i="49"/>
  <c r="E43" i="49"/>
  <c r="C43" i="49"/>
  <c r="CO42" i="49"/>
  <c r="CH42" i="49"/>
  <c r="CB42" i="49"/>
  <c r="BZ42" i="49"/>
  <c r="BG42" i="49"/>
  <c r="BE42" i="49"/>
  <c r="BC42" i="49"/>
  <c r="BA42" i="49"/>
  <c r="AX42" i="49"/>
  <c r="BW42" i="49" s="1"/>
  <c r="AN42" i="49"/>
  <c r="AM42" i="49"/>
  <c r="AL42" i="49"/>
  <c r="AH42" i="49"/>
  <c r="AI42" i="49" s="1"/>
  <c r="AF42" i="49"/>
  <c r="AG42" i="49" s="1"/>
  <c r="AD42" i="49"/>
  <c r="AE42" i="49" s="1"/>
  <c r="AB42" i="49"/>
  <c r="Z42" i="49"/>
  <c r="K42" i="49"/>
  <c r="I42" i="49"/>
  <c r="G42" i="49"/>
  <c r="E42" i="49"/>
  <c r="L42" i="49" s="1"/>
  <c r="C42" i="49"/>
  <c r="AY42" i="49" s="1"/>
  <c r="CO41" i="49"/>
  <c r="CH41" i="49"/>
  <c r="CB41" i="49"/>
  <c r="BZ41" i="49"/>
  <c r="BG41" i="49"/>
  <c r="BE41" i="49"/>
  <c r="BC41" i="49"/>
  <c r="BA41" i="49"/>
  <c r="AY41" i="49"/>
  <c r="AX41" i="49"/>
  <c r="BW41" i="49" s="1"/>
  <c r="AN41" i="49"/>
  <c r="AM41" i="49"/>
  <c r="AL41" i="49"/>
  <c r="AH41" i="49"/>
  <c r="AI41" i="49" s="1"/>
  <c r="AF41" i="49"/>
  <c r="AG41" i="49" s="1"/>
  <c r="AD41" i="49"/>
  <c r="AA41" i="49" s="1"/>
  <c r="AC41" i="49"/>
  <c r="AB41" i="49"/>
  <c r="Z41" i="49"/>
  <c r="K41" i="49"/>
  <c r="I41" i="49"/>
  <c r="G41" i="49"/>
  <c r="E41" i="49"/>
  <c r="C41" i="49"/>
  <c r="CO40" i="49"/>
  <c r="CH40" i="49"/>
  <c r="CF40" i="49"/>
  <c r="CB40" i="49"/>
  <c r="BZ40" i="49"/>
  <c r="BG40" i="49"/>
  <c r="BE40" i="49"/>
  <c r="BC40" i="49"/>
  <c r="BA40" i="49"/>
  <c r="AY40" i="49"/>
  <c r="AX40" i="49"/>
  <c r="BW40" i="49" s="1"/>
  <c r="AN40" i="49"/>
  <c r="AM40" i="49"/>
  <c r="AL40" i="49"/>
  <c r="AH40" i="49"/>
  <c r="AI40" i="49" s="1"/>
  <c r="AF40" i="49"/>
  <c r="AE40" i="49"/>
  <c r="AD40" i="49"/>
  <c r="AB40" i="49"/>
  <c r="AC40" i="49" s="1"/>
  <c r="Z40" i="49"/>
  <c r="K40" i="49"/>
  <c r="I40" i="49"/>
  <c r="G40" i="49"/>
  <c r="E40" i="49"/>
  <c r="C40" i="49"/>
  <c r="CO39" i="49"/>
  <c r="CH39" i="49"/>
  <c r="CB39" i="49"/>
  <c r="BZ39" i="49"/>
  <c r="BW39" i="49"/>
  <c r="BG39" i="49"/>
  <c r="BE39" i="49"/>
  <c r="BE44" i="49" s="1"/>
  <c r="BC39" i="49"/>
  <c r="BA39" i="49"/>
  <c r="AX39" i="49"/>
  <c r="AN39" i="49"/>
  <c r="AM39" i="49"/>
  <c r="AL39" i="49"/>
  <c r="AH39" i="49"/>
  <c r="AI39" i="49" s="1"/>
  <c r="AF39" i="49"/>
  <c r="AG39" i="49" s="1"/>
  <c r="AD39" i="49"/>
  <c r="AE39" i="49" s="1"/>
  <c r="AB39" i="49"/>
  <c r="AC39" i="49" s="1"/>
  <c r="AJ39" i="49" s="1"/>
  <c r="Z39" i="49"/>
  <c r="K39" i="49"/>
  <c r="I39" i="49"/>
  <c r="G39" i="49"/>
  <c r="E39" i="49"/>
  <c r="C39" i="49"/>
  <c r="AY39" i="49" s="1"/>
  <c r="CO38" i="49"/>
  <c r="CH38" i="49"/>
  <c r="CF38" i="49"/>
  <c r="CB38" i="49"/>
  <c r="BZ38" i="49"/>
  <c r="BG38" i="49"/>
  <c r="BE38" i="49"/>
  <c r="BC38" i="49"/>
  <c r="BA38" i="49"/>
  <c r="AX38" i="49"/>
  <c r="BW38" i="49" s="1"/>
  <c r="AN38" i="49"/>
  <c r="AM38" i="49"/>
  <c r="AL38" i="49"/>
  <c r="AH38" i="49"/>
  <c r="AI38" i="49" s="1"/>
  <c r="AF38" i="49"/>
  <c r="AG38" i="49" s="1"/>
  <c r="AD38" i="49"/>
  <c r="AB38" i="49"/>
  <c r="AC38" i="49" s="1"/>
  <c r="Z38" i="49"/>
  <c r="K38" i="49"/>
  <c r="I38" i="49"/>
  <c r="G38" i="49"/>
  <c r="E38" i="49"/>
  <c r="C38" i="49"/>
  <c r="AY38" i="49" s="1"/>
  <c r="CO37" i="49"/>
  <c r="CH37" i="49"/>
  <c r="CB37" i="49"/>
  <c r="BZ37" i="49"/>
  <c r="BG37" i="49"/>
  <c r="BE37" i="49"/>
  <c r="BC37" i="49"/>
  <c r="BA37" i="49"/>
  <c r="AX37" i="49"/>
  <c r="BW37" i="49" s="1"/>
  <c r="AN37" i="49"/>
  <c r="AM37" i="49"/>
  <c r="AL37" i="49"/>
  <c r="AH37" i="49"/>
  <c r="AI37" i="49" s="1"/>
  <c r="AF37" i="49"/>
  <c r="AG37" i="49" s="1"/>
  <c r="AE37" i="49"/>
  <c r="AD37" i="49"/>
  <c r="AB37" i="49"/>
  <c r="AC37" i="49" s="1"/>
  <c r="AJ37" i="49" s="1"/>
  <c r="Z37" i="49"/>
  <c r="K37" i="49"/>
  <c r="I37" i="49"/>
  <c r="G37" i="49"/>
  <c r="E37" i="49"/>
  <c r="L37" i="49" s="1"/>
  <c r="C37" i="49"/>
  <c r="AY37" i="49" s="1"/>
  <c r="CJ35" i="49"/>
  <c r="CN34" i="49"/>
  <c r="CM34" i="49"/>
  <c r="CL34" i="49"/>
  <c r="CK34" i="49"/>
  <c r="CJ34" i="49"/>
  <c r="CG34" i="49"/>
  <c r="CC34" i="49"/>
  <c r="CA34" i="49"/>
  <c r="BY34" i="49"/>
  <c r="CE34" i="49" s="1"/>
  <c r="BX34" i="49"/>
  <c r="BX35" i="49" s="1"/>
  <c r="BU34" i="49"/>
  <c r="BF34" i="49"/>
  <c r="BD34" i="49"/>
  <c r="BB34" i="49"/>
  <c r="AZ34" i="49"/>
  <c r="AU34" i="49"/>
  <c r="P34" i="49"/>
  <c r="O34" i="49"/>
  <c r="J34" i="49"/>
  <c r="H34" i="49"/>
  <c r="F34" i="49"/>
  <c r="D34" i="49"/>
  <c r="CO33" i="49"/>
  <c r="CH33" i="49"/>
  <c r="CF33" i="49"/>
  <c r="CB33" i="49"/>
  <c r="BZ33" i="49"/>
  <c r="BG33" i="49"/>
  <c r="BE33" i="49"/>
  <c r="BC33" i="49"/>
  <c r="BA33" i="49"/>
  <c r="AY33" i="49"/>
  <c r="AX33" i="49"/>
  <c r="BW33" i="49" s="1"/>
  <c r="AN33" i="49"/>
  <c r="AM33" i="49"/>
  <c r="AL33" i="49"/>
  <c r="AI33" i="49"/>
  <c r="AH33" i="49"/>
  <c r="AF33" i="49"/>
  <c r="AG33" i="49" s="1"/>
  <c r="AD33" i="49"/>
  <c r="AE33" i="49" s="1"/>
  <c r="AB33" i="49"/>
  <c r="AC33" i="49" s="1"/>
  <c r="AJ33" i="49" s="1"/>
  <c r="AA33" i="49"/>
  <c r="Z33" i="49"/>
  <c r="K33" i="49"/>
  <c r="I33" i="49"/>
  <c r="G33" i="49"/>
  <c r="E33" i="49"/>
  <c r="L33" i="49" s="1"/>
  <c r="C33" i="49"/>
  <c r="CO32" i="49"/>
  <c r="CE32" i="49"/>
  <c r="CH32" i="49" s="1"/>
  <c r="CB32" i="49"/>
  <c r="BZ32" i="49"/>
  <c r="BG32" i="49"/>
  <c r="BE32" i="49"/>
  <c r="BC32" i="49"/>
  <c r="BA32" i="49"/>
  <c r="AX32" i="49"/>
  <c r="BW32" i="49" s="1"/>
  <c r="AN32" i="49"/>
  <c r="AM32" i="49"/>
  <c r="AL32" i="49"/>
  <c r="AH32" i="49"/>
  <c r="AI32" i="49" s="1"/>
  <c r="AF32" i="49"/>
  <c r="AG32" i="49" s="1"/>
  <c r="AE32" i="49"/>
  <c r="AD32" i="49"/>
  <c r="AB32" i="49"/>
  <c r="AC32" i="49" s="1"/>
  <c r="Z32" i="49"/>
  <c r="K32" i="49"/>
  <c r="I32" i="49"/>
  <c r="G32" i="49"/>
  <c r="E32" i="49"/>
  <c r="L32" i="49" s="1"/>
  <c r="C32" i="49"/>
  <c r="AY32" i="49" s="1"/>
  <c r="CO31" i="49"/>
  <c r="CE31" i="49"/>
  <c r="CH31" i="49" s="1"/>
  <c r="CB31" i="49"/>
  <c r="BZ31" i="49"/>
  <c r="BG31" i="49"/>
  <c r="BE31" i="49"/>
  <c r="BC31" i="49"/>
  <c r="BA31" i="49"/>
  <c r="AX31" i="49"/>
  <c r="BW31" i="49" s="1"/>
  <c r="AN31" i="49"/>
  <c r="AM31" i="49"/>
  <c r="AL31" i="49"/>
  <c r="AH31" i="49"/>
  <c r="AI31" i="49" s="1"/>
  <c r="AF31" i="49"/>
  <c r="AG31" i="49" s="1"/>
  <c r="AD31" i="49"/>
  <c r="AE31" i="49" s="1"/>
  <c r="AB31" i="49"/>
  <c r="AC31" i="49" s="1"/>
  <c r="Z31" i="49"/>
  <c r="K31" i="49"/>
  <c r="I31" i="49"/>
  <c r="G31" i="49"/>
  <c r="E31" i="49"/>
  <c r="C31" i="49"/>
  <c r="AY31" i="49" s="1"/>
  <c r="CO30" i="49"/>
  <c r="CE30" i="49"/>
  <c r="CH30" i="49" s="1"/>
  <c r="CB30" i="49"/>
  <c r="BZ30" i="49"/>
  <c r="BG30" i="49"/>
  <c r="BE30" i="49"/>
  <c r="BC30" i="49"/>
  <c r="BA30" i="49"/>
  <c r="AX30" i="49"/>
  <c r="BW30" i="49" s="1"/>
  <c r="AN30" i="49"/>
  <c r="AM30" i="49"/>
  <c r="AL30" i="49"/>
  <c r="AH30" i="49"/>
  <c r="AI30" i="49" s="1"/>
  <c r="AF30" i="49"/>
  <c r="AG30" i="49" s="1"/>
  <c r="AD30" i="49"/>
  <c r="AE30" i="49" s="1"/>
  <c r="AB30" i="49"/>
  <c r="AC30" i="49" s="1"/>
  <c r="AA30" i="49"/>
  <c r="Z30" i="49"/>
  <c r="K30" i="49"/>
  <c r="I30" i="49"/>
  <c r="G30" i="49"/>
  <c r="E30" i="49"/>
  <c r="C30" i="49"/>
  <c r="AY30" i="49" s="1"/>
  <c r="CO29" i="49"/>
  <c r="CH29" i="49"/>
  <c r="CF29" i="49"/>
  <c r="CE29" i="49"/>
  <c r="CB29" i="49"/>
  <c r="BZ29" i="49"/>
  <c r="BG29" i="49"/>
  <c r="BE29" i="49"/>
  <c r="BC29" i="49"/>
  <c r="BA29" i="49"/>
  <c r="AX29" i="49"/>
  <c r="BW29" i="49" s="1"/>
  <c r="AN29" i="49"/>
  <c r="AM29" i="49"/>
  <c r="AL29" i="49"/>
  <c r="AH29" i="49"/>
  <c r="AI29" i="49" s="1"/>
  <c r="AF29" i="49"/>
  <c r="AG29" i="49" s="1"/>
  <c r="AD29" i="49"/>
  <c r="AB29" i="49"/>
  <c r="AC29" i="49" s="1"/>
  <c r="Z29" i="49"/>
  <c r="K29" i="49"/>
  <c r="I29" i="49"/>
  <c r="G29" i="49"/>
  <c r="E29" i="49"/>
  <c r="L29" i="49" s="1"/>
  <c r="C29" i="49"/>
  <c r="AY29" i="49" s="1"/>
  <c r="CO28" i="49"/>
  <c r="CE28" i="49"/>
  <c r="CF28" i="49" s="1"/>
  <c r="CB28" i="49"/>
  <c r="BZ28" i="49"/>
  <c r="BW28" i="49"/>
  <c r="BG28" i="49"/>
  <c r="BE28" i="49"/>
  <c r="BC28" i="49"/>
  <c r="BA28" i="49"/>
  <c r="AX28" i="49"/>
  <c r="AN28" i="49"/>
  <c r="AM28" i="49"/>
  <c r="AL28" i="49"/>
  <c r="AH28" i="49"/>
  <c r="AI28" i="49" s="1"/>
  <c r="AG28" i="49"/>
  <c r="AF28" i="49"/>
  <c r="AA28" i="49" s="1"/>
  <c r="AD28" i="49"/>
  <c r="AE28" i="49" s="1"/>
  <c r="AB28" i="49"/>
  <c r="AC28" i="49" s="1"/>
  <c r="Z28" i="49"/>
  <c r="K28" i="49"/>
  <c r="I28" i="49"/>
  <c r="G28" i="49"/>
  <c r="E28" i="49"/>
  <c r="C28" i="49"/>
  <c r="AY28" i="49" s="1"/>
  <c r="CO27" i="49"/>
  <c r="CH27" i="49"/>
  <c r="CE27" i="49"/>
  <c r="CF27" i="49" s="1"/>
  <c r="CB27" i="49"/>
  <c r="BZ27" i="49"/>
  <c r="BG27" i="49"/>
  <c r="BE27" i="49"/>
  <c r="BC27" i="49"/>
  <c r="BA27" i="49"/>
  <c r="AX27" i="49"/>
  <c r="BW27" i="49" s="1"/>
  <c r="AN27" i="49"/>
  <c r="AM27" i="49"/>
  <c r="AL27" i="49"/>
  <c r="AH27" i="49"/>
  <c r="AF27" i="49"/>
  <c r="AG27" i="49" s="1"/>
  <c r="AD27" i="49"/>
  <c r="AB27" i="49"/>
  <c r="AC27" i="49" s="1"/>
  <c r="Z27" i="49"/>
  <c r="K27" i="49"/>
  <c r="I27" i="49"/>
  <c r="G27" i="49"/>
  <c r="E27" i="49"/>
  <c r="C27" i="49"/>
  <c r="CJ25" i="49"/>
  <c r="CN24" i="49"/>
  <c r="CM24" i="49"/>
  <c r="CL24" i="49"/>
  <c r="CK24" i="49"/>
  <c r="CJ24" i="49"/>
  <c r="CG24" i="49"/>
  <c r="CC24" i="49"/>
  <c r="CA24" i="49"/>
  <c r="BY24" i="49"/>
  <c r="CE24" i="49" s="1"/>
  <c r="CQ24" i="49" s="1"/>
  <c r="BX24" i="49"/>
  <c r="BU24" i="49"/>
  <c r="BF24" i="49"/>
  <c r="BD24" i="49"/>
  <c r="BB24" i="49"/>
  <c r="AZ24" i="49"/>
  <c r="AU24" i="49"/>
  <c r="P24" i="49"/>
  <c r="O24" i="49"/>
  <c r="J24" i="49"/>
  <c r="H24" i="49"/>
  <c r="F24" i="49"/>
  <c r="D24" i="49"/>
  <c r="CO23" i="49"/>
  <c r="CE23" i="49"/>
  <c r="CH23" i="49" s="1"/>
  <c r="CB23" i="49"/>
  <c r="BZ23" i="49"/>
  <c r="BG23" i="49"/>
  <c r="BE23" i="49"/>
  <c r="BC23" i="49"/>
  <c r="BA23" i="49"/>
  <c r="AX23" i="49"/>
  <c r="BW23" i="49" s="1"/>
  <c r="AN23" i="49"/>
  <c r="AM23" i="49"/>
  <c r="AL23" i="49"/>
  <c r="AI23" i="49"/>
  <c r="AH23" i="49"/>
  <c r="AF23" i="49"/>
  <c r="AG23" i="49" s="1"/>
  <c r="AD23" i="49"/>
  <c r="AE23" i="49" s="1"/>
  <c r="AB23" i="49"/>
  <c r="Z23" i="49"/>
  <c r="K23" i="49"/>
  <c r="I23" i="49"/>
  <c r="G23" i="49"/>
  <c r="E23" i="49"/>
  <c r="C23" i="49"/>
  <c r="AY23" i="49" s="1"/>
  <c r="CO22" i="49"/>
  <c r="CF22" i="49"/>
  <c r="CE22" i="49"/>
  <c r="CH22" i="49" s="1"/>
  <c r="CB22" i="49"/>
  <c r="BZ22" i="49"/>
  <c r="BG22" i="49"/>
  <c r="BE22" i="49"/>
  <c r="BC22" i="49"/>
  <c r="BA22" i="49"/>
  <c r="AY22" i="49"/>
  <c r="AX22" i="49"/>
  <c r="BW22" i="49" s="1"/>
  <c r="AN22" i="49"/>
  <c r="AM22" i="49"/>
  <c r="AL22" i="49"/>
  <c r="AI22" i="49"/>
  <c r="AH22" i="49"/>
  <c r="AF22" i="49"/>
  <c r="AG22" i="49" s="1"/>
  <c r="AJ22" i="49" s="1"/>
  <c r="AD22" i="49"/>
  <c r="AE22" i="49" s="1"/>
  <c r="AC22" i="49"/>
  <c r="AB22" i="49"/>
  <c r="Z22" i="49"/>
  <c r="K22" i="49"/>
  <c r="I22" i="49"/>
  <c r="G22" i="49"/>
  <c r="L22" i="49" s="1"/>
  <c r="BH22" i="49" s="1"/>
  <c r="E22" i="49"/>
  <c r="C22" i="49"/>
  <c r="CO21" i="49"/>
  <c r="CE21" i="49"/>
  <c r="CB21" i="49"/>
  <c r="BZ21" i="49"/>
  <c r="BG21" i="49"/>
  <c r="BE21" i="49"/>
  <c r="BC21" i="49"/>
  <c r="BA21" i="49"/>
  <c r="AX21" i="49"/>
  <c r="BW21" i="49" s="1"/>
  <c r="AN21" i="49"/>
  <c r="AN71" i="49" s="1"/>
  <c r="AM21" i="49"/>
  <c r="AL21" i="49"/>
  <c r="AH21" i="49"/>
  <c r="AF21" i="49"/>
  <c r="AD21" i="49"/>
  <c r="AB21" i="49"/>
  <c r="Z21" i="49"/>
  <c r="K21" i="49"/>
  <c r="I21" i="49"/>
  <c r="G21" i="49"/>
  <c r="G71" i="49" s="1"/>
  <c r="E21" i="49"/>
  <c r="C21" i="49"/>
  <c r="CO20" i="49"/>
  <c r="CE20" i="49"/>
  <c r="CF20" i="49" s="1"/>
  <c r="CB20" i="49"/>
  <c r="BZ20" i="49"/>
  <c r="BG20" i="49"/>
  <c r="BE20" i="49"/>
  <c r="BC20" i="49"/>
  <c r="BA20" i="49"/>
  <c r="AY20" i="49"/>
  <c r="AX20" i="49"/>
  <c r="BW20" i="49" s="1"/>
  <c r="AN20" i="49"/>
  <c r="AM20" i="49"/>
  <c r="AL20" i="49"/>
  <c r="AH20" i="49"/>
  <c r="AI20" i="49" s="1"/>
  <c r="AF20" i="49"/>
  <c r="AG20" i="49" s="1"/>
  <c r="AD20" i="49"/>
  <c r="AE20" i="49" s="1"/>
  <c r="AB20" i="49"/>
  <c r="AC20" i="49" s="1"/>
  <c r="AA20" i="49"/>
  <c r="Z20" i="49"/>
  <c r="K20" i="49"/>
  <c r="I20" i="49"/>
  <c r="G20" i="49"/>
  <c r="E20" i="49"/>
  <c r="C20" i="49"/>
  <c r="CO19" i="49"/>
  <c r="CH19" i="49"/>
  <c r="CF19" i="49"/>
  <c r="CE19" i="49"/>
  <c r="CB19" i="49"/>
  <c r="BZ19" i="49"/>
  <c r="BW19" i="49"/>
  <c r="BG19" i="49"/>
  <c r="BE19" i="49"/>
  <c r="BC19" i="49"/>
  <c r="BA19" i="49"/>
  <c r="AX19" i="49"/>
  <c r="AN19" i="49"/>
  <c r="AM19" i="49"/>
  <c r="AL19" i="49"/>
  <c r="AH19" i="49"/>
  <c r="AI19" i="49" s="1"/>
  <c r="AF19" i="49"/>
  <c r="AG19" i="49" s="1"/>
  <c r="AD19" i="49"/>
  <c r="AE19" i="49" s="1"/>
  <c r="AB19" i="49"/>
  <c r="AC19" i="49" s="1"/>
  <c r="AA19" i="49"/>
  <c r="Z19" i="49"/>
  <c r="K19" i="49"/>
  <c r="I19" i="49"/>
  <c r="G19" i="49"/>
  <c r="E19" i="49"/>
  <c r="C19" i="49"/>
  <c r="AY19" i="49" s="1"/>
  <c r="CO18" i="49"/>
  <c r="CE18" i="49"/>
  <c r="CH18" i="49" s="1"/>
  <c r="CB18" i="49"/>
  <c r="BZ18" i="49"/>
  <c r="BW18" i="49"/>
  <c r="BG18" i="49"/>
  <c r="BE18" i="49"/>
  <c r="BC18" i="49"/>
  <c r="BA18" i="49"/>
  <c r="AX18" i="49"/>
  <c r="AN18" i="49"/>
  <c r="AM18" i="49"/>
  <c r="AL18" i="49"/>
  <c r="AH18" i="49"/>
  <c r="AI18" i="49" s="1"/>
  <c r="AF18" i="49"/>
  <c r="AG18" i="49" s="1"/>
  <c r="AD18" i="49"/>
  <c r="AE18" i="49" s="1"/>
  <c r="AB18" i="49"/>
  <c r="AA18" i="49" s="1"/>
  <c r="Z18" i="49"/>
  <c r="K18" i="49"/>
  <c r="I18" i="49"/>
  <c r="G18" i="49"/>
  <c r="E18" i="49"/>
  <c r="C18" i="49"/>
  <c r="AY18" i="49" s="1"/>
  <c r="CO17" i="49"/>
  <c r="CE17" i="49"/>
  <c r="CF17" i="49" s="1"/>
  <c r="CB17" i="49"/>
  <c r="BZ17" i="49"/>
  <c r="BG17" i="49"/>
  <c r="BE17" i="49"/>
  <c r="BC17" i="49"/>
  <c r="BA17" i="49"/>
  <c r="BA24" i="49" s="1"/>
  <c r="AX17" i="49"/>
  <c r="BW17" i="49" s="1"/>
  <c r="AN17" i="49"/>
  <c r="AM17" i="49"/>
  <c r="AL17" i="49"/>
  <c r="AH17" i="49"/>
  <c r="AI17" i="49" s="1"/>
  <c r="AF17" i="49"/>
  <c r="AG17" i="49" s="1"/>
  <c r="AD17" i="49"/>
  <c r="AE17" i="49" s="1"/>
  <c r="AB17" i="49"/>
  <c r="AB24" i="49" s="1"/>
  <c r="Z17" i="49"/>
  <c r="K17" i="49"/>
  <c r="I17" i="49"/>
  <c r="I24" i="49" s="1"/>
  <c r="G17" i="49"/>
  <c r="E17" i="49"/>
  <c r="C17" i="49"/>
  <c r="CJ15" i="49"/>
  <c r="CN14" i="49"/>
  <c r="CM14" i="49"/>
  <c r="CL14" i="49"/>
  <c r="CO14" i="49" s="1"/>
  <c r="CK14" i="49"/>
  <c r="CJ14" i="49"/>
  <c r="CG14" i="49"/>
  <c r="CC14" i="49"/>
  <c r="CA14" i="49"/>
  <c r="BY14" i="49"/>
  <c r="CE14" i="49" s="1"/>
  <c r="BX14" i="49"/>
  <c r="BU14" i="49"/>
  <c r="BF14" i="49"/>
  <c r="BD14" i="49"/>
  <c r="BB14" i="49"/>
  <c r="AZ14" i="49"/>
  <c r="AU14" i="49"/>
  <c r="P14" i="49"/>
  <c r="O14" i="49"/>
  <c r="J14" i="49"/>
  <c r="H14" i="49"/>
  <c r="F14" i="49"/>
  <c r="D14" i="49"/>
  <c r="CO13" i="49"/>
  <c r="CE13" i="49"/>
  <c r="CE73" i="49" s="1"/>
  <c r="CH73" i="49" s="1"/>
  <c r="CB13" i="49"/>
  <c r="BZ13" i="49"/>
  <c r="BW13" i="49"/>
  <c r="BG13" i="49"/>
  <c r="BE13" i="49"/>
  <c r="BC13" i="49"/>
  <c r="BA13" i="49"/>
  <c r="AX13" i="49"/>
  <c r="AN13" i="49"/>
  <c r="AM13" i="49"/>
  <c r="AL13" i="49"/>
  <c r="AH13" i="49"/>
  <c r="AH73" i="49" s="1"/>
  <c r="AF13" i="49"/>
  <c r="AG13" i="49" s="1"/>
  <c r="AG73" i="49" s="1"/>
  <c r="AD13" i="49"/>
  <c r="AE13" i="49" s="1"/>
  <c r="AB13" i="49"/>
  <c r="Z13" i="49"/>
  <c r="K13" i="49"/>
  <c r="I13" i="49"/>
  <c r="G13" i="49"/>
  <c r="E13" i="49"/>
  <c r="C13" i="49"/>
  <c r="AY13" i="49" s="1"/>
  <c r="AY73" i="49" s="1"/>
  <c r="CO12" i="49"/>
  <c r="CE12" i="49"/>
  <c r="CE72" i="49" s="1"/>
  <c r="CH72" i="49" s="1"/>
  <c r="CB12" i="49"/>
  <c r="BZ12" i="49"/>
  <c r="BG12" i="49"/>
  <c r="BE12" i="49"/>
  <c r="BC12" i="49"/>
  <c r="BA12" i="49"/>
  <c r="AX12" i="49"/>
  <c r="BW12" i="49" s="1"/>
  <c r="AN12" i="49"/>
  <c r="AM12" i="49"/>
  <c r="AL12" i="49"/>
  <c r="AH12" i="49"/>
  <c r="AF12" i="49"/>
  <c r="AF72" i="49" s="1"/>
  <c r="AD12" i="49"/>
  <c r="AA12" i="49" s="1"/>
  <c r="AB12" i="49"/>
  <c r="Z12" i="49"/>
  <c r="K12" i="49"/>
  <c r="I12" i="49"/>
  <c r="G12" i="49"/>
  <c r="E12" i="49"/>
  <c r="C12" i="49"/>
  <c r="CO11" i="49"/>
  <c r="CE11" i="49"/>
  <c r="CH11" i="49" s="1"/>
  <c r="CB11" i="49"/>
  <c r="BZ11" i="49"/>
  <c r="BG11" i="49"/>
  <c r="BE11" i="49"/>
  <c r="BC11" i="49"/>
  <c r="BA11" i="49"/>
  <c r="AX11" i="49"/>
  <c r="BW11" i="49" s="1"/>
  <c r="AN11" i="49"/>
  <c r="AM11" i="49"/>
  <c r="AL11" i="49"/>
  <c r="AH11" i="49"/>
  <c r="AI11" i="49" s="1"/>
  <c r="AF11" i="49"/>
  <c r="AG11" i="49" s="1"/>
  <c r="AD11" i="49"/>
  <c r="AE11" i="49" s="1"/>
  <c r="AB11" i="49"/>
  <c r="Z11" i="49"/>
  <c r="K11" i="49"/>
  <c r="I11" i="49"/>
  <c r="G11" i="49"/>
  <c r="E11" i="49"/>
  <c r="L11" i="49" s="1"/>
  <c r="C11" i="49"/>
  <c r="AY11" i="49" s="1"/>
  <c r="CO10" i="49"/>
  <c r="CF10" i="49"/>
  <c r="CE10" i="49"/>
  <c r="CE70" i="49" s="1"/>
  <c r="CH70" i="49" s="1"/>
  <c r="CB10" i="49"/>
  <c r="BZ10" i="49"/>
  <c r="BG10" i="49"/>
  <c r="BE10" i="49"/>
  <c r="BC10" i="49"/>
  <c r="BA10" i="49"/>
  <c r="AX10" i="49"/>
  <c r="BW10" i="49" s="1"/>
  <c r="AN10" i="49"/>
  <c r="AM10" i="49"/>
  <c r="AL10" i="49"/>
  <c r="AI10" i="49"/>
  <c r="AH10" i="49"/>
  <c r="AF10" i="49"/>
  <c r="AD10" i="49"/>
  <c r="AE10" i="49" s="1"/>
  <c r="AB10" i="49"/>
  <c r="Z10" i="49"/>
  <c r="K10" i="49"/>
  <c r="I10" i="49"/>
  <c r="G10" i="49"/>
  <c r="G70" i="49" s="1"/>
  <c r="E10" i="49"/>
  <c r="C10" i="49"/>
  <c r="C70" i="49" s="1"/>
  <c r="CO9" i="49"/>
  <c r="CE9" i="49"/>
  <c r="CH9" i="49" s="1"/>
  <c r="CB9" i="49"/>
  <c r="BZ9" i="49"/>
  <c r="BG9" i="49"/>
  <c r="BE9" i="49"/>
  <c r="BC9" i="49"/>
  <c r="BC14" i="49" s="1"/>
  <c r="BA9" i="49"/>
  <c r="AY9" i="49"/>
  <c r="AX9" i="49"/>
  <c r="BW9" i="49" s="1"/>
  <c r="AN9" i="49"/>
  <c r="AM9" i="49"/>
  <c r="AL9" i="49"/>
  <c r="AH9" i="49"/>
  <c r="AH69" i="49" s="1"/>
  <c r="AG9" i="49"/>
  <c r="AF9" i="49"/>
  <c r="AD9" i="49"/>
  <c r="AB9" i="49"/>
  <c r="AC9" i="49" s="1"/>
  <c r="Z9" i="49"/>
  <c r="L9" i="49"/>
  <c r="M9" i="49" s="1"/>
  <c r="BI9" i="49" s="1"/>
  <c r="K9" i="49"/>
  <c r="I9" i="49"/>
  <c r="G9" i="49"/>
  <c r="E9" i="49"/>
  <c r="E69" i="49" s="1"/>
  <c r="C9" i="49"/>
  <c r="CO8" i="49"/>
  <c r="CE8" i="49"/>
  <c r="CB8" i="49"/>
  <c r="BZ8" i="49"/>
  <c r="BW8" i="49"/>
  <c r="BG8" i="49"/>
  <c r="BE8" i="49"/>
  <c r="BE14" i="49" s="1"/>
  <c r="BC8" i="49"/>
  <c r="BA8" i="49"/>
  <c r="AX8" i="49"/>
  <c r="AN8" i="49"/>
  <c r="AM8" i="49"/>
  <c r="AL8" i="49"/>
  <c r="AH8" i="49"/>
  <c r="AF8" i="49"/>
  <c r="AG8" i="49" s="1"/>
  <c r="AD8" i="49"/>
  <c r="AE8" i="49" s="1"/>
  <c r="AB8" i="49"/>
  <c r="AB68" i="49" s="1"/>
  <c r="AA8" i="49"/>
  <c r="Z8" i="49"/>
  <c r="K8" i="49"/>
  <c r="I8" i="49"/>
  <c r="G8" i="49"/>
  <c r="E8" i="49"/>
  <c r="C8" i="49"/>
  <c r="CO7" i="49"/>
  <c r="CE7" i="49"/>
  <c r="CE67" i="49" s="1"/>
  <c r="CB7" i="49"/>
  <c r="BZ7" i="49"/>
  <c r="BG7" i="49"/>
  <c r="BG14" i="49" s="1"/>
  <c r="BE7" i="49"/>
  <c r="BC7" i="49"/>
  <c r="BA7" i="49"/>
  <c r="AX7" i="49"/>
  <c r="BW7" i="49" s="1"/>
  <c r="AN7" i="49"/>
  <c r="AM7" i="49"/>
  <c r="AL7" i="49"/>
  <c r="AH7" i="49"/>
  <c r="AF7" i="49"/>
  <c r="AD7" i="49"/>
  <c r="AD67" i="49" s="1"/>
  <c r="AC7" i="49"/>
  <c r="AB7" i="49"/>
  <c r="Z7" i="49"/>
  <c r="K7" i="49"/>
  <c r="K67" i="49" s="1"/>
  <c r="I7" i="49"/>
  <c r="I67" i="49" s="1"/>
  <c r="G7" i="49"/>
  <c r="E7" i="49"/>
  <c r="C7" i="49"/>
  <c r="AY7" i="49" s="1"/>
  <c r="CJ5" i="49"/>
  <c r="CH4" i="49"/>
  <c r="BN4" i="49"/>
  <c r="AB4" i="49"/>
  <c r="AM4" i="49" s="1"/>
  <c r="O4" i="49"/>
  <c r="AJ53" i="50" l="1"/>
  <c r="BH62" i="50"/>
  <c r="Q62" i="50"/>
  <c r="AF24" i="50"/>
  <c r="AC7" i="50"/>
  <c r="BG14" i="50"/>
  <c r="AY68" i="50"/>
  <c r="AH24" i="50"/>
  <c r="AY71" i="50"/>
  <c r="AC41" i="50"/>
  <c r="AJ41" i="50" s="1"/>
  <c r="BA54" i="50"/>
  <c r="AA50" i="50"/>
  <c r="AA53" i="50"/>
  <c r="K64" i="50"/>
  <c r="L61" i="50"/>
  <c r="O74" i="50"/>
  <c r="Q95" i="50" s="1"/>
  <c r="K54" i="50"/>
  <c r="AB68" i="50"/>
  <c r="BA14" i="50"/>
  <c r="K34" i="50"/>
  <c r="BC34" i="50"/>
  <c r="BG34" i="50"/>
  <c r="L32" i="50"/>
  <c r="Q32" i="50" s="1"/>
  <c r="AG50" i="50"/>
  <c r="AG54" i="50" s="1"/>
  <c r="AH64" i="50"/>
  <c r="CO67" i="50"/>
  <c r="J74" i="50"/>
  <c r="CO73" i="50"/>
  <c r="AF67" i="50"/>
  <c r="AA31" i="50"/>
  <c r="AB34" i="50"/>
  <c r="BE74" i="50"/>
  <c r="BE85" i="50" s="1"/>
  <c r="D74" i="50"/>
  <c r="H95" i="50" s="1"/>
  <c r="AG7" i="50"/>
  <c r="AG67" i="50" s="1"/>
  <c r="AD70" i="50"/>
  <c r="AF72" i="50"/>
  <c r="CH12" i="50"/>
  <c r="AA23" i="50"/>
  <c r="AA40" i="50"/>
  <c r="CO44" i="50"/>
  <c r="BC64" i="50"/>
  <c r="CF59" i="50"/>
  <c r="AA60" i="50"/>
  <c r="CO72" i="50"/>
  <c r="AL84" i="50"/>
  <c r="AE70" i="50"/>
  <c r="CB14" i="50"/>
  <c r="AJ23" i="50"/>
  <c r="BE44" i="50"/>
  <c r="AA38" i="50"/>
  <c r="AD69" i="50"/>
  <c r="AY17" i="50"/>
  <c r="K24" i="50"/>
  <c r="CO24" i="50"/>
  <c r="AJ33" i="50"/>
  <c r="L53" i="50"/>
  <c r="C67" i="50"/>
  <c r="C74" i="50" s="1"/>
  <c r="AA32" i="50"/>
  <c r="AN64" i="50"/>
  <c r="I67" i="50"/>
  <c r="AN14" i="50"/>
  <c r="C68" i="50"/>
  <c r="AA19" i="50"/>
  <c r="AC32" i="50"/>
  <c r="L40" i="50"/>
  <c r="L42" i="50"/>
  <c r="Q42" i="50" s="1"/>
  <c r="AN44" i="50"/>
  <c r="E54" i="50"/>
  <c r="L50" i="50"/>
  <c r="M50" i="50" s="1"/>
  <c r="BI50" i="50" s="1"/>
  <c r="L52" i="50"/>
  <c r="L63" i="50"/>
  <c r="Q63" i="50" s="1"/>
  <c r="BA24" i="50"/>
  <c r="AG34" i="50"/>
  <c r="AF64" i="50"/>
  <c r="BA64" i="50"/>
  <c r="C73" i="50"/>
  <c r="E68" i="50"/>
  <c r="I72" i="50"/>
  <c r="AN72" i="50"/>
  <c r="L22" i="50"/>
  <c r="BH22" i="50" s="1"/>
  <c r="L39" i="50"/>
  <c r="M39" i="50" s="1"/>
  <c r="BI39" i="50" s="1"/>
  <c r="AD64" i="50"/>
  <c r="CB64" i="50"/>
  <c r="CO68" i="50"/>
  <c r="L10" i="50"/>
  <c r="L11" i="50"/>
  <c r="K73" i="50"/>
  <c r="AM34" i="50"/>
  <c r="L29" i="50"/>
  <c r="M29" i="50" s="1"/>
  <c r="BI29" i="50" s="1"/>
  <c r="AJ50" i="50"/>
  <c r="AI64" i="50"/>
  <c r="AE64" i="50"/>
  <c r="CN74" i="50"/>
  <c r="BC74" i="50"/>
  <c r="BC92" i="50" s="1"/>
  <c r="AZ91" i="50"/>
  <c r="BH62" i="49"/>
  <c r="Q62" i="49"/>
  <c r="M62" i="49"/>
  <c r="BI62" i="49" s="1"/>
  <c r="BH58" i="49"/>
  <c r="Q58" i="49"/>
  <c r="M58" i="49"/>
  <c r="BI58" i="49" s="1"/>
  <c r="BH48" i="49"/>
  <c r="M48" i="49"/>
  <c r="BI48" i="49" s="1"/>
  <c r="AJ30" i="49"/>
  <c r="BJ30" i="49" s="1"/>
  <c r="BH33" i="49"/>
  <c r="AO33" i="49" s="1"/>
  <c r="BO33" i="49" s="1"/>
  <c r="Q33" i="49"/>
  <c r="M33" i="49"/>
  <c r="BI33" i="49" s="1"/>
  <c r="AE58" i="49"/>
  <c r="G67" i="49"/>
  <c r="BL4" i="49"/>
  <c r="BO4" i="49" s="1"/>
  <c r="AE73" i="49"/>
  <c r="AA17" i="49"/>
  <c r="L20" i="49"/>
  <c r="L51" i="49"/>
  <c r="AA57" i="49"/>
  <c r="P74" i="49"/>
  <c r="CO67" i="49"/>
  <c r="BE24" i="49"/>
  <c r="L50" i="49"/>
  <c r="Q50" i="49" s="1"/>
  <c r="CO70" i="49"/>
  <c r="AM70" i="49"/>
  <c r="L40" i="49"/>
  <c r="AI57" i="49"/>
  <c r="BC74" i="49"/>
  <c r="BC84" i="49" s="1"/>
  <c r="CF32" i="49"/>
  <c r="CB24" i="49"/>
  <c r="BX25" i="49"/>
  <c r="AA52" i="49"/>
  <c r="G64" i="49"/>
  <c r="P107" i="49"/>
  <c r="Y107" i="49" s="1"/>
  <c r="I70" i="49"/>
  <c r="L28" i="49"/>
  <c r="BZ34" i="49"/>
  <c r="AD69" i="49"/>
  <c r="K70" i="49"/>
  <c r="AY10" i="49"/>
  <c r="AY70" i="49" s="1"/>
  <c r="AM72" i="49"/>
  <c r="E73" i="49"/>
  <c r="AM73" i="49"/>
  <c r="CB34" i="49"/>
  <c r="AN44" i="49"/>
  <c r="L39" i="49"/>
  <c r="H74" i="49"/>
  <c r="H95" i="49" s="1"/>
  <c r="CG74" i="49"/>
  <c r="T107" i="49"/>
  <c r="AY69" i="49"/>
  <c r="AC17" i="49"/>
  <c r="AJ17" i="49" s="1"/>
  <c r="CH28" i="49"/>
  <c r="CH7" i="49"/>
  <c r="E72" i="49"/>
  <c r="E67" i="49"/>
  <c r="CE68" i="49"/>
  <c r="CH68" i="49" s="1"/>
  <c r="AF69" i="49"/>
  <c r="G72" i="49"/>
  <c r="AN72" i="49"/>
  <c r="G73" i="49"/>
  <c r="AN73" i="49"/>
  <c r="C24" i="49"/>
  <c r="CH17" i="49"/>
  <c r="I34" i="49"/>
  <c r="L31" i="49"/>
  <c r="K64" i="49"/>
  <c r="AA59" i="49"/>
  <c r="AJ61" i="49"/>
  <c r="BJ61" i="49" s="1"/>
  <c r="CM74" i="49"/>
  <c r="AZ84" i="49"/>
  <c r="AE7" i="49"/>
  <c r="CF11" i="49"/>
  <c r="AM34" i="49"/>
  <c r="G44" i="49"/>
  <c r="CB14" i="49"/>
  <c r="BX15" i="49"/>
  <c r="E24" i="49"/>
  <c r="AB34" i="49"/>
  <c r="AA42" i="49"/>
  <c r="L57" i="49"/>
  <c r="BH57" i="49" s="1"/>
  <c r="I64" i="49"/>
  <c r="AI59" i="49"/>
  <c r="AJ59" i="49" s="1"/>
  <c r="AK59" i="49" s="1"/>
  <c r="BK59" i="49" s="1"/>
  <c r="AA60" i="49"/>
  <c r="AA62" i="49"/>
  <c r="D74" i="49"/>
  <c r="J74" i="49"/>
  <c r="AG12" i="49"/>
  <c r="BG24" i="49"/>
  <c r="AM44" i="49"/>
  <c r="G54" i="49"/>
  <c r="AM24" i="49"/>
  <c r="AF71" i="49"/>
  <c r="AA40" i="49"/>
  <c r="AH44" i="49"/>
  <c r="AB54" i="49"/>
  <c r="BA64" i="49"/>
  <c r="AM64" i="49"/>
  <c r="F74" i="49"/>
  <c r="C72" i="49"/>
  <c r="C69" i="49"/>
  <c r="G68" i="49"/>
  <c r="L13" i="49"/>
  <c r="AN24" i="49"/>
  <c r="L18" i="49"/>
  <c r="Q18" i="49" s="1"/>
  <c r="AG21" i="49"/>
  <c r="AG71" i="49" s="1"/>
  <c r="CE71" i="49"/>
  <c r="CH71" i="49" s="1"/>
  <c r="AA23" i="49"/>
  <c r="AN34" i="49"/>
  <c r="BG54" i="49"/>
  <c r="L52" i="49"/>
  <c r="AB64" i="49"/>
  <c r="AN64" i="49"/>
  <c r="BG74" i="49"/>
  <c r="C68" i="49"/>
  <c r="I73" i="49"/>
  <c r="CF9" i="49"/>
  <c r="K24" i="49"/>
  <c r="AD34" i="49"/>
  <c r="CO34" i="49"/>
  <c r="CO44" i="49"/>
  <c r="AJ48" i="49"/>
  <c r="CO54" i="49"/>
  <c r="AC57" i="49"/>
  <c r="CB64" i="49"/>
  <c r="AC18" i="49"/>
  <c r="AA29" i="49"/>
  <c r="AM14" i="49"/>
  <c r="AN67" i="49"/>
  <c r="AB70" i="49"/>
  <c r="I72" i="49"/>
  <c r="G24" i="49"/>
  <c r="AA11" i="49"/>
  <c r="BA14" i="49"/>
  <c r="G69" i="49"/>
  <c r="AF70" i="49"/>
  <c r="CH20" i="49"/>
  <c r="AB72" i="49"/>
  <c r="CO24" i="49"/>
  <c r="L30" i="49"/>
  <c r="BH30" i="49" s="1"/>
  <c r="AA39" i="49"/>
  <c r="AK39" i="49" s="1"/>
  <c r="BK39" i="49" s="1"/>
  <c r="BE54" i="49"/>
  <c r="L49" i="49"/>
  <c r="BH49" i="49" s="1"/>
  <c r="O74" i="49"/>
  <c r="Q95" i="49" s="1"/>
  <c r="P108" i="49" s="1"/>
  <c r="CN24" i="51"/>
  <c r="CJ74" i="51"/>
  <c r="CI74" i="51"/>
  <c r="CN73" i="51"/>
  <c r="CN14" i="51"/>
  <c r="CE17" i="51"/>
  <c r="CA74" i="51"/>
  <c r="CA91" i="51" s="1"/>
  <c r="BZ73" i="51"/>
  <c r="CB73" i="51"/>
  <c r="CE12" i="51"/>
  <c r="BZ67" i="51"/>
  <c r="BZ24" i="51"/>
  <c r="BX74" i="51"/>
  <c r="BX91" i="51" s="1"/>
  <c r="CB14" i="51"/>
  <c r="CC14" i="51" s="1"/>
  <c r="CD14" i="51"/>
  <c r="CD2" i="51" s="1"/>
  <c r="CF19" i="50"/>
  <c r="CH18" i="50"/>
  <c r="CB24" i="50"/>
  <c r="BZ14" i="50"/>
  <c r="CE14" i="50"/>
  <c r="CH13" i="50"/>
  <c r="CH11" i="50"/>
  <c r="CF50" i="50"/>
  <c r="CH39" i="50"/>
  <c r="CE34" i="50"/>
  <c r="BZ34" i="50"/>
  <c r="BZ44" i="50"/>
  <c r="CE44" i="50"/>
  <c r="CF51" i="50"/>
  <c r="CB54" i="50"/>
  <c r="CH52" i="50"/>
  <c r="CH53" i="50"/>
  <c r="CF48" i="50"/>
  <c r="BZ69" i="50"/>
  <c r="BZ71" i="50"/>
  <c r="CF47" i="50"/>
  <c r="CE54" i="50"/>
  <c r="CF54" i="50" s="1"/>
  <c r="CF37" i="50"/>
  <c r="CB68" i="50"/>
  <c r="CB70" i="50"/>
  <c r="CF40" i="50"/>
  <c r="CF43" i="50"/>
  <c r="CB67" i="50"/>
  <c r="CF28" i="50"/>
  <c r="CB69" i="50"/>
  <c r="BZ72" i="50"/>
  <c r="CB72" i="50"/>
  <c r="CB73" i="50"/>
  <c r="CH27" i="50"/>
  <c r="CE67" i="50"/>
  <c r="BZ68" i="50"/>
  <c r="CE68" i="50"/>
  <c r="CH68" i="50" s="1"/>
  <c r="CH29" i="50"/>
  <c r="BZ70" i="50"/>
  <c r="CH23" i="50"/>
  <c r="CH22" i="50"/>
  <c r="CE73" i="50"/>
  <c r="CH73" i="50" s="1"/>
  <c r="CC74" i="50"/>
  <c r="BZ24" i="50"/>
  <c r="CE24" i="50"/>
  <c r="CB54" i="49"/>
  <c r="CB68" i="49"/>
  <c r="CB70" i="49"/>
  <c r="BZ70" i="49"/>
  <c r="BZ72" i="49"/>
  <c r="BZ71" i="49"/>
  <c r="CB44" i="49"/>
  <c r="CC74" i="49"/>
  <c r="CE64" i="49"/>
  <c r="CE2" i="49" s="1"/>
  <c r="BZ64" i="49"/>
  <c r="CB69" i="49"/>
  <c r="CA74" i="49"/>
  <c r="CA92" i="49" s="1"/>
  <c r="CE54" i="49"/>
  <c r="CQ54" i="49" s="1"/>
  <c r="CB67" i="49"/>
  <c r="BZ54" i="49"/>
  <c r="AA10" i="53"/>
  <c r="AJ23" i="51"/>
  <c r="BH28" i="51"/>
  <c r="Q28" i="51"/>
  <c r="BO28" i="51" s="1"/>
  <c r="M28" i="51"/>
  <c r="BI28" i="51" s="1"/>
  <c r="AJ30" i="51"/>
  <c r="M11" i="51"/>
  <c r="BI11" i="51" s="1"/>
  <c r="BH11" i="51"/>
  <c r="Q11" i="51"/>
  <c r="AO33" i="51"/>
  <c r="BJ33" i="51"/>
  <c r="AK33" i="51"/>
  <c r="BK33" i="51" s="1"/>
  <c r="AJ12" i="51"/>
  <c r="U24" i="51"/>
  <c r="AY24" i="51"/>
  <c r="BS24" i="51" s="1"/>
  <c r="AI24" i="51"/>
  <c r="BH22" i="51"/>
  <c r="Q22" i="51"/>
  <c r="M22" i="51"/>
  <c r="BI22" i="51" s="1"/>
  <c r="Q17" i="51"/>
  <c r="M17" i="51"/>
  <c r="BI17" i="51" s="1"/>
  <c r="BH17" i="51"/>
  <c r="AJ32" i="51"/>
  <c r="AO28" i="51"/>
  <c r="BJ28" i="51"/>
  <c r="AK28" i="51"/>
  <c r="BK28" i="51" s="1"/>
  <c r="AO18" i="51"/>
  <c r="BO18" i="51" s="1"/>
  <c r="BJ18" i="51"/>
  <c r="BL18" i="51" s="1"/>
  <c r="BH20" i="51"/>
  <c r="Q20" i="51"/>
  <c r="M20" i="51"/>
  <c r="BI20" i="51" s="1"/>
  <c r="U14" i="51"/>
  <c r="AY14" i="51"/>
  <c r="BS14" i="51" s="1"/>
  <c r="AO11" i="51"/>
  <c r="BJ11" i="51"/>
  <c r="AK11" i="51"/>
  <c r="BK11" i="51" s="1"/>
  <c r="AE34" i="51"/>
  <c r="BH29" i="51"/>
  <c r="Q29" i="51"/>
  <c r="M29" i="51"/>
  <c r="BI29" i="51" s="1"/>
  <c r="BO33" i="51"/>
  <c r="AG44" i="51"/>
  <c r="BJ48" i="51"/>
  <c r="AK48" i="51"/>
  <c r="BK48" i="51" s="1"/>
  <c r="AA8" i="51"/>
  <c r="AG69" i="51"/>
  <c r="AY69" i="51"/>
  <c r="E70" i="51"/>
  <c r="AC70" i="51"/>
  <c r="CE70" i="51"/>
  <c r="I72" i="51"/>
  <c r="AE72" i="51"/>
  <c r="AA13" i="51"/>
  <c r="AJ17" i="51"/>
  <c r="C71" i="51"/>
  <c r="AC71" i="51"/>
  <c r="L23" i="51"/>
  <c r="L24" i="51" s="1"/>
  <c r="E24" i="51"/>
  <c r="Q38" i="51"/>
  <c r="BH38" i="51"/>
  <c r="AJ50" i="51"/>
  <c r="BH62" i="51"/>
  <c r="Q62" i="51"/>
  <c r="M62" i="51"/>
  <c r="BI62" i="51" s="1"/>
  <c r="I14" i="51"/>
  <c r="AB14" i="51"/>
  <c r="AM14" i="51"/>
  <c r="AA17" i="51"/>
  <c r="E71" i="51"/>
  <c r="AD71" i="51"/>
  <c r="AE21" i="51"/>
  <c r="BH39" i="51"/>
  <c r="Q39" i="51"/>
  <c r="BH40" i="51"/>
  <c r="Q40" i="51"/>
  <c r="M40" i="51"/>
  <c r="BI40" i="51" s="1"/>
  <c r="AY53" i="51"/>
  <c r="M53" i="51"/>
  <c r="BI53" i="51" s="1"/>
  <c r="C64" i="51"/>
  <c r="AY57" i="51"/>
  <c r="L7" i="51"/>
  <c r="AG7" i="51"/>
  <c r="AY67" i="51"/>
  <c r="AC8" i="51"/>
  <c r="CE8" i="51"/>
  <c r="AI9" i="51"/>
  <c r="AI69" i="51" s="1"/>
  <c r="AE10" i="51"/>
  <c r="AA11" i="51"/>
  <c r="L12" i="51"/>
  <c r="AG12" i="51"/>
  <c r="AC13" i="51"/>
  <c r="CE13" i="51"/>
  <c r="AN14" i="51"/>
  <c r="M18" i="51"/>
  <c r="BI18" i="51" s="1"/>
  <c r="AE19" i="51"/>
  <c r="AE24" i="51" s="1"/>
  <c r="AE20" i="51"/>
  <c r="AJ20" i="51" s="1"/>
  <c r="AY71" i="51"/>
  <c r="AA27" i="51"/>
  <c r="AM34" i="51"/>
  <c r="AE29" i="51"/>
  <c r="AJ29" i="51" s="1"/>
  <c r="M31" i="51"/>
  <c r="BI31" i="51" s="1"/>
  <c r="AA33" i="51"/>
  <c r="CG34" i="51"/>
  <c r="CE34" i="51"/>
  <c r="AD44" i="51"/>
  <c r="M39" i="51"/>
  <c r="BI39" i="51" s="1"/>
  <c r="CG8" i="51"/>
  <c r="CG13" i="51"/>
  <c r="K14" i="51"/>
  <c r="AD14" i="51"/>
  <c r="Q31" i="51"/>
  <c r="AA32" i="51"/>
  <c r="E34" i="51"/>
  <c r="AE44" i="51"/>
  <c r="CE37" i="51"/>
  <c r="CE67" i="51" s="1"/>
  <c r="CG37" i="51"/>
  <c r="AC42" i="51"/>
  <c r="AJ42" i="51" s="1"/>
  <c r="AA42" i="51"/>
  <c r="BH49" i="51"/>
  <c r="BL49" i="51" s="1"/>
  <c r="M49" i="51"/>
  <c r="BI49" i="51" s="1"/>
  <c r="BM49" i="51" s="1"/>
  <c r="Q49" i="51"/>
  <c r="BH51" i="51"/>
  <c r="Q51" i="51"/>
  <c r="AI7" i="51"/>
  <c r="AE8" i="51"/>
  <c r="AA9" i="51"/>
  <c r="CE11" i="51"/>
  <c r="CE71" i="51" s="1"/>
  <c r="AI72" i="51"/>
  <c r="AE73" i="51"/>
  <c r="AD24" i="51"/>
  <c r="C34" i="51"/>
  <c r="AY27" i="51"/>
  <c r="AC34" i="51"/>
  <c r="CG38" i="51"/>
  <c r="CE38" i="51"/>
  <c r="AJ39" i="51"/>
  <c r="AK41" i="51"/>
  <c r="BK41" i="51" s="1"/>
  <c r="BJ41" i="51"/>
  <c r="AJ43" i="51"/>
  <c r="AI54" i="51"/>
  <c r="BH50" i="51"/>
  <c r="Q50" i="51"/>
  <c r="M50" i="51"/>
  <c r="BI50" i="51" s="1"/>
  <c r="M51" i="51"/>
  <c r="BI51" i="51" s="1"/>
  <c r="CG54" i="51"/>
  <c r="CE54" i="51"/>
  <c r="BH63" i="51"/>
  <c r="Q63" i="51"/>
  <c r="M63" i="51"/>
  <c r="BI63" i="51" s="1"/>
  <c r="BH9" i="51"/>
  <c r="K73" i="51"/>
  <c r="AF73" i="51"/>
  <c r="AF14" i="51"/>
  <c r="AA18" i="51"/>
  <c r="AK18" i="51" s="1"/>
  <c r="BK18" i="51" s="1"/>
  <c r="M19" i="51"/>
  <c r="BI19" i="51" s="1"/>
  <c r="L21" i="51"/>
  <c r="AI71" i="51"/>
  <c r="CD71" i="51"/>
  <c r="CG71" i="51" s="1"/>
  <c r="CE23" i="51"/>
  <c r="CE24" i="51"/>
  <c r="L27" i="51"/>
  <c r="AD34" i="51"/>
  <c r="K34" i="51"/>
  <c r="Q30" i="51"/>
  <c r="AA31" i="51"/>
  <c r="K44" i="51"/>
  <c r="BA44" i="51"/>
  <c r="L47" i="51"/>
  <c r="AG10" i="51"/>
  <c r="AG70" i="51" s="1"/>
  <c r="AA7" i="51"/>
  <c r="L8" i="51"/>
  <c r="AG8" i="51"/>
  <c r="AG68" i="51" s="1"/>
  <c r="AY8" i="51"/>
  <c r="AY68" i="51" s="1"/>
  <c r="E69" i="51"/>
  <c r="AC9" i="51"/>
  <c r="CE9" i="51"/>
  <c r="CE69" i="51" s="1"/>
  <c r="AI10" i="51"/>
  <c r="AI70" i="51" s="1"/>
  <c r="AA12" i="51"/>
  <c r="L13" i="51"/>
  <c r="AG73" i="51"/>
  <c r="AY13" i="51"/>
  <c r="AY73" i="51" s="1"/>
  <c r="BZ14" i="51"/>
  <c r="CE18" i="51"/>
  <c r="Q19" i="51"/>
  <c r="AF24" i="51"/>
  <c r="BH30" i="51"/>
  <c r="AJ31" i="51"/>
  <c r="L32" i="51"/>
  <c r="AH34" i="51"/>
  <c r="L37" i="51"/>
  <c r="CG50" i="51"/>
  <c r="CE50" i="51"/>
  <c r="CG53" i="51"/>
  <c r="CE53" i="51"/>
  <c r="C67" i="51"/>
  <c r="C74" i="51" s="1"/>
  <c r="AB67" i="51"/>
  <c r="CD67" i="51"/>
  <c r="AH68" i="51"/>
  <c r="AH74" i="51" s="1"/>
  <c r="G69" i="51"/>
  <c r="AD69" i="51"/>
  <c r="AN69" i="51"/>
  <c r="CG9" i="51"/>
  <c r="AB72" i="51"/>
  <c r="AH73" i="51"/>
  <c r="AH14" i="51"/>
  <c r="AY17" i="51"/>
  <c r="CG21" i="51"/>
  <c r="CE22" i="51"/>
  <c r="AA23" i="51"/>
  <c r="AH24" i="51"/>
  <c r="I34" i="51"/>
  <c r="AF34" i="51"/>
  <c r="AA30" i="51"/>
  <c r="AI37" i="51"/>
  <c r="AI44" i="51" s="1"/>
  <c r="AG38" i="51"/>
  <c r="AJ38" i="51" s="1"/>
  <c r="C44" i="51"/>
  <c r="AJ57" i="51"/>
  <c r="E67" i="51"/>
  <c r="E74" i="51" s="1"/>
  <c r="AC67" i="51"/>
  <c r="AM67" i="51"/>
  <c r="AI68" i="51"/>
  <c r="I69" i="51"/>
  <c r="I74" i="51" s="1"/>
  <c r="AA10" i="51"/>
  <c r="E72" i="51"/>
  <c r="AC72" i="51"/>
  <c r="AM72" i="51"/>
  <c r="CE72" i="51"/>
  <c r="AI73" i="51"/>
  <c r="AA21" i="51"/>
  <c r="AA22" i="51"/>
  <c r="BE34" i="51"/>
  <c r="BL33" i="51"/>
  <c r="L41" i="51"/>
  <c r="Q43" i="51"/>
  <c r="M43" i="51"/>
  <c r="BI43" i="51" s="1"/>
  <c r="BH43" i="51"/>
  <c r="AO49" i="51"/>
  <c r="L10" i="51"/>
  <c r="G67" i="51"/>
  <c r="AD67" i="51"/>
  <c r="AN67" i="51"/>
  <c r="CG7" i="51"/>
  <c r="K69" i="51"/>
  <c r="K74" i="51" s="1"/>
  <c r="AF69" i="51"/>
  <c r="AF74" i="51" s="1"/>
  <c r="CD70" i="51"/>
  <c r="CG70" i="51" s="1"/>
  <c r="AD72" i="51"/>
  <c r="AN72" i="51"/>
  <c r="CG12" i="51"/>
  <c r="G14" i="51"/>
  <c r="AB71" i="51"/>
  <c r="AM71" i="51"/>
  <c r="AC22" i="51"/>
  <c r="AJ22" i="51" s="1"/>
  <c r="M33" i="51"/>
  <c r="BI33" i="51" s="1"/>
  <c r="BM33" i="51" s="1"/>
  <c r="L42" i="51"/>
  <c r="AC53" i="51"/>
  <c r="AJ53" i="51" s="1"/>
  <c r="AA53" i="51"/>
  <c r="AE64" i="51"/>
  <c r="AA59" i="51"/>
  <c r="AA60" i="51"/>
  <c r="AJ61" i="51"/>
  <c r="E64" i="51"/>
  <c r="P108" i="51"/>
  <c r="AB104" i="51"/>
  <c r="AB105" i="51" s="1"/>
  <c r="AD105" i="51" s="1"/>
  <c r="BG92" i="51"/>
  <c r="BG91" i="51"/>
  <c r="BG84" i="51"/>
  <c r="BG85" i="51"/>
  <c r="AF64" i="51"/>
  <c r="AG57" i="51"/>
  <c r="AG64" i="51" s="1"/>
  <c r="AJ59" i="51"/>
  <c r="AA61" i="51"/>
  <c r="AA62" i="51"/>
  <c r="P85" i="51"/>
  <c r="P91" i="51"/>
  <c r="P92" i="51"/>
  <c r="P84" i="51"/>
  <c r="BH57" i="51"/>
  <c r="Q57" i="51"/>
  <c r="M57" i="51"/>
  <c r="BI57" i="51" s="1"/>
  <c r="AG62" i="51"/>
  <c r="BH58" i="51"/>
  <c r="Q58" i="51"/>
  <c r="M58" i="51"/>
  <c r="BI58" i="51" s="1"/>
  <c r="I64" i="51"/>
  <c r="CG64" i="51"/>
  <c r="CE64" i="51"/>
  <c r="AA38" i="51"/>
  <c r="AA44" i="51" s="1"/>
  <c r="AS44" i="51" s="1"/>
  <c r="C54" i="51"/>
  <c r="K64" i="51"/>
  <c r="L59" i="51"/>
  <c r="L60" i="51"/>
  <c r="L61" i="51"/>
  <c r="BZ64" i="51"/>
  <c r="D91" i="51"/>
  <c r="D84" i="51"/>
  <c r="D85" i="51"/>
  <c r="D92" i="51"/>
  <c r="I71" i="51"/>
  <c r="AG27" i="51"/>
  <c r="AG34" i="51" s="1"/>
  <c r="E44" i="51"/>
  <c r="AC37" i="51"/>
  <c r="BZ44" i="51"/>
  <c r="AB54" i="51"/>
  <c r="AA47" i="51"/>
  <c r="AN54" i="51"/>
  <c r="CM74" i="51"/>
  <c r="CN67" i="51"/>
  <c r="AA39" i="51"/>
  <c r="CB44" i="51"/>
  <c r="CC44" i="51" s="1"/>
  <c r="AA57" i="51"/>
  <c r="CC64" i="51"/>
  <c r="AA40" i="51"/>
  <c r="L48" i="51"/>
  <c r="AB64" i="51"/>
  <c r="CB67" i="51"/>
  <c r="BC85" i="51"/>
  <c r="BC91" i="51"/>
  <c r="BC92" i="51"/>
  <c r="BC84" i="51"/>
  <c r="AH71" i="51"/>
  <c r="AC40" i="51"/>
  <c r="AJ40" i="51" s="1"/>
  <c r="E54" i="51"/>
  <c r="AE47" i="51"/>
  <c r="AE54" i="51" s="1"/>
  <c r="AA51" i="51"/>
  <c r="AE51" i="51"/>
  <c r="AJ51" i="51" s="1"/>
  <c r="AH54" i="51"/>
  <c r="BA64" i="51"/>
  <c r="AJ58" i="51"/>
  <c r="AJ60" i="51"/>
  <c r="AJ62" i="51"/>
  <c r="BE92" i="51"/>
  <c r="BE85" i="51"/>
  <c r="BE91" i="51"/>
  <c r="BE84" i="51"/>
  <c r="CL74" i="51"/>
  <c r="CN68" i="51"/>
  <c r="CB68" i="51"/>
  <c r="BC64" i="51"/>
  <c r="CE61" i="51"/>
  <c r="CE62" i="51"/>
  <c r="CE63" i="51"/>
  <c r="F74" i="51"/>
  <c r="AA63" i="51"/>
  <c r="BE54" i="51"/>
  <c r="L52" i="51"/>
  <c r="CE57" i="51"/>
  <c r="CE58" i="51"/>
  <c r="AC63" i="51"/>
  <c r="AJ63" i="51" s="1"/>
  <c r="H74" i="51"/>
  <c r="H95" i="51" s="1"/>
  <c r="CN70" i="51"/>
  <c r="P107" i="51"/>
  <c r="AA58" i="51"/>
  <c r="BY74" i="51"/>
  <c r="CK74" i="51"/>
  <c r="CN74" i="51" s="1"/>
  <c r="T107" i="51"/>
  <c r="BH29" i="50"/>
  <c r="Q29" i="50"/>
  <c r="BH11" i="50"/>
  <c r="Q11" i="50"/>
  <c r="M11" i="50"/>
  <c r="BI11" i="50" s="1"/>
  <c r="AE22" i="50"/>
  <c r="AJ22" i="50" s="1"/>
  <c r="AA22" i="50"/>
  <c r="AK23" i="50"/>
  <c r="BK23" i="50" s="1"/>
  <c r="BJ23" i="50"/>
  <c r="BJ30" i="50"/>
  <c r="AK30" i="50"/>
  <c r="BK30" i="50" s="1"/>
  <c r="BH39" i="50"/>
  <c r="Q39" i="50"/>
  <c r="BH43" i="50"/>
  <c r="Q43" i="50"/>
  <c r="M43" i="50"/>
  <c r="BI43" i="50" s="1"/>
  <c r="BJ59" i="50"/>
  <c r="BH10" i="50"/>
  <c r="AA17" i="50"/>
  <c r="AD24" i="50"/>
  <c r="AE17" i="50"/>
  <c r="AE24" i="50" s="1"/>
  <c r="AD71" i="50"/>
  <c r="AA21" i="50"/>
  <c r="CH30" i="50"/>
  <c r="CF30" i="50"/>
  <c r="AE38" i="50"/>
  <c r="BJ50" i="50"/>
  <c r="AK50" i="50"/>
  <c r="BK50" i="50" s="1"/>
  <c r="CF61" i="50"/>
  <c r="AF68" i="50"/>
  <c r="AA8" i="50"/>
  <c r="C69" i="50"/>
  <c r="AY9" i="50"/>
  <c r="AY69" i="50" s="1"/>
  <c r="AH70" i="50"/>
  <c r="AA10" i="50"/>
  <c r="BH18" i="50"/>
  <c r="Q18" i="50"/>
  <c r="M18" i="50"/>
  <c r="BI18" i="50" s="1"/>
  <c r="BH20" i="50"/>
  <c r="Q20" i="50"/>
  <c r="M20" i="50"/>
  <c r="BI20" i="50" s="1"/>
  <c r="L23" i="50"/>
  <c r="AY24" i="50"/>
  <c r="BS24" i="50" s="1"/>
  <c r="U24" i="50"/>
  <c r="AJ40" i="50"/>
  <c r="AH34" i="50"/>
  <c r="CB34" i="50"/>
  <c r="BC44" i="50"/>
  <c r="CH49" i="50"/>
  <c r="CF49" i="50"/>
  <c r="AJ51" i="50"/>
  <c r="CE64" i="50"/>
  <c r="BZ64" i="50"/>
  <c r="L17" i="50"/>
  <c r="E24" i="50"/>
  <c r="BH42" i="50"/>
  <c r="M42" i="50"/>
  <c r="BI42" i="50" s="1"/>
  <c r="BJ53" i="50"/>
  <c r="AK53" i="50"/>
  <c r="BK53" i="50" s="1"/>
  <c r="E69" i="50"/>
  <c r="L9" i="50"/>
  <c r="G14" i="50"/>
  <c r="I14" i="50"/>
  <c r="M10" i="50"/>
  <c r="BI10" i="50" s="1"/>
  <c r="G24" i="50"/>
  <c r="AC20" i="50"/>
  <c r="AJ20" i="50" s="1"/>
  <c r="AA20" i="50"/>
  <c r="AB70" i="50"/>
  <c r="E71" i="50"/>
  <c r="L21" i="50"/>
  <c r="L27" i="50"/>
  <c r="AA28" i="50"/>
  <c r="AI28" i="50"/>
  <c r="BJ33" i="50"/>
  <c r="AH44" i="50"/>
  <c r="AA37" i="50"/>
  <c r="G44" i="50"/>
  <c r="BH51" i="50"/>
  <c r="M51" i="50"/>
  <c r="BI51" i="50" s="1"/>
  <c r="K68" i="50"/>
  <c r="K14" i="50"/>
  <c r="Q10" i="50"/>
  <c r="AE11" i="50"/>
  <c r="AE71" i="50" s="1"/>
  <c r="AH73" i="50"/>
  <c r="AA13" i="50"/>
  <c r="AM24" i="50"/>
  <c r="G71" i="50"/>
  <c r="BA34" i="50"/>
  <c r="AI31" i="50"/>
  <c r="AJ31" i="50" s="1"/>
  <c r="CF32" i="50"/>
  <c r="AI37" i="50"/>
  <c r="Q30" i="50"/>
  <c r="M30" i="50"/>
  <c r="BI30" i="50" s="1"/>
  <c r="BH30" i="50"/>
  <c r="BL30" i="50" s="1"/>
  <c r="AJ11" i="50"/>
  <c r="L8" i="50"/>
  <c r="CE69" i="50"/>
  <c r="CH69" i="50" s="1"/>
  <c r="CH9" i="50"/>
  <c r="AI13" i="50"/>
  <c r="AI73" i="50" s="1"/>
  <c r="AN24" i="50"/>
  <c r="AN67" i="50"/>
  <c r="CH31" i="50"/>
  <c r="CF31" i="50"/>
  <c r="BH37" i="50"/>
  <c r="Q37" i="50"/>
  <c r="AA39" i="50"/>
  <c r="AG39" i="50"/>
  <c r="AG44" i="50" s="1"/>
  <c r="Q40" i="50"/>
  <c r="M40" i="50"/>
  <c r="BI40" i="50" s="1"/>
  <c r="BH40" i="50"/>
  <c r="L48" i="50"/>
  <c r="Q51" i="50"/>
  <c r="AB69" i="50"/>
  <c r="AA9" i="50"/>
  <c r="CF9" i="50"/>
  <c r="AC19" i="50"/>
  <c r="AJ19" i="50" s="1"/>
  <c r="AN71" i="50"/>
  <c r="BH31" i="50"/>
  <c r="Q31" i="50"/>
  <c r="M37" i="50"/>
  <c r="BI37" i="50" s="1"/>
  <c r="BH47" i="50"/>
  <c r="Q47" i="50"/>
  <c r="M47" i="50"/>
  <c r="BI47" i="50" s="1"/>
  <c r="AA63" i="50"/>
  <c r="AC63" i="50"/>
  <c r="AJ63" i="50" s="1"/>
  <c r="AC9" i="50"/>
  <c r="AJ29" i="50"/>
  <c r="M31" i="50"/>
  <c r="BI31" i="50" s="1"/>
  <c r="CO34" i="50"/>
  <c r="L41" i="50"/>
  <c r="K71" i="50"/>
  <c r="BE54" i="50"/>
  <c r="AH68" i="50"/>
  <c r="G69" i="50"/>
  <c r="AN69" i="50"/>
  <c r="C72" i="50"/>
  <c r="AB72" i="50"/>
  <c r="CE72" i="50"/>
  <c r="AB14" i="50"/>
  <c r="I24" i="50"/>
  <c r="AA18" i="50"/>
  <c r="I71" i="50"/>
  <c r="AF71" i="50"/>
  <c r="BE34" i="50"/>
  <c r="AA33" i="50"/>
  <c r="AK33" i="50" s="1"/>
  <c r="BK33" i="50" s="1"/>
  <c r="AC61" i="50"/>
  <c r="AJ61" i="50" s="1"/>
  <c r="AA61" i="50"/>
  <c r="E67" i="50"/>
  <c r="AM67" i="50"/>
  <c r="AI68" i="50"/>
  <c r="I69" i="50"/>
  <c r="I74" i="50" s="1"/>
  <c r="E72" i="50"/>
  <c r="AM72" i="50"/>
  <c r="AG71" i="50"/>
  <c r="AA30" i="50"/>
  <c r="L38" i="50"/>
  <c r="E44" i="50"/>
  <c r="G67" i="50"/>
  <c r="AD67" i="50"/>
  <c r="AF69" i="50"/>
  <c r="AF74" i="50" s="1"/>
  <c r="C70" i="50"/>
  <c r="CE70" i="50"/>
  <c r="CH70" i="50" s="1"/>
  <c r="G72" i="50"/>
  <c r="AD72" i="50"/>
  <c r="AD14" i="50"/>
  <c r="AH71" i="50"/>
  <c r="AI21" i="50"/>
  <c r="CF27" i="50"/>
  <c r="AJ32" i="50"/>
  <c r="AC54" i="50"/>
  <c r="BE92" i="50"/>
  <c r="BE84" i="50"/>
  <c r="BE91" i="50"/>
  <c r="AE7" i="50"/>
  <c r="AG9" i="50"/>
  <c r="AM70" i="50"/>
  <c r="CF10" i="50"/>
  <c r="AE12" i="50"/>
  <c r="AB73" i="50"/>
  <c r="AM73" i="50"/>
  <c r="AG18" i="50"/>
  <c r="AJ18" i="50" s="1"/>
  <c r="CE71" i="50"/>
  <c r="CH71" i="50" s="1"/>
  <c r="AA27" i="50"/>
  <c r="AN34" i="50"/>
  <c r="AA29" i="50"/>
  <c r="L33" i="50"/>
  <c r="I44" i="50"/>
  <c r="AG40" i="50"/>
  <c r="AA43" i="50"/>
  <c r="BC54" i="50"/>
  <c r="AJ48" i="50"/>
  <c r="AA49" i="50"/>
  <c r="AE49" i="50"/>
  <c r="AJ49" i="50" s="1"/>
  <c r="AG64" i="50"/>
  <c r="L59" i="50"/>
  <c r="AJ60" i="50"/>
  <c r="AA62" i="50"/>
  <c r="AG62" i="50"/>
  <c r="AJ62" i="50" s="1"/>
  <c r="BG74" i="50"/>
  <c r="E70" i="50"/>
  <c r="K67" i="50"/>
  <c r="AH69" i="50"/>
  <c r="CH10" i="50"/>
  <c r="K72" i="50"/>
  <c r="AY73" i="50"/>
  <c r="AC13" i="50"/>
  <c r="AN73" i="50"/>
  <c r="C14" i="50"/>
  <c r="AF14" i="50"/>
  <c r="AI17" i="50"/>
  <c r="BC24" i="50"/>
  <c r="CF21" i="50"/>
  <c r="C34" i="50"/>
  <c r="AC27" i="50"/>
  <c r="CH33" i="50"/>
  <c r="CF33" i="50"/>
  <c r="K44" i="50"/>
  <c r="AJ43" i="50"/>
  <c r="CB44" i="50"/>
  <c r="BG64" i="50"/>
  <c r="L58" i="50"/>
  <c r="AB64" i="50"/>
  <c r="L7" i="50"/>
  <c r="AC68" i="50"/>
  <c r="AM68" i="50"/>
  <c r="AI69" i="50"/>
  <c r="I70" i="50"/>
  <c r="L12" i="50"/>
  <c r="AG72" i="50"/>
  <c r="AY12" i="50"/>
  <c r="AY72" i="50" s="1"/>
  <c r="E73" i="50"/>
  <c r="L13" i="50"/>
  <c r="AD73" i="50"/>
  <c r="AH14" i="50"/>
  <c r="Q19" i="50"/>
  <c r="CH20" i="50"/>
  <c r="CF20" i="50"/>
  <c r="AM71" i="50"/>
  <c r="AD34" i="50"/>
  <c r="AE44" i="50"/>
  <c r="BG54" i="50"/>
  <c r="Q61" i="50"/>
  <c r="M61" i="50"/>
  <c r="BI61" i="50" s="1"/>
  <c r="BH61" i="50"/>
  <c r="D92" i="50"/>
  <c r="D84" i="50"/>
  <c r="D85" i="50"/>
  <c r="AH67" i="50"/>
  <c r="G68" i="50"/>
  <c r="AD68" i="50"/>
  <c r="AN68" i="50"/>
  <c r="CH8" i="50"/>
  <c r="K70" i="50"/>
  <c r="AF70" i="50"/>
  <c r="AH72" i="50"/>
  <c r="G73" i="50"/>
  <c r="AE13" i="50"/>
  <c r="AE73" i="50" s="1"/>
  <c r="E14" i="50"/>
  <c r="CF17" i="50"/>
  <c r="BH19" i="50"/>
  <c r="AB71" i="50"/>
  <c r="AE27" i="50"/>
  <c r="AE34" i="50" s="1"/>
  <c r="AY27" i="50"/>
  <c r="L28" i="50"/>
  <c r="CH38" i="50"/>
  <c r="CF38" i="50"/>
  <c r="G54" i="50"/>
  <c r="AI47" i="50"/>
  <c r="AI54" i="50" s="1"/>
  <c r="AH54" i="50"/>
  <c r="BH57" i="50"/>
  <c r="I64" i="50"/>
  <c r="E64" i="50"/>
  <c r="P92" i="50"/>
  <c r="P85" i="50"/>
  <c r="P84" i="50"/>
  <c r="BZ67" i="50"/>
  <c r="BX74" i="50"/>
  <c r="K69" i="50"/>
  <c r="AI7" i="50"/>
  <c r="I68" i="50"/>
  <c r="AE8" i="50"/>
  <c r="AG10" i="50"/>
  <c r="AG70" i="50" s="1"/>
  <c r="AY10" i="50"/>
  <c r="AY70" i="50" s="1"/>
  <c r="AI12" i="50"/>
  <c r="AI72" i="50" s="1"/>
  <c r="I73" i="50"/>
  <c r="AG13" i="50"/>
  <c r="AG73" i="50" s="1"/>
  <c r="AF73" i="50"/>
  <c r="AB24" i="50"/>
  <c r="C71" i="50"/>
  <c r="AC21" i="50"/>
  <c r="AF34" i="50"/>
  <c r="BA44" i="50"/>
  <c r="AJ38" i="50"/>
  <c r="I54" i="50"/>
  <c r="CO54" i="50"/>
  <c r="M57" i="50"/>
  <c r="BI57" i="50" s="1"/>
  <c r="BH60" i="50"/>
  <c r="M60" i="50"/>
  <c r="BI60" i="50" s="1"/>
  <c r="M62" i="50"/>
  <c r="BI62" i="50" s="1"/>
  <c r="L49" i="50"/>
  <c r="BE64" i="50"/>
  <c r="CM74" i="50"/>
  <c r="P107" i="50"/>
  <c r="AB103" i="50"/>
  <c r="AB105" i="50" s="1"/>
  <c r="CB71" i="50"/>
  <c r="C44" i="50"/>
  <c r="AM64" i="50"/>
  <c r="BA74" i="50"/>
  <c r="CL74" i="50"/>
  <c r="CK74" i="50"/>
  <c r="AD44" i="50"/>
  <c r="AA51" i="50"/>
  <c r="AJ52" i="50"/>
  <c r="AB54" i="50"/>
  <c r="AA57" i="50"/>
  <c r="CA74" i="50"/>
  <c r="CF41" i="50"/>
  <c r="CF42" i="50"/>
  <c r="C64" i="50"/>
  <c r="AC57" i="50"/>
  <c r="CF58" i="50"/>
  <c r="AA59" i="50"/>
  <c r="AK59" i="50" s="1"/>
  <c r="BK59" i="50" s="1"/>
  <c r="F74" i="50"/>
  <c r="AA42" i="50"/>
  <c r="AA47" i="50"/>
  <c r="AA48" i="50"/>
  <c r="AD54" i="50"/>
  <c r="AY57" i="50"/>
  <c r="AY67" i="50" s="1"/>
  <c r="CG74" i="50"/>
  <c r="AF44" i="50"/>
  <c r="AC42" i="50"/>
  <c r="AJ42" i="50" s="1"/>
  <c r="C54" i="50"/>
  <c r="G64" i="50"/>
  <c r="BZ73" i="50"/>
  <c r="AA58" i="50"/>
  <c r="BY74" i="50"/>
  <c r="CO69" i="50"/>
  <c r="AF54" i="50"/>
  <c r="AJ58" i="50"/>
  <c r="T107" i="50"/>
  <c r="AJ20" i="49"/>
  <c r="AO22" i="49"/>
  <c r="BJ22" i="49"/>
  <c r="BL22" i="49" s="1"/>
  <c r="AJ19" i="49"/>
  <c r="AC34" i="49"/>
  <c r="AJ38" i="49"/>
  <c r="AK17" i="49"/>
  <c r="BK17" i="49" s="1"/>
  <c r="BJ17" i="49"/>
  <c r="U24" i="49"/>
  <c r="AY24" i="49"/>
  <c r="BS24" i="49" s="1"/>
  <c r="CQ14" i="49"/>
  <c r="CH14" i="49"/>
  <c r="CF14" i="49"/>
  <c r="BH40" i="49"/>
  <c r="Q40" i="49"/>
  <c r="M40" i="49"/>
  <c r="BI40" i="49" s="1"/>
  <c r="BH20" i="49"/>
  <c r="M20" i="49"/>
  <c r="BI20" i="49" s="1"/>
  <c r="Q20" i="49"/>
  <c r="Q11" i="49"/>
  <c r="M11" i="49"/>
  <c r="BI11" i="49" s="1"/>
  <c r="BH11" i="49"/>
  <c r="AJ28" i="49"/>
  <c r="BH31" i="49"/>
  <c r="Q31" i="49"/>
  <c r="M31" i="49"/>
  <c r="BI31" i="49" s="1"/>
  <c r="AJ18" i="49"/>
  <c r="L73" i="49"/>
  <c r="AB71" i="49"/>
  <c r="AI27" i="49"/>
  <c r="AI34" i="49" s="1"/>
  <c r="AH34" i="49"/>
  <c r="BH29" i="49"/>
  <c r="Q29" i="49"/>
  <c r="M29" i="49"/>
  <c r="BI29" i="49" s="1"/>
  <c r="AJ32" i="49"/>
  <c r="BJ33" i="49"/>
  <c r="AF34" i="49"/>
  <c r="BH37" i="49"/>
  <c r="BL37" i="49" s="1"/>
  <c r="Q37" i="49"/>
  <c r="M37" i="49"/>
  <c r="BI37" i="49" s="1"/>
  <c r="AF54" i="49"/>
  <c r="AG47" i="49"/>
  <c r="AJ53" i="49"/>
  <c r="AC11" i="49"/>
  <c r="AJ11" i="49" s="1"/>
  <c r="M13" i="49"/>
  <c r="BI13" i="49" s="1"/>
  <c r="G14" i="49"/>
  <c r="CF18" i="49"/>
  <c r="AC21" i="49"/>
  <c r="AC24" i="49" s="1"/>
  <c r="AC23" i="49"/>
  <c r="AJ23" i="49" s="1"/>
  <c r="AK33" i="49"/>
  <c r="BK33" i="49" s="1"/>
  <c r="AG10" i="49"/>
  <c r="Q13" i="49"/>
  <c r="C71" i="49"/>
  <c r="AE21" i="49"/>
  <c r="AD71" i="49"/>
  <c r="AY21" i="49"/>
  <c r="AY71" i="49" s="1"/>
  <c r="AD24" i="49"/>
  <c r="AO30" i="49"/>
  <c r="AJ43" i="49"/>
  <c r="BL48" i="49"/>
  <c r="BH51" i="49"/>
  <c r="Q51" i="49"/>
  <c r="M51" i="49"/>
  <c r="BI51" i="49" s="1"/>
  <c r="BH60" i="49"/>
  <c r="Q60" i="49"/>
  <c r="M60" i="49"/>
  <c r="BI60" i="49" s="1"/>
  <c r="AC67" i="49"/>
  <c r="L10" i="49"/>
  <c r="E71" i="49"/>
  <c r="M22" i="49"/>
  <c r="BI22" i="49" s="1"/>
  <c r="BJ39" i="49"/>
  <c r="I54" i="49"/>
  <c r="L47" i="49"/>
  <c r="BJ59" i="49"/>
  <c r="BG84" i="49"/>
  <c r="BG92" i="49"/>
  <c r="BG85" i="49"/>
  <c r="BG91" i="49"/>
  <c r="AE70" i="49"/>
  <c r="AM68" i="49"/>
  <c r="L7" i="49"/>
  <c r="AN68" i="49"/>
  <c r="AA9" i="49"/>
  <c r="AI70" i="49"/>
  <c r="AD72" i="49"/>
  <c r="AA13" i="49"/>
  <c r="AD14" i="49"/>
  <c r="AY17" i="49"/>
  <c r="CF21" i="49"/>
  <c r="Q22" i="49"/>
  <c r="L23" i="49"/>
  <c r="AF24" i="49"/>
  <c r="BZ24" i="49"/>
  <c r="AA27" i="49"/>
  <c r="Q32" i="49"/>
  <c r="M32" i="49"/>
  <c r="BI32" i="49" s="1"/>
  <c r="BH32" i="49"/>
  <c r="K34" i="49"/>
  <c r="CF34" i="49"/>
  <c r="CQ34" i="49"/>
  <c r="CH34" i="49"/>
  <c r="AG40" i="49"/>
  <c r="AJ40" i="49" s="1"/>
  <c r="AE41" i="49"/>
  <c r="AJ41" i="49" s="1"/>
  <c r="AC42" i="49"/>
  <c r="AJ42" i="49" s="1"/>
  <c r="K54" i="49"/>
  <c r="Q52" i="49"/>
  <c r="BH52" i="49"/>
  <c r="M52" i="49"/>
  <c r="BI52" i="49" s="1"/>
  <c r="AO62" i="49"/>
  <c r="BO62" i="49" s="1"/>
  <c r="BJ62" i="49"/>
  <c r="AK62" i="49"/>
  <c r="BK62" i="49" s="1"/>
  <c r="BM62" i="49" s="1"/>
  <c r="CF12" i="49"/>
  <c r="AB14" i="49"/>
  <c r="E68" i="49"/>
  <c r="E74" i="49" s="1"/>
  <c r="BJ37" i="49"/>
  <c r="AK37" i="49"/>
  <c r="BK37" i="49" s="1"/>
  <c r="AB44" i="49"/>
  <c r="AA38" i="49"/>
  <c r="AA68" i="49" s="1"/>
  <c r="AH67" i="49"/>
  <c r="I68" i="49"/>
  <c r="I74" i="49" s="1"/>
  <c r="AE12" i="49"/>
  <c r="C73" i="49"/>
  <c r="AB73" i="49"/>
  <c r="BH13" i="49"/>
  <c r="CF13" i="49"/>
  <c r="K14" i="49"/>
  <c r="BZ14" i="49"/>
  <c r="L19" i="49"/>
  <c r="I71" i="49"/>
  <c r="CH21" i="49"/>
  <c r="CF23" i="49"/>
  <c r="AE29" i="49"/>
  <c r="AJ29" i="49" s="1"/>
  <c r="AD44" i="49"/>
  <c r="AO48" i="49"/>
  <c r="BJ48" i="49"/>
  <c r="AN14" i="49"/>
  <c r="AF67" i="49"/>
  <c r="AF14" i="49"/>
  <c r="AC8" i="49"/>
  <c r="CH8" i="49"/>
  <c r="CH12" i="49"/>
  <c r="AK30" i="49"/>
  <c r="BK30" i="49" s="1"/>
  <c r="AG7" i="49"/>
  <c r="AD68" i="49"/>
  <c r="AI7" i="49"/>
  <c r="AC69" i="49"/>
  <c r="AM69" i="49"/>
  <c r="AA10" i="49"/>
  <c r="K72" i="49"/>
  <c r="AY12" i="49"/>
  <c r="AY72" i="49" s="1"/>
  <c r="AC13" i="49"/>
  <c r="CH13" i="49"/>
  <c r="L17" i="49"/>
  <c r="AH24" i="49"/>
  <c r="BC24" i="49"/>
  <c r="BE34" i="49"/>
  <c r="AF44" i="49"/>
  <c r="AA37" i="49"/>
  <c r="AE38" i="49"/>
  <c r="L41" i="49"/>
  <c r="L43" i="49"/>
  <c r="AA49" i="49"/>
  <c r="AG49" i="49"/>
  <c r="AG69" i="49" s="1"/>
  <c r="CH61" i="49"/>
  <c r="CF61" i="49"/>
  <c r="CA85" i="49"/>
  <c r="CA84" i="49"/>
  <c r="AI13" i="49"/>
  <c r="AI73" i="49" s="1"/>
  <c r="AG68" i="49"/>
  <c r="AN69" i="49"/>
  <c r="AG72" i="49"/>
  <c r="AH14" i="49"/>
  <c r="L21" i="49"/>
  <c r="C34" i="49"/>
  <c r="AY27" i="49"/>
  <c r="BA34" i="49"/>
  <c r="AG44" i="49"/>
  <c r="C44" i="49"/>
  <c r="AJ47" i="49"/>
  <c r="Q61" i="49"/>
  <c r="M61" i="49"/>
  <c r="BI61" i="49" s="1"/>
  <c r="BH61" i="49"/>
  <c r="J95" i="49"/>
  <c r="BH9" i="49"/>
  <c r="AI9" i="49"/>
  <c r="AC12" i="49"/>
  <c r="I14" i="49"/>
  <c r="L8" i="49"/>
  <c r="AY8" i="49"/>
  <c r="AY68" i="49" s="1"/>
  <c r="AA7" i="49"/>
  <c r="CH67" i="49"/>
  <c r="AH68" i="49"/>
  <c r="I69" i="49"/>
  <c r="CH10" i="49"/>
  <c r="AH72" i="49"/>
  <c r="E34" i="49"/>
  <c r="L27" i="49"/>
  <c r="AE27" i="49"/>
  <c r="AE34" i="49" s="1"/>
  <c r="BC34" i="49"/>
  <c r="Q28" i="49"/>
  <c r="CF30" i="49"/>
  <c r="I44" i="49"/>
  <c r="AI44" i="49"/>
  <c r="BG44" i="49"/>
  <c r="L38" i="49"/>
  <c r="CF39" i="49"/>
  <c r="Q42" i="49"/>
  <c r="M42" i="49"/>
  <c r="BI42" i="49" s="1"/>
  <c r="BH42" i="49"/>
  <c r="BA54" i="49"/>
  <c r="M50" i="49"/>
  <c r="BI50" i="49" s="1"/>
  <c r="BH50" i="49"/>
  <c r="CF8" i="49"/>
  <c r="Q9" i="49"/>
  <c r="L12" i="49"/>
  <c r="AD73" i="49"/>
  <c r="AE9" i="49"/>
  <c r="AC10" i="49"/>
  <c r="C67" i="49"/>
  <c r="C74" i="49" s="1"/>
  <c r="C14" i="49"/>
  <c r="AB67" i="49"/>
  <c r="AM67" i="49"/>
  <c r="CF7" i="49"/>
  <c r="AI8" i="49"/>
  <c r="AI68" i="49" s="1"/>
  <c r="K69" i="49"/>
  <c r="E70" i="49"/>
  <c r="AD70" i="49"/>
  <c r="AN70" i="49"/>
  <c r="AI12" i="49"/>
  <c r="AI72" i="49" s="1"/>
  <c r="K73" i="49"/>
  <c r="AF73" i="49"/>
  <c r="E14" i="49"/>
  <c r="AA21" i="49"/>
  <c r="AM71" i="49"/>
  <c r="AA22" i="49"/>
  <c r="G34" i="49"/>
  <c r="AG34" i="49"/>
  <c r="AJ31" i="49"/>
  <c r="AA32" i="49"/>
  <c r="K44" i="49"/>
  <c r="BA44" i="49"/>
  <c r="E44" i="49"/>
  <c r="BZ44" i="49"/>
  <c r="BG34" i="49"/>
  <c r="AA43" i="49"/>
  <c r="D91" i="49"/>
  <c r="D85" i="49"/>
  <c r="D84" i="49"/>
  <c r="D95" i="49"/>
  <c r="D92" i="49"/>
  <c r="BL62" i="49"/>
  <c r="BC54" i="49"/>
  <c r="CH54" i="49"/>
  <c r="CF54" i="49"/>
  <c r="F95" i="49"/>
  <c r="BE92" i="49"/>
  <c r="BE84" i="49"/>
  <c r="AI54" i="49"/>
  <c r="CF57" i="49"/>
  <c r="AG60" i="49"/>
  <c r="AJ60" i="49" s="1"/>
  <c r="M53" i="49"/>
  <c r="BI53" i="49" s="1"/>
  <c r="BH63" i="49"/>
  <c r="BZ73" i="49"/>
  <c r="CF47" i="49"/>
  <c r="Q48" i="49"/>
  <c r="BO48" i="49" s="1"/>
  <c r="AE52" i="49"/>
  <c r="AJ52" i="49" s="1"/>
  <c r="Q53" i="49"/>
  <c r="AG57" i="49"/>
  <c r="BC64" i="49"/>
  <c r="M63" i="49"/>
  <c r="BI63" i="49" s="1"/>
  <c r="CB71" i="49"/>
  <c r="CB73" i="49"/>
  <c r="BE91" i="49"/>
  <c r="K71" i="49"/>
  <c r="AA31" i="49"/>
  <c r="BC44" i="49"/>
  <c r="AC44" i="49"/>
  <c r="AA47" i="49"/>
  <c r="AA54" i="49" s="1"/>
  <c r="AS54" i="49" s="1"/>
  <c r="AA50" i="49"/>
  <c r="CF52" i="49"/>
  <c r="AD54" i="49"/>
  <c r="BE64" i="49"/>
  <c r="CF58" i="49"/>
  <c r="AE64" i="49"/>
  <c r="CB72" i="49"/>
  <c r="AA48" i="49"/>
  <c r="AK48" i="49" s="1"/>
  <c r="BK48" i="49" s="1"/>
  <c r="BM48" i="49" s="1"/>
  <c r="AJ50" i="49"/>
  <c r="AA53" i="49"/>
  <c r="BG64" i="49"/>
  <c r="AF64" i="49"/>
  <c r="BX74" i="49"/>
  <c r="BX93" i="49" s="1"/>
  <c r="BE85" i="49"/>
  <c r="AH71" i="49"/>
  <c r="CF31" i="49"/>
  <c r="CF41" i="49"/>
  <c r="C54" i="49"/>
  <c r="CH50" i="49"/>
  <c r="CF50" i="49"/>
  <c r="AC51" i="49"/>
  <c r="AJ51" i="49" s="1"/>
  <c r="AA51" i="49"/>
  <c r="AH54" i="49"/>
  <c r="AA63" i="49"/>
  <c r="BC92" i="49"/>
  <c r="BC91" i="49"/>
  <c r="BC85" i="49"/>
  <c r="CL74" i="49"/>
  <c r="CK74" i="49"/>
  <c r="CJ74" i="49"/>
  <c r="P84" i="49"/>
  <c r="K68" i="49"/>
  <c r="K74" i="49" s="1"/>
  <c r="AF68" i="49"/>
  <c r="AB69" i="49"/>
  <c r="CE69" i="49"/>
  <c r="CH69" i="49" s="1"/>
  <c r="AH70" i="49"/>
  <c r="AI21" i="49"/>
  <c r="AI71" i="49" s="1"/>
  <c r="CF37" i="49"/>
  <c r="CF42" i="49"/>
  <c r="AC63" i="49"/>
  <c r="AJ63" i="49" s="1"/>
  <c r="AA58" i="49"/>
  <c r="AA64" i="49" s="1"/>
  <c r="AS64" i="49" s="1"/>
  <c r="C64" i="49"/>
  <c r="BY74" i="49"/>
  <c r="CO69" i="49"/>
  <c r="CH51" i="49"/>
  <c r="CF51" i="49"/>
  <c r="AC58" i="49"/>
  <c r="BZ67" i="49"/>
  <c r="BZ69" i="49"/>
  <c r="CO64" i="49"/>
  <c r="BZ68" i="49"/>
  <c r="L59" i="49"/>
  <c r="Y107" i="50" l="1"/>
  <c r="BC85" i="50"/>
  <c r="AI34" i="50"/>
  <c r="AA24" i="50"/>
  <c r="AS24" i="50" s="1"/>
  <c r="BC91" i="50"/>
  <c r="Q52" i="50"/>
  <c r="M52" i="50"/>
  <c r="BI52" i="50" s="1"/>
  <c r="BH52" i="50"/>
  <c r="AC44" i="50"/>
  <c r="BC84" i="50"/>
  <c r="K74" i="50"/>
  <c r="K92" i="50" s="1"/>
  <c r="AI71" i="50"/>
  <c r="AJ28" i="50"/>
  <c r="M22" i="50"/>
  <c r="BI22" i="50" s="1"/>
  <c r="L70" i="50"/>
  <c r="D91" i="50"/>
  <c r="AB74" i="50"/>
  <c r="Q22" i="50"/>
  <c r="M32" i="50"/>
  <c r="BI32" i="50" s="1"/>
  <c r="F95" i="50"/>
  <c r="Q50" i="50"/>
  <c r="AY74" i="50"/>
  <c r="AY85" i="50" s="1"/>
  <c r="BH63" i="50"/>
  <c r="AO63" i="50" s="1"/>
  <c r="BO63" i="50" s="1"/>
  <c r="CO74" i="50"/>
  <c r="AI24" i="50"/>
  <c r="AC72" i="50"/>
  <c r="BH50" i="50"/>
  <c r="BL50" i="50" s="1"/>
  <c r="AG68" i="50"/>
  <c r="BH32" i="50"/>
  <c r="M53" i="50"/>
  <c r="BI53" i="50" s="1"/>
  <c r="BM53" i="50" s="1"/>
  <c r="BH53" i="50"/>
  <c r="AO53" i="50" s="1"/>
  <c r="Q53" i="50"/>
  <c r="BO53" i="50" s="1"/>
  <c r="AA72" i="50"/>
  <c r="M63" i="50"/>
  <c r="BI63" i="50" s="1"/>
  <c r="BM63" i="50" s="1"/>
  <c r="AH74" i="50"/>
  <c r="AE69" i="50"/>
  <c r="BL30" i="49"/>
  <c r="AE54" i="49"/>
  <c r="AA72" i="49"/>
  <c r="Q39" i="49"/>
  <c r="BH39" i="49"/>
  <c r="AO39" i="49" s="1"/>
  <c r="BO39" i="49" s="1"/>
  <c r="AI69" i="49"/>
  <c r="BL33" i="49"/>
  <c r="AI64" i="49"/>
  <c r="AN74" i="49"/>
  <c r="M39" i="49"/>
  <c r="BI39" i="49" s="1"/>
  <c r="BM39" i="49" s="1"/>
  <c r="AG24" i="49"/>
  <c r="CO74" i="49"/>
  <c r="BH18" i="49"/>
  <c r="P92" i="49"/>
  <c r="P91" i="49"/>
  <c r="P85" i="49"/>
  <c r="BL39" i="49"/>
  <c r="L95" i="49"/>
  <c r="M49" i="49"/>
  <c r="BI49" i="49" s="1"/>
  <c r="Q30" i="49"/>
  <c r="BO30" i="49" s="1"/>
  <c r="M18" i="49"/>
  <c r="BI18" i="49" s="1"/>
  <c r="Q57" i="49"/>
  <c r="L44" i="49"/>
  <c r="Q44" i="49" s="1"/>
  <c r="AE44" i="49"/>
  <c r="AE67" i="49"/>
  <c r="AK61" i="49"/>
  <c r="BK61" i="49" s="1"/>
  <c r="BM61" i="49" s="1"/>
  <c r="Q49" i="49"/>
  <c r="M30" i="49"/>
  <c r="BI30" i="49" s="1"/>
  <c r="M57" i="49"/>
  <c r="BI57" i="49" s="1"/>
  <c r="AB102" i="49"/>
  <c r="AY67" i="49"/>
  <c r="AY74" i="49" s="1"/>
  <c r="AY85" i="49" s="1"/>
  <c r="G74" i="49"/>
  <c r="CF69" i="49"/>
  <c r="BL61" i="49"/>
  <c r="AG64" i="49"/>
  <c r="CA91" i="49"/>
  <c r="AD74" i="49"/>
  <c r="BM33" i="49"/>
  <c r="AI24" i="49"/>
  <c r="BH28" i="49"/>
  <c r="M28" i="49"/>
  <c r="BI28" i="49" s="1"/>
  <c r="CA85" i="51"/>
  <c r="CA84" i="51"/>
  <c r="CA92" i="51"/>
  <c r="CB74" i="51"/>
  <c r="BX85" i="51"/>
  <c r="BX92" i="51"/>
  <c r="BZ74" i="51"/>
  <c r="BX84" i="51"/>
  <c r="CG14" i="51"/>
  <c r="CE14" i="51"/>
  <c r="CP14" i="51"/>
  <c r="CF73" i="50"/>
  <c r="CF68" i="50"/>
  <c r="CH54" i="50"/>
  <c r="CQ54" i="50"/>
  <c r="CF67" i="50"/>
  <c r="CF69" i="50"/>
  <c r="CF72" i="50"/>
  <c r="BZ74" i="50"/>
  <c r="CH72" i="50"/>
  <c r="CE74" i="50"/>
  <c r="BZ74" i="49"/>
  <c r="CF70" i="49"/>
  <c r="CF72" i="49"/>
  <c r="CE74" i="49"/>
  <c r="BJ29" i="51"/>
  <c r="AK29" i="51"/>
  <c r="BK29" i="51" s="1"/>
  <c r="AO29" i="51"/>
  <c r="AO38" i="51"/>
  <c r="BO38" i="51" s="1"/>
  <c r="BJ38" i="51"/>
  <c r="AK38" i="51"/>
  <c r="BK38" i="51" s="1"/>
  <c r="BM38" i="51" s="1"/>
  <c r="M24" i="51"/>
  <c r="BI24" i="51" s="1"/>
  <c r="BH24" i="51"/>
  <c r="Q24" i="51"/>
  <c r="BJ20" i="51"/>
  <c r="AK20" i="51"/>
  <c r="BK20" i="51" s="1"/>
  <c r="AO20" i="51"/>
  <c r="K91" i="51"/>
  <c r="K95" i="51"/>
  <c r="K92" i="51"/>
  <c r="K84" i="51"/>
  <c r="K85" i="51"/>
  <c r="I91" i="51"/>
  <c r="I92" i="51"/>
  <c r="I84" i="51"/>
  <c r="I85" i="51"/>
  <c r="AO62" i="51"/>
  <c r="BJ62" i="51"/>
  <c r="BL62" i="51" s="1"/>
  <c r="AK62" i="51"/>
  <c r="BK62" i="51" s="1"/>
  <c r="BM62" i="51" s="1"/>
  <c r="M48" i="51"/>
  <c r="BI48" i="51" s="1"/>
  <c r="BM48" i="51" s="1"/>
  <c r="Q48" i="51"/>
  <c r="BH48" i="51"/>
  <c r="AC54" i="51"/>
  <c r="BH60" i="51"/>
  <c r="Q60" i="51"/>
  <c r="M60" i="51"/>
  <c r="BI60" i="51" s="1"/>
  <c r="AM74" i="51"/>
  <c r="AO39" i="51"/>
  <c r="BO39" i="51" s="1"/>
  <c r="BJ39" i="51"/>
  <c r="BL39" i="51" s="1"/>
  <c r="AK39" i="51"/>
  <c r="BK39" i="51" s="1"/>
  <c r="AK42" i="51"/>
  <c r="BK42" i="51" s="1"/>
  <c r="BJ42" i="51"/>
  <c r="AO42" i="51"/>
  <c r="AE70" i="51"/>
  <c r="BL38" i="51"/>
  <c r="BM11" i="51"/>
  <c r="BJ60" i="51"/>
  <c r="AK60" i="51"/>
  <c r="BK60" i="51" s="1"/>
  <c r="AO60" i="51"/>
  <c r="BH59" i="51"/>
  <c r="Q59" i="51"/>
  <c r="M59" i="51"/>
  <c r="BI59" i="51" s="1"/>
  <c r="BJ53" i="51"/>
  <c r="BL53" i="51" s="1"/>
  <c r="AK53" i="51"/>
  <c r="BK53" i="51" s="1"/>
  <c r="AO53" i="51"/>
  <c r="BO53" i="51" s="1"/>
  <c r="BO30" i="51"/>
  <c r="AA69" i="51"/>
  <c r="BM39" i="51"/>
  <c r="AK63" i="51"/>
  <c r="BK63" i="51" s="1"/>
  <c r="AO63" i="51"/>
  <c r="BJ63" i="51"/>
  <c r="BL63" i="51" s="1"/>
  <c r="AK58" i="51"/>
  <c r="BK58" i="51" s="1"/>
  <c r="BJ58" i="51"/>
  <c r="BL58" i="51" s="1"/>
  <c r="AO58" i="51"/>
  <c r="BO58" i="51" s="1"/>
  <c r="Q42" i="51"/>
  <c r="BO42" i="51" s="1"/>
  <c r="M42" i="51"/>
  <c r="BI42" i="51" s="1"/>
  <c r="BM42" i="51" s="1"/>
  <c r="BH42" i="51"/>
  <c r="BH37" i="51"/>
  <c r="L44" i="51"/>
  <c r="Q37" i="51"/>
  <c r="M37" i="51"/>
  <c r="BI37" i="51" s="1"/>
  <c r="BM51" i="51"/>
  <c r="AE68" i="51"/>
  <c r="AE14" i="51"/>
  <c r="CE68" i="51"/>
  <c r="AJ72" i="51"/>
  <c r="BJ12" i="51"/>
  <c r="AK12" i="51"/>
  <c r="BK12" i="51" s="1"/>
  <c r="BM43" i="51"/>
  <c r="AC64" i="51"/>
  <c r="L68" i="51"/>
  <c r="Q8" i="51"/>
  <c r="M8" i="51"/>
  <c r="BI8" i="51" s="1"/>
  <c r="BH8" i="51"/>
  <c r="AI67" i="51"/>
  <c r="AI74" i="51" s="1"/>
  <c r="AI14" i="51"/>
  <c r="BM18" i="51"/>
  <c r="AC68" i="51"/>
  <c r="AC74" i="51" s="1"/>
  <c r="AJ8" i="51"/>
  <c r="AC14" i="51"/>
  <c r="AO30" i="51"/>
  <c r="BJ30" i="51"/>
  <c r="AK30" i="51"/>
  <c r="BK30" i="51" s="1"/>
  <c r="BM30" i="51" s="1"/>
  <c r="BH32" i="51"/>
  <c r="BL32" i="51" s="1"/>
  <c r="Q32" i="51"/>
  <c r="M32" i="51"/>
  <c r="BI32" i="51" s="1"/>
  <c r="BM32" i="51" s="1"/>
  <c r="M27" i="51"/>
  <c r="BI27" i="51" s="1"/>
  <c r="L34" i="51"/>
  <c r="BH27" i="51"/>
  <c r="Q27" i="51"/>
  <c r="AY74" i="51"/>
  <c r="BH23" i="51"/>
  <c r="Q23" i="51"/>
  <c r="M23" i="51"/>
  <c r="BI23" i="51" s="1"/>
  <c r="BM28" i="51"/>
  <c r="D95" i="51"/>
  <c r="AJ27" i="51"/>
  <c r="M52" i="51"/>
  <c r="BI52" i="51" s="1"/>
  <c r="BM52" i="51" s="1"/>
  <c r="Q52" i="51"/>
  <c r="BH52" i="51"/>
  <c r="AK51" i="51"/>
  <c r="BK51" i="51" s="1"/>
  <c r="AO51" i="51"/>
  <c r="BO51" i="51" s="1"/>
  <c r="BJ51" i="51"/>
  <c r="AN74" i="51"/>
  <c r="BH41" i="51"/>
  <c r="Q41" i="51"/>
  <c r="M41" i="51"/>
  <c r="BI41" i="51" s="1"/>
  <c r="BM41" i="51" s="1"/>
  <c r="AA70" i="51"/>
  <c r="AY44" i="51"/>
  <c r="BS44" i="51" s="1"/>
  <c r="U44" i="51"/>
  <c r="CD74" i="51"/>
  <c r="CG67" i="51"/>
  <c r="BJ31" i="51"/>
  <c r="BL31" i="51" s="1"/>
  <c r="AK31" i="51"/>
  <c r="BK31" i="51" s="1"/>
  <c r="BM31" i="51" s="1"/>
  <c r="AO31" i="51"/>
  <c r="BO31" i="51" s="1"/>
  <c r="L73" i="51"/>
  <c r="Q13" i="51"/>
  <c r="M13" i="51"/>
  <c r="BI13" i="51" s="1"/>
  <c r="BH13" i="51"/>
  <c r="BH69" i="51"/>
  <c r="BI69" i="51" s="1"/>
  <c r="BL51" i="51"/>
  <c r="CE73" i="51"/>
  <c r="AG67" i="51"/>
  <c r="AG74" i="51" s="1"/>
  <c r="AG14" i="51"/>
  <c r="AC24" i="51"/>
  <c r="J95" i="51"/>
  <c r="AA54" i="51"/>
  <c r="AS54" i="51" s="1"/>
  <c r="BM57" i="51"/>
  <c r="AK59" i="51"/>
  <c r="BK59" i="51" s="1"/>
  <c r="BJ59" i="51"/>
  <c r="AO59" i="51"/>
  <c r="BJ61" i="51"/>
  <c r="AK61" i="51"/>
  <c r="BK61" i="51" s="1"/>
  <c r="AD74" i="51"/>
  <c r="AE69" i="51"/>
  <c r="AB74" i="51"/>
  <c r="BL30" i="51"/>
  <c r="AA72" i="51"/>
  <c r="AJ7" i="51"/>
  <c r="AY34" i="51"/>
  <c r="BS34" i="51" s="1"/>
  <c r="U34" i="51"/>
  <c r="BO49" i="51"/>
  <c r="AC73" i="51"/>
  <c r="AJ13" i="51"/>
  <c r="L67" i="51"/>
  <c r="BH7" i="51"/>
  <c r="M7" i="51"/>
  <c r="BI7" i="51" s="1"/>
  <c r="L14" i="51"/>
  <c r="Q7" i="51"/>
  <c r="AE71" i="51"/>
  <c r="L69" i="51"/>
  <c r="BO22" i="51"/>
  <c r="BL28" i="51"/>
  <c r="U54" i="51"/>
  <c r="AY54" i="51"/>
  <c r="BS54" i="51" s="1"/>
  <c r="L64" i="51"/>
  <c r="G74" i="51"/>
  <c r="I95" i="51" s="1"/>
  <c r="C84" i="51"/>
  <c r="U74" i="51"/>
  <c r="C85" i="51"/>
  <c r="C91" i="51"/>
  <c r="C92" i="51"/>
  <c r="M47" i="51"/>
  <c r="BI47" i="51" s="1"/>
  <c r="Q47" i="51"/>
  <c r="BH47" i="51"/>
  <c r="L54" i="51"/>
  <c r="BM63" i="51"/>
  <c r="AK43" i="51"/>
  <c r="BK43" i="51" s="1"/>
  <c r="BJ43" i="51"/>
  <c r="BL43" i="51" s="1"/>
  <c r="AO43" i="51"/>
  <c r="BO43" i="51" s="1"/>
  <c r="AG72" i="51"/>
  <c r="BO62" i="51"/>
  <c r="AJ24" i="51"/>
  <c r="AO17" i="51"/>
  <c r="BO17" i="51" s="1"/>
  <c r="BJ17" i="51"/>
  <c r="BL17" i="51" s="1"/>
  <c r="AK17" i="51"/>
  <c r="BK17" i="51" s="1"/>
  <c r="BM17" i="51" s="1"/>
  <c r="AA68" i="51"/>
  <c r="BM29" i="51"/>
  <c r="BM20" i="51"/>
  <c r="BJ32" i="51"/>
  <c r="AK32" i="51"/>
  <c r="BK32" i="51" s="1"/>
  <c r="AO23" i="51"/>
  <c r="BJ23" i="51"/>
  <c r="AK23" i="51"/>
  <c r="BK23" i="51" s="1"/>
  <c r="AO57" i="51"/>
  <c r="AJ64" i="51"/>
  <c r="BJ57" i="51"/>
  <c r="BL57" i="51" s="1"/>
  <c r="AK57" i="51"/>
  <c r="BK57" i="51" s="1"/>
  <c r="AA67" i="51"/>
  <c r="AA14" i="51"/>
  <c r="AS14" i="51" s="1"/>
  <c r="F95" i="51"/>
  <c r="AA64" i="51"/>
  <c r="AS64" i="51" s="1"/>
  <c r="BM58" i="51"/>
  <c r="BO57" i="51"/>
  <c r="L70" i="51"/>
  <c r="BH10" i="51"/>
  <c r="Q10" i="51"/>
  <c r="M10" i="51"/>
  <c r="BI10" i="51" s="1"/>
  <c r="BO63" i="51"/>
  <c r="L72" i="51"/>
  <c r="BH12" i="51"/>
  <c r="AO12" i="51" s="1"/>
  <c r="Q12" i="51"/>
  <c r="M12" i="51"/>
  <c r="BI12" i="51" s="1"/>
  <c r="BM12" i="51" s="1"/>
  <c r="U64" i="51"/>
  <c r="AY64" i="51"/>
  <c r="BS64" i="51" s="1"/>
  <c r="AA73" i="51"/>
  <c r="AE67" i="51"/>
  <c r="BO29" i="51"/>
  <c r="BO20" i="51"/>
  <c r="BO11" i="51"/>
  <c r="BJ22" i="51"/>
  <c r="BL22" i="51" s="1"/>
  <c r="AK22" i="51"/>
  <c r="BK22" i="51" s="1"/>
  <c r="BM22" i="51" s="1"/>
  <c r="AO22" i="51"/>
  <c r="Y107" i="51"/>
  <c r="AK40" i="51"/>
  <c r="BK40" i="51" s="1"/>
  <c r="BM40" i="51" s="1"/>
  <c r="BJ40" i="51"/>
  <c r="BL40" i="51" s="1"/>
  <c r="AO40" i="51"/>
  <c r="BO40" i="51" s="1"/>
  <c r="AJ47" i="51"/>
  <c r="AC44" i="51"/>
  <c r="AJ37" i="51"/>
  <c r="Q61" i="51"/>
  <c r="M61" i="51"/>
  <c r="BI61" i="51" s="1"/>
  <c r="BM61" i="51" s="1"/>
  <c r="BH61" i="51"/>
  <c r="BL61" i="51" s="1"/>
  <c r="AA71" i="51"/>
  <c r="AJ10" i="51"/>
  <c r="AJ21" i="51"/>
  <c r="AC69" i="51"/>
  <c r="AJ9" i="51"/>
  <c r="L71" i="51"/>
  <c r="M21" i="51"/>
  <c r="BI21" i="51" s="1"/>
  <c r="BH21" i="51"/>
  <c r="Q21" i="51"/>
  <c r="AA34" i="51"/>
  <c r="AS34" i="51" s="1"/>
  <c r="BM53" i="51"/>
  <c r="AA24" i="51"/>
  <c r="AS24" i="51" s="1"/>
  <c r="AO50" i="51"/>
  <c r="BO50" i="51" s="1"/>
  <c r="BJ50" i="51"/>
  <c r="BL50" i="51" s="1"/>
  <c r="AK50" i="51"/>
  <c r="BK50" i="51" s="1"/>
  <c r="BM50" i="51" s="1"/>
  <c r="BL29" i="51"/>
  <c r="BL20" i="51"/>
  <c r="AJ19" i="51"/>
  <c r="BL11" i="51"/>
  <c r="BJ49" i="50"/>
  <c r="AK49" i="50"/>
  <c r="BK49" i="50" s="1"/>
  <c r="AO31" i="50"/>
  <c r="BJ31" i="50"/>
  <c r="AK31" i="50"/>
  <c r="BK31" i="50" s="1"/>
  <c r="BM31" i="50" s="1"/>
  <c r="AB84" i="50"/>
  <c r="AB85" i="50"/>
  <c r="AB92" i="50"/>
  <c r="AB91" i="50"/>
  <c r="AO22" i="50"/>
  <c r="BO22" i="50" s="1"/>
  <c r="BJ22" i="50"/>
  <c r="AK22" i="50"/>
  <c r="BK22" i="50" s="1"/>
  <c r="I84" i="50"/>
  <c r="I91" i="50"/>
  <c r="I85" i="50"/>
  <c r="I92" i="50"/>
  <c r="AK18" i="50"/>
  <c r="BK18" i="50" s="1"/>
  <c r="BM18" i="50" s="1"/>
  <c r="AO18" i="50"/>
  <c r="BJ18" i="50"/>
  <c r="BL18" i="50" s="1"/>
  <c r="AK58" i="50"/>
  <c r="BK58" i="50" s="1"/>
  <c r="BJ58" i="50"/>
  <c r="AC64" i="50"/>
  <c r="AJ57" i="50"/>
  <c r="Q58" i="50"/>
  <c r="BH58" i="50"/>
  <c r="BL58" i="50" s="1"/>
  <c r="M58" i="50"/>
  <c r="BI58" i="50" s="1"/>
  <c r="AY34" i="50"/>
  <c r="BS34" i="50" s="1"/>
  <c r="U34" i="50"/>
  <c r="M33" i="50"/>
  <c r="BI33" i="50" s="1"/>
  <c r="BM33" i="50" s="1"/>
  <c r="BH33" i="50"/>
  <c r="Q33" i="50"/>
  <c r="AO29" i="50"/>
  <c r="BJ29" i="50"/>
  <c r="AK29" i="50"/>
  <c r="BK29" i="50" s="1"/>
  <c r="BL22" i="50"/>
  <c r="U74" i="50"/>
  <c r="C91" i="50"/>
  <c r="C85" i="50"/>
  <c r="C84" i="50"/>
  <c r="C92" i="50"/>
  <c r="U64" i="50"/>
  <c r="AY64" i="50"/>
  <c r="BS64" i="50" s="1"/>
  <c r="L73" i="50"/>
  <c r="BH13" i="50"/>
  <c r="Q13" i="50"/>
  <c r="M13" i="50"/>
  <c r="BI13" i="50" s="1"/>
  <c r="CF71" i="50"/>
  <c r="AG69" i="50"/>
  <c r="AG74" i="50" s="1"/>
  <c r="AK32" i="50"/>
  <c r="BK32" i="50" s="1"/>
  <c r="BM32" i="50" s="1"/>
  <c r="AO32" i="50"/>
  <c r="BO32" i="50" s="1"/>
  <c r="BJ32" i="50"/>
  <c r="BL32" i="50" s="1"/>
  <c r="AD74" i="50"/>
  <c r="AO61" i="50"/>
  <c r="BO61" i="50" s="1"/>
  <c r="BJ61" i="50"/>
  <c r="BL61" i="50" s="1"/>
  <c r="AK61" i="50"/>
  <c r="BK61" i="50" s="1"/>
  <c r="AA69" i="50"/>
  <c r="AA44" i="50"/>
  <c r="AS44" i="50" s="1"/>
  <c r="BJ40" i="50"/>
  <c r="BL40" i="50" s="1"/>
  <c r="AK40" i="50"/>
  <c r="BK40" i="50" s="1"/>
  <c r="AO40" i="50"/>
  <c r="BO40" i="50" s="1"/>
  <c r="BO18" i="50"/>
  <c r="AC24" i="50"/>
  <c r="BJ38" i="50"/>
  <c r="AK38" i="50"/>
  <c r="BK38" i="50" s="1"/>
  <c r="AG14" i="50"/>
  <c r="AE67" i="50"/>
  <c r="AE14" i="50"/>
  <c r="AJ7" i="50"/>
  <c r="G74" i="50"/>
  <c r="AC69" i="50"/>
  <c r="AJ9" i="50"/>
  <c r="AJ39" i="50"/>
  <c r="BJ20" i="50"/>
  <c r="BL20" i="50" s="1"/>
  <c r="AK20" i="50"/>
  <c r="BK20" i="50" s="1"/>
  <c r="BM20" i="50" s="1"/>
  <c r="AO20" i="50"/>
  <c r="BO20" i="50" s="1"/>
  <c r="CQ64" i="50"/>
  <c r="CH64" i="50"/>
  <c r="CF64" i="50"/>
  <c r="AO50" i="50"/>
  <c r="AJ17" i="50"/>
  <c r="M49" i="50"/>
  <c r="BI49" i="50" s="1"/>
  <c r="BM49" i="50" s="1"/>
  <c r="BH49" i="50"/>
  <c r="BL49" i="50" s="1"/>
  <c r="Q49" i="50"/>
  <c r="L67" i="50"/>
  <c r="Q7" i="50"/>
  <c r="M7" i="50"/>
  <c r="BI7" i="50" s="1"/>
  <c r="L14" i="50"/>
  <c r="BH7" i="50"/>
  <c r="CF44" i="50"/>
  <c r="CQ44" i="50"/>
  <c r="CH44" i="50"/>
  <c r="AK48" i="50"/>
  <c r="BK48" i="50" s="1"/>
  <c r="BJ48" i="50"/>
  <c r="AA34" i="50"/>
  <c r="AS34" i="50" s="1"/>
  <c r="BM50" i="50"/>
  <c r="AA67" i="50"/>
  <c r="BO31" i="50"/>
  <c r="L68" i="50"/>
  <c r="BH8" i="50"/>
  <c r="Q8" i="50"/>
  <c r="M8" i="50"/>
  <c r="BI8" i="50" s="1"/>
  <c r="AI44" i="50"/>
  <c r="AJ37" i="50"/>
  <c r="AA70" i="50"/>
  <c r="BH70" i="50"/>
  <c r="BI70" i="50" s="1"/>
  <c r="CA85" i="50"/>
  <c r="CA84" i="50"/>
  <c r="CB74" i="50"/>
  <c r="CA92" i="50"/>
  <c r="CA91" i="50"/>
  <c r="BH28" i="50"/>
  <c r="Q28" i="50"/>
  <c r="M28" i="50"/>
  <c r="BI28" i="50" s="1"/>
  <c r="BM28" i="50" s="1"/>
  <c r="AK43" i="50"/>
  <c r="BK43" i="50" s="1"/>
  <c r="BM43" i="50" s="1"/>
  <c r="AO43" i="50"/>
  <c r="BO43" i="50" s="1"/>
  <c r="BJ43" i="50"/>
  <c r="BL43" i="50" s="1"/>
  <c r="BH38" i="50"/>
  <c r="BL38" i="50" s="1"/>
  <c r="Q38" i="50"/>
  <c r="M38" i="50"/>
  <c r="BI38" i="50" s="1"/>
  <c r="BM38" i="50" s="1"/>
  <c r="BJ28" i="50"/>
  <c r="AK28" i="50"/>
  <c r="BK28" i="50" s="1"/>
  <c r="BL31" i="50"/>
  <c r="L44" i="50"/>
  <c r="AK11" i="50"/>
  <c r="BK11" i="50" s="1"/>
  <c r="BM11" i="50" s="1"/>
  <c r="AO11" i="50"/>
  <c r="BO11" i="50" s="1"/>
  <c r="BJ11" i="50"/>
  <c r="BL11" i="50" s="1"/>
  <c r="BJ51" i="50"/>
  <c r="BL51" i="50" s="1"/>
  <c r="AK51" i="50"/>
  <c r="BK51" i="50" s="1"/>
  <c r="AO51" i="50"/>
  <c r="BO51" i="50" s="1"/>
  <c r="BH23" i="50"/>
  <c r="Q23" i="50"/>
  <c r="M23" i="50"/>
  <c r="BI23" i="50" s="1"/>
  <c r="BM23" i="50" s="1"/>
  <c r="M70" i="50"/>
  <c r="Q70" i="50"/>
  <c r="AA54" i="50"/>
  <c r="AS54" i="50" s="1"/>
  <c r="AA64" i="50"/>
  <c r="AS64" i="50" s="1"/>
  <c r="AE68" i="50"/>
  <c r="AJ8" i="50"/>
  <c r="D95" i="50"/>
  <c r="L72" i="50"/>
  <c r="Q12" i="50"/>
  <c r="M12" i="50"/>
  <c r="BI12" i="50" s="1"/>
  <c r="BH12" i="50"/>
  <c r="AY14" i="50"/>
  <c r="BS14" i="50" s="1"/>
  <c r="U14" i="50"/>
  <c r="BG84" i="50"/>
  <c r="BG91" i="50"/>
  <c r="BG85" i="50"/>
  <c r="BG92" i="50"/>
  <c r="AE54" i="50"/>
  <c r="AG24" i="50"/>
  <c r="AY44" i="50"/>
  <c r="BS44" i="50" s="1"/>
  <c r="U44" i="50"/>
  <c r="BM60" i="50"/>
  <c r="AJ21" i="50"/>
  <c r="AC71" i="50"/>
  <c r="AO62" i="50"/>
  <c r="BO62" i="50" s="1"/>
  <c r="BJ62" i="50"/>
  <c r="BL62" i="50" s="1"/>
  <c r="AK62" i="50"/>
  <c r="BK62" i="50" s="1"/>
  <c r="BM62" i="50" s="1"/>
  <c r="CF24" i="50"/>
  <c r="CQ24" i="50"/>
  <c r="CH24" i="50"/>
  <c r="BH41" i="50"/>
  <c r="Q41" i="50"/>
  <c r="M41" i="50"/>
  <c r="BI41" i="50" s="1"/>
  <c r="AK63" i="50"/>
  <c r="BK63" i="50" s="1"/>
  <c r="BJ63" i="50"/>
  <c r="AK19" i="50"/>
  <c r="BK19" i="50" s="1"/>
  <c r="BM19" i="50" s="1"/>
  <c r="AO19" i="50"/>
  <c r="BO19" i="50" s="1"/>
  <c r="BJ19" i="50"/>
  <c r="BL19" i="50" s="1"/>
  <c r="BH48" i="50"/>
  <c r="BL48" i="50" s="1"/>
  <c r="Q48" i="50"/>
  <c r="M48" i="50"/>
  <c r="BI48" i="50" s="1"/>
  <c r="BM30" i="50"/>
  <c r="AO30" i="50"/>
  <c r="BO30" i="50" s="1"/>
  <c r="AK52" i="50"/>
  <c r="BK52" i="50" s="1"/>
  <c r="BM52" i="50" s="1"/>
  <c r="AO52" i="50"/>
  <c r="BO52" i="50" s="1"/>
  <c r="BJ52" i="50"/>
  <c r="BL52" i="50" s="1"/>
  <c r="BL60" i="50"/>
  <c r="AI67" i="50"/>
  <c r="AI14" i="50"/>
  <c r="L64" i="50"/>
  <c r="AC73" i="50"/>
  <c r="AJ13" i="50"/>
  <c r="BJ41" i="50"/>
  <c r="AK41" i="50"/>
  <c r="BK41" i="50" s="1"/>
  <c r="AC14" i="50"/>
  <c r="AM74" i="50"/>
  <c r="L34" i="50"/>
  <c r="BH27" i="50"/>
  <c r="Q27" i="50"/>
  <c r="M27" i="50"/>
  <c r="BI27" i="50" s="1"/>
  <c r="L69" i="50"/>
  <c r="Q9" i="50"/>
  <c r="M9" i="50"/>
  <c r="BI9" i="50" s="1"/>
  <c r="BH9" i="50"/>
  <c r="AA68" i="50"/>
  <c r="AA14" i="50"/>
  <c r="AS14" i="50" s="1"/>
  <c r="BM29" i="50"/>
  <c r="U54" i="50"/>
  <c r="AY54" i="50"/>
  <c r="BS54" i="50" s="1"/>
  <c r="BM61" i="50"/>
  <c r="CF14" i="50"/>
  <c r="CQ14" i="50"/>
  <c r="CH14" i="50"/>
  <c r="CE2" i="50"/>
  <c r="J95" i="50"/>
  <c r="BJ60" i="50"/>
  <c r="AO60" i="50"/>
  <c r="BO60" i="50" s="1"/>
  <c r="AK60" i="50"/>
  <c r="BK60" i="50" s="1"/>
  <c r="AE72" i="50"/>
  <c r="AJ12" i="50"/>
  <c r="AC67" i="50"/>
  <c r="CH67" i="50"/>
  <c r="L54" i="50"/>
  <c r="AJ10" i="50"/>
  <c r="BM40" i="50"/>
  <c r="AN74" i="50"/>
  <c r="BM22" i="50"/>
  <c r="BM51" i="50"/>
  <c r="L71" i="50"/>
  <c r="Q21" i="50"/>
  <c r="BH21" i="50"/>
  <c r="M21" i="50"/>
  <c r="BI21" i="50" s="1"/>
  <c r="AA71" i="50"/>
  <c r="BO29" i="50"/>
  <c r="AK42" i="50"/>
  <c r="BK42" i="50" s="1"/>
  <c r="BM42" i="50" s="1"/>
  <c r="AO42" i="50"/>
  <c r="BO42" i="50" s="1"/>
  <c r="BJ42" i="50"/>
  <c r="BL42" i="50" s="1"/>
  <c r="P108" i="50"/>
  <c r="BX91" i="50"/>
  <c r="BX85" i="50"/>
  <c r="BX92" i="50"/>
  <c r="BX84" i="50"/>
  <c r="AJ27" i="50"/>
  <c r="AC34" i="50"/>
  <c r="BH59" i="50"/>
  <c r="Q59" i="50"/>
  <c r="M59" i="50"/>
  <c r="BI59" i="50" s="1"/>
  <c r="BM59" i="50" s="1"/>
  <c r="CF70" i="50"/>
  <c r="AJ47" i="50"/>
  <c r="E74" i="50"/>
  <c r="AC70" i="50"/>
  <c r="AA73" i="50"/>
  <c r="BH17" i="50"/>
  <c r="L24" i="50"/>
  <c r="Q17" i="50"/>
  <c r="M17" i="50"/>
  <c r="BI17" i="50" s="1"/>
  <c r="CH34" i="50"/>
  <c r="CF34" i="50"/>
  <c r="CQ34" i="50"/>
  <c r="BL29" i="50"/>
  <c r="AK29" i="49"/>
  <c r="BK29" i="49" s="1"/>
  <c r="BJ29" i="49"/>
  <c r="AO29" i="49"/>
  <c r="AN85" i="49"/>
  <c r="AN84" i="49"/>
  <c r="AN92" i="49"/>
  <c r="AN91" i="49"/>
  <c r="BH44" i="49"/>
  <c r="BJ40" i="49"/>
  <c r="AK40" i="49"/>
  <c r="BK40" i="49" s="1"/>
  <c r="BM40" i="49" s="1"/>
  <c r="AO40" i="49"/>
  <c r="BS74" i="49"/>
  <c r="AY92" i="49"/>
  <c r="AY91" i="49"/>
  <c r="U74" i="49"/>
  <c r="C91" i="49"/>
  <c r="C85" i="49"/>
  <c r="C84" i="49"/>
  <c r="C92" i="49"/>
  <c r="K85" i="49"/>
  <c r="K92" i="49"/>
  <c r="K91" i="49"/>
  <c r="K84" i="49"/>
  <c r="AO47" i="49"/>
  <c r="BJ47" i="49"/>
  <c r="AK47" i="49"/>
  <c r="BK47" i="49" s="1"/>
  <c r="AE72" i="49"/>
  <c r="L54" i="49"/>
  <c r="Q47" i="49"/>
  <c r="BH47" i="49"/>
  <c r="M47" i="49"/>
  <c r="BI47" i="49" s="1"/>
  <c r="AO53" i="49"/>
  <c r="BO53" i="49" s="1"/>
  <c r="BJ53" i="49"/>
  <c r="BL53" i="49" s="1"/>
  <c r="AK53" i="49"/>
  <c r="BK53" i="49" s="1"/>
  <c r="BM53" i="49" s="1"/>
  <c r="BO40" i="49"/>
  <c r="Q59" i="49"/>
  <c r="M59" i="49"/>
  <c r="BI59" i="49" s="1"/>
  <c r="BM59" i="49" s="1"/>
  <c r="BH59" i="49"/>
  <c r="AI67" i="49"/>
  <c r="AI14" i="49"/>
  <c r="AO42" i="49"/>
  <c r="BO42" i="49" s="1"/>
  <c r="BJ42" i="49"/>
  <c r="BL42" i="49" s="1"/>
  <c r="AK42" i="49"/>
  <c r="BK42" i="49" s="1"/>
  <c r="BM42" i="49" s="1"/>
  <c r="AO28" i="49"/>
  <c r="BO28" i="49" s="1"/>
  <c r="BJ28" i="49"/>
  <c r="BL28" i="49" s="1"/>
  <c r="AK28" i="49"/>
  <c r="BK28" i="49" s="1"/>
  <c r="BM28" i="49" s="1"/>
  <c r="BL40" i="49"/>
  <c r="AE69" i="49"/>
  <c r="AJ9" i="49"/>
  <c r="AJ57" i="49"/>
  <c r="AE71" i="49"/>
  <c r="AK23" i="49"/>
  <c r="BK23" i="49" s="1"/>
  <c r="BJ23" i="49"/>
  <c r="AO23" i="49"/>
  <c r="BO18" i="49"/>
  <c r="BH17" i="49"/>
  <c r="Q17" i="49"/>
  <c r="M17" i="49"/>
  <c r="BI17" i="49" s="1"/>
  <c r="BM17" i="49" s="1"/>
  <c r="L24" i="49"/>
  <c r="AG67" i="49"/>
  <c r="AG14" i="49"/>
  <c r="AA34" i="49"/>
  <c r="AS34" i="49" s="1"/>
  <c r="AA73" i="49"/>
  <c r="AK43" i="49"/>
  <c r="BK43" i="49" s="1"/>
  <c r="BJ43" i="49"/>
  <c r="AC71" i="49"/>
  <c r="AJ21" i="49"/>
  <c r="AA24" i="49"/>
  <c r="AS24" i="49" s="1"/>
  <c r="AJ7" i="49"/>
  <c r="AG54" i="49"/>
  <c r="AK32" i="49"/>
  <c r="BK32" i="49" s="1"/>
  <c r="BM32" i="49" s="1"/>
  <c r="AO32" i="49"/>
  <c r="BO32" i="49" s="1"/>
  <c r="BJ32" i="49"/>
  <c r="Q73" i="49"/>
  <c r="M73" i="49"/>
  <c r="AK38" i="49"/>
  <c r="BK38" i="49" s="1"/>
  <c r="BJ38" i="49"/>
  <c r="AO38" i="49"/>
  <c r="AK22" i="49"/>
  <c r="BK22" i="49" s="1"/>
  <c r="AK50" i="49"/>
  <c r="BK50" i="49" s="1"/>
  <c r="BM50" i="49" s="1"/>
  <c r="AO50" i="49"/>
  <c r="BO50" i="49" s="1"/>
  <c r="BJ50" i="49"/>
  <c r="BL50" i="49" s="1"/>
  <c r="I92" i="49"/>
  <c r="I91" i="49"/>
  <c r="I84" i="49"/>
  <c r="I85" i="49"/>
  <c r="M19" i="49"/>
  <c r="BI19" i="49" s="1"/>
  <c r="BH19" i="49"/>
  <c r="AO19" i="49" s="1"/>
  <c r="Q19" i="49"/>
  <c r="L72" i="49"/>
  <c r="Q12" i="49"/>
  <c r="M12" i="49"/>
  <c r="BI12" i="49" s="1"/>
  <c r="BH12" i="49"/>
  <c r="CQ64" i="49"/>
  <c r="CH64" i="49"/>
  <c r="CF64" i="49"/>
  <c r="AK63" i="49"/>
  <c r="BK63" i="49" s="1"/>
  <c r="AO63" i="49"/>
  <c r="BO63" i="49" s="1"/>
  <c r="BJ63" i="49"/>
  <c r="BL63" i="49" s="1"/>
  <c r="CQ44" i="49"/>
  <c r="CF44" i="49"/>
  <c r="CH44" i="49"/>
  <c r="BH43" i="49"/>
  <c r="AO43" i="49" s="1"/>
  <c r="Q43" i="49"/>
  <c r="M43" i="49"/>
  <c r="BI43" i="49" s="1"/>
  <c r="BM43" i="49" s="1"/>
  <c r="AC73" i="49"/>
  <c r="AJ13" i="49"/>
  <c r="CF24" i="49"/>
  <c r="CH24" i="49"/>
  <c r="AG70" i="49"/>
  <c r="AE24" i="49"/>
  <c r="AC70" i="49"/>
  <c r="AJ10" i="49"/>
  <c r="AO52" i="49"/>
  <c r="BO52" i="49" s="1"/>
  <c r="BJ52" i="49"/>
  <c r="BL52" i="49" s="1"/>
  <c r="AK52" i="49"/>
  <c r="BK52" i="49" s="1"/>
  <c r="L69" i="49"/>
  <c r="AJ49" i="49"/>
  <c r="BJ51" i="49"/>
  <c r="BL51" i="49" s="1"/>
  <c r="AK51" i="49"/>
  <c r="BK51" i="49" s="1"/>
  <c r="BM51" i="49" s="1"/>
  <c r="AO51" i="49"/>
  <c r="BO51" i="49" s="1"/>
  <c r="AA71" i="49"/>
  <c r="CF67" i="49"/>
  <c r="CF68" i="49"/>
  <c r="L34" i="49"/>
  <c r="Q27" i="49"/>
  <c r="M27" i="49"/>
  <c r="BI27" i="49" s="1"/>
  <c r="BH27" i="49"/>
  <c r="L68" i="49"/>
  <c r="Q8" i="49"/>
  <c r="M8" i="49"/>
  <c r="BI8" i="49" s="1"/>
  <c r="BH8" i="49"/>
  <c r="U34" i="49"/>
  <c r="AY34" i="49"/>
  <c r="BS34" i="49" s="1"/>
  <c r="M41" i="49"/>
  <c r="BI41" i="49" s="1"/>
  <c r="BH41" i="49"/>
  <c r="Q41" i="49"/>
  <c r="CF73" i="49"/>
  <c r="AA69" i="49"/>
  <c r="BM22" i="49"/>
  <c r="BM30" i="49"/>
  <c r="AK18" i="49"/>
  <c r="BK18" i="49" s="1"/>
  <c r="BM18" i="49" s="1"/>
  <c r="BJ18" i="49"/>
  <c r="BL18" i="49" s="1"/>
  <c r="AO18" i="49"/>
  <c r="AE68" i="49"/>
  <c r="AH74" i="49"/>
  <c r="BX91" i="49"/>
  <c r="BX85" i="49"/>
  <c r="BX84" i="49"/>
  <c r="BX92" i="49"/>
  <c r="AA67" i="49"/>
  <c r="AA14" i="49"/>
  <c r="AS14" i="49" s="1"/>
  <c r="AM74" i="49"/>
  <c r="AC14" i="49"/>
  <c r="L71" i="49"/>
  <c r="Q21" i="49"/>
  <c r="M21" i="49"/>
  <c r="BI21" i="49" s="1"/>
  <c r="BH21" i="49"/>
  <c r="CB74" i="49"/>
  <c r="AC68" i="49"/>
  <c r="AJ8" i="49"/>
  <c r="BH73" i="49"/>
  <c r="BI73" i="49" s="1"/>
  <c r="BM52" i="49"/>
  <c r="M23" i="49"/>
  <c r="BI23" i="49" s="1"/>
  <c r="BM23" i="49" s="1"/>
  <c r="Q23" i="49"/>
  <c r="BO23" i="49" s="1"/>
  <c r="BH23" i="49"/>
  <c r="BJ11" i="49"/>
  <c r="BL11" i="49" s="1"/>
  <c r="AK11" i="49"/>
  <c r="BK11" i="49" s="1"/>
  <c r="BM11" i="49" s="1"/>
  <c r="AO11" i="49"/>
  <c r="BO11" i="49" s="1"/>
  <c r="BM29" i="49"/>
  <c r="BM20" i="49"/>
  <c r="AO37" i="49"/>
  <c r="BO37" i="49" s="1"/>
  <c r="BJ31" i="49"/>
  <c r="BL31" i="49" s="1"/>
  <c r="AK31" i="49"/>
  <c r="BK31" i="49" s="1"/>
  <c r="BM31" i="49" s="1"/>
  <c r="AO31" i="49"/>
  <c r="BO31" i="49" s="1"/>
  <c r="AJ58" i="49"/>
  <c r="AC64" i="49"/>
  <c r="AB74" i="49"/>
  <c r="Q38" i="49"/>
  <c r="M38" i="49"/>
  <c r="BI38" i="49" s="1"/>
  <c r="BM38" i="49" s="1"/>
  <c r="BH38" i="49"/>
  <c r="AA44" i="49"/>
  <c r="AS44" i="49" s="1"/>
  <c r="AA70" i="49"/>
  <c r="AJ44" i="49"/>
  <c r="BO22" i="49"/>
  <c r="L67" i="49"/>
  <c r="BH7" i="49"/>
  <c r="L14" i="49"/>
  <c r="Q7" i="49"/>
  <c r="M7" i="49"/>
  <c r="BI7" i="49" s="1"/>
  <c r="L70" i="49"/>
  <c r="M10" i="49"/>
  <c r="BI10" i="49" s="1"/>
  <c r="BH10" i="49"/>
  <c r="Q10" i="49"/>
  <c r="AO61" i="49"/>
  <c r="BO61" i="49" s="1"/>
  <c r="BM37" i="49"/>
  <c r="BO29" i="49"/>
  <c r="AJ27" i="49"/>
  <c r="AO20" i="49"/>
  <c r="BO20" i="49" s="1"/>
  <c r="BJ20" i="49"/>
  <c r="BL20" i="49" s="1"/>
  <c r="AK20" i="49"/>
  <c r="BK20" i="49" s="1"/>
  <c r="AO60" i="49"/>
  <c r="BO60" i="49" s="1"/>
  <c r="BJ60" i="49"/>
  <c r="BL60" i="49" s="1"/>
  <c r="AK60" i="49"/>
  <c r="BK60" i="49" s="1"/>
  <c r="BM60" i="49" s="1"/>
  <c r="U44" i="49"/>
  <c r="AY44" i="49"/>
  <c r="BS44" i="49" s="1"/>
  <c r="U64" i="49"/>
  <c r="AY64" i="49"/>
  <c r="BS64" i="49" s="1"/>
  <c r="AK41" i="49"/>
  <c r="BK41" i="49" s="1"/>
  <c r="BJ41" i="49"/>
  <c r="AO41" i="49"/>
  <c r="AY54" i="49"/>
  <c r="BS54" i="49" s="1"/>
  <c r="U54" i="49"/>
  <c r="BM63" i="49"/>
  <c r="L64" i="49"/>
  <c r="AY14" i="49"/>
  <c r="BS14" i="49" s="1"/>
  <c r="U14" i="49"/>
  <c r="AJ12" i="49"/>
  <c r="AC72" i="49"/>
  <c r="AC54" i="49"/>
  <c r="AF74" i="49"/>
  <c r="BL32" i="49"/>
  <c r="CF71" i="49"/>
  <c r="BL29" i="49"/>
  <c r="BJ19" i="49"/>
  <c r="AK19" i="49"/>
  <c r="BK19" i="49" s="1"/>
  <c r="AE14" i="49"/>
  <c r="K84" i="50" l="1"/>
  <c r="BL63" i="50"/>
  <c r="K91" i="50"/>
  <c r="BS74" i="50"/>
  <c r="BL53" i="50"/>
  <c r="K85" i="50"/>
  <c r="AY84" i="50"/>
  <c r="K95" i="50"/>
  <c r="BO50" i="50"/>
  <c r="AY91" i="50"/>
  <c r="AO58" i="50"/>
  <c r="BO58" i="50" s="1"/>
  <c r="AY92" i="50"/>
  <c r="BL41" i="50"/>
  <c r="BM48" i="50"/>
  <c r="AD95" i="50"/>
  <c r="AI74" i="50"/>
  <c r="I95" i="50"/>
  <c r="G84" i="49"/>
  <c r="G92" i="49"/>
  <c r="G91" i="49"/>
  <c r="G85" i="49"/>
  <c r="K95" i="49"/>
  <c r="AY84" i="49"/>
  <c r="G95" i="49"/>
  <c r="E95" i="49"/>
  <c r="AE74" i="49"/>
  <c r="AE91" i="49" s="1"/>
  <c r="AC74" i="49"/>
  <c r="BO38" i="49"/>
  <c r="M44" i="49"/>
  <c r="BI44" i="49" s="1"/>
  <c r="BM44" i="49" s="1"/>
  <c r="AH95" i="49"/>
  <c r="AD95" i="49"/>
  <c r="I95" i="49"/>
  <c r="AI74" i="49"/>
  <c r="BM72" i="51"/>
  <c r="BH54" i="51"/>
  <c r="Q54" i="51"/>
  <c r="M54" i="51"/>
  <c r="BI54" i="51" s="1"/>
  <c r="M64" i="51"/>
  <c r="BI64" i="51" s="1"/>
  <c r="BM64" i="51" s="1"/>
  <c r="Q64" i="51"/>
  <c r="BO64" i="51" s="1"/>
  <c r="BH64" i="51"/>
  <c r="AJ67" i="51"/>
  <c r="AJ14" i="51"/>
  <c r="BJ7" i="51"/>
  <c r="AK7" i="51"/>
  <c r="BK7" i="51" s="1"/>
  <c r="BM7" i="51" s="1"/>
  <c r="AO7" i="51"/>
  <c r="BO7" i="51" s="1"/>
  <c r="AG84" i="51"/>
  <c r="AG92" i="51"/>
  <c r="AG85" i="51"/>
  <c r="AG91" i="51"/>
  <c r="BL41" i="51"/>
  <c r="AO41" i="51"/>
  <c r="BH34" i="51"/>
  <c r="M34" i="51"/>
  <c r="BI34" i="51" s="1"/>
  <c r="Q34" i="51"/>
  <c r="Q68" i="51"/>
  <c r="M68" i="51"/>
  <c r="BL48" i="51"/>
  <c r="AO48" i="51"/>
  <c r="BH67" i="51"/>
  <c r="BL7" i="51"/>
  <c r="AN91" i="51"/>
  <c r="AN85" i="51"/>
  <c r="AN92" i="51"/>
  <c r="AN84" i="51"/>
  <c r="AJ68" i="51"/>
  <c r="AO8" i="51"/>
  <c r="BO8" i="51" s="1"/>
  <c r="BJ8" i="51"/>
  <c r="BJ68" i="51" s="1"/>
  <c r="AK8" i="51"/>
  <c r="BK8" i="51" s="1"/>
  <c r="BM8" i="51" s="1"/>
  <c r="BM68" i="51" s="1"/>
  <c r="BO48" i="51"/>
  <c r="M67" i="51"/>
  <c r="L74" i="51"/>
  <c r="Q67" i="51"/>
  <c r="BM23" i="51"/>
  <c r="AJ73" i="51"/>
  <c r="AO13" i="51"/>
  <c r="BJ13" i="51"/>
  <c r="BJ73" i="51" s="1"/>
  <c r="AK13" i="51"/>
  <c r="BK13" i="51" s="1"/>
  <c r="BM13" i="51" s="1"/>
  <c r="BM73" i="51" s="1"/>
  <c r="BO23" i="51"/>
  <c r="BL23" i="51"/>
  <c r="M71" i="51"/>
  <c r="Q71" i="51"/>
  <c r="M72" i="51"/>
  <c r="Q72" i="51"/>
  <c r="AK24" i="51"/>
  <c r="BK24" i="51" s="1"/>
  <c r="BM24" i="51" s="1"/>
  <c r="BJ24" i="51"/>
  <c r="AO24" i="51"/>
  <c r="BO24" i="51" s="1"/>
  <c r="AB92" i="51"/>
  <c r="AB95" i="51"/>
  <c r="AJ95" i="51" s="1"/>
  <c r="AB84" i="51"/>
  <c r="AB85" i="51"/>
  <c r="AB91" i="51"/>
  <c r="AK47" i="51"/>
  <c r="BK47" i="51" s="1"/>
  <c r="AO47" i="51"/>
  <c r="BJ47" i="51"/>
  <c r="BL47" i="51" s="1"/>
  <c r="BL54" i="51" s="1"/>
  <c r="AJ54" i="51"/>
  <c r="AJ70" i="51"/>
  <c r="AK10" i="51"/>
  <c r="BK10" i="51" s="1"/>
  <c r="BM10" i="51" s="1"/>
  <c r="BM70" i="51" s="1"/>
  <c r="AO10" i="51"/>
  <c r="BO10" i="51" s="1"/>
  <c r="BJ10" i="51"/>
  <c r="BJ70" i="51" s="1"/>
  <c r="AE74" i="51"/>
  <c r="AC95" i="51" s="1"/>
  <c r="M69" i="51"/>
  <c r="Q69" i="51"/>
  <c r="AD95" i="51"/>
  <c r="BL52" i="51"/>
  <c r="AO52" i="51"/>
  <c r="BO52" i="51" s="1"/>
  <c r="AI91" i="51"/>
  <c r="AI84" i="51"/>
  <c r="AI85" i="51"/>
  <c r="AI95" i="51"/>
  <c r="AI92" i="51"/>
  <c r="BJ72" i="51"/>
  <c r="BL37" i="51"/>
  <c r="AJ71" i="51"/>
  <c r="AO21" i="51"/>
  <c r="BO21" i="51" s="1"/>
  <c r="BJ21" i="51"/>
  <c r="BJ71" i="51" s="1"/>
  <c r="AK21" i="51"/>
  <c r="BK21" i="51" s="1"/>
  <c r="BM21" i="51" s="1"/>
  <c r="BM71" i="51" s="1"/>
  <c r="AA74" i="51"/>
  <c r="CD91" i="51"/>
  <c r="CD92" i="51"/>
  <c r="CD84" i="51"/>
  <c r="CD85" i="51"/>
  <c r="CG74" i="51"/>
  <c r="CG95" i="51" s="1"/>
  <c r="CD93" i="51"/>
  <c r="CF93" i="51" s="1"/>
  <c r="CE74" i="51"/>
  <c r="AO32" i="51"/>
  <c r="BO32" i="51" s="1"/>
  <c r="AO61" i="51"/>
  <c r="BO61" i="51" s="1"/>
  <c r="BH73" i="51"/>
  <c r="BI73" i="51" s="1"/>
  <c r="AY85" i="51"/>
  <c r="AY91" i="51"/>
  <c r="BS74" i="51"/>
  <c r="AY92" i="51"/>
  <c r="AY84" i="51"/>
  <c r="AK72" i="51"/>
  <c r="BK72" i="51" s="1"/>
  <c r="AO72" i="51"/>
  <c r="E95" i="51"/>
  <c r="BM60" i="51"/>
  <c r="AH95" i="51"/>
  <c r="AJ69" i="51"/>
  <c r="AO9" i="51"/>
  <c r="BO9" i="51" s="1"/>
  <c r="BJ9" i="51"/>
  <c r="AK9" i="51"/>
  <c r="BK9" i="51" s="1"/>
  <c r="BM9" i="51" s="1"/>
  <c r="BO47" i="51"/>
  <c r="BM47" i="51"/>
  <c r="BH70" i="51"/>
  <c r="BI70" i="51" s="1"/>
  <c r="BL10" i="51"/>
  <c r="BL70" i="51" s="1"/>
  <c r="AK64" i="51"/>
  <c r="BK64" i="51" s="1"/>
  <c r="BJ64" i="51"/>
  <c r="AO64" i="51"/>
  <c r="BH68" i="51"/>
  <c r="BI68" i="51" s="1"/>
  <c r="BL8" i="51"/>
  <c r="BL68" i="51" s="1"/>
  <c r="BM59" i="51"/>
  <c r="BO60" i="51"/>
  <c r="BO12" i="51"/>
  <c r="AO37" i="51"/>
  <c r="BO37" i="51" s="1"/>
  <c r="BJ37" i="51"/>
  <c r="AK37" i="51"/>
  <c r="BK37" i="51" s="1"/>
  <c r="BM37" i="51" s="1"/>
  <c r="AJ44" i="51"/>
  <c r="BH72" i="51"/>
  <c r="BI72" i="51" s="1"/>
  <c r="BL12" i="51"/>
  <c r="Q44" i="51"/>
  <c r="BH44" i="51"/>
  <c r="M44" i="51"/>
  <c r="BI44" i="51" s="1"/>
  <c r="AK19" i="51"/>
  <c r="BK19" i="51" s="1"/>
  <c r="BM19" i="51" s="1"/>
  <c r="AO19" i="51"/>
  <c r="BO19" i="51" s="1"/>
  <c r="BJ19" i="51"/>
  <c r="BL19" i="51" s="1"/>
  <c r="BL24" i="51" s="1"/>
  <c r="M70" i="51"/>
  <c r="Q70" i="51"/>
  <c r="BO13" i="51"/>
  <c r="AJ34" i="51"/>
  <c r="AO27" i="51"/>
  <c r="BO27" i="51" s="1"/>
  <c r="BJ27" i="51"/>
  <c r="BL27" i="51" s="1"/>
  <c r="BL34" i="51" s="1"/>
  <c r="AK27" i="51"/>
  <c r="BK27" i="51" s="1"/>
  <c r="BM27" i="51" s="1"/>
  <c r="BL42" i="51"/>
  <c r="BO59" i="51"/>
  <c r="BL60" i="51"/>
  <c r="BH71" i="51"/>
  <c r="BI71" i="51" s="1"/>
  <c r="BL21" i="51"/>
  <c r="BL71" i="51" s="1"/>
  <c r="G91" i="51"/>
  <c r="G95" i="51"/>
  <c r="G92" i="51"/>
  <c r="G84" i="51"/>
  <c r="G85" i="51"/>
  <c r="Q14" i="51"/>
  <c r="BH14" i="51"/>
  <c r="M14" i="51"/>
  <c r="BI14" i="51" s="1"/>
  <c r="M73" i="51"/>
  <c r="Q73" i="51"/>
  <c r="BO41" i="51"/>
  <c r="L95" i="51"/>
  <c r="BL59" i="51"/>
  <c r="BL64" i="51" s="1"/>
  <c r="AF95" i="51"/>
  <c r="AG91" i="50"/>
  <c r="AG85" i="50"/>
  <c r="AG84" i="50"/>
  <c r="AG92" i="50"/>
  <c r="BH44" i="50"/>
  <c r="M44" i="50"/>
  <c r="BI44" i="50" s="1"/>
  <c r="Q44" i="50"/>
  <c r="AJ69" i="50"/>
  <c r="AK9" i="50"/>
  <c r="BK9" i="50" s="1"/>
  <c r="BM9" i="50" s="1"/>
  <c r="AO9" i="50"/>
  <c r="BO9" i="50" s="1"/>
  <c r="BJ9" i="50"/>
  <c r="BL9" i="50" s="1"/>
  <c r="BL23" i="50"/>
  <c r="AO23" i="50"/>
  <c r="BO23" i="50" s="1"/>
  <c r="AF95" i="50"/>
  <c r="AB95" i="50"/>
  <c r="Q68" i="50"/>
  <c r="M68" i="50"/>
  <c r="Q71" i="50"/>
  <c r="M71" i="50"/>
  <c r="L74" i="50"/>
  <c r="Q67" i="50"/>
  <c r="M67" i="50"/>
  <c r="AK27" i="50"/>
  <c r="BK27" i="50" s="1"/>
  <c r="BM27" i="50" s="1"/>
  <c r="AO27" i="50"/>
  <c r="BO27" i="50" s="1"/>
  <c r="BJ27" i="50"/>
  <c r="BL27" i="50" s="1"/>
  <c r="AJ34" i="50"/>
  <c r="AN92" i="50"/>
  <c r="AN91" i="50"/>
  <c r="AN84" i="50"/>
  <c r="AN85" i="50"/>
  <c r="BL28" i="50"/>
  <c r="BO49" i="50"/>
  <c r="AO28" i="50"/>
  <c r="BO28" i="50" s="1"/>
  <c r="AJ70" i="50"/>
  <c r="AO10" i="50"/>
  <c r="BO10" i="50" s="1"/>
  <c r="BJ10" i="50"/>
  <c r="AK10" i="50"/>
  <c r="BK10" i="50" s="1"/>
  <c r="BM10" i="50" s="1"/>
  <c r="BM70" i="50" s="1"/>
  <c r="AJ73" i="50"/>
  <c r="AO13" i="50"/>
  <c r="BO13" i="50" s="1"/>
  <c r="BJ13" i="50"/>
  <c r="BJ73" i="50" s="1"/>
  <c r="AK13" i="50"/>
  <c r="BK13" i="50" s="1"/>
  <c r="BM13" i="50" s="1"/>
  <c r="BM73" i="50" s="1"/>
  <c r="BH72" i="50"/>
  <c r="BI72" i="50" s="1"/>
  <c r="AE74" i="50"/>
  <c r="BL59" i="50"/>
  <c r="AO59" i="50"/>
  <c r="BO59" i="50" s="1"/>
  <c r="G92" i="50"/>
  <c r="G91" i="50"/>
  <c r="G95" i="50"/>
  <c r="G84" i="50"/>
  <c r="G85" i="50"/>
  <c r="AJ67" i="50"/>
  <c r="AJ14" i="50"/>
  <c r="AO7" i="50"/>
  <c r="BJ7" i="50"/>
  <c r="AK7" i="50"/>
  <c r="BK7" i="50" s="1"/>
  <c r="BM7" i="50" s="1"/>
  <c r="BM58" i="50"/>
  <c r="AO41" i="50"/>
  <c r="BO41" i="50" s="1"/>
  <c r="BH54" i="50"/>
  <c r="M54" i="50"/>
  <c r="BI54" i="50" s="1"/>
  <c r="Q54" i="50"/>
  <c r="AO37" i="50"/>
  <c r="BO37" i="50" s="1"/>
  <c r="BJ37" i="50"/>
  <c r="BL37" i="50" s="1"/>
  <c r="AK37" i="50"/>
  <c r="BK37" i="50" s="1"/>
  <c r="BM37" i="50" s="1"/>
  <c r="AJ44" i="50"/>
  <c r="AK17" i="50"/>
  <c r="BK17" i="50" s="1"/>
  <c r="BM17" i="50" s="1"/>
  <c r="AO17" i="50"/>
  <c r="BO17" i="50" s="1"/>
  <c r="BJ17" i="50"/>
  <c r="AJ24" i="50"/>
  <c r="AH95" i="50"/>
  <c r="AJ72" i="50"/>
  <c r="AO12" i="50"/>
  <c r="BO12" i="50" s="1"/>
  <c r="BJ12" i="50"/>
  <c r="BJ72" i="50" s="1"/>
  <c r="AK12" i="50"/>
  <c r="BK12" i="50" s="1"/>
  <c r="BM12" i="50" s="1"/>
  <c r="BM72" i="50" s="1"/>
  <c r="AJ71" i="50"/>
  <c r="AO21" i="50"/>
  <c r="BJ21" i="50"/>
  <c r="BJ71" i="50" s="1"/>
  <c r="AK21" i="50"/>
  <c r="BK21" i="50" s="1"/>
  <c r="BH68" i="50"/>
  <c r="BI68" i="50" s="1"/>
  <c r="BO7" i="50"/>
  <c r="BH73" i="50"/>
  <c r="BI73" i="50" s="1"/>
  <c r="Q73" i="50"/>
  <c r="M73" i="50"/>
  <c r="AA74" i="50"/>
  <c r="BH34" i="50"/>
  <c r="M34" i="50"/>
  <c r="BI34" i="50" s="1"/>
  <c r="Q34" i="50"/>
  <c r="BJ39" i="50"/>
  <c r="BL39" i="50" s="1"/>
  <c r="AK39" i="50"/>
  <c r="BK39" i="50" s="1"/>
  <c r="BM39" i="50" s="1"/>
  <c r="AO39" i="50"/>
  <c r="BO39" i="50" s="1"/>
  <c r="AO38" i="50"/>
  <c r="BO38" i="50" s="1"/>
  <c r="AO57" i="50"/>
  <c r="BO57" i="50" s="1"/>
  <c r="AJ64" i="50"/>
  <c r="BJ57" i="50"/>
  <c r="BL57" i="50" s="1"/>
  <c r="AK57" i="50"/>
  <c r="BK57" i="50" s="1"/>
  <c r="BM57" i="50" s="1"/>
  <c r="AO49" i="50"/>
  <c r="BH69" i="50"/>
  <c r="BI69" i="50" s="1"/>
  <c r="AJ68" i="50"/>
  <c r="AO8" i="50"/>
  <c r="BO8" i="50" s="1"/>
  <c r="BJ8" i="50"/>
  <c r="BJ68" i="50" s="1"/>
  <c r="AK8" i="50"/>
  <c r="BK8" i="50" s="1"/>
  <c r="BM8" i="50" s="1"/>
  <c r="Q69" i="50"/>
  <c r="M69" i="50"/>
  <c r="E95" i="50"/>
  <c r="M24" i="50"/>
  <c r="BI24" i="50" s="1"/>
  <c r="BH24" i="50"/>
  <c r="Q24" i="50"/>
  <c r="BL17" i="50"/>
  <c r="BL24" i="50" s="1"/>
  <c r="BH71" i="50"/>
  <c r="BI71" i="50" s="1"/>
  <c r="BL21" i="50"/>
  <c r="BL71" i="50" s="1"/>
  <c r="CE93" i="50"/>
  <c r="CH101" i="37" s="1"/>
  <c r="CE85" i="50"/>
  <c r="CE84" i="50"/>
  <c r="CF74" i="50"/>
  <c r="CH74" i="50"/>
  <c r="CH95" i="50" s="1"/>
  <c r="CE92" i="50"/>
  <c r="CE91" i="50"/>
  <c r="M72" i="50"/>
  <c r="Q72" i="50"/>
  <c r="BH67" i="50"/>
  <c r="BL7" i="50"/>
  <c r="AI91" i="50"/>
  <c r="AI85" i="50"/>
  <c r="AI84" i="50"/>
  <c r="AI92" i="50"/>
  <c r="AJ54" i="50"/>
  <c r="AO47" i="50"/>
  <c r="BO47" i="50" s="1"/>
  <c r="BJ47" i="50"/>
  <c r="BL47" i="50" s="1"/>
  <c r="BL54" i="50" s="1"/>
  <c r="AK47" i="50"/>
  <c r="BK47" i="50" s="1"/>
  <c r="BM47" i="50" s="1"/>
  <c r="BM21" i="50"/>
  <c r="BM71" i="50" s="1"/>
  <c r="AO48" i="50"/>
  <c r="BO48" i="50" s="1"/>
  <c r="BO21" i="50"/>
  <c r="AC74" i="50"/>
  <c r="AC95" i="50" s="1"/>
  <c r="BH64" i="50"/>
  <c r="Q64" i="50"/>
  <c r="M64" i="50"/>
  <c r="BI64" i="50" s="1"/>
  <c r="BM41" i="50"/>
  <c r="L95" i="50"/>
  <c r="Q14" i="50"/>
  <c r="M14" i="50"/>
  <c r="BI14" i="50" s="1"/>
  <c r="BH14" i="50"/>
  <c r="BL33" i="50"/>
  <c r="AO33" i="50"/>
  <c r="BO33" i="50" s="1"/>
  <c r="AE85" i="49"/>
  <c r="AE92" i="49"/>
  <c r="AC95" i="49"/>
  <c r="BH14" i="49"/>
  <c r="M14" i="49"/>
  <c r="BI14" i="49" s="1"/>
  <c r="Q14" i="49"/>
  <c r="BH68" i="49"/>
  <c r="BI68" i="49" s="1"/>
  <c r="AJ71" i="49"/>
  <c r="AO21" i="49"/>
  <c r="BO21" i="49" s="1"/>
  <c r="BJ21" i="49"/>
  <c r="BJ71" i="49" s="1"/>
  <c r="AK21" i="49"/>
  <c r="BK21" i="49" s="1"/>
  <c r="AJ24" i="49"/>
  <c r="AJ69" i="49"/>
  <c r="AO9" i="49"/>
  <c r="BO9" i="49" s="1"/>
  <c r="BJ9" i="49"/>
  <c r="AK9" i="49"/>
  <c r="BK9" i="49" s="1"/>
  <c r="BM9" i="49" s="1"/>
  <c r="BH54" i="49"/>
  <c r="M54" i="49"/>
  <c r="BI54" i="49" s="1"/>
  <c r="Q54" i="49"/>
  <c r="AJ70" i="49"/>
  <c r="BJ10" i="49"/>
  <c r="BJ70" i="49" s="1"/>
  <c r="AK10" i="49"/>
  <c r="BK10" i="49" s="1"/>
  <c r="AO10" i="49"/>
  <c r="BO10" i="49" s="1"/>
  <c r="BL17" i="49"/>
  <c r="AO17" i="49"/>
  <c r="BO17" i="49" s="1"/>
  <c r="AJ73" i="49"/>
  <c r="AO13" i="49"/>
  <c r="BO13" i="49" s="1"/>
  <c r="BJ13" i="49"/>
  <c r="AK13" i="49"/>
  <c r="BK13" i="49" s="1"/>
  <c r="BM13" i="49" s="1"/>
  <c r="BM73" i="49" s="1"/>
  <c r="BO19" i="49"/>
  <c r="AA74" i="49"/>
  <c r="BL43" i="49"/>
  <c r="BM19" i="49"/>
  <c r="AI91" i="49"/>
  <c r="AI85" i="49"/>
  <c r="AI84" i="49"/>
  <c r="AI92" i="49"/>
  <c r="Q71" i="49"/>
  <c r="M71" i="49"/>
  <c r="M68" i="49"/>
  <c r="Q68" i="49"/>
  <c r="BO43" i="49"/>
  <c r="AJ72" i="49"/>
  <c r="BJ12" i="49"/>
  <c r="BJ72" i="49" s="1"/>
  <c r="AO12" i="49"/>
  <c r="BO12" i="49" s="1"/>
  <c r="AK12" i="49"/>
  <c r="BK12" i="49" s="1"/>
  <c r="BM12" i="49" s="1"/>
  <c r="BM72" i="49" s="1"/>
  <c r="BM10" i="49"/>
  <c r="BM70" i="49" s="1"/>
  <c r="BL41" i="49"/>
  <c r="BJ49" i="49"/>
  <c r="BL49" i="49" s="1"/>
  <c r="AK49" i="49"/>
  <c r="BK49" i="49" s="1"/>
  <c r="BM49" i="49" s="1"/>
  <c r="AO49" i="49"/>
  <c r="BO49" i="49" s="1"/>
  <c r="AJ67" i="49"/>
  <c r="AJ14" i="49"/>
  <c r="AK7" i="49"/>
  <c r="BK7" i="49" s="1"/>
  <c r="BM7" i="49" s="1"/>
  <c r="AO7" i="49"/>
  <c r="BO7" i="49" s="1"/>
  <c r="BJ7" i="49"/>
  <c r="BL59" i="49"/>
  <c r="AO59" i="49"/>
  <c r="BO59" i="49" s="1"/>
  <c r="AJ54" i="49"/>
  <c r="M95" i="49"/>
  <c r="BH67" i="49"/>
  <c r="L74" i="49"/>
  <c r="Q67" i="49"/>
  <c r="M67" i="49"/>
  <c r="Q72" i="49"/>
  <c r="M72" i="49"/>
  <c r="BL19" i="49"/>
  <c r="AK44" i="49"/>
  <c r="BK44" i="49" s="1"/>
  <c r="BJ44" i="49"/>
  <c r="AO44" i="49"/>
  <c r="BO44" i="49" s="1"/>
  <c r="AJ68" i="49"/>
  <c r="AO8" i="49"/>
  <c r="BO8" i="49" s="1"/>
  <c r="BJ8" i="49"/>
  <c r="AK8" i="49"/>
  <c r="BK8" i="49" s="1"/>
  <c r="BM8" i="49" s="1"/>
  <c r="AJ34" i="49"/>
  <c r="AO27" i="49"/>
  <c r="BO27" i="49" s="1"/>
  <c r="BJ27" i="49"/>
  <c r="BL27" i="49" s="1"/>
  <c r="BL34" i="49" s="1"/>
  <c r="AK27" i="49"/>
  <c r="BK27" i="49" s="1"/>
  <c r="BM27" i="49" s="1"/>
  <c r="Q34" i="49"/>
  <c r="M34" i="49"/>
  <c r="BI34" i="49" s="1"/>
  <c r="BH34" i="49"/>
  <c r="Q69" i="49"/>
  <c r="M69" i="49"/>
  <c r="BM47" i="49"/>
  <c r="AB84" i="49"/>
  <c r="AB95" i="49"/>
  <c r="AB92" i="49"/>
  <c r="AB85" i="49"/>
  <c r="AB91" i="49"/>
  <c r="AF95" i="49"/>
  <c r="BH70" i="49"/>
  <c r="BI70" i="49" s="1"/>
  <c r="BL10" i="49"/>
  <c r="BL70" i="49" s="1"/>
  <c r="BM41" i="49"/>
  <c r="BH71" i="49"/>
  <c r="BI71" i="49" s="1"/>
  <c r="BH69" i="49"/>
  <c r="BI69" i="49" s="1"/>
  <c r="AG74" i="49"/>
  <c r="BL47" i="49"/>
  <c r="CH74" i="49"/>
  <c r="CH95" i="49" s="1"/>
  <c r="CE93" i="49"/>
  <c r="CE97" i="35" s="1"/>
  <c r="CE85" i="49"/>
  <c r="CE84" i="49"/>
  <c r="CF74" i="49"/>
  <c r="CE92" i="49"/>
  <c r="CE91" i="49"/>
  <c r="BO41" i="49"/>
  <c r="AK58" i="49"/>
  <c r="BK58" i="49" s="1"/>
  <c r="BM58" i="49" s="1"/>
  <c r="AO58" i="49"/>
  <c r="BO58" i="49" s="1"/>
  <c r="BJ58" i="49"/>
  <c r="BL58" i="49" s="1"/>
  <c r="M70" i="49"/>
  <c r="Q70" i="49"/>
  <c r="Q64" i="49"/>
  <c r="BH64" i="49"/>
  <c r="M64" i="49"/>
  <c r="BI64" i="49" s="1"/>
  <c r="BL38" i="49"/>
  <c r="BL23" i="49"/>
  <c r="BM21" i="49"/>
  <c r="BM71" i="49" s="1"/>
  <c r="BH72" i="49"/>
  <c r="BI72" i="49" s="1"/>
  <c r="BL12" i="49"/>
  <c r="BL72" i="49" s="1"/>
  <c r="Q24" i="49"/>
  <c r="BH24" i="49"/>
  <c r="M24" i="49"/>
  <c r="BI24" i="49" s="1"/>
  <c r="AO57" i="49"/>
  <c r="BO57" i="49" s="1"/>
  <c r="AJ64" i="49"/>
  <c r="BJ57" i="49"/>
  <c r="BL57" i="49" s="1"/>
  <c r="AK57" i="49"/>
  <c r="BK57" i="49" s="1"/>
  <c r="BM57" i="49" s="1"/>
  <c r="BO47" i="49"/>
  <c r="BM67" i="50" l="1"/>
  <c r="BL8" i="50"/>
  <c r="BL64" i="50"/>
  <c r="BL34" i="50"/>
  <c r="AE84" i="49"/>
  <c r="BL64" i="49"/>
  <c r="BM67" i="49"/>
  <c r="BM68" i="49"/>
  <c r="BL44" i="49"/>
  <c r="BL54" i="49"/>
  <c r="BM69" i="49"/>
  <c r="BM67" i="51"/>
  <c r="M95" i="51"/>
  <c r="AA92" i="51"/>
  <c r="AA85" i="51"/>
  <c r="AA84" i="51"/>
  <c r="AS74" i="51"/>
  <c r="AA91" i="51"/>
  <c r="BO67" i="51"/>
  <c r="Q74" i="51"/>
  <c r="M74" i="51"/>
  <c r="AO34" i="51"/>
  <c r="BO34" i="51" s="1"/>
  <c r="AK34" i="51"/>
  <c r="BK34" i="51" s="1"/>
  <c r="BM34" i="51" s="1"/>
  <c r="BJ34" i="51"/>
  <c r="AK70" i="51"/>
  <c r="BK70" i="51" s="1"/>
  <c r="AO70" i="51"/>
  <c r="BM69" i="51"/>
  <c r="AO54" i="51"/>
  <c r="BO54" i="51" s="1"/>
  <c r="AK54" i="51"/>
  <c r="BK54" i="51" s="1"/>
  <c r="BM54" i="51" s="1"/>
  <c r="BJ54" i="51"/>
  <c r="BL67" i="51"/>
  <c r="BL74" i="51" s="1"/>
  <c r="BL14" i="51"/>
  <c r="BL72" i="51"/>
  <c r="BJ69" i="51"/>
  <c r="BL9" i="51"/>
  <c r="BL69" i="51" s="1"/>
  <c r="AK71" i="51"/>
  <c r="BK71" i="51" s="1"/>
  <c r="AO71" i="51"/>
  <c r="BH74" i="51"/>
  <c r="BI74" i="51" s="1"/>
  <c r="BI67" i="51"/>
  <c r="BJ67" i="51"/>
  <c r="BJ74" i="51" s="1"/>
  <c r="BO70" i="51"/>
  <c r="BL44" i="51"/>
  <c r="BO69" i="51"/>
  <c r="BO72" i="51"/>
  <c r="BJ14" i="51"/>
  <c r="AO14" i="51"/>
  <c r="AK14" i="51"/>
  <c r="BK14" i="51" s="1"/>
  <c r="BM14" i="51" s="1"/>
  <c r="BO14" i="51"/>
  <c r="BJ44" i="51"/>
  <c r="AO44" i="51"/>
  <c r="BO44" i="51" s="1"/>
  <c r="AK44" i="51"/>
  <c r="BK44" i="51" s="1"/>
  <c r="BM44" i="51" s="1"/>
  <c r="AO69" i="51"/>
  <c r="AK69" i="51"/>
  <c r="BK69" i="51" s="1"/>
  <c r="AK73" i="51"/>
  <c r="BK73" i="51" s="1"/>
  <c r="AO73" i="51"/>
  <c r="BO73" i="51" s="1"/>
  <c r="AJ74" i="51"/>
  <c r="AO67" i="51"/>
  <c r="AK67" i="51"/>
  <c r="BK67" i="51" s="1"/>
  <c r="BO71" i="51"/>
  <c r="AK68" i="51"/>
  <c r="BK68" i="51" s="1"/>
  <c r="AO68" i="51"/>
  <c r="BO68" i="51" s="1"/>
  <c r="AG95" i="51"/>
  <c r="BL13" i="51"/>
  <c r="BL73" i="51" s="1"/>
  <c r="AE84" i="51"/>
  <c r="AE92" i="51"/>
  <c r="AE85" i="51"/>
  <c r="AE91" i="51"/>
  <c r="AE95" i="51"/>
  <c r="AK95" i="51" s="1"/>
  <c r="AI95" i="50"/>
  <c r="AK71" i="50"/>
  <c r="BK71" i="50" s="1"/>
  <c r="AO71" i="50"/>
  <c r="BO71" i="50" s="1"/>
  <c r="BJ44" i="50"/>
  <c r="AK44" i="50"/>
  <c r="BK44" i="50" s="1"/>
  <c r="BM44" i="50" s="1"/>
  <c r="AO44" i="50"/>
  <c r="BO44" i="50" s="1"/>
  <c r="BL12" i="50"/>
  <c r="BL72" i="50" s="1"/>
  <c r="AO70" i="50"/>
  <c r="BO70" i="50" s="1"/>
  <c r="AK70" i="50"/>
  <c r="BK70" i="50" s="1"/>
  <c r="BM69" i="50"/>
  <c r="AO68" i="50"/>
  <c r="BO68" i="50" s="1"/>
  <c r="AK68" i="50"/>
  <c r="BK68" i="50" s="1"/>
  <c r="BL13" i="50"/>
  <c r="BL73" i="50" s="1"/>
  <c r="AO69" i="50"/>
  <c r="BO69" i="50" s="1"/>
  <c r="AK69" i="50"/>
  <c r="BK69" i="50" s="1"/>
  <c r="BM14" i="50"/>
  <c r="BL69" i="50"/>
  <c r="BL44" i="50"/>
  <c r="AJ95" i="50"/>
  <c r="M95" i="50"/>
  <c r="AO72" i="50"/>
  <c r="BO72" i="50" s="1"/>
  <c r="AK72" i="50"/>
  <c r="BK72" i="50" s="1"/>
  <c r="BO67" i="50"/>
  <c r="BL68" i="50"/>
  <c r="BJ67" i="50"/>
  <c r="AK73" i="50"/>
  <c r="BK73" i="50" s="1"/>
  <c r="AO73" i="50"/>
  <c r="BO73" i="50" s="1"/>
  <c r="Q74" i="50"/>
  <c r="M74" i="50"/>
  <c r="AG95" i="50"/>
  <c r="BL67" i="50"/>
  <c r="AK24" i="50"/>
  <c r="BK24" i="50" s="1"/>
  <c r="BM24" i="50" s="1"/>
  <c r="BJ24" i="50"/>
  <c r="AO24" i="50"/>
  <c r="BO24" i="50" s="1"/>
  <c r="AK54" i="50"/>
  <c r="BK54" i="50" s="1"/>
  <c r="BM54" i="50" s="1"/>
  <c r="BJ54" i="50"/>
  <c r="AO54" i="50"/>
  <c r="BO54" i="50" s="1"/>
  <c r="BI67" i="50"/>
  <c r="BH74" i="50"/>
  <c r="BI74" i="50" s="1"/>
  <c r="BJ14" i="50"/>
  <c r="AO14" i="50"/>
  <c r="BO14" i="50" s="1"/>
  <c r="AK14" i="50"/>
  <c r="BK14" i="50" s="1"/>
  <c r="BM68" i="50"/>
  <c r="AK64" i="50"/>
  <c r="BK64" i="50" s="1"/>
  <c r="BM64" i="50" s="1"/>
  <c r="AO64" i="50"/>
  <c r="BO64" i="50" s="1"/>
  <c r="BJ64" i="50"/>
  <c r="AA92" i="50"/>
  <c r="AA85" i="50"/>
  <c r="AA84" i="50"/>
  <c r="AA91" i="50"/>
  <c r="AS74" i="50"/>
  <c r="AO67" i="50"/>
  <c r="AJ74" i="50"/>
  <c r="AK67" i="50"/>
  <c r="BK67" i="50" s="1"/>
  <c r="BJ70" i="50"/>
  <c r="BL10" i="50"/>
  <c r="BL70" i="50" s="1"/>
  <c r="BJ69" i="50"/>
  <c r="AE84" i="50"/>
  <c r="AE85" i="50"/>
  <c r="AE92" i="50"/>
  <c r="AE95" i="50"/>
  <c r="AK95" i="50" s="1"/>
  <c r="AE91" i="50"/>
  <c r="AO34" i="50"/>
  <c r="BO34" i="50" s="1"/>
  <c r="AK34" i="50"/>
  <c r="BK34" i="50" s="1"/>
  <c r="BM34" i="50" s="1"/>
  <c r="BJ34" i="50"/>
  <c r="AK34" i="49"/>
  <c r="BK34" i="49" s="1"/>
  <c r="BM34" i="49" s="1"/>
  <c r="AO34" i="49"/>
  <c r="BJ34" i="49"/>
  <c r="AA92" i="49"/>
  <c r="AA84" i="49"/>
  <c r="AA91" i="49"/>
  <c r="AA85" i="49"/>
  <c r="AS74" i="49"/>
  <c r="BJ67" i="49"/>
  <c r="AO69" i="49"/>
  <c r="BO69" i="49" s="1"/>
  <c r="AK69" i="49"/>
  <c r="BK69" i="49" s="1"/>
  <c r="BJ68" i="49"/>
  <c r="AK24" i="49"/>
  <c r="BK24" i="49" s="1"/>
  <c r="BJ24" i="49"/>
  <c r="AO24" i="49"/>
  <c r="BO24" i="49" s="1"/>
  <c r="Q74" i="49"/>
  <c r="M74" i="49"/>
  <c r="AK70" i="49"/>
  <c r="BK70" i="49" s="1"/>
  <c r="AO70" i="49"/>
  <c r="BO70" i="49" s="1"/>
  <c r="AO68" i="49"/>
  <c r="AK68" i="49"/>
  <c r="BK68" i="49" s="1"/>
  <c r="AO14" i="49"/>
  <c r="BO14" i="49" s="1"/>
  <c r="BJ14" i="49"/>
  <c r="AK14" i="49"/>
  <c r="BK14" i="49" s="1"/>
  <c r="BM14" i="49" s="1"/>
  <c r="AK64" i="49"/>
  <c r="BK64" i="49" s="1"/>
  <c r="AO64" i="49"/>
  <c r="BJ64" i="49"/>
  <c r="AG91" i="49"/>
  <c r="AG85" i="49"/>
  <c r="AG84" i="49"/>
  <c r="AG95" i="49"/>
  <c r="AG92" i="49"/>
  <c r="BL7" i="49"/>
  <c r="AO67" i="49"/>
  <c r="BO67" i="49" s="1"/>
  <c r="AJ74" i="49"/>
  <c r="AK67" i="49"/>
  <c r="BK67" i="49" s="1"/>
  <c r="AO72" i="49"/>
  <c r="BO72" i="49" s="1"/>
  <c r="AK72" i="49"/>
  <c r="BK72" i="49" s="1"/>
  <c r="AI95" i="49"/>
  <c r="BJ73" i="49"/>
  <c r="BL13" i="49"/>
  <c r="BL73" i="49" s="1"/>
  <c r="BM64" i="49"/>
  <c r="BO34" i="49"/>
  <c r="BH74" i="49"/>
  <c r="BI74" i="49" s="1"/>
  <c r="BI67" i="49"/>
  <c r="BM54" i="49"/>
  <c r="AK71" i="49"/>
  <c r="BK71" i="49" s="1"/>
  <c r="AO71" i="49"/>
  <c r="BO71" i="49" s="1"/>
  <c r="BM24" i="49"/>
  <c r="BL21" i="49"/>
  <c r="BL71" i="49" s="1"/>
  <c r="AJ95" i="49"/>
  <c r="AO73" i="49"/>
  <c r="BO73" i="49" s="1"/>
  <c r="AK73" i="49"/>
  <c r="BK73" i="49" s="1"/>
  <c r="BO64" i="49"/>
  <c r="AK54" i="49"/>
  <c r="BK54" i="49" s="1"/>
  <c r="AO54" i="49"/>
  <c r="BO54" i="49" s="1"/>
  <c r="BJ54" i="49"/>
  <c r="BO68" i="49"/>
  <c r="AE95" i="49"/>
  <c r="BJ69" i="49"/>
  <c r="BL9" i="49"/>
  <c r="BL69" i="49" s="1"/>
  <c r="BL8" i="49"/>
  <c r="BL68" i="49" s="1"/>
  <c r="BL14" i="50" l="1"/>
  <c r="BL24" i="49"/>
  <c r="AK95" i="49"/>
  <c r="BJ84" i="51"/>
  <c r="BJ92" i="51"/>
  <c r="BJ85" i="51"/>
  <c r="BJ91" i="51"/>
  <c r="AK74" i="51"/>
  <c r="BK74" i="51" s="1"/>
  <c r="AO74" i="51"/>
  <c r="BO74" i="51" s="1"/>
  <c r="BO95" i="51" s="1"/>
  <c r="BL84" i="51"/>
  <c r="BL92" i="51"/>
  <c r="BL85" i="51"/>
  <c r="BM74" i="51"/>
  <c r="BL91" i="51"/>
  <c r="BL74" i="50"/>
  <c r="AK74" i="50"/>
  <c r="BK74" i="50" s="1"/>
  <c r="AO74" i="50"/>
  <c r="BO74" i="50" s="1"/>
  <c r="BO95" i="50" s="1"/>
  <c r="BJ74" i="50"/>
  <c r="AK74" i="49"/>
  <c r="BK74" i="49" s="1"/>
  <c r="AO74" i="49"/>
  <c r="BO74" i="49" s="1"/>
  <c r="BO95" i="49" s="1"/>
  <c r="BL67" i="49"/>
  <c r="BL74" i="49" s="1"/>
  <c r="BL14" i="49"/>
  <c r="BJ74" i="49"/>
  <c r="BJ84" i="50" l="1"/>
  <c r="BJ91" i="50"/>
  <c r="BJ85" i="50"/>
  <c r="BJ92" i="50"/>
  <c r="BL91" i="50"/>
  <c r="BM74" i="50"/>
  <c r="BL93" i="50"/>
  <c r="CG93" i="50" s="1"/>
  <c r="BL85" i="50"/>
  <c r="BL92" i="50"/>
  <c r="BL84" i="50"/>
  <c r="BJ84" i="49"/>
  <c r="BJ91" i="49"/>
  <c r="BJ85" i="49"/>
  <c r="BJ92" i="49"/>
  <c r="BL91" i="49"/>
  <c r="BM74" i="49"/>
  <c r="BL93" i="49"/>
  <c r="BL85" i="49"/>
  <c r="BL92" i="49"/>
  <c r="BL84" i="49"/>
  <c r="CH93" i="49" l="1"/>
  <c r="CG93" i="49"/>
  <c r="BO95" i="48" l="1"/>
  <c r="CC94" i="48"/>
  <c r="CF95" i="48" s="1"/>
  <c r="CC94" i="38"/>
  <c r="CG95" i="38" s="1"/>
  <c r="AL95" i="48"/>
  <c r="AO95" i="48" s="1"/>
  <c r="Q95" i="48"/>
  <c r="AL95" i="38"/>
  <c r="AO95" i="38" s="1"/>
  <c r="BO95" i="38" s="1"/>
  <c r="Q95" i="38"/>
  <c r="AL95" i="37"/>
  <c r="AO95" i="37" s="1"/>
  <c r="Q95" i="37"/>
  <c r="AL95" i="36"/>
  <c r="AO95" i="36" s="1"/>
  <c r="Q95" i="36"/>
  <c r="K53" i="35"/>
  <c r="I53" i="35"/>
  <c r="G53" i="35"/>
  <c r="E53" i="35"/>
  <c r="K52" i="35"/>
  <c r="I52" i="35"/>
  <c r="G52" i="35"/>
  <c r="E52" i="35"/>
  <c r="K51" i="35"/>
  <c r="I51" i="35"/>
  <c r="G51" i="35"/>
  <c r="E51" i="35"/>
  <c r="K50" i="35"/>
  <c r="I50" i="35"/>
  <c r="G50" i="35"/>
  <c r="E50" i="35"/>
  <c r="K49" i="35"/>
  <c r="I49" i="35"/>
  <c r="G49" i="35"/>
  <c r="E49" i="35"/>
  <c r="K48" i="35"/>
  <c r="I48" i="35"/>
  <c r="G48" i="35"/>
  <c r="E48" i="35"/>
  <c r="K47" i="35"/>
  <c r="I47" i="35"/>
  <c r="G47" i="35"/>
  <c r="E47" i="35"/>
  <c r="K43" i="35"/>
  <c r="I43" i="35"/>
  <c r="G43" i="35"/>
  <c r="E43" i="35"/>
  <c r="K42" i="35"/>
  <c r="I42" i="35"/>
  <c r="G42" i="35"/>
  <c r="E42" i="35"/>
  <c r="K41" i="35"/>
  <c r="I41" i="35"/>
  <c r="G41" i="35"/>
  <c r="E41" i="35"/>
  <c r="K40" i="35"/>
  <c r="I40" i="35"/>
  <c r="G40" i="35"/>
  <c r="E40" i="35"/>
  <c r="K39" i="35"/>
  <c r="I39" i="35"/>
  <c r="G39" i="35"/>
  <c r="E39" i="35"/>
  <c r="K38" i="35"/>
  <c r="I38" i="35"/>
  <c r="G38" i="35"/>
  <c r="E38" i="35"/>
  <c r="K37" i="35"/>
  <c r="I37" i="35"/>
  <c r="G37" i="35"/>
  <c r="E37" i="35"/>
  <c r="K33" i="35"/>
  <c r="I33" i="35"/>
  <c r="G33" i="35"/>
  <c r="E33" i="35"/>
  <c r="K32" i="35"/>
  <c r="I32" i="35"/>
  <c r="G32" i="35"/>
  <c r="E32" i="35"/>
  <c r="K31" i="35"/>
  <c r="I31" i="35"/>
  <c r="G31" i="35"/>
  <c r="E31" i="35"/>
  <c r="K30" i="35"/>
  <c r="I30" i="35"/>
  <c r="G30" i="35"/>
  <c r="E30" i="35"/>
  <c r="K29" i="35"/>
  <c r="I29" i="35"/>
  <c r="G29" i="35"/>
  <c r="E29" i="35"/>
  <c r="K28" i="35"/>
  <c r="I28" i="35"/>
  <c r="G28" i="35"/>
  <c r="E28" i="35"/>
  <c r="K27" i="35"/>
  <c r="I27" i="35"/>
  <c r="G27" i="35"/>
  <c r="E27" i="35"/>
  <c r="O107" i="48"/>
  <c r="T106" i="48"/>
  <c r="P106" i="48"/>
  <c r="K106" i="48"/>
  <c r="AC105" i="48"/>
  <c r="T105" i="48"/>
  <c r="K105" i="48"/>
  <c r="P105" i="48" s="1"/>
  <c r="T104" i="48"/>
  <c r="P104" i="48"/>
  <c r="K104" i="48"/>
  <c r="T103" i="48"/>
  <c r="P103" i="48"/>
  <c r="K103" i="48"/>
  <c r="T102" i="48"/>
  <c r="K102" i="48"/>
  <c r="P102" i="48" s="1"/>
  <c r="T101" i="48"/>
  <c r="K101" i="48"/>
  <c r="P101" i="48" s="1"/>
  <c r="T100" i="48"/>
  <c r="P100" i="48"/>
  <c r="K100" i="48"/>
  <c r="BG92" i="48"/>
  <c r="AL92" i="48"/>
  <c r="N92" i="48"/>
  <c r="BG91" i="48"/>
  <c r="AL91" i="48"/>
  <c r="N91" i="48"/>
  <c r="AZ85" i="48"/>
  <c r="N85" i="48"/>
  <c r="BG84" i="48"/>
  <c r="BG82" i="48"/>
  <c r="AI82" i="48"/>
  <c r="K82" i="48"/>
  <c r="CD80" i="48"/>
  <c r="CA80" i="48"/>
  <c r="BL80" i="48"/>
  <c r="BJ80" i="48"/>
  <c r="BE80" i="48"/>
  <c r="BG80" i="48" s="1"/>
  <c r="AN80" i="48"/>
  <c r="AL80" i="48"/>
  <c r="AL84" i="48" s="1"/>
  <c r="AI80" i="48"/>
  <c r="AG80" i="48"/>
  <c r="P80" i="48"/>
  <c r="N80" i="48"/>
  <c r="N84" i="48" s="1"/>
  <c r="K80" i="48"/>
  <c r="I80" i="48"/>
  <c r="BW74" i="48"/>
  <c r="BU74" i="48"/>
  <c r="BF74" i="48"/>
  <c r="BD74" i="48"/>
  <c r="BB74" i="48"/>
  <c r="AZ74" i="48"/>
  <c r="AX74" i="48"/>
  <c r="Z74" i="48"/>
  <c r="W74" i="48"/>
  <c r="P74" i="48"/>
  <c r="P91" i="48" s="1"/>
  <c r="B74" i="48"/>
  <c r="CM73" i="48"/>
  <c r="CL73" i="48"/>
  <c r="CK73" i="48"/>
  <c r="CJ73" i="48"/>
  <c r="CI73" i="48"/>
  <c r="CF73" i="48"/>
  <c r="CA73" i="48"/>
  <c r="BY73" i="48"/>
  <c r="BX73" i="48"/>
  <c r="BG73" i="48"/>
  <c r="BE73" i="48"/>
  <c r="BC73" i="48"/>
  <c r="BA73" i="48"/>
  <c r="P73" i="48"/>
  <c r="O73" i="48"/>
  <c r="J73" i="48"/>
  <c r="H73" i="48"/>
  <c r="F73" i="48"/>
  <c r="D73" i="48"/>
  <c r="CM72" i="48"/>
  <c r="CL72" i="48"/>
  <c r="CK72" i="48"/>
  <c r="CJ72" i="48"/>
  <c r="CI72" i="48"/>
  <c r="CF72" i="48"/>
  <c r="CA72" i="48"/>
  <c r="BY72" i="48"/>
  <c r="BX72" i="48"/>
  <c r="BG72" i="48"/>
  <c r="BE72" i="48"/>
  <c r="BC72" i="48"/>
  <c r="BA72" i="48"/>
  <c r="P72" i="48"/>
  <c r="O72" i="48"/>
  <c r="J72" i="48"/>
  <c r="H72" i="48"/>
  <c r="F72" i="48"/>
  <c r="D72" i="48"/>
  <c r="CM71" i="48"/>
  <c r="CL71" i="48"/>
  <c r="CK71" i="48"/>
  <c r="CJ71" i="48"/>
  <c r="CI71" i="48"/>
  <c r="CF71" i="48"/>
  <c r="CA71" i="48"/>
  <c r="BY71" i="48"/>
  <c r="BX71" i="48"/>
  <c r="BG71" i="48"/>
  <c r="BE71" i="48"/>
  <c r="BC71" i="48"/>
  <c r="BA71" i="48"/>
  <c r="P71" i="48"/>
  <c r="O71" i="48"/>
  <c r="J71" i="48"/>
  <c r="H71" i="48"/>
  <c r="F71" i="48"/>
  <c r="D71" i="48"/>
  <c r="CM70" i="48"/>
  <c r="CL70" i="48"/>
  <c r="CK70" i="48"/>
  <c r="CJ70" i="48"/>
  <c r="CI70" i="48"/>
  <c r="CF70" i="48"/>
  <c r="CA70" i="48"/>
  <c r="BY70" i="48"/>
  <c r="BX70" i="48"/>
  <c r="BG70" i="48"/>
  <c r="BE70" i="48"/>
  <c r="BC70" i="48"/>
  <c r="BA70" i="48"/>
  <c r="P70" i="48"/>
  <c r="O70" i="48"/>
  <c r="J70" i="48"/>
  <c r="H70" i="48"/>
  <c r="F70" i="48"/>
  <c r="D70" i="48"/>
  <c r="CM69" i="48"/>
  <c r="CM74" i="48" s="1"/>
  <c r="CL69" i="48"/>
  <c r="CK69" i="48"/>
  <c r="CJ69" i="48"/>
  <c r="CI69" i="48"/>
  <c r="CF69" i="48"/>
  <c r="CA69" i="48"/>
  <c r="BY69" i="48"/>
  <c r="BX69" i="48"/>
  <c r="BG69" i="48"/>
  <c r="BE69" i="48"/>
  <c r="BC69" i="48"/>
  <c r="BA69" i="48"/>
  <c r="P69" i="48"/>
  <c r="O69" i="48"/>
  <c r="J69" i="48"/>
  <c r="H69" i="48"/>
  <c r="F69" i="48"/>
  <c r="D69" i="48"/>
  <c r="CM68" i="48"/>
  <c r="CL68" i="48"/>
  <c r="CK68" i="48"/>
  <c r="CJ68" i="48"/>
  <c r="CI68" i="48"/>
  <c r="CF68" i="48"/>
  <c r="CA68" i="48"/>
  <c r="CB68" i="48" s="1"/>
  <c r="BY68" i="48"/>
  <c r="BX68" i="48"/>
  <c r="BG68" i="48"/>
  <c r="BE68" i="48"/>
  <c r="BC68" i="48"/>
  <c r="BA68" i="48"/>
  <c r="P68" i="48"/>
  <c r="O68" i="48"/>
  <c r="J68" i="48"/>
  <c r="H68" i="48"/>
  <c r="F68" i="48"/>
  <c r="D68" i="48"/>
  <c r="CM67" i="48"/>
  <c r="CL67" i="48"/>
  <c r="CK67" i="48"/>
  <c r="CJ67" i="48"/>
  <c r="CI67" i="48"/>
  <c r="CF67" i="48"/>
  <c r="CF74" i="48" s="1"/>
  <c r="CA67" i="48"/>
  <c r="BY67" i="48"/>
  <c r="BX67" i="48"/>
  <c r="BG67" i="48"/>
  <c r="BG74" i="48" s="1"/>
  <c r="BG85" i="48" s="1"/>
  <c r="BE67" i="48"/>
  <c r="BC67" i="48"/>
  <c r="BA67" i="48"/>
  <c r="BA74" i="48" s="1"/>
  <c r="P67" i="48"/>
  <c r="O67" i="48"/>
  <c r="J67" i="48"/>
  <c r="H67" i="48"/>
  <c r="F67" i="48"/>
  <c r="D67" i="48"/>
  <c r="CI65" i="48"/>
  <c r="CN64" i="48"/>
  <c r="CM64" i="48"/>
  <c r="CL64" i="48"/>
  <c r="CK64" i="48"/>
  <c r="CJ64" i="48"/>
  <c r="CI64" i="48"/>
  <c r="CD64" i="48"/>
  <c r="CB64" i="48"/>
  <c r="CC64" i="48" s="1"/>
  <c r="CA64" i="48"/>
  <c r="BZ64" i="48"/>
  <c r="BY64" i="48"/>
  <c r="BX64" i="48"/>
  <c r="BU64" i="48"/>
  <c r="BF64" i="48"/>
  <c r="BD64" i="48"/>
  <c r="BC64" i="48"/>
  <c r="BB64" i="48"/>
  <c r="BA64" i="48"/>
  <c r="AZ64" i="48"/>
  <c r="AU64" i="48"/>
  <c r="AH64" i="48"/>
  <c r="P64" i="48"/>
  <c r="O64" i="48"/>
  <c r="J64" i="48"/>
  <c r="H64" i="48"/>
  <c r="F64" i="48"/>
  <c r="E64" i="48"/>
  <c r="D64" i="48"/>
  <c r="CN63" i="48"/>
  <c r="CD63" i="48"/>
  <c r="CG63" i="48" s="1"/>
  <c r="CB63" i="48"/>
  <c r="BZ63" i="48"/>
  <c r="BH63" i="48"/>
  <c r="BG63" i="48"/>
  <c r="BE63" i="48"/>
  <c r="BC63" i="48"/>
  <c r="BA63" i="48"/>
  <c r="AX63" i="48"/>
  <c r="BW63" i="48" s="1"/>
  <c r="AN63" i="48"/>
  <c r="AM63" i="48"/>
  <c r="AL63" i="48"/>
  <c r="AH63" i="48"/>
  <c r="AI63" i="48" s="1"/>
  <c r="AF63" i="48"/>
  <c r="AG63" i="48" s="1"/>
  <c r="AD63" i="48"/>
  <c r="AE63" i="48" s="1"/>
  <c r="AC63" i="48"/>
  <c r="AB63" i="48"/>
  <c r="AA63" i="48" s="1"/>
  <c r="Z63" i="48"/>
  <c r="K63" i="48"/>
  <c r="I63" i="48"/>
  <c r="G63" i="48"/>
  <c r="E63" i="48"/>
  <c r="L63" i="48" s="1"/>
  <c r="C63" i="48"/>
  <c r="AY63" i="48" s="1"/>
  <c r="CN62" i="48"/>
  <c r="CG62" i="48"/>
  <c r="CD62" i="48"/>
  <c r="CE62" i="48" s="1"/>
  <c r="CB62" i="48"/>
  <c r="BZ62" i="48"/>
  <c r="BG62" i="48"/>
  <c r="BE62" i="48"/>
  <c r="BC62" i="48"/>
  <c r="BA62" i="48"/>
  <c r="AX62" i="48"/>
  <c r="BW62" i="48" s="1"/>
  <c r="AN62" i="48"/>
  <c r="AM62" i="48"/>
  <c r="AL62" i="48"/>
  <c r="AH62" i="48"/>
  <c r="AI62" i="48" s="1"/>
  <c r="AF62" i="48"/>
  <c r="AG62" i="48" s="1"/>
  <c r="AE62" i="48"/>
  <c r="AD62" i="48"/>
  <c r="AA62" i="48" s="1"/>
  <c r="AC62" i="48"/>
  <c r="AJ62" i="48" s="1"/>
  <c r="AB62" i="48"/>
  <c r="Z62" i="48"/>
  <c r="K62" i="48"/>
  <c r="I62" i="48"/>
  <c r="G62" i="48"/>
  <c r="E62" i="48"/>
  <c r="L62" i="48" s="1"/>
  <c r="C62" i="48"/>
  <c r="AY62" i="48" s="1"/>
  <c r="CN61" i="48"/>
  <c r="CG61" i="48"/>
  <c r="CD61" i="48"/>
  <c r="CE61" i="48" s="1"/>
  <c r="CB61" i="48"/>
  <c r="BZ61" i="48"/>
  <c r="BG61" i="48"/>
  <c r="BE61" i="48"/>
  <c r="BC61" i="48"/>
  <c r="BA61" i="48"/>
  <c r="AY61" i="48"/>
  <c r="AX61" i="48"/>
  <c r="BW61" i="48" s="1"/>
  <c r="AN61" i="48"/>
  <c r="AM61" i="48"/>
  <c r="AL61" i="48"/>
  <c r="AH61" i="48"/>
  <c r="AI61" i="48" s="1"/>
  <c r="AF61" i="48"/>
  <c r="AG61" i="48" s="1"/>
  <c r="AD61" i="48"/>
  <c r="AB61" i="48"/>
  <c r="AC61" i="48" s="1"/>
  <c r="Z61" i="48"/>
  <c r="K61" i="48"/>
  <c r="I61" i="48"/>
  <c r="G61" i="48"/>
  <c r="L61" i="48" s="1"/>
  <c r="E61" i="48"/>
  <c r="C61" i="48"/>
  <c r="CN60" i="48"/>
  <c r="CG60" i="48"/>
  <c r="CE60" i="48"/>
  <c r="CD60" i="48"/>
  <c r="CB60" i="48"/>
  <c r="BZ60" i="48"/>
  <c r="BW60" i="48"/>
  <c r="BI60" i="48"/>
  <c r="BH60" i="48"/>
  <c r="BG60" i="48"/>
  <c r="BE60" i="48"/>
  <c r="BC60" i="48"/>
  <c r="BA60" i="48"/>
  <c r="AX60" i="48"/>
  <c r="AN60" i="48"/>
  <c r="AM60" i="48"/>
  <c r="AL60" i="48"/>
  <c r="AH60" i="48"/>
  <c r="AI60" i="48" s="1"/>
  <c r="AJ60" i="48" s="1"/>
  <c r="AF60" i="48"/>
  <c r="AG60" i="48" s="1"/>
  <c r="AD60" i="48"/>
  <c r="AE60" i="48" s="1"/>
  <c r="AB60" i="48"/>
  <c r="AC60" i="48" s="1"/>
  <c r="AA60" i="48"/>
  <c r="Z60" i="48"/>
  <c r="Q60" i="48"/>
  <c r="K60" i="48"/>
  <c r="I60" i="48"/>
  <c r="G60" i="48"/>
  <c r="E60" i="48"/>
  <c r="L60" i="48" s="1"/>
  <c r="M60" i="48" s="1"/>
  <c r="C60" i="48"/>
  <c r="AY60" i="48" s="1"/>
  <c r="CN59" i="48"/>
  <c r="CD59" i="48"/>
  <c r="CG59" i="48" s="1"/>
  <c r="CB59" i="48"/>
  <c r="BZ59" i="48"/>
  <c r="BG59" i="48"/>
  <c r="BE59" i="48"/>
  <c r="BC59" i="48"/>
  <c r="BA59" i="48"/>
  <c r="AX59" i="48"/>
  <c r="BW59" i="48" s="1"/>
  <c r="AN59" i="48"/>
  <c r="AM59" i="48"/>
  <c r="AL59" i="48"/>
  <c r="AH59" i="48"/>
  <c r="AI59" i="48" s="1"/>
  <c r="AF59" i="48"/>
  <c r="AG59" i="48" s="1"/>
  <c r="AD59" i="48"/>
  <c r="AE59" i="48" s="1"/>
  <c r="AB59" i="48"/>
  <c r="Z59" i="48"/>
  <c r="Q59" i="48"/>
  <c r="K59" i="48"/>
  <c r="I59" i="48"/>
  <c r="I64" i="48" s="1"/>
  <c r="G59" i="48"/>
  <c r="E59" i="48"/>
  <c r="L59" i="48" s="1"/>
  <c r="C59" i="48"/>
  <c r="AY59" i="48" s="1"/>
  <c r="CN58" i="48"/>
  <c r="CD58" i="48"/>
  <c r="CB58" i="48"/>
  <c r="BZ58" i="48"/>
  <c r="BG58" i="48"/>
  <c r="BE58" i="48"/>
  <c r="BC58" i="48"/>
  <c r="BA58" i="48"/>
  <c r="AX58" i="48"/>
  <c r="BW58" i="48" s="1"/>
  <c r="AN58" i="48"/>
  <c r="AM58" i="48"/>
  <c r="AL58" i="48"/>
  <c r="AI58" i="48"/>
  <c r="AH58" i="48"/>
  <c r="AF58" i="48"/>
  <c r="AG58" i="48" s="1"/>
  <c r="AD58" i="48"/>
  <c r="AE58" i="48" s="1"/>
  <c r="AB58" i="48"/>
  <c r="AC58" i="48" s="1"/>
  <c r="AJ58" i="48" s="1"/>
  <c r="AA58" i="48"/>
  <c r="Z58" i="48"/>
  <c r="Q58" i="48"/>
  <c r="M58" i="48"/>
  <c r="BI58" i="48" s="1"/>
  <c r="K58" i="48"/>
  <c r="I58" i="48"/>
  <c r="G58" i="48"/>
  <c r="E58" i="48"/>
  <c r="L58" i="48" s="1"/>
  <c r="BH58" i="48" s="1"/>
  <c r="C58" i="48"/>
  <c r="CN57" i="48"/>
  <c r="CD57" i="48"/>
  <c r="CG57" i="48" s="1"/>
  <c r="CB57" i="48"/>
  <c r="BZ57" i="48"/>
  <c r="BH57" i="48"/>
  <c r="BG57" i="48"/>
  <c r="BE57" i="48"/>
  <c r="BC57" i="48"/>
  <c r="BA57" i="48"/>
  <c r="AX57" i="48"/>
  <c r="BW57" i="48" s="1"/>
  <c r="AN57" i="48"/>
  <c r="AM57" i="48"/>
  <c r="AL57" i="48"/>
  <c r="AH57" i="48"/>
  <c r="AI57" i="48" s="1"/>
  <c r="AF57" i="48"/>
  <c r="AF64" i="48" s="1"/>
  <c r="AD57" i="48"/>
  <c r="AC57" i="48"/>
  <c r="AB57" i="48"/>
  <c r="Z57" i="48"/>
  <c r="L57" i="48"/>
  <c r="K57" i="48"/>
  <c r="I57" i="48"/>
  <c r="G57" i="48"/>
  <c r="G64" i="48" s="1"/>
  <c r="E57" i="48"/>
  <c r="C57" i="48"/>
  <c r="AY57" i="48" s="1"/>
  <c r="CI55" i="48"/>
  <c r="CN54" i="48"/>
  <c r="CM54" i="48"/>
  <c r="CL54" i="48"/>
  <c r="CK54" i="48"/>
  <c r="CJ54" i="48"/>
  <c r="CI54" i="48"/>
  <c r="CA54" i="48"/>
  <c r="BY54" i="48"/>
  <c r="BX54" i="48"/>
  <c r="CB54" i="48" s="1"/>
  <c r="CC54" i="48" s="1"/>
  <c r="BU54" i="48"/>
  <c r="BF54" i="48"/>
  <c r="BD54" i="48"/>
  <c r="BB54" i="48"/>
  <c r="AZ54" i="48"/>
  <c r="AU54" i="48"/>
  <c r="AB54" i="48"/>
  <c r="P54" i="48"/>
  <c r="O54" i="48"/>
  <c r="J54" i="48"/>
  <c r="H54" i="48"/>
  <c r="F54" i="48"/>
  <c r="D54" i="48"/>
  <c r="CN53" i="48"/>
  <c r="CE53" i="48"/>
  <c r="CD53" i="48"/>
  <c r="CG53" i="48" s="1"/>
  <c r="CB53" i="48"/>
  <c r="BZ53" i="48"/>
  <c r="BG53" i="48"/>
  <c r="BE53" i="48"/>
  <c r="BC53" i="48"/>
  <c r="BA53" i="48"/>
  <c r="AX53" i="48"/>
  <c r="BW53" i="48" s="1"/>
  <c r="AN53" i="48"/>
  <c r="AM53" i="48"/>
  <c r="AL53" i="48"/>
  <c r="AI53" i="48"/>
  <c r="AH53" i="48"/>
  <c r="AF53" i="48"/>
  <c r="AG53" i="48" s="1"/>
  <c r="AE53" i="48"/>
  <c r="AD53" i="48"/>
  <c r="AB53" i="48"/>
  <c r="AC53" i="48" s="1"/>
  <c r="AJ53" i="48" s="1"/>
  <c r="Z53" i="48"/>
  <c r="K53" i="48"/>
  <c r="I53" i="48"/>
  <c r="G53" i="48"/>
  <c r="E53" i="48"/>
  <c r="C53" i="48"/>
  <c r="AY53" i="48" s="1"/>
  <c r="CN52" i="48"/>
  <c r="CG52" i="48"/>
  <c r="CE52" i="48"/>
  <c r="CD52" i="48"/>
  <c r="CB52" i="48"/>
  <c r="BZ52" i="48"/>
  <c r="BG52" i="48"/>
  <c r="BE52" i="48"/>
  <c r="BC52" i="48"/>
  <c r="BA52" i="48"/>
  <c r="AY52" i="48"/>
  <c r="AX52" i="48"/>
  <c r="BW52" i="48" s="1"/>
  <c r="AN52" i="48"/>
  <c r="AM52" i="48"/>
  <c r="AL52" i="48"/>
  <c r="AH52" i="48"/>
  <c r="AI52" i="48" s="1"/>
  <c r="AF52" i="48"/>
  <c r="AA52" i="48" s="1"/>
  <c r="AD52" i="48"/>
  <c r="AE52" i="48" s="1"/>
  <c r="AC52" i="48"/>
  <c r="AB52" i="48"/>
  <c r="Z52" i="48"/>
  <c r="K52" i="48"/>
  <c r="L52" i="48" s="1"/>
  <c r="I52" i="48"/>
  <c r="G52" i="48"/>
  <c r="E52" i="48"/>
  <c r="C52" i="48"/>
  <c r="CN51" i="48"/>
  <c r="CE51" i="48"/>
  <c r="CD51" i="48"/>
  <c r="CG51" i="48" s="1"/>
  <c r="CB51" i="48"/>
  <c r="BZ51" i="48"/>
  <c r="BW51" i="48"/>
  <c r="BI51" i="48"/>
  <c r="BH51" i="48"/>
  <c r="BG51" i="48"/>
  <c r="BE51" i="48"/>
  <c r="BC51" i="48"/>
  <c r="BA51" i="48"/>
  <c r="AX51" i="48"/>
  <c r="AN51" i="48"/>
  <c r="AM51" i="48"/>
  <c r="AL51" i="48"/>
  <c r="AI51" i="48"/>
  <c r="AH51" i="48"/>
  <c r="AG51" i="48"/>
  <c r="AF51" i="48"/>
  <c r="AD51" i="48"/>
  <c r="AE51" i="48" s="1"/>
  <c r="AB51" i="48"/>
  <c r="AC51" i="48" s="1"/>
  <c r="AJ51" i="48" s="1"/>
  <c r="Z51" i="48"/>
  <c r="Q51" i="48"/>
  <c r="K51" i="48"/>
  <c r="I51" i="48"/>
  <c r="G51" i="48"/>
  <c r="E51" i="48"/>
  <c r="L51" i="48" s="1"/>
  <c r="M51" i="48" s="1"/>
  <c r="C51" i="48"/>
  <c r="AY51" i="48" s="1"/>
  <c r="CN50" i="48"/>
  <c r="CG50" i="48"/>
  <c r="CE50" i="48"/>
  <c r="CD50" i="48"/>
  <c r="CB50" i="48"/>
  <c r="BZ50" i="48"/>
  <c r="BG50" i="48"/>
  <c r="BE50" i="48"/>
  <c r="BC50" i="48"/>
  <c r="BA50" i="48"/>
  <c r="AX50" i="48"/>
  <c r="BW50" i="48" s="1"/>
  <c r="AN50" i="48"/>
  <c r="AM50" i="48"/>
  <c r="AL50" i="48"/>
  <c r="AI50" i="48"/>
  <c r="AH50" i="48"/>
  <c r="AF50" i="48"/>
  <c r="AG50" i="48" s="1"/>
  <c r="AE50" i="48"/>
  <c r="AD50" i="48"/>
  <c r="AB50" i="48"/>
  <c r="Z50" i="48"/>
  <c r="K50" i="48"/>
  <c r="I50" i="48"/>
  <c r="G50" i="48"/>
  <c r="E50" i="48"/>
  <c r="L50" i="48" s="1"/>
  <c r="C50" i="48"/>
  <c r="AY50" i="48" s="1"/>
  <c r="CN49" i="48"/>
  <c r="CE49" i="48"/>
  <c r="CD49" i="48"/>
  <c r="CG49" i="48" s="1"/>
  <c r="CB49" i="48"/>
  <c r="BZ49" i="48"/>
  <c r="BG49" i="48"/>
  <c r="BE49" i="48"/>
  <c r="BC49" i="48"/>
  <c r="BA49" i="48"/>
  <c r="AY49" i="48"/>
  <c r="AX49" i="48"/>
  <c r="BW49" i="48" s="1"/>
  <c r="AN49" i="48"/>
  <c r="AM49" i="48"/>
  <c r="AL49" i="48"/>
  <c r="AH49" i="48"/>
  <c r="AI49" i="48" s="1"/>
  <c r="AJ49" i="48" s="1"/>
  <c r="AG49" i="48"/>
  <c r="AF49" i="48"/>
  <c r="AD49" i="48"/>
  <c r="AE49" i="48" s="1"/>
  <c r="AC49" i="48"/>
  <c r="AB49" i="48"/>
  <c r="Z49" i="48"/>
  <c r="K49" i="48"/>
  <c r="L49" i="48" s="1"/>
  <c r="I49" i="48"/>
  <c r="G49" i="48"/>
  <c r="E49" i="48"/>
  <c r="C49" i="48"/>
  <c r="CN48" i="48"/>
  <c r="CE48" i="48"/>
  <c r="CD48" i="48"/>
  <c r="CG48" i="48" s="1"/>
  <c r="CB48" i="48"/>
  <c r="BZ48" i="48"/>
  <c r="BG48" i="48"/>
  <c r="BG54" i="48" s="1"/>
  <c r="BE48" i="48"/>
  <c r="BC48" i="48"/>
  <c r="BA48" i="48"/>
  <c r="AX48" i="48"/>
  <c r="BW48" i="48" s="1"/>
  <c r="AN48" i="48"/>
  <c r="AM48" i="48"/>
  <c r="AM54" i="48" s="1"/>
  <c r="AL48" i="48"/>
  <c r="AH48" i="48"/>
  <c r="AI48" i="48" s="1"/>
  <c r="AF48" i="48"/>
  <c r="AG48" i="48" s="1"/>
  <c r="AD48" i="48"/>
  <c r="AE48" i="48" s="1"/>
  <c r="AB48" i="48"/>
  <c r="AC48" i="48" s="1"/>
  <c r="AJ48" i="48" s="1"/>
  <c r="AA48" i="48"/>
  <c r="Z48" i="48"/>
  <c r="K48" i="48"/>
  <c r="I48" i="48"/>
  <c r="G48" i="48"/>
  <c r="E48" i="48"/>
  <c r="L48" i="48" s="1"/>
  <c r="C48" i="48"/>
  <c r="CN47" i="48"/>
  <c r="CG47" i="48"/>
  <c r="CD47" i="48"/>
  <c r="CE47" i="48" s="1"/>
  <c r="CB47" i="48"/>
  <c r="BZ47" i="48"/>
  <c r="BG47" i="48"/>
  <c r="BE47" i="48"/>
  <c r="BC47" i="48"/>
  <c r="BA47" i="48"/>
  <c r="AY47" i="48"/>
  <c r="AX47" i="48"/>
  <c r="BW47" i="48" s="1"/>
  <c r="AN47" i="48"/>
  <c r="AM47" i="48"/>
  <c r="AL47" i="48"/>
  <c r="AH47" i="48"/>
  <c r="AF47" i="48"/>
  <c r="AF54" i="48" s="1"/>
  <c r="AE47" i="48"/>
  <c r="AD47" i="48"/>
  <c r="AB47" i="48"/>
  <c r="AC47" i="48" s="1"/>
  <c r="Z47" i="48"/>
  <c r="K47" i="48"/>
  <c r="I47" i="48"/>
  <c r="I54" i="48" s="1"/>
  <c r="G47" i="48"/>
  <c r="E47" i="48"/>
  <c r="C47" i="48"/>
  <c r="CI45" i="48"/>
  <c r="CM44" i="48"/>
  <c r="CL44" i="48"/>
  <c r="CK44" i="48"/>
  <c r="CN44" i="48" s="1"/>
  <c r="CJ44" i="48"/>
  <c r="CI44" i="48"/>
  <c r="CA44" i="48"/>
  <c r="BY44" i="48"/>
  <c r="CD44" i="48" s="1"/>
  <c r="BX44" i="48"/>
  <c r="BU44" i="48"/>
  <c r="BF44" i="48"/>
  <c r="BD44" i="48"/>
  <c r="BB44" i="48"/>
  <c r="AZ44" i="48"/>
  <c r="AU44" i="48"/>
  <c r="AF44" i="48"/>
  <c r="AD44" i="48"/>
  <c r="P44" i="48"/>
  <c r="O44" i="48"/>
  <c r="J44" i="48"/>
  <c r="H44" i="48"/>
  <c r="F44" i="48"/>
  <c r="D44" i="48"/>
  <c r="CN43" i="48"/>
  <c r="CG43" i="48"/>
  <c r="CE43" i="48"/>
  <c r="CD43" i="48"/>
  <c r="CB43" i="48"/>
  <c r="BZ43" i="48"/>
  <c r="BG43" i="48"/>
  <c r="BE43" i="48"/>
  <c r="BC43" i="48"/>
  <c r="BA43" i="48"/>
  <c r="AY43" i="48"/>
  <c r="AX43" i="48"/>
  <c r="BW43" i="48" s="1"/>
  <c r="AN43" i="48"/>
  <c r="AM43" i="48"/>
  <c r="AL43" i="48"/>
  <c r="AI43" i="48"/>
  <c r="AH43" i="48"/>
  <c r="AF43" i="48"/>
  <c r="AG43" i="48" s="1"/>
  <c r="AD43" i="48"/>
  <c r="AA43" i="48" s="1"/>
  <c r="AC43" i="48"/>
  <c r="AB43" i="48"/>
  <c r="Z43" i="48"/>
  <c r="Q43" i="48"/>
  <c r="K43" i="48"/>
  <c r="I43" i="48"/>
  <c r="G43" i="48"/>
  <c r="E43" i="48"/>
  <c r="L43" i="48" s="1"/>
  <c r="C43" i="48"/>
  <c r="CN42" i="48"/>
  <c r="CG42" i="48"/>
  <c r="CE42" i="48"/>
  <c r="CD42" i="48"/>
  <c r="CB42" i="48"/>
  <c r="BZ42" i="48"/>
  <c r="BW42" i="48"/>
  <c r="BG42" i="48"/>
  <c r="BE42" i="48"/>
  <c r="BC42" i="48"/>
  <c r="BA42" i="48"/>
  <c r="AX42" i="48"/>
  <c r="AN42" i="48"/>
  <c r="AM42" i="48"/>
  <c r="AL42" i="48"/>
  <c r="AI42" i="48"/>
  <c r="AH42" i="48"/>
  <c r="AG42" i="48"/>
  <c r="AF42" i="48"/>
  <c r="AD42" i="48"/>
  <c r="AE42" i="48" s="1"/>
  <c r="AB42" i="48"/>
  <c r="AC42" i="48" s="1"/>
  <c r="AJ42" i="48" s="1"/>
  <c r="AA42" i="48"/>
  <c r="Z42" i="48"/>
  <c r="Q42" i="48"/>
  <c r="K42" i="48"/>
  <c r="I42" i="48"/>
  <c r="G42" i="48"/>
  <c r="E42" i="48"/>
  <c r="L42" i="48" s="1"/>
  <c r="C42" i="48"/>
  <c r="AY42" i="48" s="1"/>
  <c r="CN41" i="48"/>
  <c r="CG41" i="48"/>
  <c r="CE41" i="48"/>
  <c r="CD41" i="48"/>
  <c r="CB41" i="48"/>
  <c r="BZ41" i="48"/>
  <c r="BG41" i="48"/>
  <c r="BE41" i="48"/>
  <c r="BC41" i="48"/>
  <c r="BA41" i="48"/>
  <c r="AX41" i="48"/>
  <c r="BW41" i="48" s="1"/>
  <c r="AN41" i="48"/>
  <c r="AM41" i="48"/>
  <c r="AL41" i="48"/>
  <c r="AH41" i="48"/>
  <c r="AI41" i="48" s="1"/>
  <c r="AF41" i="48"/>
  <c r="AG41" i="48" s="1"/>
  <c r="AG44" i="48" s="1"/>
  <c r="AD41" i="48"/>
  <c r="AE41" i="48" s="1"/>
  <c r="AB41" i="48"/>
  <c r="AA41" i="48" s="1"/>
  <c r="Z41" i="48"/>
  <c r="K41" i="48"/>
  <c r="I41" i="48"/>
  <c r="G41" i="48"/>
  <c r="E41" i="48"/>
  <c r="L41" i="48" s="1"/>
  <c r="C41" i="48"/>
  <c r="AY41" i="48" s="1"/>
  <c r="CN40" i="48"/>
  <c r="CD40" i="48"/>
  <c r="CB40" i="48"/>
  <c r="BZ40" i="48"/>
  <c r="BH40" i="48"/>
  <c r="BG40" i="48"/>
  <c r="BE40" i="48"/>
  <c r="BC40" i="48"/>
  <c r="BA40" i="48"/>
  <c r="AX40" i="48"/>
  <c r="BW40" i="48" s="1"/>
  <c r="AN40" i="48"/>
  <c r="AM40" i="48"/>
  <c r="AL40" i="48"/>
  <c r="AI40" i="48"/>
  <c r="AH40" i="48"/>
  <c r="AF40" i="48"/>
  <c r="AG40" i="48" s="1"/>
  <c r="AJ40" i="48" s="1"/>
  <c r="AE40" i="48"/>
  <c r="AD40" i="48"/>
  <c r="AB40" i="48"/>
  <c r="AC40" i="48" s="1"/>
  <c r="AA40" i="48"/>
  <c r="Z40" i="48"/>
  <c r="Q40" i="48"/>
  <c r="M40" i="48"/>
  <c r="BI40" i="48" s="1"/>
  <c r="L40" i="48"/>
  <c r="K40" i="48"/>
  <c r="I40" i="48"/>
  <c r="G40" i="48"/>
  <c r="E40" i="48"/>
  <c r="C40" i="48"/>
  <c r="AY40" i="48" s="1"/>
  <c r="CN39" i="48"/>
  <c r="CG39" i="48"/>
  <c r="CE39" i="48"/>
  <c r="CD39" i="48"/>
  <c r="CB39" i="48"/>
  <c r="BZ39" i="48"/>
  <c r="BG39" i="48"/>
  <c r="BE39" i="48"/>
  <c r="BC39" i="48"/>
  <c r="BA39" i="48"/>
  <c r="AX39" i="48"/>
  <c r="BW39" i="48" s="1"/>
  <c r="AN39" i="48"/>
  <c r="AM39" i="48"/>
  <c r="AL39" i="48"/>
  <c r="AI39" i="48"/>
  <c r="AH39" i="48"/>
  <c r="AF39" i="48"/>
  <c r="AG39" i="48" s="1"/>
  <c r="AD39" i="48"/>
  <c r="AE39" i="48" s="1"/>
  <c r="AB39" i="48"/>
  <c r="AC39" i="48" s="1"/>
  <c r="AJ39" i="48" s="1"/>
  <c r="AA39" i="48"/>
  <c r="Z39" i="48"/>
  <c r="K39" i="48"/>
  <c r="K44" i="48" s="1"/>
  <c r="I39" i="48"/>
  <c r="G39" i="48"/>
  <c r="E39" i="48"/>
  <c r="C39" i="48"/>
  <c r="AY39" i="48" s="1"/>
  <c r="CN38" i="48"/>
  <c r="CG38" i="48"/>
  <c r="CE38" i="48"/>
  <c r="CD38" i="48"/>
  <c r="CB38" i="48"/>
  <c r="BZ38" i="48"/>
  <c r="BW38" i="48"/>
  <c r="BG38" i="48"/>
  <c r="BE38" i="48"/>
  <c r="BC38" i="48"/>
  <c r="BA38" i="48"/>
  <c r="AY38" i="48"/>
  <c r="AX38" i="48"/>
  <c r="AN38" i="48"/>
  <c r="AM38" i="48"/>
  <c r="AL38" i="48"/>
  <c r="AH38" i="48"/>
  <c r="AI38" i="48" s="1"/>
  <c r="AG38" i="48"/>
  <c r="AF38" i="48"/>
  <c r="AD38" i="48"/>
  <c r="AC38" i="48"/>
  <c r="AB38" i="48"/>
  <c r="Z38" i="48"/>
  <c r="L38" i="48"/>
  <c r="BH38" i="48" s="1"/>
  <c r="K38" i="48"/>
  <c r="I38" i="48"/>
  <c r="G38" i="48"/>
  <c r="E38" i="48"/>
  <c r="C38" i="48"/>
  <c r="CN37" i="48"/>
  <c r="CD37" i="48"/>
  <c r="CG37" i="48" s="1"/>
  <c r="CB37" i="48"/>
  <c r="BZ37" i="48"/>
  <c r="BW37" i="48"/>
  <c r="BH37" i="48"/>
  <c r="BG37" i="48"/>
  <c r="BE37" i="48"/>
  <c r="BE44" i="48" s="1"/>
  <c r="BC37" i="48"/>
  <c r="BA37" i="48"/>
  <c r="BA44" i="48" s="1"/>
  <c r="AX37" i="48"/>
  <c r="AN37" i="48"/>
  <c r="AN44" i="48" s="1"/>
  <c r="AM37" i="48"/>
  <c r="AL37" i="48"/>
  <c r="AH37" i="48"/>
  <c r="AG37" i="48"/>
  <c r="AF37" i="48"/>
  <c r="AD37" i="48"/>
  <c r="AE37" i="48" s="1"/>
  <c r="AC37" i="48"/>
  <c r="AB37" i="48"/>
  <c r="Z37" i="48"/>
  <c r="Q37" i="48"/>
  <c r="M37" i="48"/>
  <c r="BI37" i="48" s="1"/>
  <c r="L37" i="48"/>
  <c r="K37" i="48"/>
  <c r="I37" i="48"/>
  <c r="G37" i="48"/>
  <c r="G44" i="48" s="1"/>
  <c r="E37" i="48"/>
  <c r="E44" i="48" s="1"/>
  <c r="C37" i="48"/>
  <c r="AY37" i="48" s="1"/>
  <c r="CI35" i="48"/>
  <c r="CN34" i="48"/>
  <c r="CM34" i="48"/>
  <c r="CL34" i="48"/>
  <c r="CK34" i="48"/>
  <c r="CJ34" i="48"/>
  <c r="CI34" i="48"/>
  <c r="CF34" i="48"/>
  <c r="CA34" i="48"/>
  <c r="CD34" i="48" s="1"/>
  <c r="BZ34" i="48"/>
  <c r="BY34" i="48"/>
  <c r="BX34" i="48"/>
  <c r="BU34" i="48"/>
  <c r="BF34" i="48"/>
  <c r="BD34" i="48"/>
  <c r="BB34" i="48"/>
  <c r="AZ34" i="48"/>
  <c r="AU34" i="48"/>
  <c r="P34" i="48"/>
  <c r="O34" i="48"/>
  <c r="J34" i="48"/>
  <c r="H34" i="48"/>
  <c r="F34" i="48"/>
  <c r="D34" i="48"/>
  <c r="CN33" i="48"/>
  <c r="CD33" i="48"/>
  <c r="CB33" i="48"/>
  <c r="BZ33" i="48"/>
  <c r="BW33" i="48"/>
  <c r="BG33" i="48"/>
  <c r="BE33" i="48"/>
  <c r="BC33" i="48"/>
  <c r="BA33" i="48"/>
  <c r="AY33" i="48"/>
  <c r="AX33" i="48"/>
  <c r="AN33" i="48"/>
  <c r="AM33" i="48"/>
  <c r="AL33" i="48"/>
  <c r="AI33" i="48"/>
  <c r="AH33" i="48"/>
  <c r="AG33" i="48"/>
  <c r="AF33" i="48"/>
  <c r="AD33" i="48"/>
  <c r="AE33" i="48" s="1"/>
  <c r="AB33" i="48"/>
  <c r="AC33" i="48" s="1"/>
  <c r="Z33" i="48"/>
  <c r="L33" i="48"/>
  <c r="K33" i="48"/>
  <c r="I33" i="48"/>
  <c r="G33" i="48"/>
  <c r="E33" i="48"/>
  <c r="C33" i="48"/>
  <c r="CN32" i="48"/>
  <c r="CD32" i="48"/>
  <c r="CB32" i="48"/>
  <c r="BZ32" i="48"/>
  <c r="BG32" i="48"/>
  <c r="BE32" i="48"/>
  <c r="BC32" i="48"/>
  <c r="BA32" i="48"/>
  <c r="AY32" i="48"/>
  <c r="AX32" i="48"/>
  <c r="BW32" i="48" s="1"/>
  <c r="AN32" i="48"/>
  <c r="AM32" i="48"/>
  <c r="AL32" i="48"/>
  <c r="AH32" i="48"/>
  <c r="AI32" i="48" s="1"/>
  <c r="AG32" i="48"/>
  <c r="AF32" i="48"/>
  <c r="AE32" i="48"/>
  <c r="AD32" i="48"/>
  <c r="AB32" i="48"/>
  <c r="AC32" i="48" s="1"/>
  <c r="Z32" i="48"/>
  <c r="K32" i="48"/>
  <c r="I32" i="48"/>
  <c r="L32" i="48" s="1"/>
  <c r="G32" i="48"/>
  <c r="E32" i="48"/>
  <c r="C32" i="48"/>
  <c r="CN31" i="48"/>
  <c r="CD31" i="48"/>
  <c r="CB31" i="48"/>
  <c r="BZ31" i="48"/>
  <c r="BW31" i="48"/>
  <c r="BG31" i="48"/>
  <c r="BE31" i="48"/>
  <c r="BC31" i="48"/>
  <c r="BA31" i="48"/>
  <c r="AY31" i="48"/>
  <c r="AX31" i="48"/>
  <c r="AN31" i="48"/>
  <c r="AM31" i="48"/>
  <c r="AL31" i="48"/>
  <c r="AH31" i="48"/>
  <c r="AI31" i="48" s="1"/>
  <c r="AG31" i="48"/>
  <c r="AF31" i="48"/>
  <c r="AE31" i="48"/>
  <c r="AD31" i="48"/>
  <c r="AB31" i="48"/>
  <c r="AC31" i="48" s="1"/>
  <c r="Z31" i="48"/>
  <c r="K31" i="48"/>
  <c r="I31" i="48"/>
  <c r="L31" i="48" s="1"/>
  <c r="G31" i="48"/>
  <c r="E31" i="48"/>
  <c r="C31" i="48"/>
  <c r="CN30" i="48"/>
  <c r="CD30" i="48"/>
  <c r="CG30" i="48" s="1"/>
  <c r="CB30" i="48"/>
  <c r="BZ30" i="48"/>
  <c r="BW30" i="48"/>
  <c r="BG30" i="48"/>
  <c r="BE30" i="48"/>
  <c r="BC30" i="48"/>
  <c r="BA30" i="48"/>
  <c r="AX30" i="48"/>
  <c r="AN30" i="48"/>
  <c r="AM30" i="48"/>
  <c r="AL30" i="48"/>
  <c r="AI30" i="48"/>
  <c r="AH30" i="48"/>
  <c r="AG30" i="48"/>
  <c r="AF30" i="48"/>
  <c r="AE30" i="48"/>
  <c r="AD30" i="48"/>
  <c r="AB30" i="48"/>
  <c r="AC30" i="48" s="1"/>
  <c r="Z30" i="48"/>
  <c r="K30" i="48"/>
  <c r="I30" i="48"/>
  <c r="G30" i="48"/>
  <c r="L30" i="48" s="1"/>
  <c r="E30" i="48"/>
  <c r="C30" i="48"/>
  <c r="AY30" i="48" s="1"/>
  <c r="CN29" i="48"/>
  <c r="CG29" i="48"/>
  <c r="CE29" i="48"/>
  <c r="CD29" i="48"/>
  <c r="CB29" i="48"/>
  <c r="BZ29" i="48"/>
  <c r="BW29" i="48"/>
  <c r="BG29" i="48"/>
  <c r="BE29" i="48"/>
  <c r="BC29" i="48"/>
  <c r="BA29" i="48"/>
  <c r="AY29" i="48"/>
  <c r="AX29" i="48"/>
  <c r="AN29" i="48"/>
  <c r="AM29" i="48"/>
  <c r="AL29" i="48"/>
  <c r="AI29" i="48"/>
  <c r="AJ29" i="48" s="1"/>
  <c r="AH29" i="48"/>
  <c r="AG29" i="48"/>
  <c r="AF29" i="48"/>
  <c r="AD29" i="48"/>
  <c r="AE29" i="48" s="1"/>
  <c r="AC29" i="48"/>
  <c r="AB29" i="48"/>
  <c r="Z29" i="48"/>
  <c r="L29" i="48"/>
  <c r="BH29" i="48" s="1"/>
  <c r="K29" i="48"/>
  <c r="I29" i="48"/>
  <c r="G29" i="48"/>
  <c r="E29" i="48"/>
  <c r="C29" i="48"/>
  <c r="CN28" i="48"/>
  <c r="CD28" i="48"/>
  <c r="CG28" i="48" s="1"/>
  <c r="CB28" i="48"/>
  <c r="BZ28" i="48"/>
  <c r="BW28" i="48"/>
  <c r="BG28" i="48"/>
  <c r="BE28" i="48"/>
  <c r="BC28" i="48"/>
  <c r="BA28" i="48"/>
  <c r="AX28" i="48"/>
  <c r="AN28" i="48"/>
  <c r="AM28" i="48"/>
  <c r="AL28" i="48"/>
  <c r="AI28" i="48"/>
  <c r="AH28" i="48"/>
  <c r="AG28" i="48"/>
  <c r="AF28" i="48"/>
  <c r="AD28" i="48"/>
  <c r="AE28" i="48" s="1"/>
  <c r="AC28" i="48"/>
  <c r="AJ28" i="48" s="1"/>
  <c r="AB28" i="48"/>
  <c r="AA28" i="48" s="1"/>
  <c r="Z28" i="48"/>
  <c r="K28" i="48"/>
  <c r="I28" i="48"/>
  <c r="G28" i="48"/>
  <c r="E28" i="48"/>
  <c r="L28" i="48" s="1"/>
  <c r="C28" i="48"/>
  <c r="AY28" i="48" s="1"/>
  <c r="CN27" i="48"/>
  <c r="CG27" i="48"/>
  <c r="CE27" i="48"/>
  <c r="CD27" i="48"/>
  <c r="CB27" i="48"/>
  <c r="BZ27" i="48"/>
  <c r="BG27" i="48"/>
  <c r="BE27" i="48"/>
  <c r="BC27" i="48"/>
  <c r="BA27" i="48"/>
  <c r="BA34" i="48" s="1"/>
  <c r="AY27" i="48"/>
  <c r="AX27" i="48"/>
  <c r="BW27" i="48" s="1"/>
  <c r="AN27" i="48"/>
  <c r="AN34" i="48" s="1"/>
  <c r="AM27" i="48"/>
  <c r="AM34" i="48" s="1"/>
  <c r="AL27" i="48"/>
  <c r="AI27" i="48"/>
  <c r="AH27" i="48"/>
  <c r="AF27" i="48"/>
  <c r="AE27" i="48"/>
  <c r="AD27" i="48"/>
  <c r="AD34" i="48" s="1"/>
  <c r="AB27" i="48"/>
  <c r="AA27" i="48" s="1"/>
  <c r="Z27" i="48"/>
  <c r="K27" i="48"/>
  <c r="K34" i="48" s="1"/>
  <c r="I27" i="48"/>
  <c r="I34" i="48" s="1"/>
  <c r="G27" i="48"/>
  <c r="G34" i="48" s="1"/>
  <c r="E27" i="48"/>
  <c r="C27" i="48"/>
  <c r="CI25" i="48"/>
  <c r="CM24" i="48"/>
  <c r="CL24" i="48"/>
  <c r="CK24" i="48"/>
  <c r="CN24" i="48" s="1"/>
  <c r="CJ24" i="48"/>
  <c r="CI24" i="48"/>
  <c r="CF24" i="48"/>
  <c r="CD24" i="48"/>
  <c r="CG24" i="48" s="1"/>
  <c r="CA24" i="48"/>
  <c r="BY24" i="48"/>
  <c r="BX24" i="48"/>
  <c r="BZ24" i="48" s="1"/>
  <c r="BU24" i="48"/>
  <c r="BF24" i="48"/>
  <c r="BD24" i="48"/>
  <c r="BB24" i="48"/>
  <c r="AZ24" i="48"/>
  <c r="AU24" i="48"/>
  <c r="AN24" i="48"/>
  <c r="P24" i="48"/>
  <c r="O24" i="48"/>
  <c r="J24" i="48"/>
  <c r="H24" i="48"/>
  <c r="F24" i="48"/>
  <c r="D24" i="48"/>
  <c r="CN23" i="48"/>
  <c r="CD23" i="48"/>
  <c r="CG23" i="48" s="1"/>
  <c r="CB23" i="48"/>
  <c r="BZ23" i="48"/>
  <c r="BW23" i="48"/>
  <c r="BG23" i="48"/>
  <c r="BE23" i="48"/>
  <c r="BC23" i="48"/>
  <c r="BA23" i="48"/>
  <c r="AX23" i="48"/>
  <c r="AN23" i="48"/>
  <c r="AM23" i="48"/>
  <c r="AL23" i="48"/>
  <c r="AI23" i="48"/>
  <c r="AH23" i="48"/>
  <c r="AF23" i="48"/>
  <c r="AG23" i="48" s="1"/>
  <c r="AD23" i="48"/>
  <c r="AE23" i="48" s="1"/>
  <c r="AC23" i="48"/>
  <c r="AJ23" i="48" s="1"/>
  <c r="AB23" i="48"/>
  <c r="AA23" i="48" s="1"/>
  <c r="Z23" i="48"/>
  <c r="K23" i="48"/>
  <c r="I23" i="48"/>
  <c r="G23" i="48"/>
  <c r="E23" i="48"/>
  <c r="L23" i="48" s="1"/>
  <c r="C23" i="48"/>
  <c r="AY23" i="48" s="1"/>
  <c r="CN22" i="48"/>
  <c r="CG22" i="48"/>
  <c r="CE22" i="48"/>
  <c r="CD22" i="48"/>
  <c r="CB22" i="48"/>
  <c r="BZ22" i="48"/>
  <c r="BG22" i="48"/>
  <c r="BE22" i="48"/>
  <c r="BC22" i="48"/>
  <c r="BA22" i="48"/>
  <c r="AY22" i="48"/>
  <c r="AX22" i="48"/>
  <c r="BW22" i="48" s="1"/>
  <c r="AN22" i="48"/>
  <c r="AM22" i="48"/>
  <c r="AL22" i="48"/>
  <c r="AH22" i="48"/>
  <c r="AI22" i="48" s="1"/>
  <c r="AF22" i="48"/>
  <c r="AG22" i="48" s="1"/>
  <c r="AE22" i="48"/>
  <c r="AD22" i="48"/>
  <c r="AA22" i="48" s="1"/>
  <c r="AC22" i="48"/>
  <c r="AB22" i="48"/>
  <c r="Z22" i="48"/>
  <c r="K22" i="48"/>
  <c r="L22" i="48" s="1"/>
  <c r="I22" i="48"/>
  <c r="G22" i="48"/>
  <c r="E22" i="48"/>
  <c r="C22" i="48"/>
  <c r="CN21" i="48"/>
  <c r="CD21" i="48"/>
  <c r="CB21" i="48"/>
  <c r="BZ21" i="48"/>
  <c r="BW21" i="48"/>
  <c r="BG21" i="48"/>
  <c r="BE21" i="48"/>
  <c r="BC21" i="48"/>
  <c r="BA21" i="48"/>
  <c r="AX21" i="48"/>
  <c r="AN21" i="48"/>
  <c r="AM21" i="48"/>
  <c r="AL21" i="48"/>
  <c r="AH21" i="48"/>
  <c r="AG21" i="48"/>
  <c r="AF21" i="48"/>
  <c r="AD21" i="48"/>
  <c r="AB21" i="48"/>
  <c r="AA21" i="48"/>
  <c r="Z21" i="48"/>
  <c r="K21" i="48"/>
  <c r="I21" i="48"/>
  <c r="G21" i="48"/>
  <c r="E21" i="48"/>
  <c r="C21" i="48"/>
  <c r="AY21" i="48" s="1"/>
  <c r="CN20" i="48"/>
  <c r="CG20" i="48"/>
  <c r="CE20" i="48"/>
  <c r="CD20" i="48"/>
  <c r="CB20" i="48"/>
  <c r="BZ20" i="48"/>
  <c r="BG20" i="48"/>
  <c r="BE20" i="48"/>
  <c r="BC20" i="48"/>
  <c r="BA20" i="48"/>
  <c r="AX20" i="48"/>
  <c r="BW20" i="48" s="1"/>
  <c r="AN20" i="48"/>
  <c r="AM20" i="48"/>
  <c r="AL20" i="48"/>
  <c r="AH20" i="48"/>
  <c r="AI20" i="48" s="1"/>
  <c r="AF20" i="48"/>
  <c r="AG20" i="48" s="1"/>
  <c r="AD20" i="48"/>
  <c r="AE20" i="48" s="1"/>
  <c r="AB20" i="48"/>
  <c r="AC20" i="48" s="1"/>
  <c r="AA20" i="48"/>
  <c r="Z20" i="48"/>
  <c r="K20" i="48"/>
  <c r="I20" i="48"/>
  <c r="G20" i="48"/>
  <c r="E20" i="48"/>
  <c r="C20" i="48"/>
  <c r="AY20" i="48" s="1"/>
  <c r="CN19" i="48"/>
  <c r="CD19" i="48"/>
  <c r="CB19" i="48"/>
  <c r="BZ19" i="48"/>
  <c r="BG19" i="48"/>
  <c r="BE19" i="48"/>
  <c r="BC19" i="48"/>
  <c r="BA19" i="48"/>
  <c r="BA24" i="48" s="1"/>
  <c r="AY19" i="48"/>
  <c r="AX19" i="48"/>
  <c r="BW19" i="48" s="1"/>
  <c r="AN19" i="48"/>
  <c r="AM19" i="48"/>
  <c r="AL19" i="48"/>
  <c r="AH19" i="48"/>
  <c r="AI19" i="48" s="1"/>
  <c r="AF19" i="48"/>
  <c r="AG19" i="48" s="1"/>
  <c r="AE19" i="48"/>
  <c r="AD19" i="48"/>
  <c r="AB19" i="48"/>
  <c r="Z19" i="48"/>
  <c r="K19" i="48"/>
  <c r="I19" i="48"/>
  <c r="L19" i="48" s="1"/>
  <c r="G19" i="48"/>
  <c r="E19" i="48"/>
  <c r="C19" i="48"/>
  <c r="CN18" i="48"/>
  <c r="CE18" i="48"/>
  <c r="CD18" i="48"/>
  <c r="CG18" i="48" s="1"/>
  <c r="CB18" i="48"/>
  <c r="BZ18" i="48"/>
  <c r="BW18" i="48"/>
  <c r="BG18" i="48"/>
  <c r="BE18" i="48"/>
  <c r="BC18" i="48"/>
  <c r="BC24" i="48" s="1"/>
  <c r="BA18" i="48"/>
  <c r="AX18" i="48"/>
  <c r="AN18" i="48"/>
  <c r="AM18" i="48"/>
  <c r="AM68" i="48" s="1"/>
  <c r="AL18" i="48"/>
  <c r="AI18" i="48"/>
  <c r="AH18" i="48"/>
  <c r="AF18" i="48"/>
  <c r="AG18" i="48" s="1"/>
  <c r="AD18" i="48"/>
  <c r="AE18" i="48" s="1"/>
  <c r="AB18" i="48"/>
  <c r="AA18" i="48"/>
  <c r="Z18" i="48"/>
  <c r="K18" i="48"/>
  <c r="I18" i="48"/>
  <c r="G18" i="48"/>
  <c r="G24" i="48" s="1"/>
  <c r="E18" i="48"/>
  <c r="C18" i="48"/>
  <c r="CN17" i="48"/>
  <c r="CG17" i="48"/>
  <c r="CD17" i="48"/>
  <c r="CE17" i="48" s="1"/>
  <c r="CB17" i="48"/>
  <c r="BZ17" i="48"/>
  <c r="BG17" i="48"/>
  <c r="BE17" i="48"/>
  <c r="BE24" i="48" s="1"/>
  <c r="BC17" i="48"/>
  <c r="BA17" i="48"/>
  <c r="AX17" i="48"/>
  <c r="BW17" i="48" s="1"/>
  <c r="AN17" i="48"/>
  <c r="AM17" i="48"/>
  <c r="AM24" i="48" s="1"/>
  <c r="AL17" i="48"/>
  <c r="AH17" i="48"/>
  <c r="AG17" i="48"/>
  <c r="AF17" i="48"/>
  <c r="AD17" i="48"/>
  <c r="AB17" i="48"/>
  <c r="AC17" i="48" s="1"/>
  <c r="Z17" i="48"/>
  <c r="K17" i="48"/>
  <c r="K24" i="48" s="1"/>
  <c r="I17" i="48"/>
  <c r="I24" i="48" s="1"/>
  <c r="G17" i="48"/>
  <c r="E17" i="48"/>
  <c r="C17" i="48"/>
  <c r="AY17" i="48" s="1"/>
  <c r="CI15" i="48"/>
  <c r="CM14" i="48"/>
  <c r="CL14" i="48"/>
  <c r="CK14" i="48"/>
  <c r="CJ14" i="48"/>
  <c r="CI14" i="48"/>
  <c r="CF14" i="48"/>
  <c r="CA14" i="48"/>
  <c r="BY14" i="48"/>
  <c r="BX14" i="48"/>
  <c r="BU14" i="48"/>
  <c r="BF14" i="48"/>
  <c r="BD14" i="48"/>
  <c r="BC14" i="48"/>
  <c r="BB14" i="48"/>
  <c r="AZ14" i="48"/>
  <c r="AU14" i="48"/>
  <c r="P14" i="48"/>
  <c r="O14" i="48"/>
  <c r="J14" i="48"/>
  <c r="H14" i="48"/>
  <c r="F14" i="48"/>
  <c r="D14" i="48"/>
  <c r="CN13" i="48"/>
  <c r="CD13" i="48"/>
  <c r="CG13" i="48" s="1"/>
  <c r="CB13" i="48"/>
  <c r="BZ13" i="48"/>
  <c r="BG13" i="48"/>
  <c r="BE13" i="48"/>
  <c r="BC13" i="48"/>
  <c r="BA13" i="48"/>
  <c r="AX13" i="48"/>
  <c r="BW13" i="48" s="1"/>
  <c r="AN13" i="48"/>
  <c r="AN73" i="48" s="1"/>
  <c r="AM13" i="48"/>
  <c r="AL13" i="48"/>
  <c r="AH13" i="48"/>
  <c r="AF13" i="48"/>
  <c r="AF73" i="48" s="1"/>
  <c r="AD13" i="48"/>
  <c r="AD73" i="48" s="1"/>
  <c r="AB13" i="48"/>
  <c r="Z13" i="48"/>
  <c r="K13" i="48"/>
  <c r="K73" i="48" s="1"/>
  <c r="I13" i="48"/>
  <c r="I73" i="48" s="1"/>
  <c r="G13" i="48"/>
  <c r="G73" i="48" s="1"/>
  <c r="E13" i="48"/>
  <c r="C13" i="48"/>
  <c r="AY13" i="48" s="1"/>
  <c r="CN12" i="48"/>
  <c r="CD12" i="48"/>
  <c r="CD72" i="48" s="1"/>
  <c r="CG72" i="48" s="1"/>
  <c r="CB12" i="48"/>
  <c r="BZ12" i="48"/>
  <c r="BG12" i="48"/>
  <c r="BE12" i="48"/>
  <c r="BC12" i="48"/>
  <c r="BA12" i="48"/>
  <c r="AX12" i="48"/>
  <c r="BW12" i="48" s="1"/>
  <c r="AN12" i="48"/>
  <c r="AN72" i="48" s="1"/>
  <c r="AM12" i="48"/>
  <c r="AM72" i="48" s="1"/>
  <c r="AL12" i="48"/>
  <c r="AH12" i="48"/>
  <c r="AF12" i="48"/>
  <c r="AD12" i="48"/>
  <c r="AD72" i="48" s="1"/>
  <c r="AB12" i="48"/>
  <c r="AB72" i="48" s="1"/>
  <c r="Z12" i="48"/>
  <c r="K12" i="48"/>
  <c r="I12" i="48"/>
  <c r="G12" i="48"/>
  <c r="G72" i="48" s="1"/>
  <c r="E12" i="48"/>
  <c r="C12" i="48"/>
  <c r="CN11" i="48"/>
  <c r="CD11" i="48"/>
  <c r="CG11" i="48" s="1"/>
  <c r="CB11" i="48"/>
  <c r="BZ11" i="48"/>
  <c r="BG11" i="48"/>
  <c r="BE11" i="48"/>
  <c r="BC11" i="48"/>
  <c r="BA11" i="48"/>
  <c r="AX11" i="48"/>
  <c r="BW11" i="48" s="1"/>
  <c r="AN11" i="48"/>
  <c r="AM11" i="48"/>
  <c r="AL11" i="48"/>
  <c r="AH11" i="48"/>
  <c r="AI11" i="48" s="1"/>
  <c r="AF11" i="48"/>
  <c r="AG11" i="48" s="1"/>
  <c r="AD11" i="48"/>
  <c r="AE11" i="48" s="1"/>
  <c r="AB11" i="48"/>
  <c r="Z11" i="48"/>
  <c r="K11" i="48"/>
  <c r="I11" i="48"/>
  <c r="G11" i="48"/>
  <c r="E11" i="48"/>
  <c r="C11" i="48"/>
  <c r="AY11" i="48" s="1"/>
  <c r="CN10" i="48"/>
  <c r="CD10" i="48"/>
  <c r="CE10" i="48" s="1"/>
  <c r="CB10" i="48"/>
  <c r="BZ10" i="48"/>
  <c r="BG10" i="48"/>
  <c r="BE10" i="48"/>
  <c r="BC10" i="48"/>
  <c r="BA10" i="48"/>
  <c r="AX10" i="48"/>
  <c r="BW10" i="48" s="1"/>
  <c r="AN10" i="48"/>
  <c r="AM10" i="48"/>
  <c r="AM70" i="48" s="1"/>
  <c r="AL10" i="48"/>
  <c r="AH10" i="48"/>
  <c r="AG10" i="48"/>
  <c r="AF10" i="48"/>
  <c r="AD10" i="48"/>
  <c r="AB10" i="48"/>
  <c r="AB70" i="48" s="1"/>
  <c r="Z10" i="48"/>
  <c r="K10" i="48"/>
  <c r="I10" i="48"/>
  <c r="G10" i="48"/>
  <c r="E10" i="48"/>
  <c r="E70" i="48" s="1"/>
  <c r="C10" i="48"/>
  <c r="C70" i="48" s="1"/>
  <c r="CN9" i="48"/>
  <c r="CD9" i="48"/>
  <c r="CG9" i="48" s="1"/>
  <c r="CB9" i="48"/>
  <c r="BZ9" i="48"/>
  <c r="BG9" i="48"/>
  <c r="BE9" i="48"/>
  <c r="BC9" i="48"/>
  <c r="BA9" i="48"/>
  <c r="AX9" i="48"/>
  <c r="BW9" i="48" s="1"/>
  <c r="AN9" i="48"/>
  <c r="AN69" i="48" s="1"/>
  <c r="AM9" i="48"/>
  <c r="AM69" i="48" s="1"/>
  <c r="AL9" i="48"/>
  <c r="AH9" i="48"/>
  <c r="AF9" i="48"/>
  <c r="AD9" i="48"/>
  <c r="AD69" i="48" s="1"/>
  <c r="AB9" i="48"/>
  <c r="AB69" i="48" s="1"/>
  <c r="Z9" i="48"/>
  <c r="K9" i="48"/>
  <c r="K69" i="48" s="1"/>
  <c r="I9" i="48"/>
  <c r="G9" i="48"/>
  <c r="G69" i="48" s="1"/>
  <c r="E9" i="48"/>
  <c r="E69" i="48" s="1"/>
  <c r="C9" i="48"/>
  <c r="C69" i="48" s="1"/>
  <c r="CN8" i="48"/>
  <c r="CD8" i="48"/>
  <c r="CG8" i="48" s="1"/>
  <c r="CB8" i="48"/>
  <c r="BZ8" i="48"/>
  <c r="BG8" i="48"/>
  <c r="BE8" i="48"/>
  <c r="BC8" i="48"/>
  <c r="BA8" i="48"/>
  <c r="AX8" i="48"/>
  <c r="BW8" i="48" s="1"/>
  <c r="AN8" i="48"/>
  <c r="AN68" i="48" s="1"/>
  <c r="AM8" i="48"/>
  <c r="AL8" i="48"/>
  <c r="AI8" i="48"/>
  <c r="AH8" i="48"/>
  <c r="AF8" i="48"/>
  <c r="AF68" i="48" s="1"/>
  <c r="AD8" i="48"/>
  <c r="AD68" i="48" s="1"/>
  <c r="AB8" i="48"/>
  <c r="AA8" i="48" s="1"/>
  <c r="Z8" i="48"/>
  <c r="K8" i="48"/>
  <c r="K68" i="48" s="1"/>
  <c r="I8" i="48"/>
  <c r="I68" i="48" s="1"/>
  <c r="G8" i="48"/>
  <c r="L8" i="48" s="1"/>
  <c r="E8" i="48"/>
  <c r="C8" i="48"/>
  <c r="C68" i="48" s="1"/>
  <c r="CN7" i="48"/>
  <c r="CD7" i="48"/>
  <c r="CB7" i="48"/>
  <c r="BZ7" i="48"/>
  <c r="BG7" i="48"/>
  <c r="BG14" i="48" s="1"/>
  <c r="BE7" i="48"/>
  <c r="BE14" i="48" s="1"/>
  <c r="BC7" i="48"/>
  <c r="BA7" i="48"/>
  <c r="BA14" i="48" s="1"/>
  <c r="AX7" i="48"/>
  <c r="BW7" i="48" s="1"/>
  <c r="AN7" i="48"/>
  <c r="AM7" i="48"/>
  <c r="AL7" i="48"/>
  <c r="AH7" i="48"/>
  <c r="AF7" i="48"/>
  <c r="AD7" i="48"/>
  <c r="AC7" i="48"/>
  <c r="AB7" i="48"/>
  <c r="Z7" i="48"/>
  <c r="K7" i="48"/>
  <c r="I7" i="48"/>
  <c r="G7" i="48"/>
  <c r="G67" i="48" s="1"/>
  <c r="E7" i="48"/>
  <c r="C7" i="48"/>
  <c r="CI5" i="48"/>
  <c r="CG4" i="48"/>
  <c r="BJ4" i="48"/>
  <c r="BH4" i="48"/>
  <c r="BN4" i="48" s="1"/>
  <c r="AB4" i="48"/>
  <c r="AM4" i="48" s="1"/>
  <c r="O4" i="48"/>
  <c r="AL92" i="38"/>
  <c r="AL91" i="38"/>
  <c r="AN80" i="38"/>
  <c r="AL80" i="38"/>
  <c r="AL84" i="38" s="1"/>
  <c r="AN63" i="38"/>
  <c r="AM63" i="38"/>
  <c r="AL63" i="38"/>
  <c r="AN62" i="38"/>
  <c r="AM62" i="38"/>
  <c r="AL62" i="38"/>
  <c r="AN61" i="38"/>
  <c r="AM61" i="38"/>
  <c r="AL61" i="38"/>
  <c r="AN60" i="38"/>
  <c r="AM60" i="38"/>
  <c r="AL60" i="38"/>
  <c r="AN59" i="38"/>
  <c r="AM59" i="38"/>
  <c r="AL59" i="38"/>
  <c r="AN58" i="38"/>
  <c r="AM58" i="38"/>
  <c r="AL58" i="38"/>
  <c r="AN57" i="38"/>
  <c r="AM57" i="38"/>
  <c r="AL57" i="38"/>
  <c r="AN53" i="38"/>
  <c r="AM53" i="38"/>
  <c r="AL53" i="38"/>
  <c r="AN52" i="38"/>
  <c r="AM52" i="38"/>
  <c r="AL52" i="38"/>
  <c r="AN51" i="38"/>
  <c r="AM51" i="38"/>
  <c r="AL51" i="38"/>
  <c r="AN50" i="38"/>
  <c r="AM50" i="38"/>
  <c r="AL50" i="38"/>
  <c r="AN49" i="38"/>
  <c r="AM49" i="38"/>
  <c r="AL49" i="38"/>
  <c r="AN48" i="38"/>
  <c r="AM48" i="38"/>
  <c r="AL48" i="38"/>
  <c r="AN47" i="38"/>
  <c r="AM47" i="38"/>
  <c r="AL47" i="38"/>
  <c r="AN43" i="38"/>
  <c r="AM43" i="38"/>
  <c r="AL43" i="38"/>
  <c r="AN42" i="38"/>
  <c r="AM42" i="38"/>
  <c r="AL42" i="38"/>
  <c r="AN41" i="38"/>
  <c r="AM41" i="38"/>
  <c r="AL41" i="38"/>
  <c r="AN40" i="38"/>
  <c r="AM40" i="38"/>
  <c r="AL40" i="38"/>
  <c r="AN39" i="38"/>
  <c r="AM39" i="38"/>
  <c r="AL39" i="38"/>
  <c r="AN38" i="38"/>
  <c r="AM38" i="38"/>
  <c r="AL38" i="38"/>
  <c r="AN37" i="38"/>
  <c r="AM37" i="38"/>
  <c r="AL37" i="38"/>
  <c r="AN33" i="38"/>
  <c r="AM33" i="38"/>
  <c r="AL33" i="38"/>
  <c r="AN32" i="38"/>
  <c r="AM32" i="38"/>
  <c r="AL32" i="38"/>
  <c r="AN31" i="38"/>
  <c r="AM31" i="38"/>
  <c r="AL31" i="38"/>
  <c r="AN30" i="38"/>
  <c r="AM30" i="38"/>
  <c r="AL30" i="38"/>
  <c r="AN29" i="38"/>
  <c r="AM29" i="38"/>
  <c r="AL29" i="38"/>
  <c r="AN28" i="38"/>
  <c r="AM28" i="38"/>
  <c r="AL28" i="38"/>
  <c r="AN27" i="38"/>
  <c r="AM27" i="38"/>
  <c r="AL27" i="38"/>
  <c r="AN23" i="38"/>
  <c r="AM23" i="38"/>
  <c r="AL23" i="38"/>
  <c r="AN22" i="38"/>
  <c r="AM22" i="38"/>
  <c r="AL22" i="38"/>
  <c r="AN21" i="38"/>
  <c r="AM21" i="38"/>
  <c r="AL21" i="38"/>
  <c r="AN20" i="38"/>
  <c r="AM20" i="38"/>
  <c r="AL20" i="38"/>
  <c r="AN19" i="38"/>
  <c r="AM19" i="38"/>
  <c r="AL19" i="38"/>
  <c r="AN18" i="38"/>
  <c r="AM18" i="38"/>
  <c r="AL18" i="38"/>
  <c r="AN17" i="38"/>
  <c r="AM17" i="38"/>
  <c r="AL17" i="38"/>
  <c r="AN13" i="38"/>
  <c r="AM13" i="38"/>
  <c r="AL13" i="38"/>
  <c r="AN12" i="38"/>
  <c r="AM12" i="38"/>
  <c r="AL12" i="38"/>
  <c r="AN11" i="38"/>
  <c r="AM11" i="38"/>
  <c r="AL11" i="38"/>
  <c r="AN10" i="38"/>
  <c r="AM10" i="38"/>
  <c r="AL10" i="38"/>
  <c r="AN9" i="38"/>
  <c r="AM9" i="38"/>
  <c r="AL9" i="38"/>
  <c r="AN8" i="38"/>
  <c r="AM8" i="38"/>
  <c r="AL8" i="38"/>
  <c r="AN7" i="38"/>
  <c r="AM7" i="38"/>
  <c r="AL7" i="38"/>
  <c r="AL92" i="37"/>
  <c r="AL91" i="37"/>
  <c r="AN80" i="37"/>
  <c r="AL80" i="37"/>
  <c r="AL84" i="37" s="1"/>
  <c r="AN63" i="37"/>
  <c r="AM63" i="37"/>
  <c r="AL63" i="37"/>
  <c r="AN62" i="37"/>
  <c r="AM62" i="37"/>
  <c r="AL62" i="37"/>
  <c r="AN61" i="37"/>
  <c r="AM61" i="37"/>
  <c r="AL61" i="37"/>
  <c r="AN60" i="37"/>
  <c r="AM60" i="37"/>
  <c r="AL60" i="37"/>
  <c r="AN59" i="37"/>
  <c r="AM59" i="37"/>
  <c r="AL59" i="37"/>
  <c r="AN58" i="37"/>
  <c r="AM58" i="37"/>
  <c r="AL58" i="37"/>
  <c r="AN57" i="37"/>
  <c r="AM57" i="37"/>
  <c r="AL57" i="37"/>
  <c r="AN53" i="37"/>
  <c r="AM53" i="37"/>
  <c r="AL53" i="37"/>
  <c r="AN52" i="37"/>
  <c r="AM52" i="37"/>
  <c r="AL52" i="37"/>
  <c r="AN51" i="37"/>
  <c r="AM51" i="37"/>
  <c r="AL51" i="37"/>
  <c r="AN50" i="37"/>
  <c r="AM50" i="37"/>
  <c r="AL50" i="37"/>
  <c r="AN49" i="37"/>
  <c r="AM49" i="37"/>
  <c r="AL49" i="37"/>
  <c r="AN48" i="37"/>
  <c r="AM48" i="37"/>
  <c r="AL48" i="37"/>
  <c r="AN47" i="37"/>
  <c r="AM47" i="37"/>
  <c r="AL47" i="37"/>
  <c r="AN43" i="37"/>
  <c r="AM43" i="37"/>
  <c r="AL43" i="37"/>
  <c r="AN42" i="37"/>
  <c r="AM42" i="37"/>
  <c r="AL42" i="37"/>
  <c r="AN41" i="37"/>
  <c r="AM41" i="37"/>
  <c r="AL41" i="37"/>
  <c r="AN40" i="37"/>
  <c r="AM40" i="37"/>
  <c r="AL40" i="37"/>
  <c r="AN39" i="37"/>
  <c r="AM39" i="37"/>
  <c r="AL39" i="37"/>
  <c r="AN38" i="37"/>
  <c r="AM38" i="37"/>
  <c r="AL38" i="37"/>
  <c r="AN37" i="37"/>
  <c r="AM37" i="37"/>
  <c r="AL37" i="37"/>
  <c r="AN33" i="37"/>
  <c r="AM33" i="37"/>
  <c r="AL33" i="37"/>
  <c r="AN32" i="37"/>
  <c r="AM32" i="37"/>
  <c r="AL32" i="37"/>
  <c r="AN31" i="37"/>
  <c r="AM31" i="37"/>
  <c r="AL31" i="37"/>
  <c r="AN30" i="37"/>
  <c r="AM30" i="37"/>
  <c r="AL30" i="37"/>
  <c r="AN29" i="37"/>
  <c r="AM29" i="37"/>
  <c r="AL29" i="37"/>
  <c r="AN28" i="37"/>
  <c r="AM28" i="37"/>
  <c r="AL28" i="37"/>
  <c r="AN27" i="37"/>
  <c r="AM27" i="37"/>
  <c r="AL27" i="37"/>
  <c r="AN23" i="37"/>
  <c r="AM23" i="37"/>
  <c r="AL23" i="37"/>
  <c r="AN22" i="37"/>
  <c r="AM22" i="37"/>
  <c r="AL22" i="37"/>
  <c r="AN21" i="37"/>
  <c r="AM21" i="37"/>
  <c r="AL21" i="37"/>
  <c r="AN20" i="37"/>
  <c r="AM20" i="37"/>
  <c r="AL20" i="37"/>
  <c r="AN19" i="37"/>
  <c r="AM19" i="37"/>
  <c r="AL19" i="37"/>
  <c r="AN18" i="37"/>
  <c r="AM18" i="37"/>
  <c r="AL18" i="37"/>
  <c r="AN17" i="37"/>
  <c r="AM17" i="37"/>
  <c r="AL17" i="37"/>
  <c r="AN13" i="37"/>
  <c r="AM13" i="37"/>
  <c r="AL13" i="37"/>
  <c r="AN12" i="37"/>
  <c r="AM12" i="37"/>
  <c r="AL12" i="37"/>
  <c r="AN11" i="37"/>
  <c r="AM11" i="37"/>
  <c r="AL11" i="37"/>
  <c r="AN10" i="37"/>
  <c r="AM10" i="37"/>
  <c r="AL10" i="37"/>
  <c r="AN9" i="37"/>
  <c r="AM9" i="37"/>
  <c r="AL9" i="37"/>
  <c r="AN8" i="37"/>
  <c r="AM8" i="37"/>
  <c r="AL8" i="37"/>
  <c r="AN7" i="37"/>
  <c r="AM7" i="37"/>
  <c r="AL7" i="37"/>
  <c r="AL92" i="36"/>
  <c r="AL91" i="36"/>
  <c r="AN80" i="36"/>
  <c r="AL80" i="36"/>
  <c r="AL84" i="36" s="1"/>
  <c r="AN63" i="36"/>
  <c r="AM63" i="36"/>
  <c r="AL63" i="36"/>
  <c r="AN62" i="36"/>
  <c r="AM62" i="36"/>
  <c r="AL62" i="36"/>
  <c r="AN61" i="36"/>
  <c r="AM61" i="36"/>
  <c r="AL61" i="36"/>
  <c r="AN60" i="36"/>
  <c r="AM60" i="36"/>
  <c r="AL60" i="36"/>
  <c r="AN59" i="36"/>
  <c r="AM59" i="36"/>
  <c r="AL59" i="36"/>
  <c r="AN58" i="36"/>
  <c r="AM58" i="36"/>
  <c r="AL58" i="36"/>
  <c r="AN57" i="36"/>
  <c r="AM57" i="36"/>
  <c r="AM64" i="36" s="1"/>
  <c r="AL57" i="36"/>
  <c r="AN53" i="36"/>
  <c r="AN54" i="36" s="1"/>
  <c r="AM53" i="36"/>
  <c r="AL53" i="36"/>
  <c r="AN52" i="36"/>
  <c r="AM52" i="36"/>
  <c r="AL52" i="36"/>
  <c r="AN51" i="36"/>
  <c r="AM51" i="36"/>
  <c r="AL51" i="36"/>
  <c r="AN50" i="36"/>
  <c r="AM50" i="36"/>
  <c r="AL50" i="36"/>
  <c r="AN49" i="36"/>
  <c r="AM49" i="36"/>
  <c r="AL49" i="36"/>
  <c r="AN48" i="36"/>
  <c r="AM48" i="36"/>
  <c r="AL48" i="36"/>
  <c r="AN47" i="36"/>
  <c r="AM47" i="36"/>
  <c r="AL47" i="36"/>
  <c r="AN43" i="36"/>
  <c r="AM43" i="36"/>
  <c r="AL43" i="36"/>
  <c r="AN42" i="36"/>
  <c r="AM42" i="36"/>
  <c r="AL42" i="36"/>
  <c r="AN41" i="36"/>
  <c r="AM41" i="36"/>
  <c r="AL41" i="36"/>
  <c r="AN40" i="36"/>
  <c r="AM40" i="36"/>
  <c r="AL40" i="36"/>
  <c r="AN39" i="36"/>
  <c r="AM39" i="36"/>
  <c r="AL39" i="36"/>
  <c r="AN38" i="36"/>
  <c r="AM38" i="36"/>
  <c r="AL38" i="36"/>
  <c r="AN37" i="36"/>
  <c r="AM37" i="36"/>
  <c r="AL37" i="36"/>
  <c r="AN33" i="36"/>
  <c r="AM33" i="36"/>
  <c r="AL33" i="36"/>
  <c r="AN32" i="36"/>
  <c r="AM32" i="36"/>
  <c r="AL32" i="36"/>
  <c r="AN31" i="36"/>
  <c r="AM31" i="36"/>
  <c r="AL31" i="36"/>
  <c r="AN30" i="36"/>
  <c r="AM30" i="36"/>
  <c r="AL30" i="36"/>
  <c r="AN29" i="36"/>
  <c r="AM29" i="36"/>
  <c r="AL29" i="36"/>
  <c r="AN28" i="36"/>
  <c r="AM28" i="36"/>
  <c r="AL28" i="36"/>
  <c r="AN27" i="36"/>
  <c r="AM27" i="36"/>
  <c r="AM34" i="36" s="1"/>
  <c r="AL27" i="36"/>
  <c r="AN23" i="36"/>
  <c r="AM23" i="36"/>
  <c r="AM73" i="36" s="1"/>
  <c r="AL23" i="36"/>
  <c r="AN22" i="36"/>
  <c r="AM22" i="36"/>
  <c r="AL22" i="36"/>
  <c r="AN21" i="36"/>
  <c r="AM21" i="36"/>
  <c r="AL21" i="36"/>
  <c r="AN20" i="36"/>
  <c r="AM20" i="36"/>
  <c r="AL20" i="36"/>
  <c r="AN19" i="36"/>
  <c r="AM19" i="36"/>
  <c r="AL19" i="36"/>
  <c r="AN18" i="36"/>
  <c r="AM18" i="36"/>
  <c r="AL18" i="36"/>
  <c r="AN17" i="36"/>
  <c r="AN24" i="36" s="1"/>
  <c r="AM17" i="36"/>
  <c r="AL17" i="36"/>
  <c r="AN13" i="36"/>
  <c r="AN73" i="36" s="1"/>
  <c r="AM13" i="36"/>
  <c r="AL13" i="36"/>
  <c r="AN12" i="36"/>
  <c r="AM12" i="36"/>
  <c r="AL12" i="36"/>
  <c r="AN11" i="36"/>
  <c r="AM11" i="36"/>
  <c r="AL11" i="36"/>
  <c r="AN10" i="36"/>
  <c r="AM10" i="36"/>
  <c r="AL10" i="36"/>
  <c r="AN9" i="36"/>
  <c r="AM9" i="36"/>
  <c r="AL9" i="36"/>
  <c r="AN8" i="36"/>
  <c r="AN68" i="36" s="1"/>
  <c r="AM8" i="36"/>
  <c r="AM68" i="36" s="1"/>
  <c r="AL8" i="36"/>
  <c r="AN7" i="36"/>
  <c r="AM7" i="36"/>
  <c r="AL7" i="36"/>
  <c r="AL95" i="35"/>
  <c r="AO95" i="35" s="1"/>
  <c r="AL92" i="35"/>
  <c r="AL91" i="35"/>
  <c r="AN80" i="35"/>
  <c r="AL80" i="35"/>
  <c r="AL84" i="35" s="1"/>
  <c r="AN63" i="35"/>
  <c r="AM63" i="35"/>
  <c r="AL63" i="35"/>
  <c r="AN62" i="35"/>
  <c r="AM62" i="35"/>
  <c r="AL62" i="35"/>
  <c r="AN61" i="35"/>
  <c r="AM61" i="35"/>
  <c r="AL61" i="35"/>
  <c r="AN60" i="35"/>
  <c r="AM60" i="35"/>
  <c r="AL60" i="35"/>
  <c r="AN59" i="35"/>
  <c r="AM59" i="35"/>
  <c r="AL59" i="35"/>
  <c r="AN58" i="35"/>
  <c r="AM58" i="35"/>
  <c r="AL58" i="35"/>
  <c r="AN57" i="35"/>
  <c r="AM57" i="35"/>
  <c r="AL57" i="35"/>
  <c r="AN53" i="35"/>
  <c r="AM53" i="35"/>
  <c r="AL53" i="35"/>
  <c r="AN52" i="35"/>
  <c r="AM52" i="35"/>
  <c r="AL52" i="35"/>
  <c r="AN51" i="35"/>
  <c r="AM51" i="35"/>
  <c r="AL51" i="35"/>
  <c r="AN50" i="35"/>
  <c r="AM50" i="35"/>
  <c r="AL50" i="35"/>
  <c r="AN49" i="35"/>
  <c r="AM49" i="35"/>
  <c r="AL49" i="35"/>
  <c r="AN48" i="35"/>
  <c r="AM48" i="35"/>
  <c r="AL48" i="35"/>
  <c r="AN47" i="35"/>
  <c r="AM47" i="35"/>
  <c r="AL47" i="35"/>
  <c r="AN43" i="35"/>
  <c r="AM43" i="35"/>
  <c r="AL43" i="35"/>
  <c r="AN42" i="35"/>
  <c r="AM42" i="35"/>
  <c r="AL42" i="35"/>
  <c r="AN41" i="35"/>
  <c r="AM41" i="35"/>
  <c r="AL41" i="35"/>
  <c r="AN40" i="35"/>
  <c r="AM40" i="35"/>
  <c r="AL40" i="35"/>
  <c r="AN39" i="35"/>
  <c r="AM39" i="35"/>
  <c r="AL39" i="35"/>
  <c r="AN38" i="35"/>
  <c r="AM38" i="35"/>
  <c r="AL38" i="35"/>
  <c r="AN37" i="35"/>
  <c r="AM37" i="35"/>
  <c r="AL37" i="35"/>
  <c r="AN33" i="35"/>
  <c r="AM33" i="35"/>
  <c r="AL33" i="35"/>
  <c r="AN32" i="35"/>
  <c r="AM32" i="35"/>
  <c r="AL32" i="35"/>
  <c r="AN31" i="35"/>
  <c r="AM31" i="35"/>
  <c r="AL31" i="35"/>
  <c r="AN30" i="35"/>
  <c r="AM30" i="35"/>
  <c r="AL30" i="35"/>
  <c r="AN29" i="35"/>
  <c r="AM29" i="35"/>
  <c r="AL29" i="35"/>
  <c r="AN28" i="35"/>
  <c r="AM28" i="35"/>
  <c r="AL28" i="35"/>
  <c r="AN27" i="35"/>
  <c r="AM27" i="35"/>
  <c r="AL27" i="35"/>
  <c r="AN23" i="35"/>
  <c r="AM23" i="35"/>
  <c r="AL23" i="35"/>
  <c r="AN22" i="35"/>
  <c r="AM22" i="35"/>
  <c r="AL22" i="35"/>
  <c r="AN21" i="35"/>
  <c r="AM21" i="35"/>
  <c r="AL21" i="35"/>
  <c r="AN20" i="35"/>
  <c r="AM20" i="35"/>
  <c r="AL20" i="35"/>
  <c r="AN19" i="35"/>
  <c r="AM19" i="35"/>
  <c r="AL19" i="35"/>
  <c r="AN18" i="35"/>
  <c r="AM18" i="35"/>
  <c r="AL18" i="35"/>
  <c r="AN17" i="35"/>
  <c r="AM17" i="35"/>
  <c r="AL17" i="35"/>
  <c r="AN13" i="35"/>
  <c r="AM13" i="35"/>
  <c r="AL13" i="35"/>
  <c r="AN12" i="35"/>
  <c r="AM12" i="35"/>
  <c r="AL12" i="35"/>
  <c r="AN11" i="35"/>
  <c r="AM11" i="35"/>
  <c r="AL11" i="35"/>
  <c r="AN10" i="35"/>
  <c r="AM10" i="35"/>
  <c r="AL10" i="35"/>
  <c r="AN9" i="35"/>
  <c r="AM9" i="35"/>
  <c r="AL9" i="35"/>
  <c r="AN8" i="35"/>
  <c r="AM8" i="35"/>
  <c r="AL8" i="35"/>
  <c r="AN7" i="35"/>
  <c r="AM7" i="35"/>
  <c r="AL7" i="35"/>
  <c r="Q95" i="35"/>
  <c r="AL95" i="33"/>
  <c r="AO95" i="33" s="1"/>
  <c r="Q95" i="33"/>
  <c r="BO95" i="35" l="1"/>
  <c r="AN54" i="35"/>
  <c r="AM73" i="35"/>
  <c r="AN73" i="35"/>
  <c r="AM70" i="35"/>
  <c r="AN70" i="35"/>
  <c r="AN64" i="35"/>
  <c r="CN67" i="48"/>
  <c r="CN73" i="48"/>
  <c r="CN72" i="48"/>
  <c r="CN71" i="48"/>
  <c r="CN70" i="48"/>
  <c r="CL74" i="48"/>
  <c r="CN14" i="48"/>
  <c r="CK74" i="48"/>
  <c r="CN74" i="48" s="1"/>
  <c r="CE24" i="48"/>
  <c r="CB24" i="48"/>
  <c r="CC24" i="48" s="1"/>
  <c r="CG12" i="48"/>
  <c r="BZ72" i="48"/>
  <c r="CB72" i="48"/>
  <c r="CB71" i="48"/>
  <c r="CE11" i="48"/>
  <c r="BZ70" i="48"/>
  <c r="CB70" i="48"/>
  <c r="BY74" i="48"/>
  <c r="CN69" i="48"/>
  <c r="CE9" i="48"/>
  <c r="BX74" i="48"/>
  <c r="BX91" i="48" s="1"/>
  <c r="BZ68" i="48"/>
  <c r="CB69" i="48"/>
  <c r="BZ14" i="48"/>
  <c r="CB14" i="48"/>
  <c r="CC14" i="48" s="1"/>
  <c r="K14" i="48"/>
  <c r="L11" i="48"/>
  <c r="AA11" i="48"/>
  <c r="AH14" i="48"/>
  <c r="AB24" i="48"/>
  <c r="AA10" i="48"/>
  <c r="AD67" i="48"/>
  <c r="F74" i="48"/>
  <c r="J74" i="48"/>
  <c r="AA13" i="48"/>
  <c r="AA12" i="48"/>
  <c r="AA72" i="48" s="1"/>
  <c r="C14" i="48"/>
  <c r="AY14" i="48" s="1"/>
  <c r="BS14" i="48" s="1"/>
  <c r="AM44" i="38"/>
  <c r="AN44" i="38"/>
  <c r="AN72" i="38"/>
  <c r="AM69" i="38"/>
  <c r="AM73" i="38"/>
  <c r="AM70" i="38"/>
  <c r="AN70" i="38"/>
  <c r="AM54" i="38"/>
  <c r="AN64" i="38"/>
  <c r="AM64" i="38"/>
  <c r="AL85" i="38"/>
  <c r="AM24" i="38"/>
  <c r="AM71" i="38"/>
  <c r="AM34" i="38"/>
  <c r="AN69" i="38"/>
  <c r="AN73" i="38"/>
  <c r="AN24" i="38"/>
  <c r="AM68" i="38"/>
  <c r="AN68" i="38"/>
  <c r="AM72" i="38"/>
  <c r="AN34" i="38"/>
  <c r="AM64" i="37"/>
  <c r="AM14" i="37"/>
  <c r="AL85" i="37"/>
  <c r="BO95" i="37"/>
  <c r="AN70" i="37"/>
  <c r="AN69" i="37"/>
  <c r="AN54" i="37"/>
  <c r="AM70" i="36"/>
  <c r="AN69" i="36"/>
  <c r="AL85" i="36"/>
  <c r="AM44" i="36"/>
  <c r="AN44" i="36"/>
  <c r="AN34" i="36"/>
  <c r="AM54" i="36"/>
  <c r="AM71" i="36"/>
  <c r="AM24" i="36"/>
  <c r="AM72" i="36"/>
  <c r="AM69" i="36"/>
  <c r="AN72" i="36"/>
  <c r="AN67" i="37"/>
  <c r="AM34" i="37"/>
  <c r="AN68" i="37"/>
  <c r="AM71" i="37"/>
  <c r="AN34" i="37"/>
  <c r="AM44" i="37"/>
  <c r="AM24" i="37"/>
  <c r="AM54" i="37"/>
  <c r="AM69" i="37"/>
  <c r="AN44" i="37"/>
  <c r="AM72" i="37"/>
  <c r="AN72" i="37"/>
  <c r="AM73" i="37"/>
  <c r="AM70" i="37"/>
  <c r="AN24" i="35"/>
  <c r="AM64" i="35"/>
  <c r="AL85" i="35"/>
  <c r="AN14" i="35"/>
  <c r="AN44" i="35"/>
  <c r="AM24" i="35"/>
  <c r="AN72" i="35"/>
  <c r="AM54" i="35"/>
  <c r="AM44" i="35"/>
  <c r="AM72" i="35"/>
  <c r="AM34" i="35"/>
  <c r="AM69" i="35"/>
  <c r="AM71" i="35"/>
  <c r="AM14" i="35"/>
  <c r="AJ20" i="48"/>
  <c r="AK48" i="48"/>
  <c r="BK48" i="48" s="1"/>
  <c r="BJ48" i="48"/>
  <c r="BH49" i="48"/>
  <c r="AO49" i="48" s="1"/>
  <c r="M49" i="48"/>
  <c r="BI49" i="48" s="1"/>
  <c r="Q49" i="48"/>
  <c r="BH19" i="48"/>
  <c r="Q19" i="48"/>
  <c r="M19" i="48"/>
  <c r="BI19" i="48" s="1"/>
  <c r="BH31" i="48"/>
  <c r="Q31" i="48"/>
  <c r="M31" i="48"/>
  <c r="BI31" i="48" s="1"/>
  <c r="AC24" i="48"/>
  <c r="M30" i="48"/>
  <c r="BI30" i="48" s="1"/>
  <c r="BH30" i="48"/>
  <c r="Q30" i="48"/>
  <c r="AO29" i="48"/>
  <c r="BJ29" i="48"/>
  <c r="BJ39" i="48"/>
  <c r="AK39" i="48"/>
  <c r="BK39" i="48" s="1"/>
  <c r="AO42" i="48"/>
  <c r="BO42" i="48" s="1"/>
  <c r="BJ42" i="48"/>
  <c r="AK42" i="48"/>
  <c r="BK42" i="48" s="1"/>
  <c r="AO51" i="48"/>
  <c r="BO51" i="48" s="1"/>
  <c r="BJ51" i="48"/>
  <c r="Q8" i="48"/>
  <c r="M8" i="48"/>
  <c r="BI8" i="48" s="1"/>
  <c r="BH8" i="48"/>
  <c r="BH22" i="48"/>
  <c r="Q22" i="48"/>
  <c r="M22" i="48"/>
  <c r="BI22" i="48" s="1"/>
  <c r="AO23" i="48"/>
  <c r="BJ23" i="48"/>
  <c r="AK23" i="48"/>
  <c r="BK23" i="48" s="1"/>
  <c r="AO60" i="48"/>
  <c r="BJ60" i="48"/>
  <c r="AK60" i="48"/>
  <c r="BK60" i="48" s="1"/>
  <c r="BJ28" i="48"/>
  <c r="AK28" i="48"/>
  <c r="BK28" i="48" s="1"/>
  <c r="AY71" i="48"/>
  <c r="Q32" i="48"/>
  <c r="BH32" i="48"/>
  <c r="M32" i="48"/>
  <c r="BI32" i="48" s="1"/>
  <c r="BJ40" i="48"/>
  <c r="AO40" i="48"/>
  <c r="BO40" i="48" s="1"/>
  <c r="AK40" i="48"/>
  <c r="BK40" i="48" s="1"/>
  <c r="BJ49" i="48"/>
  <c r="BH11" i="48"/>
  <c r="Q11" i="48"/>
  <c r="M11" i="48"/>
  <c r="BI11" i="48" s="1"/>
  <c r="AC9" i="48"/>
  <c r="AC41" i="48"/>
  <c r="AJ41" i="48" s="1"/>
  <c r="BZ54" i="48"/>
  <c r="CD54" i="48"/>
  <c r="AE7" i="48"/>
  <c r="AJ7" i="48" s="1"/>
  <c r="AE8" i="48"/>
  <c r="AE68" i="48" s="1"/>
  <c r="AC12" i="48"/>
  <c r="AC18" i="48"/>
  <c r="AJ18" i="48" s="1"/>
  <c r="AB67" i="48"/>
  <c r="AB14" i="48"/>
  <c r="AM67" i="48"/>
  <c r="AM14" i="48"/>
  <c r="AA9" i="48"/>
  <c r="CE69" i="48"/>
  <c r="CE70" i="48"/>
  <c r="AG24" i="48"/>
  <c r="AI34" i="48"/>
  <c r="BH43" i="48"/>
  <c r="M43" i="48"/>
  <c r="BI43" i="48" s="1"/>
  <c r="AE54" i="48"/>
  <c r="BC54" i="48"/>
  <c r="AJ57" i="48"/>
  <c r="BE64" i="48"/>
  <c r="AJ63" i="48"/>
  <c r="BL29" i="48"/>
  <c r="AE61" i="48"/>
  <c r="AJ61" i="48" s="1"/>
  <c r="AA61" i="48"/>
  <c r="C73" i="48"/>
  <c r="AG47" i="48"/>
  <c r="AG54" i="48" s="1"/>
  <c r="G74" i="48"/>
  <c r="M23" i="48"/>
  <c r="BI23" i="48" s="1"/>
  <c r="BM23" i="48" s="1"/>
  <c r="M28" i="48"/>
  <c r="BI28" i="48" s="1"/>
  <c r="BM28" i="48" s="1"/>
  <c r="CE28" i="48"/>
  <c r="Q29" i="48"/>
  <c r="BO29" i="48" s="1"/>
  <c r="BH33" i="48"/>
  <c r="Q33" i="48"/>
  <c r="CG34" i="48"/>
  <c r="CE34" i="48"/>
  <c r="CE44" i="48"/>
  <c r="CG44" i="48"/>
  <c r="AA59" i="48"/>
  <c r="AC59" i="48"/>
  <c r="AJ59" i="48" s="1"/>
  <c r="K67" i="48"/>
  <c r="G68" i="48"/>
  <c r="BZ44" i="48"/>
  <c r="L47" i="48"/>
  <c r="G54" i="48"/>
  <c r="AG52" i="48"/>
  <c r="AJ52" i="48" s="1"/>
  <c r="BM58" i="48"/>
  <c r="CG58" i="48"/>
  <c r="CE58" i="48"/>
  <c r="CB67" i="48"/>
  <c r="E67" i="48"/>
  <c r="L7" i="48"/>
  <c r="L17" i="48"/>
  <c r="AF67" i="48"/>
  <c r="AG7" i="48"/>
  <c r="E72" i="48"/>
  <c r="L12" i="48"/>
  <c r="AE13" i="48"/>
  <c r="M33" i="48"/>
  <c r="BI33" i="48" s="1"/>
  <c r="AB34" i="48"/>
  <c r="AH67" i="48"/>
  <c r="AG8" i="48"/>
  <c r="AG68" i="48" s="1"/>
  <c r="AY8" i="48"/>
  <c r="I69" i="48"/>
  <c r="AF69" i="48"/>
  <c r="AY9" i="48"/>
  <c r="AY69" i="48" s="1"/>
  <c r="AE12" i="48"/>
  <c r="AE72" i="48" s="1"/>
  <c r="AY18" i="48"/>
  <c r="C24" i="48"/>
  <c r="CG19" i="48"/>
  <c r="CE19" i="48"/>
  <c r="G71" i="48"/>
  <c r="AJ22" i="48"/>
  <c r="AC27" i="48"/>
  <c r="BE34" i="48"/>
  <c r="CE37" i="48"/>
  <c r="Q38" i="48"/>
  <c r="Q41" i="48"/>
  <c r="M41" i="48"/>
  <c r="BI41" i="48" s="1"/>
  <c r="BH41" i="48"/>
  <c r="CB44" i="48"/>
  <c r="CC44" i="48" s="1"/>
  <c r="BM60" i="48"/>
  <c r="AK62" i="48"/>
  <c r="BK62" i="48" s="1"/>
  <c r="BJ62" i="48"/>
  <c r="AC67" i="48"/>
  <c r="AH24" i="48"/>
  <c r="AI17" i="48"/>
  <c r="M29" i="48"/>
  <c r="BI29" i="48" s="1"/>
  <c r="C72" i="48"/>
  <c r="AY12" i="48"/>
  <c r="AY72" i="48" s="1"/>
  <c r="I67" i="48"/>
  <c r="I14" i="48"/>
  <c r="CG33" i="48"/>
  <c r="CE33" i="48"/>
  <c r="AC44" i="48"/>
  <c r="AI7" i="48"/>
  <c r="AH68" i="48"/>
  <c r="AG9" i="48"/>
  <c r="AG69" i="48" s="1"/>
  <c r="AF70" i="48"/>
  <c r="AY10" i="48"/>
  <c r="AY70" i="48" s="1"/>
  <c r="I72" i="48"/>
  <c r="AG13" i="48"/>
  <c r="AG73" i="48" s="1"/>
  <c r="AY73" i="48"/>
  <c r="G14" i="48"/>
  <c r="L18" i="48"/>
  <c r="AG71" i="48"/>
  <c r="BH23" i="48"/>
  <c r="BL23" i="48" s="1"/>
  <c r="CG32" i="48"/>
  <c r="CE32" i="48"/>
  <c r="AJ33" i="48"/>
  <c r="M42" i="48"/>
  <c r="BI42" i="48" s="1"/>
  <c r="L44" i="48"/>
  <c r="K54" i="48"/>
  <c r="AN54" i="48"/>
  <c r="BE54" i="48"/>
  <c r="BL51" i="48"/>
  <c r="CE57" i="48"/>
  <c r="C67" i="48"/>
  <c r="AY7" i="48"/>
  <c r="AY67" i="48" s="1"/>
  <c r="AN67" i="48"/>
  <c r="AN14" i="48"/>
  <c r="AB68" i="48"/>
  <c r="AC8" i="48"/>
  <c r="BL4" i="48"/>
  <c r="BO4" i="48" s="1"/>
  <c r="AC11" i="48"/>
  <c r="AJ11" i="48" s="1"/>
  <c r="AC10" i="48"/>
  <c r="E14" i="48"/>
  <c r="CB34" i="48"/>
  <c r="CC34" i="48" s="1"/>
  <c r="M38" i="48"/>
  <c r="BI38" i="48" s="1"/>
  <c r="CD67" i="48"/>
  <c r="AI68" i="48"/>
  <c r="AH69" i="48"/>
  <c r="AI9" i="48"/>
  <c r="AI69" i="48" s="1"/>
  <c r="K70" i="48"/>
  <c r="AG70" i="48"/>
  <c r="AH73" i="48"/>
  <c r="AD14" i="48"/>
  <c r="CD14" i="48"/>
  <c r="AA17" i="48"/>
  <c r="AD24" i="48"/>
  <c r="AH71" i="48"/>
  <c r="Q23" i="48"/>
  <c r="AE34" i="48"/>
  <c r="Q28" i="48"/>
  <c r="BH28" i="48"/>
  <c r="AJ30" i="48"/>
  <c r="AJ32" i="48"/>
  <c r="BC44" i="48"/>
  <c r="BH50" i="48"/>
  <c r="Q50" i="48"/>
  <c r="M50" i="48"/>
  <c r="BI50" i="48" s="1"/>
  <c r="BJ53" i="48"/>
  <c r="AK53" i="48"/>
  <c r="BK53" i="48" s="1"/>
  <c r="BO60" i="48"/>
  <c r="CE23" i="48"/>
  <c r="CG40" i="48"/>
  <c r="CE40" i="48"/>
  <c r="C71" i="48"/>
  <c r="AB71" i="48"/>
  <c r="AE9" i="48"/>
  <c r="AE69" i="48" s="1"/>
  <c r="AH72" i="48"/>
  <c r="CE7" i="48"/>
  <c r="CE67" i="48" s="1"/>
  <c r="L10" i="48"/>
  <c r="AH70" i="48"/>
  <c r="AI12" i="48"/>
  <c r="AI72" i="48" s="1"/>
  <c r="AI13" i="48"/>
  <c r="AI73" i="48" s="1"/>
  <c r="E24" i="48"/>
  <c r="AE17" i="48"/>
  <c r="BG24" i="48"/>
  <c r="L20" i="48"/>
  <c r="L21" i="48"/>
  <c r="AI21" i="48"/>
  <c r="AI71" i="48" s="1"/>
  <c r="C34" i="48"/>
  <c r="AF34" i="48"/>
  <c r="AG27" i="48"/>
  <c r="AG34" i="48" s="1"/>
  <c r="BC34" i="48"/>
  <c r="AA29" i="48"/>
  <c r="AK29" i="48" s="1"/>
  <c r="BK29" i="48" s="1"/>
  <c r="AA30" i="48"/>
  <c r="AA70" i="48" s="1"/>
  <c r="AJ31" i="48"/>
  <c r="AH44" i="48"/>
  <c r="AA37" i="48"/>
  <c r="BH52" i="48"/>
  <c r="Q52" i="48"/>
  <c r="M52" i="48"/>
  <c r="BI52" i="48" s="1"/>
  <c r="AO58" i="48"/>
  <c r="BO58" i="48" s="1"/>
  <c r="BJ58" i="48"/>
  <c r="BL58" i="48" s="1"/>
  <c r="AK58" i="48"/>
  <c r="BK58" i="48" s="1"/>
  <c r="L9" i="48"/>
  <c r="L13" i="48"/>
  <c r="AA7" i="48"/>
  <c r="CG7" i="48"/>
  <c r="CD68" i="48"/>
  <c r="CG68" i="48" s="1"/>
  <c r="CE8" i="48"/>
  <c r="CD69" i="48"/>
  <c r="CG69" i="48" s="1"/>
  <c r="AI10" i="48"/>
  <c r="AI70" i="48" s="1"/>
  <c r="CD70" i="48"/>
  <c r="CG70" i="48" s="1"/>
  <c r="CG10" i="48"/>
  <c r="CE12" i="48"/>
  <c r="AF14" i="48"/>
  <c r="AF24" i="48"/>
  <c r="AC19" i="48"/>
  <c r="AJ19" i="48" s="1"/>
  <c r="AA19" i="48"/>
  <c r="E34" i="48"/>
  <c r="L27" i="48"/>
  <c r="AH34" i="48"/>
  <c r="AA31" i="48"/>
  <c r="AA71" i="48" s="1"/>
  <c r="AI37" i="48"/>
  <c r="BG44" i="48"/>
  <c r="BM40" i="48"/>
  <c r="BL40" i="48"/>
  <c r="BH42" i="48"/>
  <c r="AA47" i="48"/>
  <c r="AD54" i="48"/>
  <c r="BA54" i="48"/>
  <c r="AA51" i="48"/>
  <c r="AK51" i="48" s="1"/>
  <c r="BK51" i="48" s="1"/>
  <c r="BM51" i="48" s="1"/>
  <c r="AB64" i="48"/>
  <c r="AA57" i="48"/>
  <c r="Q62" i="48"/>
  <c r="M62" i="48"/>
  <c r="BI62" i="48" s="1"/>
  <c r="BM62" i="48" s="1"/>
  <c r="BH62" i="48"/>
  <c r="AO62" i="48" s="1"/>
  <c r="AN64" i="48"/>
  <c r="CD71" i="48"/>
  <c r="CG71" i="48" s="1"/>
  <c r="C44" i="48"/>
  <c r="AH54" i="48"/>
  <c r="AI47" i="48"/>
  <c r="AI54" i="48" s="1"/>
  <c r="BG64" i="48"/>
  <c r="AY58" i="48"/>
  <c r="C64" i="48"/>
  <c r="BH61" i="48"/>
  <c r="M61" i="48"/>
  <c r="BI61" i="48" s="1"/>
  <c r="Q63" i="48"/>
  <c r="M63" i="48"/>
  <c r="BI63" i="48" s="1"/>
  <c r="E71" i="48"/>
  <c r="AC21" i="48"/>
  <c r="AM71" i="48"/>
  <c r="CE21" i="48"/>
  <c r="CE30" i="48"/>
  <c r="CG31" i="48"/>
  <c r="CE31" i="48"/>
  <c r="AA32" i="48"/>
  <c r="AA34" i="48" s="1"/>
  <c r="AS34" i="48" s="1"/>
  <c r="AB44" i="48"/>
  <c r="AM44" i="48"/>
  <c r="AE43" i="48"/>
  <c r="AJ43" i="48" s="1"/>
  <c r="C54" i="48"/>
  <c r="AY48" i="48"/>
  <c r="L53" i="48"/>
  <c r="CE59" i="48"/>
  <c r="AD71" i="48"/>
  <c r="AN71" i="48"/>
  <c r="CG21" i="48"/>
  <c r="AA33" i="48"/>
  <c r="AA38" i="48"/>
  <c r="AA68" i="48" s="1"/>
  <c r="Q48" i="48"/>
  <c r="M48" i="48"/>
  <c r="BI48" i="48" s="1"/>
  <c r="BM48" i="48" s="1"/>
  <c r="CN68" i="48"/>
  <c r="G70" i="48"/>
  <c r="AD70" i="48"/>
  <c r="AD74" i="48" s="1"/>
  <c r="AN70" i="48"/>
  <c r="K72" i="48"/>
  <c r="AF72" i="48"/>
  <c r="AB73" i="48"/>
  <c r="CD73" i="48"/>
  <c r="CG73" i="48" s="1"/>
  <c r="I71" i="48"/>
  <c r="AE21" i="48"/>
  <c r="BG34" i="48"/>
  <c r="AE38" i="48"/>
  <c r="L39" i="48"/>
  <c r="BH48" i="48"/>
  <c r="BL48" i="48" s="1"/>
  <c r="AA50" i="48"/>
  <c r="L64" i="48"/>
  <c r="Q57" i="48"/>
  <c r="M57" i="48"/>
  <c r="BI57" i="48" s="1"/>
  <c r="AI64" i="48"/>
  <c r="M59" i="48"/>
  <c r="BI59" i="48" s="1"/>
  <c r="BH59" i="48"/>
  <c r="Q61" i="48"/>
  <c r="CJ74" i="48"/>
  <c r="AZ91" i="48"/>
  <c r="AZ92" i="48"/>
  <c r="AZ84" i="48"/>
  <c r="E68" i="48"/>
  <c r="I70" i="48"/>
  <c r="AE10" i="48"/>
  <c r="AE70" i="48" s="1"/>
  <c r="AG12" i="48"/>
  <c r="E73" i="48"/>
  <c r="AC13" i="48"/>
  <c r="AM73" i="48"/>
  <c r="CE13" i="48"/>
  <c r="K71" i="48"/>
  <c r="AF71" i="48"/>
  <c r="I44" i="48"/>
  <c r="AA49" i="48"/>
  <c r="AK49" i="48" s="1"/>
  <c r="BK49" i="48" s="1"/>
  <c r="AC50" i="48"/>
  <c r="AJ50" i="48" s="1"/>
  <c r="AM64" i="48"/>
  <c r="BC74" i="48"/>
  <c r="BL60" i="48"/>
  <c r="BZ67" i="48"/>
  <c r="P108" i="48"/>
  <c r="AB104" i="48"/>
  <c r="AB105" i="48" s="1"/>
  <c r="AD105" i="48" s="1"/>
  <c r="AD64" i="48"/>
  <c r="O74" i="48"/>
  <c r="BE74" i="48"/>
  <c r="BZ73" i="48"/>
  <c r="AA53" i="48"/>
  <c r="AE57" i="48"/>
  <c r="CI74" i="48"/>
  <c r="CB73" i="48"/>
  <c r="P84" i="48"/>
  <c r="D74" i="48"/>
  <c r="BZ71" i="48"/>
  <c r="P85" i="48"/>
  <c r="P92" i="48"/>
  <c r="AG57" i="48"/>
  <c r="AG64" i="48" s="1"/>
  <c r="CG64" i="48"/>
  <c r="CE64" i="48"/>
  <c r="AL85" i="48"/>
  <c r="P107" i="48"/>
  <c r="Y107" i="48" s="1"/>
  <c r="E54" i="48"/>
  <c r="K64" i="48"/>
  <c r="CE63" i="48"/>
  <c r="H74" i="48"/>
  <c r="BZ69" i="48"/>
  <c r="T107" i="48"/>
  <c r="CA74" i="48"/>
  <c r="AN54" i="38"/>
  <c r="AM67" i="38"/>
  <c r="AN67" i="38"/>
  <c r="AM14" i="38"/>
  <c r="AN14" i="38"/>
  <c r="AN71" i="38"/>
  <c r="AN64" i="37"/>
  <c r="AN73" i="37"/>
  <c r="AM67" i="37"/>
  <c r="AN14" i="37"/>
  <c r="AM68" i="37"/>
  <c r="AN71" i="37"/>
  <c r="AN24" i="37"/>
  <c r="AN64" i="36"/>
  <c r="AM67" i="36"/>
  <c r="AN70" i="36"/>
  <c r="AN67" i="36"/>
  <c r="AM14" i="36"/>
  <c r="AN14" i="36"/>
  <c r="AN71" i="36"/>
  <c r="AN69" i="35"/>
  <c r="AM68" i="35"/>
  <c r="AN71" i="35"/>
  <c r="AN68" i="35"/>
  <c r="AN34" i="35"/>
  <c r="AM67" i="35"/>
  <c r="AN67" i="35"/>
  <c r="BZ74" i="48" l="1"/>
  <c r="BX85" i="48"/>
  <c r="BX84" i="48"/>
  <c r="BX92" i="48"/>
  <c r="AA73" i="48"/>
  <c r="U14" i="48"/>
  <c r="J95" i="48"/>
  <c r="H95" i="48"/>
  <c r="F95" i="48"/>
  <c r="D95" i="48"/>
  <c r="L95" i="48" s="1"/>
  <c r="AM74" i="38"/>
  <c r="AM74" i="36"/>
  <c r="AM74" i="35"/>
  <c r="AK7" i="48"/>
  <c r="BK7" i="48" s="1"/>
  <c r="BJ7" i="48"/>
  <c r="AO61" i="48"/>
  <c r="BO61" i="48" s="1"/>
  <c r="AK61" i="48"/>
  <c r="BK61" i="48" s="1"/>
  <c r="BM61" i="48" s="1"/>
  <c r="BJ61" i="48"/>
  <c r="BL61" i="48" s="1"/>
  <c r="AO52" i="48"/>
  <c r="BO52" i="48" s="1"/>
  <c r="BJ52" i="48"/>
  <c r="AK52" i="48"/>
  <c r="BK52" i="48" s="1"/>
  <c r="AJ64" i="48"/>
  <c r="AO57" i="48"/>
  <c r="BJ57" i="48"/>
  <c r="BL57" i="48" s="1"/>
  <c r="AK57" i="48"/>
  <c r="BK57" i="48" s="1"/>
  <c r="BM57" i="48" s="1"/>
  <c r="BO41" i="48"/>
  <c r="L70" i="48"/>
  <c r="M10" i="48"/>
  <c r="BI10" i="48" s="1"/>
  <c r="BH10" i="48"/>
  <c r="Q10" i="48"/>
  <c r="BE85" i="48"/>
  <c r="BE84" i="48"/>
  <c r="BE91" i="48"/>
  <c r="BE92" i="48"/>
  <c r="AK50" i="48"/>
  <c r="BK50" i="48" s="1"/>
  <c r="AO50" i="48"/>
  <c r="BO50" i="48" s="1"/>
  <c r="BJ50" i="48"/>
  <c r="BL50" i="48" s="1"/>
  <c r="AY54" i="48"/>
  <c r="BS54" i="48" s="1"/>
  <c r="U54" i="48"/>
  <c r="AJ21" i="48"/>
  <c r="AC71" i="48"/>
  <c r="AA24" i="48"/>
  <c r="AS24" i="48" s="1"/>
  <c r="AI67" i="48"/>
  <c r="AI74" i="48" s="1"/>
  <c r="AI14" i="48"/>
  <c r="AI24" i="48"/>
  <c r="K74" i="48"/>
  <c r="BJ18" i="48"/>
  <c r="AK18" i="48"/>
  <c r="BK18" i="48" s="1"/>
  <c r="BO11" i="48"/>
  <c r="BO32" i="48"/>
  <c r="BO30" i="48"/>
  <c r="BM52" i="48"/>
  <c r="AC64" i="48"/>
  <c r="BO49" i="48"/>
  <c r="AC68" i="48"/>
  <c r="AJ8" i="48"/>
  <c r="CE68" i="48"/>
  <c r="BL28" i="48"/>
  <c r="AO28" i="48"/>
  <c r="AJ47" i="48"/>
  <c r="BL42" i="48"/>
  <c r="BJ19" i="48"/>
  <c r="BL19" i="48" s="1"/>
  <c r="AK19" i="48"/>
  <c r="BK19" i="48" s="1"/>
  <c r="BM19" i="48" s="1"/>
  <c r="AO19" i="48"/>
  <c r="AA44" i="48"/>
  <c r="AS44" i="48" s="1"/>
  <c r="L71" i="48"/>
  <c r="BH21" i="48"/>
  <c r="M21" i="48"/>
  <c r="BI21" i="48" s="1"/>
  <c r="Q21" i="48"/>
  <c r="BO28" i="48"/>
  <c r="AN74" i="48"/>
  <c r="BM42" i="48"/>
  <c r="AG67" i="48"/>
  <c r="AG14" i="48"/>
  <c r="BM43" i="48"/>
  <c r="AA69" i="48"/>
  <c r="AK43" i="48"/>
  <c r="BK43" i="48" s="1"/>
  <c r="AO43" i="48"/>
  <c r="BO43" i="48" s="1"/>
  <c r="BJ43" i="48"/>
  <c r="BL43" i="48" s="1"/>
  <c r="U44" i="48"/>
  <c r="AY44" i="48"/>
  <c r="BS44" i="48" s="1"/>
  <c r="AE73" i="48"/>
  <c r="U34" i="48"/>
  <c r="AY34" i="48"/>
  <c r="BS34" i="48" s="1"/>
  <c r="BM49" i="48"/>
  <c r="AC70" i="48"/>
  <c r="AJ10" i="48"/>
  <c r="BH44" i="48"/>
  <c r="Q44" i="48"/>
  <c r="M44" i="48"/>
  <c r="BI44" i="48" s="1"/>
  <c r="CG54" i="48"/>
  <c r="CE54" i="48"/>
  <c r="U64" i="48"/>
  <c r="AY64" i="48"/>
  <c r="BS64" i="48" s="1"/>
  <c r="BL62" i="48"/>
  <c r="AA67" i="48"/>
  <c r="AA14" i="48"/>
  <c r="AS14" i="48" s="1"/>
  <c r="Q20" i="48"/>
  <c r="M20" i="48"/>
  <c r="BI20" i="48" s="1"/>
  <c r="BM20" i="48" s="1"/>
  <c r="BH20" i="48"/>
  <c r="BL20" i="48" s="1"/>
  <c r="AO33" i="48"/>
  <c r="BJ33" i="48"/>
  <c r="AK33" i="48"/>
  <c r="BK33" i="48" s="1"/>
  <c r="BM33" i="48" s="1"/>
  <c r="I74" i="48"/>
  <c r="AJ27" i="48"/>
  <c r="AC34" i="48"/>
  <c r="AF74" i="48"/>
  <c r="BH47" i="48"/>
  <c r="L54" i="48"/>
  <c r="Q47" i="48"/>
  <c r="M47" i="48"/>
  <c r="BI47" i="48" s="1"/>
  <c r="AK41" i="48"/>
  <c r="BK41" i="48" s="1"/>
  <c r="AO41" i="48"/>
  <c r="BJ41" i="48"/>
  <c r="BL41" i="48" s="1"/>
  <c r="M18" i="48"/>
  <c r="BI18" i="48" s="1"/>
  <c r="BM18" i="48" s="1"/>
  <c r="BH18" i="48"/>
  <c r="BL18" i="48" s="1"/>
  <c r="Q18" i="48"/>
  <c r="AK59" i="48"/>
  <c r="BK59" i="48" s="1"/>
  <c r="BJ59" i="48"/>
  <c r="AO59" i="48"/>
  <c r="BO59" i="48" s="1"/>
  <c r="L34" i="48"/>
  <c r="BH27" i="48"/>
  <c r="Q27" i="48"/>
  <c r="M27" i="48"/>
  <c r="BI27" i="48" s="1"/>
  <c r="BH64" i="48"/>
  <c r="M64" i="48"/>
  <c r="BI64" i="48" s="1"/>
  <c r="Q64" i="48"/>
  <c r="AA54" i="48"/>
  <c r="AS54" i="48" s="1"/>
  <c r="AE64" i="48"/>
  <c r="L73" i="48"/>
  <c r="BH13" i="48"/>
  <c r="Q13" i="48"/>
  <c r="M13" i="48"/>
  <c r="BI13" i="48" s="1"/>
  <c r="AK22" i="48"/>
  <c r="BK22" i="48" s="1"/>
  <c r="BM22" i="48" s="1"/>
  <c r="AO22" i="48"/>
  <c r="BJ22" i="48"/>
  <c r="AY68" i="48"/>
  <c r="AY74" i="48" s="1"/>
  <c r="BH17" i="48"/>
  <c r="L24" i="48"/>
  <c r="Q17" i="48"/>
  <c r="M17" i="48"/>
  <c r="BI17" i="48" s="1"/>
  <c r="AM74" i="48"/>
  <c r="AC69" i="48"/>
  <c r="AJ9" i="48"/>
  <c r="L68" i="48"/>
  <c r="CE14" i="48"/>
  <c r="CG14" i="48"/>
  <c r="CD2" i="48"/>
  <c r="CP14" i="48"/>
  <c r="BM41" i="48"/>
  <c r="AC72" i="48"/>
  <c r="AJ12" i="48"/>
  <c r="BO57" i="48"/>
  <c r="L72" i="48"/>
  <c r="Q12" i="48"/>
  <c r="M12" i="48"/>
  <c r="BI12" i="48" s="1"/>
  <c r="BH12" i="48"/>
  <c r="BL22" i="48"/>
  <c r="BL52" i="48"/>
  <c r="G92" i="48"/>
  <c r="G84" i="48"/>
  <c r="G91" i="48"/>
  <c r="G85" i="48"/>
  <c r="BL49" i="48"/>
  <c r="M39" i="48"/>
  <c r="BI39" i="48" s="1"/>
  <c r="BM39" i="48" s="1"/>
  <c r="Q39" i="48"/>
  <c r="BH39" i="48"/>
  <c r="AC73" i="48"/>
  <c r="AJ13" i="48"/>
  <c r="AJ38" i="48"/>
  <c r="AE44" i="48"/>
  <c r="BJ31" i="48"/>
  <c r="BL31" i="48" s="1"/>
  <c r="AK31" i="48"/>
  <c r="BK31" i="48" s="1"/>
  <c r="AO31" i="48"/>
  <c r="BO31" i="48" s="1"/>
  <c r="BO23" i="48"/>
  <c r="AK11" i="48"/>
  <c r="BK11" i="48" s="1"/>
  <c r="AO11" i="48"/>
  <c r="BJ11" i="48"/>
  <c r="BL11" i="48" s="1"/>
  <c r="CA92" i="48"/>
  <c r="CA84" i="48"/>
  <c r="CB74" i="48"/>
  <c r="CA91" i="48"/>
  <c r="CA85" i="48"/>
  <c r="BC91" i="48"/>
  <c r="BC85" i="48"/>
  <c r="BC84" i="48"/>
  <c r="BC92" i="48"/>
  <c r="BL59" i="48"/>
  <c r="M53" i="48"/>
  <c r="BI53" i="48" s="1"/>
  <c r="BM53" i="48" s="1"/>
  <c r="BH53" i="48"/>
  <c r="Q53" i="48"/>
  <c r="CE71" i="48"/>
  <c r="BO62" i="48"/>
  <c r="CE72" i="48"/>
  <c r="L69" i="48"/>
  <c r="Q9" i="48"/>
  <c r="M9" i="48"/>
  <c r="BI9" i="48" s="1"/>
  <c r="BH9" i="48"/>
  <c r="AE24" i="48"/>
  <c r="AJ17" i="48"/>
  <c r="BM50" i="48"/>
  <c r="BH7" i="48"/>
  <c r="AO7" i="48" s="1"/>
  <c r="Q7" i="48"/>
  <c r="M7" i="48"/>
  <c r="BI7" i="48" s="1"/>
  <c r="L67" i="48"/>
  <c r="L14" i="48"/>
  <c r="BO33" i="48"/>
  <c r="AO63" i="48"/>
  <c r="BO63" i="48" s="1"/>
  <c r="BJ63" i="48"/>
  <c r="BL63" i="48" s="1"/>
  <c r="AK63" i="48"/>
  <c r="BK63" i="48" s="1"/>
  <c r="BM63" i="48" s="1"/>
  <c r="BM32" i="48"/>
  <c r="BO19" i="48"/>
  <c r="AO48" i="48"/>
  <c r="BO48" i="48" s="1"/>
  <c r="AY24" i="48"/>
  <c r="BS24" i="48" s="1"/>
  <c r="U24" i="48"/>
  <c r="AO32" i="48"/>
  <c r="BJ32" i="48"/>
  <c r="BL32" i="48" s="1"/>
  <c r="AK32" i="48"/>
  <c r="BK32" i="48" s="1"/>
  <c r="AC14" i="48"/>
  <c r="BO22" i="48"/>
  <c r="D92" i="48"/>
  <c r="D84" i="48"/>
  <c r="D85" i="48"/>
  <c r="D91" i="48"/>
  <c r="BJ30" i="48"/>
  <c r="BL30" i="48" s="1"/>
  <c r="AK30" i="48"/>
  <c r="BK30" i="48" s="1"/>
  <c r="BM30" i="48" s="1"/>
  <c r="AO30" i="48"/>
  <c r="AE67" i="48"/>
  <c r="AE14" i="48"/>
  <c r="BM31" i="48"/>
  <c r="CE73" i="48"/>
  <c r="C74" i="48"/>
  <c r="AG72" i="48"/>
  <c r="BM59" i="48"/>
  <c r="AE71" i="48"/>
  <c r="AC54" i="48"/>
  <c r="AA64" i="48"/>
  <c r="AS64" i="48" s="1"/>
  <c r="AI44" i="48"/>
  <c r="AJ37" i="48"/>
  <c r="CD74" i="48"/>
  <c r="CD93" i="48" s="1"/>
  <c r="K10" i="39" s="1"/>
  <c r="CG67" i="48"/>
  <c r="BM29" i="48"/>
  <c r="AH74" i="48"/>
  <c r="E74" i="48"/>
  <c r="BL33" i="48"/>
  <c r="AB74" i="48"/>
  <c r="BM11" i="48"/>
  <c r="BJ20" i="48"/>
  <c r="AK20" i="48"/>
  <c r="BK20" i="48" s="1"/>
  <c r="AN74" i="38"/>
  <c r="AM74" i="37"/>
  <c r="AN74" i="37"/>
  <c r="AN74" i="36"/>
  <c r="AN74" i="35"/>
  <c r="CG95" i="48" l="1"/>
  <c r="CE95" i="48"/>
  <c r="AC74" i="48"/>
  <c r="AG74" i="48"/>
  <c r="AE74" i="48"/>
  <c r="AG95" i="48" s="1"/>
  <c r="K95" i="48"/>
  <c r="I95" i="48"/>
  <c r="G95" i="48"/>
  <c r="E95" i="48"/>
  <c r="M95" i="48" s="1"/>
  <c r="AH95" i="48"/>
  <c r="AF95" i="48"/>
  <c r="AD95" i="48"/>
  <c r="AB95" i="48"/>
  <c r="AI95" i="48"/>
  <c r="AY84" i="48"/>
  <c r="AY91" i="48"/>
  <c r="BS74" i="48"/>
  <c r="AY85" i="48"/>
  <c r="AY92" i="48"/>
  <c r="AB85" i="48"/>
  <c r="AB92" i="48"/>
  <c r="AB91" i="48"/>
  <c r="AB84" i="48"/>
  <c r="AE85" i="48"/>
  <c r="AE92" i="48"/>
  <c r="AE91" i="48"/>
  <c r="AE84" i="48"/>
  <c r="AJ68" i="48"/>
  <c r="AK8" i="48"/>
  <c r="BK8" i="48" s="1"/>
  <c r="BM8" i="48" s="1"/>
  <c r="BM68" i="48" s="1"/>
  <c r="AO8" i="48"/>
  <c r="BO8" i="48" s="1"/>
  <c r="BJ8" i="48"/>
  <c r="AO37" i="48"/>
  <c r="BO37" i="48" s="1"/>
  <c r="BJ37" i="48"/>
  <c r="BL37" i="48" s="1"/>
  <c r="AJ44" i="48"/>
  <c r="AK37" i="48"/>
  <c r="BK37" i="48" s="1"/>
  <c r="BM37" i="48" s="1"/>
  <c r="BO7" i="48"/>
  <c r="M72" i="48"/>
  <c r="Q72" i="48"/>
  <c r="M68" i="48"/>
  <c r="Q68" i="48"/>
  <c r="Q54" i="48"/>
  <c r="M54" i="48"/>
  <c r="BI54" i="48" s="1"/>
  <c r="BH54" i="48"/>
  <c r="Q71" i="48"/>
  <c r="M71" i="48"/>
  <c r="M70" i="48"/>
  <c r="Q70" i="48"/>
  <c r="BO53" i="48"/>
  <c r="BM27" i="48"/>
  <c r="AI92" i="48"/>
  <c r="AI84" i="48"/>
  <c r="AI85" i="48"/>
  <c r="AI91" i="48"/>
  <c r="AK17" i="48"/>
  <c r="BK17" i="48" s="1"/>
  <c r="AJ24" i="48"/>
  <c r="AO17" i="48"/>
  <c r="BO17" i="48" s="1"/>
  <c r="BJ17" i="48"/>
  <c r="BJ67" i="48" s="1"/>
  <c r="AJ73" i="48"/>
  <c r="BJ13" i="48"/>
  <c r="BJ73" i="48" s="1"/>
  <c r="AK13" i="48"/>
  <c r="BK13" i="48" s="1"/>
  <c r="BM13" i="48" s="1"/>
  <c r="BM73" i="48" s="1"/>
  <c r="AO13" i="48"/>
  <c r="BO13" i="48" s="1"/>
  <c r="BH73" i="48"/>
  <c r="BI73" i="48" s="1"/>
  <c r="AK27" i="48"/>
  <c r="BK27" i="48" s="1"/>
  <c r="AJ34" i="48"/>
  <c r="AO27" i="48"/>
  <c r="BO27" i="48" s="1"/>
  <c r="BJ27" i="48"/>
  <c r="BL27" i="48" s="1"/>
  <c r="BL34" i="48" s="1"/>
  <c r="BH34" i="48"/>
  <c r="M34" i="48"/>
  <c r="BI34" i="48" s="1"/>
  <c r="Q34" i="48"/>
  <c r="I84" i="48"/>
  <c r="I91" i="48"/>
  <c r="I85" i="48"/>
  <c r="I92" i="48"/>
  <c r="AO10" i="48"/>
  <c r="BO10" i="48" s="1"/>
  <c r="AJ70" i="48"/>
  <c r="BJ10" i="48"/>
  <c r="BJ70" i="48" s="1"/>
  <c r="AK10" i="48"/>
  <c r="BK10" i="48" s="1"/>
  <c r="BM10" i="48" s="1"/>
  <c r="BM70" i="48" s="1"/>
  <c r="AN84" i="48"/>
  <c r="AN91" i="48"/>
  <c r="AN85" i="48"/>
  <c r="AN92" i="48"/>
  <c r="AO64" i="48"/>
  <c r="BO64" i="48" s="1"/>
  <c r="BJ64" i="48"/>
  <c r="AK64" i="48"/>
  <c r="BK64" i="48" s="1"/>
  <c r="BM64" i="48" s="1"/>
  <c r="BL47" i="48"/>
  <c r="BL54" i="48" s="1"/>
  <c r="AJ72" i="48"/>
  <c r="AO12" i="48"/>
  <c r="BO12" i="48" s="1"/>
  <c r="BJ12" i="48"/>
  <c r="BJ72" i="48" s="1"/>
  <c r="AK12" i="48"/>
  <c r="BK12" i="48" s="1"/>
  <c r="BM12" i="48" s="1"/>
  <c r="BM72" i="48" s="1"/>
  <c r="AG85" i="48"/>
  <c r="AG92" i="48"/>
  <c r="AG84" i="48"/>
  <c r="AG91" i="48"/>
  <c r="BL64" i="48"/>
  <c r="BL39" i="48"/>
  <c r="AO39" i="48"/>
  <c r="BH24" i="48"/>
  <c r="M24" i="48"/>
  <c r="BI24" i="48" s="1"/>
  <c r="Q24" i="48"/>
  <c r="AJ54" i="48"/>
  <c r="AK47" i="48"/>
  <c r="BK47" i="48" s="1"/>
  <c r="BM47" i="48" s="1"/>
  <c r="AO47" i="48"/>
  <c r="BJ47" i="48"/>
  <c r="AJ71" i="48"/>
  <c r="AO21" i="48"/>
  <c r="BJ21" i="48"/>
  <c r="BJ71" i="48" s="1"/>
  <c r="AK21" i="48"/>
  <c r="BK21" i="48" s="1"/>
  <c r="BL53" i="48"/>
  <c r="AO53" i="48"/>
  <c r="BM17" i="48"/>
  <c r="AA74" i="48"/>
  <c r="AO18" i="48"/>
  <c r="AJ14" i="48"/>
  <c r="AJ69" i="48"/>
  <c r="AK9" i="48"/>
  <c r="BK9" i="48" s="1"/>
  <c r="BJ9" i="48"/>
  <c r="BJ69" i="48" s="1"/>
  <c r="AO9" i="48"/>
  <c r="BO9" i="48" s="1"/>
  <c r="Q73" i="48"/>
  <c r="M73" i="48"/>
  <c r="BH14" i="48"/>
  <c r="M14" i="48"/>
  <c r="BI14" i="48" s="1"/>
  <c r="Q14" i="48"/>
  <c r="BO39" i="48"/>
  <c r="BH72" i="48"/>
  <c r="BI72" i="48" s="1"/>
  <c r="BO21" i="48"/>
  <c r="Q67" i="48"/>
  <c r="L74" i="48"/>
  <c r="P95" i="48" s="1"/>
  <c r="M67" i="48"/>
  <c r="Q69" i="48"/>
  <c r="M69" i="48"/>
  <c r="BM21" i="48"/>
  <c r="BM71" i="48" s="1"/>
  <c r="K84" i="48"/>
  <c r="K91" i="48"/>
  <c r="K92" i="48"/>
  <c r="K85" i="48"/>
  <c r="BH70" i="48"/>
  <c r="BI70" i="48" s="1"/>
  <c r="BL10" i="48"/>
  <c r="BL70" i="48" s="1"/>
  <c r="AJ67" i="48"/>
  <c r="BH67" i="48"/>
  <c r="BL7" i="48"/>
  <c r="AK38" i="48"/>
  <c r="BK38" i="48" s="1"/>
  <c r="BM38" i="48" s="1"/>
  <c r="AO38" i="48"/>
  <c r="BO38" i="48" s="1"/>
  <c r="BJ38" i="48"/>
  <c r="BL38" i="48" s="1"/>
  <c r="BH69" i="48"/>
  <c r="BI69" i="48" s="1"/>
  <c r="BM9" i="48"/>
  <c r="BM69" i="48" s="1"/>
  <c r="AO20" i="48"/>
  <c r="BO20" i="48" s="1"/>
  <c r="C85" i="48"/>
  <c r="C92" i="48"/>
  <c r="C84" i="48"/>
  <c r="C91" i="48"/>
  <c r="U74" i="48"/>
  <c r="CE74" i="48"/>
  <c r="CD84" i="48"/>
  <c r="CD91" i="48"/>
  <c r="CD85" i="48"/>
  <c r="CD92" i="48"/>
  <c r="CG74" i="48"/>
  <c r="BM7" i="48"/>
  <c r="BO18" i="48"/>
  <c r="BO47" i="48"/>
  <c r="BH68" i="48"/>
  <c r="BI68" i="48" s="1"/>
  <c r="BH71" i="48"/>
  <c r="BI71" i="48" s="1"/>
  <c r="AN92" i="38"/>
  <c r="AN91" i="38"/>
  <c r="AN85" i="38"/>
  <c r="AN84" i="38"/>
  <c r="AN92" i="37"/>
  <c r="AN91" i="37"/>
  <c r="AN85" i="37"/>
  <c r="AN84" i="37"/>
  <c r="AN92" i="36"/>
  <c r="AN91" i="36"/>
  <c r="AN85" i="36"/>
  <c r="AN84" i="36"/>
  <c r="AN91" i="35"/>
  <c r="AN92" i="35"/>
  <c r="AN84" i="35"/>
  <c r="AN85" i="35"/>
  <c r="BL9" i="48" l="1"/>
  <c r="BL69" i="48" s="1"/>
  <c r="AE95" i="48"/>
  <c r="BL17" i="48"/>
  <c r="AC95" i="48"/>
  <c r="BL12" i="48"/>
  <c r="BL72" i="48" s="1"/>
  <c r="AJ95" i="48"/>
  <c r="BL13" i="48"/>
  <c r="BL73" i="48" s="1"/>
  <c r="AK95" i="48"/>
  <c r="AO70" i="48"/>
  <c r="BO70" i="48" s="1"/>
  <c r="AK70" i="48"/>
  <c r="BK70" i="48" s="1"/>
  <c r="AO68" i="48"/>
  <c r="BO68" i="48" s="1"/>
  <c r="AK68" i="48"/>
  <c r="BK68" i="48" s="1"/>
  <c r="AK44" i="48"/>
  <c r="BK44" i="48" s="1"/>
  <c r="BM44" i="48" s="1"/>
  <c r="BJ44" i="48"/>
  <c r="AO44" i="48"/>
  <c r="BO44" i="48" s="1"/>
  <c r="BJ54" i="48"/>
  <c r="AK54" i="48"/>
  <c r="BK54" i="48" s="1"/>
  <c r="AO54" i="48"/>
  <c r="AK34" i="48"/>
  <c r="BK34" i="48" s="1"/>
  <c r="AO34" i="48"/>
  <c r="BO34" i="48" s="1"/>
  <c r="BJ34" i="48"/>
  <c r="AK67" i="48"/>
  <c r="BK67" i="48" s="1"/>
  <c r="AJ74" i="48"/>
  <c r="AN95" i="48" s="1"/>
  <c r="AO67" i="48"/>
  <c r="BJ24" i="48"/>
  <c r="AO24" i="48"/>
  <c r="BO24" i="48" s="1"/>
  <c r="AK24" i="48"/>
  <c r="BK24" i="48" s="1"/>
  <c r="BM24" i="48" s="1"/>
  <c r="BL44" i="48"/>
  <c r="AA85" i="48"/>
  <c r="AA84" i="48"/>
  <c r="AS74" i="48"/>
  <c r="AA91" i="48"/>
  <c r="AA92" i="48"/>
  <c r="BI67" i="48"/>
  <c r="BH74" i="48"/>
  <c r="BI74" i="48" s="1"/>
  <c r="BM67" i="48"/>
  <c r="AK69" i="48"/>
  <c r="BK69" i="48" s="1"/>
  <c r="AO69" i="48"/>
  <c r="BO69" i="48" s="1"/>
  <c r="M74" i="48"/>
  <c r="Q74" i="48"/>
  <c r="BJ14" i="48"/>
  <c r="AK14" i="48"/>
  <c r="BK14" i="48" s="1"/>
  <c r="BM14" i="48" s="1"/>
  <c r="AO14" i="48"/>
  <c r="BO14" i="48" s="1"/>
  <c r="BO67" i="48"/>
  <c r="AK71" i="48"/>
  <c r="BK71" i="48" s="1"/>
  <c r="AO71" i="48"/>
  <c r="BO71" i="48" s="1"/>
  <c r="BM34" i="48"/>
  <c r="BO54" i="48"/>
  <c r="BL67" i="48"/>
  <c r="BM54" i="48"/>
  <c r="BL21" i="48"/>
  <c r="BL71" i="48" s="1"/>
  <c r="AO72" i="48"/>
  <c r="BO72" i="48" s="1"/>
  <c r="AK72" i="48"/>
  <c r="BK72" i="48" s="1"/>
  <c r="AK73" i="48"/>
  <c r="BK73" i="48" s="1"/>
  <c r="AO73" i="48"/>
  <c r="BO73" i="48" s="1"/>
  <c r="BJ68" i="48"/>
  <c r="BJ74" i="48" s="1"/>
  <c r="BL8" i="48"/>
  <c r="BL68" i="48" s="1"/>
  <c r="BJ85" i="48" l="1"/>
  <c r="BJ92" i="48"/>
  <c r="BJ91" i="48"/>
  <c r="BJ84" i="48"/>
  <c r="BL24" i="48"/>
  <c r="BL14" i="48"/>
  <c r="AK74" i="48"/>
  <c r="BK74" i="48" s="1"/>
  <c r="AO74" i="48"/>
  <c r="BO74" i="48" s="1"/>
  <c r="BL74" i="48"/>
  <c r="BL93" i="48" s="1"/>
  <c r="BM95" i="48" l="1"/>
  <c r="CF93" i="48"/>
  <c r="CG93" i="48"/>
  <c r="BL85" i="48"/>
  <c r="BM74" i="48"/>
  <c r="BL92" i="48"/>
  <c r="BL91" i="48"/>
  <c r="BL84" i="48"/>
  <c r="CH48" i="35" l="1"/>
  <c r="CE33" i="47"/>
  <c r="CE37" i="47"/>
  <c r="CE38" i="47"/>
  <c r="CE39" i="47"/>
  <c r="CK39" i="47" s="1"/>
  <c r="CE40" i="47"/>
  <c r="CE41" i="47"/>
  <c r="CK42" i="47"/>
  <c r="CK43" i="47"/>
  <c r="CK47" i="47"/>
  <c r="CF51" i="47"/>
  <c r="CF52" i="47"/>
  <c r="CE53" i="47"/>
  <c r="BZ33" i="47"/>
  <c r="CB33" i="47"/>
  <c r="O107" i="47"/>
  <c r="T106" i="47"/>
  <c r="K106" i="47"/>
  <c r="P106" i="47" s="1"/>
  <c r="T105" i="47"/>
  <c r="K105" i="47"/>
  <c r="P105" i="47" s="1"/>
  <c r="T104" i="47"/>
  <c r="K104" i="47"/>
  <c r="P104" i="47" s="1"/>
  <c r="T103" i="47"/>
  <c r="K103" i="47"/>
  <c r="P103" i="47" s="1"/>
  <c r="T102" i="47"/>
  <c r="K102" i="47"/>
  <c r="P102" i="47" s="1"/>
  <c r="T101" i="47"/>
  <c r="K101" i="47"/>
  <c r="P101" i="47" s="1"/>
  <c r="T100" i="47"/>
  <c r="K100" i="47"/>
  <c r="P100" i="47" s="1"/>
  <c r="AL92" i="47"/>
  <c r="N92" i="47"/>
  <c r="AL91" i="47"/>
  <c r="N91" i="47"/>
  <c r="AL84" i="47"/>
  <c r="CE80" i="47"/>
  <c r="CA80" i="47"/>
  <c r="BL80" i="47"/>
  <c r="BJ80" i="47"/>
  <c r="BE80" i="47"/>
  <c r="BG80" i="47" s="1"/>
  <c r="BG82" i="47" s="1"/>
  <c r="AN80" i="47"/>
  <c r="AL80" i="47"/>
  <c r="AL85" i="47" s="1"/>
  <c r="AG80" i="47"/>
  <c r="AI80" i="47" s="1"/>
  <c r="AI82" i="47" s="1"/>
  <c r="P80" i="47"/>
  <c r="N80" i="47"/>
  <c r="N85" i="47" s="1"/>
  <c r="I80" i="47"/>
  <c r="K80" i="47" s="1"/>
  <c r="K82" i="47" s="1"/>
  <c r="BW74" i="47"/>
  <c r="BF74" i="47"/>
  <c r="BD74" i="47"/>
  <c r="BB74" i="47"/>
  <c r="AZ74" i="47"/>
  <c r="AZ85" i="47" s="1"/>
  <c r="AX74" i="47"/>
  <c r="Z74" i="47"/>
  <c r="W74" i="47"/>
  <c r="BU74" i="47" s="1"/>
  <c r="B74" i="47"/>
  <c r="CQ73" i="47"/>
  <c r="CP73" i="47"/>
  <c r="CO73" i="47"/>
  <c r="CN73" i="47"/>
  <c r="CM73" i="47"/>
  <c r="CL73" i="47"/>
  <c r="CG73" i="47"/>
  <c r="CC73" i="47"/>
  <c r="CA73" i="47"/>
  <c r="BY73" i="47"/>
  <c r="BX73" i="47"/>
  <c r="BG73" i="47"/>
  <c r="BE73" i="47"/>
  <c r="BC73" i="47"/>
  <c r="BA73" i="47"/>
  <c r="P73" i="47"/>
  <c r="O73" i="47"/>
  <c r="J73" i="47"/>
  <c r="H73" i="47"/>
  <c r="F73" i="47"/>
  <c r="D73" i="47"/>
  <c r="CQ72" i="47"/>
  <c r="CP72" i="47"/>
  <c r="CO72" i="47"/>
  <c r="CN72" i="47"/>
  <c r="CM72" i="47"/>
  <c r="CG72" i="47"/>
  <c r="CC72" i="47"/>
  <c r="CA72" i="47"/>
  <c r="BY72" i="47"/>
  <c r="BX72" i="47"/>
  <c r="BG72" i="47"/>
  <c r="BE72" i="47"/>
  <c r="BC72" i="47"/>
  <c r="BA72" i="47"/>
  <c r="P72" i="47"/>
  <c r="O72" i="47"/>
  <c r="J72" i="47"/>
  <c r="H72" i="47"/>
  <c r="F72" i="47"/>
  <c r="D72" i="47"/>
  <c r="CQ71" i="47"/>
  <c r="CP71" i="47"/>
  <c r="CO71" i="47"/>
  <c r="CR71" i="47" s="1"/>
  <c r="CN71" i="47"/>
  <c r="CM71" i="47"/>
  <c r="CG71" i="47"/>
  <c r="CC71" i="47"/>
  <c r="CA71" i="47"/>
  <c r="BY71" i="47"/>
  <c r="BX71" i="47"/>
  <c r="BG71" i="47"/>
  <c r="BE71" i="47"/>
  <c r="BC71" i="47"/>
  <c r="BA71" i="47"/>
  <c r="P71" i="47"/>
  <c r="O71" i="47"/>
  <c r="J71" i="47"/>
  <c r="H71" i="47"/>
  <c r="F71" i="47"/>
  <c r="D71" i="47"/>
  <c r="CQ70" i="47"/>
  <c r="CP70" i="47"/>
  <c r="CO70" i="47"/>
  <c r="CN70" i="47"/>
  <c r="CM70" i="47"/>
  <c r="CG70" i="47"/>
  <c r="CC70" i="47"/>
  <c r="CA70" i="47"/>
  <c r="BY70" i="47"/>
  <c r="BX70" i="47"/>
  <c r="BG70" i="47"/>
  <c r="BE70" i="47"/>
  <c r="BC70" i="47"/>
  <c r="BA70" i="47"/>
  <c r="P70" i="47"/>
  <c r="O70" i="47"/>
  <c r="J70" i="47"/>
  <c r="H70" i="47"/>
  <c r="F70" i="47"/>
  <c r="D70" i="47"/>
  <c r="CQ69" i="47"/>
  <c r="CP69" i="47"/>
  <c r="CO69" i="47"/>
  <c r="CN69" i="47"/>
  <c r="CM69" i="47"/>
  <c r="CG69" i="47"/>
  <c r="CC69" i="47"/>
  <c r="CA69" i="47"/>
  <c r="BY69" i="47"/>
  <c r="BX69" i="47"/>
  <c r="BG69" i="47"/>
  <c r="BE69" i="47"/>
  <c r="BC69" i="47"/>
  <c r="BA69" i="47"/>
  <c r="P69" i="47"/>
  <c r="O69" i="47"/>
  <c r="J69" i="47"/>
  <c r="H69" i="47"/>
  <c r="F69" i="47"/>
  <c r="D69" i="47"/>
  <c r="CQ68" i="47"/>
  <c r="CP68" i="47"/>
  <c r="CO68" i="47"/>
  <c r="CN68" i="47"/>
  <c r="CM68" i="47"/>
  <c r="CG68" i="47"/>
  <c r="CC68" i="47"/>
  <c r="CA68" i="47"/>
  <c r="BY68" i="47"/>
  <c r="BX68" i="47"/>
  <c r="BG68" i="47"/>
  <c r="BE68" i="47"/>
  <c r="BC68" i="47"/>
  <c r="BA68" i="47"/>
  <c r="P68" i="47"/>
  <c r="O68" i="47"/>
  <c r="J68" i="47"/>
  <c r="H68" i="47"/>
  <c r="F68" i="47"/>
  <c r="D68" i="47"/>
  <c r="CQ67" i="47"/>
  <c r="CP67" i="47"/>
  <c r="CO67" i="47"/>
  <c r="CN67" i="47"/>
  <c r="CM67" i="47"/>
  <c r="CG67" i="47"/>
  <c r="CC67" i="47"/>
  <c r="CA67" i="47"/>
  <c r="BY67" i="47"/>
  <c r="BX67" i="47"/>
  <c r="BG67" i="47"/>
  <c r="BE67" i="47"/>
  <c r="BC67" i="47"/>
  <c r="BA67" i="47"/>
  <c r="P67" i="47"/>
  <c r="O67" i="47"/>
  <c r="J67" i="47"/>
  <c r="H67" i="47"/>
  <c r="F67" i="47"/>
  <c r="D67" i="47"/>
  <c r="CM65" i="47"/>
  <c r="CQ64" i="47"/>
  <c r="CP64" i="47"/>
  <c r="CO64" i="47"/>
  <c r="CR64" i="47" s="1"/>
  <c r="CN64" i="47"/>
  <c r="CM64" i="47"/>
  <c r="CG64" i="47"/>
  <c r="CC64" i="47"/>
  <c r="CA64" i="47"/>
  <c r="BY64" i="47"/>
  <c r="BX64" i="47"/>
  <c r="BU64" i="47"/>
  <c r="BF64" i="47"/>
  <c r="BD64" i="47"/>
  <c r="BB64" i="47"/>
  <c r="AZ64" i="47"/>
  <c r="AU64" i="47"/>
  <c r="P64" i="47"/>
  <c r="O64" i="47"/>
  <c r="J64" i="47"/>
  <c r="H64" i="47"/>
  <c r="F64" i="47"/>
  <c r="D64" i="47"/>
  <c r="CR63" i="47"/>
  <c r="CE63" i="47"/>
  <c r="CF63" i="47" s="1"/>
  <c r="CB63" i="47"/>
  <c r="BZ63" i="47"/>
  <c r="BG63" i="47"/>
  <c r="BE63" i="47"/>
  <c r="BC63" i="47"/>
  <c r="BA63" i="47"/>
  <c r="AX63" i="47"/>
  <c r="BW63" i="47" s="1"/>
  <c r="AN63" i="47"/>
  <c r="AM63" i="47"/>
  <c r="AL63" i="47"/>
  <c r="AH63" i="47"/>
  <c r="AI63" i="47" s="1"/>
  <c r="AF63" i="47"/>
  <c r="AG63" i="47" s="1"/>
  <c r="AD63" i="47"/>
  <c r="AE63" i="47" s="1"/>
  <c r="AB63" i="47"/>
  <c r="Z63" i="47"/>
  <c r="K63" i="47"/>
  <c r="I63" i="47"/>
  <c r="G63" i="47"/>
  <c r="E63" i="47"/>
  <c r="C63" i="47"/>
  <c r="AY63" i="47" s="1"/>
  <c r="CR62" i="47"/>
  <c r="CE62" i="47"/>
  <c r="CK62" i="47" s="1"/>
  <c r="CB62" i="47"/>
  <c r="BZ62" i="47"/>
  <c r="BG62" i="47"/>
  <c r="BE62" i="47"/>
  <c r="BC62" i="47"/>
  <c r="BA62" i="47"/>
  <c r="AX62" i="47"/>
  <c r="BW62" i="47" s="1"/>
  <c r="AN62" i="47"/>
  <c r="AM62" i="47"/>
  <c r="AL62" i="47"/>
  <c r="AH62" i="47"/>
  <c r="AI62" i="47" s="1"/>
  <c r="AF62" i="47"/>
  <c r="AG62" i="47" s="1"/>
  <c r="AD62" i="47"/>
  <c r="AE62" i="47" s="1"/>
  <c r="AB62" i="47"/>
  <c r="AC62" i="47" s="1"/>
  <c r="Z62" i="47"/>
  <c r="K62" i="47"/>
  <c r="I62" i="47"/>
  <c r="G62" i="47"/>
  <c r="E62" i="47"/>
  <c r="C62" i="47"/>
  <c r="AY62" i="47" s="1"/>
  <c r="CR61" i="47"/>
  <c r="CE61" i="47"/>
  <c r="CF61" i="47" s="1"/>
  <c r="CB61" i="47"/>
  <c r="BZ61" i="47"/>
  <c r="BG61" i="47"/>
  <c r="BE61" i="47"/>
  <c r="BC61" i="47"/>
  <c r="BA61" i="47"/>
  <c r="AX61" i="47"/>
  <c r="BW61" i="47" s="1"/>
  <c r="AN61" i="47"/>
  <c r="AM61" i="47"/>
  <c r="AL61" i="47"/>
  <c r="AH61" i="47"/>
  <c r="AI61" i="47" s="1"/>
  <c r="AF61" i="47"/>
  <c r="AG61" i="47" s="1"/>
  <c r="AD61" i="47"/>
  <c r="AE61" i="47" s="1"/>
  <c r="AB61" i="47"/>
  <c r="AC61" i="47" s="1"/>
  <c r="Z61" i="47"/>
  <c r="K61" i="47"/>
  <c r="I61" i="47"/>
  <c r="G61" i="47"/>
  <c r="E61" i="47"/>
  <c r="C61" i="47"/>
  <c r="AY61" i="47" s="1"/>
  <c r="CR60" i="47"/>
  <c r="CE60" i="47"/>
  <c r="CF60" i="47" s="1"/>
  <c r="CB60" i="47"/>
  <c r="BZ60" i="47"/>
  <c r="BG60" i="47"/>
  <c r="BE60" i="47"/>
  <c r="BC60" i="47"/>
  <c r="BA60" i="47"/>
  <c r="AX60" i="47"/>
  <c r="BW60" i="47" s="1"/>
  <c r="AN60" i="47"/>
  <c r="AM60" i="47"/>
  <c r="AL60" i="47"/>
  <c r="AH60" i="47"/>
  <c r="AI60" i="47" s="1"/>
  <c r="AF60" i="47"/>
  <c r="AG60" i="47" s="1"/>
  <c r="AD60" i="47"/>
  <c r="AB60" i="47"/>
  <c r="AC60" i="47" s="1"/>
  <c r="Z60" i="47"/>
  <c r="K60" i="47"/>
  <c r="I60" i="47"/>
  <c r="G60" i="47"/>
  <c r="E60" i="47"/>
  <c r="C60" i="47"/>
  <c r="AY60" i="47" s="1"/>
  <c r="CR59" i="47"/>
  <c r="CE59" i="47"/>
  <c r="CF59" i="47" s="1"/>
  <c r="CB59" i="47"/>
  <c r="BZ59" i="47"/>
  <c r="BG59" i="47"/>
  <c r="BE59" i="47"/>
  <c r="BC59" i="47"/>
  <c r="BA59" i="47"/>
  <c r="AX59" i="47"/>
  <c r="BW59" i="47" s="1"/>
  <c r="AN59" i="47"/>
  <c r="AM59" i="47"/>
  <c r="AL59" i="47"/>
  <c r="AH59" i="47"/>
  <c r="AI59" i="47" s="1"/>
  <c r="AF59" i="47"/>
  <c r="AG59" i="47" s="1"/>
  <c r="AD59" i="47"/>
  <c r="AE59" i="47" s="1"/>
  <c r="AB59" i="47"/>
  <c r="Z59" i="47"/>
  <c r="K59" i="47"/>
  <c r="I59" i="47"/>
  <c r="G59" i="47"/>
  <c r="E59" i="47"/>
  <c r="C59" i="47"/>
  <c r="AY59" i="47" s="1"/>
  <c r="CR58" i="47"/>
  <c r="CE58" i="47"/>
  <c r="CK58" i="47" s="1"/>
  <c r="CB58" i="47"/>
  <c r="BZ58" i="47"/>
  <c r="BG58" i="47"/>
  <c r="BE58" i="47"/>
  <c r="BC58" i="47"/>
  <c r="BA58" i="47"/>
  <c r="AX58" i="47"/>
  <c r="BW58" i="47" s="1"/>
  <c r="AN58" i="47"/>
  <c r="AM58" i="47"/>
  <c r="AL58" i="47"/>
  <c r="AH58" i="47"/>
  <c r="AI58" i="47" s="1"/>
  <c r="AF58" i="47"/>
  <c r="AG58" i="47" s="1"/>
  <c r="AD58" i="47"/>
  <c r="AB58" i="47"/>
  <c r="AC58" i="47" s="1"/>
  <c r="Z58" i="47"/>
  <c r="K58" i="47"/>
  <c r="I58" i="47"/>
  <c r="G58" i="47"/>
  <c r="E58" i="47"/>
  <c r="C58" i="47"/>
  <c r="AY58" i="47" s="1"/>
  <c r="CR57" i="47"/>
  <c r="CE57" i="47"/>
  <c r="CK57" i="47" s="1"/>
  <c r="CB57" i="47"/>
  <c r="BZ57" i="47"/>
  <c r="BG57" i="47"/>
  <c r="BE57" i="47"/>
  <c r="BC57" i="47"/>
  <c r="BA57" i="47"/>
  <c r="AX57" i="47"/>
  <c r="BW57" i="47" s="1"/>
  <c r="AN57" i="47"/>
  <c r="AM57" i="47"/>
  <c r="AL57" i="47"/>
  <c r="AH57" i="47"/>
  <c r="AI57" i="47" s="1"/>
  <c r="AF57" i="47"/>
  <c r="AD57" i="47"/>
  <c r="AE57" i="47" s="1"/>
  <c r="AB57" i="47"/>
  <c r="Z57" i="47"/>
  <c r="K57" i="47"/>
  <c r="I57" i="47"/>
  <c r="G57" i="47"/>
  <c r="E57" i="47"/>
  <c r="C57" i="47"/>
  <c r="CM55" i="47"/>
  <c r="CQ54" i="47"/>
  <c r="CP54" i="47"/>
  <c r="CO54" i="47"/>
  <c r="CR54" i="47" s="1"/>
  <c r="CN54" i="47"/>
  <c r="CM54" i="47"/>
  <c r="CG54" i="47"/>
  <c r="CC54" i="47"/>
  <c r="CA54" i="47"/>
  <c r="BY54" i="47"/>
  <c r="BX54" i="47"/>
  <c r="BU54" i="47"/>
  <c r="BF54" i="47"/>
  <c r="BD54" i="47"/>
  <c r="BB54" i="47"/>
  <c r="AZ54" i="47"/>
  <c r="AU54" i="47"/>
  <c r="P54" i="47"/>
  <c r="O54" i="47"/>
  <c r="J54" i="47"/>
  <c r="H54" i="47"/>
  <c r="F54" i="47"/>
  <c r="D54" i="47"/>
  <c r="CR53" i="47"/>
  <c r="CF53" i="47"/>
  <c r="CB53" i="47"/>
  <c r="BZ53" i="47"/>
  <c r="BG53" i="47"/>
  <c r="BE53" i="47"/>
  <c r="BC53" i="47"/>
  <c r="BA53" i="47"/>
  <c r="AX53" i="47"/>
  <c r="BW53" i="47" s="1"/>
  <c r="AN53" i="47"/>
  <c r="AM53" i="47"/>
  <c r="AL53" i="47"/>
  <c r="AH53" i="47"/>
  <c r="AI53" i="47" s="1"/>
  <c r="AF53" i="47"/>
  <c r="AG53" i="47" s="1"/>
  <c r="AD53" i="47"/>
  <c r="AE53" i="47" s="1"/>
  <c r="AB53" i="47"/>
  <c r="AC53" i="47" s="1"/>
  <c r="Z53" i="47"/>
  <c r="K53" i="47"/>
  <c r="I53" i="47"/>
  <c r="G53" i="47"/>
  <c r="E53" i="47"/>
  <c r="C53" i="47"/>
  <c r="AY53" i="47" s="1"/>
  <c r="CR52" i="47"/>
  <c r="BG52" i="47"/>
  <c r="BE52" i="47"/>
  <c r="BC52" i="47"/>
  <c r="BA52" i="47"/>
  <c r="AX52" i="47"/>
  <c r="BW52" i="47" s="1"/>
  <c r="AN52" i="47"/>
  <c r="AM52" i="47"/>
  <c r="AL52" i="47"/>
  <c r="AH52" i="47"/>
  <c r="AI52" i="47" s="1"/>
  <c r="AF52" i="47"/>
  <c r="AG52" i="47" s="1"/>
  <c r="AD52" i="47"/>
  <c r="AE52" i="47" s="1"/>
  <c r="AB52" i="47"/>
  <c r="AC52" i="47" s="1"/>
  <c r="Z52" i="47"/>
  <c r="K52" i="47"/>
  <c r="I52" i="47"/>
  <c r="G52" i="47"/>
  <c r="E52" i="47"/>
  <c r="C52" i="47"/>
  <c r="AY52" i="47" s="1"/>
  <c r="CR51" i="47"/>
  <c r="CK51" i="47"/>
  <c r="BG51" i="47"/>
  <c r="BE51" i="47"/>
  <c r="BC51" i="47"/>
  <c r="BA51" i="47"/>
  <c r="AX51" i="47"/>
  <c r="BW51" i="47" s="1"/>
  <c r="AN51" i="47"/>
  <c r="AM51" i="47"/>
  <c r="AL51" i="47"/>
  <c r="AH51" i="47"/>
  <c r="AI51" i="47" s="1"/>
  <c r="AF51" i="47"/>
  <c r="AG51" i="47" s="1"/>
  <c r="AD51" i="47"/>
  <c r="AE51" i="47" s="1"/>
  <c r="AB51" i="47"/>
  <c r="Z51" i="47"/>
  <c r="K51" i="47"/>
  <c r="I51" i="47"/>
  <c r="G51" i="47"/>
  <c r="E51" i="47"/>
  <c r="C51" i="47"/>
  <c r="AY51" i="47" s="1"/>
  <c r="CR50" i="47"/>
  <c r="CK50" i="47"/>
  <c r="CF50" i="47"/>
  <c r="BG50" i="47"/>
  <c r="BE50" i="47"/>
  <c r="BC50" i="47"/>
  <c r="BA50" i="47"/>
  <c r="AX50" i="47"/>
  <c r="BW50" i="47" s="1"/>
  <c r="AN50" i="47"/>
  <c r="AM50" i="47"/>
  <c r="AL50" i="47"/>
  <c r="AH50" i="47"/>
  <c r="AI50" i="47" s="1"/>
  <c r="AF50" i="47"/>
  <c r="AG50" i="47" s="1"/>
  <c r="AD50" i="47"/>
  <c r="AE50" i="47" s="1"/>
  <c r="AB50" i="47"/>
  <c r="Z50" i="47"/>
  <c r="K50" i="47"/>
  <c r="I50" i="47"/>
  <c r="G50" i="47"/>
  <c r="E50" i="47"/>
  <c r="C50" i="47"/>
  <c r="AY50" i="47" s="1"/>
  <c r="CR49" i="47"/>
  <c r="CK49" i="47"/>
  <c r="CF49" i="47"/>
  <c r="BG49" i="47"/>
  <c r="BE49" i="47"/>
  <c r="BC49" i="47"/>
  <c r="BA49" i="47"/>
  <c r="AX49" i="47"/>
  <c r="BW49" i="47" s="1"/>
  <c r="AN49" i="47"/>
  <c r="AM49" i="47"/>
  <c r="AL49" i="47"/>
  <c r="AH49" i="47"/>
  <c r="AI49" i="47" s="1"/>
  <c r="AF49" i="47"/>
  <c r="AG49" i="47" s="1"/>
  <c r="AD49" i="47"/>
  <c r="AE49" i="47" s="1"/>
  <c r="AB49" i="47"/>
  <c r="AC49" i="47" s="1"/>
  <c r="Z49" i="47"/>
  <c r="K49" i="47"/>
  <c r="I49" i="47"/>
  <c r="G49" i="47"/>
  <c r="E49" i="47"/>
  <c r="C49" i="47"/>
  <c r="AY49" i="47" s="1"/>
  <c r="CR48" i="47"/>
  <c r="BG48" i="47"/>
  <c r="BE48" i="47"/>
  <c r="BC48" i="47"/>
  <c r="BA48" i="47"/>
  <c r="AX48" i="47"/>
  <c r="BW48" i="47" s="1"/>
  <c r="AN48" i="47"/>
  <c r="AM48" i="47"/>
  <c r="AL48" i="47"/>
  <c r="AH48" i="47"/>
  <c r="AI48" i="47" s="1"/>
  <c r="AF48" i="47"/>
  <c r="AG48" i="47" s="1"/>
  <c r="AD48" i="47"/>
  <c r="AE48" i="47" s="1"/>
  <c r="AB48" i="47"/>
  <c r="AC48" i="47" s="1"/>
  <c r="Z48" i="47"/>
  <c r="K48" i="47"/>
  <c r="I48" i="47"/>
  <c r="G48" i="47"/>
  <c r="E48" i="47"/>
  <c r="C48" i="47"/>
  <c r="AY48" i="47" s="1"/>
  <c r="CR47" i="47"/>
  <c r="BG47" i="47"/>
  <c r="BE47" i="47"/>
  <c r="BC47" i="47"/>
  <c r="BA47" i="47"/>
  <c r="AX47" i="47"/>
  <c r="BW47" i="47" s="1"/>
  <c r="AN47" i="47"/>
  <c r="AM47" i="47"/>
  <c r="AL47" i="47"/>
  <c r="AH47" i="47"/>
  <c r="AI47" i="47" s="1"/>
  <c r="AF47" i="47"/>
  <c r="AD47" i="47"/>
  <c r="AB47" i="47"/>
  <c r="AC47" i="47" s="1"/>
  <c r="Z47" i="47"/>
  <c r="K47" i="47"/>
  <c r="I47" i="47"/>
  <c r="G47" i="47"/>
  <c r="E47" i="47"/>
  <c r="C47" i="47"/>
  <c r="CM45" i="47"/>
  <c r="CQ44" i="47"/>
  <c r="CP44" i="47"/>
  <c r="CO44" i="47"/>
  <c r="CN44" i="47"/>
  <c r="CM44" i="47"/>
  <c r="CG44" i="47"/>
  <c r="CC44" i="47"/>
  <c r="CA44" i="47"/>
  <c r="BY44" i="47"/>
  <c r="BX44" i="47"/>
  <c r="BU44" i="47"/>
  <c r="BF44" i="47"/>
  <c r="BD44" i="47"/>
  <c r="BB44" i="47"/>
  <c r="AZ44" i="47"/>
  <c r="AU44" i="47"/>
  <c r="P44" i="47"/>
  <c r="O44" i="47"/>
  <c r="J44" i="47"/>
  <c r="H44" i="47"/>
  <c r="F44" i="47"/>
  <c r="D44" i="47"/>
  <c r="CR43" i="47"/>
  <c r="BG43" i="47"/>
  <c r="BE43" i="47"/>
  <c r="BC43" i="47"/>
  <c r="BA43" i="47"/>
  <c r="AX43" i="47"/>
  <c r="BW43" i="47" s="1"/>
  <c r="AN43" i="47"/>
  <c r="AM43" i="47"/>
  <c r="AL43" i="47"/>
  <c r="AH43" i="47"/>
  <c r="AI43" i="47" s="1"/>
  <c r="AF43" i="47"/>
  <c r="AG43" i="47" s="1"/>
  <c r="AD43" i="47"/>
  <c r="AE43" i="47" s="1"/>
  <c r="AB43" i="47"/>
  <c r="AC43" i="47" s="1"/>
  <c r="Z43" i="47"/>
  <c r="K43" i="47"/>
  <c r="I43" i="47"/>
  <c r="G43" i="47"/>
  <c r="E43" i="47"/>
  <c r="C43" i="47"/>
  <c r="AY43" i="47" s="1"/>
  <c r="CR42" i="47"/>
  <c r="BG42" i="47"/>
  <c r="BE42" i="47"/>
  <c r="BC42" i="47"/>
  <c r="BA42" i="47"/>
  <c r="AX42" i="47"/>
  <c r="BW42" i="47" s="1"/>
  <c r="AN42" i="47"/>
  <c r="AM42" i="47"/>
  <c r="AL42" i="47"/>
  <c r="AH42" i="47"/>
  <c r="AF42" i="47"/>
  <c r="AG42" i="47" s="1"/>
  <c r="AD42" i="47"/>
  <c r="AE42" i="47" s="1"/>
  <c r="AB42" i="47"/>
  <c r="AC42" i="47" s="1"/>
  <c r="Z42" i="47"/>
  <c r="K42" i="47"/>
  <c r="I42" i="47"/>
  <c r="G42" i="47"/>
  <c r="E42" i="47"/>
  <c r="C42" i="47"/>
  <c r="AY42" i="47" s="1"/>
  <c r="CR41" i="47"/>
  <c r="CK41" i="47"/>
  <c r="CB41" i="47"/>
  <c r="BZ41" i="47"/>
  <c r="BG41" i="47"/>
  <c r="BE41" i="47"/>
  <c r="BC41" i="47"/>
  <c r="BA41" i="47"/>
  <c r="AX41" i="47"/>
  <c r="BW41" i="47" s="1"/>
  <c r="AN41" i="47"/>
  <c r="AM41" i="47"/>
  <c r="AL41" i="47"/>
  <c r="AH41" i="47"/>
  <c r="AI41" i="47" s="1"/>
  <c r="AF41" i="47"/>
  <c r="AG41" i="47" s="1"/>
  <c r="AD41" i="47"/>
  <c r="AB41" i="47"/>
  <c r="AC41" i="47" s="1"/>
  <c r="Z41" i="47"/>
  <c r="K41" i="47"/>
  <c r="I41" i="47"/>
  <c r="G41" i="47"/>
  <c r="E41" i="47"/>
  <c r="C41" i="47"/>
  <c r="AY41" i="47" s="1"/>
  <c r="CR40" i="47"/>
  <c r="CF40" i="47"/>
  <c r="CK40" i="47"/>
  <c r="CB40" i="47"/>
  <c r="BZ40" i="47"/>
  <c r="BG40" i="47"/>
  <c r="BE40" i="47"/>
  <c r="BC40" i="47"/>
  <c r="BA40" i="47"/>
  <c r="AX40" i="47"/>
  <c r="BW40" i="47" s="1"/>
  <c r="AN40" i="47"/>
  <c r="AM40" i="47"/>
  <c r="AL40" i="47"/>
  <c r="AH40" i="47"/>
  <c r="AI40" i="47" s="1"/>
  <c r="AF40" i="47"/>
  <c r="AD40" i="47"/>
  <c r="AE40" i="47" s="1"/>
  <c r="AB40" i="47"/>
  <c r="AC40" i="47" s="1"/>
  <c r="Z40" i="47"/>
  <c r="K40" i="47"/>
  <c r="I40" i="47"/>
  <c r="G40" i="47"/>
  <c r="E40" i="47"/>
  <c r="C40" i="47"/>
  <c r="AY40" i="47" s="1"/>
  <c r="CR39" i="47"/>
  <c r="CB39" i="47"/>
  <c r="BZ39" i="47"/>
  <c r="BG39" i="47"/>
  <c r="BE39" i="47"/>
  <c r="BC39" i="47"/>
  <c r="BA39" i="47"/>
  <c r="AX39" i="47"/>
  <c r="BW39" i="47" s="1"/>
  <c r="AN39" i="47"/>
  <c r="AM39" i="47"/>
  <c r="AL39" i="47"/>
  <c r="AH39" i="47"/>
  <c r="AI39" i="47" s="1"/>
  <c r="AF39" i="47"/>
  <c r="AG39" i="47" s="1"/>
  <c r="AD39" i="47"/>
  <c r="AB39" i="47"/>
  <c r="AC39" i="47" s="1"/>
  <c r="Z39" i="47"/>
  <c r="K39" i="47"/>
  <c r="I39" i="47"/>
  <c r="G39" i="47"/>
  <c r="E39" i="47"/>
  <c r="C39" i="47"/>
  <c r="AY39" i="47" s="1"/>
  <c r="CR38" i="47"/>
  <c r="CK38" i="47"/>
  <c r="CF38" i="47"/>
  <c r="CB38" i="47"/>
  <c r="BZ38" i="47"/>
  <c r="BG38" i="47"/>
  <c r="BE38" i="47"/>
  <c r="BC38" i="47"/>
  <c r="BA38" i="47"/>
  <c r="AX38" i="47"/>
  <c r="BW38" i="47" s="1"/>
  <c r="AN38" i="47"/>
  <c r="AM38" i="47"/>
  <c r="AL38" i="47"/>
  <c r="AH38" i="47"/>
  <c r="AI38" i="47" s="1"/>
  <c r="AF38" i="47"/>
  <c r="AD38" i="47"/>
  <c r="AB38" i="47"/>
  <c r="AC38" i="47" s="1"/>
  <c r="Z38" i="47"/>
  <c r="K38" i="47"/>
  <c r="I38" i="47"/>
  <c r="G38" i="47"/>
  <c r="E38" i="47"/>
  <c r="C38" i="47"/>
  <c r="AY38" i="47" s="1"/>
  <c r="CR37" i="47"/>
  <c r="CF37" i="47"/>
  <c r="CK37" i="47"/>
  <c r="CB37" i="47"/>
  <c r="BZ37" i="47"/>
  <c r="BG37" i="47"/>
  <c r="BE37" i="47"/>
  <c r="BC37" i="47"/>
  <c r="BA37" i="47"/>
  <c r="AX37" i="47"/>
  <c r="BW37" i="47" s="1"/>
  <c r="AN37" i="47"/>
  <c r="AM37" i="47"/>
  <c r="AL37" i="47"/>
  <c r="AH37" i="47"/>
  <c r="AI37" i="47" s="1"/>
  <c r="AF37" i="47"/>
  <c r="AG37" i="47" s="1"/>
  <c r="AD37" i="47"/>
  <c r="AE37" i="47" s="1"/>
  <c r="AB37" i="47"/>
  <c r="Z37" i="47"/>
  <c r="K37" i="47"/>
  <c r="I37" i="47"/>
  <c r="G37" i="47"/>
  <c r="E37" i="47"/>
  <c r="C37" i="47"/>
  <c r="CM35" i="47"/>
  <c r="CQ34" i="47"/>
  <c r="CP34" i="47"/>
  <c r="CO34" i="47"/>
  <c r="CN34" i="47"/>
  <c r="CM34" i="47"/>
  <c r="CG34" i="47"/>
  <c r="CC34" i="47"/>
  <c r="CA34" i="47"/>
  <c r="BY34" i="47"/>
  <c r="BX34" i="47"/>
  <c r="BU34" i="47"/>
  <c r="BF34" i="47"/>
  <c r="BD34" i="47"/>
  <c r="BB34" i="47"/>
  <c r="AZ34" i="47"/>
  <c r="AU34" i="47"/>
  <c r="P34" i="47"/>
  <c r="O34" i="47"/>
  <c r="J34" i="47"/>
  <c r="H34" i="47"/>
  <c r="F34" i="47"/>
  <c r="D34" i="47"/>
  <c r="CR33" i="47"/>
  <c r="CK33" i="47"/>
  <c r="BG33" i="47"/>
  <c r="BE33" i="47"/>
  <c r="BC33" i="47"/>
  <c r="BA33" i="47"/>
  <c r="AX33" i="47"/>
  <c r="BW33" i="47" s="1"/>
  <c r="AN33" i="47"/>
  <c r="AM33" i="47"/>
  <c r="AL33" i="47"/>
  <c r="AH33" i="47"/>
  <c r="AI33" i="47" s="1"/>
  <c r="AF33" i="47"/>
  <c r="AG33" i="47" s="1"/>
  <c r="AD33" i="47"/>
  <c r="AE33" i="47" s="1"/>
  <c r="AB33" i="47"/>
  <c r="AC33" i="47" s="1"/>
  <c r="Z33" i="47"/>
  <c r="K33" i="47"/>
  <c r="I33" i="47"/>
  <c r="G33" i="47"/>
  <c r="E33" i="47"/>
  <c r="C33" i="47"/>
  <c r="AY33" i="47" s="1"/>
  <c r="CR32" i="47"/>
  <c r="CE32" i="47"/>
  <c r="CK32" i="47" s="1"/>
  <c r="CB32" i="47"/>
  <c r="BZ32" i="47"/>
  <c r="BG32" i="47"/>
  <c r="BE32" i="47"/>
  <c r="BC32" i="47"/>
  <c r="BA32" i="47"/>
  <c r="AX32" i="47"/>
  <c r="BW32" i="47" s="1"/>
  <c r="AN32" i="47"/>
  <c r="AM32" i="47"/>
  <c r="AL32" i="47"/>
  <c r="AH32" i="47"/>
  <c r="AI32" i="47" s="1"/>
  <c r="AF32" i="47"/>
  <c r="AG32" i="47" s="1"/>
  <c r="AD32" i="47"/>
  <c r="AE32" i="47" s="1"/>
  <c r="AB32" i="47"/>
  <c r="AC32" i="47" s="1"/>
  <c r="Z32" i="47"/>
  <c r="K32" i="47"/>
  <c r="I32" i="47"/>
  <c r="G32" i="47"/>
  <c r="E32" i="47"/>
  <c r="C32" i="47"/>
  <c r="AY32" i="47" s="1"/>
  <c r="CR31" i="47"/>
  <c r="CE31" i="47"/>
  <c r="CK31" i="47" s="1"/>
  <c r="CB31" i="47"/>
  <c r="BZ31" i="47"/>
  <c r="BG31" i="47"/>
  <c r="BE31" i="47"/>
  <c r="BC31" i="47"/>
  <c r="BA31" i="47"/>
  <c r="AX31" i="47"/>
  <c r="BW31" i="47" s="1"/>
  <c r="AN31" i="47"/>
  <c r="AM31" i="47"/>
  <c r="AL31" i="47"/>
  <c r="AH31" i="47"/>
  <c r="AI31" i="47" s="1"/>
  <c r="AF31" i="47"/>
  <c r="AG31" i="47" s="1"/>
  <c r="AD31" i="47"/>
  <c r="AB31" i="47"/>
  <c r="AC31" i="47" s="1"/>
  <c r="Z31" i="47"/>
  <c r="K31" i="47"/>
  <c r="I31" i="47"/>
  <c r="G31" i="47"/>
  <c r="E31" i="47"/>
  <c r="C31" i="47"/>
  <c r="AY31" i="47" s="1"/>
  <c r="CR30" i="47"/>
  <c r="CE30" i="47"/>
  <c r="CF30" i="47" s="1"/>
  <c r="CB30" i="47"/>
  <c r="BZ30" i="47"/>
  <c r="BG30" i="47"/>
  <c r="BE30" i="47"/>
  <c r="BC30" i="47"/>
  <c r="BA30" i="47"/>
  <c r="AX30" i="47"/>
  <c r="BW30" i="47" s="1"/>
  <c r="AN30" i="47"/>
  <c r="AM30" i="47"/>
  <c r="AL30" i="47"/>
  <c r="AH30" i="47"/>
  <c r="AF30" i="47"/>
  <c r="AG30" i="47" s="1"/>
  <c r="AD30" i="47"/>
  <c r="AE30" i="47" s="1"/>
  <c r="AB30" i="47"/>
  <c r="AC30" i="47" s="1"/>
  <c r="Z30" i="47"/>
  <c r="K30" i="47"/>
  <c r="I30" i="47"/>
  <c r="G30" i="47"/>
  <c r="E30" i="47"/>
  <c r="C30" i="47"/>
  <c r="AY30" i="47" s="1"/>
  <c r="CR29" i="47"/>
  <c r="CE29" i="47"/>
  <c r="CK29" i="47" s="1"/>
  <c r="CB29" i="47"/>
  <c r="BZ29" i="47"/>
  <c r="BG29" i="47"/>
  <c r="BE29" i="47"/>
  <c r="BC29" i="47"/>
  <c r="BA29" i="47"/>
  <c r="AX29" i="47"/>
  <c r="BW29" i="47" s="1"/>
  <c r="AN29" i="47"/>
  <c r="AM29" i="47"/>
  <c r="AL29" i="47"/>
  <c r="AH29" i="47"/>
  <c r="AI29" i="47" s="1"/>
  <c r="AF29" i="47"/>
  <c r="AG29" i="47" s="1"/>
  <c r="AD29" i="47"/>
  <c r="AB29" i="47"/>
  <c r="AC29" i="47" s="1"/>
  <c r="Z29" i="47"/>
  <c r="K29" i="47"/>
  <c r="I29" i="47"/>
  <c r="G29" i="47"/>
  <c r="E29" i="47"/>
  <c r="C29" i="47"/>
  <c r="AY29" i="47" s="1"/>
  <c r="CR28" i="47"/>
  <c r="CE28" i="47"/>
  <c r="CK28" i="47" s="1"/>
  <c r="CB28" i="47"/>
  <c r="BZ28" i="47"/>
  <c r="BG28" i="47"/>
  <c r="BE28" i="47"/>
  <c r="BC28" i="47"/>
  <c r="BA28" i="47"/>
  <c r="AX28" i="47"/>
  <c r="BW28" i="47" s="1"/>
  <c r="AN28" i="47"/>
  <c r="AM28" i="47"/>
  <c r="AL28" i="47"/>
  <c r="AH28" i="47"/>
  <c r="AI28" i="47" s="1"/>
  <c r="AF28" i="47"/>
  <c r="AG28" i="47" s="1"/>
  <c r="AD28" i="47"/>
  <c r="AE28" i="47" s="1"/>
  <c r="AB28" i="47"/>
  <c r="AC28" i="47" s="1"/>
  <c r="Z28" i="47"/>
  <c r="K28" i="47"/>
  <c r="I28" i="47"/>
  <c r="G28" i="47"/>
  <c r="E28" i="47"/>
  <c r="C28" i="47"/>
  <c r="AY28" i="47" s="1"/>
  <c r="CR27" i="47"/>
  <c r="CE27" i="47"/>
  <c r="CK27" i="47" s="1"/>
  <c r="CB27" i="47"/>
  <c r="BZ27" i="47"/>
  <c r="BG27" i="47"/>
  <c r="BE27" i="47"/>
  <c r="BC27" i="47"/>
  <c r="BA27" i="47"/>
  <c r="AX27" i="47"/>
  <c r="BW27" i="47" s="1"/>
  <c r="AN27" i="47"/>
  <c r="AM27" i="47"/>
  <c r="AL27" i="47"/>
  <c r="AH27" i="47"/>
  <c r="AI27" i="47" s="1"/>
  <c r="AF27" i="47"/>
  <c r="AG27" i="47" s="1"/>
  <c r="AD27" i="47"/>
  <c r="AB27" i="47"/>
  <c r="AC27" i="47" s="1"/>
  <c r="Z27" i="47"/>
  <c r="K27" i="47"/>
  <c r="I27" i="47"/>
  <c r="G27" i="47"/>
  <c r="E27" i="47"/>
  <c r="C27" i="47"/>
  <c r="AY27" i="47" s="1"/>
  <c r="CM25" i="47"/>
  <c r="CQ24" i="47"/>
  <c r="CP24" i="47"/>
  <c r="CO24" i="47"/>
  <c r="CN24" i="47"/>
  <c r="CM24" i="47"/>
  <c r="CG24" i="47"/>
  <c r="CC24" i="47"/>
  <c r="CA24" i="47"/>
  <c r="BY24" i="47"/>
  <c r="BX24" i="47"/>
  <c r="BU24" i="47"/>
  <c r="BF24" i="47"/>
  <c r="BD24" i="47"/>
  <c r="BB24" i="47"/>
  <c r="AZ24" i="47"/>
  <c r="AU24" i="47"/>
  <c r="P24" i="47"/>
  <c r="O24" i="47"/>
  <c r="J24" i="47"/>
  <c r="H24" i="47"/>
  <c r="F24" i="47"/>
  <c r="D24" i="47"/>
  <c r="CR23" i="47"/>
  <c r="CE23" i="47"/>
  <c r="CF23" i="47" s="1"/>
  <c r="CB23" i="47"/>
  <c r="BZ23" i="47"/>
  <c r="BG23" i="47"/>
  <c r="BE23" i="47"/>
  <c r="BC23" i="47"/>
  <c r="BA23" i="47"/>
  <c r="AX23" i="47"/>
  <c r="BW23" i="47" s="1"/>
  <c r="AN23" i="47"/>
  <c r="AM23" i="47"/>
  <c r="AL23" i="47"/>
  <c r="AH23" i="47"/>
  <c r="AI23" i="47" s="1"/>
  <c r="AF23" i="47"/>
  <c r="AG23" i="47" s="1"/>
  <c r="AD23" i="47"/>
  <c r="AE23" i="47" s="1"/>
  <c r="AB23" i="47"/>
  <c r="AC23" i="47" s="1"/>
  <c r="Z23" i="47"/>
  <c r="K23" i="47"/>
  <c r="I23" i="47"/>
  <c r="G23" i="47"/>
  <c r="E23" i="47"/>
  <c r="C23" i="47"/>
  <c r="AY23" i="47" s="1"/>
  <c r="CR22" i="47"/>
  <c r="CE22" i="47"/>
  <c r="CF22" i="47" s="1"/>
  <c r="CB22" i="47"/>
  <c r="BZ22" i="47"/>
  <c r="BG22" i="47"/>
  <c r="BE22" i="47"/>
  <c r="BC22" i="47"/>
  <c r="BA22" i="47"/>
  <c r="AX22" i="47"/>
  <c r="BW22" i="47" s="1"/>
  <c r="AN22" i="47"/>
  <c r="AM22" i="47"/>
  <c r="AL22" i="47"/>
  <c r="AH22" i="47"/>
  <c r="AI22" i="47" s="1"/>
  <c r="AF22" i="47"/>
  <c r="AG22" i="47" s="1"/>
  <c r="AD22" i="47"/>
  <c r="AE22" i="47" s="1"/>
  <c r="AB22" i="47"/>
  <c r="AC22" i="47" s="1"/>
  <c r="Z22" i="47"/>
  <c r="K22" i="47"/>
  <c r="I22" i="47"/>
  <c r="G22" i="47"/>
  <c r="E22" i="47"/>
  <c r="C22" i="47"/>
  <c r="AY22" i="47" s="1"/>
  <c r="CR21" i="47"/>
  <c r="CE21" i="47"/>
  <c r="CB21" i="47"/>
  <c r="BZ21" i="47"/>
  <c r="BG21" i="47"/>
  <c r="BE21" i="47"/>
  <c r="BC21" i="47"/>
  <c r="BA21" i="47"/>
  <c r="AX21" i="47"/>
  <c r="BW21" i="47" s="1"/>
  <c r="AN21" i="47"/>
  <c r="AM21" i="47"/>
  <c r="AL21" i="47"/>
  <c r="AH21" i="47"/>
  <c r="AF21" i="47"/>
  <c r="AD21" i="47"/>
  <c r="AE21" i="47" s="1"/>
  <c r="AB21" i="47"/>
  <c r="Z21" i="47"/>
  <c r="K21" i="47"/>
  <c r="I21" i="47"/>
  <c r="G21" i="47"/>
  <c r="E21" i="47"/>
  <c r="C21" i="47"/>
  <c r="CR20" i="47"/>
  <c r="CE20" i="47"/>
  <c r="CK20" i="47" s="1"/>
  <c r="CB20" i="47"/>
  <c r="BZ20" i="47"/>
  <c r="BG20" i="47"/>
  <c r="BE20" i="47"/>
  <c r="BC20" i="47"/>
  <c r="BA20" i="47"/>
  <c r="AX20" i="47"/>
  <c r="BW20" i="47" s="1"/>
  <c r="AN20" i="47"/>
  <c r="AM20" i="47"/>
  <c r="AL20" i="47"/>
  <c r="AH20" i="47"/>
  <c r="AI20" i="47" s="1"/>
  <c r="AF20" i="47"/>
  <c r="AG20" i="47" s="1"/>
  <c r="AD20" i="47"/>
  <c r="AE20" i="47" s="1"/>
  <c r="AB20" i="47"/>
  <c r="Z20" i="47"/>
  <c r="K20" i="47"/>
  <c r="I20" i="47"/>
  <c r="G20" i="47"/>
  <c r="E20" i="47"/>
  <c r="C20" i="47"/>
  <c r="AY20" i="47" s="1"/>
  <c r="CR19" i="47"/>
  <c r="CE19" i="47"/>
  <c r="CF19" i="47" s="1"/>
  <c r="CB19" i="47"/>
  <c r="BZ19" i="47"/>
  <c r="BG19" i="47"/>
  <c r="BE19" i="47"/>
  <c r="BC19" i="47"/>
  <c r="BA19" i="47"/>
  <c r="AY19" i="47"/>
  <c r="AX19" i="47"/>
  <c r="BW19" i="47" s="1"/>
  <c r="AN19" i="47"/>
  <c r="AM19" i="47"/>
  <c r="AL19" i="47"/>
  <c r="AH19" i="47"/>
  <c r="AI19" i="47" s="1"/>
  <c r="AF19" i="47"/>
  <c r="AG19" i="47" s="1"/>
  <c r="AD19" i="47"/>
  <c r="AE19" i="47" s="1"/>
  <c r="AB19" i="47"/>
  <c r="AC19" i="47" s="1"/>
  <c r="Z19" i="47"/>
  <c r="K19" i="47"/>
  <c r="I19" i="47"/>
  <c r="G19" i="47"/>
  <c r="E19" i="47"/>
  <c r="C19" i="47"/>
  <c r="CR18" i="47"/>
  <c r="CE18" i="47"/>
  <c r="CK18" i="47" s="1"/>
  <c r="CB18" i="47"/>
  <c r="BZ18" i="47"/>
  <c r="BG18" i="47"/>
  <c r="BE18" i="47"/>
  <c r="BC18" i="47"/>
  <c r="BA18" i="47"/>
  <c r="AX18" i="47"/>
  <c r="BW18" i="47" s="1"/>
  <c r="AN18" i="47"/>
  <c r="AM18" i="47"/>
  <c r="AL18" i="47"/>
  <c r="AH18" i="47"/>
  <c r="AI18" i="47" s="1"/>
  <c r="AF18" i="47"/>
  <c r="AG18" i="47" s="1"/>
  <c r="AD18" i="47"/>
  <c r="AE18" i="47" s="1"/>
  <c r="AB18" i="47"/>
  <c r="AC18" i="47" s="1"/>
  <c r="Z18" i="47"/>
  <c r="K18" i="47"/>
  <c r="I18" i="47"/>
  <c r="G18" i="47"/>
  <c r="E18" i="47"/>
  <c r="C18" i="47"/>
  <c r="AY18" i="47" s="1"/>
  <c r="CR17" i="47"/>
  <c r="CE17" i="47"/>
  <c r="CF17" i="47" s="1"/>
  <c r="CB17" i="47"/>
  <c r="BZ17" i="47"/>
  <c r="BG17" i="47"/>
  <c r="BE17" i="47"/>
  <c r="BC17" i="47"/>
  <c r="BA17" i="47"/>
  <c r="AX17" i="47"/>
  <c r="BW17" i="47" s="1"/>
  <c r="AN17" i="47"/>
  <c r="AM17" i="47"/>
  <c r="AL17" i="47"/>
  <c r="AH17" i="47"/>
  <c r="AF17" i="47"/>
  <c r="AG17" i="47" s="1"/>
  <c r="AD17" i="47"/>
  <c r="AB17" i="47"/>
  <c r="Z17" i="47"/>
  <c r="K17" i="47"/>
  <c r="I17" i="47"/>
  <c r="G17" i="47"/>
  <c r="E17" i="47"/>
  <c r="C17" i="47"/>
  <c r="CM15" i="47"/>
  <c r="CQ14" i="47"/>
  <c r="CP14" i="47"/>
  <c r="CO14" i="47"/>
  <c r="CN14" i="47"/>
  <c r="CM14" i="47"/>
  <c r="CG14" i="47"/>
  <c r="CC14" i="47"/>
  <c r="CA14" i="47"/>
  <c r="BY14" i="47"/>
  <c r="BX14" i="47"/>
  <c r="BZ14" i="47" s="1"/>
  <c r="BU14" i="47"/>
  <c r="BF14" i="47"/>
  <c r="BD14" i="47"/>
  <c r="BB14" i="47"/>
  <c r="AZ14" i="47"/>
  <c r="AU14" i="47"/>
  <c r="P14" i="47"/>
  <c r="O14" i="47"/>
  <c r="J14" i="47"/>
  <c r="H14" i="47"/>
  <c r="F14" i="47"/>
  <c r="D14" i="47"/>
  <c r="CR13" i="47"/>
  <c r="CE13" i="47"/>
  <c r="CF13" i="47" s="1"/>
  <c r="CB13" i="47"/>
  <c r="BZ13" i="47"/>
  <c r="BG13" i="47"/>
  <c r="BE13" i="47"/>
  <c r="BC13" i="47"/>
  <c r="BA13" i="47"/>
  <c r="AX13" i="47"/>
  <c r="BW13" i="47" s="1"/>
  <c r="AN13" i="47"/>
  <c r="AM13" i="47"/>
  <c r="AL13" i="47"/>
  <c r="AH13" i="47"/>
  <c r="AF13" i="47"/>
  <c r="AG13" i="47" s="1"/>
  <c r="AD13" i="47"/>
  <c r="AE13" i="47" s="1"/>
  <c r="AB13" i="47"/>
  <c r="AC13" i="47" s="1"/>
  <c r="Z13" i="47"/>
  <c r="K13" i="47"/>
  <c r="I13" i="47"/>
  <c r="G13" i="47"/>
  <c r="E13" i="47"/>
  <c r="C13" i="47"/>
  <c r="AY13" i="47" s="1"/>
  <c r="CR12" i="47"/>
  <c r="CE12" i="47"/>
  <c r="CB12" i="47"/>
  <c r="BZ12" i="47"/>
  <c r="BG12" i="47"/>
  <c r="BE12" i="47"/>
  <c r="BC12" i="47"/>
  <c r="BA12" i="47"/>
  <c r="AX12" i="47"/>
  <c r="BW12" i="47" s="1"/>
  <c r="AN12" i="47"/>
  <c r="AM12" i="47"/>
  <c r="AL12" i="47"/>
  <c r="AH12" i="47"/>
  <c r="AI12" i="47" s="1"/>
  <c r="AF12" i="47"/>
  <c r="AG12" i="47" s="1"/>
  <c r="AD12" i="47"/>
  <c r="AE12" i="47" s="1"/>
  <c r="AB12" i="47"/>
  <c r="Z12" i="47"/>
  <c r="K12" i="47"/>
  <c r="I12" i="47"/>
  <c r="G12" i="47"/>
  <c r="E12" i="47"/>
  <c r="C12" i="47"/>
  <c r="AY12" i="47" s="1"/>
  <c r="CR11" i="47"/>
  <c r="CE11" i="47"/>
  <c r="CF11" i="47" s="1"/>
  <c r="CB11" i="47"/>
  <c r="BZ11" i="47"/>
  <c r="BG11" i="47"/>
  <c r="BE11" i="47"/>
  <c r="BC11" i="47"/>
  <c r="BA11" i="47"/>
  <c r="AX11" i="47"/>
  <c r="BW11" i="47" s="1"/>
  <c r="AN11" i="47"/>
  <c r="AM11" i="47"/>
  <c r="AL11" i="47"/>
  <c r="AH11" i="47"/>
  <c r="AI11" i="47" s="1"/>
  <c r="AF11" i="47"/>
  <c r="AG11" i="47" s="1"/>
  <c r="AD11" i="47"/>
  <c r="AB11" i="47"/>
  <c r="AC11" i="47" s="1"/>
  <c r="Z11" i="47"/>
  <c r="K11" i="47"/>
  <c r="I11" i="47"/>
  <c r="G11" i="47"/>
  <c r="E11" i="47"/>
  <c r="C11" i="47"/>
  <c r="AY11" i="47" s="1"/>
  <c r="CR10" i="47"/>
  <c r="CE10" i="47"/>
  <c r="CK10" i="47" s="1"/>
  <c r="CB10" i="47"/>
  <c r="BZ10" i="47"/>
  <c r="BG10" i="47"/>
  <c r="BE10" i="47"/>
  <c r="BC10" i="47"/>
  <c r="BA10" i="47"/>
  <c r="AX10" i="47"/>
  <c r="BW10" i="47" s="1"/>
  <c r="AN10" i="47"/>
  <c r="AM10" i="47"/>
  <c r="AL10" i="47"/>
  <c r="AH10" i="47"/>
  <c r="AF10" i="47"/>
  <c r="AG10" i="47" s="1"/>
  <c r="AD10" i="47"/>
  <c r="AB10" i="47"/>
  <c r="AC10" i="47" s="1"/>
  <c r="Z10" i="47"/>
  <c r="K10" i="47"/>
  <c r="I10" i="47"/>
  <c r="G10" i="47"/>
  <c r="E10" i="47"/>
  <c r="C10" i="47"/>
  <c r="AY10" i="47" s="1"/>
  <c r="CR9" i="47"/>
  <c r="CE9" i="47"/>
  <c r="CB9" i="47"/>
  <c r="BZ9" i="47"/>
  <c r="BG9" i="47"/>
  <c r="BE9" i="47"/>
  <c r="BC9" i="47"/>
  <c r="BA9" i="47"/>
  <c r="AX9" i="47"/>
  <c r="BW9" i="47" s="1"/>
  <c r="AN9" i="47"/>
  <c r="AM9" i="47"/>
  <c r="AL9" i="47"/>
  <c r="AH9" i="47"/>
  <c r="AF9" i="47"/>
  <c r="AG9" i="47" s="1"/>
  <c r="AD9" i="47"/>
  <c r="AE9" i="47" s="1"/>
  <c r="AB9" i="47"/>
  <c r="Z9" i="47"/>
  <c r="K9" i="47"/>
  <c r="I9" i="47"/>
  <c r="G9" i="47"/>
  <c r="E9" i="47"/>
  <c r="C9" i="47"/>
  <c r="AY9" i="47" s="1"/>
  <c r="CR8" i="47"/>
  <c r="CE8" i="47"/>
  <c r="CF8" i="47" s="1"/>
  <c r="CB8" i="47"/>
  <c r="BZ8" i="47"/>
  <c r="BG8" i="47"/>
  <c r="BE8" i="47"/>
  <c r="BC8" i="47"/>
  <c r="BA8" i="47"/>
  <c r="AX8" i="47"/>
  <c r="BW8" i="47" s="1"/>
  <c r="AN8" i="47"/>
  <c r="AM8" i="47"/>
  <c r="AL8" i="47"/>
  <c r="AH8" i="47"/>
  <c r="AF8" i="47"/>
  <c r="AD8" i="47"/>
  <c r="AE8" i="47" s="1"/>
  <c r="AB8" i="47"/>
  <c r="Z8" i="47"/>
  <c r="K8" i="47"/>
  <c r="I8" i="47"/>
  <c r="G8" i="47"/>
  <c r="E8" i="47"/>
  <c r="C8" i="47"/>
  <c r="CR7" i="47"/>
  <c r="CE7" i="47"/>
  <c r="CB7" i="47"/>
  <c r="BZ7" i="47"/>
  <c r="BG7" i="47"/>
  <c r="BE7" i="47"/>
  <c r="BC7" i="47"/>
  <c r="BA7" i="47"/>
  <c r="AX7" i="47"/>
  <c r="BW7" i="47" s="1"/>
  <c r="AN7" i="47"/>
  <c r="AM7" i="47"/>
  <c r="AL7" i="47"/>
  <c r="AH7" i="47"/>
  <c r="AI7" i="47" s="1"/>
  <c r="AF7" i="47"/>
  <c r="AG7" i="47" s="1"/>
  <c r="AD7" i="47"/>
  <c r="AB7" i="47"/>
  <c r="AC7" i="47" s="1"/>
  <c r="Z7" i="47"/>
  <c r="K7" i="47"/>
  <c r="I7" i="47"/>
  <c r="G7" i="47"/>
  <c r="E7" i="47"/>
  <c r="C7" i="47"/>
  <c r="CM5" i="47"/>
  <c r="CK4" i="47"/>
  <c r="BJ4" i="47"/>
  <c r="BH4" i="47"/>
  <c r="BN4" i="47" s="1"/>
  <c r="AB4" i="47"/>
  <c r="AM4" i="47" s="1"/>
  <c r="O4" i="47"/>
  <c r="O107" i="46"/>
  <c r="T106" i="46"/>
  <c r="P106" i="46"/>
  <c r="K106" i="46"/>
  <c r="T105" i="46"/>
  <c r="P105" i="46"/>
  <c r="K105" i="46"/>
  <c r="T104" i="46"/>
  <c r="K104" i="46"/>
  <c r="P104" i="46" s="1"/>
  <c r="T103" i="46"/>
  <c r="K103" i="46"/>
  <c r="P103" i="46" s="1"/>
  <c r="T102" i="46"/>
  <c r="P102" i="46"/>
  <c r="K102" i="46"/>
  <c r="T101" i="46"/>
  <c r="K101" i="46"/>
  <c r="P101" i="46" s="1"/>
  <c r="T100" i="46"/>
  <c r="T107" i="46" s="1"/>
  <c r="K100" i="46"/>
  <c r="P100" i="46" s="1"/>
  <c r="AL92" i="46"/>
  <c r="N92" i="46"/>
  <c r="AL91" i="46"/>
  <c r="N91" i="46"/>
  <c r="AZ85" i="46"/>
  <c r="N85" i="46"/>
  <c r="AL84" i="46"/>
  <c r="CD80" i="46"/>
  <c r="CA80" i="46"/>
  <c r="BL80" i="46"/>
  <c r="BJ80" i="46"/>
  <c r="BE80" i="46"/>
  <c r="BG80" i="46" s="1"/>
  <c r="BG82" i="46" s="1"/>
  <c r="AN80" i="46"/>
  <c r="AL80" i="46"/>
  <c r="AL85" i="46" s="1"/>
  <c r="AI80" i="46"/>
  <c r="AI82" i="46" s="1"/>
  <c r="AG80" i="46"/>
  <c r="P80" i="46"/>
  <c r="N80" i="46"/>
  <c r="N84" i="46" s="1"/>
  <c r="I80" i="46"/>
  <c r="K80" i="46" s="1"/>
  <c r="K82" i="46" s="1"/>
  <c r="BW74" i="46"/>
  <c r="BF74" i="46"/>
  <c r="BD74" i="46"/>
  <c r="BB74" i="46"/>
  <c r="AZ74" i="46"/>
  <c r="AZ92" i="46" s="1"/>
  <c r="AX74" i="46"/>
  <c r="Z74" i="46"/>
  <c r="W74" i="46"/>
  <c r="BU74" i="46" s="1"/>
  <c r="B74" i="46"/>
  <c r="CM73" i="46"/>
  <c r="CL73" i="46"/>
  <c r="CK73" i="46"/>
  <c r="CN73" i="46" s="1"/>
  <c r="CJ73" i="46"/>
  <c r="CI73" i="46"/>
  <c r="CH73" i="46"/>
  <c r="CF73" i="46"/>
  <c r="CA73" i="46"/>
  <c r="CB73" i="46" s="1"/>
  <c r="BY73" i="46"/>
  <c r="BZ73" i="46" s="1"/>
  <c r="BX73" i="46"/>
  <c r="BG73" i="46"/>
  <c r="BE73" i="46"/>
  <c r="BC73" i="46"/>
  <c r="BA73" i="46"/>
  <c r="P73" i="46"/>
  <c r="O73" i="46"/>
  <c r="J73" i="46"/>
  <c r="H73" i="46"/>
  <c r="F73" i="46"/>
  <c r="D73" i="46"/>
  <c r="CN72" i="46"/>
  <c r="CM72" i="46"/>
  <c r="CL72" i="46"/>
  <c r="CK72" i="46"/>
  <c r="CJ72" i="46"/>
  <c r="CI72" i="46"/>
  <c r="CF72" i="46"/>
  <c r="CB72" i="46"/>
  <c r="CA72" i="46"/>
  <c r="BY72" i="46"/>
  <c r="BX72" i="46"/>
  <c r="BG72" i="46"/>
  <c r="BE72" i="46"/>
  <c r="BC72" i="46"/>
  <c r="BA72" i="46"/>
  <c r="P72" i="46"/>
  <c r="O72" i="46"/>
  <c r="J72" i="46"/>
  <c r="H72" i="46"/>
  <c r="F72" i="46"/>
  <c r="D72" i="46"/>
  <c r="CN71" i="46"/>
  <c r="CM71" i="46"/>
  <c r="CL71" i="46"/>
  <c r="CK71" i="46"/>
  <c r="CJ71" i="46"/>
  <c r="CI71" i="46"/>
  <c r="CF71" i="46"/>
  <c r="CA71" i="46"/>
  <c r="CB71" i="46" s="1"/>
  <c r="BZ71" i="46"/>
  <c r="BY71" i="46"/>
  <c r="BX71" i="46"/>
  <c r="BG71" i="46"/>
  <c r="BE71" i="46"/>
  <c r="BC71" i="46"/>
  <c r="BA71" i="46"/>
  <c r="P71" i="46"/>
  <c r="O71" i="46"/>
  <c r="J71" i="46"/>
  <c r="H71" i="46"/>
  <c r="F71" i="46"/>
  <c r="D71" i="46"/>
  <c r="CM70" i="46"/>
  <c r="CL70" i="46"/>
  <c r="CK70" i="46"/>
  <c r="CN70" i="46" s="1"/>
  <c r="CJ70" i="46"/>
  <c r="CI70" i="46"/>
  <c r="CF70" i="46"/>
  <c r="CA70" i="46"/>
  <c r="BY70" i="46"/>
  <c r="BX70" i="46"/>
  <c r="CB70" i="46" s="1"/>
  <c r="BG70" i="46"/>
  <c r="BE70" i="46"/>
  <c r="BC70" i="46"/>
  <c r="BA70" i="46"/>
  <c r="P70" i="46"/>
  <c r="O70" i="46"/>
  <c r="J70" i="46"/>
  <c r="J74" i="46" s="1"/>
  <c r="H70" i="46"/>
  <c r="H74" i="46" s="1"/>
  <c r="F70" i="46"/>
  <c r="D70" i="46"/>
  <c r="CM69" i="46"/>
  <c r="CM74" i="46" s="1"/>
  <c r="CL69" i="46"/>
  <c r="CK69" i="46"/>
  <c r="CN69" i="46" s="1"/>
  <c r="CJ69" i="46"/>
  <c r="CI69" i="46"/>
  <c r="CF69" i="46"/>
  <c r="CA69" i="46"/>
  <c r="BY69" i="46"/>
  <c r="BZ69" i="46" s="1"/>
  <c r="BX69" i="46"/>
  <c r="CB69" i="46" s="1"/>
  <c r="BG69" i="46"/>
  <c r="BE69" i="46"/>
  <c r="BC69" i="46"/>
  <c r="BA69" i="46"/>
  <c r="BA74" i="46" s="1"/>
  <c r="P69" i="46"/>
  <c r="O69" i="46"/>
  <c r="J69" i="46"/>
  <c r="H69" i="46"/>
  <c r="F69" i="46"/>
  <c r="D69" i="46"/>
  <c r="CM68" i="46"/>
  <c r="CL68" i="46"/>
  <c r="CK68" i="46"/>
  <c r="CN68" i="46" s="1"/>
  <c r="CJ68" i="46"/>
  <c r="CI68" i="46"/>
  <c r="CF68" i="46"/>
  <c r="CF74" i="46" s="1"/>
  <c r="CA68" i="46"/>
  <c r="BY68" i="46"/>
  <c r="BZ68" i="46" s="1"/>
  <c r="BX68" i="46"/>
  <c r="CB68" i="46" s="1"/>
  <c r="BG68" i="46"/>
  <c r="BE68" i="46"/>
  <c r="BE74" i="46" s="1"/>
  <c r="BC68" i="46"/>
  <c r="BA68" i="46"/>
  <c r="P68" i="46"/>
  <c r="O68" i="46"/>
  <c r="J68" i="46"/>
  <c r="H68" i="46"/>
  <c r="F68" i="46"/>
  <c r="D68" i="46"/>
  <c r="CM67" i="46"/>
  <c r="CL67" i="46"/>
  <c r="CL74" i="46" s="1"/>
  <c r="CK67" i="46"/>
  <c r="CN67" i="46" s="1"/>
  <c r="CJ67" i="46"/>
  <c r="CI67" i="46"/>
  <c r="CF67" i="46"/>
  <c r="CB67" i="46"/>
  <c r="CA67" i="46"/>
  <c r="CA74" i="46" s="1"/>
  <c r="BY67" i="46"/>
  <c r="BZ67" i="46" s="1"/>
  <c r="BX67" i="46"/>
  <c r="BG67" i="46"/>
  <c r="BG74" i="46" s="1"/>
  <c r="BE67" i="46"/>
  <c r="BC67" i="46"/>
  <c r="BC74" i="46" s="1"/>
  <c r="BA67" i="46"/>
  <c r="P67" i="46"/>
  <c r="O67" i="46"/>
  <c r="O74" i="46" s="1"/>
  <c r="Q95" i="46" s="1"/>
  <c r="J67" i="46"/>
  <c r="H67" i="46"/>
  <c r="F67" i="46"/>
  <c r="F74" i="46" s="1"/>
  <c r="D67" i="46"/>
  <c r="CI65" i="46"/>
  <c r="CM64" i="46"/>
  <c r="CL64" i="46"/>
  <c r="CK64" i="46"/>
  <c r="CN64" i="46" s="1"/>
  <c r="CJ64" i="46"/>
  <c r="CI64" i="46"/>
  <c r="CF64" i="46"/>
  <c r="CA64" i="46"/>
  <c r="CB64" i="46" s="1"/>
  <c r="CC64" i="46" s="1"/>
  <c r="BY64" i="46"/>
  <c r="CD64" i="46" s="1"/>
  <c r="BX64" i="46"/>
  <c r="BU64" i="46"/>
  <c r="BG64" i="46"/>
  <c r="BF64" i="46"/>
  <c r="BD64" i="46"/>
  <c r="BB64" i="46"/>
  <c r="AZ64" i="46"/>
  <c r="AU64" i="46"/>
  <c r="AN64" i="46"/>
  <c r="AB64" i="46"/>
  <c r="P64" i="46"/>
  <c r="O64" i="46"/>
  <c r="J64" i="46"/>
  <c r="H64" i="46"/>
  <c r="F64" i="46"/>
  <c r="D64" i="46"/>
  <c r="CN63" i="46"/>
  <c r="CG63" i="46"/>
  <c r="CD63" i="46"/>
  <c r="CE63" i="46" s="1"/>
  <c r="CB63" i="46"/>
  <c r="BZ63" i="46"/>
  <c r="BW63" i="46"/>
  <c r="BG63" i="46"/>
  <c r="BE63" i="46"/>
  <c r="BC63" i="46"/>
  <c r="BA63" i="46"/>
  <c r="AX63" i="46"/>
  <c r="AN63" i="46"/>
  <c r="AM63" i="46"/>
  <c r="AL63" i="46"/>
  <c r="AI63" i="46"/>
  <c r="AH63" i="46"/>
  <c r="AG63" i="46"/>
  <c r="AF63" i="46"/>
  <c r="AD63" i="46"/>
  <c r="AE63" i="46" s="1"/>
  <c r="AB63" i="46"/>
  <c r="Z63" i="46"/>
  <c r="K63" i="46"/>
  <c r="I63" i="46"/>
  <c r="L63" i="46" s="1"/>
  <c r="G63" i="46"/>
  <c r="E63" i="46"/>
  <c r="C63" i="46"/>
  <c r="AY63" i="46" s="1"/>
  <c r="CN62" i="46"/>
  <c r="CD62" i="46"/>
  <c r="CG62" i="46" s="1"/>
  <c r="BZ62" i="46"/>
  <c r="BW62" i="46"/>
  <c r="BG62" i="46"/>
  <c r="BE62" i="46"/>
  <c r="BC62" i="46"/>
  <c r="BA62" i="46"/>
  <c r="AY62" i="46"/>
  <c r="AX62" i="46"/>
  <c r="AN62" i="46"/>
  <c r="AM62" i="46"/>
  <c r="AL62" i="46"/>
  <c r="AH62" i="46"/>
  <c r="AI62" i="46" s="1"/>
  <c r="AG62" i="46"/>
  <c r="AF62" i="46"/>
  <c r="AA62" i="46" s="1"/>
  <c r="AD62" i="46"/>
  <c r="AE62" i="46" s="1"/>
  <c r="AB62" i="46"/>
  <c r="AC62" i="46" s="1"/>
  <c r="Z62" i="46"/>
  <c r="K62" i="46"/>
  <c r="L62" i="46" s="1"/>
  <c r="I62" i="46"/>
  <c r="G62" i="46"/>
  <c r="E62" i="46"/>
  <c r="C62" i="46"/>
  <c r="CN61" i="46"/>
  <c r="CG61" i="46"/>
  <c r="CD61" i="46"/>
  <c r="CE61" i="46" s="1"/>
  <c r="BZ61" i="46"/>
  <c r="BG61" i="46"/>
  <c r="BE61" i="46"/>
  <c r="BC61" i="46"/>
  <c r="BA61" i="46"/>
  <c r="AY61" i="46"/>
  <c r="AX61" i="46"/>
  <c r="BW61" i="46" s="1"/>
  <c r="AN61" i="46"/>
  <c r="AM61" i="46"/>
  <c r="AL61" i="46"/>
  <c r="AH61" i="46"/>
  <c r="AI61" i="46" s="1"/>
  <c r="AF61" i="46"/>
  <c r="AA61" i="46" s="1"/>
  <c r="AE61" i="46"/>
  <c r="AD61" i="46"/>
  <c r="AB61" i="46"/>
  <c r="AC61" i="46" s="1"/>
  <c r="Z61" i="46"/>
  <c r="K61" i="46"/>
  <c r="I61" i="46"/>
  <c r="G61" i="46"/>
  <c r="E61" i="46"/>
  <c r="L61" i="46" s="1"/>
  <c r="C61" i="46"/>
  <c r="CN60" i="46"/>
  <c r="CG60" i="46"/>
  <c r="CD60" i="46"/>
  <c r="CE60" i="46" s="1"/>
  <c r="BZ60" i="46"/>
  <c r="BG60" i="46"/>
  <c r="BE60" i="46"/>
  <c r="BC60" i="46"/>
  <c r="BA60" i="46"/>
  <c r="AY60" i="46"/>
  <c r="AX60" i="46"/>
  <c r="BW60" i="46" s="1"/>
  <c r="AN60" i="46"/>
  <c r="AM60" i="46"/>
  <c r="AL60" i="46"/>
  <c r="AH60" i="46"/>
  <c r="AI60" i="46" s="1"/>
  <c r="AF60" i="46"/>
  <c r="AG60" i="46" s="1"/>
  <c r="AD60" i="46"/>
  <c r="AA60" i="46" s="1"/>
  <c r="AB60" i="46"/>
  <c r="AC60" i="46" s="1"/>
  <c r="Z60" i="46"/>
  <c r="K60" i="46"/>
  <c r="I60" i="46"/>
  <c r="G60" i="46"/>
  <c r="L60" i="46" s="1"/>
  <c r="E60" i="46"/>
  <c r="C60" i="46"/>
  <c r="CN59" i="46"/>
  <c r="CG59" i="46"/>
  <c r="CE59" i="46"/>
  <c r="CD59" i="46"/>
  <c r="BZ59" i="46"/>
  <c r="BG59" i="46"/>
  <c r="BE59" i="46"/>
  <c r="BC59" i="46"/>
  <c r="BA59" i="46"/>
  <c r="AX59" i="46"/>
  <c r="BW59" i="46" s="1"/>
  <c r="AN59" i="46"/>
  <c r="AM59" i="46"/>
  <c r="AL59" i="46"/>
  <c r="AH59" i="46"/>
  <c r="AI59" i="46" s="1"/>
  <c r="AF59" i="46"/>
  <c r="AG59" i="46" s="1"/>
  <c r="AD59" i="46"/>
  <c r="AA59" i="46" s="1"/>
  <c r="AB59" i="46"/>
  <c r="AC59" i="46" s="1"/>
  <c r="Z59" i="46"/>
  <c r="K59" i="46"/>
  <c r="I59" i="46"/>
  <c r="G59" i="46"/>
  <c r="E59" i="46"/>
  <c r="C59" i="46"/>
  <c r="AY59" i="46" s="1"/>
  <c r="CN58" i="46"/>
  <c r="CG58" i="46"/>
  <c r="CE58" i="46"/>
  <c r="CD58" i="46"/>
  <c r="BG58" i="46"/>
  <c r="BE58" i="46"/>
  <c r="BC58" i="46"/>
  <c r="BA58" i="46"/>
  <c r="AY58" i="46"/>
  <c r="AX58" i="46"/>
  <c r="BW58" i="46" s="1"/>
  <c r="AN58" i="46"/>
  <c r="AM58" i="46"/>
  <c r="AL58" i="46"/>
  <c r="BZ58" i="46" s="1"/>
  <c r="AH58" i="46"/>
  <c r="AI58" i="46" s="1"/>
  <c r="AG58" i="46"/>
  <c r="AF58" i="46"/>
  <c r="AE58" i="46"/>
  <c r="AD58" i="46"/>
  <c r="AB58" i="46"/>
  <c r="Z58" i="46"/>
  <c r="L58" i="46"/>
  <c r="K58" i="46"/>
  <c r="I58" i="46"/>
  <c r="G58" i="46"/>
  <c r="E58" i="46"/>
  <c r="C58" i="46"/>
  <c r="CN57" i="46"/>
  <c r="CG57" i="46"/>
  <c r="CD57" i="46"/>
  <c r="CE57" i="46" s="1"/>
  <c r="BZ57" i="46"/>
  <c r="BW57" i="46"/>
  <c r="BG57" i="46"/>
  <c r="BE57" i="46"/>
  <c r="BE64" i="46" s="1"/>
  <c r="BC57" i="46"/>
  <c r="BA57" i="46"/>
  <c r="AY57" i="46"/>
  <c r="AX57" i="46"/>
  <c r="AN57" i="46"/>
  <c r="AM57" i="46"/>
  <c r="AM64" i="46" s="1"/>
  <c r="AL57" i="46"/>
  <c r="AH57" i="46"/>
  <c r="AG57" i="46"/>
  <c r="AF57" i="46"/>
  <c r="AD57" i="46"/>
  <c r="AE57" i="46" s="1"/>
  <c r="AB57" i="46"/>
  <c r="AC57" i="46" s="1"/>
  <c r="Z57" i="46"/>
  <c r="L57" i="46"/>
  <c r="K57" i="46"/>
  <c r="K64" i="46" s="1"/>
  <c r="I57" i="46"/>
  <c r="G57" i="46"/>
  <c r="E57" i="46"/>
  <c r="C57" i="46"/>
  <c r="C64" i="46" s="1"/>
  <c r="CI55" i="46"/>
  <c r="CM54" i="46"/>
  <c r="CL54" i="46"/>
  <c r="CK54" i="46"/>
  <c r="CN54" i="46" s="1"/>
  <c r="CJ54" i="46"/>
  <c r="CI54" i="46"/>
  <c r="CF54" i="46"/>
  <c r="CA54" i="46"/>
  <c r="CD54" i="46" s="1"/>
  <c r="BZ54" i="46"/>
  <c r="BY54" i="46"/>
  <c r="BX54" i="46"/>
  <c r="BU54" i="46"/>
  <c r="BF54" i="46"/>
  <c r="BD54" i="46"/>
  <c r="BB54" i="46"/>
  <c r="AZ54" i="46"/>
  <c r="AU54" i="46"/>
  <c r="P54" i="46"/>
  <c r="O54" i="46"/>
  <c r="J54" i="46"/>
  <c r="H54" i="46"/>
  <c r="F54" i="46"/>
  <c r="D54" i="46"/>
  <c r="CN53" i="46"/>
  <c r="CD53" i="46"/>
  <c r="CG53" i="46" s="1"/>
  <c r="CB53" i="46"/>
  <c r="BZ53" i="46"/>
  <c r="BW53" i="46"/>
  <c r="BG53" i="46"/>
  <c r="BE53" i="46"/>
  <c r="BC53" i="46"/>
  <c r="BA53" i="46"/>
  <c r="AX53" i="46"/>
  <c r="AN53" i="46"/>
  <c r="AM53" i="46"/>
  <c r="AL53" i="46"/>
  <c r="AH53" i="46"/>
  <c r="AI53" i="46" s="1"/>
  <c r="AG53" i="46"/>
  <c r="AF53" i="46"/>
  <c r="AD53" i="46"/>
  <c r="AE53" i="46" s="1"/>
  <c r="AB53" i="46"/>
  <c r="AC53" i="46" s="1"/>
  <c r="AJ53" i="46" s="1"/>
  <c r="AA53" i="46"/>
  <c r="Z53" i="46"/>
  <c r="K53" i="46"/>
  <c r="I53" i="46"/>
  <c r="G53" i="46"/>
  <c r="E53" i="46"/>
  <c r="C53" i="46"/>
  <c r="AY53" i="46" s="1"/>
  <c r="CN52" i="46"/>
  <c r="CD52" i="46"/>
  <c r="CG52" i="46" s="1"/>
  <c r="CB52" i="46"/>
  <c r="BZ52" i="46"/>
  <c r="BG52" i="46"/>
  <c r="BE52" i="46"/>
  <c r="BC52" i="46"/>
  <c r="BA52" i="46"/>
  <c r="AY52" i="46"/>
  <c r="AX52" i="46"/>
  <c r="BW52" i="46" s="1"/>
  <c r="AN52" i="46"/>
  <c r="AM52" i="46"/>
  <c r="AL52" i="46"/>
  <c r="AH52" i="46"/>
  <c r="AI52" i="46" s="1"/>
  <c r="AF52" i="46"/>
  <c r="AG52" i="46" s="1"/>
  <c r="AD52" i="46"/>
  <c r="AA52" i="46" s="1"/>
  <c r="AB52" i="46"/>
  <c r="AC52" i="46" s="1"/>
  <c r="Z52" i="46"/>
  <c r="K52" i="46"/>
  <c r="L52" i="46" s="1"/>
  <c r="I52" i="46"/>
  <c r="G52" i="46"/>
  <c r="E52" i="46"/>
  <c r="C52" i="46"/>
  <c r="CN51" i="46"/>
  <c r="CE51" i="46"/>
  <c r="CD51" i="46"/>
  <c r="CG51" i="46" s="1"/>
  <c r="CB51" i="46"/>
  <c r="BZ51" i="46"/>
  <c r="BW51" i="46"/>
  <c r="BG51" i="46"/>
  <c r="BE51" i="46"/>
  <c r="BC51" i="46"/>
  <c r="BA51" i="46"/>
  <c r="AY51" i="46"/>
  <c r="AX51" i="46"/>
  <c r="AN51" i="46"/>
  <c r="AM51" i="46"/>
  <c r="AL51" i="46"/>
  <c r="AH51" i="46"/>
  <c r="AI51" i="46" s="1"/>
  <c r="AF51" i="46"/>
  <c r="AG51" i="46" s="1"/>
  <c r="AE51" i="46"/>
  <c r="AD51" i="46"/>
  <c r="AB51" i="46"/>
  <c r="AC51" i="46" s="1"/>
  <c r="Z51" i="46"/>
  <c r="K51" i="46"/>
  <c r="L51" i="46" s="1"/>
  <c r="I51" i="46"/>
  <c r="G51" i="46"/>
  <c r="E51" i="46"/>
  <c r="C51" i="46"/>
  <c r="CN50" i="46"/>
  <c r="CD50" i="46"/>
  <c r="CG50" i="46" s="1"/>
  <c r="CB50" i="46"/>
  <c r="BZ50" i="46"/>
  <c r="BG50" i="46"/>
  <c r="BE50" i="46"/>
  <c r="BC50" i="46"/>
  <c r="BA50" i="46"/>
  <c r="AX50" i="46"/>
  <c r="BW50" i="46" s="1"/>
  <c r="AN50" i="46"/>
  <c r="AM50" i="46"/>
  <c r="AL50" i="46"/>
  <c r="AI50" i="46"/>
  <c r="AH50" i="46"/>
  <c r="AF50" i="46"/>
  <c r="AG50" i="46" s="1"/>
  <c r="AE50" i="46"/>
  <c r="AD50" i="46"/>
  <c r="AB50" i="46"/>
  <c r="AC50" i="46" s="1"/>
  <c r="AJ50" i="46" s="1"/>
  <c r="AA50" i="46"/>
  <c r="Z50" i="46"/>
  <c r="K50" i="46"/>
  <c r="I50" i="46"/>
  <c r="G50" i="46"/>
  <c r="E50" i="46"/>
  <c r="L50" i="46" s="1"/>
  <c r="M50" i="46" s="1"/>
  <c r="BI50" i="46" s="1"/>
  <c r="C50" i="46"/>
  <c r="AY50" i="46" s="1"/>
  <c r="CN49" i="46"/>
  <c r="CG49" i="46"/>
  <c r="CE49" i="46"/>
  <c r="CD49" i="46"/>
  <c r="CB49" i="46"/>
  <c r="BZ49" i="46"/>
  <c r="BG49" i="46"/>
  <c r="BE49" i="46"/>
  <c r="BC49" i="46"/>
  <c r="BA49" i="46"/>
  <c r="AX49" i="46"/>
  <c r="BW49" i="46" s="1"/>
  <c r="AN49" i="46"/>
  <c r="AM49" i="46"/>
  <c r="AL49" i="46"/>
  <c r="AH49" i="46"/>
  <c r="AI49" i="46" s="1"/>
  <c r="AF49" i="46"/>
  <c r="AG49" i="46" s="1"/>
  <c r="AD49" i="46"/>
  <c r="AD54" i="46" s="1"/>
  <c r="AC49" i="46"/>
  <c r="AB49" i="46"/>
  <c r="Z49" i="46"/>
  <c r="K49" i="46"/>
  <c r="I49" i="46"/>
  <c r="G49" i="46"/>
  <c r="E49" i="46"/>
  <c r="L49" i="46" s="1"/>
  <c r="Q49" i="46" s="1"/>
  <c r="C49" i="46"/>
  <c r="AY49" i="46" s="1"/>
  <c r="CN48" i="46"/>
  <c r="CD48" i="46"/>
  <c r="CB48" i="46"/>
  <c r="BZ48" i="46"/>
  <c r="BG48" i="46"/>
  <c r="BE48" i="46"/>
  <c r="BC48" i="46"/>
  <c r="BC54" i="46" s="1"/>
  <c r="BA48" i="46"/>
  <c r="AY48" i="46"/>
  <c r="AX48" i="46"/>
  <c r="BW48" i="46" s="1"/>
  <c r="AN48" i="46"/>
  <c r="AM48" i="46"/>
  <c r="AL48" i="46"/>
  <c r="AH48" i="46"/>
  <c r="AI48" i="46" s="1"/>
  <c r="AG48" i="46"/>
  <c r="AF48" i="46"/>
  <c r="AD48" i="46"/>
  <c r="AE48" i="46" s="1"/>
  <c r="AB48" i="46"/>
  <c r="Z48" i="46"/>
  <c r="K48" i="46"/>
  <c r="L48" i="46" s="1"/>
  <c r="I48" i="46"/>
  <c r="G48" i="46"/>
  <c r="E48" i="46"/>
  <c r="C48" i="46"/>
  <c r="CN47" i="46"/>
  <c r="CD47" i="46"/>
  <c r="CG47" i="46" s="1"/>
  <c r="CB47" i="46"/>
  <c r="BZ47" i="46"/>
  <c r="BG47" i="46"/>
  <c r="BG54" i="46" s="1"/>
  <c r="BE47" i="46"/>
  <c r="BC47" i="46"/>
  <c r="BA47" i="46"/>
  <c r="AX47" i="46"/>
  <c r="BW47" i="46" s="1"/>
  <c r="AN47" i="46"/>
  <c r="AM47" i="46"/>
  <c r="AM54" i="46" s="1"/>
  <c r="AL47" i="46"/>
  <c r="AH47" i="46"/>
  <c r="AI47" i="46" s="1"/>
  <c r="AF47" i="46"/>
  <c r="AD47" i="46"/>
  <c r="AE47" i="46" s="1"/>
  <c r="AB47" i="46"/>
  <c r="AA47" i="46"/>
  <c r="Z47" i="46"/>
  <c r="L47" i="46"/>
  <c r="BH47" i="46" s="1"/>
  <c r="K47" i="46"/>
  <c r="K54" i="46" s="1"/>
  <c r="I47" i="46"/>
  <c r="I54" i="46" s="1"/>
  <c r="G47" i="46"/>
  <c r="E47" i="46"/>
  <c r="C47" i="46"/>
  <c r="AX46" i="46"/>
  <c r="CI45" i="46"/>
  <c r="CM44" i="46"/>
  <c r="CL44" i="46"/>
  <c r="CK44" i="46"/>
  <c r="CN44" i="46" s="1"/>
  <c r="CJ44" i="46"/>
  <c r="CI44" i="46"/>
  <c r="CF44" i="46"/>
  <c r="CA44" i="46"/>
  <c r="CB44" i="46" s="1"/>
  <c r="CC44" i="46" s="1"/>
  <c r="BY44" i="46"/>
  <c r="CD44" i="46" s="1"/>
  <c r="CP44" i="46" s="1"/>
  <c r="BX44" i="46"/>
  <c r="BU44" i="46"/>
  <c r="BF44" i="46"/>
  <c r="BE44" i="46"/>
  <c r="BD44" i="46"/>
  <c r="BB44" i="46"/>
  <c r="AZ44" i="46"/>
  <c r="AU44" i="46"/>
  <c r="AH44" i="46"/>
  <c r="P44" i="46"/>
  <c r="O44" i="46"/>
  <c r="J44" i="46"/>
  <c r="H44" i="46"/>
  <c r="F44" i="46"/>
  <c r="D44" i="46"/>
  <c r="CN43" i="46"/>
  <c r="CG43" i="46"/>
  <c r="CD43" i="46"/>
  <c r="CE43" i="46" s="1"/>
  <c r="CB43" i="46"/>
  <c r="BZ43" i="46"/>
  <c r="BG43" i="46"/>
  <c r="BE43" i="46"/>
  <c r="BC43" i="46"/>
  <c r="BA43" i="46"/>
  <c r="BA44" i="46" s="1"/>
  <c r="AX43" i="46"/>
  <c r="BW43" i="46" s="1"/>
  <c r="AN43" i="46"/>
  <c r="AM43" i="46"/>
  <c r="AL43" i="46"/>
  <c r="AH43" i="46"/>
  <c r="AI43" i="46" s="1"/>
  <c r="AF43" i="46"/>
  <c r="AG43" i="46" s="1"/>
  <c r="AE43" i="46"/>
  <c r="AD43" i="46"/>
  <c r="AC43" i="46"/>
  <c r="AB43" i="46"/>
  <c r="Z43" i="46"/>
  <c r="K43" i="46"/>
  <c r="I43" i="46"/>
  <c r="G43" i="46"/>
  <c r="E43" i="46"/>
  <c r="L43" i="46" s="1"/>
  <c r="C43" i="46"/>
  <c r="AY43" i="46" s="1"/>
  <c r="CN42" i="46"/>
  <c r="CD42" i="46"/>
  <c r="CG42" i="46" s="1"/>
  <c r="CB42" i="46"/>
  <c r="BZ42" i="46"/>
  <c r="BG42" i="46"/>
  <c r="BE42" i="46"/>
  <c r="BC42" i="46"/>
  <c r="BA42" i="46"/>
  <c r="AX42" i="46"/>
  <c r="BW42" i="46" s="1"/>
  <c r="AN42" i="46"/>
  <c r="AM42" i="46"/>
  <c r="AL42" i="46"/>
  <c r="AH42" i="46"/>
  <c r="AI42" i="46" s="1"/>
  <c r="AG42" i="46"/>
  <c r="AF42" i="46"/>
  <c r="AD42" i="46"/>
  <c r="AE42" i="46" s="1"/>
  <c r="AC42" i="46"/>
  <c r="AB42" i="46"/>
  <c r="AA42" i="46"/>
  <c r="Z42" i="46"/>
  <c r="K42" i="46"/>
  <c r="I42" i="46"/>
  <c r="G42" i="46"/>
  <c r="E42" i="46"/>
  <c r="L42" i="46" s="1"/>
  <c r="C42" i="46"/>
  <c r="AY42" i="46" s="1"/>
  <c r="CN41" i="46"/>
  <c r="CG41" i="46"/>
  <c r="CD41" i="46"/>
  <c r="CE41" i="46" s="1"/>
  <c r="CB41" i="46"/>
  <c r="BZ41" i="46"/>
  <c r="BG41" i="46"/>
  <c r="BE41" i="46"/>
  <c r="BC41" i="46"/>
  <c r="BA41" i="46"/>
  <c r="AX41" i="46"/>
  <c r="BW41" i="46" s="1"/>
  <c r="AN41" i="46"/>
  <c r="AM41" i="46"/>
  <c r="AL41" i="46"/>
  <c r="AH41" i="46"/>
  <c r="AI41" i="46" s="1"/>
  <c r="AF41" i="46"/>
  <c r="AG41" i="46" s="1"/>
  <c r="AD41" i="46"/>
  <c r="AE41" i="46" s="1"/>
  <c r="AB41" i="46"/>
  <c r="Z41" i="46"/>
  <c r="K41" i="46"/>
  <c r="I41" i="46"/>
  <c r="G41" i="46"/>
  <c r="E41" i="46"/>
  <c r="L41" i="46" s="1"/>
  <c r="C41" i="46"/>
  <c r="AY41" i="46" s="1"/>
  <c r="CN40" i="46"/>
  <c r="CG40" i="46"/>
  <c r="CD40" i="46"/>
  <c r="CE40" i="46" s="1"/>
  <c r="CB40" i="46"/>
  <c r="BZ40" i="46"/>
  <c r="BG40" i="46"/>
  <c r="BE40" i="46"/>
  <c r="BC40" i="46"/>
  <c r="BA40" i="46"/>
  <c r="AY40" i="46"/>
  <c r="AX40" i="46"/>
  <c r="BW40" i="46" s="1"/>
  <c r="AN40" i="46"/>
  <c r="AM40" i="46"/>
  <c r="AL40" i="46"/>
  <c r="AH40" i="46"/>
  <c r="AI40" i="46" s="1"/>
  <c r="AG40" i="46"/>
  <c r="AF40" i="46"/>
  <c r="AD40" i="46"/>
  <c r="AB40" i="46"/>
  <c r="AC40" i="46" s="1"/>
  <c r="Z40" i="46"/>
  <c r="K40" i="46"/>
  <c r="I40" i="46"/>
  <c r="G40" i="46"/>
  <c r="L40" i="46" s="1"/>
  <c r="E40" i="46"/>
  <c r="C40" i="46"/>
  <c r="CN39" i="46"/>
  <c r="CG39" i="46"/>
  <c r="CE39" i="46"/>
  <c r="CD39" i="46"/>
  <c r="CB39" i="46"/>
  <c r="BZ39" i="46"/>
  <c r="BW39" i="46"/>
  <c r="BG39" i="46"/>
  <c r="BE39" i="46"/>
  <c r="BC39" i="46"/>
  <c r="BA39" i="46"/>
  <c r="AX39" i="46"/>
  <c r="AN39" i="46"/>
  <c r="AM39" i="46"/>
  <c r="AL39" i="46"/>
  <c r="AH39" i="46"/>
  <c r="AI39" i="46" s="1"/>
  <c r="AF39" i="46"/>
  <c r="AG39" i="46" s="1"/>
  <c r="AD39" i="46"/>
  <c r="AE39" i="46" s="1"/>
  <c r="AB39" i="46"/>
  <c r="AA39" i="46" s="1"/>
  <c r="Z39" i="46"/>
  <c r="K39" i="46"/>
  <c r="I39" i="46"/>
  <c r="G39" i="46"/>
  <c r="E39" i="46"/>
  <c r="C39" i="46"/>
  <c r="AY39" i="46" s="1"/>
  <c r="CN38" i="46"/>
  <c r="CG38" i="46"/>
  <c r="CE38" i="46"/>
  <c r="CD38" i="46"/>
  <c r="CB38" i="46"/>
  <c r="BZ38" i="46"/>
  <c r="BG38" i="46"/>
  <c r="BE38" i="46"/>
  <c r="BC38" i="46"/>
  <c r="BA38" i="46"/>
  <c r="AX38" i="46"/>
  <c r="BW38" i="46" s="1"/>
  <c r="AN38" i="46"/>
  <c r="AM38" i="46"/>
  <c r="AL38" i="46"/>
  <c r="AH38" i="46"/>
  <c r="AI38" i="46" s="1"/>
  <c r="AF38" i="46"/>
  <c r="AG38" i="46" s="1"/>
  <c r="AD38" i="46"/>
  <c r="AB38" i="46"/>
  <c r="AA38" i="46" s="1"/>
  <c r="Z38" i="46"/>
  <c r="K38" i="46"/>
  <c r="I38" i="46"/>
  <c r="I44" i="46" s="1"/>
  <c r="G38" i="46"/>
  <c r="E38" i="46"/>
  <c r="C38" i="46"/>
  <c r="AY38" i="46" s="1"/>
  <c r="CN37" i="46"/>
  <c r="CE37" i="46"/>
  <c r="CD37" i="46"/>
  <c r="CG37" i="46" s="1"/>
  <c r="CB37" i="46"/>
  <c r="BZ37" i="46"/>
  <c r="BG37" i="46"/>
  <c r="BG44" i="46" s="1"/>
  <c r="BE37" i="46"/>
  <c r="BC37" i="46"/>
  <c r="BA37" i="46"/>
  <c r="AX37" i="46"/>
  <c r="BW37" i="46" s="1"/>
  <c r="AN37" i="46"/>
  <c r="AM37" i="46"/>
  <c r="AM44" i="46" s="1"/>
  <c r="AL37" i="46"/>
  <c r="AI37" i="46"/>
  <c r="AH37" i="46"/>
  <c r="AF37" i="46"/>
  <c r="AF44" i="46" s="1"/>
  <c r="AD37" i="46"/>
  <c r="AE37" i="46" s="1"/>
  <c r="AB37" i="46"/>
  <c r="AA37" i="46" s="1"/>
  <c r="Z37" i="46"/>
  <c r="Q37" i="46"/>
  <c r="K37" i="46"/>
  <c r="K44" i="46" s="1"/>
  <c r="I37" i="46"/>
  <c r="G37" i="46"/>
  <c r="E37" i="46"/>
  <c r="L37" i="46" s="1"/>
  <c r="C37" i="46"/>
  <c r="CI35" i="46"/>
  <c r="CN34" i="46"/>
  <c r="CM34" i="46"/>
  <c r="CL34" i="46"/>
  <c r="CK34" i="46"/>
  <c r="CJ34" i="46"/>
  <c r="CI34" i="46"/>
  <c r="CA34" i="46"/>
  <c r="CB34" i="46" s="1"/>
  <c r="CC34" i="46" s="1"/>
  <c r="BZ34" i="46"/>
  <c r="BY34" i="46"/>
  <c r="CD34" i="46" s="1"/>
  <c r="BX34" i="46"/>
  <c r="BU34" i="46"/>
  <c r="BF34" i="46"/>
  <c r="BD34" i="46"/>
  <c r="BB34" i="46"/>
  <c r="AZ34" i="46"/>
  <c r="AU34" i="46"/>
  <c r="AB34" i="46"/>
  <c r="P34" i="46"/>
  <c r="O34" i="46"/>
  <c r="J34" i="46"/>
  <c r="H34" i="46"/>
  <c r="F34" i="46"/>
  <c r="D34" i="46"/>
  <c r="CN33" i="46"/>
  <c r="CD33" i="46"/>
  <c r="CB33" i="46"/>
  <c r="BZ33" i="46"/>
  <c r="BW33" i="46"/>
  <c r="BG33" i="46"/>
  <c r="BE33" i="46"/>
  <c r="BC33" i="46"/>
  <c r="BA33" i="46"/>
  <c r="AY33" i="46"/>
  <c r="AX33" i="46"/>
  <c r="AN33" i="46"/>
  <c r="AM33" i="46"/>
  <c r="AL33" i="46"/>
  <c r="AI33" i="46"/>
  <c r="AH33" i="46"/>
  <c r="AG33" i="46"/>
  <c r="AF33" i="46"/>
  <c r="AE33" i="46"/>
  <c r="AD33" i="46"/>
  <c r="AB33" i="46"/>
  <c r="AC33" i="46" s="1"/>
  <c r="Z33" i="46"/>
  <c r="K33" i="46"/>
  <c r="I33" i="46"/>
  <c r="L33" i="46" s="1"/>
  <c r="G33" i="46"/>
  <c r="E33" i="46"/>
  <c r="C33" i="46"/>
  <c r="CN32" i="46"/>
  <c r="CD32" i="46"/>
  <c r="CB32" i="46"/>
  <c r="BZ32" i="46"/>
  <c r="BW32" i="46"/>
  <c r="BG32" i="46"/>
  <c r="BE32" i="46"/>
  <c r="BC32" i="46"/>
  <c r="BA32" i="46"/>
  <c r="AY32" i="46"/>
  <c r="AX32" i="46"/>
  <c r="AN32" i="46"/>
  <c r="AM32" i="46"/>
  <c r="AL32" i="46"/>
  <c r="AJ32" i="46"/>
  <c r="AI32" i="46"/>
  <c r="AH32" i="46"/>
  <c r="AG32" i="46"/>
  <c r="AF32" i="46"/>
  <c r="AD32" i="46"/>
  <c r="AE32" i="46" s="1"/>
  <c r="AB32" i="46"/>
  <c r="AC32" i="46" s="1"/>
  <c r="AA32" i="46"/>
  <c r="Z32" i="46"/>
  <c r="L32" i="46"/>
  <c r="K32" i="46"/>
  <c r="I32" i="46"/>
  <c r="G32" i="46"/>
  <c r="E32" i="46"/>
  <c r="C32" i="46"/>
  <c r="CN31" i="46"/>
  <c r="CG31" i="46"/>
  <c r="CE31" i="46"/>
  <c r="CD31" i="46"/>
  <c r="CB31" i="46"/>
  <c r="BZ31" i="46"/>
  <c r="BG31" i="46"/>
  <c r="BE31" i="46"/>
  <c r="BC31" i="46"/>
  <c r="BA31" i="46"/>
  <c r="AY31" i="46"/>
  <c r="AX31" i="46"/>
  <c r="BW31" i="46" s="1"/>
  <c r="AN31" i="46"/>
  <c r="AM31" i="46"/>
  <c r="AL31" i="46"/>
  <c r="AI31" i="46"/>
  <c r="AH31" i="46"/>
  <c r="AF31" i="46"/>
  <c r="AG31" i="46" s="1"/>
  <c r="AE31" i="46"/>
  <c r="AD31" i="46"/>
  <c r="AC31" i="46"/>
  <c r="AJ31" i="46" s="1"/>
  <c r="AB31" i="46"/>
  <c r="AA31" i="46"/>
  <c r="Z31" i="46"/>
  <c r="K31" i="46"/>
  <c r="I31" i="46"/>
  <c r="G31" i="46"/>
  <c r="E31" i="46"/>
  <c r="L31" i="46" s="1"/>
  <c r="C31" i="46"/>
  <c r="CN30" i="46"/>
  <c r="CG30" i="46"/>
  <c r="CE30" i="46"/>
  <c r="CD30" i="46"/>
  <c r="CB30" i="46"/>
  <c r="BZ30" i="46"/>
  <c r="BW30" i="46"/>
  <c r="BG30" i="46"/>
  <c r="BE30" i="46"/>
  <c r="BC30" i="46"/>
  <c r="BA30" i="46"/>
  <c r="AX30" i="46"/>
  <c r="AN30" i="46"/>
  <c r="AM30" i="46"/>
  <c r="AL30" i="46"/>
  <c r="AI30" i="46"/>
  <c r="AH30" i="46"/>
  <c r="AG30" i="46"/>
  <c r="AF30" i="46"/>
  <c r="AD30" i="46"/>
  <c r="AE30" i="46" s="1"/>
  <c r="AC30" i="46"/>
  <c r="AB30" i="46"/>
  <c r="AA30" i="46" s="1"/>
  <c r="Z30" i="46"/>
  <c r="K30" i="46"/>
  <c r="I30" i="46"/>
  <c r="I34" i="46" s="1"/>
  <c r="G30" i="46"/>
  <c r="G34" i="46" s="1"/>
  <c r="E30" i="46"/>
  <c r="C30" i="46"/>
  <c r="AY30" i="46" s="1"/>
  <c r="CN29" i="46"/>
  <c r="CD29" i="46"/>
  <c r="CG29" i="46" s="1"/>
  <c r="CB29" i="46"/>
  <c r="BZ29" i="46"/>
  <c r="BW29" i="46"/>
  <c r="BG29" i="46"/>
  <c r="BE29" i="46"/>
  <c r="BC29" i="46"/>
  <c r="BA29" i="46"/>
  <c r="AY29" i="46"/>
  <c r="AX29" i="46"/>
  <c r="AN29" i="46"/>
  <c r="AM29" i="46"/>
  <c r="AL29" i="46"/>
  <c r="AH29" i="46"/>
  <c r="AI29" i="46" s="1"/>
  <c r="AF29" i="46"/>
  <c r="AF34" i="46" s="1"/>
  <c r="AE29" i="46"/>
  <c r="AD29" i="46"/>
  <c r="AB29" i="46"/>
  <c r="AC29" i="46" s="1"/>
  <c r="Z29" i="46"/>
  <c r="K29" i="46"/>
  <c r="L29" i="46" s="1"/>
  <c r="I29" i="46"/>
  <c r="G29" i="46"/>
  <c r="E29" i="46"/>
  <c r="C29" i="46"/>
  <c r="CN28" i="46"/>
  <c r="CD28" i="46"/>
  <c r="CB28" i="46"/>
  <c r="BZ28" i="46"/>
  <c r="BW28" i="46"/>
  <c r="BG28" i="46"/>
  <c r="BE28" i="46"/>
  <c r="BC28" i="46"/>
  <c r="BA28" i="46"/>
  <c r="BA34" i="46" s="1"/>
  <c r="AY28" i="46"/>
  <c r="AX28" i="46"/>
  <c r="AN28" i="46"/>
  <c r="AM28" i="46"/>
  <c r="AL28" i="46"/>
  <c r="AI28" i="46"/>
  <c r="AH28" i="46"/>
  <c r="AG28" i="46"/>
  <c r="AF28" i="46"/>
  <c r="AE28" i="46"/>
  <c r="AD28" i="46"/>
  <c r="AC28" i="46"/>
  <c r="AB28" i="46"/>
  <c r="AA28" i="46"/>
  <c r="Z28" i="46"/>
  <c r="Q28" i="46"/>
  <c r="L28" i="46"/>
  <c r="BH28" i="46" s="1"/>
  <c r="K28" i="46"/>
  <c r="I28" i="46"/>
  <c r="G28" i="46"/>
  <c r="E28" i="46"/>
  <c r="C28" i="46"/>
  <c r="CN27" i="46"/>
  <c r="CG27" i="46"/>
  <c r="CE27" i="46"/>
  <c r="CD27" i="46"/>
  <c r="CB27" i="46"/>
  <c r="BZ27" i="46"/>
  <c r="BG27" i="46"/>
  <c r="BG34" i="46" s="1"/>
  <c r="BE27" i="46"/>
  <c r="BE34" i="46" s="1"/>
  <c r="BC27" i="46"/>
  <c r="BA27" i="46"/>
  <c r="AX27" i="46"/>
  <c r="BW27" i="46" s="1"/>
  <c r="AN27" i="46"/>
  <c r="AM27" i="46"/>
  <c r="AL27" i="46"/>
  <c r="AI27" i="46"/>
  <c r="AH27" i="46"/>
  <c r="AF27" i="46"/>
  <c r="AG27" i="46" s="1"/>
  <c r="AD27" i="46"/>
  <c r="AB27" i="46"/>
  <c r="AC27" i="46" s="1"/>
  <c r="Z27" i="46"/>
  <c r="K27" i="46"/>
  <c r="I27" i="46"/>
  <c r="G27" i="46"/>
  <c r="E27" i="46"/>
  <c r="C27" i="46"/>
  <c r="CI25" i="46"/>
  <c r="CN24" i="46"/>
  <c r="CM24" i="46"/>
  <c r="CL24" i="46"/>
  <c r="CK24" i="46"/>
  <c r="CJ24" i="46"/>
  <c r="CI24" i="46"/>
  <c r="CD24" i="46"/>
  <c r="CG24" i="46" s="1"/>
  <c r="CB24" i="46"/>
  <c r="CC24" i="46" s="1"/>
  <c r="CA24" i="46"/>
  <c r="BY24" i="46"/>
  <c r="BX24" i="46"/>
  <c r="BU24" i="46"/>
  <c r="BF24" i="46"/>
  <c r="BD24" i="46"/>
  <c r="BB24" i="46"/>
  <c r="AZ24" i="46"/>
  <c r="AU24" i="46"/>
  <c r="P24" i="46"/>
  <c r="O24" i="46"/>
  <c r="J24" i="46"/>
  <c r="H24" i="46"/>
  <c r="F24" i="46"/>
  <c r="E24" i="46"/>
  <c r="D24" i="46"/>
  <c r="CN23" i="46"/>
  <c r="CG23" i="46"/>
  <c r="CD23" i="46"/>
  <c r="CE23" i="46" s="1"/>
  <c r="CB23" i="46"/>
  <c r="BZ23" i="46"/>
  <c r="BG23" i="46"/>
  <c r="BE23" i="46"/>
  <c r="BC23" i="46"/>
  <c r="BA23" i="46"/>
  <c r="AX23" i="46"/>
  <c r="BW23" i="46" s="1"/>
  <c r="AN23" i="46"/>
  <c r="AM23" i="46"/>
  <c r="AL23" i="46"/>
  <c r="AH23" i="46"/>
  <c r="AI23" i="46" s="1"/>
  <c r="AF23" i="46"/>
  <c r="AG23" i="46" s="1"/>
  <c r="AD23" i="46"/>
  <c r="AE23" i="46" s="1"/>
  <c r="AB23" i="46"/>
  <c r="AC23" i="46" s="1"/>
  <c r="AJ23" i="46" s="1"/>
  <c r="AA23" i="46"/>
  <c r="Z23" i="46"/>
  <c r="K23" i="46"/>
  <c r="I23" i="46"/>
  <c r="G23" i="46"/>
  <c r="E23" i="46"/>
  <c r="L23" i="46" s="1"/>
  <c r="C23" i="46"/>
  <c r="AY23" i="46" s="1"/>
  <c r="CN22" i="46"/>
  <c r="CG22" i="46"/>
  <c r="CD22" i="46"/>
  <c r="CE22" i="46" s="1"/>
  <c r="CB22" i="46"/>
  <c r="BZ22" i="46"/>
  <c r="BG22" i="46"/>
  <c r="BE22" i="46"/>
  <c r="BC22" i="46"/>
  <c r="BA22" i="46"/>
  <c r="AY22" i="46"/>
  <c r="AX22" i="46"/>
  <c r="BW22" i="46" s="1"/>
  <c r="AN22" i="46"/>
  <c r="AM22" i="46"/>
  <c r="AL22" i="46"/>
  <c r="AH22" i="46"/>
  <c r="AI22" i="46" s="1"/>
  <c r="AF22" i="46"/>
  <c r="AG22" i="46" s="1"/>
  <c r="AE22" i="46"/>
  <c r="AD22" i="46"/>
  <c r="AC22" i="46"/>
  <c r="AB22" i="46"/>
  <c r="Z22" i="46"/>
  <c r="K22" i="46"/>
  <c r="I22" i="46"/>
  <c r="G22" i="46"/>
  <c r="E22" i="46"/>
  <c r="L22" i="46" s="1"/>
  <c r="C22" i="46"/>
  <c r="CN21" i="46"/>
  <c r="CD21" i="46"/>
  <c r="CB21" i="46"/>
  <c r="BZ21" i="46"/>
  <c r="BW21" i="46"/>
  <c r="BG21" i="46"/>
  <c r="BE21" i="46"/>
  <c r="BC21" i="46"/>
  <c r="BA21" i="46"/>
  <c r="AY21" i="46"/>
  <c r="AX21" i="46"/>
  <c r="AN21" i="46"/>
  <c r="AN71" i="46" s="1"/>
  <c r="AM21" i="46"/>
  <c r="AL21" i="46"/>
  <c r="AH21" i="46"/>
  <c r="AF21" i="46"/>
  <c r="AD21" i="46"/>
  <c r="AC21" i="46"/>
  <c r="AB21" i="46"/>
  <c r="Z21" i="46"/>
  <c r="K21" i="46"/>
  <c r="I21" i="46"/>
  <c r="G21" i="46"/>
  <c r="G71" i="46" s="1"/>
  <c r="E21" i="46"/>
  <c r="E71" i="46" s="1"/>
  <c r="C21" i="46"/>
  <c r="CN20" i="46"/>
  <c r="CG20" i="46"/>
  <c r="CE20" i="46"/>
  <c r="CD20" i="46"/>
  <c r="CB20" i="46"/>
  <c r="BZ20" i="46"/>
  <c r="BG20" i="46"/>
  <c r="BE20" i="46"/>
  <c r="BC20" i="46"/>
  <c r="BA20" i="46"/>
  <c r="AY20" i="46"/>
  <c r="AX20" i="46"/>
  <c r="BW20" i="46" s="1"/>
  <c r="AN20" i="46"/>
  <c r="AM20" i="46"/>
  <c r="AL20" i="46"/>
  <c r="AH20" i="46"/>
  <c r="AI20" i="46" s="1"/>
  <c r="AF20" i="46"/>
  <c r="AF24" i="46" s="1"/>
  <c r="AD20" i="46"/>
  <c r="AE20" i="46" s="1"/>
  <c r="AC20" i="46"/>
  <c r="AB20" i="46"/>
  <c r="Z20" i="46"/>
  <c r="K20" i="46"/>
  <c r="K24" i="46" s="1"/>
  <c r="I20" i="46"/>
  <c r="G20" i="46"/>
  <c r="E20" i="46"/>
  <c r="C20" i="46"/>
  <c r="CN19" i="46"/>
  <c r="CD19" i="46"/>
  <c r="CG19" i="46" s="1"/>
  <c r="CB19" i="46"/>
  <c r="BZ19" i="46"/>
  <c r="BG19" i="46"/>
  <c r="BE19" i="46"/>
  <c r="BC19" i="46"/>
  <c r="BA19" i="46"/>
  <c r="AX19" i="46"/>
  <c r="BW19" i="46" s="1"/>
  <c r="AN19" i="46"/>
  <c r="AM19" i="46"/>
  <c r="AL19" i="46"/>
  <c r="AH19" i="46"/>
  <c r="AI19" i="46" s="1"/>
  <c r="AF19" i="46"/>
  <c r="AG19" i="46" s="1"/>
  <c r="AD19" i="46"/>
  <c r="AE19" i="46" s="1"/>
  <c r="AB19" i="46"/>
  <c r="AC19" i="46" s="1"/>
  <c r="AJ19" i="46" s="1"/>
  <c r="AA19" i="46"/>
  <c r="Z19" i="46"/>
  <c r="K19" i="46"/>
  <c r="I19" i="46"/>
  <c r="G19" i="46"/>
  <c r="E19" i="46"/>
  <c r="L19" i="46" s="1"/>
  <c r="C19" i="46"/>
  <c r="AY19" i="46" s="1"/>
  <c r="CN18" i="46"/>
  <c r="CG18" i="46"/>
  <c r="CD18" i="46"/>
  <c r="CE18" i="46" s="1"/>
  <c r="CB18" i="46"/>
  <c r="BZ18" i="46"/>
  <c r="BG18" i="46"/>
  <c r="BE18" i="46"/>
  <c r="BC18" i="46"/>
  <c r="BA18" i="46"/>
  <c r="AY18" i="46"/>
  <c r="AX18" i="46"/>
  <c r="BW18" i="46" s="1"/>
  <c r="AN18" i="46"/>
  <c r="AM18" i="46"/>
  <c r="AL18" i="46"/>
  <c r="AH18" i="46"/>
  <c r="AI18" i="46" s="1"/>
  <c r="AF18" i="46"/>
  <c r="AG18" i="46" s="1"/>
  <c r="AD18" i="46"/>
  <c r="AA18" i="46" s="1"/>
  <c r="AB18" i="46"/>
  <c r="AC18" i="46" s="1"/>
  <c r="Z18" i="46"/>
  <c r="K18" i="46"/>
  <c r="I18" i="46"/>
  <c r="G18" i="46"/>
  <c r="L18" i="46" s="1"/>
  <c r="E18" i="46"/>
  <c r="C18" i="46"/>
  <c r="CN17" i="46"/>
  <c r="CD17" i="46"/>
  <c r="CB17" i="46"/>
  <c r="BZ17" i="46"/>
  <c r="BW17" i="46"/>
  <c r="BG17" i="46"/>
  <c r="BG24" i="46" s="1"/>
  <c r="BE17" i="46"/>
  <c r="BC17" i="46"/>
  <c r="BA17" i="46"/>
  <c r="BA24" i="46" s="1"/>
  <c r="AX17" i="46"/>
  <c r="AN17" i="46"/>
  <c r="AM17" i="46"/>
  <c r="AL17" i="46"/>
  <c r="AH17" i="46"/>
  <c r="AI17" i="46" s="1"/>
  <c r="AF17" i="46"/>
  <c r="AG17" i="46" s="1"/>
  <c r="AD17" i="46"/>
  <c r="AE17" i="46" s="1"/>
  <c r="AB17" i="46"/>
  <c r="AA17" i="46"/>
  <c r="Z17" i="46"/>
  <c r="K17" i="46"/>
  <c r="I17" i="46"/>
  <c r="I24" i="46" s="1"/>
  <c r="G17" i="46"/>
  <c r="G24" i="46" s="1"/>
  <c r="E17" i="46"/>
  <c r="L17" i="46" s="1"/>
  <c r="Q17" i="46" s="1"/>
  <c r="C17" i="46"/>
  <c r="AY17" i="46" s="1"/>
  <c r="CI15" i="46"/>
  <c r="CN14" i="46"/>
  <c r="CM14" i="46"/>
  <c r="CL14" i="46"/>
  <c r="CK14" i="46"/>
  <c r="CJ14" i="46"/>
  <c r="CI14" i="46"/>
  <c r="CB14" i="46"/>
  <c r="CC14" i="46" s="1"/>
  <c r="CA14" i="46"/>
  <c r="CD14" i="46" s="1"/>
  <c r="BZ14" i="46"/>
  <c r="BY14" i="46"/>
  <c r="BX14" i="46"/>
  <c r="BU14" i="46"/>
  <c r="BF14" i="46"/>
  <c r="BD14" i="46"/>
  <c r="BB14" i="46"/>
  <c r="AZ14" i="46"/>
  <c r="AU14" i="46"/>
  <c r="AH14" i="46"/>
  <c r="P14" i="46"/>
  <c r="O14" i="46"/>
  <c r="J14" i="46"/>
  <c r="H14" i="46"/>
  <c r="F14" i="46"/>
  <c r="D14" i="46"/>
  <c r="CN13" i="46"/>
  <c r="CD13" i="46"/>
  <c r="CD73" i="46" s="1"/>
  <c r="CG73" i="46" s="1"/>
  <c r="CB13" i="46"/>
  <c r="BZ13" i="46"/>
  <c r="BW13" i="46"/>
  <c r="BG13" i="46"/>
  <c r="BE13" i="46"/>
  <c r="BC13" i="46"/>
  <c r="BA13" i="46"/>
  <c r="AY13" i="46"/>
  <c r="AX13" i="46"/>
  <c r="AN13" i="46"/>
  <c r="AM13" i="46"/>
  <c r="AL13" i="46"/>
  <c r="AH13" i="46"/>
  <c r="AG13" i="46"/>
  <c r="AF13" i="46"/>
  <c r="AD13" i="46"/>
  <c r="AB13" i="46"/>
  <c r="AA13" i="46"/>
  <c r="Z13" i="46"/>
  <c r="Q13" i="46"/>
  <c r="M13" i="46"/>
  <c r="BI13" i="46" s="1"/>
  <c r="L13" i="46"/>
  <c r="K13" i="46"/>
  <c r="I13" i="46"/>
  <c r="G13" i="46"/>
  <c r="E13" i="46"/>
  <c r="C13" i="46"/>
  <c r="CN12" i="46"/>
  <c r="CD12" i="46"/>
  <c r="CD72" i="46" s="1"/>
  <c r="CG72" i="46" s="1"/>
  <c r="CB12" i="46"/>
  <c r="BZ12" i="46"/>
  <c r="BG12" i="46"/>
  <c r="BE12" i="46"/>
  <c r="BC12" i="46"/>
  <c r="BA12" i="46"/>
  <c r="AX12" i="46"/>
  <c r="BW12" i="46" s="1"/>
  <c r="AN12" i="46"/>
  <c r="AN72" i="46" s="1"/>
  <c r="AM12" i="46"/>
  <c r="AM72" i="46" s="1"/>
  <c r="AL12" i="46"/>
  <c r="AH12" i="46"/>
  <c r="AF12" i="46"/>
  <c r="AD12" i="46"/>
  <c r="AD72" i="46" s="1"/>
  <c r="AB12" i="46"/>
  <c r="AB72" i="46" s="1"/>
  <c r="Z12" i="46"/>
  <c r="K12" i="46"/>
  <c r="K72" i="46" s="1"/>
  <c r="I12" i="46"/>
  <c r="I72" i="46" s="1"/>
  <c r="G12" i="46"/>
  <c r="G72" i="46" s="1"/>
  <c r="E12" i="46"/>
  <c r="C12" i="46"/>
  <c r="CN11" i="46"/>
  <c r="CD11" i="46"/>
  <c r="CB11" i="46"/>
  <c r="BZ11" i="46"/>
  <c r="BG11" i="46"/>
  <c r="BE11" i="46"/>
  <c r="BC11" i="46"/>
  <c r="BA11" i="46"/>
  <c r="AX11" i="46"/>
  <c r="BW11" i="46" s="1"/>
  <c r="AN11" i="46"/>
  <c r="AM11" i="46"/>
  <c r="AL11" i="46"/>
  <c r="AI11" i="46"/>
  <c r="AH11" i="46"/>
  <c r="AF11" i="46"/>
  <c r="AG11" i="46" s="1"/>
  <c r="AE11" i="46"/>
  <c r="AD11" i="46"/>
  <c r="AB11" i="46"/>
  <c r="AC11" i="46" s="1"/>
  <c r="AA11" i="46"/>
  <c r="Z11" i="46"/>
  <c r="K11" i="46"/>
  <c r="I11" i="46"/>
  <c r="L11" i="46" s="1"/>
  <c r="G11" i="46"/>
  <c r="E11" i="46"/>
  <c r="C11" i="46"/>
  <c r="AY11" i="46" s="1"/>
  <c r="CN10" i="46"/>
  <c r="CE10" i="46"/>
  <c r="CD10" i="46"/>
  <c r="CD70" i="46" s="1"/>
  <c r="CG70" i="46" s="1"/>
  <c r="CB10" i="46"/>
  <c r="BZ10" i="46"/>
  <c r="BG10" i="46"/>
  <c r="BE10" i="46"/>
  <c r="BC10" i="46"/>
  <c r="BA10" i="46"/>
  <c r="AX10" i="46"/>
  <c r="BW10" i="46" s="1"/>
  <c r="AN10" i="46"/>
  <c r="AN70" i="46" s="1"/>
  <c r="AM10" i="46"/>
  <c r="AM70" i="46" s="1"/>
  <c r="AL10" i="46"/>
  <c r="AI10" i="46"/>
  <c r="AH10" i="46"/>
  <c r="AF10" i="46"/>
  <c r="AD10" i="46"/>
  <c r="AD70" i="46" s="1"/>
  <c r="AB10" i="46"/>
  <c r="AB70" i="46" s="1"/>
  <c r="Z10" i="46"/>
  <c r="K10" i="46"/>
  <c r="I10" i="46"/>
  <c r="G10" i="46"/>
  <c r="E10" i="46"/>
  <c r="C10" i="46"/>
  <c r="CN9" i="46"/>
  <c r="CG9" i="46"/>
  <c r="CE9" i="46"/>
  <c r="CD9" i="46"/>
  <c r="CB9" i="46"/>
  <c r="BZ9" i="46"/>
  <c r="BG9" i="46"/>
  <c r="BE9" i="46"/>
  <c r="BC9" i="46"/>
  <c r="BA9" i="46"/>
  <c r="AY9" i="46"/>
  <c r="AY69" i="46" s="1"/>
  <c r="AX9" i="46"/>
  <c r="BW9" i="46" s="1"/>
  <c r="AN9" i="46"/>
  <c r="AM9" i="46"/>
  <c r="AM69" i="46" s="1"/>
  <c r="AL9" i="46"/>
  <c r="AH9" i="46"/>
  <c r="AF9" i="46"/>
  <c r="AD9" i="46"/>
  <c r="AC9" i="46"/>
  <c r="AB9" i="46"/>
  <c r="AB69" i="46" s="1"/>
  <c r="Z9" i="46"/>
  <c r="K9" i="46"/>
  <c r="I9" i="46"/>
  <c r="I69" i="46" s="1"/>
  <c r="G9" i="46"/>
  <c r="G69" i="46" s="1"/>
  <c r="E9" i="46"/>
  <c r="E69" i="46" s="1"/>
  <c r="C9" i="46"/>
  <c r="CN8" i="46"/>
  <c r="CG8" i="46"/>
  <c r="CD8" i="46"/>
  <c r="CD68" i="46" s="1"/>
  <c r="CG68" i="46" s="1"/>
  <c r="CB8" i="46"/>
  <c r="BZ8" i="46"/>
  <c r="BW8" i="46"/>
  <c r="BG8" i="46"/>
  <c r="BE8" i="46"/>
  <c r="BE14" i="46" s="1"/>
  <c r="BC8" i="46"/>
  <c r="BC14" i="46" s="1"/>
  <c r="BA8" i="46"/>
  <c r="AX8" i="46"/>
  <c r="AN8" i="46"/>
  <c r="AN68" i="46" s="1"/>
  <c r="AM8" i="46"/>
  <c r="AM68" i="46" s="1"/>
  <c r="AL8" i="46"/>
  <c r="AH8" i="46"/>
  <c r="AH68" i="46" s="1"/>
  <c r="AG8" i="46"/>
  <c r="AF8" i="46"/>
  <c r="AD8" i="46"/>
  <c r="AB8" i="46"/>
  <c r="AB68" i="46" s="1"/>
  <c r="AA8" i="46"/>
  <c r="Z8" i="46"/>
  <c r="K8" i="46"/>
  <c r="I8" i="46"/>
  <c r="G8" i="46"/>
  <c r="G68" i="46" s="1"/>
  <c r="E8" i="46"/>
  <c r="E68" i="46" s="1"/>
  <c r="C8" i="46"/>
  <c r="C68" i="46" s="1"/>
  <c r="CN7" i="46"/>
  <c r="CG7" i="46"/>
  <c r="CD7" i="46"/>
  <c r="CB7" i="46"/>
  <c r="BZ7" i="46"/>
  <c r="BG7" i="46"/>
  <c r="BE7" i="46"/>
  <c r="BC7" i="46"/>
  <c r="BA7" i="46"/>
  <c r="BA14" i="46" s="1"/>
  <c r="AX7" i="46"/>
  <c r="BW7" i="46" s="1"/>
  <c r="AN7" i="46"/>
  <c r="AM7" i="46"/>
  <c r="AL7" i="46"/>
  <c r="AH7" i="46"/>
  <c r="AF7" i="46"/>
  <c r="AD7" i="46"/>
  <c r="AB7" i="46"/>
  <c r="AA7" i="46" s="1"/>
  <c r="Z7" i="46"/>
  <c r="K7" i="46"/>
  <c r="I7" i="46"/>
  <c r="G7" i="46"/>
  <c r="G67" i="46" s="1"/>
  <c r="E7" i="46"/>
  <c r="E67" i="46" s="1"/>
  <c r="C7" i="46"/>
  <c r="CI5" i="46"/>
  <c r="CA4" i="46"/>
  <c r="BY4" i="46"/>
  <c r="CF4" i="46" s="1"/>
  <c r="BJ4" i="46"/>
  <c r="BH4" i="46"/>
  <c r="BN4" i="46" s="1"/>
  <c r="AB4" i="46"/>
  <c r="AM4" i="46" s="1"/>
  <c r="BL4" i="46" s="1"/>
  <c r="O4" i="46"/>
  <c r="AA57" i="47" l="1"/>
  <c r="CR72" i="47"/>
  <c r="L13" i="47"/>
  <c r="CR70" i="47"/>
  <c r="L42" i="47"/>
  <c r="BH42" i="47" s="1"/>
  <c r="CK19" i="47"/>
  <c r="CR24" i="47"/>
  <c r="L20" i="47"/>
  <c r="Q20" i="47" s="1"/>
  <c r="L52" i="47"/>
  <c r="BH52" i="47" s="1"/>
  <c r="AA21" i="47"/>
  <c r="BE74" i="47"/>
  <c r="BE92" i="47" s="1"/>
  <c r="CK59" i="47"/>
  <c r="BZ24" i="47"/>
  <c r="C68" i="47"/>
  <c r="AN69" i="47"/>
  <c r="G70" i="47"/>
  <c r="CE24" i="47"/>
  <c r="CK24" i="47" s="1"/>
  <c r="CK11" i="47"/>
  <c r="CF10" i="47"/>
  <c r="CR34" i="47"/>
  <c r="AY69" i="47"/>
  <c r="AD54" i="47"/>
  <c r="BE24" i="47"/>
  <c r="BZ34" i="47"/>
  <c r="CR73" i="47"/>
  <c r="K24" i="47"/>
  <c r="L33" i="47"/>
  <c r="BH33" i="47" s="1"/>
  <c r="L51" i="47"/>
  <c r="M51" i="47" s="1"/>
  <c r="BI51" i="47" s="1"/>
  <c r="BG74" i="47"/>
  <c r="AY72" i="47"/>
  <c r="AN44" i="47"/>
  <c r="CB34" i="47"/>
  <c r="K44" i="47"/>
  <c r="L58" i="47"/>
  <c r="BH58" i="47" s="1"/>
  <c r="AJ62" i="47"/>
  <c r="AK62" i="47" s="1"/>
  <c r="BK62" i="47" s="1"/>
  <c r="E68" i="47"/>
  <c r="C67" i="47"/>
  <c r="AJ23" i="47"/>
  <c r="BJ23" i="47" s="1"/>
  <c r="CK30" i="47"/>
  <c r="CK23" i="47"/>
  <c r="BG44" i="47"/>
  <c r="AJ52" i="47"/>
  <c r="T107" i="47"/>
  <c r="L19" i="47"/>
  <c r="BH19" i="47" s="1"/>
  <c r="AD24" i="47"/>
  <c r="L30" i="47"/>
  <c r="BH30" i="47" s="1"/>
  <c r="I69" i="47"/>
  <c r="AA11" i="47"/>
  <c r="AI54" i="47"/>
  <c r="L53" i="47"/>
  <c r="Q53" i="47" s="1"/>
  <c r="AF68" i="47"/>
  <c r="AH69" i="47"/>
  <c r="AG73" i="47"/>
  <c r="AA40" i="47"/>
  <c r="L49" i="47"/>
  <c r="M49" i="47" s="1"/>
  <c r="BI49" i="47" s="1"/>
  <c r="AA59" i="47"/>
  <c r="CE64" i="47"/>
  <c r="CT64" i="47" s="1"/>
  <c r="H74" i="47"/>
  <c r="CR68" i="47"/>
  <c r="L43" i="47"/>
  <c r="BH43" i="47" s="1"/>
  <c r="CM74" i="47"/>
  <c r="CQ74" i="47"/>
  <c r="CA74" i="47"/>
  <c r="CA91" i="47" s="1"/>
  <c r="BZ69" i="47"/>
  <c r="CE44" i="47"/>
  <c r="CK44" i="47" s="1"/>
  <c r="BZ71" i="47"/>
  <c r="CB73" i="47"/>
  <c r="CE54" i="47"/>
  <c r="CT54" i="47" s="1"/>
  <c r="CB68" i="47"/>
  <c r="CB69" i="47"/>
  <c r="CB70" i="47"/>
  <c r="CB54" i="47"/>
  <c r="CB71" i="47"/>
  <c r="CE67" i="47"/>
  <c r="CK67" i="47" s="1"/>
  <c r="CE34" i="47"/>
  <c r="CK34" i="47" s="1"/>
  <c r="AJ18" i="47"/>
  <c r="BJ18" i="47" s="1"/>
  <c r="CT24" i="47"/>
  <c r="CF24" i="47"/>
  <c r="AA29" i="47"/>
  <c r="AA32" i="47"/>
  <c r="AK32" i="47" s="1"/>
  <c r="BK32" i="47" s="1"/>
  <c r="L48" i="47"/>
  <c r="AA53" i="47"/>
  <c r="AA62" i="47"/>
  <c r="AH64" i="47"/>
  <c r="AY8" i="47"/>
  <c r="AY68" i="47" s="1"/>
  <c r="I70" i="47"/>
  <c r="AE29" i="47"/>
  <c r="AJ29" i="47" s="1"/>
  <c r="AJ32" i="47"/>
  <c r="BJ32" i="47" s="1"/>
  <c r="CR44" i="47"/>
  <c r="L63" i="47"/>
  <c r="BH63" i="47" s="1"/>
  <c r="CC74" i="47"/>
  <c r="BZ72" i="47"/>
  <c r="L27" i="47"/>
  <c r="Q27" i="47" s="1"/>
  <c r="AM70" i="47"/>
  <c r="AA12" i="47"/>
  <c r="G34" i="47"/>
  <c r="CF28" i="47"/>
  <c r="CF31" i="47"/>
  <c r="L38" i="47"/>
  <c r="Q38" i="47" s="1"/>
  <c r="BA54" i="47"/>
  <c r="CK52" i="47"/>
  <c r="CF57" i="47"/>
  <c r="L61" i="47"/>
  <c r="Q61" i="47" s="1"/>
  <c r="J74" i="47"/>
  <c r="AZ92" i="47"/>
  <c r="AA7" i="47"/>
  <c r="AN67" i="47"/>
  <c r="BA14" i="47"/>
  <c r="E69" i="47"/>
  <c r="AN70" i="47"/>
  <c r="BA24" i="47"/>
  <c r="I34" i="47"/>
  <c r="AA28" i="47"/>
  <c r="AA30" i="47"/>
  <c r="L41" i="47"/>
  <c r="Q41" i="47" s="1"/>
  <c r="K64" i="47"/>
  <c r="CK61" i="47"/>
  <c r="CK63" i="47"/>
  <c r="CG74" i="47"/>
  <c r="O74" i="47"/>
  <c r="Q95" i="47" s="1"/>
  <c r="AB101" i="47" s="1"/>
  <c r="CB72" i="47"/>
  <c r="N84" i="47"/>
  <c r="BZ54" i="47"/>
  <c r="BA74" i="47"/>
  <c r="AZ84" i="47"/>
  <c r="P74" i="47"/>
  <c r="P85" i="47" s="1"/>
  <c r="AE17" i="47"/>
  <c r="AE24" i="47" s="1"/>
  <c r="AJ19" i="47"/>
  <c r="BJ19" i="47" s="1"/>
  <c r="BC24" i="47"/>
  <c r="BA34" i="47"/>
  <c r="AE47" i="47"/>
  <c r="AE54" i="47" s="1"/>
  <c r="AG8" i="47"/>
  <c r="AG14" i="47" s="1"/>
  <c r="AM69" i="47"/>
  <c r="AE11" i="47"/>
  <c r="AJ11" i="47" s="1"/>
  <c r="BJ11" i="47" s="1"/>
  <c r="C72" i="47"/>
  <c r="I73" i="47"/>
  <c r="AH73" i="47"/>
  <c r="AF24" i="47"/>
  <c r="BG24" i="47"/>
  <c r="AM24" i="47"/>
  <c r="L22" i="47"/>
  <c r="BH22" i="47" s="1"/>
  <c r="AN24" i="47"/>
  <c r="CK22" i="47"/>
  <c r="AA27" i="47"/>
  <c r="AN34" i="47"/>
  <c r="L32" i="47"/>
  <c r="BH32" i="47" s="1"/>
  <c r="AO32" i="47" s="1"/>
  <c r="L40" i="47"/>
  <c r="Q40" i="47" s="1"/>
  <c r="CB44" i="47"/>
  <c r="AA52" i="47"/>
  <c r="BC64" i="47"/>
  <c r="CF58" i="47"/>
  <c r="AC59" i="47"/>
  <c r="AJ59" i="47" s="1"/>
  <c r="BJ59" i="47" s="1"/>
  <c r="L62" i="47"/>
  <c r="BH62" i="47" s="1"/>
  <c r="BA64" i="47"/>
  <c r="BC74" i="47"/>
  <c r="BC85" i="47" s="1"/>
  <c r="CR67" i="47"/>
  <c r="AY70" i="47"/>
  <c r="BE14" i="47"/>
  <c r="E72" i="47"/>
  <c r="E67" i="47"/>
  <c r="BG14" i="47"/>
  <c r="K68" i="47"/>
  <c r="AB69" i="47"/>
  <c r="L11" i="47"/>
  <c r="Q11" i="47" s="1"/>
  <c r="AM73" i="47"/>
  <c r="AN14" i="47"/>
  <c r="CB14" i="47"/>
  <c r="AA18" i="47"/>
  <c r="CB24" i="47"/>
  <c r="CF29" i="47"/>
  <c r="AM44" i="47"/>
  <c r="CF43" i="47"/>
  <c r="AA48" i="47"/>
  <c r="AF64" i="47"/>
  <c r="L60" i="47"/>
  <c r="Q60" i="47" s="1"/>
  <c r="I68" i="47"/>
  <c r="AG34" i="47"/>
  <c r="BE64" i="47"/>
  <c r="I64" i="47"/>
  <c r="AA63" i="47"/>
  <c r="L8" i="47"/>
  <c r="Q8" i="47" s="1"/>
  <c r="AD34" i="47"/>
  <c r="AB44" i="47"/>
  <c r="AA42" i="47"/>
  <c r="I54" i="47"/>
  <c r="AM54" i="47"/>
  <c r="BC54" i="47"/>
  <c r="AA51" i="47"/>
  <c r="L59" i="47"/>
  <c r="M59" i="47" s="1"/>
  <c r="BI59" i="47" s="1"/>
  <c r="AN64" i="47"/>
  <c r="CK60" i="47"/>
  <c r="D74" i="47"/>
  <c r="D91" i="47" s="1"/>
  <c r="BX74" i="47"/>
  <c r="BX91" i="47" s="1"/>
  <c r="AZ91" i="47"/>
  <c r="AH68" i="47"/>
  <c r="AD70" i="47"/>
  <c r="K73" i="47"/>
  <c r="C24" i="47"/>
  <c r="AY24" i="47" s="1"/>
  <c r="BS24" i="47" s="1"/>
  <c r="AC9" i="47"/>
  <c r="L17" i="47"/>
  <c r="BH17" i="47" s="1"/>
  <c r="AH71" i="47"/>
  <c r="BC34" i="47"/>
  <c r="E70" i="47"/>
  <c r="I24" i="47"/>
  <c r="CK17" i="47"/>
  <c r="BE34" i="47"/>
  <c r="L28" i="47"/>
  <c r="L31" i="47"/>
  <c r="BH31" i="47" s="1"/>
  <c r="AC37" i="47"/>
  <c r="AC44" i="47" s="1"/>
  <c r="AF44" i="47"/>
  <c r="AA41" i="47"/>
  <c r="K54" i="47"/>
  <c r="AN54" i="47"/>
  <c r="AC51" i="47"/>
  <c r="AJ51" i="47" s="1"/>
  <c r="BJ51" i="47" s="1"/>
  <c r="L57" i="47"/>
  <c r="Q57" i="47" s="1"/>
  <c r="CB64" i="47"/>
  <c r="F74" i="47"/>
  <c r="BZ68" i="47"/>
  <c r="BZ70" i="47"/>
  <c r="BL4" i="47"/>
  <c r="BO4" i="47" s="1"/>
  <c r="BH11" i="47"/>
  <c r="AO11" i="47" s="1"/>
  <c r="AK18" i="47"/>
  <c r="BK18" i="47" s="1"/>
  <c r="BH13" i="47"/>
  <c r="AA31" i="47"/>
  <c r="C34" i="47"/>
  <c r="AH34" i="47"/>
  <c r="CT34" i="47"/>
  <c r="AB67" i="47"/>
  <c r="AB14" i="47"/>
  <c r="CF7" i="47"/>
  <c r="AI8" i="47"/>
  <c r="L9" i="47"/>
  <c r="AG69" i="47"/>
  <c r="AE10" i="47"/>
  <c r="M13" i="47"/>
  <c r="BI13" i="47" s="1"/>
  <c r="AI13" i="47"/>
  <c r="AI73" i="47" s="1"/>
  <c r="CF20" i="47"/>
  <c r="CF70" i="47" s="1"/>
  <c r="L23" i="47"/>
  <c r="AF34" i="47"/>
  <c r="CF27" i="47"/>
  <c r="L29" i="47"/>
  <c r="AI30" i="47"/>
  <c r="AJ30" i="47" s="1"/>
  <c r="AE31" i="47"/>
  <c r="AJ31" i="47" s="1"/>
  <c r="CF34" i="47"/>
  <c r="AI42" i="47"/>
  <c r="AJ42" i="47" s="1"/>
  <c r="CK7" i="47"/>
  <c r="AG72" i="47"/>
  <c r="CE72" i="47"/>
  <c r="CK72" i="47" s="1"/>
  <c r="CK12" i="47"/>
  <c r="Q13" i="47"/>
  <c r="E34" i="47"/>
  <c r="AY37" i="47"/>
  <c r="C44" i="47"/>
  <c r="AD67" i="47"/>
  <c r="AD14" i="47"/>
  <c r="L12" i="47"/>
  <c r="CF12" i="47"/>
  <c r="C14" i="47"/>
  <c r="AH24" i="47"/>
  <c r="AI17" i="47"/>
  <c r="AI67" i="47" s="1"/>
  <c r="CF18" i="47"/>
  <c r="AB71" i="47"/>
  <c r="AC21" i="47"/>
  <c r="AB24" i="47"/>
  <c r="AJ28" i="47"/>
  <c r="E44" i="47"/>
  <c r="L37" i="47"/>
  <c r="CF39" i="47"/>
  <c r="CF41" i="47"/>
  <c r="Q42" i="47"/>
  <c r="AM67" i="47"/>
  <c r="AM14" i="47"/>
  <c r="G67" i="47"/>
  <c r="G14" i="47"/>
  <c r="AE7" i="47"/>
  <c r="AJ7" i="47" s="1"/>
  <c r="AB68" i="47"/>
  <c r="CE69" i="47"/>
  <c r="CK69" i="47" s="1"/>
  <c r="AH70" i="47"/>
  <c r="AA13" i="47"/>
  <c r="C71" i="47"/>
  <c r="AY21" i="47"/>
  <c r="AY71" i="47" s="1"/>
  <c r="CE71" i="47"/>
  <c r="CK71" i="47" s="1"/>
  <c r="CK21" i="47"/>
  <c r="CF21" i="47"/>
  <c r="AJ22" i="47"/>
  <c r="G24" i="47"/>
  <c r="K34" i="47"/>
  <c r="BG34" i="47"/>
  <c r="AA38" i="47"/>
  <c r="AD44" i="47"/>
  <c r="AA8" i="47"/>
  <c r="I67" i="47"/>
  <c r="I14" i="47"/>
  <c r="AF67" i="47"/>
  <c r="AC8" i="47"/>
  <c r="AM68" i="47"/>
  <c r="AA9" i="47"/>
  <c r="CF9" i="47"/>
  <c r="AI10" i="47"/>
  <c r="AI70" i="47" s="1"/>
  <c r="E14" i="47"/>
  <c r="E24" i="47"/>
  <c r="L18" i="47"/>
  <c r="CF32" i="47"/>
  <c r="BE44" i="47"/>
  <c r="AE38" i="47"/>
  <c r="L10" i="47"/>
  <c r="K67" i="47"/>
  <c r="K14" i="47"/>
  <c r="AY7" i="47"/>
  <c r="C69" i="47"/>
  <c r="CK9" i="47"/>
  <c r="E73" i="47"/>
  <c r="AF14" i="47"/>
  <c r="CR14" i="47"/>
  <c r="AA23" i="47"/>
  <c r="AJ33" i="47"/>
  <c r="AE39" i="47"/>
  <c r="AE69" i="47" s="1"/>
  <c r="AA39" i="47"/>
  <c r="CE68" i="47"/>
  <c r="CK68" i="47" s="1"/>
  <c r="CK8" i="47"/>
  <c r="AI9" i="47"/>
  <c r="AI69" i="47" s="1"/>
  <c r="L7" i="47"/>
  <c r="AA10" i="47"/>
  <c r="AB72" i="47"/>
  <c r="AE73" i="47"/>
  <c r="AY73" i="47"/>
  <c r="AA20" i="47"/>
  <c r="BH38" i="47"/>
  <c r="BC14" i="47"/>
  <c r="G69" i="47"/>
  <c r="AD69" i="47"/>
  <c r="AC12" i="47"/>
  <c r="AM72" i="47"/>
  <c r="AF73" i="47"/>
  <c r="AH14" i="47"/>
  <c r="CE14" i="47"/>
  <c r="AC17" i="47"/>
  <c r="AA17" i="47"/>
  <c r="AC20" i="47"/>
  <c r="AJ20" i="47" s="1"/>
  <c r="AI21" i="47"/>
  <c r="AI71" i="47" s="1"/>
  <c r="AB34" i="47"/>
  <c r="AM34" i="47"/>
  <c r="AA37" i="47"/>
  <c r="AE41" i="47"/>
  <c r="AY17" i="47"/>
  <c r="AC34" i="47"/>
  <c r="L39" i="47"/>
  <c r="AA61" i="47"/>
  <c r="AJ53" i="47"/>
  <c r="AJ61" i="47"/>
  <c r="L50" i="47"/>
  <c r="CK53" i="47"/>
  <c r="AB64" i="47"/>
  <c r="AC57" i="47"/>
  <c r="AD64" i="47"/>
  <c r="AE58" i="47"/>
  <c r="AJ58" i="47" s="1"/>
  <c r="AC63" i="47"/>
  <c r="AJ63" i="47" s="1"/>
  <c r="E64" i="47"/>
  <c r="P107" i="47"/>
  <c r="AA47" i="47"/>
  <c r="AB54" i="47"/>
  <c r="AY57" i="47"/>
  <c r="C64" i="47"/>
  <c r="AE60" i="47"/>
  <c r="AJ60" i="47" s="1"/>
  <c r="AA60" i="47"/>
  <c r="K69" i="47"/>
  <c r="AF69" i="47"/>
  <c r="C70" i="47"/>
  <c r="AB70" i="47"/>
  <c r="CE70" i="47"/>
  <c r="CK70" i="47" s="1"/>
  <c r="G72" i="47"/>
  <c r="AD72" i="47"/>
  <c r="AN72" i="47"/>
  <c r="AA19" i="47"/>
  <c r="E71" i="47"/>
  <c r="AM71" i="47"/>
  <c r="G44" i="47"/>
  <c r="CF44" i="47"/>
  <c r="CT44" i="47"/>
  <c r="CF47" i="47"/>
  <c r="CK48" i="47"/>
  <c r="CF48" i="47"/>
  <c r="AJ49" i="47"/>
  <c r="BG64" i="47"/>
  <c r="M61" i="47"/>
  <c r="BI61" i="47" s="1"/>
  <c r="I72" i="47"/>
  <c r="AE72" i="47"/>
  <c r="G71" i="47"/>
  <c r="AD71" i="47"/>
  <c r="AN71" i="47"/>
  <c r="AE27" i="47"/>
  <c r="AJ27" i="47" s="1"/>
  <c r="AA33" i="47"/>
  <c r="I44" i="47"/>
  <c r="AG38" i="47"/>
  <c r="BZ44" i="47"/>
  <c r="BE54" i="47"/>
  <c r="AJ48" i="47"/>
  <c r="BH51" i="47"/>
  <c r="BH53" i="47"/>
  <c r="AI64" i="47"/>
  <c r="K72" i="47"/>
  <c r="AF72" i="47"/>
  <c r="C73" i="47"/>
  <c r="AB73" i="47"/>
  <c r="CE73" i="47"/>
  <c r="CK73" i="47" s="1"/>
  <c r="I71" i="47"/>
  <c r="AA22" i="47"/>
  <c r="C54" i="47"/>
  <c r="AY47" i="47"/>
  <c r="AF54" i="47"/>
  <c r="AG47" i="47"/>
  <c r="AG54" i="47" s="1"/>
  <c r="AA50" i="47"/>
  <c r="BH60" i="47"/>
  <c r="BG84" i="47"/>
  <c r="BG92" i="47"/>
  <c r="BG91" i="47"/>
  <c r="BG85" i="47"/>
  <c r="K71" i="47"/>
  <c r="AF71" i="47"/>
  <c r="CF33" i="47"/>
  <c r="BA44" i="47"/>
  <c r="AG40" i="47"/>
  <c r="AG70" i="47" s="1"/>
  <c r="AA43" i="47"/>
  <c r="E54" i="47"/>
  <c r="L47" i="47"/>
  <c r="AC50" i="47"/>
  <c r="AJ50" i="47" s="1"/>
  <c r="Q51" i="47"/>
  <c r="AH67" i="47"/>
  <c r="G68" i="47"/>
  <c r="AD68" i="47"/>
  <c r="AN68" i="47"/>
  <c r="K70" i="47"/>
  <c r="AF70" i="47"/>
  <c r="AH72" i="47"/>
  <c r="G73" i="47"/>
  <c r="AD73" i="47"/>
  <c r="AN73" i="47"/>
  <c r="CK13" i="47"/>
  <c r="L21" i="47"/>
  <c r="AG21" i="47"/>
  <c r="AG71" i="47" s="1"/>
  <c r="AH44" i="47"/>
  <c r="BC44" i="47"/>
  <c r="AJ43" i="47"/>
  <c r="G54" i="47"/>
  <c r="AM64" i="47"/>
  <c r="AH54" i="47"/>
  <c r="AA58" i="47"/>
  <c r="BY74" i="47"/>
  <c r="CR69" i="47"/>
  <c r="BZ67" i="47"/>
  <c r="CA85" i="47"/>
  <c r="BZ64" i="47"/>
  <c r="CB67" i="47"/>
  <c r="CF42" i="47"/>
  <c r="G64" i="47"/>
  <c r="CO74" i="47"/>
  <c r="CN74" i="47"/>
  <c r="CP74" i="47"/>
  <c r="CA84" i="47"/>
  <c r="AA49" i="47"/>
  <c r="AG57" i="47"/>
  <c r="AG64" i="47" s="1"/>
  <c r="BZ73" i="47"/>
  <c r="CA92" i="47"/>
  <c r="BG54" i="47"/>
  <c r="CF62" i="47"/>
  <c r="AC34" i="46"/>
  <c r="CD4" i="46"/>
  <c r="CG4" i="46" s="1"/>
  <c r="BO4" i="46"/>
  <c r="AO31" i="46"/>
  <c r="AK31" i="46"/>
  <c r="BK31" i="46" s="1"/>
  <c r="BJ31" i="46"/>
  <c r="BJ19" i="46"/>
  <c r="AK19" i="46"/>
  <c r="BK19" i="46" s="1"/>
  <c r="AK23" i="46"/>
  <c r="BK23" i="46" s="1"/>
  <c r="BJ23" i="46"/>
  <c r="AO23" i="46"/>
  <c r="Q11" i="46"/>
  <c r="M11" i="46"/>
  <c r="BI11" i="46" s="1"/>
  <c r="BH11" i="46"/>
  <c r="AJ11" i="46"/>
  <c r="CG14" i="46"/>
  <c r="CE14" i="46"/>
  <c r="CD2" i="46"/>
  <c r="BH29" i="46"/>
  <c r="M29" i="46"/>
  <c r="BI29" i="46" s="1"/>
  <c r="Q29" i="46"/>
  <c r="BH33" i="46"/>
  <c r="Q33" i="46"/>
  <c r="M33" i="46"/>
  <c r="BI33" i="46" s="1"/>
  <c r="BH18" i="46"/>
  <c r="Q18" i="46"/>
  <c r="M18" i="46"/>
  <c r="BI18" i="46" s="1"/>
  <c r="AM67" i="46"/>
  <c r="AM14" i="46"/>
  <c r="AA10" i="46"/>
  <c r="C72" i="46"/>
  <c r="AY12" i="46"/>
  <c r="AY72" i="46" s="1"/>
  <c r="AN24" i="46"/>
  <c r="AY71" i="46"/>
  <c r="AJ22" i="46"/>
  <c r="AD34" i="46"/>
  <c r="AE27" i="46"/>
  <c r="AE34" i="46" s="1"/>
  <c r="AI34" i="46"/>
  <c r="AC41" i="46"/>
  <c r="AJ41" i="46" s="1"/>
  <c r="AA41" i="46"/>
  <c r="E72" i="46"/>
  <c r="L12" i="46"/>
  <c r="AE12" i="46"/>
  <c r="CE12" i="46"/>
  <c r="G14" i="46"/>
  <c r="AB24" i="46"/>
  <c r="AC17" i="46"/>
  <c r="CG17" i="46"/>
  <c r="CE17" i="46"/>
  <c r="AJ18" i="46"/>
  <c r="AG20" i="46"/>
  <c r="AJ20" i="46" s="1"/>
  <c r="AC71" i="46"/>
  <c r="C34" i="46"/>
  <c r="AY27" i="46"/>
  <c r="AG34" i="46"/>
  <c r="AJ28" i="46"/>
  <c r="AG29" i="46"/>
  <c r="L30" i="46"/>
  <c r="Q48" i="46"/>
  <c r="M48" i="46"/>
  <c r="BI48" i="46" s="1"/>
  <c r="BH48" i="46"/>
  <c r="BH52" i="46"/>
  <c r="Q52" i="46"/>
  <c r="M52" i="46"/>
  <c r="BI52" i="46" s="1"/>
  <c r="C14" i="46"/>
  <c r="C67" i="46"/>
  <c r="AC10" i="46"/>
  <c r="CG12" i="46"/>
  <c r="AD71" i="46"/>
  <c r="AE21" i="46"/>
  <c r="AE71" i="46" s="1"/>
  <c r="AA21" i="46"/>
  <c r="AH24" i="46"/>
  <c r="E34" i="46"/>
  <c r="L27" i="46"/>
  <c r="M32" i="46"/>
  <c r="BI32" i="46" s="1"/>
  <c r="BH32" i="46"/>
  <c r="AO32" i="46"/>
  <c r="BJ32" i="46"/>
  <c r="AB67" i="46"/>
  <c r="AB14" i="46"/>
  <c r="AF72" i="46"/>
  <c r="AG12" i="46"/>
  <c r="AG72" i="46" s="1"/>
  <c r="C70" i="46"/>
  <c r="AY10" i="46"/>
  <c r="AY70" i="46" s="1"/>
  <c r="AE18" i="46"/>
  <c r="L20" i="46"/>
  <c r="AF71" i="46"/>
  <c r="CE24" i="46"/>
  <c r="Q32" i="46"/>
  <c r="BO32" i="46" s="1"/>
  <c r="AK32" i="46"/>
  <c r="BK32" i="46" s="1"/>
  <c r="CG34" i="46"/>
  <c r="CE34" i="46"/>
  <c r="AB44" i="46"/>
  <c r="AC37" i="46"/>
  <c r="AC38" i="46"/>
  <c r="AC39" i="46"/>
  <c r="AJ39" i="46" s="1"/>
  <c r="AE40" i="46"/>
  <c r="AE44" i="46" s="1"/>
  <c r="AA40" i="46"/>
  <c r="AA44" i="46" s="1"/>
  <c r="AS44" i="46" s="1"/>
  <c r="BJ50" i="46"/>
  <c r="AK50" i="46"/>
  <c r="BK50" i="46" s="1"/>
  <c r="AN69" i="46"/>
  <c r="AE10" i="46"/>
  <c r="AD44" i="46"/>
  <c r="AE38" i="46"/>
  <c r="BH43" i="46"/>
  <c r="Q43" i="46"/>
  <c r="M43" i="46"/>
  <c r="BI43" i="46" s="1"/>
  <c r="BH62" i="46"/>
  <c r="Q62" i="46"/>
  <c r="M62" i="46"/>
  <c r="BI62" i="46" s="1"/>
  <c r="I67" i="46"/>
  <c r="I14" i="46"/>
  <c r="AF67" i="46"/>
  <c r="AF14" i="46"/>
  <c r="AY8" i="46"/>
  <c r="AY68" i="46" s="1"/>
  <c r="AF69" i="46"/>
  <c r="G70" i="46"/>
  <c r="AF70" i="46"/>
  <c r="AG10" i="46"/>
  <c r="AG70" i="46" s="1"/>
  <c r="CE19" i="46"/>
  <c r="AH71" i="46"/>
  <c r="AI21" i="46"/>
  <c r="AI71" i="46" s="1"/>
  <c r="BH31" i="46"/>
  <c r="M31" i="46"/>
  <c r="BI31" i="46" s="1"/>
  <c r="BM31" i="46" s="1"/>
  <c r="Q31" i="46"/>
  <c r="BO31" i="46" s="1"/>
  <c r="AY37" i="46"/>
  <c r="C44" i="46"/>
  <c r="Q41" i="46"/>
  <c r="M41" i="46"/>
  <c r="BI41" i="46" s="1"/>
  <c r="BH41" i="46"/>
  <c r="BH51" i="46"/>
  <c r="Q51" i="46"/>
  <c r="M51" i="46"/>
  <c r="BI51" i="46" s="1"/>
  <c r="AD67" i="46"/>
  <c r="AD74" i="46" s="1"/>
  <c r="AD14" i="46"/>
  <c r="AE7" i="46"/>
  <c r="AG21" i="46"/>
  <c r="BH22" i="46"/>
  <c r="Q22" i="46"/>
  <c r="M22" i="46"/>
  <c r="BI22" i="46" s="1"/>
  <c r="K67" i="46"/>
  <c r="K14" i="46"/>
  <c r="L7" i="46"/>
  <c r="AG7" i="46"/>
  <c r="AG68" i="46"/>
  <c r="K69" i="46"/>
  <c r="AG9" i="46"/>
  <c r="AG69" i="46" s="1"/>
  <c r="I70" i="46"/>
  <c r="AY73" i="46"/>
  <c r="BH17" i="46"/>
  <c r="I71" i="46"/>
  <c r="CG28" i="46"/>
  <c r="CE28" i="46"/>
  <c r="CG32" i="46"/>
  <c r="CE32" i="46"/>
  <c r="L44" i="46"/>
  <c r="M37" i="46"/>
  <c r="BI37" i="46" s="1"/>
  <c r="AJ42" i="46"/>
  <c r="AI7" i="46"/>
  <c r="AH67" i="46"/>
  <c r="L8" i="46"/>
  <c r="L9" i="46"/>
  <c r="AH69" i="46"/>
  <c r="K70" i="46"/>
  <c r="AI70" i="46"/>
  <c r="AA12" i="46"/>
  <c r="AA72" i="46" s="1"/>
  <c r="AG73" i="46"/>
  <c r="M17" i="46"/>
  <c r="BI17" i="46" s="1"/>
  <c r="AA20" i="46"/>
  <c r="AA24" i="46" s="1"/>
  <c r="AS24" i="46" s="1"/>
  <c r="K71" i="46"/>
  <c r="BH23" i="46"/>
  <c r="BL23" i="46" s="1"/>
  <c r="Q23" i="46"/>
  <c r="M23" i="46"/>
  <c r="BI23" i="46" s="1"/>
  <c r="BM23" i="46" s="1"/>
  <c r="AA27" i="46"/>
  <c r="AA34" i="46" s="1"/>
  <c r="AS34" i="46" s="1"/>
  <c r="AM34" i="46"/>
  <c r="AJ29" i="46"/>
  <c r="AJ30" i="46"/>
  <c r="AI44" i="46"/>
  <c r="L38" i="46"/>
  <c r="E44" i="46"/>
  <c r="BJ53" i="46"/>
  <c r="AK53" i="46"/>
  <c r="BK53" i="46" s="1"/>
  <c r="BH63" i="46"/>
  <c r="Q63" i="46"/>
  <c r="M63" i="46"/>
  <c r="BI63" i="46" s="1"/>
  <c r="AN67" i="46"/>
  <c r="AN74" i="46" s="1"/>
  <c r="AN14" i="46"/>
  <c r="AH72" i="46"/>
  <c r="AI12" i="46"/>
  <c r="AI72" i="46" s="1"/>
  <c r="BG14" i="46"/>
  <c r="AI8" i="46"/>
  <c r="AI68" i="46" s="1"/>
  <c r="Q19" i="46"/>
  <c r="M19" i="46"/>
  <c r="BI19" i="46" s="1"/>
  <c r="BM19" i="46" s="1"/>
  <c r="L21" i="46"/>
  <c r="C24" i="46"/>
  <c r="AN34" i="46"/>
  <c r="AJ33" i="46"/>
  <c r="BH37" i="46"/>
  <c r="BH40" i="46"/>
  <c r="M40" i="46"/>
  <c r="BI40" i="46" s="1"/>
  <c r="Q40" i="46"/>
  <c r="AC7" i="46"/>
  <c r="G74" i="46"/>
  <c r="AC8" i="46"/>
  <c r="AD69" i="46"/>
  <c r="AA9" i="46"/>
  <c r="BC24" i="46"/>
  <c r="AY7" i="46"/>
  <c r="AD68" i="46"/>
  <c r="AE8" i="46"/>
  <c r="AE68" i="46" s="1"/>
  <c r="AE9" i="46"/>
  <c r="AE69" i="46" s="1"/>
  <c r="E70" i="46"/>
  <c r="E74" i="46" s="1"/>
  <c r="L10" i="46"/>
  <c r="BE24" i="46"/>
  <c r="CD67" i="46"/>
  <c r="AI9" i="46"/>
  <c r="AI69" i="46" s="1"/>
  <c r="CG11" i="46"/>
  <c r="CE11" i="46"/>
  <c r="AH73" i="46"/>
  <c r="CE7" i="46"/>
  <c r="CE8" i="46"/>
  <c r="CE68" i="46" s="1"/>
  <c r="CG10" i="46"/>
  <c r="AC12" i="46"/>
  <c r="BH13" i="46"/>
  <c r="AI13" i="46"/>
  <c r="AI73" i="46" s="1"/>
  <c r="E14" i="46"/>
  <c r="AM24" i="46"/>
  <c r="BH19" i="46"/>
  <c r="BL19" i="46" s="1"/>
  <c r="AD24" i="46"/>
  <c r="M28" i="46"/>
  <c r="BI28" i="46" s="1"/>
  <c r="AH34" i="46"/>
  <c r="BC34" i="46"/>
  <c r="AA33" i="46"/>
  <c r="AA73" i="46" s="1"/>
  <c r="AN44" i="46"/>
  <c r="Q42" i="46"/>
  <c r="M42" i="46"/>
  <c r="BI42" i="46" s="1"/>
  <c r="BH42" i="46"/>
  <c r="AA43" i="46"/>
  <c r="CG44" i="46"/>
  <c r="G54" i="46"/>
  <c r="AI54" i="46"/>
  <c r="CG48" i="46"/>
  <c r="CE48" i="46"/>
  <c r="P108" i="46"/>
  <c r="AJ43" i="46"/>
  <c r="AH54" i="46"/>
  <c r="L64" i="46"/>
  <c r="BH57" i="46"/>
  <c r="Q57" i="46"/>
  <c r="BH58" i="46"/>
  <c r="Q58" i="46"/>
  <c r="M58" i="46"/>
  <c r="BI58" i="46" s="1"/>
  <c r="AE49" i="46"/>
  <c r="AJ49" i="46" s="1"/>
  <c r="CE50" i="46"/>
  <c r="CE70" i="46" s="1"/>
  <c r="M57" i="46"/>
  <c r="BI57" i="46" s="1"/>
  <c r="AJ59" i="46"/>
  <c r="AE60" i="46"/>
  <c r="AJ60" i="46" s="1"/>
  <c r="I64" i="46"/>
  <c r="Q47" i="46"/>
  <c r="M47" i="46"/>
  <c r="BI47" i="46" s="1"/>
  <c r="AJ51" i="46"/>
  <c r="CP64" i="46"/>
  <c r="CG64" i="46"/>
  <c r="CE64" i="46"/>
  <c r="CA85" i="46"/>
  <c r="CA84" i="46"/>
  <c r="CA91" i="46"/>
  <c r="CA92" i="46"/>
  <c r="BH49" i="46"/>
  <c r="AE59" i="46"/>
  <c r="AG61" i="46"/>
  <c r="AG64" i="46" s="1"/>
  <c r="BZ64" i="46"/>
  <c r="C73" i="46"/>
  <c r="AB73" i="46"/>
  <c r="CG33" i="46"/>
  <c r="CE33" i="46"/>
  <c r="L39" i="46"/>
  <c r="BZ44" i="46"/>
  <c r="AN54" i="46"/>
  <c r="BM50" i="46"/>
  <c r="L54" i="46"/>
  <c r="BA64" i="46"/>
  <c r="Q61" i="46"/>
  <c r="M61" i="46"/>
  <c r="BI61" i="46" s="1"/>
  <c r="BH61" i="46"/>
  <c r="BE84" i="46"/>
  <c r="BE92" i="46"/>
  <c r="BE85" i="46"/>
  <c r="BE91" i="46"/>
  <c r="H95" i="46"/>
  <c r="E73" i="46"/>
  <c r="AC13" i="46"/>
  <c r="AM73" i="46"/>
  <c r="CE13" i="46"/>
  <c r="CD71" i="46"/>
  <c r="CG71" i="46" s="1"/>
  <c r="AA29" i="46"/>
  <c r="G44" i="46"/>
  <c r="AB54" i="46"/>
  <c r="AE52" i="46"/>
  <c r="AJ52" i="46" s="1"/>
  <c r="U64" i="46"/>
  <c r="AY64" i="46"/>
  <c r="BS64" i="46" s="1"/>
  <c r="AA57" i="46"/>
  <c r="AA64" i="46" s="1"/>
  <c r="AS64" i="46" s="1"/>
  <c r="AF64" i="46"/>
  <c r="BC64" i="46"/>
  <c r="BH60" i="46"/>
  <c r="Q60" i="46"/>
  <c r="M60" i="46"/>
  <c r="BI60" i="46" s="1"/>
  <c r="F95" i="46"/>
  <c r="BC84" i="46"/>
  <c r="BC92" i="46"/>
  <c r="BC91" i="46"/>
  <c r="BC85" i="46"/>
  <c r="G73" i="46"/>
  <c r="AD73" i="46"/>
  <c r="AN73" i="46"/>
  <c r="CG13" i="46"/>
  <c r="CE21" i="46"/>
  <c r="CE71" i="46" s="1"/>
  <c r="K34" i="46"/>
  <c r="CE29" i="46"/>
  <c r="CE69" i="46" s="1"/>
  <c r="AC47" i="46"/>
  <c r="CE47" i="46"/>
  <c r="M49" i="46"/>
  <c r="BI49" i="46" s="1"/>
  <c r="CE53" i="46"/>
  <c r="CG54" i="46"/>
  <c r="CE54" i="46"/>
  <c r="CP54" i="46"/>
  <c r="L59" i="46"/>
  <c r="AE13" i="46"/>
  <c r="AE73" i="46" s="1"/>
  <c r="CG21" i="46"/>
  <c r="AG37" i="46"/>
  <c r="AG44" i="46" s="1"/>
  <c r="CE44" i="46"/>
  <c r="C54" i="46"/>
  <c r="AY47" i="46"/>
  <c r="AC48" i="46"/>
  <c r="AJ48" i="46" s="1"/>
  <c r="AA48" i="46"/>
  <c r="AA68" i="46" s="1"/>
  <c r="BH50" i="46"/>
  <c r="BL50" i="46" s="1"/>
  <c r="CB54" i="46"/>
  <c r="CC54" i="46" s="1"/>
  <c r="AH64" i="46"/>
  <c r="AC64" i="46"/>
  <c r="BG91" i="46"/>
  <c r="BG84" i="46"/>
  <c r="BG92" i="46"/>
  <c r="BG85" i="46"/>
  <c r="I68" i="46"/>
  <c r="I73" i="46"/>
  <c r="K68" i="46"/>
  <c r="AF68" i="46"/>
  <c r="C69" i="46"/>
  <c r="CD69" i="46"/>
  <c r="CG69" i="46" s="1"/>
  <c r="AH70" i="46"/>
  <c r="K73" i="46"/>
  <c r="AF73" i="46"/>
  <c r="C71" i="46"/>
  <c r="AB71" i="46"/>
  <c r="AM71" i="46"/>
  <c r="AA22" i="46"/>
  <c r="BZ24" i="46"/>
  <c r="BC44" i="46"/>
  <c r="CE42" i="46"/>
  <c r="E54" i="46"/>
  <c r="AF54" i="46"/>
  <c r="AG47" i="46"/>
  <c r="AG54" i="46" s="1"/>
  <c r="BE54" i="46"/>
  <c r="BA54" i="46"/>
  <c r="AA49" i="46"/>
  <c r="Q50" i="46"/>
  <c r="L53" i="46"/>
  <c r="AI57" i="46"/>
  <c r="AI64" i="46" s="1"/>
  <c r="AJ62" i="46"/>
  <c r="E64" i="46"/>
  <c r="AD64" i="46"/>
  <c r="P107" i="46"/>
  <c r="Y107" i="46" s="1"/>
  <c r="CI74" i="46"/>
  <c r="BZ70" i="46"/>
  <c r="D74" i="46"/>
  <c r="P74" i="46"/>
  <c r="CK74" i="46"/>
  <c r="CN74" i="46" s="1"/>
  <c r="AA51" i="46"/>
  <c r="CE62" i="46"/>
  <c r="AZ84" i="46"/>
  <c r="AA63" i="46"/>
  <c r="BX74" i="46"/>
  <c r="AA58" i="46"/>
  <c r="AC63" i="46"/>
  <c r="AJ63" i="46" s="1"/>
  <c r="BY74" i="46"/>
  <c r="BZ74" i="46" s="1"/>
  <c r="CE52" i="46"/>
  <c r="AC58" i="46"/>
  <c r="AJ58" i="46" s="1"/>
  <c r="BZ72" i="46"/>
  <c r="AZ91" i="46"/>
  <c r="G64" i="46"/>
  <c r="CJ74" i="46"/>
  <c r="Q52" i="47" l="1"/>
  <c r="M52" i="47"/>
  <c r="BI52" i="47" s="1"/>
  <c r="Q22" i="47"/>
  <c r="M22" i="47"/>
  <c r="BI22" i="47" s="1"/>
  <c r="BH20" i="47"/>
  <c r="AO20" i="47" s="1"/>
  <c r="BO20" i="47" s="1"/>
  <c r="M20" i="47"/>
  <c r="BI20" i="47" s="1"/>
  <c r="BE84" i="47"/>
  <c r="BJ62" i="47"/>
  <c r="BL62" i="47" s="1"/>
  <c r="AO62" i="47"/>
  <c r="U24" i="47"/>
  <c r="BH41" i="47"/>
  <c r="BC92" i="47"/>
  <c r="AK19" i="47"/>
  <c r="BK19" i="47" s="1"/>
  <c r="D84" i="47"/>
  <c r="BE91" i="47"/>
  <c r="AG68" i="47"/>
  <c r="M27" i="47"/>
  <c r="BI27" i="47" s="1"/>
  <c r="AC69" i="47"/>
  <c r="AK59" i="47"/>
  <c r="BK59" i="47" s="1"/>
  <c r="AO19" i="47"/>
  <c r="D92" i="47"/>
  <c r="BE85" i="47"/>
  <c r="D85" i="47"/>
  <c r="AK23" i="47"/>
  <c r="BK23" i="47" s="1"/>
  <c r="Q62" i="47"/>
  <c r="M43" i="47"/>
  <c r="BI43" i="47" s="1"/>
  <c r="M42" i="47"/>
  <c r="BI42" i="47" s="1"/>
  <c r="M62" i="47"/>
  <c r="BI62" i="47" s="1"/>
  <c r="M53" i="47"/>
  <c r="BI53" i="47" s="1"/>
  <c r="Q43" i="47"/>
  <c r="BH27" i="47"/>
  <c r="AO27" i="47" s="1"/>
  <c r="BO27" i="47" s="1"/>
  <c r="CK64" i="47"/>
  <c r="AC14" i="47"/>
  <c r="L68" i="47"/>
  <c r="Q68" i="47" s="1"/>
  <c r="M58" i="47"/>
  <c r="BI58" i="47" s="1"/>
  <c r="AK52" i="47"/>
  <c r="BK52" i="47" s="1"/>
  <c r="BM52" i="47" s="1"/>
  <c r="Q58" i="47"/>
  <c r="H95" i="47"/>
  <c r="CF64" i="47"/>
  <c r="BH61" i="47"/>
  <c r="AO61" i="47" s="1"/>
  <c r="BO61" i="47" s="1"/>
  <c r="Q30" i="47"/>
  <c r="M30" i="47"/>
  <c r="BI30" i="47" s="1"/>
  <c r="AJ37" i="47"/>
  <c r="AK37" i="47" s="1"/>
  <c r="BK37" i="47" s="1"/>
  <c r="M60" i="47"/>
  <c r="BI60" i="47" s="1"/>
  <c r="AJ38" i="47"/>
  <c r="AK38" i="47" s="1"/>
  <c r="BK38" i="47" s="1"/>
  <c r="CF54" i="47"/>
  <c r="AK29" i="47"/>
  <c r="BK29" i="47" s="1"/>
  <c r="Q49" i="47"/>
  <c r="BJ52" i="47"/>
  <c r="BL52" i="47" s="1"/>
  <c r="BH49" i="47"/>
  <c r="AO49" i="47" s="1"/>
  <c r="D95" i="47"/>
  <c r="Y107" i="47"/>
  <c r="BJ29" i="47"/>
  <c r="F95" i="47"/>
  <c r="L95" i="47" s="1"/>
  <c r="BM59" i="47"/>
  <c r="Q28" i="47"/>
  <c r="M40" i="47"/>
  <c r="BI40" i="47" s="1"/>
  <c r="BH28" i="47"/>
  <c r="AO28" i="47" s="1"/>
  <c r="M63" i="47"/>
  <c r="BI63" i="47" s="1"/>
  <c r="E74" i="47"/>
  <c r="BH40" i="47"/>
  <c r="M19" i="47"/>
  <c r="BI19" i="47" s="1"/>
  <c r="AA72" i="47"/>
  <c r="Q63" i="47"/>
  <c r="C74" i="47"/>
  <c r="C85" i="47" s="1"/>
  <c r="Q19" i="47"/>
  <c r="L73" i="47"/>
  <c r="Q73" i="47" s="1"/>
  <c r="M11" i="47"/>
  <c r="BI11" i="47" s="1"/>
  <c r="AJ13" i="47"/>
  <c r="AJ73" i="47" s="1"/>
  <c r="Q33" i="47"/>
  <c r="M33" i="47"/>
  <c r="BI33" i="47" s="1"/>
  <c r="CK54" i="47"/>
  <c r="BZ74" i="47"/>
  <c r="CB74" i="47"/>
  <c r="BX85" i="47"/>
  <c r="BX84" i="47"/>
  <c r="BX92" i="47"/>
  <c r="CF69" i="47"/>
  <c r="CF73" i="47"/>
  <c r="AN74" i="47"/>
  <c r="AN91" i="47" s="1"/>
  <c r="P92" i="47"/>
  <c r="AJ9" i="47"/>
  <c r="BJ9" i="47" s="1"/>
  <c r="AC73" i="47"/>
  <c r="BH59" i="47"/>
  <c r="Q59" i="47"/>
  <c r="BL51" i="47"/>
  <c r="BL32" i="47"/>
  <c r="Q32" i="47"/>
  <c r="BO32" i="47" s="1"/>
  <c r="L34" i="47"/>
  <c r="BH34" i="47" s="1"/>
  <c r="M28" i="47"/>
  <c r="BI28" i="47" s="1"/>
  <c r="Q48" i="47"/>
  <c r="M48" i="47"/>
  <c r="BI48" i="47" s="1"/>
  <c r="BH48" i="47"/>
  <c r="AO48" i="47" s="1"/>
  <c r="M32" i="47"/>
  <c r="BI32" i="47" s="1"/>
  <c r="BM32" i="47" s="1"/>
  <c r="BM62" i="47"/>
  <c r="AA71" i="47"/>
  <c r="AY67" i="47"/>
  <c r="AY74" i="47" s="1"/>
  <c r="M57" i="47"/>
  <c r="BI57" i="47" s="1"/>
  <c r="CF68" i="47"/>
  <c r="BH57" i="47"/>
  <c r="AK51" i="47"/>
  <c r="BK51" i="47" s="1"/>
  <c r="BM51" i="47" s="1"/>
  <c r="M31" i="47"/>
  <c r="BI31" i="47" s="1"/>
  <c r="M17" i="47"/>
  <c r="BI17" i="47" s="1"/>
  <c r="L64" i="47"/>
  <c r="BH64" i="47" s="1"/>
  <c r="BC84" i="47"/>
  <c r="P84" i="47"/>
  <c r="Q31" i="47"/>
  <c r="Q17" i="47"/>
  <c r="AK11" i="47"/>
  <c r="BK11" i="47" s="1"/>
  <c r="J95" i="47"/>
  <c r="AI24" i="47"/>
  <c r="BC91" i="47"/>
  <c r="P91" i="47"/>
  <c r="AC67" i="47"/>
  <c r="M38" i="47"/>
  <c r="BI38" i="47" s="1"/>
  <c r="AE70" i="47"/>
  <c r="M41" i="47"/>
  <c r="BI41" i="47" s="1"/>
  <c r="AA64" i="47"/>
  <c r="AS64" i="47" s="1"/>
  <c r="AA34" i="47"/>
  <c r="AS34" i="47" s="1"/>
  <c r="AE71" i="47"/>
  <c r="BH8" i="47"/>
  <c r="M8" i="47"/>
  <c r="BI8" i="47" s="1"/>
  <c r="AO60" i="47"/>
  <c r="BO60" i="47" s="1"/>
  <c r="BJ60" i="47"/>
  <c r="BL60" i="47" s="1"/>
  <c r="AK60" i="47"/>
  <c r="BK60" i="47" s="1"/>
  <c r="AK58" i="47"/>
  <c r="BK58" i="47" s="1"/>
  <c r="BJ58" i="47"/>
  <c r="BL58" i="47" s="1"/>
  <c r="AO58" i="47"/>
  <c r="BO58" i="47" s="1"/>
  <c r="AO53" i="47"/>
  <c r="BO53" i="47" s="1"/>
  <c r="BJ53" i="47"/>
  <c r="BL53" i="47" s="1"/>
  <c r="AK53" i="47"/>
  <c r="BK53" i="47" s="1"/>
  <c r="BM53" i="47" s="1"/>
  <c r="AK20" i="47"/>
  <c r="BK20" i="47" s="1"/>
  <c r="BM20" i="47" s="1"/>
  <c r="BJ20" i="47"/>
  <c r="AJ39" i="47"/>
  <c r="AA68" i="47"/>
  <c r="AE67" i="47"/>
  <c r="AE14" i="47"/>
  <c r="AA14" i="47"/>
  <c r="AS14" i="47" s="1"/>
  <c r="BJ48" i="47"/>
  <c r="AK48" i="47"/>
  <c r="BK48" i="47" s="1"/>
  <c r="AA54" i="47"/>
  <c r="AS54" i="47" s="1"/>
  <c r="AA24" i="47"/>
  <c r="AS24" i="47" s="1"/>
  <c r="AE44" i="47"/>
  <c r="M37" i="47"/>
  <c r="BI37" i="47" s="1"/>
  <c r="L44" i="47"/>
  <c r="Q37" i="47"/>
  <c r="BH37" i="47"/>
  <c r="AA67" i="47"/>
  <c r="AO52" i="47"/>
  <c r="BO52" i="47" s="1"/>
  <c r="BJ7" i="47"/>
  <c r="AK7" i="47"/>
  <c r="BK7" i="47" s="1"/>
  <c r="AJ17" i="47"/>
  <c r="AC24" i="47"/>
  <c r="AG67" i="47"/>
  <c r="AG74" i="47" s="1"/>
  <c r="G74" i="47"/>
  <c r="U14" i="47"/>
  <c r="AY14" i="47"/>
  <c r="BS14" i="47" s="1"/>
  <c r="L69" i="47"/>
  <c r="Q9" i="47"/>
  <c r="BH9" i="47"/>
  <c r="M9" i="47"/>
  <c r="BI9" i="47" s="1"/>
  <c r="M50" i="47"/>
  <c r="BI50" i="47" s="1"/>
  <c r="Q50" i="47"/>
  <c r="BH50" i="47"/>
  <c r="AO50" i="47" s="1"/>
  <c r="M39" i="47"/>
  <c r="BI39" i="47" s="1"/>
  <c r="BH39" i="47"/>
  <c r="Q39" i="47"/>
  <c r="CK14" i="47"/>
  <c r="CF14" i="47"/>
  <c r="CT14" i="47"/>
  <c r="CE2" i="47"/>
  <c r="AA69" i="47"/>
  <c r="CF72" i="47"/>
  <c r="AO42" i="47"/>
  <c r="BO42" i="47" s="1"/>
  <c r="BJ42" i="47"/>
  <c r="BL42" i="47" s="1"/>
  <c r="AK42" i="47"/>
  <c r="BK42" i="47" s="1"/>
  <c r="BM42" i="47" s="1"/>
  <c r="AI68" i="47"/>
  <c r="AI14" i="47"/>
  <c r="BJ27" i="47"/>
  <c r="AK27" i="47"/>
  <c r="BK27" i="47" s="1"/>
  <c r="BM27" i="47" s="1"/>
  <c r="AJ34" i="47"/>
  <c r="K74" i="47"/>
  <c r="BJ28" i="47"/>
  <c r="AK28" i="47"/>
  <c r="BK28" i="47" s="1"/>
  <c r="L72" i="47"/>
  <c r="M12" i="47"/>
  <c r="BI12" i="47" s="1"/>
  <c r="BH12" i="47"/>
  <c r="Q12" i="47"/>
  <c r="AJ10" i="47"/>
  <c r="CR74" i="47"/>
  <c r="AJ40" i="47"/>
  <c r="AJ41" i="47"/>
  <c r="AK31" i="47"/>
  <c r="BK31" i="47" s="1"/>
  <c r="AO31" i="47"/>
  <c r="BJ31" i="47"/>
  <c r="BL31" i="47" s="1"/>
  <c r="BJ37" i="47"/>
  <c r="L70" i="47"/>
  <c r="BH10" i="47"/>
  <c r="Q10" i="47"/>
  <c r="M10" i="47"/>
  <c r="BI10" i="47" s="1"/>
  <c r="AC68" i="47"/>
  <c r="AJ8" i="47"/>
  <c r="AA73" i="47"/>
  <c r="AM74" i="47"/>
  <c r="AG24" i="47"/>
  <c r="Q23" i="47"/>
  <c r="M23" i="47"/>
  <c r="BI23" i="47" s="1"/>
  <c r="BH23" i="47"/>
  <c r="BH73" i="47" s="1"/>
  <c r="BI73" i="47" s="1"/>
  <c r="CF67" i="47"/>
  <c r="BO11" i="47"/>
  <c r="P108" i="47"/>
  <c r="AA70" i="47"/>
  <c r="AK50" i="47"/>
  <c r="BK50" i="47" s="1"/>
  <c r="BJ50" i="47"/>
  <c r="AG44" i="47"/>
  <c r="AJ47" i="47"/>
  <c r="AE64" i="47"/>
  <c r="AK63" i="47"/>
  <c r="BK63" i="47" s="1"/>
  <c r="AO63" i="47"/>
  <c r="BJ63" i="47"/>
  <c r="BL63" i="47" s="1"/>
  <c r="AI44" i="47"/>
  <c r="AA44" i="47"/>
  <c r="AS44" i="47" s="1"/>
  <c r="Q18" i="47"/>
  <c r="M18" i="47"/>
  <c r="BI18" i="47" s="1"/>
  <c r="BM18" i="47" s="1"/>
  <c r="BH18" i="47"/>
  <c r="AF74" i="47"/>
  <c r="AI72" i="47"/>
  <c r="AC71" i="47"/>
  <c r="AJ21" i="47"/>
  <c r="AD74" i="47"/>
  <c r="AI34" i="47"/>
  <c r="BL11" i="47"/>
  <c r="BM19" i="47"/>
  <c r="AK43" i="47"/>
  <c r="BK43" i="47" s="1"/>
  <c r="BM43" i="47" s="1"/>
  <c r="AO43" i="47"/>
  <c r="BO43" i="47" s="1"/>
  <c r="BJ43" i="47"/>
  <c r="BL43" i="47" s="1"/>
  <c r="BJ33" i="47"/>
  <c r="BL33" i="47" s="1"/>
  <c r="AK33" i="47"/>
  <c r="BK33" i="47" s="1"/>
  <c r="AO33" i="47"/>
  <c r="L54" i="47"/>
  <c r="Q47" i="47"/>
  <c r="M47" i="47"/>
  <c r="BI47" i="47" s="1"/>
  <c r="BH47" i="47"/>
  <c r="AC54" i="47"/>
  <c r="U64" i="47"/>
  <c r="AY64" i="47"/>
  <c r="BS64" i="47" s="1"/>
  <c r="AK61" i="47"/>
  <c r="BK61" i="47" s="1"/>
  <c r="BM61" i="47" s="1"/>
  <c r="BJ61" i="47"/>
  <c r="AC72" i="47"/>
  <c r="AJ12" i="47"/>
  <c r="AE68" i="47"/>
  <c r="AO30" i="47"/>
  <c r="BJ30" i="47"/>
  <c r="BL30" i="47" s="1"/>
  <c r="AK30" i="47"/>
  <c r="BK30" i="47" s="1"/>
  <c r="AB74" i="47"/>
  <c r="AY34" i="47"/>
  <c r="BS34" i="47" s="1"/>
  <c r="U34" i="47"/>
  <c r="BO62" i="47"/>
  <c r="U54" i="47"/>
  <c r="AY54" i="47"/>
  <c r="BS54" i="47" s="1"/>
  <c r="AH74" i="47"/>
  <c r="AO51" i="47"/>
  <c r="BO51" i="47" s="1"/>
  <c r="AC70" i="47"/>
  <c r="L67" i="47"/>
  <c r="M7" i="47"/>
  <c r="BI7" i="47" s="1"/>
  <c r="L14" i="47"/>
  <c r="Q7" i="47"/>
  <c r="BH7" i="47"/>
  <c r="I74" i="47"/>
  <c r="AK22" i="47"/>
  <c r="BK22" i="47" s="1"/>
  <c r="BM22" i="47" s="1"/>
  <c r="AO22" i="47"/>
  <c r="BO22" i="47" s="1"/>
  <c r="BJ22" i="47"/>
  <c r="BL22" i="47" s="1"/>
  <c r="BL20" i="47"/>
  <c r="U44" i="47"/>
  <c r="AY44" i="47"/>
  <c r="BS44" i="47" s="1"/>
  <c r="CE74" i="47"/>
  <c r="BL19" i="47"/>
  <c r="BJ49" i="47"/>
  <c r="BL49" i="47" s="1"/>
  <c r="AK49" i="47"/>
  <c r="BK49" i="47" s="1"/>
  <c r="BM49" i="47" s="1"/>
  <c r="L71" i="47"/>
  <c r="BH21" i="47"/>
  <c r="M21" i="47"/>
  <c r="BI21" i="47" s="1"/>
  <c r="Q21" i="47"/>
  <c r="AE34" i="47"/>
  <c r="AC64" i="47"/>
  <c r="AJ57" i="47"/>
  <c r="CF71" i="47"/>
  <c r="Q29" i="47"/>
  <c r="M29" i="47"/>
  <c r="BI29" i="47" s="1"/>
  <c r="BH29" i="47"/>
  <c r="L24" i="47"/>
  <c r="BJ52" i="46"/>
  <c r="AK52" i="46"/>
  <c r="BK52" i="46" s="1"/>
  <c r="AO52" i="46"/>
  <c r="AK49" i="46"/>
  <c r="BK49" i="46" s="1"/>
  <c r="AO49" i="46"/>
  <c r="BO49" i="46" s="1"/>
  <c r="BJ49" i="46"/>
  <c r="AC73" i="46"/>
  <c r="AJ13" i="46"/>
  <c r="AE64" i="46"/>
  <c r="AJ9" i="46"/>
  <c r="L70" i="46"/>
  <c r="M10" i="46"/>
  <c r="BI10" i="46" s="1"/>
  <c r="BH10" i="46"/>
  <c r="Q10" i="46"/>
  <c r="AC68" i="46"/>
  <c r="AJ8" i="46"/>
  <c r="AN85" i="46"/>
  <c r="AN91" i="46"/>
  <c r="AN92" i="46"/>
  <c r="AN84" i="46"/>
  <c r="AK30" i="46"/>
  <c r="BK30" i="46" s="1"/>
  <c r="BJ30" i="46"/>
  <c r="AO42" i="46"/>
  <c r="BO42" i="46" s="1"/>
  <c r="BJ42" i="46"/>
  <c r="AK42" i="46"/>
  <c r="BK42" i="46" s="1"/>
  <c r="BM42" i="46" s="1"/>
  <c r="M27" i="46"/>
  <c r="BI27" i="46" s="1"/>
  <c r="Q27" i="46"/>
  <c r="L34" i="46"/>
  <c r="BH27" i="46"/>
  <c r="C74" i="46"/>
  <c r="BJ28" i="46"/>
  <c r="BL28" i="46" s="1"/>
  <c r="AO28" i="46"/>
  <c r="BO28" i="46" s="1"/>
  <c r="AK28" i="46"/>
  <c r="BK28" i="46" s="1"/>
  <c r="BM28" i="46" s="1"/>
  <c r="AC24" i="46"/>
  <c r="AJ17" i="46"/>
  <c r="G85" i="46"/>
  <c r="G91" i="46"/>
  <c r="G92" i="46"/>
  <c r="G84" i="46"/>
  <c r="AY24" i="46"/>
  <c r="BS24" i="46" s="1"/>
  <c r="U24" i="46"/>
  <c r="AO29" i="46"/>
  <c r="BJ29" i="46"/>
  <c r="BL29" i="46" s="1"/>
  <c r="AK29" i="46"/>
  <c r="BK29" i="46" s="1"/>
  <c r="AG71" i="46"/>
  <c r="U44" i="46"/>
  <c r="AY44" i="46"/>
  <c r="BS44" i="46" s="1"/>
  <c r="U14" i="46"/>
  <c r="AY14" i="46"/>
  <c r="BS14" i="46" s="1"/>
  <c r="BH54" i="46"/>
  <c r="M54" i="46"/>
  <c r="BI54" i="46" s="1"/>
  <c r="Q54" i="46"/>
  <c r="CE67" i="46"/>
  <c r="AC67" i="46"/>
  <c r="AC74" i="46" s="1"/>
  <c r="AJ7" i="46"/>
  <c r="AC14" i="46"/>
  <c r="L71" i="46"/>
  <c r="BH21" i="46"/>
  <c r="Q21" i="46"/>
  <c r="M21" i="46"/>
  <c r="BI21" i="46" s="1"/>
  <c r="BH44" i="46"/>
  <c r="Q44" i="46"/>
  <c r="M44" i="46"/>
  <c r="BI44" i="46" s="1"/>
  <c r="AE67" i="46"/>
  <c r="AE14" i="46"/>
  <c r="AO50" i="46"/>
  <c r="BM52" i="46"/>
  <c r="AM74" i="46"/>
  <c r="BM11" i="46"/>
  <c r="BL42" i="46"/>
  <c r="BO43" i="46"/>
  <c r="AB74" i="46"/>
  <c r="AA71" i="46"/>
  <c r="BO52" i="46"/>
  <c r="U34" i="46"/>
  <c r="AY34" i="46"/>
  <c r="BS34" i="46" s="1"/>
  <c r="CE72" i="46"/>
  <c r="AK22" i="46"/>
  <c r="BK22" i="46" s="1"/>
  <c r="AO22" i="46"/>
  <c r="BJ22" i="46"/>
  <c r="BL22" i="46" s="1"/>
  <c r="BO29" i="46"/>
  <c r="BL43" i="46"/>
  <c r="AE54" i="46"/>
  <c r="BL52" i="46"/>
  <c r="AJ21" i="46"/>
  <c r="AE72" i="46"/>
  <c r="AE24" i="46"/>
  <c r="BM29" i="46"/>
  <c r="AO62" i="46"/>
  <c r="BO62" i="46" s="1"/>
  <c r="BJ62" i="46"/>
  <c r="CB62" i="46" s="1"/>
  <c r="AK62" i="46"/>
  <c r="BK62" i="46" s="1"/>
  <c r="BM62" i="46" s="1"/>
  <c r="AK58" i="46"/>
  <c r="BK58" i="46" s="1"/>
  <c r="AO58" i="46"/>
  <c r="BJ58" i="46"/>
  <c r="CB58" i="46" s="1"/>
  <c r="D91" i="46"/>
  <c r="D92" i="46"/>
  <c r="D95" i="46"/>
  <c r="L95" i="46" s="1"/>
  <c r="D84" i="46"/>
  <c r="D85" i="46"/>
  <c r="AA54" i="46"/>
  <c r="AS54" i="46" s="1"/>
  <c r="AJ57" i="46"/>
  <c r="AJ61" i="46"/>
  <c r="AY67" i="46"/>
  <c r="AY74" i="46" s="1"/>
  <c r="BO23" i="46"/>
  <c r="L69" i="46"/>
  <c r="BH9" i="46"/>
  <c r="Q9" i="46"/>
  <c r="M9" i="46"/>
  <c r="BI9" i="46" s="1"/>
  <c r="L67" i="46"/>
  <c r="L14" i="46"/>
  <c r="BH7" i="46"/>
  <c r="M7" i="46"/>
  <c r="BI7" i="46" s="1"/>
  <c r="Q7" i="46"/>
  <c r="BM51" i="46"/>
  <c r="BL31" i="46"/>
  <c r="AO39" i="46"/>
  <c r="BJ39" i="46"/>
  <c r="AK39" i="46"/>
  <c r="BK39" i="46" s="1"/>
  <c r="BH20" i="46"/>
  <c r="M20" i="46"/>
  <c r="BI20" i="46" s="1"/>
  <c r="BM20" i="46" s="1"/>
  <c r="Q20" i="46"/>
  <c r="AJ40" i="46"/>
  <c r="L72" i="46"/>
  <c r="Q12" i="46"/>
  <c r="BH12" i="46"/>
  <c r="M12" i="46"/>
  <c r="BI12" i="46" s="1"/>
  <c r="AJ27" i="46"/>
  <c r="Q53" i="46"/>
  <c r="M53" i="46"/>
  <c r="BI53" i="46" s="1"/>
  <c r="BM53" i="46" s="1"/>
  <c r="BH53" i="46"/>
  <c r="AK63" i="46"/>
  <c r="BK63" i="46" s="1"/>
  <c r="BM63" i="46" s="1"/>
  <c r="AO63" i="46"/>
  <c r="BO63" i="46" s="1"/>
  <c r="BJ63" i="46"/>
  <c r="BL63" i="46" s="1"/>
  <c r="AO48" i="46"/>
  <c r="BO48" i="46" s="1"/>
  <c r="BJ48" i="46"/>
  <c r="BL48" i="46" s="1"/>
  <c r="AK48" i="46"/>
  <c r="BK48" i="46" s="1"/>
  <c r="BJ51" i="46"/>
  <c r="AO51" i="46"/>
  <c r="AK51" i="46"/>
  <c r="BK51" i="46" s="1"/>
  <c r="BM58" i="46"/>
  <c r="BH73" i="46"/>
  <c r="BI73" i="46" s="1"/>
  <c r="L68" i="46"/>
  <c r="Q8" i="46"/>
  <c r="M8" i="46"/>
  <c r="BI8" i="46" s="1"/>
  <c r="BH8" i="46"/>
  <c r="BO51" i="46"/>
  <c r="L24" i="46"/>
  <c r="AF74" i="46"/>
  <c r="AJ38" i="46"/>
  <c r="BM48" i="46"/>
  <c r="AO20" i="46"/>
  <c r="BJ20" i="46"/>
  <c r="AK20" i="46"/>
  <c r="BK20" i="46" s="1"/>
  <c r="AC54" i="46"/>
  <c r="AJ47" i="46"/>
  <c r="M64" i="46"/>
  <c r="BI64" i="46" s="1"/>
  <c r="BH64" i="46"/>
  <c r="Q64" i="46"/>
  <c r="BH59" i="46"/>
  <c r="BL59" i="46" s="1"/>
  <c r="Q59" i="46"/>
  <c r="M59" i="46"/>
  <c r="BI59" i="46" s="1"/>
  <c r="BM59" i="46" s="1"/>
  <c r="BO50" i="46"/>
  <c r="BO58" i="46"/>
  <c r="L73" i="46"/>
  <c r="AH74" i="46"/>
  <c r="AH95" i="46" s="1"/>
  <c r="K74" i="46"/>
  <c r="BL51" i="46"/>
  <c r="AC44" i="46"/>
  <c r="AJ37" i="46"/>
  <c r="AG24" i="46"/>
  <c r="AC70" i="46"/>
  <c r="AJ10" i="46"/>
  <c r="AK18" i="46"/>
  <c r="BK18" i="46" s="1"/>
  <c r="BM18" i="46" s="1"/>
  <c r="BJ18" i="46"/>
  <c r="BL18" i="46" s="1"/>
  <c r="AO18" i="46"/>
  <c r="BO18" i="46" s="1"/>
  <c r="AK43" i="46"/>
  <c r="BK43" i="46" s="1"/>
  <c r="BM43" i="46" s="1"/>
  <c r="AO43" i="46"/>
  <c r="BJ43" i="46"/>
  <c r="P84" i="46"/>
  <c r="P92" i="46"/>
  <c r="P85" i="46"/>
  <c r="P91" i="46"/>
  <c r="BL49" i="46"/>
  <c r="BX84" i="46"/>
  <c r="BX85" i="46"/>
  <c r="BX91" i="46"/>
  <c r="BX92" i="46"/>
  <c r="U54" i="46"/>
  <c r="AY54" i="46"/>
  <c r="BS54" i="46" s="1"/>
  <c r="CE73" i="46"/>
  <c r="CB74" i="46"/>
  <c r="BL58" i="46"/>
  <c r="AC72" i="46"/>
  <c r="AJ12" i="46"/>
  <c r="CG67" i="46"/>
  <c r="CD74" i="46"/>
  <c r="AA69" i="46"/>
  <c r="BJ33" i="46"/>
  <c r="BL33" i="46" s="1"/>
  <c r="AK33" i="46"/>
  <c r="BK33" i="46" s="1"/>
  <c r="BM33" i="46" s="1"/>
  <c r="AO33" i="46"/>
  <c r="BO33" i="46" s="1"/>
  <c r="M38" i="46"/>
  <c r="BI38" i="46" s="1"/>
  <c r="BH38" i="46"/>
  <c r="Q38" i="46"/>
  <c r="AI67" i="46"/>
  <c r="AI74" i="46" s="1"/>
  <c r="AI14" i="46"/>
  <c r="BM22" i="46"/>
  <c r="I74" i="46"/>
  <c r="AE70" i="46"/>
  <c r="BL32" i="46"/>
  <c r="AC69" i="46"/>
  <c r="Q30" i="46"/>
  <c r="M30" i="46"/>
  <c r="BI30" i="46" s="1"/>
  <c r="BM30" i="46" s="1"/>
  <c r="BH30" i="46"/>
  <c r="AO30" i="46" s="1"/>
  <c r="AK41" i="46"/>
  <c r="BK41" i="46" s="1"/>
  <c r="AO41" i="46"/>
  <c r="BO41" i="46" s="1"/>
  <c r="BJ41" i="46"/>
  <c r="BL41" i="46" s="1"/>
  <c r="AA14" i="46"/>
  <c r="AS14" i="46" s="1"/>
  <c r="BJ60" i="46"/>
  <c r="CB60" i="46" s="1"/>
  <c r="AK60" i="46"/>
  <c r="BK60" i="46" s="1"/>
  <c r="BM60" i="46" s="1"/>
  <c r="AO60" i="46"/>
  <c r="BO60" i="46" s="1"/>
  <c r="BJ59" i="46"/>
  <c r="CB59" i="46" s="1"/>
  <c r="AK59" i="46"/>
  <c r="BK59" i="46" s="1"/>
  <c r="AG67" i="46"/>
  <c r="AG14" i="46"/>
  <c r="M39" i="46"/>
  <c r="BI39" i="46" s="1"/>
  <c r="BM39" i="46" s="1"/>
  <c r="Q39" i="46"/>
  <c r="BO39" i="46" s="1"/>
  <c r="BH39" i="46"/>
  <c r="BM49" i="46"/>
  <c r="J95" i="46"/>
  <c r="BO22" i="46"/>
  <c r="BM41" i="46"/>
  <c r="BM32" i="46"/>
  <c r="AA70" i="46"/>
  <c r="AA67" i="46"/>
  <c r="AA74" i="46" s="1"/>
  <c r="BJ11" i="46"/>
  <c r="BL11" i="46" s="1"/>
  <c r="AK11" i="46"/>
  <c r="BK11" i="46" s="1"/>
  <c r="AO11" i="46"/>
  <c r="BO11" i="46" s="1"/>
  <c r="AO19" i="46"/>
  <c r="BO19" i="46" s="1"/>
  <c r="AI24" i="46"/>
  <c r="BM58" i="47" l="1"/>
  <c r="BM28" i="47"/>
  <c r="BM7" i="47"/>
  <c r="BM60" i="47"/>
  <c r="AO37" i="47"/>
  <c r="BL27" i="47"/>
  <c r="BM33" i="47"/>
  <c r="AK9" i="47"/>
  <c r="BK9" i="47" s="1"/>
  <c r="AO38" i="47"/>
  <c r="BO38" i="47" s="1"/>
  <c r="BM29" i="47"/>
  <c r="BM23" i="47"/>
  <c r="BM73" i="47" s="1"/>
  <c r="BJ38" i="47"/>
  <c r="BL38" i="47" s="1"/>
  <c r="BO19" i="47"/>
  <c r="BM30" i="47"/>
  <c r="BM63" i="47"/>
  <c r="M68" i="47"/>
  <c r="BO63" i="47"/>
  <c r="AO13" i="47"/>
  <c r="BO13" i="47" s="1"/>
  <c r="BO33" i="47"/>
  <c r="BO49" i="47"/>
  <c r="U74" i="47"/>
  <c r="C84" i="47"/>
  <c r="C91" i="47"/>
  <c r="BO30" i="47"/>
  <c r="BL61" i="47"/>
  <c r="BM11" i="47"/>
  <c r="BL28" i="47"/>
  <c r="BM31" i="47"/>
  <c r="AN84" i="47"/>
  <c r="AC74" i="47"/>
  <c r="Q34" i="47"/>
  <c r="M73" i="47"/>
  <c r="AK13" i="47"/>
  <c r="BK13" i="47" s="1"/>
  <c r="BM13" i="47" s="1"/>
  <c r="M34" i="47"/>
  <c r="BI34" i="47" s="1"/>
  <c r="BJ13" i="47"/>
  <c r="BL13" i="47" s="1"/>
  <c r="BO28" i="47"/>
  <c r="AN92" i="47"/>
  <c r="AN85" i="47"/>
  <c r="AJ44" i="47"/>
  <c r="AK44" i="47" s="1"/>
  <c r="BK44" i="47" s="1"/>
  <c r="AJ67" i="47"/>
  <c r="AK67" i="47" s="1"/>
  <c r="BK67" i="47" s="1"/>
  <c r="C92" i="47"/>
  <c r="BM38" i="47"/>
  <c r="BO48" i="47"/>
  <c r="BL59" i="47"/>
  <c r="AO59" i="47"/>
  <c r="BO59" i="47"/>
  <c r="Q64" i="47"/>
  <c r="BM9" i="47"/>
  <c r="AI74" i="47"/>
  <c r="AI91" i="47" s="1"/>
  <c r="M64" i="47"/>
  <c r="BI64" i="47" s="1"/>
  <c r="BO37" i="47"/>
  <c r="BM48" i="47"/>
  <c r="BM50" i="47"/>
  <c r="AF95" i="47"/>
  <c r="BO31" i="47"/>
  <c r="BL48" i="47"/>
  <c r="BM37" i="47"/>
  <c r="G91" i="47"/>
  <c r="G95" i="47"/>
  <c r="G92" i="47"/>
  <c r="G84" i="47"/>
  <c r="G85" i="47"/>
  <c r="BH71" i="47"/>
  <c r="BI71" i="47" s="1"/>
  <c r="BJ40" i="47"/>
  <c r="BL40" i="47" s="1"/>
  <c r="AK40" i="47"/>
  <c r="BK40" i="47" s="1"/>
  <c r="BM40" i="47" s="1"/>
  <c r="AO40" i="47"/>
  <c r="BO40" i="47" s="1"/>
  <c r="Q44" i="47"/>
  <c r="M44" i="47"/>
  <c r="BI44" i="47" s="1"/>
  <c r="BH44" i="47"/>
  <c r="AJ72" i="47"/>
  <c r="AO12" i="47"/>
  <c r="BO12" i="47" s="1"/>
  <c r="BJ12" i="47"/>
  <c r="BJ72" i="47" s="1"/>
  <c r="AK12" i="47"/>
  <c r="BK12" i="47" s="1"/>
  <c r="BM12" i="47" s="1"/>
  <c r="BM72" i="47" s="1"/>
  <c r="BL23" i="47"/>
  <c r="AO23" i="47"/>
  <c r="BO23" i="47" s="1"/>
  <c r="Q24" i="47"/>
  <c r="BH24" i="47"/>
  <c r="M24" i="47"/>
  <c r="BI24" i="47" s="1"/>
  <c r="Q72" i="47"/>
  <c r="M72" i="47"/>
  <c r="M70" i="47"/>
  <c r="Q70" i="47"/>
  <c r="AJ70" i="47"/>
  <c r="BJ10" i="47"/>
  <c r="AK10" i="47"/>
  <c r="BK10" i="47" s="1"/>
  <c r="BM10" i="47" s="1"/>
  <c r="AO10" i="47"/>
  <c r="BO10" i="47" s="1"/>
  <c r="BH69" i="47"/>
  <c r="BI69" i="47" s="1"/>
  <c r="BL9" i="47"/>
  <c r="AK17" i="47"/>
  <c r="BK17" i="47" s="1"/>
  <c r="BM17" i="47" s="1"/>
  <c r="AO17" i="47"/>
  <c r="BO17" i="47" s="1"/>
  <c r="AJ24" i="47"/>
  <c r="BJ17" i="47"/>
  <c r="BL17" i="47" s="1"/>
  <c r="AE74" i="47"/>
  <c r="BH72" i="47"/>
  <c r="BI72" i="47" s="1"/>
  <c r="M67" i="47"/>
  <c r="L74" i="47"/>
  <c r="Q67" i="47"/>
  <c r="AO57" i="47"/>
  <c r="BO57" i="47" s="1"/>
  <c r="AJ64" i="47"/>
  <c r="BJ57" i="47"/>
  <c r="BL57" i="47" s="1"/>
  <c r="BL64" i="47" s="1"/>
  <c r="AK57" i="47"/>
  <c r="BK57" i="47" s="1"/>
  <c r="BM57" i="47" s="1"/>
  <c r="BL29" i="47"/>
  <c r="AO29" i="47"/>
  <c r="BO29" i="47" s="1"/>
  <c r="AO73" i="47"/>
  <c r="BO73" i="47" s="1"/>
  <c r="AK73" i="47"/>
  <c r="BK73" i="47" s="1"/>
  <c r="BH70" i="47"/>
  <c r="BI70" i="47" s="1"/>
  <c r="BH54" i="47"/>
  <c r="M54" i="47"/>
  <c r="BI54" i="47" s="1"/>
  <c r="Q54" i="47"/>
  <c r="AY85" i="47"/>
  <c r="AY91" i="47"/>
  <c r="BS74" i="47"/>
  <c r="AY92" i="47"/>
  <c r="AY84" i="47"/>
  <c r="AO9" i="47"/>
  <c r="BO9" i="47" s="1"/>
  <c r="AA74" i="47"/>
  <c r="AO39" i="47"/>
  <c r="BO39" i="47" s="1"/>
  <c r="BJ39" i="47"/>
  <c r="BJ69" i="47" s="1"/>
  <c r="AK39" i="47"/>
  <c r="BK39" i="47" s="1"/>
  <c r="BM39" i="47" s="1"/>
  <c r="AK47" i="47"/>
  <c r="BK47" i="47" s="1"/>
  <c r="BM47" i="47" s="1"/>
  <c r="BJ47" i="47"/>
  <c r="BL47" i="47" s="1"/>
  <c r="AJ54" i="47"/>
  <c r="AO47" i="47"/>
  <c r="BO47" i="47" s="1"/>
  <c r="BJ34" i="47"/>
  <c r="AO34" i="47"/>
  <c r="AK34" i="47"/>
  <c r="BK34" i="47" s="1"/>
  <c r="AG91" i="47"/>
  <c r="AG84" i="47"/>
  <c r="AG92" i="47"/>
  <c r="AG85" i="47"/>
  <c r="AH95" i="47"/>
  <c r="I95" i="47"/>
  <c r="I91" i="47"/>
  <c r="I92" i="47"/>
  <c r="I84" i="47"/>
  <c r="I85" i="47"/>
  <c r="BJ41" i="47"/>
  <c r="BL41" i="47" s="1"/>
  <c r="AK41" i="47"/>
  <c r="BK41" i="47" s="1"/>
  <c r="BM41" i="47" s="1"/>
  <c r="AO41" i="47"/>
  <c r="BO41" i="47" s="1"/>
  <c r="BH67" i="47"/>
  <c r="BL7" i="47"/>
  <c r="AJ71" i="47"/>
  <c r="AO21" i="47"/>
  <c r="BO21" i="47" s="1"/>
  <c r="BJ21" i="47"/>
  <c r="AK21" i="47"/>
  <c r="BK21" i="47" s="1"/>
  <c r="BM21" i="47" s="1"/>
  <c r="AJ68" i="47"/>
  <c r="BJ8" i="47"/>
  <c r="AO8" i="47"/>
  <c r="BO8" i="47" s="1"/>
  <c r="AK8" i="47"/>
  <c r="BK8" i="47" s="1"/>
  <c r="BM8" i="47" s="1"/>
  <c r="AJ69" i="47"/>
  <c r="K85" i="47"/>
  <c r="K95" i="47"/>
  <c r="K91" i="47"/>
  <c r="K92" i="47"/>
  <c r="K84" i="47"/>
  <c r="BL50" i="47"/>
  <c r="AO7" i="47"/>
  <c r="BO7" i="47" s="1"/>
  <c r="Q14" i="47"/>
  <c r="BH14" i="47"/>
  <c r="M14" i="47"/>
  <c r="BI14" i="47" s="1"/>
  <c r="Q71" i="47"/>
  <c r="M71" i="47"/>
  <c r="BL18" i="47"/>
  <c r="AO18" i="47"/>
  <c r="BO18" i="47" s="1"/>
  <c r="BH68" i="47"/>
  <c r="BI68" i="47" s="1"/>
  <c r="AB84" i="47"/>
  <c r="AB92" i="47"/>
  <c r="AB95" i="47"/>
  <c r="AB85" i="47"/>
  <c r="AB91" i="47"/>
  <c r="AD95" i="47"/>
  <c r="M69" i="47"/>
  <c r="Q69" i="47"/>
  <c r="CE92" i="47"/>
  <c r="CE84" i="47"/>
  <c r="CE85" i="47"/>
  <c r="CK74" i="47"/>
  <c r="CK95" i="47" s="1"/>
  <c r="CE93" i="47"/>
  <c r="CE91" i="47"/>
  <c r="CF74" i="47"/>
  <c r="BO50" i="47"/>
  <c r="AJ14" i="47"/>
  <c r="BL37" i="47"/>
  <c r="E95" i="47"/>
  <c r="BH72" i="46"/>
  <c r="BI72" i="46" s="1"/>
  <c r="BL39" i="46"/>
  <c r="BL38" i="46"/>
  <c r="Q68" i="46"/>
  <c r="M68" i="46"/>
  <c r="AB91" i="46"/>
  <c r="AB84" i="46"/>
  <c r="AB85" i="46"/>
  <c r="AB95" i="46"/>
  <c r="AB92" i="46"/>
  <c r="AE74" i="46"/>
  <c r="AJ67" i="46"/>
  <c r="AK7" i="46"/>
  <c r="BK7" i="46" s="1"/>
  <c r="BM7" i="46" s="1"/>
  <c r="BM67" i="46" s="1"/>
  <c r="AO7" i="46"/>
  <c r="BJ7" i="46"/>
  <c r="BJ67" i="46" s="1"/>
  <c r="AJ14" i="46"/>
  <c r="BL62" i="46"/>
  <c r="AJ68" i="46"/>
  <c r="AO8" i="46"/>
  <c r="BJ8" i="46"/>
  <c r="AK8" i="46"/>
  <c r="BK8" i="46" s="1"/>
  <c r="AJ73" i="46"/>
  <c r="AO13" i="46"/>
  <c r="BO13" i="46" s="1"/>
  <c r="BJ13" i="46"/>
  <c r="AK13" i="46"/>
  <c r="BK13" i="46" s="1"/>
  <c r="BM13" i="46" s="1"/>
  <c r="BM73" i="46" s="1"/>
  <c r="M69" i="46"/>
  <c r="Q69" i="46"/>
  <c r="C91" i="46"/>
  <c r="U74" i="46"/>
  <c r="C92" i="46"/>
  <c r="C84" i="46"/>
  <c r="C85" i="46"/>
  <c r="BO10" i="46"/>
  <c r="I85" i="46"/>
  <c r="I95" i="46"/>
  <c r="I91" i="46"/>
  <c r="I92" i="46"/>
  <c r="I84" i="46"/>
  <c r="G95" i="46"/>
  <c r="AG74" i="46"/>
  <c r="AJ70" i="46"/>
  <c r="AK10" i="46"/>
  <c r="BK10" i="46" s="1"/>
  <c r="BM10" i="46" s="1"/>
  <c r="BM70" i="46" s="1"/>
  <c r="AO10" i="46"/>
  <c r="BJ10" i="46"/>
  <c r="Q24" i="46"/>
  <c r="M24" i="46"/>
  <c r="BI24" i="46" s="1"/>
  <c r="BH24" i="46"/>
  <c r="BL53" i="46"/>
  <c r="AO53" i="46"/>
  <c r="BO7" i="46"/>
  <c r="Q34" i="46"/>
  <c r="M34" i="46"/>
  <c r="BI34" i="46" s="1"/>
  <c r="BH34" i="46"/>
  <c r="Q73" i="46"/>
  <c r="M73" i="46"/>
  <c r="CD93" i="46"/>
  <c r="CD85" i="46"/>
  <c r="CG74" i="46"/>
  <c r="CD91" i="46"/>
  <c r="CD92" i="46"/>
  <c r="CE74" i="46"/>
  <c r="CD84" i="46"/>
  <c r="AJ54" i="46"/>
  <c r="AO47" i="46"/>
  <c r="BO47" i="46" s="1"/>
  <c r="BJ47" i="46"/>
  <c r="BL47" i="46" s="1"/>
  <c r="BL54" i="46" s="1"/>
  <c r="AK47" i="46"/>
  <c r="BK47" i="46" s="1"/>
  <c r="BM47" i="46" s="1"/>
  <c r="AO40" i="46"/>
  <c r="BO40" i="46" s="1"/>
  <c r="BJ40" i="46"/>
  <c r="BL40" i="46" s="1"/>
  <c r="AK40" i="46"/>
  <c r="BK40" i="46" s="1"/>
  <c r="BM40" i="46" s="1"/>
  <c r="AY92" i="46"/>
  <c r="AY85" i="46"/>
  <c r="AY91" i="46"/>
  <c r="BS74" i="46"/>
  <c r="AY84" i="46"/>
  <c r="BM21" i="46"/>
  <c r="BO27" i="46"/>
  <c r="Q70" i="46"/>
  <c r="M70" i="46"/>
  <c r="E95" i="46"/>
  <c r="BH70" i="46"/>
  <c r="BI70" i="46" s="1"/>
  <c r="BL10" i="46"/>
  <c r="BH68" i="46"/>
  <c r="BI68" i="46" s="1"/>
  <c r="BL8" i="46"/>
  <c r="BL68" i="46" s="1"/>
  <c r="BO53" i="46"/>
  <c r="BO20" i="46"/>
  <c r="BH67" i="46"/>
  <c r="AD95" i="46"/>
  <c r="AO21" i="46"/>
  <c r="AJ71" i="46"/>
  <c r="BJ21" i="46"/>
  <c r="AK21" i="46"/>
  <c r="BK21" i="46" s="1"/>
  <c r="BO21" i="46"/>
  <c r="BM27" i="46"/>
  <c r="AJ69" i="46"/>
  <c r="AK9" i="46"/>
  <c r="BK9" i="46" s="1"/>
  <c r="BM9" i="46" s="1"/>
  <c r="BM69" i="46" s="1"/>
  <c r="AO9" i="46"/>
  <c r="BO9" i="46" s="1"/>
  <c r="BJ9" i="46"/>
  <c r="BJ69" i="46" s="1"/>
  <c r="AK38" i="46"/>
  <c r="BK38" i="46" s="1"/>
  <c r="BJ38" i="46"/>
  <c r="AO38" i="46"/>
  <c r="AF95" i="46"/>
  <c r="BL27" i="46"/>
  <c r="BL34" i="46" s="1"/>
  <c r="AA84" i="46"/>
  <c r="AS74" i="46"/>
  <c r="AA92" i="46"/>
  <c r="AA85" i="46"/>
  <c r="AA91" i="46"/>
  <c r="AO59" i="46"/>
  <c r="BO59" i="46" s="1"/>
  <c r="AO37" i="46"/>
  <c r="BO37" i="46" s="1"/>
  <c r="AJ44" i="46"/>
  <c r="BJ37" i="46"/>
  <c r="BL37" i="46" s="1"/>
  <c r="AK37" i="46"/>
  <c r="BK37" i="46" s="1"/>
  <c r="BM37" i="46" s="1"/>
  <c r="BM8" i="46"/>
  <c r="BM68" i="46" s="1"/>
  <c r="AJ34" i="46"/>
  <c r="AO27" i="46"/>
  <c r="BJ27" i="46"/>
  <c r="AK27" i="46"/>
  <c r="BK27" i="46" s="1"/>
  <c r="BH14" i="46"/>
  <c r="M14" i="46"/>
  <c r="BI14" i="46" s="1"/>
  <c r="Q14" i="46"/>
  <c r="AO61" i="46"/>
  <c r="BO61" i="46" s="1"/>
  <c r="BJ61" i="46"/>
  <c r="AK61" i="46"/>
  <c r="BK61" i="46" s="1"/>
  <c r="BM61" i="46" s="1"/>
  <c r="BH71" i="46"/>
  <c r="BI71" i="46" s="1"/>
  <c r="AO17" i="46"/>
  <c r="BO17" i="46" s="1"/>
  <c r="BJ17" i="46"/>
  <c r="BL17" i="46" s="1"/>
  <c r="AJ24" i="46"/>
  <c r="AK17" i="46"/>
  <c r="BK17" i="46" s="1"/>
  <c r="BM17" i="46" s="1"/>
  <c r="BM38" i="46"/>
  <c r="K95" i="46"/>
  <c r="K92" i="46"/>
  <c r="K85" i="46"/>
  <c r="K84" i="46"/>
  <c r="K91" i="46"/>
  <c r="BH69" i="46"/>
  <c r="BI69" i="46" s="1"/>
  <c r="BL60" i="46"/>
  <c r="Q72" i="46"/>
  <c r="M72" i="46"/>
  <c r="BL30" i="46"/>
  <c r="AI95" i="46"/>
  <c r="AI85" i="46"/>
  <c r="AI91" i="46"/>
  <c r="AI92" i="46"/>
  <c r="AI84" i="46"/>
  <c r="AJ72" i="46"/>
  <c r="AO12" i="46"/>
  <c r="BO12" i="46" s="1"/>
  <c r="BJ12" i="46"/>
  <c r="BJ72" i="46" s="1"/>
  <c r="AK12" i="46"/>
  <c r="BK12" i="46" s="1"/>
  <c r="BM12" i="46" s="1"/>
  <c r="BM72" i="46" s="1"/>
  <c r="BO30" i="46"/>
  <c r="BO38" i="46"/>
  <c r="BO8" i="46"/>
  <c r="BL20" i="46"/>
  <c r="L74" i="46"/>
  <c r="Q67" i="46"/>
  <c r="M67" i="46"/>
  <c r="AO57" i="46"/>
  <c r="BO57" i="46" s="1"/>
  <c r="AJ64" i="46"/>
  <c r="BJ57" i="46"/>
  <c r="AK57" i="46"/>
  <c r="BK57" i="46" s="1"/>
  <c r="BM57" i="46" s="1"/>
  <c r="Q71" i="46"/>
  <c r="M71" i="46"/>
  <c r="BL73" i="47" l="1"/>
  <c r="BL34" i="47"/>
  <c r="BJ73" i="47"/>
  <c r="BJ44" i="47"/>
  <c r="AI92" i="47"/>
  <c r="BM34" i="47"/>
  <c r="BO34" i="47"/>
  <c r="AI85" i="47"/>
  <c r="AI84" i="47"/>
  <c r="BJ71" i="47"/>
  <c r="BM69" i="47"/>
  <c r="AO67" i="47"/>
  <c r="BO67" i="47" s="1"/>
  <c r="AO44" i="47"/>
  <c r="BO44" i="47" s="1"/>
  <c r="BM71" i="47"/>
  <c r="BJ67" i="47"/>
  <c r="BM44" i="47"/>
  <c r="BL12" i="47"/>
  <c r="BL72" i="47" s="1"/>
  <c r="BM68" i="47"/>
  <c r="BL54" i="47"/>
  <c r="BM70" i="47"/>
  <c r="BM67" i="47"/>
  <c r="AG95" i="47"/>
  <c r="BJ70" i="47"/>
  <c r="BJ68" i="47"/>
  <c r="BL8" i="47"/>
  <c r="BL68" i="47" s="1"/>
  <c r="BJ54" i="47"/>
  <c r="AO54" i="47"/>
  <c r="BO54" i="47" s="1"/>
  <c r="AK54" i="47"/>
  <c r="BK54" i="47" s="1"/>
  <c r="BM54" i="47" s="1"/>
  <c r="AK68" i="47"/>
  <c r="BK68" i="47" s="1"/>
  <c r="AO68" i="47"/>
  <c r="BO68" i="47" s="1"/>
  <c r="BL10" i="47"/>
  <c r="BL70" i="47" s="1"/>
  <c r="AE84" i="47"/>
  <c r="AE92" i="47"/>
  <c r="AE85" i="47"/>
  <c r="AE95" i="47"/>
  <c r="AE91" i="47"/>
  <c r="AJ74" i="47"/>
  <c r="AO70" i="47"/>
  <c r="BO70" i="47" s="1"/>
  <c r="AK70" i="47"/>
  <c r="BK70" i="47" s="1"/>
  <c r="AJ95" i="47"/>
  <c r="AK71" i="47"/>
  <c r="BK71" i="47" s="1"/>
  <c r="AO71" i="47"/>
  <c r="BO71" i="47" s="1"/>
  <c r="AK64" i="47"/>
  <c r="BK64" i="47" s="1"/>
  <c r="BM64" i="47" s="1"/>
  <c r="BJ64" i="47"/>
  <c r="AO64" i="47"/>
  <c r="BO64" i="47" s="1"/>
  <c r="BJ24" i="47"/>
  <c r="AK24" i="47"/>
  <c r="BK24" i="47" s="1"/>
  <c r="BM24" i="47" s="1"/>
  <c r="AO24" i="47"/>
  <c r="BO24" i="47" s="1"/>
  <c r="M95" i="47"/>
  <c r="BL67" i="47"/>
  <c r="AK69" i="47"/>
  <c r="BK69" i="47" s="1"/>
  <c r="AO69" i="47"/>
  <c r="BO69" i="47" s="1"/>
  <c r="BH74" i="47"/>
  <c r="BI74" i="47" s="1"/>
  <c r="BI67" i="47"/>
  <c r="AO14" i="47"/>
  <c r="BO14" i="47" s="1"/>
  <c r="AK14" i="47"/>
  <c r="BK14" i="47" s="1"/>
  <c r="BM14" i="47" s="1"/>
  <c r="BJ14" i="47"/>
  <c r="BL39" i="47"/>
  <c r="BL44" i="47" s="1"/>
  <c r="Q74" i="47"/>
  <c r="M74" i="47"/>
  <c r="AO72" i="47"/>
  <c r="BO72" i="47" s="1"/>
  <c r="AK72" i="47"/>
  <c r="BK72" i="47" s="1"/>
  <c r="AC95" i="47"/>
  <c r="AI95" i="47"/>
  <c r="AA92" i="47"/>
  <c r="AS74" i="47"/>
  <c r="AA84" i="47"/>
  <c r="AA85" i="47"/>
  <c r="AA91" i="47"/>
  <c r="BL21" i="47"/>
  <c r="BL71" i="47" s="1"/>
  <c r="AO70" i="46"/>
  <c r="AK70" i="46"/>
  <c r="BK70" i="46" s="1"/>
  <c r="BM71" i="46"/>
  <c r="AG95" i="46"/>
  <c r="AG91" i="46"/>
  <c r="AG85" i="46"/>
  <c r="AG92" i="46"/>
  <c r="AG84" i="46"/>
  <c r="BJ73" i="46"/>
  <c r="BL13" i="46"/>
  <c r="BL73" i="46" s="1"/>
  <c r="AO14" i="46"/>
  <c r="BO14" i="46" s="1"/>
  <c r="AK14" i="46"/>
  <c r="BK14" i="46" s="1"/>
  <c r="BJ14" i="46"/>
  <c r="CB61" i="46"/>
  <c r="BL61" i="46"/>
  <c r="BL44" i="46"/>
  <c r="BO68" i="46"/>
  <c r="CB57" i="46"/>
  <c r="BL57" i="46"/>
  <c r="AK44" i="46"/>
  <c r="BK44" i="46" s="1"/>
  <c r="BM44" i="46" s="1"/>
  <c r="BJ44" i="46"/>
  <c r="AO44" i="46"/>
  <c r="BO44" i="46" s="1"/>
  <c r="AO73" i="46"/>
  <c r="BO73" i="46" s="1"/>
  <c r="AK73" i="46"/>
  <c r="BK73" i="46" s="1"/>
  <c r="AO67" i="46"/>
  <c r="BO67" i="46" s="1"/>
  <c r="AJ74" i="46"/>
  <c r="AK67" i="46"/>
  <c r="BK67" i="46" s="1"/>
  <c r="AK64" i="46"/>
  <c r="BK64" i="46" s="1"/>
  <c r="BM64" i="46" s="1"/>
  <c r="BJ64" i="46"/>
  <c r="AO64" i="46"/>
  <c r="BO64" i="46" s="1"/>
  <c r="BM14" i="46"/>
  <c r="BJ71" i="46"/>
  <c r="BL70" i="46"/>
  <c r="AO54" i="46"/>
  <c r="BO54" i="46" s="1"/>
  <c r="AK54" i="46"/>
  <c r="BK54" i="46" s="1"/>
  <c r="BM54" i="46" s="1"/>
  <c r="BJ54" i="46"/>
  <c r="BM24" i="46"/>
  <c r="AE91" i="46"/>
  <c r="AE84" i="46"/>
  <c r="AE85" i="46"/>
  <c r="AE95" i="46"/>
  <c r="AE92" i="46"/>
  <c r="AO69" i="46"/>
  <c r="BO69" i="46" s="1"/>
  <c r="AK69" i="46"/>
  <c r="BK69" i="46" s="1"/>
  <c r="AO24" i="46"/>
  <c r="AK24" i="46"/>
  <c r="BK24" i="46" s="1"/>
  <c r="BJ24" i="46"/>
  <c r="AO71" i="46"/>
  <c r="AK71" i="46"/>
  <c r="BK71" i="46" s="1"/>
  <c r="BO24" i="46"/>
  <c r="BJ68" i="46"/>
  <c r="BJ74" i="46" s="1"/>
  <c r="AO72" i="46"/>
  <c r="BO72" i="46" s="1"/>
  <c r="AK72" i="46"/>
  <c r="BK72" i="46" s="1"/>
  <c r="BL9" i="46"/>
  <c r="BL69" i="46" s="1"/>
  <c r="AJ95" i="46"/>
  <c r="BL12" i="46"/>
  <c r="BL72" i="46" s="1"/>
  <c r="BO70" i="46"/>
  <c r="M95" i="46"/>
  <c r="BM34" i="46"/>
  <c r="BJ70" i="46"/>
  <c r="AK68" i="46"/>
  <c r="BK68" i="46" s="1"/>
  <c r="AO68" i="46"/>
  <c r="AO34" i="46"/>
  <c r="AK34" i="46"/>
  <c r="BK34" i="46" s="1"/>
  <c r="BJ34" i="46"/>
  <c r="BH74" i="46"/>
  <c r="BI74" i="46" s="1"/>
  <c r="BI67" i="46"/>
  <c r="BO71" i="46"/>
  <c r="M74" i="46"/>
  <c r="Q74" i="46"/>
  <c r="BL21" i="46"/>
  <c r="BL71" i="46" s="1"/>
  <c r="BL7" i="46"/>
  <c r="BO34" i="46"/>
  <c r="AC95" i="46"/>
  <c r="BJ74" i="47" l="1"/>
  <c r="BL14" i="47"/>
  <c r="BJ84" i="47"/>
  <c r="BJ92" i="47"/>
  <c r="BJ85" i="47"/>
  <c r="BJ91" i="47"/>
  <c r="AK95" i="47"/>
  <c r="BL69" i="47"/>
  <c r="BL74" i="47" s="1"/>
  <c r="AO74" i="47"/>
  <c r="AK74" i="47"/>
  <c r="BK74" i="47" s="1"/>
  <c r="BO74" i="47"/>
  <c r="BO95" i="47" s="1"/>
  <c r="BL24" i="47"/>
  <c r="BJ91" i="46"/>
  <c r="BJ92" i="46"/>
  <c r="BJ84" i="46"/>
  <c r="BJ85" i="46"/>
  <c r="AO74" i="46"/>
  <c r="AK74" i="46"/>
  <c r="BK74" i="46" s="1"/>
  <c r="BL64" i="46"/>
  <c r="BO74" i="46"/>
  <c r="BO95" i="46" s="1"/>
  <c r="AK95" i="46"/>
  <c r="BL67" i="46"/>
  <c r="BL74" i="46" s="1"/>
  <c r="BL14" i="46"/>
  <c r="BL24" i="46"/>
  <c r="BL91" i="47" l="1"/>
  <c r="BL84" i="47"/>
  <c r="BL92" i="47"/>
  <c r="BL85" i="47"/>
  <c r="BM74" i="47"/>
  <c r="BL93" i="47"/>
  <c r="BL91" i="46"/>
  <c r="BL92" i="46"/>
  <c r="BL84" i="46"/>
  <c r="BL85" i="46"/>
  <c r="BM74" i="46"/>
  <c r="CG93" i="47" l="1"/>
  <c r="CK93" i="47"/>
  <c r="CF93" i="46"/>
  <c r="CG93" i="46"/>
  <c r="CN54" i="33" l="1"/>
  <c r="M30" i="39" l="1"/>
  <c r="L30" i="39"/>
  <c r="O29" i="39"/>
  <c r="N29" i="39"/>
  <c r="O28" i="39"/>
  <c r="N28" i="39"/>
  <c r="O27" i="39"/>
  <c r="N27" i="39"/>
  <c r="N30" i="39" s="1"/>
  <c r="O18" i="39"/>
  <c r="AA11" i="39"/>
  <c r="Z11" i="39"/>
  <c r="W11" i="39"/>
  <c r="V11" i="39"/>
  <c r="U11" i="39"/>
  <c r="T11" i="39"/>
  <c r="S11" i="39"/>
  <c r="I11" i="39"/>
  <c r="E11" i="39"/>
  <c r="C11" i="39"/>
  <c r="B11" i="39"/>
  <c r="Y10" i="39"/>
  <c r="P10" i="39" s="1"/>
  <c r="N10" i="39"/>
  <c r="O10" i="39" s="1"/>
  <c r="M10" i="39"/>
  <c r="L10" i="39"/>
  <c r="J10" i="39"/>
  <c r="G10" i="39"/>
  <c r="H10" i="39" s="1"/>
  <c r="F10" i="39"/>
  <c r="D10" i="39"/>
  <c r="N9" i="39"/>
  <c r="J9" i="39"/>
  <c r="G9" i="39"/>
  <c r="H9" i="39" s="1"/>
  <c r="F9" i="39"/>
  <c r="D9" i="39"/>
  <c r="J8" i="39"/>
  <c r="F8" i="39"/>
  <c r="D8" i="39"/>
  <c r="J7" i="39"/>
  <c r="F7" i="39"/>
  <c r="D7" i="39"/>
  <c r="R6" i="39"/>
  <c r="J6" i="39"/>
  <c r="G6" i="39"/>
  <c r="H6" i="39" s="1"/>
  <c r="D6" i="39"/>
  <c r="P5" i="39"/>
  <c r="N5" i="39"/>
  <c r="M5" i="39"/>
  <c r="L5" i="39"/>
  <c r="J5" i="39"/>
  <c r="F5" i="39"/>
  <c r="D5" i="39"/>
  <c r="Y4" i="39"/>
  <c r="Q4" i="39" s="1"/>
  <c r="P4" i="39" s="1"/>
  <c r="N4" i="39"/>
  <c r="O4" i="39" s="1"/>
  <c r="M4" i="39"/>
  <c r="L4" i="39"/>
  <c r="J4" i="39"/>
  <c r="F4" i="39"/>
  <c r="D4" i="39"/>
  <c r="I23" i="35"/>
  <c r="G23" i="35"/>
  <c r="E23" i="35"/>
  <c r="I22" i="35"/>
  <c r="G22" i="35"/>
  <c r="E22" i="35"/>
  <c r="I21" i="35"/>
  <c r="G21" i="35"/>
  <c r="E21" i="35"/>
  <c r="I20" i="35"/>
  <c r="G20" i="35"/>
  <c r="E20" i="35"/>
  <c r="I19" i="35"/>
  <c r="G19" i="35"/>
  <c r="E19" i="35"/>
  <c r="I18" i="35"/>
  <c r="G18" i="35"/>
  <c r="E18" i="35"/>
  <c r="I17" i="35"/>
  <c r="G17" i="35"/>
  <c r="E17" i="35"/>
  <c r="DF54" i="33"/>
  <c r="DE54" i="33"/>
  <c r="DD54" i="33"/>
  <c r="DC54" i="33"/>
  <c r="DB54" i="33"/>
  <c r="DB45" i="33"/>
  <c r="DF44" i="33"/>
  <c r="DE44" i="33"/>
  <c r="DD44" i="33"/>
  <c r="DG44" i="33" s="1"/>
  <c r="DC44" i="33"/>
  <c r="DB44" i="33"/>
  <c r="DG43" i="33"/>
  <c r="DG42" i="33"/>
  <c r="DG41" i="33"/>
  <c r="DG40" i="33"/>
  <c r="DG39" i="33"/>
  <c r="DG38" i="33"/>
  <c r="DG37" i="33"/>
  <c r="DF73" i="33"/>
  <c r="DE73" i="33"/>
  <c r="DD73" i="33"/>
  <c r="DC73" i="33"/>
  <c r="DB73" i="33"/>
  <c r="DA73" i="33"/>
  <c r="DF72" i="33"/>
  <c r="DE72" i="33"/>
  <c r="DD72" i="33"/>
  <c r="DC72" i="33"/>
  <c r="DB72" i="33"/>
  <c r="DF71" i="33"/>
  <c r="DE71" i="33"/>
  <c r="DD71" i="33"/>
  <c r="DC71" i="33"/>
  <c r="DB71" i="33"/>
  <c r="DF70" i="33"/>
  <c r="DE70" i="33"/>
  <c r="DD70" i="33"/>
  <c r="DC70" i="33"/>
  <c r="DB70" i="33"/>
  <c r="DF69" i="33"/>
  <c r="DE69" i="33"/>
  <c r="DD69" i="33"/>
  <c r="DC69" i="33"/>
  <c r="DB69" i="33"/>
  <c r="DF68" i="33"/>
  <c r="DE68" i="33"/>
  <c r="DD68" i="33"/>
  <c r="DC68" i="33"/>
  <c r="DB68" i="33"/>
  <c r="DF67" i="33"/>
  <c r="DE67" i="33"/>
  <c r="DD67" i="33"/>
  <c r="DC67" i="33"/>
  <c r="DB67" i="33"/>
  <c r="DB65" i="33"/>
  <c r="DI64" i="33"/>
  <c r="DF64" i="33"/>
  <c r="DE64" i="33"/>
  <c r="DD64" i="33"/>
  <c r="DG64" i="33" s="1"/>
  <c r="DC64" i="33"/>
  <c r="DB64" i="33"/>
  <c r="DG63" i="33"/>
  <c r="DG62" i="33"/>
  <c r="DG61" i="33"/>
  <c r="DG60" i="33"/>
  <c r="DG59" i="33"/>
  <c r="DG58" i="33"/>
  <c r="DG57" i="33"/>
  <c r="DB55" i="33"/>
  <c r="DB35" i="33"/>
  <c r="DF34" i="33"/>
  <c r="DE34" i="33"/>
  <c r="DD34" i="33"/>
  <c r="DG34" i="33" s="1"/>
  <c r="DC34" i="33"/>
  <c r="DB34" i="33"/>
  <c r="DG33" i="33"/>
  <c r="DG32" i="33"/>
  <c r="DG31" i="33"/>
  <c r="DG30" i="33"/>
  <c r="DG29" i="33"/>
  <c r="DG28" i="33"/>
  <c r="DG27" i="33"/>
  <c r="DB25" i="33"/>
  <c r="DF24" i="33"/>
  <c r="DE24" i="33"/>
  <c r="DD24" i="33"/>
  <c r="DG24" i="33" s="1"/>
  <c r="DC24" i="33"/>
  <c r="DB24" i="33"/>
  <c r="DG23" i="33"/>
  <c r="DG22" i="33"/>
  <c r="DG21" i="33"/>
  <c r="DG20" i="33"/>
  <c r="DG19" i="33"/>
  <c r="DG18" i="33"/>
  <c r="DG17" i="33"/>
  <c r="DB15" i="33"/>
  <c r="DF14" i="33"/>
  <c r="DE14" i="33"/>
  <c r="DD14" i="33"/>
  <c r="DG14" i="33" s="1"/>
  <c r="DC14" i="33"/>
  <c r="DB14" i="33"/>
  <c r="DG13" i="33"/>
  <c r="DG12" i="33"/>
  <c r="DG11" i="33"/>
  <c r="DG10" i="33"/>
  <c r="DG9" i="33"/>
  <c r="DG8" i="33"/>
  <c r="DG7" i="33"/>
  <c r="DB5" i="33"/>
  <c r="CY14" i="35"/>
  <c r="DB73" i="35"/>
  <c r="DA73" i="35"/>
  <c r="CZ73" i="35"/>
  <c r="CY73" i="35"/>
  <c r="CX73" i="35"/>
  <c r="DB72" i="35"/>
  <c r="DA72" i="35"/>
  <c r="CZ72" i="35"/>
  <c r="DC72" i="35" s="1"/>
  <c r="CY72" i="35"/>
  <c r="CX72" i="35"/>
  <c r="DB71" i="35"/>
  <c r="DA71" i="35"/>
  <c r="CZ71" i="35"/>
  <c r="CY71" i="35"/>
  <c r="CX71" i="35"/>
  <c r="DB70" i="35"/>
  <c r="DA70" i="35"/>
  <c r="CZ70" i="35"/>
  <c r="CY70" i="35"/>
  <c r="CX70" i="35"/>
  <c r="DB69" i="35"/>
  <c r="DA69" i="35"/>
  <c r="CZ69" i="35"/>
  <c r="DC69" i="35" s="1"/>
  <c r="CY69" i="35"/>
  <c r="CX69" i="35"/>
  <c r="DB68" i="35"/>
  <c r="DA68" i="35"/>
  <c r="CZ68" i="35"/>
  <c r="CY68" i="35"/>
  <c r="CX68" i="35"/>
  <c r="DB67" i="35"/>
  <c r="DA67" i="35"/>
  <c r="CZ67" i="35"/>
  <c r="DC67" i="35" s="1"/>
  <c r="CY67" i="35"/>
  <c r="CX67" i="35"/>
  <c r="CX65" i="35"/>
  <c r="DE64" i="35"/>
  <c r="DB64" i="35"/>
  <c r="DA64" i="35"/>
  <c r="CZ64" i="35"/>
  <c r="DC64" i="35" s="1"/>
  <c r="CY64" i="35"/>
  <c r="CX64" i="35"/>
  <c r="DC63" i="35"/>
  <c r="DC62" i="35"/>
  <c r="DC61" i="35"/>
  <c r="DC60" i="35"/>
  <c r="DC59" i="35"/>
  <c r="DC58" i="35"/>
  <c r="DC57" i="35"/>
  <c r="CX55" i="35"/>
  <c r="DB54" i="35"/>
  <c r="DA54" i="35"/>
  <c r="CZ54" i="35"/>
  <c r="CY54" i="35"/>
  <c r="CX54" i="35"/>
  <c r="DC53" i="35"/>
  <c r="DC52" i="35"/>
  <c r="DC51" i="35"/>
  <c r="DC50" i="35"/>
  <c r="DC49" i="35"/>
  <c r="DC48" i="35"/>
  <c r="DC47" i="35"/>
  <c r="CX45" i="35"/>
  <c r="DB44" i="35"/>
  <c r="DA44" i="35"/>
  <c r="CZ44" i="35"/>
  <c r="CY44" i="35"/>
  <c r="CX44" i="35"/>
  <c r="DC43" i="35"/>
  <c r="DC42" i="35"/>
  <c r="DC41" i="35"/>
  <c r="DC40" i="35"/>
  <c r="DC39" i="35"/>
  <c r="DC38" i="35"/>
  <c r="DC37" i="35"/>
  <c r="CX35" i="35"/>
  <c r="DB34" i="35"/>
  <c r="DA34" i="35"/>
  <c r="CZ34" i="35"/>
  <c r="CY34" i="35"/>
  <c r="CX34" i="35"/>
  <c r="DC33" i="35"/>
  <c r="DC32" i="35"/>
  <c r="DC31" i="35"/>
  <c r="DC30" i="35"/>
  <c r="DC29" i="35"/>
  <c r="DC28" i="35"/>
  <c r="DC27" i="35"/>
  <c r="CX25" i="35"/>
  <c r="DB24" i="35"/>
  <c r="DA24" i="35"/>
  <c r="CZ24" i="35"/>
  <c r="CY24" i="35"/>
  <c r="CX24" i="35"/>
  <c r="DC23" i="35"/>
  <c r="DC22" i="35"/>
  <c r="DC21" i="35"/>
  <c r="DC20" i="35"/>
  <c r="DC19" i="35"/>
  <c r="DC18" i="35"/>
  <c r="DC17" i="35"/>
  <c r="CX15" i="35"/>
  <c r="DB14" i="35"/>
  <c r="DA14" i="35"/>
  <c r="CZ14" i="35"/>
  <c r="CX14" i="35"/>
  <c r="DC13" i="35"/>
  <c r="DC12" i="35"/>
  <c r="DC11" i="35"/>
  <c r="DC10" i="35"/>
  <c r="DC9" i="35"/>
  <c r="DC8" i="35"/>
  <c r="DC7" i="35"/>
  <c r="CX5" i="35"/>
  <c r="C50" i="33"/>
  <c r="C52" i="33"/>
  <c r="K100" i="33"/>
  <c r="I4" i="45"/>
  <c r="R7" i="39" l="1"/>
  <c r="G7" i="39" s="1"/>
  <c r="H7" i="39" s="1"/>
  <c r="DG73" i="33"/>
  <c r="DC34" i="35"/>
  <c r="DC68" i="35"/>
  <c r="DC73" i="35"/>
  <c r="DB74" i="33"/>
  <c r="DG71" i="33"/>
  <c r="DC74" i="33"/>
  <c r="DD74" i="33"/>
  <c r="R8" i="39"/>
  <c r="G8" i="39" s="1"/>
  <c r="H8" i="39" s="1"/>
  <c r="N11" i="39"/>
  <c r="J11" i="39"/>
  <c r="R5" i="39"/>
  <c r="G5" i="39" s="1"/>
  <c r="H5" i="39" s="1"/>
  <c r="O30" i="39"/>
  <c r="DC70" i="35"/>
  <c r="DC44" i="35"/>
  <c r="CX74" i="35"/>
  <c r="CY74" i="35"/>
  <c r="DC24" i="35"/>
  <c r="DA74" i="35"/>
  <c r="DB74" i="35"/>
  <c r="DC71" i="35"/>
  <c r="CZ74" i="35"/>
  <c r="DC74" i="35" s="1"/>
  <c r="DG54" i="33"/>
  <c r="B13" i="39"/>
  <c r="R4" i="39"/>
  <c r="G4" i="39" s="1"/>
  <c r="H4" i="39" s="1"/>
  <c r="D11" i="39"/>
  <c r="O5" i="39"/>
  <c r="F11" i="39"/>
  <c r="DF74" i="33"/>
  <c r="DG67" i="33"/>
  <c r="DG69" i="33"/>
  <c r="DG70" i="33"/>
  <c r="DG68" i="33"/>
  <c r="DG72" i="33"/>
  <c r="DE74" i="33"/>
  <c r="DC54" i="35"/>
  <c r="DC14" i="35"/>
  <c r="Q11" i="39" l="1"/>
  <c r="AI12" i="39" s="1"/>
  <c r="DG74" i="33"/>
  <c r="H17" i="45"/>
  <c r="G17" i="45"/>
  <c r="H16" i="45"/>
  <c r="G16" i="45"/>
  <c r="H15" i="45"/>
  <c r="G15" i="45"/>
  <c r="H14" i="45"/>
  <c r="G14" i="45"/>
  <c r="H13" i="45"/>
  <c r="G13" i="45"/>
  <c r="H8" i="45"/>
  <c r="G8" i="45"/>
  <c r="H7" i="45"/>
  <c r="G7" i="45"/>
  <c r="H6" i="45"/>
  <c r="G6" i="45"/>
  <c r="H5" i="45"/>
  <c r="G5" i="45"/>
  <c r="H4" i="45"/>
  <c r="G4" i="45"/>
  <c r="I17" i="45"/>
  <c r="I16" i="45"/>
  <c r="I15" i="45"/>
  <c r="I14" i="45"/>
  <c r="I13" i="45"/>
  <c r="I5" i="45"/>
  <c r="I6" i="45"/>
  <c r="I7" i="45"/>
  <c r="I8" i="45"/>
  <c r="R11" i="39" l="1"/>
  <c r="G11" i="39" s="1"/>
  <c r="H11" i="39" s="1"/>
  <c r="AL12" i="39"/>
  <c r="AI13" i="39"/>
  <c r="AJ13" i="39" s="1"/>
  <c r="E52" i="45"/>
  <c r="C52" i="45"/>
  <c r="I52" i="45" s="1"/>
  <c r="B52" i="45"/>
  <c r="I51" i="45"/>
  <c r="G51" i="45"/>
  <c r="H51" i="45" s="1"/>
  <c r="F51" i="45"/>
  <c r="D51" i="45"/>
  <c r="I50" i="45"/>
  <c r="G50" i="45"/>
  <c r="H50" i="45" s="1"/>
  <c r="F50" i="45"/>
  <c r="D50" i="45"/>
  <c r="I49" i="45"/>
  <c r="G49" i="45"/>
  <c r="H49" i="45" s="1"/>
  <c r="F49" i="45"/>
  <c r="D49" i="45"/>
  <c r="I48" i="45"/>
  <c r="G48" i="45"/>
  <c r="F48" i="45"/>
  <c r="D48" i="45"/>
  <c r="I47" i="45"/>
  <c r="G47" i="45"/>
  <c r="H47" i="45" s="1"/>
  <c r="F47" i="45"/>
  <c r="D47" i="45"/>
  <c r="C43" i="45"/>
  <c r="B43" i="45"/>
  <c r="D42" i="45"/>
  <c r="D41" i="45"/>
  <c r="D40" i="45"/>
  <c r="D39" i="45"/>
  <c r="D38" i="45"/>
  <c r="G36" i="45"/>
  <c r="E36" i="45"/>
  <c r="C36" i="45"/>
  <c r="B36" i="45"/>
  <c r="I35" i="45"/>
  <c r="E42" i="45" s="1"/>
  <c r="H35" i="45"/>
  <c r="F35" i="45"/>
  <c r="D35" i="45"/>
  <c r="I34" i="45"/>
  <c r="E41" i="45" s="1"/>
  <c r="G41" i="45" s="1"/>
  <c r="H41" i="45" s="1"/>
  <c r="H34" i="45"/>
  <c r="F34" i="45"/>
  <c r="D34" i="45"/>
  <c r="I33" i="45"/>
  <c r="E40" i="45" s="1"/>
  <c r="F40" i="45" s="1"/>
  <c r="H33" i="45"/>
  <c r="F33" i="45"/>
  <c r="D33" i="45"/>
  <c r="I32" i="45"/>
  <c r="E39" i="45" s="1"/>
  <c r="G39" i="45" s="1"/>
  <c r="H39" i="45" s="1"/>
  <c r="H32" i="45"/>
  <c r="F32" i="45"/>
  <c r="D32" i="45"/>
  <c r="I31" i="45"/>
  <c r="E38" i="45" s="1"/>
  <c r="H31" i="45"/>
  <c r="F31" i="45"/>
  <c r="D31" i="45"/>
  <c r="B26" i="45"/>
  <c r="B25" i="45"/>
  <c r="B24" i="45"/>
  <c r="B23" i="45"/>
  <c r="B22" i="45"/>
  <c r="D13" i="45"/>
  <c r="E13" i="45"/>
  <c r="D14" i="45"/>
  <c r="E14" i="45"/>
  <c r="D15" i="45"/>
  <c r="E15" i="45"/>
  <c r="D16" i="45"/>
  <c r="E16" i="45"/>
  <c r="D17" i="45"/>
  <c r="E17" i="45"/>
  <c r="B18" i="45"/>
  <c r="C18" i="45"/>
  <c r="F18" i="45"/>
  <c r="F9" i="45"/>
  <c r="E5" i="45"/>
  <c r="E6" i="45"/>
  <c r="E7" i="45"/>
  <c r="E8" i="45"/>
  <c r="E4" i="45"/>
  <c r="D5" i="45"/>
  <c r="D6" i="45"/>
  <c r="D7" i="45"/>
  <c r="D8" i="45"/>
  <c r="D4" i="45"/>
  <c r="B9" i="45"/>
  <c r="C9" i="45"/>
  <c r="G36" i="44"/>
  <c r="E36" i="44"/>
  <c r="B36" i="44"/>
  <c r="K35" i="44"/>
  <c r="C35" i="43"/>
  <c r="D35" i="43"/>
  <c r="E35" i="43"/>
  <c r="F35" i="43"/>
  <c r="E36" i="43" s="1"/>
  <c r="G35" i="43"/>
  <c r="H35" i="43"/>
  <c r="I35" i="43"/>
  <c r="J35" i="43"/>
  <c r="K35" i="43"/>
  <c r="B35" i="43"/>
  <c r="L28" i="40"/>
  <c r="B36" i="43"/>
  <c r="H35" i="42"/>
  <c r="I35" i="42"/>
  <c r="J35" i="42"/>
  <c r="K35" i="42"/>
  <c r="G35" i="42"/>
  <c r="L34" i="42"/>
  <c r="E36" i="42"/>
  <c r="B36" i="42"/>
  <c r="L33" i="42"/>
  <c r="L32" i="42"/>
  <c r="L31" i="42"/>
  <c r="L30" i="42"/>
  <c r="L29" i="42"/>
  <c r="L28" i="42"/>
  <c r="L27" i="42"/>
  <c r="L26" i="42"/>
  <c r="L25" i="42"/>
  <c r="L24" i="42"/>
  <c r="L23" i="42"/>
  <c r="L22" i="42"/>
  <c r="L21" i="42"/>
  <c r="L20" i="42"/>
  <c r="L19" i="42"/>
  <c r="L18" i="42"/>
  <c r="L17" i="42"/>
  <c r="L16" i="42"/>
  <c r="L15" i="42"/>
  <c r="L14" i="42"/>
  <c r="L13" i="42"/>
  <c r="L12" i="42"/>
  <c r="L11" i="42"/>
  <c r="L10" i="42"/>
  <c r="L9" i="42"/>
  <c r="L8" i="42"/>
  <c r="L7" i="42"/>
  <c r="L6" i="42"/>
  <c r="L5" i="42"/>
  <c r="L4" i="42"/>
  <c r="L46" i="41"/>
  <c r="L45" i="41"/>
  <c r="L40" i="41"/>
  <c r="H35" i="41"/>
  <c r="I35" i="41"/>
  <c r="G36" i="41" s="1"/>
  <c r="J35" i="41"/>
  <c r="K35" i="41"/>
  <c r="G35" i="41"/>
  <c r="F35" i="41"/>
  <c r="E35" i="41"/>
  <c r="E36" i="41" s="1"/>
  <c r="C35" i="41"/>
  <c r="D35" i="41"/>
  <c r="B35" i="41"/>
  <c r="B36" i="41" s="1"/>
  <c r="G36" i="40"/>
  <c r="E36" i="40"/>
  <c r="B36" i="40"/>
  <c r="L35" i="40"/>
  <c r="L34" i="40"/>
  <c r="L33" i="40"/>
  <c r="L32" i="40"/>
  <c r="L31" i="40"/>
  <c r="L30" i="40"/>
  <c r="L29" i="40"/>
  <c r="L27" i="40"/>
  <c r="L26" i="40"/>
  <c r="L25" i="40"/>
  <c r="L24" i="40"/>
  <c r="L23" i="40"/>
  <c r="L22" i="40"/>
  <c r="L21" i="40"/>
  <c r="L20" i="40"/>
  <c r="L19" i="40"/>
  <c r="L18" i="40"/>
  <c r="L17" i="40"/>
  <c r="L16" i="40"/>
  <c r="L15" i="40"/>
  <c r="L14" i="40"/>
  <c r="L13" i="40"/>
  <c r="L12" i="40"/>
  <c r="L11" i="40"/>
  <c r="L10" i="40"/>
  <c r="L9" i="40"/>
  <c r="L8" i="40"/>
  <c r="L7" i="40"/>
  <c r="L6" i="40"/>
  <c r="L5" i="40"/>
  <c r="L4" i="40"/>
  <c r="L5" i="41"/>
  <c r="L6" i="41"/>
  <c r="L7" i="41"/>
  <c r="L8" i="41"/>
  <c r="L9" i="41"/>
  <c r="L10" i="41"/>
  <c r="L11" i="41"/>
  <c r="L12" i="41"/>
  <c r="L13" i="41"/>
  <c r="L14" i="41"/>
  <c r="L15" i="41"/>
  <c r="L16" i="41"/>
  <c r="L17" i="41"/>
  <c r="L18" i="41"/>
  <c r="L19" i="41"/>
  <c r="L20" i="41"/>
  <c r="L21" i="41"/>
  <c r="L22" i="41"/>
  <c r="L23" i="41"/>
  <c r="L24" i="41"/>
  <c r="L25" i="41"/>
  <c r="L26" i="41"/>
  <c r="L27" i="41"/>
  <c r="L28" i="41"/>
  <c r="L29" i="41"/>
  <c r="L30" i="41"/>
  <c r="L31" i="41"/>
  <c r="L32" i="41"/>
  <c r="L33" i="41"/>
  <c r="L34" i="41"/>
  <c r="L4" i="41"/>
  <c r="CM34" i="37"/>
  <c r="AJ12" i="39" l="1"/>
  <c r="AJ11" i="39"/>
  <c r="G24" i="45"/>
  <c r="H24" i="45"/>
  <c r="G23" i="45"/>
  <c r="H23" i="45"/>
  <c r="I9" i="45"/>
  <c r="H9" i="45"/>
  <c r="G9" i="45"/>
  <c r="E22" i="45"/>
  <c r="G22" i="45"/>
  <c r="H22" i="45"/>
  <c r="E25" i="45"/>
  <c r="G25" i="45"/>
  <c r="H25" i="45"/>
  <c r="G26" i="45"/>
  <c r="H26" i="45"/>
  <c r="H18" i="45"/>
  <c r="G18" i="45"/>
  <c r="G52" i="45"/>
  <c r="H52" i="45" s="1"/>
  <c r="L35" i="42"/>
  <c r="I18" i="45"/>
  <c r="E9" i="45"/>
  <c r="B27" i="45"/>
  <c r="D36" i="45"/>
  <c r="F36" i="45"/>
  <c r="D18" i="45"/>
  <c r="F27" i="45"/>
  <c r="I36" i="45"/>
  <c r="D22" i="45"/>
  <c r="D52" i="45"/>
  <c r="D43" i="45"/>
  <c r="C27" i="45"/>
  <c r="E18" i="45"/>
  <c r="F52" i="45"/>
  <c r="E43" i="45"/>
  <c r="F43" i="45" s="1"/>
  <c r="G38" i="45"/>
  <c r="F38" i="45"/>
  <c r="F42" i="45"/>
  <c r="G42" i="45"/>
  <c r="H42" i="45" s="1"/>
  <c r="F39" i="45"/>
  <c r="D24" i="45"/>
  <c r="F41" i="45"/>
  <c r="E24" i="45"/>
  <c r="H36" i="45"/>
  <c r="D26" i="45"/>
  <c r="H48" i="45"/>
  <c r="D25" i="45"/>
  <c r="G40" i="45"/>
  <c r="H40" i="45" s="1"/>
  <c r="E26" i="45"/>
  <c r="D23" i="45"/>
  <c r="E23" i="45"/>
  <c r="D9" i="45"/>
  <c r="L36" i="44"/>
  <c r="B37" i="44" s="1"/>
  <c r="G36" i="43"/>
  <c r="L35" i="43"/>
  <c r="L36" i="43"/>
  <c r="G36" i="42"/>
  <c r="L36" i="42" s="1"/>
  <c r="B37" i="42" s="1"/>
  <c r="L35" i="41"/>
  <c r="L36" i="40"/>
  <c r="B37" i="40" s="1"/>
  <c r="L36" i="41"/>
  <c r="B37" i="41" s="1"/>
  <c r="H27" i="45" l="1"/>
  <c r="G27" i="45"/>
  <c r="D27" i="45"/>
  <c r="E27" i="45"/>
  <c r="H38" i="45"/>
  <c r="G43" i="45"/>
  <c r="H43" i="45" s="1"/>
  <c r="G37" i="44"/>
  <c r="E37" i="44"/>
  <c r="B38" i="44" s="1"/>
  <c r="E37" i="43"/>
  <c r="B37" i="43"/>
  <c r="B38" i="43" s="1"/>
  <c r="G37" i="43"/>
  <c r="G37" i="42"/>
  <c r="E37" i="42"/>
  <c r="B38" i="42" s="1"/>
  <c r="E37" i="40"/>
  <c r="G37" i="40"/>
  <c r="E37" i="41"/>
  <c r="G37" i="41"/>
  <c r="CN73" i="38"/>
  <c r="CM73" i="38"/>
  <c r="CL73" i="38"/>
  <c r="CK73" i="38"/>
  <c r="CJ73" i="38"/>
  <c r="CN72" i="38"/>
  <c r="CM72" i="38"/>
  <c r="CL72" i="38"/>
  <c r="CK72" i="38"/>
  <c r="CJ72" i="38"/>
  <c r="CN71" i="38"/>
  <c r="CM71" i="38"/>
  <c r="CL71" i="38"/>
  <c r="CK71" i="38"/>
  <c r="CJ71" i="38"/>
  <c r="CN70" i="38"/>
  <c r="CM70" i="38"/>
  <c r="CL70" i="38"/>
  <c r="CK70" i="38"/>
  <c r="CJ70" i="38"/>
  <c r="CN69" i="38"/>
  <c r="CM69" i="38"/>
  <c r="CL69" i="38"/>
  <c r="CK69" i="38"/>
  <c r="CJ69" i="38"/>
  <c r="CN68" i="38"/>
  <c r="CM68" i="38"/>
  <c r="CL68" i="38"/>
  <c r="CK68" i="38"/>
  <c r="CJ68" i="38"/>
  <c r="CN67" i="38"/>
  <c r="CM67" i="38"/>
  <c r="CL67" i="38"/>
  <c r="CK67" i="38"/>
  <c r="CJ67" i="38"/>
  <c r="CJ65" i="38"/>
  <c r="CN64" i="38"/>
  <c r="CM64" i="38"/>
  <c r="CL64" i="38"/>
  <c r="CO64" i="38" s="1"/>
  <c r="CK64" i="38"/>
  <c r="CJ64" i="38"/>
  <c r="CO63" i="38"/>
  <c r="CO62" i="38"/>
  <c r="CO61" i="38"/>
  <c r="CO60" i="38"/>
  <c r="CO59" i="38"/>
  <c r="CO58" i="38"/>
  <c r="CO57" i="38"/>
  <c r="CJ55" i="38"/>
  <c r="CN54" i="38"/>
  <c r="CM54" i="38"/>
  <c r="CL54" i="38"/>
  <c r="CK54" i="38"/>
  <c r="CJ54" i="38"/>
  <c r="CO53" i="38"/>
  <c r="CO52" i="38"/>
  <c r="CO51" i="38"/>
  <c r="CO50" i="38"/>
  <c r="CO49" i="38"/>
  <c r="CO48" i="38"/>
  <c r="CO47" i="38"/>
  <c r="CJ45" i="38"/>
  <c r="CN44" i="38"/>
  <c r="CM44" i="38"/>
  <c r="CL44" i="38"/>
  <c r="CK44" i="38"/>
  <c r="CJ44" i="38"/>
  <c r="CO43" i="38"/>
  <c r="CO42" i="38"/>
  <c r="CO41" i="38"/>
  <c r="CO40" i="38"/>
  <c r="CO39" i="38"/>
  <c r="CO38" i="38"/>
  <c r="CO37" i="38"/>
  <c r="CJ35" i="38"/>
  <c r="CN34" i="38"/>
  <c r="CM34" i="38"/>
  <c r="CL34" i="38"/>
  <c r="CK34" i="38"/>
  <c r="CJ34" i="38"/>
  <c r="CO33" i="38"/>
  <c r="CO32" i="38"/>
  <c r="CO31" i="38"/>
  <c r="CO30" i="38"/>
  <c r="CO29" i="38"/>
  <c r="CO28" i="38"/>
  <c r="CO27" i="38"/>
  <c r="CJ25" i="38"/>
  <c r="CN24" i="38"/>
  <c r="CM24" i="38"/>
  <c r="CL24" i="38"/>
  <c r="CK24" i="38"/>
  <c r="CJ24" i="38"/>
  <c r="CO23" i="38"/>
  <c r="CO22" i="38"/>
  <c r="CO21" i="38"/>
  <c r="CO20" i="38"/>
  <c r="CO19" i="38"/>
  <c r="CO18" i="38"/>
  <c r="CO17" i="38"/>
  <c r="CJ15" i="38"/>
  <c r="CN14" i="38"/>
  <c r="CM14" i="38"/>
  <c r="CL14" i="38"/>
  <c r="CK14" i="38"/>
  <c r="CJ14" i="38"/>
  <c r="CO13" i="38"/>
  <c r="CO12" i="38"/>
  <c r="CO11" i="38"/>
  <c r="CO10" i="38"/>
  <c r="CO9" i="38"/>
  <c r="CO8" i="38"/>
  <c r="CO7" i="38"/>
  <c r="CJ5" i="38"/>
  <c r="CN73" i="37"/>
  <c r="CM73" i="37"/>
  <c r="CL73" i="37"/>
  <c r="CK73" i="37"/>
  <c r="CJ73" i="37"/>
  <c r="CI73" i="37"/>
  <c r="CN72" i="37"/>
  <c r="CM72" i="37"/>
  <c r="CL72" i="37"/>
  <c r="CK72" i="37"/>
  <c r="CJ72" i="37"/>
  <c r="CN71" i="37"/>
  <c r="CM71" i="37"/>
  <c r="CL71" i="37"/>
  <c r="CK71" i="37"/>
  <c r="CJ71" i="37"/>
  <c r="CN70" i="37"/>
  <c r="CM70" i="37"/>
  <c r="CL70" i="37"/>
  <c r="CK70" i="37"/>
  <c r="CJ70" i="37"/>
  <c r="CN69" i="37"/>
  <c r="CM69" i="37"/>
  <c r="CL69" i="37"/>
  <c r="CK69" i="37"/>
  <c r="CJ69" i="37"/>
  <c r="CN68" i="37"/>
  <c r="CM68" i="37"/>
  <c r="CL68" i="37"/>
  <c r="CK68" i="37"/>
  <c r="CJ68" i="37"/>
  <c r="CN67" i="37"/>
  <c r="CM67" i="37"/>
  <c r="CL67" i="37"/>
  <c r="CK67" i="37"/>
  <c r="CJ67" i="37"/>
  <c r="CJ65" i="37"/>
  <c r="CX65" i="37" s="1"/>
  <c r="CN64" i="37"/>
  <c r="CM64" i="37"/>
  <c r="CL64" i="37"/>
  <c r="CO64" i="37" s="1"/>
  <c r="CK64" i="37"/>
  <c r="CJ64" i="37"/>
  <c r="CO63" i="37"/>
  <c r="CO62" i="37"/>
  <c r="CO61" i="37"/>
  <c r="CO60" i="37"/>
  <c r="CO59" i="37"/>
  <c r="CO58" i="37"/>
  <c r="CO57" i="37"/>
  <c r="CJ55" i="37"/>
  <c r="CX55" i="37" s="1"/>
  <c r="CN54" i="37"/>
  <c r="CM54" i="37"/>
  <c r="CL54" i="37"/>
  <c r="CK54" i="37"/>
  <c r="CJ54" i="37"/>
  <c r="CO53" i="37"/>
  <c r="CO52" i="37"/>
  <c r="CO51" i="37"/>
  <c r="CO50" i="37"/>
  <c r="CO49" i="37"/>
  <c r="CO48" i="37"/>
  <c r="CO47" i="37"/>
  <c r="CJ45" i="37"/>
  <c r="CX45" i="37" s="1"/>
  <c r="CN44" i="37"/>
  <c r="CM44" i="37"/>
  <c r="CL44" i="37"/>
  <c r="CK44" i="37"/>
  <c r="CJ44" i="37"/>
  <c r="CO43" i="37"/>
  <c r="CO42" i="37"/>
  <c r="CO41" i="37"/>
  <c r="CO40" i="37"/>
  <c r="CO39" i="37"/>
  <c r="CO38" i="37"/>
  <c r="CO37" i="37"/>
  <c r="CJ35" i="37"/>
  <c r="CX35" i="37" s="1"/>
  <c r="CN34" i="37"/>
  <c r="CL34" i="37"/>
  <c r="CK34" i="37"/>
  <c r="CJ34" i="37"/>
  <c r="CO33" i="37"/>
  <c r="CO32" i="37"/>
  <c r="CO31" i="37"/>
  <c r="CO30" i="37"/>
  <c r="CO29" i="37"/>
  <c r="CO28" i="37"/>
  <c r="CO27" i="37"/>
  <c r="CJ25" i="37"/>
  <c r="CX25" i="37" s="1"/>
  <c r="CN24" i="37"/>
  <c r="CM24" i="37"/>
  <c r="CL24" i="37"/>
  <c r="CK24" i="37"/>
  <c r="CJ24" i="37"/>
  <c r="CO23" i="37"/>
  <c r="CO22" i="37"/>
  <c r="CO21" i="37"/>
  <c r="CO20" i="37"/>
  <c r="CO19" i="37"/>
  <c r="CO18" i="37"/>
  <c r="CO17" i="37"/>
  <c r="CJ15" i="37"/>
  <c r="CX15" i="37" s="1"/>
  <c r="CN14" i="37"/>
  <c r="CM14" i="37"/>
  <c r="CL14" i="37"/>
  <c r="CK14" i="37"/>
  <c r="CJ14" i="37"/>
  <c r="CO13" i="37"/>
  <c r="CO12" i="37"/>
  <c r="CO11" i="37"/>
  <c r="CO10" i="37"/>
  <c r="CO9" i="37"/>
  <c r="CO8" i="37"/>
  <c r="CO7" i="37"/>
  <c r="CJ5" i="37"/>
  <c r="CX5" i="37" s="1"/>
  <c r="CQ73" i="33"/>
  <c r="CP73" i="33"/>
  <c r="CO73" i="33"/>
  <c r="CN73" i="33"/>
  <c r="CM73" i="33"/>
  <c r="CL73" i="33"/>
  <c r="CQ72" i="33"/>
  <c r="CP72" i="33"/>
  <c r="CO72" i="33"/>
  <c r="CN72" i="33"/>
  <c r="CM72" i="33"/>
  <c r="CQ71" i="33"/>
  <c r="CP71" i="33"/>
  <c r="CO71" i="33"/>
  <c r="CN71" i="33"/>
  <c r="CM71" i="33"/>
  <c r="CQ70" i="33"/>
  <c r="CP70" i="33"/>
  <c r="CO70" i="33"/>
  <c r="CN70" i="33"/>
  <c r="CM70" i="33"/>
  <c r="CQ69" i="33"/>
  <c r="CP69" i="33"/>
  <c r="CO69" i="33"/>
  <c r="CN69" i="33"/>
  <c r="CM69" i="33"/>
  <c r="CQ68" i="33"/>
  <c r="CP68" i="33"/>
  <c r="CO68" i="33"/>
  <c r="CN68" i="33"/>
  <c r="CM68" i="33"/>
  <c r="CQ67" i="33"/>
  <c r="CP67" i="33"/>
  <c r="CO67" i="33"/>
  <c r="CN67" i="33"/>
  <c r="CM67" i="33"/>
  <c r="CM65" i="33"/>
  <c r="CQ64" i="33"/>
  <c r="CP64" i="33"/>
  <c r="CO64" i="33"/>
  <c r="CR64" i="33" s="1"/>
  <c r="CN64" i="33"/>
  <c r="CM64" i="33"/>
  <c r="CR63" i="33"/>
  <c r="CR62" i="33"/>
  <c r="CR61" i="33"/>
  <c r="CR60" i="33"/>
  <c r="CR59" i="33"/>
  <c r="CR58" i="33"/>
  <c r="CR57" i="33"/>
  <c r="CM55" i="33"/>
  <c r="CQ54" i="33"/>
  <c r="CP54" i="33"/>
  <c r="CO54" i="33"/>
  <c r="CM54" i="33"/>
  <c r="CR53" i="33"/>
  <c r="CR52" i="33"/>
  <c r="CR51" i="33"/>
  <c r="CR50" i="33"/>
  <c r="CR49" i="33"/>
  <c r="CR48" i="33"/>
  <c r="CR47" i="33"/>
  <c r="CM45" i="33"/>
  <c r="CQ44" i="33"/>
  <c r="CP44" i="33"/>
  <c r="CO44" i="33"/>
  <c r="CN44" i="33"/>
  <c r="CM44" i="33"/>
  <c r="CR43" i="33"/>
  <c r="CR42" i="33"/>
  <c r="CR41" i="33"/>
  <c r="CR40" i="33"/>
  <c r="CR39" i="33"/>
  <c r="CR38" i="33"/>
  <c r="CR37" i="33"/>
  <c r="CM35" i="33"/>
  <c r="CQ34" i="33"/>
  <c r="CP34" i="33"/>
  <c r="CO34" i="33"/>
  <c r="CN34" i="33"/>
  <c r="CM34" i="33"/>
  <c r="CR33" i="33"/>
  <c r="CR32" i="33"/>
  <c r="CR31" i="33"/>
  <c r="CR30" i="33"/>
  <c r="CR29" i="33"/>
  <c r="CR28" i="33"/>
  <c r="CR27" i="33"/>
  <c r="CM25" i="33"/>
  <c r="CQ24" i="33"/>
  <c r="CP24" i="33"/>
  <c r="CO24" i="33"/>
  <c r="CR24" i="33" s="1"/>
  <c r="CN24" i="33"/>
  <c r="CM24" i="33"/>
  <c r="CR23" i="33"/>
  <c r="CR22" i="33"/>
  <c r="CR21" i="33"/>
  <c r="CR20" i="33"/>
  <c r="CR19" i="33"/>
  <c r="CR18" i="33"/>
  <c r="CR17" i="33"/>
  <c r="CM15" i="33"/>
  <c r="CQ14" i="33"/>
  <c r="CP14" i="33"/>
  <c r="CO14" i="33"/>
  <c r="CR14" i="33" s="1"/>
  <c r="CN14" i="33"/>
  <c r="CM14" i="33"/>
  <c r="CR13" i="33"/>
  <c r="CR12" i="33"/>
  <c r="CR11" i="33"/>
  <c r="CR10" i="33"/>
  <c r="CR9" i="33"/>
  <c r="CR8" i="33"/>
  <c r="CR7" i="33"/>
  <c r="CM5" i="33"/>
  <c r="CN73" i="35"/>
  <c r="CM73" i="35"/>
  <c r="CL73" i="35"/>
  <c r="CJ73" i="35"/>
  <c r="CN72" i="35"/>
  <c r="CM72" i="35"/>
  <c r="CL72" i="35"/>
  <c r="CK72" i="35"/>
  <c r="CJ72" i="35"/>
  <c r="CN71" i="35"/>
  <c r="CM71" i="35"/>
  <c r="CL71" i="35"/>
  <c r="CK71" i="35"/>
  <c r="CJ71" i="35"/>
  <c r="CN70" i="35"/>
  <c r="CM70" i="35"/>
  <c r="CL70" i="35"/>
  <c r="CK70" i="35"/>
  <c r="CJ70" i="35"/>
  <c r="CN69" i="35"/>
  <c r="CM69" i="35"/>
  <c r="CL69" i="35"/>
  <c r="CK69" i="35"/>
  <c r="CJ69" i="35"/>
  <c r="CN68" i="35"/>
  <c r="CM68" i="35"/>
  <c r="CL68" i="35"/>
  <c r="CK68" i="35"/>
  <c r="CJ68" i="35"/>
  <c r="CN67" i="35"/>
  <c r="CM67" i="35"/>
  <c r="CL67" i="35"/>
  <c r="CK67" i="35"/>
  <c r="CJ67" i="35"/>
  <c r="CJ65" i="35"/>
  <c r="CN64" i="35"/>
  <c r="CM64" i="35"/>
  <c r="CL64" i="35"/>
  <c r="CK64" i="35"/>
  <c r="CJ64" i="35"/>
  <c r="CO63" i="35"/>
  <c r="CO62" i="35"/>
  <c r="CO61" i="35"/>
  <c r="CO60" i="35"/>
  <c r="CO59" i="35"/>
  <c r="CO58" i="35"/>
  <c r="CO57" i="35"/>
  <c r="CJ55" i="35"/>
  <c r="CN54" i="35"/>
  <c r="CM54" i="35"/>
  <c r="CL54" i="35"/>
  <c r="CK54" i="35"/>
  <c r="CJ54" i="35"/>
  <c r="CO53" i="35"/>
  <c r="CO52" i="35"/>
  <c r="CO51" i="35"/>
  <c r="CO50" i="35"/>
  <c r="CO49" i="35"/>
  <c r="CO48" i="35"/>
  <c r="CO47" i="35"/>
  <c r="CJ45" i="35"/>
  <c r="CN44" i="35"/>
  <c r="CM44" i="35"/>
  <c r="CL44" i="35"/>
  <c r="CK44" i="35"/>
  <c r="CJ44" i="35"/>
  <c r="CO43" i="35"/>
  <c r="CO42" i="35"/>
  <c r="CO41" i="35"/>
  <c r="CO40" i="35"/>
  <c r="CO39" i="35"/>
  <c r="CO38" i="35"/>
  <c r="CO37" i="35"/>
  <c r="CJ35" i="35"/>
  <c r="CN34" i="35"/>
  <c r="CM34" i="35"/>
  <c r="CL34" i="35"/>
  <c r="CK34" i="35"/>
  <c r="CJ34" i="35"/>
  <c r="CO33" i="35"/>
  <c r="CO32" i="35"/>
  <c r="CO31" i="35"/>
  <c r="CO30" i="35"/>
  <c r="CO29" i="35"/>
  <c r="CO28" i="35"/>
  <c r="CO27" i="35"/>
  <c r="CJ25" i="35"/>
  <c r="CN24" i="35"/>
  <c r="CM24" i="35"/>
  <c r="CL24" i="35"/>
  <c r="CK24" i="35"/>
  <c r="CJ24" i="35"/>
  <c r="CO23" i="35"/>
  <c r="CO22" i="35"/>
  <c r="CO21" i="35"/>
  <c r="CO20" i="35"/>
  <c r="CO19" i="35"/>
  <c r="CO18" i="35"/>
  <c r="CO17" i="35"/>
  <c r="CJ15" i="35"/>
  <c r="CN14" i="35"/>
  <c r="CM14" i="35"/>
  <c r="CL14" i="35"/>
  <c r="CK14" i="35"/>
  <c r="CJ14" i="35"/>
  <c r="CO13" i="35"/>
  <c r="CO12" i="35"/>
  <c r="CO11" i="35"/>
  <c r="CO10" i="35"/>
  <c r="CO9" i="35"/>
  <c r="CO8" i="35"/>
  <c r="CO7" i="35"/>
  <c r="CJ5" i="35"/>
  <c r="CL68" i="36"/>
  <c r="CM68" i="36"/>
  <c r="CN68" i="36"/>
  <c r="CL69" i="36"/>
  <c r="CM69" i="36"/>
  <c r="CN69" i="36"/>
  <c r="CL70" i="36"/>
  <c r="CM70" i="36"/>
  <c r="CN70" i="36"/>
  <c r="CL71" i="36"/>
  <c r="CM71" i="36"/>
  <c r="CN71" i="36"/>
  <c r="CL72" i="36"/>
  <c r="CM72" i="36"/>
  <c r="CN72" i="36"/>
  <c r="CL73" i="36"/>
  <c r="CM73" i="36"/>
  <c r="CN73" i="36"/>
  <c r="CM67" i="36"/>
  <c r="CN67" i="36"/>
  <c r="CL67" i="36"/>
  <c r="CO63" i="36"/>
  <c r="CO62" i="36"/>
  <c r="CO61" i="36"/>
  <c r="CO60" i="36"/>
  <c r="CO59" i="36"/>
  <c r="CO58" i="36"/>
  <c r="CO57" i="36"/>
  <c r="CO53" i="36"/>
  <c r="CO52" i="36"/>
  <c r="CO51" i="36"/>
  <c r="CO50" i="36"/>
  <c r="CO49" i="36"/>
  <c r="CO48" i="36"/>
  <c r="CO47" i="36"/>
  <c r="CO43" i="36"/>
  <c r="CO42" i="36"/>
  <c r="CO41" i="36"/>
  <c r="CO40" i="36"/>
  <c r="CO39" i="36"/>
  <c r="CO38" i="36"/>
  <c r="CO37" i="36"/>
  <c r="CO33" i="36"/>
  <c r="CO32" i="36"/>
  <c r="CO31" i="36"/>
  <c r="CO30" i="36"/>
  <c r="CO29" i="36"/>
  <c r="CO28" i="36"/>
  <c r="CO27" i="36"/>
  <c r="CO23" i="36"/>
  <c r="CO22" i="36"/>
  <c r="CO21" i="36"/>
  <c r="CO20" i="36"/>
  <c r="CO19" i="36"/>
  <c r="CO18" i="36"/>
  <c r="CO17" i="36"/>
  <c r="CN64" i="36"/>
  <c r="CM64" i="36"/>
  <c r="CL64" i="36"/>
  <c r="CN54" i="36"/>
  <c r="CM54" i="36"/>
  <c r="CL54" i="36"/>
  <c r="CN44" i="36"/>
  <c r="CM44" i="36"/>
  <c r="CL44" i="36"/>
  <c r="CN34" i="36"/>
  <c r="CM34" i="36"/>
  <c r="CL34" i="36"/>
  <c r="CN24" i="36"/>
  <c r="CM24" i="36"/>
  <c r="CL24" i="36"/>
  <c r="CO8" i="36"/>
  <c r="CO9" i="36"/>
  <c r="CO10" i="36"/>
  <c r="CO11" i="36"/>
  <c r="CO12" i="36"/>
  <c r="CO13" i="36"/>
  <c r="CO7" i="36"/>
  <c r="CN14" i="36"/>
  <c r="CM14" i="36"/>
  <c r="CL14" i="36"/>
  <c r="CK24" i="36"/>
  <c r="CI73" i="36"/>
  <c r="CK73" i="36"/>
  <c r="CK72" i="36"/>
  <c r="CK71" i="36"/>
  <c r="CK70" i="36"/>
  <c r="CK69" i="36"/>
  <c r="CK68" i="36"/>
  <c r="CK67" i="36"/>
  <c r="CJ73" i="36"/>
  <c r="CJ68" i="36"/>
  <c r="CJ69" i="36"/>
  <c r="CJ70" i="36"/>
  <c r="CJ71" i="36"/>
  <c r="CJ72" i="36"/>
  <c r="CJ67" i="36"/>
  <c r="CJ65" i="36"/>
  <c r="CK64" i="36"/>
  <c r="CJ64" i="36"/>
  <c r="CJ55" i="36"/>
  <c r="CK54" i="36"/>
  <c r="CJ54" i="36"/>
  <c r="CJ45" i="36"/>
  <c r="CK44" i="36"/>
  <c r="CJ44" i="36"/>
  <c r="CJ35" i="36"/>
  <c r="CJ34" i="36"/>
  <c r="CJ25" i="36"/>
  <c r="CJ24" i="36"/>
  <c r="CJ15" i="36"/>
  <c r="CK14" i="36"/>
  <c r="CJ14" i="36"/>
  <c r="CJ5" i="36"/>
  <c r="CN74" i="33" l="1"/>
  <c r="CR54" i="33"/>
  <c r="CO54" i="38"/>
  <c r="CO70" i="38"/>
  <c r="CO44" i="38"/>
  <c r="CO72" i="38"/>
  <c r="CL74" i="38"/>
  <c r="CO71" i="38"/>
  <c r="CO69" i="38"/>
  <c r="L37" i="40"/>
  <c r="B38" i="40"/>
  <c r="CO34" i="37"/>
  <c r="CK74" i="35"/>
  <c r="CO69" i="36"/>
  <c r="CO70" i="36"/>
  <c r="CO72" i="36"/>
  <c r="CO67" i="36"/>
  <c r="CO68" i="36"/>
  <c r="CL74" i="36"/>
  <c r="CO73" i="36"/>
  <c r="CO71" i="36"/>
  <c r="CM74" i="36"/>
  <c r="CO14" i="36"/>
  <c r="CO24" i="35"/>
  <c r="CR71" i="33"/>
  <c r="L37" i="44"/>
  <c r="L37" i="43"/>
  <c r="L37" i="42"/>
  <c r="L37" i="41"/>
  <c r="CO54" i="37"/>
  <c r="CO24" i="37"/>
  <c r="CO73" i="37"/>
  <c r="CO44" i="37"/>
  <c r="CO54" i="35"/>
  <c r="CO44" i="35"/>
  <c r="CO34" i="35"/>
  <c r="CO71" i="35"/>
  <c r="CR69" i="33"/>
  <c r="CO70" i="37"/>
  <c r="CO72" i="37"/>
  <c r="CO71" i="37"/>
  <c r="CO67" i="37"/>
  <c r="CO69" i="37"/>
  <c r="CK74" i="37"/>
  <c r="CO68" i="37"/>
  <c r="CJ74" i="37"/>
  <c r="CO14" i="37"/>
  <c r="CN74" i="37"/>
  <c r="CL74" i="37"/>
  <c r="CR44" i="33"/>
  <c r="CR34" i="33"/>
  <c r="CR68" i="33"/>
  <c r="CR67" i="33"/>
  <c r="CM74" i="33"/>
  <c r="CR72" i="33"/>
  <c r="CR70" i="33"/>
  <c r="CR73" i="33"/>
  <c r="CO74" i="33"/>
  <c r="CQ74" i="33"/>
  <c r="CP74" i="33"/>
  <c r="CO64" i="35"/>
  <c r="CL74" i="35"/>
  <c r="CO73" i="35"/>
  <c r="CN74" i="35"/>
  <c r="CO69" i="35"/>
  <c r="CO70" i="35"/>
  <c r="CO68" i="35"/>
  <c r="CO72" i="35"/>
  <c r="CJ74" i="35"/>
  <c r="CO14" i="35"/>
  <c r="CO14" i="38"/>
  <c r="CO68" i="38"/>
  <c r="CJ74" i="38"/>
  <c r="CO73" i="38"/>
  <c r="CO34" i="38"/>
  <c r="CN74" i="38"/>
  <c r="CO24" i="38"/>
  <c r="CK74" i="38"/>
  <c r="CO67" i="38"/>
  <c r="CM74" i="38"/>
  <c r="CM74" i="37"/>
  <c r="CO67" i="35"/>
  <c r="CM74" i="35"/>
  <c r="CN74" i="36"/>
  <c r="CO64" i="36"/>
  <c r="CO54" i="36"/>
  <c r="CO44" i="36"/>
  <c r="CO34" i="36"/>
  <c r="CO24" i="36"/>
  <c r="CK74" i="36"/>
  <c r="CJ74" i="36"/>
  <c r="CG64" i="36"/>
  <c r="CG73" i="36"/>
  <c r="CO74" i="37" l="1"/>
  <c r="CO74" i="38"/>
  <c r="CO74" i="36"/>
  <c r="CO93" i="36" s="1"/>
  <c r="CR74" i="33"/>
  <c r="CO74" i="35"/>
  <c r="CO93" i="35" s="1"/>
  <c r="CG54" i="36"/>
  <c r="CC64" i="37" l="1"/>
  <c r="CC54" i="37"/>
  <c r="CC44" i="37"/>
  <c r="CC34" i="37"/>
  <c r="CC24" i="37"/>
  <c r="CC14" i="37"/>
  <c r="CC73" i="37"/>
  <c r="CC72" i="37"/>
  <c r="CC71" i="37"/>
  <c r="CC70" i="37"/>
  <c r="CC69" i="37"/>
  <c r="CC68" i="37"/>
  <c r="CC67" i="37"/>
  <c r="CC73" i="36"/>
  <c r="CC72" i="36"/>
  <c r="CC71" i="36"/>
  <c r="CC70" i="36"/>
  <c r="CC69" i="36"/>
  <c r="CC68" i="36"/>
  <c r="CC67" i="36"/>
  <c r="CC24" i="36"/>
  <c r="CC64" i="36"/>
  <c r="CC54" i="36"/>
  <c r="CC44" i="36"/>
  <c r="CC34" i="36"/>
  <c r="CC14" i="36"/>
  <c r="CA34" i="36"/>
  <c r="CC74" i="36" l="1"/>
  <c r="CC74" i="37"/>
  <c r="CG95" i="37" l="1"/>
  <c r="CG95" i="35" l="1"/>
  <c r="CG34" i="38"/>
  <c r="CG24" i="38"/>
  <c r="CG14" i="38"/>
  <c r="CG64" i="37"/>
  <c r="CG54" i="37"/>
  <c r="CG44" i="37"/>
  <c r="CG34" i="37"/>
  <c r="CG24" i="37"/>
  <c r="CG14" i="37"/>
  <c r="CG44" i="36"/>
  <c r="CG34" i="36"/>
  <c r="CG24" i="36"/>
  <c r="CG14" i="36"/>
  <c r="CG64" i="35"/>
  <c r="CG54" i="35"/>
  <c r="CG44" i="35"/>
  <c r="CG34" i="35"/>
  <c r="CG24" i="35"/>
  <c r="CG14" i="35"/>
  <c r="CG73" i="38"/>
  <c r="CG72" i="38"/>
  <c r="CG71" i="38"/>
  <c r="CG70" i="38"/>
  <c r="CG69" i="38"/>
  <c r="CG68" i="38"/>
  <c r="CG67" i="38"/>
  <c r="CG73" i="37"/>
  <c r="CG72" i="37"/>
  <c r="CG71" i="37"/>
  <c r="CG70" i="37"/>
  <c r="CG69" i="37"/>
  <c r="CG68" i="37"/>
  <c r="CG67" i="37"/>
  <c r="CG72" i="36"/>
  <c r="CG71" i="36"/>
  <c r="CG70" i="36"/>
  <c r="CG69" i="36"/>
  <c r="CG68" i="36"/>
  <c r="CG67" i="36"/>
  <c r="CG73" i="35"/>
  <c r="CG72" i="35"/>
  <c r="CG71" i="35"/>
  <c r="CG70" i="35"/>
  <c r="CG69" i="35"/>
  <c r="CG68" i="35"/>
  <c r="CG67" i="35"/>
  <c r="CG73" i="33"/>
  <c r="CG72" i="33"/>
  <c r="CG71" i="33"/>
  <c r="CG70" i="33"/>
  <c r="CG69" i="33"/>
  <c r="CG68" i="33"/>
  <c r="CG67" i="33"/>
  <c r="CE80" i="38"/>
  <c r="CA80" i="38"/>
  <c r="BW74" i="38"/>
  <c r="CA73" i="38"/>
  <c r="BY73" i="38"/>
  <c r="BX73" i="38"/>
  <c r="CA72" i="38"/>
  <c r="BY72" i="38"/>
  <c r="BX72" i="38"/>
  <c r="CA71" i="38"/>
  <c r="BY71" i="38"/>
  <c r="BX71" i="38"/>
  <c r="CA70" i="38"/>
  <c r="BY70" i="38"/>
  <c r="BX70" i="38"/>
  <c r="CA69" i="38"/>
  <c r="BY69" i="38"/>
  <c r="BX69" i="38"/>
  <c r="CA68" i="38"/>
  <c r="BY68" i="38"/>
  <c r="BX68" i="38"/>
  <c r="CA67" i="38"/>
  <c r="BY67" i="38"/>
  <c r="BX67" i="38"/>
  <c r="CA64" i="38"/>
  <c r="BY64" i="38"/>
  <c r="BX64" i="38"/>
  <c r="CH63" i="38"/>
  <c r="CB63" i="38"/>
  <c r="BZ63" i="38"/>
  <c r="CH62" i="38"/>
  <c r="CB62" i="38"/>
  <c r="BZ62" i="38"/>
  <c r="CH61" i="38"/>
  <c r="CB61" i="38"/>
  <c r="BZ61" i="38"/>
  <c r="CH60" i="38"/>
  <c r="CB60" i="38"/>
  <c r="BZ60" i="38"/>
  <c r="CH59" i="38"/>
  <c r="CB59" i="38"/>
  <c r="BZ59" i="38"/>
  <c r="CH58" i="38"/>
  <c r="CB58" i="38"/>
  <c r="BZ58" i="38"/>
  <c r="CH57" i="38"/>
  <c r="CB57" i="38"/>
  <c r="BZ57" i="38"/>
  <c r="CA54" i="38"/>
  <c r="BY54" i="38"/>
  <c r="BX54" i="38"/>
  <c r="CH53" i="38"/>
  <c r="CB53" i="38"/>
  <c r="BZ53" i="38"/>
  <c r="CH52" i="38"/>
  <c r="CB52" i="38"/>
  <c r="BZ52" i="38"/>
  <c r="CH51" i="38"/>
  <c r="CB51" i="38"/>
  <c r="BZ51" i="38"/>
  <c r="CH50" i="38"/>
  <c r="CB50" i="38"/>
  <c r="BZ50" i="38"/>
  <c r="CH49" i="38"/>
  <c r="CB49" i="38"/>
  <c r="BZ49" i="38"/>
  <c r="CH48" i="38"/>
  <c r="CB48" i="38"/>
  <c r="BZ48" i="38"/>
  <c r="CH47" i="38"/>
  <c r="CB47" i="38"/>
  <c r="BZ47" i="38"/>
  <c r="CA44" i="38"/>
  <c r="BY44" i="38"/>
  <c r="BX44" i="38"/>
  <c r="CH43" i="38"/>
  <c r="CB43" i="38"/>
  <c r="BZ43" i="38"/>
  <c r="CH42" i="38"/>
  <c r="CB42" i="38"/>
  <c r="BZ42" i="38"/>
  <c r="CH41" i="38"/>
  <c r="CB41" i="38"/>
  <c r="BZ41" i="38"/>
  <c r="CH40" i="38"/>
  <c r="CB40" i="38"/>
  <c r="BZ40" i="38"/>
  <c r="CH39" i="38"/>
  <c r="CB39" i="38"/>
  <c r="BZ39" i="38"/>
  <c r="CH38" i="38"/>
  <c r="CF38" i="38"/>
  <c r="CB38" i="38"/>
  <c r="BZ38" i="38"/>
  <c r="CH37" i="38"/>
  <c r="CB37" i="38"/>
  <c r="BZ37" i="38"/>
  <c r="CA34" i="38"/>
  <c r="BY34" i="38"/>
  <c r="BX34" i="38"/>
  <c r="CH33" i="38"/>
  <c r="CB33" i="38"/>
  <c r="BZ33" i="38"/>
  <c r="CH32" i="38"/>
  <c r="CB32" i="38"/>
  <c r="BZ32" i="38"/>
  <c r="CH31" i="38"/>
  <c r="CB31" i="38"/>
  <c r="BZ31" i="38"/>
  <c r="CH30" i="38"/>
  <c r="CB30" i="38"/>
  <c r="BZ30" i="38"/>
  <c r="CH29" i="38"/>
  <c r="CB29" i="38"/>
  <c r="BZ29" i="38"/>
  <c r="CH28" i="38"/>
  <c r="CB28" i="38"/>
  <c r="BZ28" i="38"/>
  <c r="CH27" i="38"/>
  <c r="CB27" i="38"/>
  <c r="BZ27" i="38"/>
  <c r="CA24" i="38"/>
  <c r="BY24" i="38"/>
  <c r="BX24" i="38"/>
  <c r="CH23" i="38"/>
  <c r="CB23" i="38"/>
  <c r="BZ23" i="38"/>
  <c r="CH22" i="38"/>
  <c r="CB22" i="38"/>
  <c r="BZ22" i="38"/>
  <c r="CH21" i="38"/>
  <c r="CB21" i="38"/>
  <c r="BZ21" i="38"/>
  <c r="CH20" i="38"/>
  <c r="CB20" i="38"/>
  <c r="BZ20" i="38"/>
  <c r="CH19" i="38"/>
  <c r="CB19" i="38"/>
  <c r="BZ19" i="38"/>
  <c r="CH18" i="38"/>
  <c r="CB18" i="38"/>
  <c r="BZ18" i="38"/>
  <c r="CH17" i="38"/>
  <c r="CB17" i="38"/>
  <c r="BZ17" i="38"/>
  <c r="CA14" i="38"/>
  <c r="BY14" i="38"/>
  <c r="BX14" i="38"/>
  <c r="CH13" i="38"/>
  <c r="CB13" i="38"/>
  <c r="BZ13" i="38"/>
  <c r="CH12" i="38"/>
  <c r="CB12" i="38"/>
  <c r="BZ12" i="38"/>
  <c r="CH11" i="38"/>
  <c r="CB11" i="38"/>
  <c r="BZ11" i="38"/>
  <c r="CB10" i="38"/>
  <c r="BZ10" i="38"/>
  <c r="CF9" i="38"/>
  <c r="CB9" i="38"/>
  <c r="BZ9" i="38"/>
  <c r="CH8" i="38"/>
  <c r="CB8" i="38"/>
  <c r="BZ8" i="38"/>
  <c r="CH7" i="38"/>
  <c r="CB7" i="38"/>
  <c r="BZ7" i="38"/>
  <c r="CH4" i="38"/>
  <c r="BW74" i="37"/>
  <c r="CA73" i="37"/>
  <c r="BY73" i="37"/>
  <c r="BX73" i="37"/>
  <c r="CA72" i="37"/>
  <c r="BY72" i="37"/>
  <c r="BX72" i="37"/>
  <c r="CA71" i="37"/>
  <c r="BY71" i="37"/>
  <c r="BX71" i="37"/>
  <c r="CA70" i="37"/>
  <c r="BY70" i="37"/>
  <c r="BX70" i="37"/>
  <c r="BY69" i="37"/>
  <c r="BX69" i="37"/>
  <c r="CA68" i="37"/>
  <c r="BY68" i="37"/>
  <c r="BX68" i="37"/>
  <c r="CA67" i="37"/>
  <c r="BY67" i="37"/>
  <c r="BX67" i="37"/>
  <c r="CA64" i="37"/>
  <c r="BY64" i="37"/>
  <c r="BX64" i="37"/>
  <c r="CH63" i="37"/>
  <c r="CB63" i="37"/>
  <c r="BZ63" i="37"/>
  <c r="CH62" i="37"/>
  <c r="CB62" i="37"/>
  <c r="BZ62" i="37"/>
  <c r="CH61" i="37"/>
  <c r="CB61" i="37"/>
  <c r="BZ61" i="37"/>
  <c r="CB60" i="37"/>
  <c r="BZ60" i="37"/>
  <c r="CH59" i="37"/>
  <c r="CB59" i="37"/>
  <c r="BZ59" i="37"/>
  <c r="CH58" i="37"/>
  <c r="CB58" i="37"/>
  <c r="BZ58" i="37"/>
  <c r="CH57" i="37"/>
  <c r="CB57" i="37"/>
  <c r="BZ57" i="37"/>
  <c r="CA54" i="37"/>
  <c r="BY54" i="37"/>
  <c r="BX54" i="37"/>
  <c r="CH53" i="37"/>
  <c r="CH51" i="37"/>
  <c r="CH50" i="37"/>
  <c r="CF49" i="37"/>
  <c r="CH47" i="37"/>
  <c r="BW74" i="36"/>
  <c r="CA73" i="36"/>
  <c r="BY73" i="36"/>
  <c r="BX73" i="36"/>
  <c r="CA72" i="36"/>
  <c r="BY72" i="36"/>
  <c r="BX72" i="36"/>
  <c r="CA71" i="36"/>
  <c r="BY71" i="36"/>
  <c r="BX71" i="36"/>
  <c r="CA70" i="36"/>
  <c r="BY70" i="36"/>
  <c r="BX70" i="36"/>
  <c r="CA69" i="36"/>
  <c r="BY69" i="36"/>
  <c r="BX69" i="36"/>
  <c r="CA68" i="36"/>
  <c r="BY68" i="36"/>
  <c r="CA67" i="36"/>
  <c r="BY67" i="36"/>
  <c r="CA64" i="36"/>
  <c r="BY64" i="36"/>
  <c r="BX64" i="36"/>
  <c r="CH63" i="36"/>
  <c r="CB63" i="36"/>
  <c r="BZ63" i="36"/>
  <c r="CH62" i="36"/>
  <c r="CB62" i="36"/>
  <c r="BZ62" i="36"/>
  <c r="CH61" i="36"/>
  <c r="CB61" i="36"/>
  <c r="BZ61" i="36"/>
  <c r="CH60" i="36"/>
  <c r="CB60" i="36"/>
  <c r="BZ60" i="36"/>
  <c r="CH59" i="36"/>
  <c r="CB59" i="36"/>
  <c r="BZ59" i="36"/>
  <c r="CH58" i="36"/>
  <c r="CB58" i="36"/>
  <c r="BZ58" i="36"/>
  <c r="CH57" i="36"/>
  <c r="CB57" i="36"/>
  <c r="BZ57" i="36"/>
  <c r="CA54" i="36"/>
  <c r="BY54" i="36"/>
  <c r="BX54" i="36"/>
  <c r="CB53" i="36"/>
  <c r="BZ53" i="36"/>
  <c r="CB52" i="36"/>
  <c r="BZ52" i="36"/>
  <c r="CH51" i="36"/>
  <c r="CB51" i="36"/>
  <c r="BZ51" i="36"/>
  <c r="CH50" i="36"/>
  <c r="CB50" i="36"/>
  <c r="BZ50" i="36"/>
  <c r="CB49" i="36"/>
  <c r="CB48" i="36"/>
  <c r="BZ48" i="36"/>
  <c r="CH47" i="36"/>
  <c r="CB47" i="36"/>
  <c r="BZ47" i="36"/>
  <c r="CA72" i="35"/>
  <c r="CA71" i="35"/>
  <c r="CA70" i="35"/>
  <c r="CA69" i="35"/>
  <c r="CA68" i="35"/>
  <c r="CA67" i="35"/>
  <c r="CA64" i="35"/>
  <c r="BY64" i="35"/>
  <c r="BX64" i="35"/>
  <c r="CH63" i="35"/>
  <c r="BZ63" i="35"/>
  <c r="CH62" i="35"/>
  <c r="BZ62" i="35"/>
  <c r="CH61" i="35"/>
  <c r="BZ61" i="35"/>
  <c r="CF60" i="35"/>
  <c r="BZ60" i="35"/>
  <c r="CF59" i="35"/>
  <c r="BZ59" i="35"/>
  <c r="CH58" i="35"/>
  <c r="BZ58" i="35"/>
  <c r="CH57" i="35"/>
  <c r="BZ57" i="35"/>
  <c r="CE80" i="36"/>
  <c r="CA80" i="36"/>
  <c r="CA44" i="36"/>
  <c r="BY44" i="36"/>
  <c r="BX44" i="36"/>
  <c r="CH43" i="36"/>
  <c r="CB43" i="36"/>
  <c r="BZ43" i="36"/>
  <c r="CH42" i="36"/>
  <c r="CB42" i="36"/>
  <c r="BZ42" i="36"/>
  <c r="CB41" i="36"/>
  <c r="BZ41" i="36"/>
  <c r="CH40" i="36"/>
  <c r="CB40" i="36"/>
  <c r="BZ40" i="36"/>
  <c r="CB39" i="36"/>
  <c r="BZ39" i="36"/>
  <c r="CF38" i="36"/>
  <c r="CB38" i="36"/>
  <c r="BZ38" i="36"/>
  <c r="CH37" i="36"/>
  <c r="CB37" i="36"/>
  <c r="BZ37" i="36"/>
  <c r="BY34" i="36"/>
  <c r="CE34" i="36" s="1"/>
  <c r="CQ34" i="36" s="1"/>
  <c r="BX34" i="36"/>
  <c r="CH33" i="36"/>
  <c r="CB33" i="36"/>
  <c r="BZ33" i="36"/>
  <c r="CH32" i="36"/>
  <c r="CB32" i="36"/>
  <c r="BZ32" i="36"/>
  <c r="CF31" i="36"/>
  <c r="CB31" i="36"/>
  <c r="BZ31" i="36"/>
  <c r="CH30" i="36"/>
  <c r="CB30" i="36"/>
  <c r="BZ30" i="36"/>
  <c r="CH29" i="36"/>
  <c r="CB29" i="36"/>
  <c r="BZ29" i="36"/>
  <c r="CH28" i="36"/>
  <c r="CB28" i="36"/>
  <c r="BZ28" i="36"/>
  <c r="CH27" i="36"/>
  <c r="CB27" i="36"/>
  <c r="BZ27" i="36"/>
  <c r="CA24" i="36"/>
  <c r="BY24" i="36"/>
  <c r="BX24" i="36"/>
  <c r="CH23" i="36"/>
  <c r="CB23" i="36"/>
  <c r="BZ23" i="36"/>
  <c r="CE22" i="36"/>
  <c r="CH22" i="36" s="1"/>
  <c r="CB22" i="36"/>
  <c r="BZ22" i="36"/>
  <c r="CE21" i="36"/>
  <c r="CH21" i="36" s="1"/>
  <c r="CB21" i="36"/>
  <c r="BZ21" i="36"/>
  <c r="CE20" i="36"/>
  <c r="CH20" i="36" s="1"/>
  <c r="CB20" i="36"/>
  <c r="BZ20" i="36"/>
  <c r="CE19" i="36"/>
  <c r="CH19" i="36" s="1"/>
  <c r="CB19" i="36"/>
  <c r="BZ19" i="36"/>
  <c r="CF18" i="36"/>
  <c r="CB18" i="36"/>
  <c r="BZ18" i="36"/>
  <c r="CE17" i="36"/>
  <c r="CH17" i="36" s="1"/>
  <c r="CB17" i="36"/>
  <c r="BZ17" i="36"/>
  <c r="CA14" i="36"/>
  <c r="BY14" i="36"/>
  <c r="BX14" i="36"/>
  <c r="CH13" i="36"/>
  <c r="CB13" i="36"/>
  <c r="BZ13" i="36"/>
  <c r="CE12" i="36"/>
  <c r="CF12" i="36" s="1"/>
  <c r="CB12" i="36"/>
  <c r="BZ12" i="36"/>
  <c r="CE11" i="36"/>
  <c r="CH11" i="36" s="1"/>
  <c r="CB11" i="36"/>
  <c r="BZ11" i="36"/>
  <c r="CE10" i="36"/>
  <c r="CB10" i="36"/>
  <c r="BZ10" i="36"/>
  <c r="CE9" i="36"/>
  <c r="CH9" i="36" s="1"/>
  <c r="CB9" i="36"/>
  <c r="BZ9" i="36"/>
  <c r="CH8" i="36"/>
  <c r="CB8" i="36"/>
  <c r="BZ8" i="36"/>
  <c r="CE7" i="36"/>
  <c r="CH7" i="36" s="1"/>
  <c r="CB7" i="36"/>
  <c r="BZ7" i="36"/>
  <c r="CH4" i="36"/>
  <c r="CE80" i="37"/>
  <c r="CA80" i="37"/>
  <c r="CA44" i="37"/>
  <c r="BY44" i="37"/>
  <c r="BX44" i="37"/>
  <c r="CH43" i="37"/>
  <c r="CB43" i="37"/>
  <c r="BZ43" i="37"/>
  <c r="CF42" i="37"/>
  <c r="CB42" i="37"/>
  <c r="BZ42" i="37"/>
  <c r="CH41" i="37"/>
  <c r="CB41" i="37"/>
  <c r="BZ41" i="37"/>
  <c r="CF40" i="37"/>
  <c r="CB40" i="37"/>
  <c r="BZ40" i="37"/>
  <c r="CH39" i="37"/>
  <c r="CB39" i="37"/>
  <c r="BZ39" i="37"/>
  <c r="CF38" i="37"/>
  <c r="CB38" i="37"/>
  <c r="BZ38" i="37"/>
  <c r="CH37" i="37"/>
  <c r="CB37" i="37"/>
  <c r="BZ37" i="37"/>
  <c r="CA34" i="37"/>
  <c r="BY34" i="37"/>
  <c r="BX34" i="37"/>
  <c r="CF33" i="37"/>
  <c r="CB33" i="37"/>
  <c r="BZ33" i="37"/>
  <c r="CH32" i="37"/>
  <c r="CB32" i="37"/>
  <c r="BZ32" i="37"/>
  <c r="CF31" i="37"/>
  <c r="CB31" i="37"/>
  <c r="BZ31" i="37"/>
  <c r="CF30" i="37"/>
  <c r="CB30" i="37"/>
  <c r="BZ30" i="37"/>
  <c r="CH29" i="37"/>
  <c r="CB29" i="37"/>
  <c r="BZ29" i="37"/>
  <c r="CH28" i="37"/>
  <c r="CB28" i="37"/>
  <c r="BZ28" i="37"/>
  <c r="CH27" i="37"/>
  <c r="CB27" i="37"/>
  <c r="BZ27" i="37"/>
  <c r="CA24" i="37"/>
  <c r="BY24" i="37"/>
  <c r="BX24" i="37"/>
  <c r="CF23" i="37"/>
  <c r="CB23" i="37"/>
  <c r="BZ23" i="37"/>
  <c r="CH22" i="37"/>
  <c r="CB22" i="37"/>
  <c r="BZ22" i="37"/>
  <c r="CH21" i="37"/>
  <c r="CB21" i="37"/>
  <c r="BZ21" i="37"/>
  <c r="CH20" i="37"/>
  <c r="CB20" i="37"/>
  <c r="BZ20" i="37"/>
  <c r="CF19" i="37"/>
  <c r="CB19" i="37"/>
  <c r="BZ19" i="37"/>
  <c r="CH18" i="37"/>
  <c r="CB18" i="37"/>
  <c r="BZ18" i="37"/>
  <c r="CF17" i="37"/>
  <c r="CB17" i="37"/>
  <c r="BZ17" i="37"/>
  <c r="CA14" i="37"/>
  <c r="BY14" i="37"/>
  <c r="BX14" i="37"/>
  <c r="CH13" i="37"/>
  <c r="CB13" i="37"/>
  <c r="BZ13" i="37"/>
  <c r="CF12" i="37"/>
  <c r="CB12" i="37"/>
  <c r="BZ12" i="37"/>
  <c r="CH11" i="37"/>
  <c r="CB11" i="37"/>
  <c r="BZ11" i="37"/>
  <c r="CF10" i="37"/>
  <c r="CB10" i="37"/>
  <c r="BZ10" i="37"/>
  <c r="CB9" i="37"/>
  <c r="BZ9" i="37"/>
  <c r="CF8" i="37"/>
  <c r="CB8" i="37"/>
  <c r="BZ8" i="37"/>
  <c r="CH7" i="37"/>
  <c r="CB7" i="37"/>
  <c r="BZ7" i="37"/>
  <c r="CH4" i="37"/>
  <c r="BU14" i="36"/>
  <c r="BU24" i="36"/>
  <c r="BU34" i="36"/>
  <c r="BU44" i="36"/>
  <c r="BU54" i="36"/>
  <c r="BU64" i="36"/>
  <c r="CA80" i="35"/>
  <c r="BW74" i="35"/>
  <c r="CA73" i="35"/>
  <c r="BY73" i="35"/>
  <c r="BX73" i="35"/>
  <c r="BY72" i="35"/>
  <c r="BX72" i="35"/>
  <c r="BY71" i="35"/>
  <c r="BX71" i="35"/>
  <c r="BY70" i="35"/>
  <c r="BX70" i="35"/>
  <c r="BY69" i="35"/>
  <c r="BX69" i="35"/>
  <c r="BY68" i="35"/>
  <c r="BX68" i="35"/>
  <c r="BY67" i="35"/>
  <c r="BX67" i="35"/>
  <c r="BU64" i="35"/>
  <c r="CA54" i="35"/>
  <c r="BY54" i="35"/>
  <c r="BX54" i="35"/>
  <c r="BU54" i="35"/>
  <c r="BZ53" i="35"/>
  <c r="CF52" i="35"/>
  <c r="BZ52" i="35"/>
  <c r="CH51" i="35"/>
  <c r="BZ51" i="35"/>
  <c r="CH50" i="35"/>
  <c r="BZ50" i="35"/>
  <c r="CH49" i="35"/>
  <c r="BZ49" i="35"/>
  <c r="BZ48" i="35"/>
  <c r="CH47" i="35"/>
  <c r="BZ47" i="35"/>
  <c r="CA44" i="35"/>
  <c r="BY44" i="35"/>
  <c r="BX44" i="35"/>
  <c r="BU44" i="35"/>
  <c r="CH43" i="35"/>
  <c r="BZ43" i="35"/>
  <c r="CH42" i="35"/>
  <c r="BZ42" i="35"/>
  <c r="CH41" i="35"/>
  <c r="BZ41" i="35"/>
  <c r="CF40" i="35"/>
  <c r="BZ40" i="35"/>
  <c r="CH39" i="35"/>
  <c r="BZ39" i="35"/>
  <c r="CH38" i="35"/>
  <c r="BZ38" i="35"/>
  <c r="CF37" i="35"/>
  <c r="BZ37" i="35"/>
  <c r="CA34" i="35"/>
  <c r="BY34" i="35"/>
  <c r="BX34" i="35"/>
  <c r="BU34" i="35"/>
  <c r="CF33" i="35"/>
  <c r="BZ33" i="35"/>
  <c r="CF32" i="35"/>
  <c r="BZ32" i="35"/>
  <c r="CH31" i="35"/>
  <c r="BZ31" i="35"/>
  <c r="CH30" i="35"/>
  <c r="BZ30" i="35"/>
  <c r="CH29" i="35"/>
  <c r="BZ29" i="35"/>
  <c r="BZ28" i="35"/>
  <c r="CF27" i="35"/>
  <c r="BZ27" i="35"/>
  <c r="CA24" i="35"/>
  <c r="BY24" i="35"/>
  <c r="BX24" i="35"/>
  <c r="BU24" i="35"/>
  <c r="CH23" i="35"/>
  <c r="BZ23" i="35"/>
  <c r="CH22" i="35"/>
  <c r="BZ22" i="35"/>
  <c r="CF21" i="35"/>
  <c r="BZ21" i="35"/>
  <c r="CH20" i="35"/>
  <c r="BZ20" i="35"/>
  <c r="CF19" i="35"/>
  <c r="BZ19" i="35"/>
  <c r="CH18" i="35"/>
  <c r="BZ18" i="35"/>
  <c r="CH17" i="35"/>
  <c r="BZ17" i="35"/>
  <c r="CA14" i="35"/>
  <c r="BY14" i="35"/>
  <c r="BX14" i="35"/>
  <c r="BU14" i="35"/>
  <c r="CH13" i="35"/>
  <c r="BZ13" i="35"/>
  <c r="CH12" i="35"/>
  <c r="BZ12" i="35"/>
  <c r="CF11" i="35"/>
  <c r="BZ11" i="35"/>
  <c r="CH10" i="35"/>
  <c r="BZ10" i="35"/>
  <c r="CH9" i="35"/>
  <c r="BZ9" i="35"/>
  <c r="CH8" i="35"/>
  <c r="BZ8" i="35"/>
  <c r="BZ7" i="35"/>
  <c r="AX46" i="33"/>
  <c r="AX37" i="33"/>
  <c r="BW37" i="33" s="1"/>
  <c r="AX27" i="33"/>
  <c r="BW27" i="33" s="1"/>
  <c r="AX17" i="33"/>
  <c r="BW17" i="33" s="1"/>
  <c r="AX8" i="33"/>
  <c r="BW8" i="33" s="1"/>
  <c r="AX9" i="33"/>
  <c r="BW9" i="33" s="1"/>
  <c r="AX10" i="33"/>
  <c r="BW10" i="33" s="1"/>
  <c r="AX11" i="33"/>
  <c r="BW11" i="33" s="1"/>
  <c r="AX12" i="33"/>
  <c r="BW12" i="33" s="1"/>
  <c r="AX13" i="33"/>
  <c r="BW13" i="33" s="1"/>
  <c r="BZ53" i="33"/>
  <c r="BZ52" i="33"/>
  <c r="BZ51" i="33"/>
  <c r="CF50" i="33"/>
  <c r="BZ50" i="33"/>
  <c r="BZ49" i="33"/>
  <c r="BZ48" i="33"/>
  <c r="BZ47" i="33"/>
  <c r="BZ43" i="33"/>
  <c r="CF42" i="33"/>
  <c r="BZ42" i="33"/>
  <c r="BZ41" i="33"/>
  <c r="CF40" i="33"/>
  <c r="BZ40" i="33"/>
  <c r="BZ39" i="33"/>
  <c r="BZ38" i="33"/>
  <c r="CF37" i="33"/>
  <c r="BZ37" i="33"/>
  <c r="BZ33" i="33"/>
  <c r="BZ32" i="33"/>
  <c r="CF31" i="33"/>
  <c r="BZ31" i="33"/>
  <c r="BZ30" i="33"/>
  <c r="BZ29" i="33"/>
  <c r="CF27" i="33"/>
  <c r="BZ27" i="33"/>
  <c r="BZ22" i="33"/>
  <c r="CF21" i="33"/>
  <c r="BZ21" i="33"/>
  <c r="CF20" i="33"/>
  <c r="BZ20" i="33"/>
  <c r="CF19" i="33"/>
  <c r="BZ19" i="33"/>
  <c r="BZ18" i="33"/>
  <c r="BZ17" i="33"/>
  <c r="BZ8" i="33"/>
  <c r="BZ9" i="33"/>
  <c r="BZ10" i="33"/>
  <c r="BZ11" i="33"/>
  <c r="BZ12" i="33"/>
  <c r="BZ7" i="33"/>
  <c r="BX67" i="33"/>
  <c r="BY67" i="33"/>
  <c r="CA64" i="33"/>
  <c r="BY64" i="33"/>
  <c r="BX64" i="33"/>
  <c r="BZ63" i="33"/>
  <c r="CF61" i="33"/>
  <c r="CF59" i="33"/>
  <c r="CF58" i="33"/>
  <c r="CF57" i="33"/>
  <c r="CA54" i="33"/>
  <c r="CA34" i="33"/>
  <c r="BY34" i="33"/>
  <c r="BX34" i="33"/>
  <c r="CA24" i="33"/>
  <c r="BY24" i="33"/>
  <c r="BX24" i="33"/>
  <c r="CF23" i="33"/>
  <c r="BZ23" i="33"/>
  <c r="CA14" i="33"/>
  <c r="BY14" i="33"/>
  <c r="BX14" i="33"/>
  <c r="CB14" i="33" s="1"/>
  <c r="BZ13" i="33"/>
  <c r="CF12" i="33"/>
  <c r="CF9" i="33"/>
  <c r="CF7" i="33"/>
  <c r="BY44" i="33"/>
  <c r="CA44" i="33"/>
  <c r="CB64" i="33" l="1"/>
  <c r="CE64" i="33"/>
  <c r="CT64" i="33" s="1"/>
  <c r="CE44" i="33"/>
  <c r="CB34" i="33"/>
  <c r="CE34" i="33"/>
  <c r="CE24" i="33"/>
  <c r="CB24" i="33"/>
  <c r="CE14" i="33"/>
  <c r="CB54" i="33"/>
  <c r="CE54" i="33"/>
  <c r="CF32" i="33"/>
  <c r="CQ54" i="35"/>
  <c r="CQ64" i="35"/>
  <c r="BZ34" i="38"/>
  <c r="BZ68" i="38"/>
  <c r="BZ71" i="38"/>
  <c r="BZ64" i="38"/>
  <c r="CE44" i="38"/>
  <c r="CH44" i="38" s="1"/>
  <c r="BZ73" i="38"/>
  <c r="CB71" i="38"/>
  <c r="CF60" i="38"/>
  <c r="CF63" i="38"/>
  <c r="BZ72" i="38"/>
  <c r="CB44" i="38"/>
  <c r="CC44" i="38" s="1"/>
  <c r="CB24" i="38"/>
  <c r="CE24" i="38" s="1"/>
  <c r="CF27" i="38"/>
  <c r="BZ54" i="38"/>
  <c r="CB73" i="38"/>
  <c r="CE54" i="37"/>
  <c r="CE44" i="37"/>
  <c r="CE34" i="37"/>
  <c r="CE24" i="37"/>
  <c r="CE14" i="37"/>
  <c r="CQ64" i="37"/>
  <c r="CE54" i="36"/>
  <c r="CE44" i="36"/>
  <c r="BZ70" i="38"/>
  <c r="BZ64" i="37"/>
  <c r="CF62" i="35"/>
  <c r="CF57" i="35"/>
  <c r="CG74" i="33"/>
  <c r="BZ69" i="38"/>
  <c r="BZ64" i="36"/>
  <c r="CF40" i="36"/>
  <c r="CB68" i="38"/>
  <c r="BX74" i="38"/>
  <c r="BX84" i="38" s="1"/>
  <c r="BZ14" i="38"/>
  <c r="CF60" i="36"/>
  <c r="CF18" i="38"/>
  <c r="CF22" i="38"/>
  <c r="CF30" i="38"/>
  <c r="BZ44" i="38"/>
  <c r="CB64" i="38"/>
  <c r="CC64" i="38" s="1"/>
  <c r="CE64" i="38" s="1"/>
  <c r="CE70" i="38"/>
  <c r="CH70" i="38" s="1"/>
  <c r="CF28" i="38"/>
  <c r="CF40" i="38"/>
  <c r="CF50" i="38"/>
  <c r="CF8" i="38"/>
  <c r="CF12" i="38"/>
  <c r="CF42" i="38"/>
  <c r="CH12" i="36"/>
  <c r="BY74" i="38"/>
  <c r="BY93" i="38" s="1"/>
  <c r="CB69" i="38"/>
  <c r="CF18" i="33"/>
  <c r="CF8" i="35"/>
  <c r="CF59" i="36"/>
  <c r="CF57" i="38"/>
  <c r="CF59" i="38"/>
  <c r="BZ67" i="38"/>
  <c r="CH60" i="35"/>
  <c r="CF61" i="37"/>
  <c r="CF37" i="38"/>
  <c r="CF49" i="38"/>
  <c r="CF53" i="38"/>
  <c r="CF61" i="38"/>
  <c r="CA74" i="38"/>
  <c r="CB72" i="38"/>
  <c r="CF62" i="33"/>
  <c r="CF61" i="36"/>
  <c r="CF63" i="36"/>
  <c r="CF59" i="37"/>
  <c r="CF7" i="38"/>
  <c r="CF11" i="38"/>
  <c r="CF19" i="38"/>
  <c r="CF23" i="38"/>
  <c r="CF31" i="38"/>
  <c r="CF41" i="38"/>
  <c r="CF8" i="36"/>
  <c r="CF52" i="33"/>
  <c r="CH59" i="35"/>
  <c r="CB54" i="38"/>
  <c r="CC54" i="38" s="1"/>
  <c r="CE54" i="38" s="1"/>
  <c r="CB70" i="38"/>
  <c r="CB54" i="37"/>
  <c r="BZ54" i="37"/>
  <c r="BZ34" i="37"/>
  <c r="BZ72" i="37"/>
  <c r="CB72" i="37"/>
  <c r="CA74" i="37"/>
  <c r="BZ70" i="37"/>
  <c r="BZ73" i="37"/>
  <c r="BZ71" i="37"/>
  <c r="BY74" i="37"/>
  <c r="BY94" i="37" s="1"/>
  <c r="BZ69" i="37"/>
  <c r="BZ67" i="37"/>
  <c r="BZ68" i="37"/>
  <c r="CQ14" i="37"/>
  <c r="CH8" i="37"/>
  <c r="CB70" i="37"/>
  <c r="CB68" i="37"/>
  <c r="CB73" i="37"/>
  <c r="CB69" i="37"/>
  <c r="CB71" i="37"/>
  <c r="BX74" i="37"/>
  <c r="BZ14" i="37"/>
  <c r="CF57" i="36"/>
  <c r="CG74" i="36"/>
  <c r="CF47" i="36"/>
  <c r="CB54" i="36"/>
  <c r="CF51" i="36"/>
  <c r="CF50" i="36"/>
  <c r="CB44" i="36"/>
  <c r="CF42" i="36"/>
  <c r="CF41" i="36"/>
  <c r="BZ54" i="36"/>
  <c r="CB72" i="36"/>
  <c r="CF63" i="37"/>
  <c r="CF57" i="37"/>
  <c r="CH49" i="37"/>
  <c r="CF53" i="37"/>
  <c r="CF50" i="37"/>
  <c r="CH31" i="37"/>
  <c r="CE70" i="37"/>
  <c r="CH70" i="37" s="1"/>
  <c r="CE72" i="37"/>
  <c r="CH72" i="37" s="1"/>
  <c r="CF7" i="37"/>
  <c r="CE68" i="37"/>
  <c r="CH68" i="37" s="1"/>
  <c r="CB64" i="36"/>
  <c r="CF37" i="36"/>
  <c r="CH31" i="36"/>
  <c r="CF34" i="36"/>
  <c r="CH18" i="36"/>
  <c r="CH38" i="36"/>
  <c r="CF30" i="36"/>
  <c r="BZ34" i="36"/>
  <c r="CF27" i="36"/>
  <c r="CF23" i="36"/>
  <c r="CF22" i="36"/>
  <c r="CE72" i="36"/>
  <c r="CE70" i="36"/>
  <c r="CH70" i="36" s="1"/>
  <c r="CF19" i="36"/>
  <c r="BZ44" i="36"/>
  <c r="BZ72" i="36"/>
  <c r="BZ71" i="36"/>
  <c r="CB71" i="36"/>
  <c r="BX93" i="36"/>
  <c r="BZ70" i="36"/>
  <c r="CB70" i="36"/>
  <c r="CB69" i="36"/>
  <c r="BZ69" i="36"/>
  <c r="BZ68" i="36"/>
  <c r="CB68" i="36"/>
  <c r="CB24" i="36"/>
  <c r="CE73" i="36"/>
  <c r="BZ14" i="36"/>
  <c r="BZ73" i="36"/>
  <c r="CB73" i="36"/>
  <c r="CG74" i="35"/>
  <c r="BZ54" i="35"/>
  <c r="CF42" i="35"/>
  <c r="BZ72" i="35"/>
  <c r="CG74" i="38"/>
  <c r="CG74" i="37"/>
  <c r="CA74" i="36"/>
  <c r="CA84" i="36" s="1"/>
  <c r="CH69" i="36"/>
  <c r="CF7" i="36"/>
  <c r="CH68" i="36"/>
  <c r="CF11" i="36"/>
  <c r="BY74" i="36"/>
  <c r="CB34" i="38"/>
  <c r="CC34" i="38" s="1"/>
  <c r="CE34" i="38" s="1"/>
  <c r="CQ34" i="38" s="1"/>
  <c r="CF10" i="38"/>
  <c r="CB14" i="38"/>
  <c r="CE14" i="38" s="1"/>
  <c r="CF14" i="38" s="1"/>
  <c r="CF29" i="38"/>
  <c r="CF33" i="38"/>
  <c r="CF48" i="38"/>
  <c r="CF52" i="38"/>
  <c r="CB67" i="38"/>
  <c r="CH10" i="38"/>
  <c r="CF17" i="38"/>
  <c r="CF21" i="38"/>
  <c r="BZ24" i="38"/>
  <c r="CE67" i="38"/>
  <c r="CH67" i="38" s="1"/>
  <c r="CE68" i="38"/>
  <c r="CH68" i="38" s="1"/>
  <c r="CE69" i="38"/>
  <c r="CH69" i="38" s="1"/>
  <c r="CE71" i="38"/>
  <c r="CH71" i="38" s="1"/>
  <c r="CE72" i="38"/>
  <c r="CH72" i="38" s="1"/>
  <c r="CE73" i="38"/>
  <c r="CH73" i="38" s="1"/>
  <c r="CF13" i="38"/>
  <c r="CF32" i="38"/>
  <c r="CF47" i="38"/>
  <c r="CF51" i="38"/>
  <c r="CH9" i="38"/>
  <c r="CF20" i="38"/>
  <c r="CF39" i="38"/>
  <c r="CF43" i="38"/>
  <c r="CF58" i="38"/>
  <c r="CF62" i="38"/>
  <c r="CH64" i="37"/>
  <c r="CF64" i="37"/>
  <c r="CF60" i="37"/>
  <c r="CB64" i="37"/>
  <c r="CF48" i="37"/>
  <c r="CF52" i="37"/>
  <c r="CH60" i="37"/>
  <c r="CB67" i="37"/>
  <c r="CH48" i="37"/>
  <c r="CH52" i="37"/>
  <c r="CE67" i="37"/>
  <c r="CH67" i="37" s="1"/>
  <c r="CE69" i="37"/>
  <c r="CH69" i="37" s="1"/>
  <c r="CE71" i="37"/>
  <c r="CH71" i="37" s="1"/>
  <c r="CE73" i="37"/>
  <c r="CH73" i="37" s="1"/>
  <c r="CF47" i="37"/>
  <c r="CF51" i="37"/>
  <c r="CF58" i="37"/>
  <c r="CF62" i="37"/>
  <c r="CF49" i="36"/>
  <c r="CF53" i="36"/>
  <c r="BZ67" i="36"/>
  <c r="CH49" i="36"/>
  <c r="CH53" i="36"/>
  <c r="CF48" i="36"/>
  <c r="CF52" i="36"/>
  <c r="CB67" i="36"/>
  <c r="CH48" i="36"/>
  <c r="CH52" i="36"/>
  <c r="CH67" i="36"/>
  <c r="CE71" i="36"/>
  <c r="CF58" i="36"/>
  <c r="CF62" i="36"/>
  <c r="BZ64" i="35"/>
  <c r="CF61" i="35"/>
  <c r="CF58" i="35"/>
  <c r="CF63" i="35"/>
  <c r="CB34" i="36"/>
  <c r="CF10" i="36"/>
  <c r="CB14" i="36"/>
  <c r="CF29" i="36"/>
  <c r="CF33" i="36"/>
  <c r="CH10" i="36"/>
  <c r="CF17" i="36"/>
  <c r="CF21" i="36"/>
  <c r="BZ24" i="36"/>
  <c r="CF9" i="36"/>
  <c r="CF13" i="36"/>
  <c r="CF28" i="36"/>
  <c r="CF32" i="36"/>
  <c r="CF20" i="36"/>
  <c r="CF39" i="36"/>
  <c r="CF43" i="36"/>
  <c r="CH38" i="37"/>
  <c r="CF37" i="37"/>
  <c r="BZ44" i="37"/>
  <c r="CH42" i="37"/>
  <c r="CB44" i="37"/>
  <c r="CF41" i="37"/>
  <c r="CH30" i="37"/>
  <c r="CF27" i="37"/>
  <c r="CH19" i="37"/>
  <c r="CF22" i="37"/>
  <c r="CB24" i="37"/>
  <c r="CF18" i="37"/>
  <c r="CH23" i="37"/>
  <c r="CH12" i="37"/>
  <c r="CF11" i="37"/>
  <c r="CB14" i="37"/>
  <c r="CF29" i="37"/>
  <c r="CH10" i="37"/>
  <c r="CH33" i="37"/>
  <c r="CB34" i="37"/>
  <c r="CF9" i="37"/>
  <c r="CF13" i="37"/>
  <c r="CH17" i="37"/>
  <c r="CF28" i="37"/>
  <c r="CF32" i="37"/>
  <c r="CH40" i="37"/>
  <c r="CF21" i="37"/>
  <c r="CH9" i="37"/>
  <c r="CF20" i="37"/>
  <c r="CF39" i="37"/>
  <c r="CF43" i="37"/>
  <c r="BZ24" i="37"/>
  <c r="CF50" i="35"/>
  <c r="CF38" i="35"/>
  <c r="CQ44" i="35"/>
  <c r="CH33" i="35"/>
  <c r="CA74" i="35"/>
  <c r="CF41" i="35"/>
  <c r="CH37" i="35"/>
  <c r="CH67" i="35"/>
  <c r="CF29" i="35"/>
  <c r="CH73" i="35"/>
  <c r="BZ24" i="35"/>
  <c r="CH21" i="35"/>
  <c r="CF20" i="35"/>
  <c r="CH70" i="35"/>
  <c r="CH68" i="35"/>
  <c r="CF17" i="35"/>
  <c r="BY74" i="35"/>
  <c r="CF12" i="35"/>
  <c r="BX74" i="35"/>
  <c r="BZ34" i="35"/>
  <c r="BZ70" i="35"/>
  <c r="BZ69" i="35"/>
  <c r="BZ68" i="35"/>
  <c r="BZ67" i="35"/>
  <c r="BZ73" i="35"/>
  <c r="BZ14" i="35"/>
  <c r="BZ71" i="35"/>
  <c r="CF7" i="35"/>
  <c r="CH32" i="35"/>
  <c r="CF10" i="35"/>
  <c r="CF31" i="35"/>
  <c r="CQ14" i="35"/>
  <c r="CF49" i="35"/>
  <c r="CF53" i="35"/>
  <c r="CH7" i="35"/>
  <c r="BZ44" i="35"/>
  <c r="CH53" i="35"/>
  <c r="CH40" i="35"/>
  <c r="CF28" i="35"/>
  <c r="CH28" i="35"/>
  <c r="CF48" i="35"/>
  <c r="CF18" i="35"/>
  <c r="CF22" i="35"/>
  <c r="CH27" i="35"/>
  <c r="CF39" i="35"/>
  <c r="CF43" i="35"/>
  <c r="CH52" i="35"/>
  <c r="CH11" i="35"/>
  <c r="CF23" i="35"/>
  <c r="CH19" i="35"/>
  <c r="CF9" i="35"/>
  <c r="CF13" i="35"/>
  <c r="CF30" i="35"/>
  <c r="CF47" i="35"/>
  <c r="CF51" i="35"/>
  <c r="CH71" i="35"/>
  <c r="BZ54" i="33"/>
  <c r="CF47" i="33"/>
  <c r="BZ64" i="33"/>
  <c r="CF49" i="33"/>
  <c r="CF51" i="33"/>
  <c r="CF48" i="33"/>
  <c r="CF53" i="33"/>
  <c r="CF41" i="33"/>
  <c r="CF38" i="33"/>
  <c r="CF39" i="33"/>
  <c r="CF43" i="33"/>
  <c r="BZ67" i="33"/>
  <c r="CF33" i="33"/>
  <c r="CF17" i="33"/>
  <c r="CF22" i="33"/>
  <c r="CF8" i="33"/>
  <c r="CF11" i="33"/>
  <c r="CF64" i="33"/>
  <c r="CF60" i="33"/>
  <c r="CF63" i="33"/>
  <c r="BZ34" i="33"/>
  <c r="BZ24" i="33"/>
  <c r="BZ14" i="33"/>
  <c r="CF10" i="33"/>
  <c r="CF13" i="33"/>
  <c r="CE2" i="33" l="1"/>
  <c r="CT54" i="33"/>
  <c r="CF24" i="33"/>
  <c r="CF44" i="38"/>
  <c r="CF64" i="38"/>
  <c r="CH64" i="38"/>
  <c r="CH34" i="38"/>
  <c r="CF34" i="38"/>
  <c r="CH24" i="38"/>
  <c r="CQ24" i="38"/>
  <c r="CA85" i="38"/>
  <c r="CA93" i="38"/>
  <c r="CA85" i="35"/>
  <c r="CA93" i="35"/>
  <c r="CH69" i="35"/>
  <c r="CF24" i="38"/>
  <c r="BZ74" i="38"/>
  <c r="CF69" i="38"/>
  <c r="CA85" i="37"/>
  <c r="CA94" i="37"/>
  <c r="CE74" i="36"/>
  <c r="CE93" i="36" s="1"/>
  <c r="K7" i="39" s="1"/>
  <c r="CH73" i="36"/>
  <c r="BX85" i="38"/>
  <c r="BX91" i="38"/>
  <c r="BX92" i="38"/>
  <c r="CE2" i="38"/>
  <c r="CQ14" i="38"/>
  <c r="CH54" i="37"/>
  <c r="CQ54" i="37"/>
  <c r="CH44" i="37"/>
  <c r="CQ44" i="37"/>
  <c r="CF44" i="37"/>
  <c r="CH34" i="37"/>
  <c r="CQ34" i="37"/>
  <c r="CH24" i="37"/>
  <c r="BX91" i="37"/>
  <c r="BX93" i="37"/>
  <c r="CF64" i="35"/>
  <c r="CH64" i="35"/>
  <c r="CH64" i="36"/>
  <c r="CQ64" i="36"/>
  <c r="CF54" i="36"/>
  <c r="CQ54" i="36"/>
  <c r="CH44" i="36"/>
  <c r="CQ44" i="36"/>
  <c r="CH34" i="36"/>
  <c r="CF24" i="36"/>
  <c r="CQ24" i="36"/>
  <c r="CH54" i="35"/>
  <c r="CF54" i="35"/>
  <c r="CH34" i="35"/>
  <c r="CQ34" i="35"/>
  <c r="CF34" i="35"/>
  <c r="CH24" i="35"/>
  <c r="CQ24" i="35"/>
  <c r="CT44" i="33"/>
  <c r="CH24" i="36"/>
  <c r="CH54" i="36"/>
  <c r="CF68" i="38"/>
  <c r="CA91" i="38"/>
  <c r="CA92" i="38"/>
  <c r="CA84" i="38"/>
  <c r="CB74" i="38"/>
  <c r="CH14" i="38"/>
  <c r="CF71" i="38"/>
  <c r="CF72" i="38"/>
  <c r="CF67" i="38"/>
  <c r="CF24" i="37"/>
  <c r="CF64" i="36"/>
  <c r="CF54" i="37"/>
  <c r="CF14" i="33"/>
  <c r="CF24" i="35"/>
  <c r="CF73" i="37"/>
  <c r="CF34" i="37"/>
  <c r="CE2" i="37"/>
  <c r="CF68" i="37"/>
  <c r="CB74" i="37"/>
  <c r="CH14" i="37"/>
  <c r="CF14" i="37"/>
  <c r="BZ74" i="37"/>
  <c r="CH72" i="36"/>
  <c r="CF70" i="36"/>
  <c r="CH71" i="36"/>
  <c r="CF44" i="36"/>
  <c r="BX84" i="36"/>
  <c r="CF72" i="37"/>
  <c r="CF69" i="37"/>
  <c r="CF70" i="37"/>
  <c r="CF71" i="37"/>
  <c r="CF67" i="37"/>
  <c r="CA85" i="36"/>
  <c r="BX91" i="36"/>
  <c r="CB74" i="36"/>
  <c r="CB93" i="36" s="1"/>
  <c r="BZ74" i="36"/>
  <c r="BZ93" i="36" s="1"/>
  <c r="CF71" i="36"/>
  <c r="CF67" i="36"/>
  <c r="CH14" i="36"/>
  <c r="CE2" i="36"/>
  <c r="CF73" i="36"/>
  <c r="K6" i="39"/>
  <c r="CH72" i="35"/>
  <c r="CH44" i="35"/>
  <c r="BX85" i="35"/>
  <c r="CF69" i="36"/>
  <c r="CF14" i="36"/>
  <c r="CF73" i="38"/>
  <c r="CF70" i="38"/>
  <c r="CH54" i="38"/>
  <c r="CF54" i="38"/>
  <c r="CE74" i="38"/>
  <c r="CE93" i="38" s="1"/>
  <c r="K9" i="39" s="1"/>
  <c r="CE74" i="37"/>
  <c r="CE93" i="37" s="1"/>
  <c r="K8" i="39" s="1"/>
  <c r="CF68" i="36"/>
  <c r="CF72" i="36"/>
  <c r="CA91" i="36"/>
  <c r="BX92" i="36"/>
  <c r="CA92" i="36"/>
  <c r="BX85" i="36"/>
  <c r="CA91" i="37"/>
  <c r="CA84" i="37"/>
  <c r="CA92" i="37"/>
  <c r="BX84" i="37"/>
  <c r="BX92" i="37"/>
  <c r="BX85" i="37"/>
  <c r="BZ74" i="35"/>
  <c r="BX91" i="35"/>
  <c r="CF44" i="35"/>
  <c r="CF71" i="35"/>
  <c r="CA84" i="35"/>
  <c r="CA92" i="35"/>
  <c r="CA91" i="35"/>
  <c r="CF68" i="35"/>
  <c r="CF67" i="35"/>
  <c r="CF72" i="35"/>
  <c r="BX84" i="35"/>
  <c r="BX92" i="35"/>
  <c r="CF14" i="35"/>
  <c r="CH14" i="35"/>
  <c r="CF73" i="35"/>
  <c r="CF69" i="35"/>
  <c r="CF70" i="35"/>
  <c r="CF54" i="33"/>
  <c r="CF34" i="33"/>
  <c r="C17" i="39" l="1"/>
  <c r="D17" i="39" s="1"/>
  <c r="K11" i="39"/>
  <c r="M6" i="39"/>
  <c r="L6" i="39"/>
  <c r="O6" i="39"/>
  <c r="P6" i="39"/>
  <c r="P9" i="39"/>
  <c r="M9" i="39"/>
  <c r="L9" i="39"/>
  <c r="O9" i="39"/>
  <c r="CH95" i="37"/>
  <c r="CE99" i="37"/>
  <c r="CH100" i="37"/>
  <c r="CH103" i="37" s="1"/>
  <c r="CE100" i="37"/>
  <c r="CE101" i="37" s="1"/>
  <c r="CE103" i="37"/>
  <c r="CE104" i="37" s="1"/>
  <c r="L7" i="39"/>
  <c r="O7" i="39"/>
  <c r="M7" i="39"/>
  <c r="P7" i="39"/>
  <c r="CH100" i="36"/>
  <c r="CH101" i="36" s="1"/>
  <c r="CF97" i="36"/>
  <c r="CE97" i="36"/>
  <c r="CH95" i="38"/>
  <c r="CR93" i="38"/>
  <c r="CF95" i="38"/>
  <c r="DF93" i="37"/>
  <c r="CF95" i="37"/>
  <c r="CF74" i="36"/>
  <c r="CR93" i="35"/>
  <c r="CH95" i="35"/>
  <c r="CF95" i="35"/>
  <c r="CH74" i="38"/>
  <c r="CF74" i="37"/>
  <c r="CH74" i="37"/>
  <c r="CH74" i="36"/>
  <c r="CH74" i="35"/>
  <c r="CE85" i="38"/>
  <c r="CF74" i="38"/>
  <c r="CE92" i="38"/>
  <c r="CE84" i="38"/>
  <c r="CE91" i="38"/>
  <c r="CE85" i="36"/>
  <c r="CE92" i="36"/>
  <c r="CE84" i="36"/>
  <c r="CE91" i="36"/>
  <c r="CE85" i="37"/>
  <c r="CE92" i="37"/>
  <c r="CE84" i="37"/>
  <c r="CE91" i="37"/>
  <c r="CF74" i="35"/>
  <c r="Q12" i="39" l="1"/>
  <c r="P12" i="39"/>
  <c r="CH102" i="37"/>
  <c r="H20" i="39"/>
  <c r="J20" i="39" s="1"/>
  <c r="P8" i="39"/>
  <c r="O8" i="39"/>
  <c r="M8" i="39"/>
  <c r="L8" i="39"/>
  <c r="CF95" i="36"/>
  <c r="CR93" i="36"/>
  <c r="CA80" i="33"/>
  <c r="BW74" i="33"/>
  <c r="CA4" i="33"/>
  <c r="BY4" i="33"/>
  <c r="CG4" i="33" s="1"/>
  <c r="AC105" i="38"/>
  <c r="AC105" i="37"/>
  <c r="E47" i="37"/>
  <c r="BH4" i="37"/>
  <c r="O107" i="38"/>
  <c r="O107" i="35"/>
  <c r="O107" i="33"/>
  <c r="O107" i="37"/>
  <c r="O107" i="36"/>
  <c r="BN4" i="36"/>
  <c r="K53" i="36"/>
  <c r="K52" i="36"/>
  <c r="K51" i="36"/>
  <c r="K50" i="36"/>
  <c r="L50" i="36"/>
  <c r="Q50" i="36" s="1"/>
  <c r="K49" i="36"/>
  <c r="K48" i="36"/>
  <c r="K47" i="36"/>
  <c r="K43" i="36"/>
  <c r="K42" i="36"/>
  <c r="L42" i="36" s="1"/>
  <c r="K41" i="36"/>
  <c r="K40" i="36"/>
  <c r="K39" i="36"/>
  <c r="L39" i="36" s="1"/>
  <c r="Q39" i="36" s="1"/>
  <c r="I44" i="36"/>
  <c r="K38" i="36"/>
  <c r="K37" i="36"/>
  <c r="K33" i="36"/>
  <c r="K32" i="36"/>
  <c r="K31" i="36"/>
  <c r="K30" i="36"/>
  <c r="K29" i="36"/>
  <c r="L29" i="36"/>
  <c r="K28" i="36"/>
  <c r="K27" i="36"/>
  <c r="G34" i="35"/>
  <c r="AU64" i="37"/>
  <c r="AU54" i="37"/>
  <c r="AU44" i="37"/>
  <c r="AU34" i="37"/>
  <c r="AU24" i="37"/>
  <c r="AU14" i="37"/>
  <c r="AU64" i="36"/>
  <c r="AU54" i="36"/>
  <c r="AU44" i="36"/>
  <c r="AU34" i="36"/>
  <c r="AU24" i="36"/>
  <c r="AU14" i="36"/>
  <c r="AU64" i="35"/>
  <c r="AU54" i="35"/>
  <c r="AU44" i="35"/>
  <c r="AU34" i="35"/>
  <c r="AU24" i="35"/>
  <c r="AU14" i="35"/>
  <c r="AU64" i="33"/>
  <c r="AU54" i="33"/>
  <c r="AU44" i="33"/>
  <c r="AU34" i="33"/>
  <c r="AU24" i="33"/>
  <c r="AU14" i="33"/>
  <c r="W74" i="37"/>
  <c r="BU74" i="37" s="1"/>
  <c r="W74" i="36"/>
  <c r="BU74" i="36" s="1"/>
  <c r="W74" i="35"/>
  <c r="BU74" i="35" s="1"/>
  <c r="W74" i="33"/>
  <c r="T106" i="38"/>
  <c r="K106" i="38"/>
  <c r="P106" i="38" s="1"/>
  <c r="T105" i="38"/>
  <c r="K105" i="38"/>
  <c r="P105" i="38" s="1"/>
  <c r="T104" i="38"/>
  <c r="K104" i="38"/>
  <c r="P104" i="38" s="1"/>
  <c r="T103" i="38"/>
  <c r="K103" i="38"/>
  <c r="P103" i="38" s="1"/>
  <c r="T102" i="38"/>
  <c r="K102" i="38"/>
  <c r="P102" i="38" s="1"/>
  <c r="T101" i="38"/>
  <c r="K101" i="38"/>
  <c r="P101" i="38" s="1"/>
  <c r="T100" i="38"/>
  <c r="K100" i="38"/>
  <c r="P100" i="38" s="1"/>
  <c r="N92" i="38"/>
  <c r="N91" i="38"/>
  <c r="BL80" i="38"/>
  <c r="BJ80" i="38"/>
  <c r="BE80" i="38"/>
  <c r="BG80" i="38" s="1"/>
  <c r="BG82" i="38" s="1"/>
  <c r="AG80" i="38"/>
  <c r="AI80" i="38" s="1"/>
  <c r="AI82" i="38" s="1"/>
  <c r="P80" i="38"/>
  <c r="N80" i="38"/>
  <c r="N84" i="38" s="1"/>
  <c r="I80" i="38"/>
  <c r="K80" i="38" s="1"/>
  <c r="K82" i="38" s="1"/>
  <c r="BF74" i="38"/>
  <c r="BD74" i="38"/>
  <c r="BB74" i="38"/>
  <c r="AZ74" i="38"/>
  <c r="AZ85" i="38" s="1"/>
  <c r="AX74" i="38"/>
  <c r="Z74" i="38"/>
  <c r="W74" i="38"/>
  <c r="BU74" i="38" s="1"/>
  <c r="B74" i="38"/>
  <c r="BG73" i="38"/>
  <c r="BE73" i="38"/>
  <c r="BC73" i="38"/>
  <c r="BA73" i="38"/>
  <c r="P73" i="38"/>
  <c r="O73" i="38"/>
  <c r="J73" i="38"/>
  <c r="H73" i="38"/>
  <c r="F73" i="38"/>
  <c r="D73" i="38"/>
  <c r="BG72" i="38"/>
  <c r="BE72" i="38"/>
  <c r="BC72" i="38"/>
  <c r="BA72" i="38"/>
  <c r="P72" i="38"/>
  <c r="O72" i="38"/>
  <c r="J72" i="38"/>
  <c r="H72" i="38"/>
  <c r="F72" i="38"/>
  <c r="D72" i="38"/>
  <c r="BG71" i="38"/>
  <c r="BE71" i="38"/>
  <c r="BC71" i="38"/>
  <c r="BA71" i="38"/>
  <c r="P71" i="38"/>
  <c r="O71" i="38"/>
  <c r="J71" i="38"/>
  <c r="H71" i="38"/>
  <c r="F71" i="38"/>
  <c r="D71" i="38"/>
  <c r="BG70" i="38"/>
  <c r="BE70" i="38"/>
  <c r="BC70" i="38"/>
  <c r="BA70" i="38"/>
  <c r="P70" i="38"/>
  <c r="O70" i="38"/>
  <c r="J70" i="38"/>
  <c r="H70" i="38"/>
  <c r="F70" i="38"/>
  <c r="D70" i="38"/>
  <c r="BG69" i="38"/>
  <c r="BE69" i="38"/>
  <c r="BC69" i="38"/>
  <c r="BA69" i="38"/>
  <c r="P69" i="38"/>
  <c r="O69" i="38"/>
  <c r="J69" i="38"/>
  <c r="H69" i="38"/>
  <c r="F69" i="38"/>
  <c r="D69" i="38"/>
  <c r="BG68" i="38"/>
  <c r="BE68" i="38"/>
  <c r="BC68" i="38"/>
  <c r="BA68" i="38"/>
  <c r="P68" i="38"/>
  <c r="O68" i="38"/>
  <c r="J68" i="38"/>
  <c r="H68" i="38"/>
  <c r="F68" i="38"/>
  <c r="D68" i="38"/>
  <c r="BG67" i="38"/>
  <c r="BG74" i="38" s="1"/>
  <c r="BE67" i="38"/>
  <c r="BC67" i="38"/>
  <c r="BC74" i="38" s="1"/>
  <c r="BA67" i="38"/>
  <c r="P67" i="38"/>
  <c r="O67" i="38"/>
  <c r="J67" i="38"/>
  <c r="H67" i="38"/>
  <c r="F67" i="38"/>
  <c r="D67" i="38"/>
  <c r="BU64" i="38"/>
  <c r="BF64" i="38"/>
  <c r="BD64" i="38"/>
  <c r="BB64" i="38"/>
  <c r="AZ64" i="38"/>
  <c r="AU64" i="38"/>
  <c r="P64" i="38"/>
  <c r="O64" i="38"/>
  <c r="J64" i="38"/>
  <c r="H64" i="38"/>
  <c r="F64" i="38"/>
  <c r="D64" i="38"/>
  <c r="BG63" i="38"/>
  <c r="BE63" i="38"/>
  <c r="BC63" i="38"/>
  <c r="BA63" i="38"/>
  <c r="AX63" i="38"/>
  <c r="BW63" i="38" s="1"/>
  <c r="AH63" i="38"/>
  <c r="AI63" i="38" s="1"/>
  <c r="AF63" i="38"/>
  <c r="AG63" i="38" s="1"/>
  <c r="AD63" i="38"/>
  <c r="AE63" i="38" s="1"/>
  <c r="AB63" i="38"/>
  <c r="AC63" i="38" s="1"/>
  <c r="Z63" i="38"/>
  <c r="K63" i="38"/>
  <c r="I63" i="38"/>
  <c r="G63" i="38"/>
  <c r="E63" i="38"/>
  <c r="C63" i="38"/>
  <c r="AY63" i="38" s="1"/>
  <c r="BG62" i="38"/>
  <c r="BE62" i="38"/>
  <c r="BC62" i="38"/>
  <c r="BA62" i="38"/>
  <c r="AX62" i="38"/>
  <c r="BW62" i="38" s="1"/>
  <c r="AH62" i="38"/>
  <c r="AI62" i="38" s="1"/>
  <c r="AF62" i="38"/>
  <c r="AG62" i="38" s="1"/>
  <c r="AD62" i="38"/>
  <c r="AE62" i="38" s="1"/>
  <c r="AB62" i="38"/>
  <c r="AC62" i="38" s="1"/>
  <c r="Z62" i="38"/>
  <c r="K62" i="38"/>
  <c r="I62" i="38"/>
  <c r="G62" i="38"/>
  <c r="E62" i="38"/>
  <c r="C62" i="38"/>
  <c r="AY62" i="38" s="1"/>
  <c r="BG61" i="38"/>
  <c r="BE61" i="38"/>
  <c r="BC61" i="38"/>
  <c r="BA61" i="38"/>
  <c r="AX61" i="38"/>
  <c r="BW61" i="38" s="1"/>
  <c r="AH61" i="38"/>
  <c r="AI61" i="38" s="1"/>
  <c r="AF61" i="38"/>
  <c r="AG61" i="38" s="1"/>
  <c r="AD61" i="38"/>
  <c r="AE61" i="38" s="1"/>
  <c r="AB61" i="38"/>
  <c r="AC61" i="38" s="1"/>
  <c r="Z61" i="38"/>
  <c r="K61" i="38"/>
  <c r="I61" i="38"/>
  <c r="G61" i="38"/>
  <c r="E61" i="38"/>
  <c r="C61" i="38"/>
  <c r="AY61" i="38" s="1"/>
  <c r="BG60" i="38"/>
  <c r="BE60" i="38"/>
  <c r="BC60" i="38"/>
  <c r="BA60" i="38"/>
  <c r="AX60" i="38"/>
  <c r="BW60" i="38" s="1"/>
  <c r="AI60" i="38"/>
  <c r="AH60" i="38"/>
  <c r="AF60" i="38"/>
  <c r="AG60" i="38" s="1"/>
  <c r="AD60" i="38"/>
  <c r="AE60" i="38" s="1"/>
  <c r="AB60" i="38"/>
  <c r="Z60" i="38"/>
  <c r="K60" i="38"/>
  <c r="I60" i="38"/>
  <c r="G60" i="38"/>
  <c r="E60" i="38"/>
  <c r="C60" i="38"/>
  <c r="AY60" i="38" s="1"/>
  <c r="BG59" i="38"/>
  <c r="BE59" i="38"/>
  <c r="BC59" i="38"/>
  <c r="BA59" i="38"/>
  <c r="AX59" i="38"/>
  <c r="BW59" i="38" s="1"/>
  <c r="AH59" i="38"/>
  <c r="AI59" i="38" s="1"/>
  <c r="AF59" i="38"/>
  <c r="AG59" i="38" s="1"/>
  <c r="AD59" i="38"/>
  <c r="AE59" i="38" s="1"/>
  <c r="AB59" i="38"/>
  <c r="AC59" i="38" s="1"/>
  <c r="Z59" i="38"/>
  <c r="K59" i="38"/>
  <c r="I59" i="38"/>
  <c r="G59" i="38"/>
  <c r="E59" i="38"/>
  <c r="C59" i="38"/>
  <c r="AY59" i="38" s="1"/>
  <c r="BG58" i="38"/>
  <c r="BE58" i="38"/>
  <c r="BC58" i="38"/>
  <c r="BA58" i="38"/>
  <c r="AX58" i="38"/>
  <c r="BW58" i="38" s="1"/>
  <c r="AH58" i="38"/>
  <c r="AF58" i="38"/>
  <c r="AG58" i="38" s="1"/>
  <c r="AD58" i="38"/>
  <c r="AE58" i="38" s="1"/>
  <c r="AB58" i="38"/>
  <c r="AC58" i="38" s="1"/>
  <c r="Z58" i="38"/>
  <c r="K58" i="38"/>
  <c r="I58" i="38"/>
  <c r="G58" i="38"/>
  <c r="E58" i="38"/>
  <c r="C58" i="38"/>
  <c r="AY58" i="38" s="1"/>
  <c r="BG57" i="38"/>
  <c r="BE57" i="38"/>
  <c r="BC57" i="38"/>
  <c r="BA57" i="38"/>
  <c r="AX57" i="38"/>
  <c r="BW57" i="38" s="1"/>
  <c r="AH57" i="38"/>
  <c r="AI57" i="38" s="1"/>
  <c r="AF57" i="38"/>
  <c r="AD57" i="38"/>
  <c r="AB57" i="38"/>
  <c r="Z57" i="38"/>
  <c r="K57" i="38"/>
  <c r="I57" i="38"/>
  <c r="G57" i="38"/>
  <c r="E57" i="38"/>
  <c r="C57" i="38"/>
  <c r="AY57" i="38" s="1"/>
  <c r="BU54" i="38"/>
  <c r="BF54" i="38"/>
  <c r="BD54" i="38"/>
  <c r="BB54" i="38"/>
  <c r="AZ54" i="38"/>
  <c r="AU54" i="38"/>
  <c r="P54" i="38"/>
  <c r="O54" i="38"/>
  <c r="J54" i="38"/>
  <c r="H54" i="38"/>
  <c r="F54" i="38"/>
  <c r="D54" i="38"/>
  <c r="BG53" i="38"/>
  <c r="BE53" i="38"/>
  <c r="BC53" i="38"/>
  <c r="BA53" i="38"/>
  <c r="AX53" i="38"/>
  <c r="BW53" i="38" s="1"/>
  <c r="AH53" i="38"/>
  <c r="AI53" i="38" s="1"/>
  <c r="AF53" i="38"/>
  <c r="AG53" i="38" s="1"/>
  <c r="AD53" i="38"/>
  <c r="AE53" i="38" s="1"/>
  <c r="AB53" i="38"/>
  <c r="AC53" i="38" s="1"/>
  <c r="Z53" i="38"/>
  <c r="K53" i="38"/>
  <c r="I53" i="38"/>
  <c r="G53" i="38"/>
  <c r="E53" i="38"/>
  <c r="L53" i="38" s="1"/>
  <c r="C53" i="38"/>
  <c r="AY53" i="38" s="1"/>
  <c r="BG52" i="38"/>
  <c r="BE52" i="38"/>
  <c r="BC52" i="38"/>
  <c r="BA52" i="38"/>
  <c r="AX52" i="38"/>
  <c r="BW52" i="38" s="1"/>
  <c r="AH52" i="38"/>
  <c r="AI52" i="38" s="1"/>
  <c r="AF52" i="38"/>
  <c r="AG52" i="38" s="1"/>
  <c r="AD52" i="38"/>
  <c r="AE52" i="38" s="1"/>
  <c r="AB52" i="38"/>
  <c r="AC52" i="38" s="1"/>
  <c r="Z52" i="38"/>
  <c r="K52" i="38"/>
  <c r="I52" i="38"/>
  <c r="G52" i="38"/>
  <c r="E52" i="38"/>
  <c r="C52" i="38"/>
  <c r="AY52" i="38" s="1"/>
  <c r="BG51" i="38"/>
  <c r="BE51" i="38"/>
  <c r="BC51" i="38"/>
  <c r="BA51" i="38"/>
  <c r="AX51" i="38"/>
  <c r="BW51" i="38" s="1"/>
  <c r="AH51" i="38"/>
  <c r="AI51" i="38" s="1"/>
  <c r="AF51" i="38"/>
  <c r="AG51" i="38" s="1"/>
  <c r="AD51" i="38"/>
  <c r="AE51" i="38" s="1"/>
  <c r="AB51" i="38"/>
  <c r="AC51" i="38" s="1"/>
  <c r="Z51" i="38"/>
  <c r="K51" i="38"/>
  <c r="I51" i="38"/>
  <c r="G51" i="38"/>
  <c r="E51" i="38"/>
  <c r="C51" i="38"/>
  <c r="AY51" i="38" s="1"/>
  <c r="BG50" i="38"/>
  <c r="BE50" i="38"/>
  <c r="BC50" i="38"/>
  <c r="BA50" i="38"/>
  <c r="AX50" i="38"/>
  <c r="BW50" i="38" s="1"/>
  <c r="AH50" i="38"/>
  <c r="AF50" i="38"/>
  <c r="AG50" i="38" s="1"/>
  <c r="AD50" i="38"/>
  <c r="AE50" i="38" s="1"/>
  <c r="AB50" i="38"/>
  <c r="AC50" i="38" s="1"/>
  <c r="Z50" i="38"/>
  <c r="K50" i="38"/>
  <c r="I50" i="38"/>
  <c r="G50" i="38"/>
  <c r="E50" i="38"/>
  <c r="C50" i="38"/>
  <c r="AY50" i="38" s="1"/>
  <c r="BG49" i="38"/>
  <c r="BE49" i="38"/>
  <c r="BC49" i="38"/>
  <c r="BA49" i="38"/>
  <c r="AX49" i="38"/>
  <c r="BW49" i="38" s="1"/>
  <c r="AH49" i="38"/>
  <c r="AI49" i="38" s="1"/>
  <c r="AF49" i="38"/>
  <c r="AG49" i="38" s="1"/>
  <c r="AD49" i="38"/>
  <c r="AE49" i="38" s="1"/>
  <c r="AB49" i="38"/>
  <c r="Z49" i="38"/>
  <c r="K49" i="38"/>
  <c r="I49" i="38"/>
  <c r="G49" i="38"/>
  <c r="E49" i="38"/>
  <c r="C49" i="38"/>
  <c r="AY49" i="38" s="1"/>
  <c r="BG48" i="38"/>
  <c r="BE48" i="38"/>
  <c r="BC48" i="38"/>
  <c r="BA48" i="38"/>
  <c r="AX48" i="38"/>
  <c r="BW48" i="38" s="1"/>
  <c r="AH48" i="38"/>
  <c r="AF48" i="38"/>
  <c r="AG48" i="38" s="1"/>
  <c r="AD48" i="38"/>
  <c r="AE48" i="38" s="1"/>
  <c r="AB48" i="38"/>
  <c r="Z48" i="38"/>
  <c r="K48" i="38"/>
  <c r="I48" i="38"/>
  <c r="G48" i="38"/>
  <c r="E48" i="38"/>
  <c r="C48" i="38"/>
  <c r="AY48" i="38" s="1"/>
  <c r="BG47" i="38"/>
  <c r="BE47" i="38"/>
  <c r="BC47" i="38"/>
  <c r="BA47" i="38"/>
  <c r="AX47" i="38"/>
  <c r="BW47" i="38" s="1"/>
  <c r="AH47" i="38"/>
  <c r="AI47" i="38" s="1"/>
  <c r="AF47" i="38"/>
  <c r="AG47" i="38" s="1"/>
  <c r="AD47" i="38"/>
  <c r="AE47" i="38" s="1"/>
  <c r="AB47" i="38"/>
  <c r="AA47" i="38" s="1"/>
  <c r="Z47" i="38"/>
  <c r="K47" i="38"/>
  <c r="I47" i="38"/>
  <c r="G47" i="38"/>
  <c r="E47" i="38"/>
  <c r="C47" i="38"/>
  <c r="BU44" i="38"/>
  <c r="BF44" i="38"/>
  <c r="BD44" i="38"/>
  <c r="BB44" i="38"/>
  <c r="AZ44" i="38"/>
  <c r="AU44" i="38"/>
  <c r="P44" i="38"/>
  <c r="O44" i="38"/>
  <c r="J44" i="38"/>
  <c r="H44" i="38"/>
  <c r="F44" i="38"/>
  <c r="D44" i="38"/>
  <c r="BG43" i="38"/>
  <c r="BE43" i="38"/>
  <c r="BC43" i="38"/>
  <c r="BA43" i="38"/>
  <c r="AX43" i="38"/>
  <c r="BW43" i="38" s="1"/>
  <c r="AH43" i="38"/>
  <c r="AI43" i="38" s="1"/>
  <c r="AF43" i="38"/>
  <c r="AD43" i="38"/>
  <c r="AE43" i="38" s="1"/>
  <c r="AB43" i="38"/>
  <c r="AC43" i="38" s="1"/>
  <c r="Z43" i="38"/>
  <c r="K43" i="38"/>
  <c r="I43" i="38"/>
  <c r="G43" i="38"/>
  <c r="E43" i="38"/>
  <c r="C43" i="38"/>
  <c r="BG42" i="38"/>
  <c r="BE42" i="38"/>
  <c r="BC42" i="38"/>
  <c r="BA42" i="38"/>
  <c r="AX42" i="38"/>
  <c r="BW42" i="38" s="1"/>
  <c r="AI42" i="38"/>
  <c r="AH42" i="38"/>
  <c r="AF42" i="38"/>
  <c r="AG42" i="38" s="1"/>
  <c r="AD42" i="38"/>
  <c r="AE42" i="38" s="1"/>
  <c r="AB42" i="38"/>
  <c r="AC42" i="38" s="1"/>
  <c r="Z42" i="38"/>
  <c r="K42" i="38"/>
  <c r="I42" i="38"/>
  <c r="G42" i="38"/>
  <c r="E42" i="38"/>
  <c r="C42" i="38"/>
  <c r="AY42" i="38" s="1"/>
  <c r="BG41" i="38"/>
  <c r="BE41" i="38"/>
  <c r="BC41" i="38"/>
  <c r="BA41" i="38"/>
  <c r="AX41" i="38"/>
  <c r="BW41" i="38" s="1"/>
  <c r="AH41" i="38"/>
  <c r="AI41" i="38" s="1"/>
  <c r="AF41" i="38"/>
  <c r="AD41" i="38"/>
  <c r="AE41" i="38" s="1"/>
  <c r="AB41" i="38"/>
  <c r="AC41" i="38" s="1"/>
  <c r="Z41" i="38"/>
  <c r="K41" i="38"/>
  <c r="I41" i="38"/>
  <c r="G41" i="38"/>
  <c r="E41" i="38"/>
  <c r="C41" i="38"/>
  <c r="AY41" i="38" s="1"/>
  <c r="BG40" i="38"/>
  <c r="BE40" i="38"/>
  <c r="BC40" i="38"/>
  <c r="BA40" i="38"/>
  <c r="AX40" i="38"/>
  <c r="BW40" i="38" s="1"/>
  <c r="AH40" i="38"/>
  <c r="AI40" i="38" s="1"/>
  <c r="AF40" i="38"/>
  <c r="AG40" i="38" s="1"/>
  <c r="AD40" i="38"/>
  <c r="AE40" i="38" s="1"/>
  <c r="AB40" i="38"/>
  <c r="AC40" i="38" s="1"/>
  <c r="Z40" i="38"/>
  <c r="K40" i="38"/>
  <c r="I40" i="38"/>
  <c r="G40" i="38"/>
  <c r="E40" i="38"/>
  <c r="C40" i="38"/>
  <c r="AY40" i="38" s="1"/>
  <c r="BG39" i="38"/>
  <c r="BE39" i="38"/>
  <c r="BC39" i="38"/>
  <c r="BA39" i="38"/>
  <c r="AX39" i="38"/>
  <c r="BW39" i="38" s="1"/>
  <c r="AH39" i="38"/>
  <c r="AI39" i="38" s="1"/>
  <c r="AF39" i="38"/>
  <c r="AG39" i="38" s="1"/>
  <c r="AD39" i="38"/>
  <c r="AE39" i="38" s="1"/>
  <c r="AB39" i="38"/>
  <c r="AC39" i="38" s="1"/>
  <c r="Z39" i="38"/>
  <c r="K39" i="38"/>
  <c r="I39" i="38"/>
  <c r="G39" i="38"/>
  <c r="E39" i="38"/>
  <c r="C39" i="38"/>
  <c r="AY39" i="38" s="1"/>
  <c r="BG38" i="38"/>
  <c r="BE38" i="38"/>
  <c r="BC38" i="38"/>
  <c r="BA38" i="38"/>
  <c r="AX38" i="38"/>
  <c r="BW38" i="38" s="1"/>
  <c r="AH38" i="38"/>
  <c r="AI38" i="38" s="1"/>
  <c r="AF38" i="38"/>
  <c r="AG38" i="38" s="1"/>
  <c r="AD38" i="38"/>
  <c r="AB38" i="38"/>
  <c r="AC38" i="38" s="1"/>
  <c r="Z38" i="38"/>
  <c r="K38" i="38"/>
  <c r="I38" i="38"/>
  <c r="G38" i="38"/>
  <c r="E38" i="38"/>
  <c r="C38" i="38"/>
  <c r="AY38" i="38" s="1"/>
  <c r="BG37" i="38"/>
  <c r="BE37" i="38"/>
  <c r="BC37" i="38"/>
  <c r="BA37" i="38"/>
  <c r="AX37" i="38"/>
  <c r="BW37" i="38" s="1"/>
  <c r="AH37" i="38"/>
  <c r="AI37" i="38" s="1"/>
  <c r="AF37" i="38"/>
  <c r="AD37" i="38"/>
  <c r="AE37" i="38" s="1"/>
  <c r="AB37" i="38"/>
  <c r="AC37" i="38" s="1"/>
  <c r="Z37" i="38"/>
  <c r="K37" i="38"/>
  <c r="I37" i="38"/>
  <c r="G37" i="38"/>
  <c r="E37" i="38"/>
  <c r="C37" i="38"/>
  <c r="BU34" i="38"/>
  <c r="BF34" i="38"/>
  <c r="BD34" i="38"/>
  <c r="BB34" i="38"/>
  <c r="AZ34" i="38"/>
  <c r="AU34" i="38"/>
  <c r="P34" i="38"/>
  <c r="O34" i="38"/>
  <c r="J34" i="38"/>
  <c r="H34" i="38"/>
  <c r="F34" i="38"/>
  <c r="D34" i="38"/>
  <c r="BG33" i="38"/>
  <c r="BE33" i="38"/>
  <c r="BC33" i="38"/>
  <c r="BA33" i="38"/>
  <c r="AX33" i="38"/>
  <c r="BW33" i="38" s="1"/>
  <c r="AH33" i="38"/>
  <c r="AI33" i="38" s="1"/>
  <c r="AF33" i="38"/>
  <c r="AG33" i="38" s="1"/>
  <c r="AD33" i="38"/>
  <c r="AE33" i="38" s="1"/>
  <c r="AB33" i="38"/>
  <c r="AC33" i="38" s="1"/>
  <c r="Z33" i="38"/>
  <c r="K33" i="38"/>
  <c r="I33" i="38"/>
  <c r="G33" i="38"/>
  <c r="E33" i="38"/>
  <c r="C33" i="38"/>
  <c r="AY33" i="38" s="1"/>
  <c r="BG32" i="38"/>
  <c r="BE32" i="38"/>
  <c r="BC32" i="38"/>
  <c r="BA32" i="38"/>
  <c r="AX32" i="38"/>
  <c r="BW32" i="38" s="1"/>
  <c r="AH32" i="38"/>
  <c r="AI32" i="38" s="1"/>
  <c r="AF32" i="38"/>
  <c r="AG32" i="38" s="1"/>
  <c r="AD32" i="38"/>
  <c r="AE32" i="38" s="1"/>
  <c r="AB32" i="38"/>
  <c r="AC32" i="38" s="1"/>
  <c r="Z32" i="38"/>
  <c r="K32" i="38"/>
  <c r="I32" i="38"/>
  <c r="G32" i="38"/>
  <c r="E32" i="38"/>
  <c r="C32" i="38"/>
  <c r="AY32" i="38" s="1"/>
  <c r="BG31" i="38"/>
  <c r="BE31" i="38"/>
  <c r="BC31" i="38"/>
  <c r="BA31" i="38"/>
  <c r="AX31" i="38"/>
  <c r="BW31" i="38" s="1"/>
  <c r="AH31" i="38"/>
  <c r="AI31" i="38" s="1"/>
  <c r="AF31" i="38"/>
  <c r="AG31" i="38" s="1"/>
  <c r="AD31" i="38"/>
  <c r="AE31" i="38" s="1"/>
  <c r="AB31" i="38"/>
  <c r="AC31" i="38" s="1"/>
  <c r="Z31" i="38"/>
  <c r="K31" i="38"/>
  <c r="I31" i="38"/>
  <c r="G31" i="38"/>
  <c r="E31" i="38"/>
  <c r="C31" i="38"/>
  <c r="AY31" i="38" s="1"/>
  <c r="BG30" i="38"/>
  <c r="BE30" i="38"/>
  <c r="BC30" i="38"/>
  <c r="BA30" i="38"/>
  <c r="AX30" i="38"/>
  <c r="BW30" i="38" s="1"/>
  <c r="AH30" i="38"/>
  <c r="AI30" i="38" s="1"/>
  <c r="AF30" i="38"/>
  <c r="AG30" i="38" s="1"/>
  <c r="AD30" i="38"/>
  <c r="AE30" i="38" s="1"/>
  <c r="AB30" i="38"/>
  <c r="AC30" i="38" s="1"/>
  <c r="Z30" i="38"/>
  <c r="K30" i="38"/>
  <c r="I30" i="38"/>
  <c r="G30" i="38"/>
  <c r="E30" i="38"/>
  <c r="C30" i="38"/>
  <c r="AY30" i="38" s="1"/>
  <c r="BG29" i="38"/>
  <c r="BE29" i="38"/>
  <c r="BC29" i="38"/>
  <c r="BA29" i="38"/>
  <c r="AX29" i="38"/>
  <c r="BW29" i="38" s="1"/>
  <c r="AH29" i="38"/>
  <c r="AI29" i="38" s="1"/>
  <c r="AF29" i="38"/>
  <c r="AG29" i="38" s="1"/>
  <c r="AD29" i="38"/>
  <c r="AE29" i="38" s="1"/>
  <c r="AB29" i="38"/>
  <c r="AC29" i="38" s="1"/>
  <c r="Z29" i="38"/>
  <c r="K29" i="38"/>
  <c r="I29" i="38"/>
  <c r="G29" i="38"/>
  <c r="E29" i="38"/>
  <c r="C29" i="38"/>
  <c r="AY29" i="38" s="1"/>
  <c r="BG28" i="38"/>
  <c r="BE28" i="38"/>
  <c r="BC28" i="38"/>
  <c r="BA28" i="38"/>
  <c r="AX28" i="38"/>
  <c r="BW28" i="38" s="1"/>
  <c r="AH28" i="38"/>
  <c r="AF28" i="38"/>
  <c r="AG28" i="38" s="1"/>
  <c r="AD28" i="38"/>
  <c r="AB28" i="38"/>
  <c r="AC28" i="38" s="1"/>
  <c r="Z28" i="38"/>
  <c r="K28" i="38"/>
  <c r="I28" i="38"/>
  <c r="L28" i="38" s="1"/>
  <c r="Q28" i="38" s="1"/>
  <c r="G28" i="38"/>
  <c r="E28" i="38"/>
  <c r="C28" i="38"/>
  <c r="BG27" i="38"/>
  <c r="BE27" i="38"/>
  <c r="BC27" i="38"/>
  <c r="BA27" i="38"/>
  <c r="AX27" i="38"/>
  <c r="BW27" i="38" s="1"/>
  <c r="AH27" i="38"/>
  <c r="AI27" i="38" s="1"/>
  <c r="AF27" i="38"/>
  <c r="AD27" i="38"/>
  <c r="AE27" i="38" s="1"/>
  <c r="AB27" i="38"/>
  <c r="Z27" i="38"/>
  <c r="K27" i="38"/>
  <c r="I27" i="38"/>
  <c r="G27" i="38"/>
  <c r="E27" i="38"/>
  <c r="L27" i="38" s="1"/>
  <c r="C27" i="38"/>
  <c r="AY27" i="38" s="1"/>
  <c r="BU24" i="38"/>
  <c r="BF24" i="38"/>
  <c r="BD24" i="38"/>
  <c r="BB24" i="38"/>
  <c r="AZ24" i="38"/>
  <c r="AU24" i="38"/>
  <c r="P24" i="38"/>
  <c r="O24" i="38"/>
  <c r="J24" i="38"/>
  <c r="H24" i="38"/>
  <c r="F24" i="38"/>
  <c r="D24" i="38"/>
  <c r="BG23" i="38"/>
  <c r="BE23" i="38"/>
  <c r="BC23" i="38"/>
  <c r="BA23" i="38"/>
  <c r="AX23" i="38"/>
  <c r="BW23" i="38" s="1"/>
  <c r="AH23" i="38"/>
  <c r="AI23" i="38" s="1"/>
  <c r="AF23" i="38"/>
  <c r="AG23" i="38" s="1"/>
  <c r="AD23" i="38"/>
  <c r="AE23" i="38" s="1"/>
  <c r="AB23" i="38"/>
  <c r="AC23" i="38" s="1"/>
  <c r="Z23" i="38"/>
  <c r="K23" i="38"/>
  <c r="I23" i="38"/>
  <c r="G23" i="38"/>
  <c r="E23" i="38"/>
  <c r="C23" i="38"/>
  <c r="AY23" i="38" s="1"/>
  <c r="BG22" i="38"/>
  <c r="BE22" i="38"/>
  <c r="BC22" i="38"/>
  <c r="BA22" i="38"/>
  <c r="AX22" i="38"/>
  <c r="BW22" i="38" s="1"/>
  <c r="AH22" i="38"/>
  <c r="AI22" i="38" s="1"/>
  <c r="AF22" i="38"/>
  <c r="AG22" i="38" s="1"/>
  <c r="AD22" i="38"/>
  <c r="AE22" i="38" s="1"/>
  <c r="AB22" i="38"/>
  <c r="AC22" i="38" s="1"/>
  <c r="AA22" i="38"/>
  <c r="Z22" i="38"/>
  <c r="K22" i="38"/>
  <c r="I22" i="38"/>
  <c r="G22" i="38"/>
  <c r="E22" i="38"/>
  <c r="C22" i="38"/>
  <c r="AY22" i="38" s="1"/>
  <c r="BG21" i="38"/>
  <c r="BE21" i="38"/>
  <c r="BC21" i="38"/>
  <c r="BA21" i="38"/>
  <c r="AY21" i="38"/>
  <c r="AX21" i="38"/>
  <c r="BW21" i="38" s="1"/>
  <c r="AH21" i="38"/>
  <c r="AI21" i="38" s="1"/>
  <c r="AF21" i="38"/>
  <c r="AD21" i="38"/>
  <c r="AA21" i="38" s="1"/>
  <c r="AB21" i="38"/>
  <c r="AC21" i="38" s="1"/>
  <c r="Z21" i="38"/>
  <c r="K21" i="38"/>
  <c r="I21" i="38"/>
  <c r="G21" i="38"/>
  <c r="E21" i="38"/>
  <c r="C21" i="38"/>
  <c r="BG20" i="38"/>
  <c r="BE20" i="38"/>
  <c r="BC20" i="38"/>
  <c r="BA20" i="38"/>
  <c r="AX20" i="38"/>
  <c r="BW20" i="38" s="1"/>
  <c r="AH20" i="38"/>
  <c r="AI20" i="38" s="1"/>
  <c r="AF20" i="38"/>
  <c r="AG20" i="38" s="1"/>
  <c r="AD20" i="38"/>
  <c r="AE20" i="38" s="1"/>
  <c r="AB20" i="38"/>
  <c r="Z20" i="38"/>
  <c r="K20" i="38"/>
  <c r="I20" i="38"/>
  <c r="G20" i="38"/>
  <c r="E20" i="38"/>
  <c r="C20" i="38"/>
  <c r="AY20" i="38" s="1"/>
  <c r="BG19" i="38"/>
  <c r="BE19" i="38"/>
  <c r="BC19" i="38"/>
  <c r="BA19" i="38"/>
  <c r="AX19" i="38"/>
  <c r="BW19" i="38" s="1"/>
  <c r="AH19" i="38"/>
  <c r="AI19" i="38" s="1"/>
  <c r="AF19" i="38"/>
  <c r="AG19" i="38" s="1"/>
  <c r="AD19" i="38"/>
  <c r="AB19" i="38"/>
  <c r="AC19" i="38" s="1"/>
  <c r="Z19" i="38"/>
  <c r="K19" i="38"/>
  <c r="I19" i="38"/>
  <c r="G19" i="38"/>
  <c r="E19" i="38"/>
  <c r="C19" i="38"/>
  <c r="AY19" i="38" s="1"/>
  <c r="BG18" i="38"/>
  <c r="BE18" i="38"/>
  <c r="BC18" i="38"/>
  <c r="BA18" i="38"/>
  <c r="AX18" i="38"/>
  <c r="BW18" i="38" s="1"/>
  <c r="AH18" i="38"/>
  <c r="AI18" i="38" s="1"/>
  <c r="AF18" i="38"/>
  <c r="AG18" i="38" s="1"/>
  <c r="AD18" i="38"/>
  <c r="AB18" i="38"/>
  <c r="AC18" i="38" s="1"/>
  <c r="Z18" i="38"/>
  <c r="K18" i="38"/>
  <c r="I18" i="38"/>
  <c r="G18" i="38"/>
  <c r="E18" i="38"/>
  <c r="C18" i="38"/>
  <c r="AY18" i="38" s="1"/>
  <c r="BG17" i="38"/>
  <c r="BE17" i="38"/>
  <c r="BC17" i="38"/>
  <c r="BA17" i="38"/>
  <c r="AX17" i="38"/>
  <c r="BW17" i="38" s="1"/>
  <c r="AH17" i="38"/>
  <c r="AF17" i="38"/>
  <c r="AG17" i="38" s="1"/>
  <c r="AD17" i="38"/>
  <c r="AE17" i="38" s="1"/>
  <c r="AB17" i="38"/>
  <c r="Z17" i="38"/>
  <c r="K17" i="38"/>
  <c r="I17" i="38"/>
  <c r="G17" i="38"/>
  <c r="E17" i="38"/>
  <c r="C17" i="38"/>
  <c r="BU14" i="38"/>
  <c r="BF14" i="38"/>
  <c r="BD14" i="38"/>
  <c r="BB14" i="38"/>
  <c r="AZ14" i="38"/>
  <c r="AU14" i="38"/>
  <c r="P14" i="38"/>
  <c r="O14" i="38"/>
  <c r="J14" i="38"/>
  <c r="H14" i="38"/>
  <c r="F14" i="38"/>
  <c r="D14" i="38"/>
  <c r="BG13" i="38"/>
  <c r="BE13" i="38"/>
  <c r="BC13" i="38"/>
  <c r="BA13" i="38"/>
  <c r="AX13" i="38"/>
  <c r="BW13" i="38" s="1"/>
  <c r="AH13" i="38"/>
  <c r="AF13" i="38"/>
  <c r="AG13" i="38" s="1"/>
  <c r="AD13" i="38"/>
  <c r="AB13" i="38"/>
  <c r="AC13" i="38" s="1"/>
  <c r="Z13" i="38"/>
  <c r="K13" i="38"/>
  <c r="I13" i="38"/>
  <c r="G13" i="38"/>
  <c r="E13" i="38"/>
  <c r="C13" i="38"/>
  <c r="BG12" i="38"/>
  <c r="BE12" i="38"/>
  <c r="BC12" i="38"/>
  <c r="BA12" i="38"/>
  <c r="AX12" i="38"/>
  <c r="BW12" i="38" s="1"/>
  <c r="AH12" i="38"/>
  <c r="AF12" i="38"/>
  <c r="AD12" i="38"/>
  <c r="AB12" i="38"/>
  <c r="Z12" i="38"/>
  <c r="K12" i="38"/>
  <c r="I12" i="38"/>
  <c r="G12" i="38"/>
  <c r="E12" i="38"/>
  <c r="C12" i="38"/>
  <c r="AY12" i="38" s="1"/>
  <c r="BG11" i="38"/>
  <c r="BE11" i="38"/>
  <c r="BC11" i="38"/>
  <c r="BA11" i="38"/>
  <c r="AX11" i="38"/>
  <c r="BW11" i="38" s="1"/>
  <c r="AH11" i="38"/>
  <c r="AI11" i="38" s="1"/>
  <c r="AF11" i="38"/>
  <c r="AG11" i="38" s="1"/>
  <c r="AD11" i="38"/>
  <c r="AE11" i="38" s="1"/>
  <c r="AB11" i="38"/>
  <c r="AC11" i="38" s="1"/>
  <c r="Z11" i="38"/>
  <c r="K11" i="38"/>
  <c r="I11" i="38"/>
  <c r="G11" i="38"/>
  <c r="E11" i="38"/>
  <c r="C11" i="38"/>
  <c r="BG10" i="38"/>
  <c r="BE10" i="38"/>
  <c r="BC10" i="38"/>
  <c r="BA10" i="38"/>
  <c r="AX10" i="38"/>
  <c r="BW10" i="38" s="1"/>
  <c r="AH10" i="38"/>
  <c r="AI10" i="38" s="1"/>
  <c r="AF10" i="38"/>
  <c r="AG10" i="38" s="1"/>
  <c r="AD10" i="38"/>
  <c r="AB10" i="38"/>
  <c r="Z10" i="38"/>
  <c r="K10" i="38"/>
  <c r="I10" i="38"/>
  <c r="G10" i="38"/>
  <c r="E10" i="38"/>
  <c r="C10" i="38"/>
  <c r="AY10" i="38" s="1"/>
  <c r="BG9" i="38"/>
  <c r="BE9" i="38"/>
  <c r="BC9" i="38"/>
  <c r="BA9" i="38"/>
  <c r="AX9" i="38"/>
  <c r="BW9" i="38" s="1"/>
  <c r="AH9" i="38"/>
  <c r="AF9" i="38"/>
  <c r="AG9" i="38" s="1"/>
  <c r="AD9" i="38"/>
  <c r="AE9" i="38" s="1"/>
  <c r="AB9" i="38"/>
  <c r="Z9" i="38"/>
  <c r="K9" i="38"/>
  <c r="I9" i="38"/>
  <c r="G9" i="38"/>
  <c r="E9" i="38"/>
  <c r="C9" i="38"/>
  <c r="AY9" i="38" s="1"/>
  <c r="BG8" i="38"/>
  <c r="BE8" i="38"/>
  <c r="BC8" i="38"/>
  <c r="BA8" i="38"/>
  <c r="AX8" i="38"/>
  <c r="BW8" i="38" s="1"/>
  <c r="AH8" i="38"/>
  <c r="AF8" i="38"/>
  <c r="AG8" i="38" s="1"/>
  <c r="AD8" i="38"/>
  <c r="AB8" i="38"/>
  <c r="Z8" i="38"/>
  <c r="K8" i="38"/>
  <c r="I8" i="38"/>
  <c r="G8" i="38"/>
  <c r="E8" i="38"/>
  <c r="C8" i="38"/>
  <c r="AY8" i="38" s="1"/>
  <c r="BG7" i="38"/>
  <c r="BE7" i="38"/>
  <c r="BC7" i="38"/>
  <c r="BA7" i="38"/>
  <c r="AX7" i="38"/>
  <c r="BW7" i="38" s="1"/>
  <c r="AH7" i="38"/>
  <c r="AI7" i="38" s="1"/>
  <c r="AF7" i="38"/>
  <c r="AG7" i="38" s="1"/>
  <c r="AD7" i="38"/>
  <c r="AB7" i="38"/>
  <c r="Z7" i="38"/>
  <c r="K7" i="38"/>
  <c r="I7" i="38"/>
  <c r="G7" i="38"/>
  <c r="E7" i="38"/>
  <c r="C7" i="38"/>
  <c r="AY7" i="38" s="1"/>
  <c r="BJ4" i="38"/>
  <c r="BH4" i="38"/>
  <c r="BN4" i="38" s="1"/>
  <c r="AB4" i="38"/>
  <c r="AM4" i="38" s="1"/>
  <c r="O4" i="38"/>
  <c r="T106" i="37"/>
  <c r="K106" i="37"/>
  <c r="P106" i="37" s="1"/>
  <c r="T105" i="37"/>
  <c r="K105" i="37"/>
  <c r="P105" i="37" s="1"/>
  <c r="T104" i="37"/>
  <c r="K104" i="37"/>
  <c r="P104" i="37" s="1"/>
  <c r="T103" i="37"/>
  <c r="K103" i="37"/>
  <c r="P103" i="37" s="1"/>
  <c r="T102" i="37"/>
  <c r="K102" i="37"/>
  <c r="P102" i="37" s="1"/>
  <c r="T101" i="37"/>
  <c r="K101" i="37"/>
  <c r="P101" i="37" s="1"/>
  <c r="T100" i="37"/>
  <c r="K100" i="37"/>
  <c r="P100" i="37" s="1"/>
  <c r="N92" i="37"/>
  <c r="N91" i="37"/>
  <c r="BL80" i="37"/>
  <c r="BJ80" i="37"/>
  <c r="BE80" i="37"/>
  <c r="BG80" i="37" s="1"/>
  <c r="AG80" i="37"/>
  <c r="AI80" i="37" s="1"/>
  <c r="AI82" i="37" s="1"/>
  <c r="P80" i="37"/>
  <c r="N80" i="37"/>
  <c r="N85" i="37" s="1"/>
  <c r="I80" i="37"/>
  <c r="K80" i="37" s="1"/>
  <c r="K82" i="37" s="1"/>
  <c r="BF74" i="37"/>
  <c r="BD74" i="37"/>
  <c r="BB74" i="37"/>
  <c r="AZ74" i="37"/>
  <c r="AZ91" i="37" s="1"/>
  <c r="AX74" i="37"/>
  <c r="Z74" i="37"/>
  <c r="B74" i="37"/>
  <c r="BG73" i="37"/>
  <c r="BE73" i="37"/>
  <c r="BC73" i="37"/>
  <c r="BA73" i="37"/>
  <c r="P73" i="37"/>
  <c r="O73" i="37"/>
  <c r="J73" i="37"/>
  <c r="H73" i="37"/>
  <c r="F73" i="37"/>
  <c r="D73" i="37"/>
  <c r="BG72" i="37"/>
  <c r="BE72" i="37"/>
  <c r="BC72" i="37"/>
  <c r="BA72" i="37"/>
  <c r="P72" i="37"/>
  <c r="O72" i="37"/>
  <c r="J72" i="37"/>
  <c r="H72" i="37"/>
  <c r="F72" i="37"/>
  <c r="D72" i="37"/>
  <c r="BG71" i="37"/>
  <c r="BE71" i="37"/>
  <c r="BC71" i="37"/>
  <c r="BA71" i="37"/>
  <c r="P71" i="37"/>
  <c r="O71" i="37"/>
  <c r="J71" i="37"/>
  <c r="H71" i="37"/>
  <c r="F71" i="37"/>
  <c r="D71" i="37"/>
  <c r="BG70" i="37"/>
  <c r="BE70" i="37"/>
  <c r="BC70" i="37"/>
  <c r="BA70" i="37"/>
  <c r="P70" i="37"/>
  <c r="O70" i="37"/>
  <c r="J70" i="37"/>
  <c r="H70" i="37"/>
  <c r="F70" i="37"/>
  <c r="D70" i="37"/>
  <c r="BG69" i="37"/>
  <c r="BE69" i="37"/>
  <c r="BC69" i="37"/>
  <c r="BA69" i="37"/>
  <c r="P69" i="37"/>
  <c r="O69" i="37"/>
  <c r="J69" i="37"/>
  <c r="H69" i="37"/>
  <c r="F69" i="37"/>
  <c r="D69" i="37"/>
  <c r="BG68" i="37"/>
  <c r="BE68" i="37"/>
  <c r="BC68" i="37"/>
  <c r="BA68" i="37"/>
  <c r="P68" i="37"/>
  <c r="O68" i="37"/>
  <c r="J68" i="37"/>
  <c r="H68" i="37"/>
  <c r="F68" i="37"/>
  <c r="D68" i="37"/>
  <c r="BG67" i="37"/>
  <c r="BG74" i="37" s="1"/>
  <c r="BG91" i="37" s="1"/>
  <c r="BE67" i="37"/>
  <c r="BC67" i="37"/>
  <c r="BC74" i="37" s="1"/>
  <c r="BA67" i="37"/>
  <c r="BA74" i="37" s="1"/>
  <c r="P67" i="37"/>
  <c r="P74" i="37" s="1"/>
  <c r="P92" i="37" s="1"/>
  <c r="O67" i="37"/>
  <c r="J67" i="37"/>
  <c r="H67" i="37"/>
  <c r="F67" i="37"/>
  <c r="D67" i="37"/>
  <c r="BU64" i="37"/>
  <c r="BF64" i="37"/>
  <c r="BD64" i="37"/>
  <c r="BB64" i="37"/>
  <c r="AZ64" i="37"/>
  <c r="P64" i="37"/>
  <c r="O64" i="37"/>
  <c r="J64" i="37"/>
  <c r="H64" i="37"/>
  <c r="F64" i="37"/>
  <c r="D64" i="37"/>
  <c r="BG63" i="37"/>
  <c r="BE63" i="37"/>
  <c r="BC63" i="37"/>
  <c r="BA63" i="37"/>
  <c r="AX63" i="37"/>
  <c r="BW63" i="37" s="1"/>
  <c r="AH63" i="37"/>
  <c r="AI63" i="37" s="1"/>
  <c r="AF63" i="37"/>
  <c r="AG63" i="37" s="1"/>
  <c r="AD63" i="37"/>
  <c r="AE63" i="37" s="1"/>
  <c r="AB63" i="37"/>
  <c r="Z63" i="37"/>
  <c r="K63" i="37"/>
  <c r="I63" i="37"/>
  <c r="G63" i="37"/>
  <c r="E63" i="37"/>
  <c r="C63" i="37"/>
  <c r="AY63" i="37" s="1"/>
  <c r="BG62" i="37"/>
  <c r="BE62" i="37"/>
  <c r="BC62" i="37"/>
  <c r="BA62" i="37"/>
  <c r="AX62" i="37"/>
  <c r="BW62" i="37" s="1"/>
  <c r="AH62" i="37"/>
  <c r="AI62" i="37" s="1"/>
  <c r="AF62" i="37"/>
  <c r="AG62" i="37" s="1"/>
  <c r="AD62" i="37"/>
  <c r="AE62" i="37" s="1"/>
  <c r="AB62" i="37"/>
  <c r="AC62" i="37" s="1"/>
  <c r="Z62" i="37"/>
  <c r="K62" i="37"/>
  <c r="I62" i="37"/>
  <c r="G62" i="37"/>
  <c r="E62" i="37"/>
  <c r="C62" i="37"/>
  <c r="AY62" i="37" s="1"/>
  <c r="BG61" i="37"/>
  <c r="BE61" i="37"/>
  <c r="BC61" i="37"/>
  <c r="BA61" i="37"/>
  <c r="AX61" i="37"/>
  <c r="BW61" i="37" s="1"/>
  <c r="AH61" i="37"/>
  <c r="AI61" i="37" s="1"/>
  <c r="AF61" i="37"/>
  <c r="AD61" i="37"/>
  <c r="AE61" i="37" s="1"/>
  <c r="AB61" i="37"/>
  <c r="AC61" i="37" s="1"/>
  <c r="Z61" i="37"/>
  <c r="K61" i="37"/>
  <c r="I61" i="37"/>
  <c r="G61" i="37"/>
  <c r="E61" i="37"/>
  <c r="C61" i="37"/>
  <c r="AY61" i="37" s="1"/>
  <c r="BG60" i="37"/>
  <c r="BE60" i="37"/>
  <c r="BC60" i="37"/>
  <c r="BA60" i="37"/>
  <c r="AX60" i="37"/>
  <c r="BW60" i="37" s="1"/>
  <c r="AH60" i="37"/>
  <c r="AI60" i="37" s="1"/>
  <c r="AF60" i="37"/>
  <c r="AG60" i="37" s="1"/>
  <c r="AD60" i="37"/>
  <c r="AE60" i="37" s="1"/>
  <c r="AB60" i="37"/>
  <c r="AC60" i="37" s="1"/>
  <c r="Z60" i="37"/>
  <c r="K60" i="37"/>
  <c r="I60" i="37"/>
  <c r="G60" i="37"/>
  <c r="E60" i="37"/>
  <c r="C60" i="37"/>
  <c r="AY60" i="37" s="1"/>
  <c r="BG59" i="37"/>
  <c r="BE59" i="37"/>
  <c r="BC59" i="37"/>
  <c r="BA59" i="37"/>
  <c r="AX59" i="37"/>
  <c r="BW59" i="37" s="1"/>
  <c r="AH59" i="37"/>
  <c r="AI59" i="37" s="1"/>
  <c r="AF59" i="37"/>
  <c r="AG59" i="37" s="1"/>
  <c r="AD59" i="37"/>
  <c r="AE59" i="37" s="1"/>
  <c r="AB59" i="37"/>
  <c r="Z59" i="37"/>
  <c r="K59" i="37"/>
  <c r="I59" i="37"/>
  <c r="G59" i="37"/>
  <c r="E59" i="37"/>
  <c r="C59" i="37"/>
  <c r="BG58" i="37"/>
  <c r="BE58" i="37"/>
  <c r="BC58" i="37"/>
  <c r="BA58" i="37"/>
  <c r="AX58" i="37"/>
  <c r="BW58" i="37" s="1"/>
  <c r="AH58" i="37"/>
  <c r="AI58" i="37" s="1"/>
  <c r="AF58" i="37"/>
  <c r="AG58" i="37" s="1"/>
  <c r="AD58" i="37"/>
  <c r="AB58" i="37"/>
  <c r="AC58" i="37" s="1"/>
  <c r="Z58" i="37"/>
  <c r="K58" i="37"/>
  <c r="I58" i="37"/>
  <c r="G58" i="37"/>
  <c r="E58" i="37"/>
  <c r="C58" i="37"/>
  <c r="AY58" i="37" s="1"/>
  <c r="BG57" i="37"/>
  <c r="BE57" i="37"/>
  <c r="BC57" i="37"/>
  <c r="BA57" i="37"/>
  <c r="AX57" i="37"/>
  <c r="BW57" i="37" s="1"/>
  <c r="AH57" i="37"/>
  <c r="AF57" i="37"/>
  <c r="AD57" i="37"/>
  <c r="AE57" i="37" s="1"/>
  <c r="AB57" i="37"/>
  <c r="AC57" i="37" s="1"/>
  <c r="Z57" i="37"/>
  <c r="K57" i="37"/>
  <c r="I57" i="37"/>
  <c r="G57" i="37"/>
  <c r="E57" i="37"/>
  <c r="C57" i="37"/>
  <c r="AY57" i="37" s="1"/>
  <c r="BU54" i="37"/>
  <c r="BF54" i="37"/>
  <c r="BD54" i="37"/>
  <c r="BB54" i="37"/>
  <c r="AZ54" i="37"/>
  <c r="P54" i="37"/>
  <c r="O54" i="37"/>
  <c r="J54" i="37"/>
  <c r="H54" i="37"/>
  <c r="F54" i="37"/>
  <c r="D54" i="37"/>
  <c r="BG53" i="37"/>
  <c r="BE53" i="37"/>
  <c r="BC53" i="37"/>
  <c r="BA53" i="37"/>
  <c r="AX53" i="37"/>
  <c r="BW53" i="37" s="1"/>
  <c r="AH53" i="37"/>
  <c r="AI53" i="37" s="1"/>
  <c r="AF53" i="37"/>
  <c r="AG53" i="37" s="1"/>
  <c r="AD53" i="37"/>
  <c r="AE53" i="37" s="1"/>
  <c r="AB53" i="37"/>
  <c r="Z53" i="37"/>
  <c r="K53" i="37"/>
  <c r="I53" i="37"/>
  <c r="G53" i="37"/>
  <c r="E53" i="37"/>
  <c r="C53" i="37"/>
  <c r="AY53" i="37" s="1"/>
  <c r="BG52" i="37"/>
  <c r="BE52" i="37"/>
  <c r="BC52" i="37"/>
  <c r="BA52" i="37"/>
  <c r="AX52" i="37"/>
  <c r="BW52" i="37" s="1"/>
  <c r="AH52" i="37"/>
  <c r="AI52" i="37" s="1"/>
  <c r="AF52" i="37"/>
  <c r="AG52" i="37" s="1"/>
  <c r="AD52" i="37"/>
  <c r="AE52" i="37" s="1"/>
  <c r="AB52" i="37"/>
  <c r="AC52" i="37" s="1"/>
  <c r="Z52" i="37"/>
  <c r="K52" i="37"/>
  <c r="I52" i="37"/>
  <c r="G52" i="37"/>
  <c r="E52" i="37"/>
  <c r="C52" i="37"/>
  <c r="AY52" i="37" s="1"/>
  <c r="BG51" i="37"/>
  <c r="BE51" i="37"/>
  <c r="BC51" i="37"/>
  <c r="BA51" i="37"/>
  <c r="AX51" i="37"/>
  <c r="BW51" i="37" s="1"/>
  <c r="AH51" i="37"/>
  <c r="AI51" i="37" s="1"/>
  <c r="AF51" i="37"/>
  <c r="AD51" i="37"/>
  <c r="AE51" i="37" s="1"/>
  <c r="AB51" i="37"/>
  <c r="AC51" i="37" s="1"/>
  <c r="Z51" i="37"/>
  <c r="K51" i="37"/>
  <c r="I51" i="37"/>
  <c r="G51" i="37"/>
  <c r="E51" i="37"/>
  <c r="C51" i="37"/>
  <c r="AY51" i="37" s="1"/>
  <c r="BG50" i="37"/>
  <c r="BE50" i="37"/>
  <c r="BC50" i="37"/>
  <c r="BA50" i="37"/>
  <c r="AX50" i="37"/>
  <c r="BW50" i="37" s="1"/>
  <c r="AH50" i="37"/>
  <c r="AI50" i="37" s="1"/>
  <c r="AF50" i="37"/>
  <c r="AG50" i="37" s="1"/>
  <c r="AD50" i="37"/>
  <c r="AE50" i="37" s="1"/>
  <c r="AB50" i="37"/>
  <c r="Z50" i="37"/>
  <c r="K50" i="37"/>
  <c r="I50" i="37"/>
  <c r="G50" i="37"/>
  <c r="E50" i="37"/>
  <c r="C50" i="37"/>
  <c r="AY50" i="37" s="1"/>
  <c r="BG49" i="37"/>
  <c r="BE49" i="37"/>
  <c r="BC49" i="37"/>
  <c r="BA49" i="37"/>
  <c r="AX49" i="37"/>
  <c r="BW49" i="37" s="1"/>
  <c r="AH49" i="37"/>
  <c r="AI49" i="37" s="1"/>
  <c r="AF49" i="37"/>
  <c r="AG49" i="37" s="1"/>
  <c r="AD49" i="37"/>
  <c r="AE49" i="37" s="1"/>
  <c r="AB49" i="37"/>
  <c r="AC49" i="37" s="1"/>
  <c r="Z49" i="37"/>
  <c r="K49" i="37"/>
  <c r="I49" i="37"/>
  <c r="G49" i="37"/>
  <c r="E49" i="37"/>
  <c r="C49" i="37"/>
  <c r="AY49" i="37" s="1"/>
  <c r="BG48" i="37"/>
  <c r="BE48" i="37"/>
  <c r="BC48" i="37"/>
  <c r="BA48" i="37"/>
  <c r="AX48" i="37"/>
  <c r="BW48" i="37" s="1"/>
  <c r="AH48" i="37"/>
  <c r="AI48" i="37" s="1"/>
  <c r="AF48" i="37"/>
  <c r="AG48" i="37" s="1"/>
  <c r="AD48" i="37"/>
  <c r="AE48" i="37" s="1"/>
  <c r="AB48" i="37"/>
  <c r="Z48" i="37"/>
  <c r="K48" i="37"/>
  <c r="I48" i="37"/>
  <c r="G48" i="37"/>
  <c r="E48" i="37"/>
  <c r="C48" i="37"/>
  <c r="AY48" i="37" s="1"/>
  <c r="BG47" i="37"/>
  <c r="BE47" i="37"/>
  <c r="BC47" i="37"/>
  <c r="BA47" i="37"/>
  <c r="AX47" i="37"/>
  <c r="BW47" i="37" s="1"/>
  <c r="AH47" i="37"/>
  <c r="AI47" i="37" s="1"/>
  <c r="AF47" i="37"/>
  <c r="AG47" i="37" s="1"/>
  <c r="AD47" i="37"/>
  <c r="AB47" i="37"/>
  <c r="AC47" i="37" s="1"/>
  <c r="Z47" i="37"/>
  <c r="K47" i="37"/>
  <c r="I47" i="37"/>
  <c r="G47" i="37"/>
  <c r="C47" i="37"/>
  <c r="BU44" i="37"/>
  <c r="BF44" i="37"/>
  <c r="BD44" i="37"/>
  <c r="BB44" i="37"/>
  <c r="AZ44" i="37"/>
  <c r="P44" i="37"/>
  <c r="O44" i="37"/>
  <c r="J44" i="37"/>
  <c r="H44" i="37"/>
  <c r="F44" i="37"/>
  <c r="D44" i="37"/>
  <c r="BG43" i="37"/>
  <c r="BE43" i="37"/>
  <c r="BC43" i="37"/>
  <c r="BA43" i="37"/>
  <c r="AX43" i="37"/>
  <c r="BW43" i="37" s="1"/>
  <c r="AH43" i="37"/>
  <c r="AI43" i="37" s="1"/>
  <c r="AF43" i="37"/>
  <c r="AG43" i="37" s="1"/>
  <c r="AD43" i="37"/>
  <c r="AE43" i="37" s="1"/>
  <c r="AB43" i="37"/>
  <c r="AC43" i="37" s="1"/>
  <c r="Z43" i="37"/>
  <c r="K43" i="37"/>
  <c r="C43" i="37"/>
  <c r="AY43" i="37" s="1"/>
  <c r="BG42" i="37"/>
  <c r="BE42" i="37"/>
  <c r="BC42" i="37"/>
  <c r="BA42" i="37"/>
  <c r="AX42" i="37"/>
  <c r="BW42" i="37" s="1"/>
  <c r="AH42" i="37"/>
  <c r="AI42" i="37" s="1"/>
  <c r="AF42" i="37"/>
  <c r="AG42" i="37" s="1"/>
  <c r="AD42" i="37"/>
  <c r="AE42" i="37" s="1"/>
  <c r="AB42" i="37"/>
  <c r="AC42" i="37" s="1"/>
  <c r="Z42" i="37"/>
  <c r="K42" i="37"/>
  <c r="C42" i="37"/>
  <c r="AY42" i="37" s="1"/>
  <c r="BG41" i="37"/>
  <c r="BE41" i="37"/>
  <c r="BC41" i="37"/>
  <c r="BA41" i="37"/>
  <c r="AX41" i="37"/>
  <c r="BW41" i="37" s="1"/>
  <c r="AH41" i="37"/>
  <c r="AI41" i="37" s="1"/>
  <c r="AF41" i="37"/>
  <c r="AG41" i="37" s="1"/>
  <c r="AD41" i="37"/>
  <c r="AE41" i="37" s="1"/>
  <c r="AB41" i="37"/>
  <c r="Z41" i="37"/>
  <c r="K41" i="37"/>
  <c r="C41" i="37"/>
  <c r="AY41" i="37" s="1"/>
  <c r="BG40" i="37"/>
  <c r="BE40" i="37"/>
  <c r="BC40" i="37"/>
  <c r="BA40" i="37"/>
  <c r="AX40" i="37"/>
  <c r="BW40" i="37" s="1"/>
  <c r="AH40" i="37"/>
  <c r="AI40" i="37" s="1"/>
  <c r="AF40" i="37"/>
  <c r="AG40" i="37" s="1"/>
  <c r="AD40" i="37"/>
  <c r="AB40" i="37"/>
  <c r="AC40" i="37" s="1"/>
  <c r="Z40" i="37"/>
  <c r="K40" i="37"/>
  <c r="C40" i="37"/>
  <c r="AY40" i="37" s="1"/>
  <c r="BG39" i="37"/>
  <c r="BE39" i="37"/>
  <c r="BC39" i="37"/>
  <c r="BA39" i="37"/>
  <c r="AX39" i="37"/>
  <c r="BW39" i="37" s="1"/>
  <c r="AH39" i="37"/>
  <c r="AI39" i="37" s="1"/>
  <c r="AF39" i="37"/>
  <c r="AG39" i="37" s="1"/>
  <c r="AD39" i="37"/>
  <c r="AB39" i="37"/>
  <c r="AC39" i="37" s="1"/>
  <c r="Z39" i="37"/>
  <c r="K39" i="37"/>
  <c r="C39" i="37"/>
  <c r="AY39" i="37" s="1"/>
  <c r="BG38" i="37"/>
  <c r="BE38" i="37"/>
  <c r="BC38" i="37"/>
  <c r="BA38" i="37"/>
  <c r="AX38" i="37"/>
  <c r="BW38" i="37" s="1"/>
  <c r="AH38" i="37"/>
  <c r="AI38" i="37" s="1"/>
  <c r="AF38" i="37"/>
  <c r="AG38" i="37" s="1"/>
  <c r="AD38" i="37"/>
  <c r="AE38" i="37" s="1"/>
  <c r="AB38" i="37"/>
  <c r="AC38" i="37" s="1"/>
  <c r="Z38" i="37"/>
  <c r="K38" i="37"/>
  <c r="C38" i="37"/>
  <c r="AY38" i="37" s="1"/>
  <c r="BG37" i="37"/>
  <c r="BE37" i="37"/>
  <c r="BC37" i="37"/>
  <c r="BA37" i="37"/>
  <c r="AX37" i="37"/>
  <c r="BW37" i="37" s="1"/>
  <c r="AH37" i="37"/>
  <c r="AI37" i="37" s="1"/>
  <c r="AF37" i="37"/>
  <c r="AD37" i="37"/>
  <c r="AB37" i="37"/>
  <c r="AC37" i="37" s="1"/>
  <c r="Z37" i="37"/>
  <c r="K37" i="37"/>
  <c r="C37" i="37"/>
  <c r="AY37" i="37" s="1"/>
  <c r="BU34" i="37"/>
  <c r="BF34" i="37"/>
  <c r="BD34" i="37"/>
  <c r="BB34" i="37"/>
  <c r="AZ34" i="37"/>
  <c r="P34" i="37"/>
  <c r="O34" i="37"/>
  <c r="J34" i="37"/>
  <c r="H34" i="37"/>
  <c r="F34" i="37"/>
  <c r="D34" i="37"/>
  <c r="BG33" i="37"/>
  <c r="BE33" i="37"/>
  <c r="BC33" i="37"/>
  <c r="BA33" i="37"/>
  <c r="AX33" i="37"/>
  <c r="BW33" i="37" s="1"/>
  <c r="AH33" i="37"/>
  <c r="AI33" i="37" s="1"/>
  <c r="AF33" i="37"/>
  <c r="AG33" i="37" s="1"/>
  <c r="AD33" i="37"/>
  <c r="AE33" i="37" s="1"/>
  <c r="AB33" i="37"/>
  <c r="AC33" i="37" s="1"/>
  <c r="Z33" i="37"/>
  <c r="C33" i="37"/>
  <c r="AY33" i="37" s="1"/>
  <c r="BG32" i="37"/>
  <c r="BE32" i="37"/>
  <c r="BC32" i="37"/>
  <c r="BA32" i="37"/>
  <c r="AX32" i="37"/>
  <c r="BW32" i="37" s="1"/>
  <c r="AH32" i="37"/>
  <c r="AI32" i="37" s="1"/>
  <c r="AF32" i="37"/>
  <c r="AG32" i="37" s="1"/>
  <c r="AD32" i="37"/>
  <c r="AE32" i="37" s="1"/>
  <c r="AB32" i="37"/>
  <c r="AC32" i="37" s="1"/>
  <c r="Z32" i="37"/>
  <c r="C32" i="37"/>
  <c r="AY32" i="37" s="1"/>
  <c r="BG31" i="37"/>
  <c r="BE31" i="37"/>
  <c r="BC31" i="37"/>
  <c r="BA31" i="37"/>
  <c r="AX31" i="37"/>
  <c r="BW31" i="37" s="1"/>
  <c r="AH31" i="37"/>
  <c r="AI31" i="37" s="1"/>
  <c r="AF31" i="37"/>
  <c r="AG31" i="37" s="1"/>
  <c r="AD31" i="37"/>
  <c r="AE31" i="37" s="1"/>
  <c r="AB31" i="37"/>
  <c r="Z31" i="37"/>
  <c r="C31" i="37"/>
  <c r="AY31" i="37" s="1"/>
  <c r="BG30" i="37"/>
  <c r="BE30" i="37"/>
  <c r="BC30" i="37"/>
  <c r="BA30" i="37"/>
  <c r="AX30" i="37"/>
  <c r="BW30" i="37" s="1"/>
  <c r="AH30" i="37"/>
  <c r="AI30" i="37" s="1"/>
  <c r="AF30" i="37"/>
  <c r="AD30" i="37"/>
  <c r="AE30" i="37" s="1"/>
  <c r="AB30" i="37"/>
  <c r="AC30" i="37" s="1"/>
  <c r="Z30" i="37"/>
  <c r="C30" i="37"/>
  <c r="AY30" i="37" s="1"/>
  <c r="BG29" i="37"/>
  <c r="BE29" i="37"/>
  <c r="BC29" i="37"/>
  <c r="BA29" i="37"/>
  <c r="AX29" i="37"/>
  <c r="BW29" i="37" s="1"/>
  <c r="AH29" i="37"/>
  <c r="AI29" i="37" s="1"/>
  <c r="AF29" i="37"/>
  <c r="AG29" i="37" s="1"/>
  <c r="AD29" i="37"/>
  <c r="AE29" i="37" s="1"/>
  <c r="AB29" i="37"/>
  <c r="AC29" i="37" s="1"/>
  <c r="Z29" i="37"/>
  <c r="C29" i="37"/>
  <c r="AY29" i="37" s="1"/>
  <c r="BG28" i="37"/>
  <c r="BE28" i="37"/>
  <c r="BC28" i="37"/>
  <c r="BA28" i="37"/>
  <c r="AX28" i="37"/>
  <c r="BW28" i="37" s="1"/>
  <c r="AH28" i="37"/>
  <c r="AI28" i="37" s="1"/>
  <c r="AF28" i="37"/>
  <c r="AG28" i="37" s="1"/>
  <c r="AD28" i="37"/>
  <c r="AE28" i="37" s="1"/>
  <c r="AB28" i="37"/>
  <c r="AC28" i="37" s="1"/>
  <c r="Z28" i="37"/>
  <c r="C28" i="37"/>
  <c r="AY28" i="37" s="1"/>
  <c r="BG27" i="37"/>
  <c r="BE27" i="37"/>
  <c r="BC27" i="37"/>
  <c r="BA27" i="37"/>
  <c r="AX27" i="37"/>
  <c r="BW27" i="37" s="1"/>
  <c r="AH27" i="37"/>
  <c r="AF27" i="37"/>
  <c r="AG27" i="37" s="1"/>
  <c r="AD27" i="37"/>
  <c r="AB27" i="37"/>
  <c r="AC27" i="37" s="1"/>
  <c r="Z27" i="37"/>
  <c r="C27" i="37"/>
  <c r="AY27" i="37" s="1"/>
  <c r="BU24" i="37"/>
  <c r="BF24" i="37"/>
  <c r="BD24" i="37"/>
  <c r="BB24" i="37"/>
  <c r="AZ24" i="37"/>
  <c r="P24" i="37"/>
  <c r="O24" i="37"/>
  <c r="J24" i="37"/>
  <c r="H24" i="37"/>
  <c r="F24" i="37"/>
  <c r="D24" i="37"/>
  <c r="BG23" i="37"/>
  <c r="BE23" i="37"/>
  <c r="BC23" i="37"/>
  <c r="BA23" i="37"/>
  <c r="AX23" i="37"/>
  <c r="BW23" i="37" s="1"/>
  <c r="AH23" i="37"/>
  <c r="AI23" i="37" s="1"/>
  <c r="AF23" i="37"/>
  <c r="AG23" i="37" s="1"/>
  <c r="AD23" i="37"/>
  <c r="AE23" i="37" s="1"/>
  <c r="AB23" i="37"/>
  <c r="AC23" i="37" s="1"/>
  <c r="Z23" i="37"/>
  <c r="K23" i="37"/>
  <c r="I23" i="37"/>
  <c r="G23" i="37"/>
  <c r="E23" i="37"/>
  <c r="C23" i="37"/>
  <c r="AY23" i="37" s="1"/>
  <c r="BG22" i="37"/>
  <c r="BE22" i="37"/>
  <c r="BC22" i="37"/>
  <c r="BA22" i="37"/>
  <c r="AX22" i="37"/>
  <c r="BW22" i="37" s="1"/>
  <c r="AH22" i="37"/>
  <c r="AI22" i="37" s="1"/>
  <c r="AF22" i="37"/>
  <c r="AG22" i="37" s="1"/>
  <c r="AD22" i="37"/>
  <c r="AE22" i="37" s="1"/>
  <c r="AB22" i="37"/>
  <c r="AC22" i="37" s="1"/>
  <c r="Z22" i="37"/>
  <c r="K22" i="37"/>
  <c r="I22" i="37"/>
  <c r="G22" i="37"/>
  <c r="E22" i="37"/>
  <c r="C22" i="37"/>
  <c r="AY22" i="37" s="1"/>
  <c r="BG21" i="37"/>
  <c r="BE21" i="37"/>
  <c r="BC21" i="37"/>
  <c r="BA21" i="37"/>
  <c r="AX21" i="37"/>
  <c r="BW21" i="37" s="1"/>
  <c r="AH21" i="37"/>
  <c r="AF21" i="37"/>
  <c r="AD21" i="37"/>
  <c r="AE21" i="37" s="1"/>
  <c r="AB21" i="37"/>
  <c r="AC21" i="37" s="1"/>
  <c r="Z21" i="37"/>
  <c r="K21" i="37"/>
  <c r="C21" i="37"/>
  <c r="BG20" i="37"/>
  <c r="BE20" i="37"/>
  <c r="BC20" i="37"/>
  <c r="BA20" i="37"/>
  <c r="AX20" i="37"/>
  <c r="BW20" i="37" s="1"/>
  <c r="AH20" i="37"/>
  <c r="AI20" i="37" s="1"/>
  <c r="AF20" i="37"/>
  <c r="AG20" i="37" s="1"/>
  <c r="AD20" i="37"/>
  <c r="AB20" i="37"/>
  <c r="AC20" i="37" s="1"/>
  <c r="Z20" i="37"/>
  <c r="K20" i="37"/>
  <c r="C20" i="37"/>
  <c r="AY20" i="37" s="1"/>
  <c r="BG19" i="37"/>
  <c r="BE19" i="37"/>
  <c r="BC19" i="37"/>
  <c r="BA19" i="37"/>
  <c r="AX19" i="37"/>
  <c r="BW19" i="37" s="1"/>
  <c r="AH19" i="37"/>
  <c r="AI19" i="37" s="1"/>
  <c r="AF19" i="37"/>
  <c r="AG19" i="37" s="1"/>
  <c r="AD19" i="37"/>
  <c r="AE19" i="37" s="1"/>
  <c r="AB19" i="37"/>
  <c r="Z19" i="37"/>
  <c r="K19" i="37"/>
  <c r="C19" i="37"/>
  <c r="AY19" i="37" s="1"/>
  <c r="BG18" i="37"/>
  <c r="BE18" i="37"/>
  <c r="BC18" i="37"/>
  <c r="BA18" i="37"/>
  <c r="AX18" i="37"/>
  <c r="BW18" i="37" s="1"/>
  <c r="AH18" i="37"/>
  <c r="AI18" i="37" s="1"/>
  <c r="AF18" i="37"/>
  <c r="AG18" i="37" s="1"/>
  <c r="AD18" i="37"/>
  <c r="AE18" i="37" s="1"/>
  <c r="AB18" i="37"/>
  <c r="Z18" i="37"/>
  <c r="K18" i="37"/>
  <c r="I18" i="37"/>
  <c r="G18" i="37"/>
  <c r="E18" i="37"/>
  <c r="C18" i="37"/>
  <c r="AY18" i="37" s="1"/>
  <c r="BG17" i="37"/>
  <c r="BE17" i="37"/>
  <c r="BC17" i="37"/>
  <c r="BA17" i="37"/>
  <c r="AX17" i="37"/>
  <c r="BW17" i="37" s="1"/>
  <c r="AH17" i="37"/>
  <c r="AI17" i="37" s="1"/>
  <c r="AF17" i="37"/>
  <c r="AG17" i="37" s="1"/>
  <c r="AD17" i="37"/>
  <c r="AB17" i="37"/>
  <c r="Z17" i="37"/>
  <c r="K17" i="37"/>
  <c r="I17" i="37"/>
  <c r="G17" i="37"/>
  <c r="E17" i="37"/>
  <c r="C17" i="37"/>
  <c r="AY17" i="37" s="1"/>
  <c r="BU14" i="37"/>
  <c r="BF14" i="37"/>
  <c r="BD14" i="37"/>
  <c r="BB14" i="37"/>
  <c r="AZ14" i="37"/>
  <c r="P14" i="37"/>
  <c r="O14" i="37"/>
  <c r="J14" i="37"/>
  <c r="H14" i="37"/>
  <c r="F14" i="37"/>
  <c r="D14" i="37"/>
  <c r="BG13" i="37"/>
  <c r="BE13" i="37"/>
  <c r="BC13" i="37"/>
  <c r="BA13" i="37"/>
  <c r="AX13" i="37"/>
  <c r="BW13" i="37" s="1"/>
  <c r="AH13" i="37"/>
  <c r="AF13" i="37"/>
  <c r="AD13" i="37"/>
  <c r="AB13" i="37"/>
  <c r="AC13" i="37" s="1"/>
  <c r="Z13" i="37"/>
  <c r="K13" i="37"/>
  <c r="I13" i="37"/>
  <c r="G13" i="37"/>
  <c r="E13" i="37"/>
  <c r="C13" i="37"/>
  <c r="AY13" i="37" s="1"/>
  <c r="BG12" i="37"/>
  <c r="BE12" i="37"/>
  <c r="BC12" i="37"/>
  <c r="BA12" i="37"/>
  <c r="AX12" i="37"/>
  <c r="BW12" i="37" s="1"/>
  <c r="AH12" i="37"/>
  <c r="AF12" i="37"/>
  <c r="AG12" i="37" s="1"/>
  <c r="AD12" i="37"/>
  <c r="AB12" i="37"/>
  <c r="AC12" i="37" s="1"/>
  <c r="Z12" i="37"/>
  <c r="K12" i="37"/>
  <c r="I12" i="37"/>
  <c r="G12" i="37"/>
  <c r="E12" i="37"/>
  <c r="C12" i="37"/>
  <c r="BG11" i="37"/>
  <c r="BE11" i="37"/>
  <c r="BC11" i="37"/>
  <c r="BA11" i="37"/>
  <c r="AX11" i="37"/>
  <c r="BW11" i="37" s="1"/>
  <c r="AH11" i="37"/>
  <c r="AI11" i="37" s="1"/>
  <c r="AF11" i="37"/>
  <c r="AG11" i="37" s="1"/>
  <c r="AD11" i="37"/>
  <c r="AE11" i="37" s="1"/>
  <c r="AB11" i="37"/>
  <c r="AC11" i="37" s="1"/>
  <c r="Z11" i="37"/>
  <c r="K11" i="37"/>
  <c r="I11" i="37"/>
  <c r="G11" i="37"/>
  <c r="E11" i="37"/>
  <c r="C11" i="37"/>
  <c r="AY11" i="37" s="1"/>
  <c r="BG10" i="37"/>
  <c r="BE10" i="37"/>
  <c r="BC10" i="37"/>
  <c r="BA10" i="37"/>
  <c r="AX10" i="37"/>
  <c r="BW10" i="37" s="1"/>
  <c r="AH10" i="37"/>
  <c r="AF10" i="37"/>
  <c r="AG10" i="37" s="1"/>
  <c r="AD10" i="37"/>
  <c r="AB10" i="37"/>
  <c r="AC10" i="37" s="1"/>
  <c r="Z10" i="37"/>
  <c r="K10" i="37"/>
  <c r="I10" i="37"/>
  <c r="G10" i="37"/>
  <c r="E10" i="37"/>
  <c r="C10" i="37"/>
  <c r="BG9" i="37"/>
  <c r="BE9" i="37"/>
  <c r="BC9" i="37"/>
  <c r="BA9" i="37"/>
  <c r="AX9" i="37"/>
  <c r="BW9" i="37" s="1"/>
  <c r="AH9" i="37"/>
  <c r="AI9" i="37" s="1"/>
  <c r="AF9" i="37"/>
  <c r="AD9" i="37"/>
  <c r="AB9" i="37"/>
  <c r="AC9" i="37" s="1"/>
  <c r="Z9" i="37"/>
  <c r="K9" i="37"/>
  <c r="I9" i="37"/>
  <c r="G9" i="37"/>
  <c r="E9" i="37"/>
  <c r="C9" i="37"/>
  <c r="BG8" i="37"/>
  <c r="BE8" i="37"/>
  <c r="BC8" i="37"/>
  <c r="BA8" i="37"/>
  <c r="AX8" i="37"/>
  <c r="BW8" i="37" s="1"/>
  <c r="AH8" i="37"/>
  <c r="AF8" i="37"/>
  <c r="AD8" i="37"/>
  <c r="AE8" i="37" s="1"/>
  <c r="AB8" i="37"/>
  <c r="Z8" i="37"/>
  <c r="K8" i="37"/>
  <c r="I8" i="37"/>
  <c r="G8" i="37"/>
  <c r="E8" i="37"/>
  <c r="C8" i="37"/>
  <c r="BG7" i="37"/>
  <c r="BE7" i="37"/>
  <c r="BC7" i="37"/>
  <c r="BA7" i="37"/>
  <c r="AX7" i="37"/>
  <c r="BW7" i="37" s="1"/>
  <c r="AH7" i="37"/>
  <c r="AF7" i="37"/>
  <c r="AD7" i="37"/>
  <c r="AB7" i="37"/>
  <c r="AC7" i="37" s="1"/>
  <c r="Z7" i="37"/>
  <c r="K7" i="37"/>
  <c r="I7" i="37"/>
  <c r="G7" i="37"/>
  <c r="E7" i="37"/>
  <c r="C7" i="37"/>
  <c r="BJ4" i="37"/>
  <c r="BN4" i="37"/>
  <c r="AB4" i="37"/>
  <c r="AM4" i="37" s="1"/>
  <c r="O4" i="37"/>
  <c r="T106" i="36"/>
  <c r="K106" i="36"/>
  <c r="P106" i="36" s="1"/>
  <c r="T105" i="36"/>
  <c r="K105" i="36"/>
  <c r="P105" i="36" s="1"/>
  <c r="T104" i="36"/>
  <c r="K104" i="36"/>
  <c r="P104" i="36" s="1"/>
  <c r="T103" i="36"/>
  <c r="K103" i="36"/>
  <c r="P103" i="36" s="1"/>
  <c r="T102" i="36"/>
  <c r="K102" i="36"/>
  <c r="P102" i="36" s="1"/>
  <c r="T101" i="36"/>
  <c r="K101" i="36"/>
  <c r="P101" i="36" s="1"/>
  <c r="T100" i="36"/>
  <c r="K100" i="36"/>
  <c r="P100" i="36" s="1"/>
  <c r="N92" i="36"/>
  <c r="N91" i="36"/>
  <c r="BL80" i="36"/>
  <c r="BJ80" i="36"/>
  <c r="BE80" i="36"/>
  <c r="BG80" i="36" s="1"/>
  <c r="BG82" i="36" s="1"/>
  <c r="AG80" i="36"/>
  <c r="AI80" i="36" s="1"/>
  <c r="AI82" i="36" s="1"/>
  <c r="P80" i="36"/>
  <c r="N80" i="36"/>
  <c r="N85" i="36" s="1"/>
  <c r="I80" i="36"/>
  <c r="K80" i="36" s="1"/>
  <c r="K82" i="36" s="1"/>
  <c r="BF74" i="36"/>
  <c r="BD74" i="36"/>
  <c r="BB74" i="36"/>
  <c r="AZ74" i="36"/>
  <c r="AZ91" i="36" s="1"/>
  <c r="AX74" i="36"/>
  <c r="Z74" i="36"/>
  <c r="B74" i="36"/>
  <c r="BG73" i="36"/>
  <c r="BE73" i="36"/>
  <c r="BC73" i="36"/>
  <c r="BA73" i="36"/>
  <c r="P73" i="36"/>
  <c r="O73" i="36"/>
  <c r="J73" i="36"/>
  <c r="H73" i="36"/>
  <c r="F73" i="36"/>
  <c r="D73" i="36"/>
  <c r="BG72" i="36"/>
  <c r="BE72" i="36"/>
  <c r="BC72" i="36"/>
  <c r="BA72" i="36"/>
  <c r="P72" i="36"/>
  <c r="O72" i="36"/>
  <c r="J72" i="36"/>
  <c r="H72" i="36"/>
  <c r="F72" i="36"/>
  <c r="D72" i="36"/>
  <c r="BG71" i="36"/>
  <c r="BE71" i="36"/>
  <c r="BC71" i="36"/>
  <c r="BA71" i="36"/>
  <c r="P71" i="36"/>
  <c r="O71" i="36"/>
  <c r="J71" i="36"/>
  <c r="H71" i="36"/>
  <c r="F71" i="36"/>
  <c r="D71" i="36"/>
  <c r="BG70" i="36"/>
  <c r="BE70" i="36"/>
  <c r="BC70" i="36"/>
  <c r="BA70" i="36"/>
  <c r="P70" i="36"/>
  <c r="O70" i="36"/>
  <c r="J70" i="36"/>
  <c r="H70" i="36"/>
  <c r="F70" i="36"/>
  <c r="D70" i="36"/>
  <c r="BG69" i="36"/>
  <c r="BE69" i="36"/>
  <c r="BC69" i="36"/>
  <c r="BA69" i="36"/>
  <c r="P69" i="36"/>
  <c r="O69" i="36"/>
  <c r="J69" i="36"/>
  <c r="H69" i="36"/>
  <c r="F69" i="36"/>
  <c r="D69" i="36"/>
  <c r="BG68" i="36"/>
  <c r="BE68" i="36"/>
  <c r="BC68" i="36"/>
  <c r="BA68" i="36"/>
  <c r="P68" i="36"/>
  <c r="O68" i="36"/>
  <c r="J68" i="36"/>
  <c r="H68" i="36"/>
  <c r="F68" i="36"/>
  <c r="D68" i="36"/>
  <c r="BG67" i="36"/>
  <c r="BG74" i="36" s="1"/>
  <c r="BG91" i="36" s="1"/>
  <c r="BE67" i="36"/>
  <c r="BC67" i="36"/>
  <c r="BA67" i="36"/>
  <c r="P67" i="36"/>
  <c r="P74" i="36" s="1"/>
  <c r="O67" i="36"/>
  <c r="J67" i="36"/>
  <c r="H67" i="36"/>
  <c r="F67" i="36"/>
  <c r="D67" i="36"/>
  <c r="BF64" i="36"/>
  <c r="BD64" i="36"/>
  <c r="BB64" i="36"/>
  <c r="AZ64" i="36"/>
  <c r="P64" i="36"/>
  <c r="O64" i="36"/>
  <c r="J64" i="36"/>
  <c r="H64" i="36"/>
  <c r="F64" i="36"/>
  <c r="D64" i="36"/>
  <c r="BG63" i="36"/>
  <c r="BE63" i="36"/>
  <c r="BC63" i="36"/>
  <c r="BA63" i="36"/>
  <c r="AX63" i="36"/>
  <c r="BW63" i="36" s="1"/>
  <c r="AH63" i="36"/>
  <c r="AI63" i="36" s="1"/>
  <c r="AF63" i="36"/>
  <c r="AG63" i="36" s="1"/>
  <c r="AD63" i="36"/>
  <c r="AE63" i="36" s="1"/>
  <c r="AB63" i="36"/>
  <c r="AC63" i="36" s="1"/>
  <c r="Z63" i="36"/>
  <c r="K63" i="36"/>
  <c r="I63" i="36"/>
  <c r="G63" i="36"/>
  <c r="E63" i="36"/>
  <c r="C63" i="36"/>
  <c r="AY63" i="36" s="1"/>
  <c r="BG62" i="36"/>
  <c r="BE62" i="36"/>
  <c r="BC62" i="36"/>
  <c r="BA62" i="36"/>
  <c r="AX62" i="36"/>
  <c r="BW62" i="36" s="1"/>
  <c r="AH62" i="36"/>
  <c r="AI62" i="36" s="1"/>
  <c r="AF62" i="36"/>
  <c r="AG62" i="36" s="1"/>
  <c r="AD62" i="36"/>
  <c r="AE62" i="36" s="1"/>
  <c r="AB62" i="36"/>
  <c r="AC62" i="36" s="1"/>
  <c r="Z62" i="36"/>
  <c r="K62" i="36"/>
  <c r="I62" i="36"/>
  <c r="G62" i="36"/>
  <c r="E62" i="36"/>
  <c r="C62" i="36"/>
  <c r="AY62" i="36" s="1"/>
  <c r="BG61" i="36"/>
  <c r="BE61" i="36"/>
  <c r="BC61" i="36"/>
  <c r="BA61" i="36"/>
  <c r="AX61" i="36"/>
  <c r="BW61" i="36" s="1"/>
  <c r="AH61" i="36"/>
  <c r="AI61" i="36" s="1"/>
  <c r="AF61" i="36"/>
  <c r="AG61" i="36" s="1"/>
  <c r="AD61" i="36"/>
  <c r="AE61" i="36" s="1"/>
  <c r="AB61" i="36"/>
  <c r="AC61" i="36" s="1"/>
  <c r="Z61" i="36"/>
  <c r="K61" i="36"/>
  <c r="I61" i="36"/>
  <c r="G61" i="36"/>
  <c r="E61" i="36"/>
  <c r="C61" i="36"/>
  <c r="AY61" i="36" s="1"/>
  <c r="BG60" i="36"/>
  <c r="BE60" i="36"/>
  <c r="BC60" i="36"/>
  <c r="BA60" i="36"/>
  <c r="AX60" i="36"/>
  <c r="BW60" i="36" s="1"/>
  <c r="AI60" i="36"/>
  <c r="AH60" i="36"/>
  <c r="AF60" i="36"/>
  <c r="AG60" i="36" s="1"/>
  <c r="AD60" i="36"/>
  <c r="AE60" i="36" s="1"/>
  <c r="AB60" i="36"/>
  <c r="AC60" i="36" s="1"/>
  <c r="Z60" i="36"/>
  <c r="K60" i="36"/>
  <c r="I60" i="36"/>
  <c r="G60" i="36"/>
  <c r="E60" i="36"/>
  <c r="C60" i="36"/>
  <c r="AY60" i="36" s="1"/>
  <c r="BG59" i="36"/>
  <c r="BE59" i="36"/>
  <c r="BC59" i="36"/>
  <c r="BA59" i="36"/>
  <c r="AX59" i="36"/>
  <c r="BW59" i="36" s="1"/>
  <c r="AH59" i="36"/>
  <c r="AI59" i="36" s="1"/>
  <c r="AF59" i="36"/>
  <c r="AG59" i="36" s="1"/>
  <c r="AD59" i="36"/>
  <c r="AE59" i="36" s="1"/>
  <c r="AB59" i="36"/>
  <c r="AC59" i="36" s="1"/>
  <c r="Z59" i="36"/>
  <c r="K59" i="36"/>
  <c r="I59" i="36"/>
  <c r="G59" i="36"/>
  <c r="E59" i="36"/>
  <c r="C59" i="36"/>
  <c r="AY59" i="36" s="1"/>
  <c r="BG58" i="36"/>
  <c r="BE58" i="36"/>
  <c r="BC58" i="36"/>
  <c r="BA58" i="36"/>
  <c r="AX58" i="36"/>
  <c r="BW58" i="36" s="1"/>
  <c r="AH58" i="36"/>
  <c r="AI58" i="36" s="1"/>
  <c r="AF58" i="36"/>
  <c r="AG58" i="36" s="1"/>
  <c r="AD58" i="36"/>
  <c r="AE58" i="36" s="1"/>
  <c r="AB58" i="36"/>
  <c r="AC58" i="36" s="1"/>
  <c r="Z58" i="36"/>
  <c r="K58" i="36"/>
  <c r="I58" i="36"/>
  <c r="G58" i="36"/>
  <c r="E58" i="36"/>
  <c r="C58" i="36"/>
  <c r="AY58" i="36" s="1"/>
  <c r="BG57" i="36"/>
  <c r="BE57" i="36"/>
  <c r="BC57" i="36"/>
  <c r="BA57" i="36"/>
  <c r="AX57" i="36"/>
  <c r="BW57" i="36" s="1"/>
  <c r="AH57" i="36"/>
  <c r="AI57" i="36" s="1"/>
  <c r="AF57" i="36"/>
  <c r="AD57" i="36"/>
  <c r="AB57" i="36"/>
  <c r="AC57" i="36" s="1"/>
  <c r="Z57" i="36"/>
  <c r="K57" i="36"/>
  <c r="I57" i="36"/>
  <c r="G57" i="36"/>
  <c r="E57" i="36"/>
  <c r="C57" i="36"/>
  <c r="AY57" i="36" s="1"/>
  <c r="BF54" i="36"/>
  <c r="BD54" i="36"/>
  <c r="BB54" i="36"/>
  <c r="AZ54" i="36"/>
  <c r="P54" i="36"/>
  <c r="O54" i="36"/>
  <c r="J54" i="36"/>
  <c r="H54" i="36"/>
  <c r="F54" i="36"/>
  <c r="D54" i="36"/>
  <c r="BG53" i="36"/>
  <c r="BE53" i="36"/>
  <c r="BC53" i="36"/>
  <c r="BA53" i="36"/>
  <c r="AX53" i="36"/>
  <c r="BW53" i="36" s="1"/>
  <c r="AH53" i="36"/>
  <c r="AI53" i="36" s="1"/>
  <c r="AF53" i="36"/>
  <c r="AG53" i="36" s="1"/>
  <c r="AD53" i="36"/>
  <c r="AE53" i="36" s="1"/>
  <c r="AB53" i="36"/>
  <c r="Z53" i="36"/>
  <c r="C53" i="36"/>
  <c r="AY53" i="36" s="1"/>
  <c r="BG52" i="36"/>
  <c r="BE52" i="36"/>
  <c r="BC52" i="36"/>
  <c r="BA52" i="36"/>
  <c r="AX52" i="36"/>
  <c r="BW52" i="36" s="1"/>
  <c r="AH52" i="36"/>
  <c r="AI52" i="36" s="1"/>
  <c r="AF52" i="36"/>
  <c r="AG52" i="36" s="1"/>
  <c r="AD52" i="36"/>
  <c r="AE52" i="36" s="1"/>
  <c r="AB52" i="36"/>
  <c r="AC52" i="36" s="1"/>
  <c r="Z52" i="36"/>
  <c r="C52" i="36"/>
  <c r="AY52" i="36" s="1"/>
  <c r="BG51" i="36"/>
  <c r="BE51" i="36"/>
  <c r="BC51" i="36"/>
  <c r="BA51" i="36"/>
  <c r="AX51" i="36"/>
  <c r="BW51" i="36" s="1"/>
  <c r="AH51" i="36"/>
  <c r="AI51" i="36" s="1"/>
  <c r="AF51" i="36"/>
  <c r="AG51" i="36" s="1"/>
  <c r="AD51" i="36"/>
  <c r="AE51" i="36" s="1"/>
  <c r="AB51" i="36"/>
  <c r="Z51" i="36"/>
  <c r="C51" i="36"/>
  <c r="AY51" i="36" s="1"/>
  <c r="BG50" i="36"/>
  <c r="BE50" i="36"/>
  <c r="BC50" i="36"/>
  <c r="BA50" i="36"/>
  <c r="AX50" i="36"/>
  <c r="BW50" i="36" s="1"/>
  <c r="AH50" i="36"/>
  <c r="AG50" i="36"/>
  <c r="AF50" i="36"/>
  <c r="AD50" i="36"/>
  <c r="AE50" i="36" s="1"/>
  <c r="AB50" i="36"/>
  <c r="AC50" i="36" s="1"/>
  <c r="Z50" i="36"/>
  <c r="C50" i="36"/>
  <c r="AY50" i="36" s="1"/>
  <c r="BG49" i="36"/>
  <c r="BE49" i="36"/>
  <c r="BC49" i="36"/>
  <c r="BA49" i="36"/>
  <c r="AX49" i="36"/>
  <c r="BW49" i="36" s="1"/>
  <c r="AH49" i="36"/>
  <c r="AI49" i="36" s="1"/>
  <c r="AF49" i="36"/>
  <c r="AG49" i="36" s="1"/>
  <c r="AD49" i="36"/>
  <c r="AE49" i="36" s="1"/>
  <c r="AB49" i="36"/>
  <c r="Z49" i="36"/>
  <c r="C49" i="36"/>
  <c r="AY49" i="36" s="1"/>
  <c r="BG48" i="36"/>
  <c r="BE48" i="36"/>
  <c r="BC48" i="36"/>
  <c r="BA48" i="36"/>
  <c r="AX48" i="36"/>
  <c r="BW48" i="36" s="1"/>
  <c r="AH48" i="36"/>
  <c r="AI48" i="36" s="1"/>
  <c r="AF48" i="36"/>
  <c r="AG48" i="36" s="1"/>
  <c r="AD48" i="36"/>
  <c r="AE48" i="36" s="1"/>
  <c r="AB48" i="36"/>
  <c r="AC48" i="36" s="1"/>
  <c r="Z48" i="36"/>
  <c r="C48" i="36"/>
  <c r="AY48" i="36" s="1"/>
  <c r="BG47" i="36"/>
  <c r="BE47" i="36"/>
  <c r="BC47" i="36"/>
  <c r="BA47" i="36"/>
  <c r="AX47" i="36"/>
  <c r="BW47" i="36" s="1"/>
  <c r="AH47" i="36"/>
  <c r="AF47" i="36"/>
  <c r="AD47" i="36"/>
  <c r="AE47" i="36" s="1"/>
  <c r="AB47" i="36"/>
  <c r="Z47" i="36"/>
  <c r="G54" i="36"/>
  <c r="C47" i="36"/>
  <c r="AY47" i="36" s="1"/>
  <c r="BF44" i="36"/>
  <c r="BD44" i="36"/>
  <c r="BB44" i="36"/>
  <c r="AZ44" i="36"/>
  <c r="P44" i="36"/>
  <c r="O44" i="36"/>
  <c r="J44" i="36"/>
  <c r="H44" i="36"/>
  <c r="F44" i="36"/>
  <c r="D44" i="36"/>
  <c r="BG43" i="36"/>
  <c r="BE43" i="36"/>
  <c r="BC43" i="36"/>
  <c r="BA43" i="36"/>
  <c r="AX43" i="36"/>
  <c r="BW43" i="36" s="1"/>
  <c r="AH43" i="36"/>
  <c r="AI43" i="36" s="1"/>
  <c r="AF43" i="36"/>
  <c r="AD43" i="36"/>
  <c r="AE43" i="36" s="1"/>
  <c r="AB43" i="36"/>
  <c r="AC43" i="36" s="1"/>
  <c r="Z43" i="36"/>
  <c r="C43" i="36"/>
  <c r="AY43" i="36" s="1"/>
  <c r="BG42" i="36"/>
  <c r="BE42" i="36"/>
  <c r="BC42" i="36"/>
  <c r="BA42" i="36"/>
  <c r="AX42" i="36"/>
  <c r="BW42" i="36" s="1"/>
  <c r="AH42" i="36"/>
  <c r="AI42" i="36" s="1"/>
  <c r="AF42" i="36"/>
  <c r="AG42" i="36" s="1"/>
  <c r="AD42" i="36"/>
  <c r="AE42" i="36" s="1"/>
  <c r="AB42" i="36"/>
  <c r="AC42" i="36" s="1"/>
  <c r="Z42" i="36"/>
  <c r="C42" i="36"/>
  <c r="AY42" i="36" s="1"/>
  <c r="BG41" i="36"/>
  <c r="BE41" i="36"/>
  <c r="BC41" i="36"/>
  <c r="BA41" i="36"/>
  <c r="AX41" i="36"/>
  <c r="BW41" i="36" s="1"/>
  <c r="AH41" i="36"/>
  <c r="AI41" i="36" s="1"/>
  <c r="AF41" i="36"/>
  <c r="AG41" i="36" s="1"/>
  <c r="AD41" i="36"/>
  <c r="AE41" i="36" s="1"/>
  <c r="AB41" i="36"/>
  <c r="Z41" i="36"/>
  <c r="C41" i="36"/>
  <c r="AY41" i="36" s="1"/>
  <c r="BG40" i="36"/>
  <c r="BE40" i="36"/>
  <c r="BC40" i="36"/>
  <c r="BA40" i="36"/>
  <c r="AX40" i="36"/>
  <c r="BW40" i="36" s="1"/>
  <c r="AH40" i="36"/>
  <c r="AI40" i="36" s="1"/>
  <c r="AF40" i="36"/>
  <c r="AG40" i="36" s="1"/>
  <c r="AD40" i="36"/>
  <c r="AE40" i="36" s="1"/>
  <c r="AB40" i="36"/>
  <c r="AC40" i="36" s="1"/>
  <c r="Z40" i="36"/>
  <c r="C40" i="36"/>
  <c r="AY40" i="36" s="1"/>
  <c r="BG39" i="36"/>
  <c r="BE39" i="36"/>
  <c r="BC39" i="36"/>
  <c r="BA39" i="36"/>
  <c r="AX39" i="36"/>
  <c r="BW39" i="36" s="1"/>
  <c r="AH39" i="36"/>
  <c r="AI39" i="36" s="1"/>
  <c r="AF39" i="36"/>
  <c r="AG39" i="36" s="1"/>
  <c r="AD39" i="36"/>
  <c r="AE39" i="36" s="1"/>
  <c r="AB39" i="36"/>
  <c r="AC39" i="36" s="1"/>
  <c r="Z39" i="36"/>
  <c r="C39" i="36"/>
  <c r="AY39" i="36" s="1"/>
  <c r="BG38" i="36"/>
  <c r="BE38" i="36"/>
  <c r="BC38" i="36"/>
  <c r="BA38" i="36"/>
  <c r="AX38" i="36"/>
  <c r="BW38" i="36" s="1"/>
  <c r="AH38" i="36"/>
  <c r="AI38" i="36" s="1"/>
  <c r="AF38" i="36"/>
  <c r="AG38" i="36" s="1"/>
  <c r="AD38" i="36"/>
  <c r="AE38" i="36" s="1"/>
  <c r="AB38" i="36"/>
  <c r="AC38" i="36" s="1"/>
  <c r="Z38" i="36"/>
  <c r="C38" i="36"/>
  <c r="AY38" i="36" s="1"/>
  <c r="BG37" i="36"/>
  <c r="BE37" i="36"/>
  <c r="BC37" i="36"/>
  <c r="BA37" i="36"/>
  <c r="AX37" i="36"/>
  <c r="BW37" i="36" s="1"/>
  <c r="AH37" i="36"/>
  <c r="AF37" i="36"/>
  <c r="AG37" i="36" s="1"/>
  <c r="AD37" i="36"/>
  <c r="AE37" i="36" s="1"/>
  <c r="AB37" i="36"/>
  <c r="Z37" i="36"/>
  <c r="C37" i="36"/>
  <c r="AY37" i="36" s="1"/>
  <c r="BF34" i="36"/>
  <c r="BD34" i="36"/>
  <c r="BB34" i="36"/>
  <c r="AZ34" i="36"/>
  <c r="P34" i="36"/>
  <c r="O34" i="36"/>
  <c r="J34" i="36"/>
  <c r="H34" i="36"/>
  <c r="F34" i="36"/>
  <c r="D34" i="36"/>
  <c r="BG33" i="36"/>
  <c r="BE33" i="36"/>
  <c r="BC33" i="36"/>
  <c r="BA33" i="36"/>
  <c r="AX33" i="36"/>
  <c r="BW33" i="36" s="1"/>
  <c r="AH33" i="36"/>
  <c r="AI33" i="36" s="1"/>
  <c r="AF33" i="36"/>
  <c r="AG33" i="36" s="1"/>
  <c r="AD33" i="36"/>
  <c r="AE33" i="36" s="1"/>
  <c r="AB33" i="36"/>
  <c r="AC33" i="36" s="1"/>
  <c r="Z33" i="36"/>
  <c r="C33" i="36"/>
  <c r="AY33" i="36" s="1"/>
  <c r="BG32" i="36"/>
  <c r="BE32" i="36"/>
  <c r="BC32" i="36"/>
  <c r="BA32" i="36"/>
  <c r="AX32" i="36"/>
  <c r="BW32" i="36" s="1"/>
  <c r="AH32" i="36"/>
  <c r="AI32" i="36" s="1"/>
  <c r="AF32" i="36"/>
  <c r="AG32" i="36" s="1"/>
  <c r="AD32" i="36"/>
  <c r="AE32" i="36" s="1"/>
  <c r="AB32" i="36"/>
  <c r="AC32" i="36" s="1"/>
  <c r="Z32" i="36"/>
  <c r="C32" i="36"/>
  <c r="AY32" i="36" s="1"/>
  <c r="BG31" i="36"/>
  <c r="BE31" i="36"/>
  <c r="BC31" i="36"/>
  <c r="BA31" i="36"/>
  <c r="AX31" i="36"/>
  <c r="BW31" i="36" s="1"/>
  <c r="AH31" i="36"/>
  <c r="AI31" i="36" s="1"/>
  <c r="AF31" i="36"/>
  <c r="AG31" i="36" s="1"/>
  <c r="AD31" i="36"/>
  <c r="AE31" i="36" s="1"/>
  <c r="AB31" i="36"/>
  <c r="AC31" i="36" s="1"/>
  <c r="Z31" i="36"/>
  <c r="C31" i="36"/>
  <c r="AY31" i="36" s="1"/>
  <c r="BG30" i="36"/>
  <c r="BE30" i="36"/>
  <c r="BC30" i="36"/>
  <c r="BA30" i="36"/>
  <c r="AX30" i="36"/>
  <c r="BW30" i="36" s="1"/>
  <c r="AH30" i="36"/>
  <c r="AF30" i="36"/>
  <c r="AG30" i="36" s="1"/>
  <c r="AD30" i="36"/>
  <c r="AE30" i="36" s="1"/>
  <c r="AB30" i="36"/>
  <c r="AC30" i="36" s="1"/>
  <c r="Z30" i="36"/>
  <c r="C30" i="36"/>
  <c r="AY30" i="36" s="1"/>
  <c r="BG29" i="36"/>
  <c r="BE29" i="36"/>
  <c r="BC29" i="36"/>
  <c r="BA29" i="36"/>
  <c r="AX29" i="36"/>
  <c r="BW29" i="36" s="1"/>
  <c r="AH29" i="36"/>
  <c r="AI29" i="36" s="1"/>
  <c r="AF29" i="36"/>
  <c r="AG29" i="36" s="1"/>
  <c r="AD29" i="36"/>
  <c r="AE29" i="36" s="1"/>
  <c r="AB29" i="36"/>
  <c r="Z29" i="36"/>
  <c r="C29" i="36"/>
  <c r="AY29" i="36" s="1"/>
  <c r="BG28" i="36"/>
  <c r="BE28" i="36"/>
  <c r="BC28" i="36"/>
  <c r="BA28" i="36"/>
  <c r="AX28" i="36"/>
  <c r="BW28" i="36" s="1"/>
  <c r="AH28" i="36"/>
  <c r="AI28" i="36" s="1"/>
  <c r="AF28" i="36"/>
  <c r="AG28" i="36" s="1"/>
  <c r="AD28" i="36"/>
  <c r="AE28" i="36" s="1"/>
  <c r="AB28" i="36"/>
  <c r="Z28" i="36"/>
  <c r="C28" i="36"/>
  <c r="AY28" i="36" s="1"/>
  <c r="BG27" i="36"/>
  <c r="BE27" i="36"/>
  <c r="BC27" i="36"/>
  <c r="BA27" i="36"/>
  <c r="AX27" i="36"/>
  <c r="BW27" i="36" s="1"/>
  <c r="AH27" i="36"/>
  <c r="AF27" i="36"/>
  <c r="AD27" i="36"/>
  <c r="AB27" i="36"/>
  <c r="AC27" i="36" s="1"/>
  <c r="Z27" i="36"/>
  <c r="C27" i="36"/>
  <c r="BF24" i="36"/>
  <c r="BD24" i="36"/>
  <c r="BB24" i="36"/>
  <c r="AZ24" i="36"/>
  <c r="P24" i="36"/>
  <c r="O24" i="36"/>
  <c r="J24" i="36"/>
  <c r="H24" i="36"/>
  <c r="F24" i="36"/>
  <c r="D24" i="36"/>
  <c r="BG23" i="36"/>
  <c r="BE23" i="36"/>
  <c r="BC23" i="36"/>
  <c r="BA23" i="36"/>
  <c r="AX23" i="36"/>
  <c r="BW23" i="36" s="1"/>
  <c r="AH23" i="36"/>
  <c r="AI23" i="36" s="1"/>
  <c r="AF23" i="36"/>
  <c r="AG23" i="36" s="1"/>
  <c r="AD23" i="36"/>
  <c r="AE23" i="36" s="1"/>
  <c r="AB23" i="36"/>
  <c r="AC23" i="36" s="1"/>
  <c r="Z23" i="36"/>
  <c r="K23" i="36"/>
  <c r="C23" i="36"/>
  <c r="AY23" i="36" s="1"/>
  <c r="BG22" i="36"/>
  <c r="BE22" i="36"/>
  <c r="BC22" i="36"/>
  <c r="BA22" i="36"/>
  <c r="AX22" i="36"/>
  <c r="BW22" i="36" s="1"/>
  <c r="AH22" i="36"/>
  <c r="AI22" i="36" s="1"/>
  <c r="AF22" i="36"/>
  <c r="AG22" i="36" s="1"/>
  <c r="AD22" i="36"/>
  <c r="AE22" i="36" s="1"/>
  <c r="AB22" i="36"/>
  <c r="Z22" i="36"/>
  <c r="K22" i="36"/>
  <c r="C22" i="36"/>
  <c r="AY22" i="36" s="1"/>
  <c r="BG21" i="36"/>
  <c r="BE21" i="36"/>
  <c r="BC21" i="36"/>
  <c r="BA21" i="36"/>
  <c r="AX21" i="36"/>
  <c r="BW21" i="36" s="1"/>
  <c r="AH21" i="36"/>
  <c r="AF21" i="36"/>
  <c r="AD21" i="36"/>
  <c r="AB21" i="36"/>
  <c r="Z21" i="36"/>
  <c r="K21" i="36"/>
  <c r="C21" i="36"/>
  <c r="BG20" i="36"/>
  <c r="BE20" i="36"/>
  <c r="BC20" i="36"/>
  <c r="BA20" i="36"/>
  <c r="AX20" i="36"/>
  <c r="BW20" i="36" s="1"/>
  <c r="AH20" i="36"/>
  <c r="AI20" i="36" s="1"/>
  <c r="AF20" i="36"/>
  <c r="AG20" i="36" s="1"/>
  <c r="AD20" i="36"/>
  <c r="AE20" i="36" s="1"/>
  <c r="AB20" i="36"/>
  <c r="Z20" i="36"/>
  <c r="K20" i="36"/>
  <c r="C20" i="36"/>
  <c r="AY20" i="36" s="1"/>
  <c r="BG19" i="36"/>
  <c r="BE19" i="36"/>
  <c r="BC19" i="36"/>
  <c r="BA19" i="36"/>
  <c r="AX19" i="36"/>
  <c r="BW19" i="36" s="1"/>
  <c r="AH19" i="36"/>
  <c r="AI19" i="36" s="1"/>
  <c r="AF19" i="36"/>
  <c r="AG19" i="36" s="1"/>
  <c r="AD19" i="36"/>
  <c r="AE19" i="36" s="1"/>
  <c r="AB19" i="36"/>
  <c r="AC19" i="36" s="1"/>
  <c r="Z19" i="36"/>
  <c r="K19" i="36"/>
  <c r="C19" i="36"/>
  <c r="AY19" i="36" s="1"/>
  <c r="BG18" i="36"/>
  <c r="BE18" i="36"/>
  <c r="BC18" i="36"/>
  <c r="BA18" i="36"/>
  <c r="AX18" i="36"/>
  <c r="BW18" i="36" s="1"/>
  <c r="AH18" i="36"/>
  <c r="AI18" i="36" s="1"/>
  <c r="AF18" i="36"/>
  <c r="AG18" i="36" s="1"/>
  <c r="AD18" i="36"/>
  <c r="AE18" i="36" s="1"/>
  <c r="AB18" i="36"/>
  <c r="AC18" i="36" s="1"/>
  <c r="Z18" i="36"/>
  <c r="K18" i="36"/>
  <c r="C18" i="36"/>
  <c r="AY18" i="36" s="1"/>
  <c r="BG17" i="36"/>
  <c r="BE17" i="36"/>
  <c r="BC17" i="36"/>
  <c r="BA17" i="36"/>
  <c r="AX17" i="36"/>
  <c r="BW17" i="36" s="1"/>
  <c r="AH17" i="36"/>
  <c r="AI17" i="36" s="1"/>
  <c r="AF17" i="36"/>
  <c r="AG17" i="36" s="1"/>
  <c r="AD17" i="36"/>
  <c r="AB17" i="36"/>
  <c r="Z17" i="36"/>
  <c r="K17" i="36"/>
  <c r="I17" i="36"/>
  <c r="G17" i="36"/>
  <c r="E17" i="36"/>
  <c r="C17" i="36"/>
  <c r="AY17" i="36" s="1"/>
  <c r="BF14" i="36"/>
  <c r="BD14" i="36"/>
  <c r="BB14" i="36"/>
  <c r="AZ14" i="36"/>
  <c r="P14" i="36"/>
  <c r="O14" i="36"/>
  <c r="J14" i="36"/>
  <c r="H14" i="36"/>
  <c r="F14" i="36"/>
  <c r="D14" i="36"/>
  <c r="BG13" i="36"/>
  <c r="BE13" i="36"/>
  <c r="BC13" i="36"/>
  <c r="BA13" i="36"/>
  <c r="AX13" i="36"/>
  <c r="BW13" i="36" s="1"/>
  <c r="AH13" i="36"/>
  <c r="AI13" i="36" s="1"/>
  <c r="AF13" i="36"/>
  <c r="AD13" i="36"/>
  <c r="AB13" i="36"/>
  <c r="Z13" i="36"/>
  <c r="K13" i="36"/>
  <c r="I13" i="36"/>
  <c r="G13" i="36"/>
  <c r="E13" i="36"/>
  <c r="C13" i="36"/>
  <c r="AY13" i="36" s="1"/>
  <c r="BG12" i="36"/>
  <c r="BE12" i="36"/>
  <c r="BC12" i="36"/>
  <c r="BA12" i="36"/>
  <c r="AX12" i="36"/>
  <c r="BW12" i="36" s="1"/>
  <c r="AH12" i="36"/>
  <c r="AF12" i="36"/>
  <c r="AG12" i="36" s="1"/>
  <c r="AD12" i="36"/>
  <c r="AE12" i="36" s="1"/>
  <c r="AB12" i="36"/>
  <c r="AC12" i="36" s="1"/>
  <c r="Z12" i="36"/>
  <c r="K12" i="36"/>
  <c r="I12" i="36"/>
  <c r="G12" i="36"/>
  <c r="E12" i="36"/>
  <c r="C12" i="36"/>
  <c r="BG11" i="36"/>
  <c r="BE11" i="36"/>
  <c r="BC11" i="36"/>
  <c r="BA11" i="36"/>
  <c r="AX11" i="36"/>
  <c r="BW11" i="36" s="1"/>
  <c r="AH11" i="36"/>
  <c r="AI11" i="36" s="1"/>
  <c r="AF11" i="36"/>
  <c r="AG11" i="36" s="1"/>
  <c r="AD11" i="36"/>
  <c r="AE11" i="36" s="1"/>
  <c r="AB11" i="36"/>
  <c r="AC11" i="36" s="1"/>
  <c r="Z11" i="36"/>
  <c r="K11" i="36"/>
  <c r="I11" i="36"/>
  <c r="G11" i="36"/>
  <c r="E11" i="36"/>
  <c r="C11" i="36"/>
  <c r="AY11" i="36" s="1"/>
  <c r="BG10" i="36"/>
  <c r="BE10" i="36"/>
  <c r="BC10" i="36"/>
  <c r="BA10" i="36"/>
  <c r="AX10" i="36"/>
  <c r="BW10" i="36" s="1"/>
  <c r="AH10" i="36"/>
  <c r="AI10" i="36" s="1"/>
  <c r="AF10" i="36"/>
  <c r="AD10" i="36"/>
  <c r="AB10" i="36"/>
  <c r="Z10" i="36"/>
  <c r="K10" i="36"/>
  <c r="I10" i="36"/>
  <c r="G10" i="36"/>
  <c r="E10" i="36"/>
  <c r="C10" i="36"/>
  <c r="BG9" i="36"/>
  <c r="BE9" i="36"/>
  <c r="BC9" i="36"/>
  <c r="BA9" i="36"/>
  <c r="AX9" i="36"/>
  <c r="BW9" i="36" s="1"/>
  <c r="AH9" i="36"/>
  <c r="AI9" i="36" s="1"/>
  <c r="AF9" i="36"/>
  <c r="AG9" i="36" s="1"/>
  <c r="AD9" i="36"/>
  <c r="AB9" i="36"/>
  <c r="AC9" i="36" s="1"/>
  <c r="Z9" i="36"/>
  <c r="K9" i="36"/>
  <c r="I9" i="36"/>
  <c r="G9" i="36"/>
  <c r="E9" i="36"/>
  <c r="C9" i="36"/>
  <c r="AY9" i="36" s="1"/>
  <c r="BG8" i="36"/>
  <c r="BE8" i="36"/>
  <c r="BC8" i="36"/>
  <c r="BA8" i="36"/>
  <c r="AX8" i="36"/>
  <c r="BW8" i="36" s="1"/>
  <c r="AH8" i="36"/>
  <c r="AI8" i="36" s="1"/>
  <c r="AF8" i="36"/>
  <c r="AD8" i="36"/>
  <c r="AB8" i="36"/>
  <c r="Z8" i="36"/>
  <c r="K8" i="36"/>
  <c r="I8" i="36"/>
  <c r="G8" i="36"/>
  <c r="E8" i="36"/>
  <c r="C8" i="36"/>
  <c r="AY8" i="36" s="1"/>
  <c r="BG7" i="36"/>
  <c r="BE7" i="36"/>
  <c r="BC7" i="36"/>
  <c r="BA7" i="36"/>
  <c r="AX7" i="36"/>
  <c r="BW7" i="36" s="1"/>
  <c r="AH7" i="36"/>
  <c r="AI7" i="36" s="1"/>
  <c r="AF7" i="36"/>
  <c r="AD7" i="36"/>
  <c r="AB7" i="36"/>
  <c r="AC7" i="36" s="1"/>
  <c r="Z7" i="36"/>
  <c r="K7" i="36"/>
  <c r="I7" i="36"/>
  <c r="G7" i="36"/>
  <c r="E7" i="36"/>
  <c r="C7" i="36"/>
  <c r="AB4" i="36"/>
  <c r="AM4" i="36" s="1"/>
  <c r="O4" i="36"/>
  <c r="O4" i="35"/>
  <c r="T106" i="35"/>
  <c r="K106" i="35"/>
  <c r="P106" i="35" s="1"/>
  <c r="T105" i="35"/>
  <c r="K105" i="35"/>
  <c r="P105" i="35" s="1"/>
  <c r="T104" i="35"/>
  <c r="K104" i="35"/>
  <c r="P104" i="35" s="1"/>
  <c r="T103" i="35"/>
  <c r="K103" i="35"/>
  <c r="P103" i="35" s="1"/>
  <c r="T102" i="35"/>
  <c r="K102" i="35"/>
  <c r="P102" i="35" s="1"/>
  <c r="T101" i="35"/>
  <c r="K101" i="35"/>
  <c r="P101" i="35" s="1"/>
  <c r="T100" i="35"/>
  <c r="K100" i="35"/>
  <c r="P100" i="35" s="1"/>
  <c r="N92" i="35"/>
  <c r="N91" i="35"/>
  <c r="BL80" i="35"/>
  <c r="BJ80" i="35"/>
  <c r="BE80" i="35"/>
  <c r="BG80" i="35" s="1"/>
  <c r="BG82" i="35" s="1"/>
  <c r="AG80" i="35"/>
  <c r="AI80" i="35" s="1"/>
  <c r="AI82" i="35" s="1"/>
  <c r="P80" i="35"/>
  <c r="N80" i="35"/>
  <c r="I80" i="35"/>
  <c r="K80" i="35" s="1"/>
  <c r="K82" i="35" s="1"/>
  <c r="BF74" i="35"/>
  <c r="BD74" i="35"/>
  <c r="BB74" i="35"/>
  <c r="AZ74" i="35"/>
  <c r="AZ91" i="35" s="1"/>
  <c r="AX74" i="35"/>
  <c r="Z74" i="35"/>
  <c r="B74" i="35"/>
  <c r="BG73" i="35"/>
  <c r="BE73" i="35"/>
  <c r="BC73" i="35"/>
  <c r="BA73" i="35"/>
  <c r="P73" i="35"/>
  <c r="O73" i="35"/>
  <c r="J73" i="35"/>
  <c r="H73" i="35"/>
  <c r="F73" i="35"/>
  <c r="D73" i="35"/>
  <c r="BG72" i="35"/>
  <c r="BE72" i="35"/>
  <c r="BC72" i="35"/>
  <c r="BA72" i="35"/>
  <c r="P72" i="35"/>
  <c r="O72" i="35"/>
  <c r="J72" i="35"/>
  <c r="H72" i="35"/>
  <c r="F72" i="35"/>
  <c r="D72" i="35"/>
  <c r="BG71" i="35"/>
  <c r="BE71" i="35"/>
  <c r="BC71" i="35"/>
  <c r="BA71" i="35"/>
  <c r="P71" i="35"/>
  <c r="O71" i="35"/>
  <c r="J71" i="35"/>
  <c r="H71" i="35"/>
  <c r="F71" i="35"/>
  <c r="D71" i="35"/>
  <c r="BG70" i="35"/>
  <c r="BE70" i="35"/>
  <c r="BC70" i="35"/>
  <c r="BA70" i="35"/>
  <c r="P70" i="35"/>
  <c r="O70" i="35"/>
  <c r="J70" i="35"/>
  <c r="H70" i="35"/>
  <c r="F70" i="35"/>
  <c r="D70" i="35"/>
  <c r="BG69" i="35"/>
  <c r="BE69" i="35"/>
  <c r="BC69" i="35"/>
  <c r="BA69" i="35"/>
  <c r="P69" i="35"/>
  <c r="O69" i="35"/>
  <c r="J69" i="35"/>
  <c r="H69" i="35"/>
  <c r="F69" i="35"/>
  <c r="D69" i="35"/>
  <c r="BG68" i="35"/>
  <c r="BE68" i="35"/>
  <c r="BC68" i="35"/>
  <c r="BA68" i="35"/>
  <c r="P68" i="35"/>
  <c r="O68" i="35"/>
  <c r="J68" i="35"/>
  <c r="H68" i="35"/>
  <c r="F68" i="35"/>
  <c r="D68" i="35"/>
  <c r="BG67" i="35"/>
  <c r="BE67" i="35"/>
  <c r="BC67" i="35"/>
  <c r="BA67" i="35"/>
  <c r="P67" i="35"/>
  <c r="O67" i="35"/>
  <c r="J67" i="35"/>
  <c r="H67" i="35"/>
  <c r="F67" i="35"/>
  <c r="D67" i="35"/>
  <c r="BF64" i="35"/>
  <c r="BD64" i="35"/>
  <c r="BB64" i="35"/>
  <c r="AZ64" i="35"/>
  <c r="P64" i="35"/>
  <c r="O64" i="35"/>
  <c r="J64" i="35"/>
  <c r="H64" i="35"/>
  <c r="F64" i="35"/>
  <c r="D64" i="35"/>
  <c r="BG63" i="35"/>
  <c r="BE63" i="35"/>
  <c r="BC63" i="35"/>
  <c r="BA63" i="35"/>
  <c r="AX63" i="35"/>
  <c r="BW63" i="35" s="1"/>
  <c r="AH63" i="35"/>
  <c r="AI63" i="35" s="1"/>
  <c r="AF63" i="35"/>
  <c r="AG63" i="35" s="1"/>
  <c r="AD63" i="35"/>
  <c r="AE63" i="35" s="1"/>
  <c r="AB63" i="35"/>
  <c r="AC63" i="35" s="1"/>
  <c r="Z63" i="35"/>
  <c r="K63" i="35"/>
  <c r="I63" i="35"/>
  <c r="G63" i="35"/>
  <c r="E63" i="35"/>
  <c r="C63" i="35"/>
  <c r="AY63" i="35" s="1"/>
  <c r="BG62" i="35"/>
  <c r="BE62" i="35"/>
  <c r="BC62" i="35"/>
  <c r="BA62" i="35"/>
  <c r="AX62" i="35"/>
  <c r="BW62" i="35" s="1"/>
  <c r="AH62" i="35"/>
  <c r="AI62" i="35" s="1"/>
  <c r="AF62" i="35"/>
  <c r="AG62" i="35" s="1"/>
  <c r="AD62" i="35"/>
  <c r="AE62" i="35" s="1"/>
  <c r="AB62" i="35"/>
  <c r="AC62" i="35" s="1"/>
  <c r="Z62" i="35"/>
  <c r="K62" i="35"/>
  <c r="I62" i="35"/>
  <c r="G62" i="35"/>
  <c r="E62" i="35"/>
  <c r="C62" i="35"/>
  <c r="AY62" i="35" s="1"/>
  <c r="BG61" i="35"/>
  <c r="BE61" i="35"/>
  <c r="BC61" i="35"/>
  <c r="BA61" i="35"/>
  <c r="AX61" i="35"/>
  <c r="BW61" i="35" s="1"/>
  <c r="AH61" i="35"/>
  <c r="AI61" i="35" s="1"/>
  <c r="AF61" i="35"/>
  <c r="AG61" i="35" s="1"/>
  <c r="AD61" i="35"/>
  <c r="AB61" i="35"/>
  <c r="AC61" i="35" s="1"/>
  <c r="Z61" i="35"/>
  <c r="K61" i="35"/>
  <c r="I61" i="35"/>
  <c r="G61" i="35"/>
  <c r="E61" i="35"/>
  <c r="C61" i="35"/>
  <c r="BG60" i="35"/>
  <c r="BE60" i="35"/>
  <c r="BC60" i="35"/>
  <c r="BA60" i="35"/>
  <c r="AX60" i="35"/>
  <c r="BW60" i="35" s="1"/>
  <c r="AH60" i="35"/>
  <c r="AI60" i="35" s="1"/>
  <c r="AF60" i="35"/>
  <c r="AG60" i="35" s="1"/>
  <c r="AD60" i="35"/>
  <c r="AE60" i="35" s="1"/>
  <c r="AB60" i="35"/>
  <c r="AC60" i="35" s="1"/>
  <c r="Z60" i="35"/>
  <c r="K60" i="35"/>
  <c r="I60" i="35"/>
  <c r="G60" i="35"/>
  <c r="E60" i="35"/>
  <c r="C60" i="35"/>
  <c r="AY60" i="35" s="1"/>
  <c r="BG59" i="35"/>
  <c r="BE59" i="35"/>
  <c r="BC59" i="35"/>
  <c r="BA59" i="35"/>
  <c r="AX59" i="35"/>
  <c r="BW59" i="35" s="1"/>
  <c r="AH59" i="35"/>
  <c r="AI59" i="35" s="1"/>
  <c r="AF59" i="35"/>
  <c r="AG59" i="35" s="1"/>
  <c r="AD59" i="35"/>
  <c r="AE59" i="35" s="1"/>
  <c r="AB59" i="35"/>
  <c r="AC59" i="35" s="1"/>
  <c r="Z59" i="35"/>
  <c r="K59" i="35"/>
  <c r="I59" i="35"/>
  <c r="G59" i="35"/>
  <c r="E59" i="35"/>
  <c r="C59" i="35"/>
  <c r="AY59" i="35" s="1"/>
  <c r="BG58" i="35"/>
  <c r="BE58" i="35"/>
  <c r="BC58" i="35"/>
  <c r="BA58" i="35"/>
  <c r="AX58" i="35"/>
  <c r="BW58" i="35" s="1"/>
  <c r="AH58" i="35"/>
  <c r="AI58" i="35" s="1"/>
  <c r="AF58" i="35"/>
  <c r="AG58" i="35" s="1"/>
  <c r="AD58" i="35"/>
  <c r="AE58" i="35" s="1"/>
  <c r="AB58" i="35"/>
  <c r="AC58" i="35" s="1"/>
  <c r="Z58" i="35"/>
  <c r="K58" i="35"/>
  <c r="I58" i="35"/>
  <c r="G58" i="35"/>
  <c r="E58" i="35"/>
  <c r="C58" i="35"/>
  <c r="AY58" i="35" s="1"/>
  <c r="BG57" i="35"/>
  <c r="BE57" i="35"/>
  <c r="BC57" i="35"/>
  <c r="BA57" i="35"/>
  <c r="AX57" i="35"/>
  <c r="BW57" i="35" s="1"/>
  <c r="AH57" i="35"/>
  <c r="AI57" i="35" s="1"/>
  <c r="AF57" i="35"/>
  <c r="AD57" i="35"/>
  <c r="AE57" i="35" s="1"/>
  <c r="AB57" i="35"/>
  <c r="Z57" i="35"/>
  <c r="K57" i="35"/>
  <c r="I57" i="35"/>
  <c r="G57" i="35"/>
  <c r="E57" i="35"/>
  <c r="C57" i="35"/>
  <c r="AY57" i="35" s="1"/>
  <c r="BF54" i="35"/>
  <c r="BD54" i="35"/>
  <c r="BB54" i="35"/>
  <c r="AZ54" i="35"/>
  <c r="P54" i="35"/>
  <c r="O54" i="35"/>
  <c r="J54" i="35"/>
  <c r="H54" i="35"/>
  <c r="F54" i="35"/>
  <c r="D54" i="35"/>
  <c r="BG53" i="35"/>
  <c r="BE53" i="35"/>
  <c r="BC53" i="35"/>
  <c r="BA53" i="35"/>
  <c r="AX53" i="35"/>
  <c r="BW53" i="35" s="1"/>
  <c r="AH53" i="35"/>
  <c r="AI53" i="35" s="1"/>
  <c r="AF53" i="35"/>
  <c r="AG53" i="35" s="1"/>
  <c r="AD53" i="35"/>
  <c r="AE53" i="35" s="1"/>
  <c r="AB53" i="35"/>
  <c r="AC53" i="35" s="1"/>
  <c r="Z53" i="35"/>
  <c r="C53" i="35"/>
  <c r="AY53" i="35" s="1"/>
  <c r="BG52" i="35"/>
  <c r="BE52" i="35"/>
  <c r="BC52" i="35"/>
  <c r="BA52" i="35"/>
  <c r="AX52" i="35"/>
  <c r="BW52" i="35" s="1"/>
  <c r="AH52" i="35"/>
  <c r="AI52" i="35" s="1"/>
  <c r="AF52" i="35"/>
  <c r="AG52" i="35" s="1"/>
  <c r="AD52" i="35"/>
  <c r="AB52" i="35"/>
  <c r="AC52" i="35" s="1"/>
  <c r="Z52" i="35"/>
  <c r="C52" i="35"/>
  <c r="AY52" i="35" s="1"/>
  <c r="BG51" i="35"/>
  <c r="BE51" i="35"/>
  <c r="BC51" i="35"/>
  <c r="BA51" i="35"/>
  <c r="AX51" i="35"/>
  <c r="BW51" i="35" s="1"/>
  <c r="AH51" i="35"/>
  <c r="AI51" i="35" s="1"/>
  <c r="AF51" i="35"/>
  <c r="AG51" i="35" s="1"/>
  <c r="AD51" i="35"/>
  <c r="AB51" i="35"/>
  <c r="AC51" i="35" s="1"/>
  <c r="Z51" i="35"/>
  <c r="C51" i="35"/>
  <c r="AY51" i="35" s="1"/>
  <c r="BG50" i="35"/>
  <c r="BE50" i="35"/>
  <c r="BC50" i="35"/>
  <c r="BA50" i="35"/>
  <c r="AX50" i="35"/>
  <c r="BW50" i="35" s="1"/>
  <c r="AH50" i="35"/>
  <c r="AI50" i="35" s="1"/>
  <c r="AF50" i="35"/>
  <c r="AD50" i="35"/>
  <c r="AE50" i="35" s="1"/>
  <c r="AB50" i="35"/>
  <c r="AC50" i="35" s="1"/>
  <c r="Z50" i="35"/>
  <c r="C50" i="35"/>
  <c r="AY50" i="35" s="1"/>
  <c r="BG49" i="35"/>
  <c r="BE49" i="35"/>
  <c r="BC49" i="35"/>
  <c r="BA49" i="35"/>
  <c r="AX49" i="35"/>
  <c r="BW49" i="35" s="1"/>
  <c r="AH49" i="35"/>
  <c r="AI49" i="35" s="1"/>
  <c r="AF49" i="35"/>
  <c r="AG49" i="35" s="1"/>
  <c r="AD49" i="35"/>
  <c r="AE49" i="35" s="1"/>
  <c r="AB49" i="35"/>
  <c r="Z49" i="35"/>
  <c r="C49" i="35"/>
  <c r="AY49" i="35" s="1"/>
  <c r="BG48" i="35"/>
  <c r="BE48" i="35"/>
  <c r="BC48" i="35"/>
  <c r="BA48" i="35"/>
  <c r="AX48" i="35"/>
  <c r="BW48" i="35" s="1"/>
  <c r="AH48" i="35"/>
  <c r="AI48" i="35" s="1"/>
  <c r="AF48" i="35"/>
  <c r="AG48" i="35" s="1"/>
  <c r="AD48" i="35"/>
  <c r="AE48" i="35" s="1"/>
  <c r="AB48" i="35"/>
  <c r="AC48" i="35" s="1"/>
  <c r="Z48" i="35"/>
  <c r="L48" i="35"/>
  <c r="C48" i="35"/>
  <c r="AY48" i="35" s="1"/>
  <c r="BG47" i="35"/>
  <c r="BE47" i="35"/>
  <c r="BC47" i="35"/>
  <c r="BA47" i="35"/>
  <c r="AX47" i="35"/>
  <c r="BW47" i="35" s="1"/>
  <c r="AH47" i="35"/>
  <c r="AI47" i="35" s="1"/>
  <c r="AF47" i="35"/>
  <c r="AG47" i="35" s="1"/>
  <c r="AD47" i="35"/>
  <c r="AB47" i="35"/>
  <c r="AC47" i="35" s="1"/>
  <c r="Z47" i="35"/>
  <c r="C47" i="35"/>
  <c r="AY47" i="35" s="1"/>
  <c r="BF44" i="35"/>
  <c r="BD44" i="35"/>
  <c r="BB44" i="35"/>
  <c r="AZ44" i="35"/>
  <c r="P44" i="35"/>
  <c r="O44" i="35"/>
  <c r="J44" i="35"/>
  <c r="H44" i="35"/>
  <c r="F44" i="35"/>
  <c r="D44" i="35"/>
  <c r="BG43" i="35"/>
  <c r="BE43" i="35"/>
  <c r="BC43" i="35"/>
  <c r="BA43" i="35"/>
  <c r="AX43" i="35"/>
  <c r="BW43" i="35" s="1"/>
  <c r="AI43" i="35"/>
  <c r="AF43" i="35"/>
  <c r="AG43" i="35" s="1"/>
  <c r="AD43" i="35"/>
  <c r="AB43" i="35"/>
  <c r="AC43" i="35" s="1"/>
  <c r="Z43" i="35"/>
  <c r="C43" i="35"/>
  <c r="AY43" i="35" s="1"/>
  <c r="BG42" i="35"/>
  <c r="BE42" i="35"/>
  <c r="BC42" i="35"/>
  <c r="BA42" i="35"/>
  <c r="AX42" i="35"/>
  <c r="BW42" i="35" s="1"/>
  <c r="AH42" i="35"/>
  <c r="AI42" i="35" s="1"/>
  <c r="AF42" i="35"/>
  <c r="AG42" i="35" s="1"/>
  <c r="AD42" i="35"/>
  <c r="AE42" i="35" s="1"/>
  <c r="AB42" i="35"/>
  <c r="AC42" i="35" s="1"/>
  <c r="Z42" i="35"/>
  <c r="C42" i="35"/>
  <c r="AY42" i="35" s="1"/>
  <c r="BG41" i="35"/>
  <c r="BE41" i="35"/>
  <c r="BC41" i="35"/>
  <c r="BA41" i="35"/>
  <c r="AX41" i="35"/>
  <c r="BW41" i="35" s="1"/>
  <c r="AH41" i="35"/>
  <c r="AI41" i="35" s="1"/>
  <c r="AF41" i="35"/>
  <c r="AG41" i="35" s="1"/>
  <c r="AD41" i="35"/>
  <c r="AE41" i="35" s="1"/>
  <c r="AB41" i="35"/>
  <c r="AC41" i="35" s="1"/>
  <c r="Z41" i="35"/>
  <c r="L41" i="35"/>
  <c r="C41" i="35"/>
  <c r="AY41" i="35" s="1"/>
  <c r="BG40" i="35"/>
  <c r="BE40" i="35"/>
  <c r="BC40" i="35"/>
  <c r="BA40" i="35"/>
  <c r="AX40" i="35"/>
  <c r="BW40" i="35" s="1"/>
  <c r="AH40" i="35"/>
  <c r="AI40" i="35" s="1"/>
  <c r="AF40" i="35"/>
  <c r="AG40" i="35" s="1"/>
  <c r="AD40" i="35"/>
  <c r="AE40" i="35" s="1"/>
  <c r="AB40" i="35"/>
  <c r="AC40" i="35" s="1"/>
  <c r="Z40" i="35"/>
  <c r="C40" i="35"/>
  <c r="AY40" i="35" s="1"/>
  <c r="BG39" i="35"/>
  <c r="BE39" i="35"/>
  <c r="BC39" i="35"/>
  <c r="BA39" i="35"/>
  <c r="AX39" i="35"/>
  <c r="BW39" i="35" s="1"/>
  <c r="AH39" i="35"/>
  <c r="AI39" i="35" s="1"/>
  <c r="AF39" i="35"/>
  <c r="AG39" i="35" s="1"/>
  <c r="AD39" i="35"/>
  <c r="AE39" i="35" s="1"/>
  <c r="AB39" i="35"/>
  <c r="AC39" i="35" s="1"/>
  <c r="Z39" i="35"/>
  <c r="L39" i="35"/>
  <c r="BH39" i="35" s="1"/>
  <c r="C39" i="35"/>
  <c r="AY39" i="35" s="1"/>
  <c r="BG38" i="35"/>
  <c r="BE38" i="35"/>
  <c r="BC38" i="35"/>
  <c r="BA38" i="35"/>
  <c r="AX38" i="35"/>
  <c r="BW38" i="35" s="1"/>
  <c r="AH38" i="35"/>
  <c r="AI38" i="35" s="1"/>
  <c r="AF38" i="35"/>
  <c r="AG38" i="35" s="1"/>
  <c r="AD38" i="35"/>
  <c r="AB38" i="35"/>
  <c r="Z38" i="35"/>
  <c r="C38" i="35"/>
  <c r="AY38" i="35" s="1"/>
  <c r="BG37" i="35"/>
  <c r="BE37" i="35"/>
  <c r="BC37" i="35"/>
  <c r="BA37" i="35"/>
  <c r="AX37" i="35"/>
  <c r="BW37" i="35" s="1"/>
  <c r="AH37" i="35"/>
  <c r="AF37" i="35"/>
  <c r="AG37" i="35" s="1"/>
  <c r="AD37" i="35"/>
  <c r="AE37" i="35" s="1"/>
  <c r="AB37" i="35"/>
  <c r="Z37" i="35"/>
  <c r="L37" i="35"/>
  <c r="C37" i="35"/>
  <c r="BF34" i="35"/>
  <c r="BD34" i="35"/>
  <c r="BB34" i="35"/>
  <c r="AZ34" i="35"/>
  <c r="P34" i="35"/>
  <c r="O34" i="35"/>
  <c r="J34" i="35"/>
  <c r="H34" i="35"/>
  <c r="F34" i="35"/>
  <c r="E34" i="35"/>
  <c r="D34" i="35"/>
  <c r="BG33" i="35"/>
  <c r="BE33" i="35"/>
  <c r="BC33" i="35"/>
  <c r="BA33" i="35"/>
  <c r="AX33" i="35"/>
  <c r="BW33" i="35" s="1"/>
  <c r="AH33" i="35"/>
  <c r="AI33" i="35" s="1"/>
  <c r="AF33" i="35"/>
  <c r="AG33" i="35" s="1"/>
  <c r="AD33" i="35"/>
  <c r="AE33" i="35" s="1"/>
  <c r="AB33" i="35"/>
  <c r="AC33" i="35" s="1"/>
  <c r="Z33" i="35"/>
  <c r="C33" i="35"/>
  <c r="AY33" i="35" s="1"/>
  <c r="BG32" i="35"/>
  <c r="BE32" i="35"/>
  <c r="BC32" i="35"/>
  <c r="BA32" i="35"/>
  <c r="AX32" i="35"/>
  <c r="BW32" i="35" s="1"/>
  <c r="AH32" i="35"/>
  <c r="AI32" i="35" s="1"/>
  <c r="AF32" i="35"/>
  <c r="AG32" i="35" s="1"/>
  <c r="AD32" i="35"/>
  <c r="AE32" i="35" s="1"/>
  <c r="AB32" i="35"/>
  <c r="Z32" i="35"/>
  <c r="C32" i="35"/>
  <c r="AY32" i="35" s="1"/>
  <c r="BG31" i="35"/>
  <c r="BE31" i="35"/>
  <c r="BC31" i="35"/>
  <c r="BA31" i="35"/>
  <c r="AX31" i="35"/>
  <c r="BW31" i="35" s="1"/>
  <c r="AH31" i="35"/>
  <c r="AI31" i="35" s="1"/>
  <c r="AF31" i="35"/>
  <c r="AG31" i="35" s="1"/>
  <c r="AD31" i="35"/>
  <c r="AE31" i="35" s="1"/>
  <c r="AB31" i="35"/>
  <c r="AC31" i="35" s="1"/>
  <c r="Z31" i="35"/>
  <c r="C31" i="35"/>
  <c r="AY31" i="35" s="1"/>
  <c r="BG30" i="35"/>
  <c r="BE30" i="35"/>
  <c r="BC30" i="35"/>
  <c r="BA30" i="35"/>
  <c r="AX30" i="35"/>
  <c r="BW30" i="35" s="1"/>
  <c r="AH30" i="35"/>
  <c r="AI30" i="35" s="1"/>
  <c r="AF30" i="35"/>
  <c r="AG30" i="35" s="1"/>
  <c r="AD30" i="35"/>
  <c r="AE30" i="35" s="1"/>
  <c r="AB30" i="35"/>
  <c r="AC30" i="35" s="1"/>
  <c r="Z30" i="35"/>
  <c r="C30" i="35"/>
  <c r="AY30" i="35" s="1"/>
  <c r="BG29" i="35"/>
  <c r="BE29" i="35"/>
  <c r="BC29" i="35"/>
  <c r="BA29" i="35"/>
  <c r="AX29" i="35"/>
  <c r="BW29" i="35" s="1"/>
  <c r="AH29" i="35"/>
  <c r="AI29" i="35" s="1"/>
  <c r="AF29" i="35"/>
  <c r="AG29" i="35" s="1"/>
  <c r="AD29" i="35"/>
  <c r="AE29" i="35" s="1"/>
  <c r="AB29" i="35"/>
  <c r="AC29" i="35" s="1"/>
  <c r="Z29" i="35"/>
  <c r="L29" i="35"/>
  <c r="C29" i="35"/>
  <c r="AY29" i="35" s="1"/>
  <c r="BG28" i="35"/>
  <c r="BE28" i="35"/>
  <c r="BC28" i="35"/>
  <c r="BA28" i="35"/>
  <c r="AX28" i="35"/>
  <c r="BW28" i="35" s="1"/>
  <c r="AH28" i="35"/>
  <c r="AI28" i="35" s="1"/>
  <c r="AF28" i="35"/>
  <c r="AG28" i="35" s="1"/>
  <c r="AD28" i="35"/>
  <c r="AE28" i="35" s="1"/>
  <c r="AB28" i="35"/>
  <c r="AC28" i="35" s="1"/>
  <c r="Z28" i="35"/>
  <c r="C28" i="35"/>
  <c r="AY28" i="35" s="1"/>
  <c r="BG27" i="35"/>
  <c r="BE27" i="35"/>
  <c r="BC27" i="35"/>
  <c r="BA27" i="35"/>
  <c r="AX27" i="35"/>
  <c r="BW27" i="35" s="1"/>
  <c r="AH27" i="35"/>
  <c r="AF27" i="35"/>
  <c r="AD27" i="35"/>
  <c r="AB27" i="35"/>
  <c r="AC27" i="35" s="1"/>
  <c r="Z27" i="35"/>
  <c r="L27" i="35"/>
  <c r="Q27" i="35" s="1"/>
  <c r="C27" i="35"/>
  <c r="AY27" i="35" s="1"/>
  <c r="BF24" i="35"/>
  <c r="BD24" i="35"/>
  <c r="BB24" i="35"/>
  <c r="AZ24" i="35"/>
  <c r="P24" i="35"/>
  <c r="O24" i="35"/>
  <c r="J24" i="35"/>
  <c r="H24" i="35"/>
  <c r="F24" i="35"/>
  <c r="D24" i="35"/>
  <c r="BG23" i="35"/>
  <c r="BE23" i="35"/>
  <c r="BC23" i="35"/>
  <c r="BA23" i="35"/>
  <c r="AX23" i="35"/>
  <c r="BW23" i="35" s="1"/>
  <c r="AH23" i="35"/>
  <c r="AI23" i="35" s="1"/>
  <c r="AF23" i="35"/>
  <c r="AG23" i="35" s="1"/>
  <c r="AD23" i="35"/>
  <c r="AE23" i="35" s="1"/>
  <c r="AB23" i="35"/>
  <c r="AC23" i="35" s="1"/>
  <c r="Z23" i="35"/>
  <c r="K23" i="35"/>
  <c r="C23" i="35"/>
  <c r="AY23" i="35" s="1"/>
  <c r="BG22" i="35"/>
  <c r="BE22" i="35"/>
  <c r="BC22" i="35"/>
  <c r="BA22" i="35"/>
  <c r="AX22" i="35"/>
  <c r="BW22" i="35" s="1"/>
  <c r="AH22" i="35"/>
  <c r="AI22" i="35" s="1"/>
  <c r="AF22" i="35"/>
  <c r="AG22" i="35" s="1"/>
  <c r="AD22" i="35"/>
  <c r="AE22" i="35" s="1"/>
  <c r="AB22" i="35"/>
  <c r="Z22" i="35"/>
  <c r="K22" i="35"/>
  <c r="C22" i="35"/>
  <c r="AY22" i="35" s="1"/>
  <c r="BG21" i="35"/>
  <c r="BE21" i="35"/>
  <c r="BC21" i="35"/>
  <c r="BA21" i="35"/>
  <c r="AX21" i="35"/>
  <c r="BW21" i="35" s="1"/>
  <c r="AH21" i="35"/>
  <c r="AF21" i="35"/>
  <c r="AD21" i="35"/>
  <c r="AE21" i="35" s="1"/>
  <c r="AB21" i="35"/>
  <c r="AC21" i="35" s="1"/>
  <c r="Z21" i="35"/>
  <c r="K21" i="35"/>
  <c r="C21" i="35"/>
  <c r="BG20" i="35"/>
  <c r="BE20" i="35"/>
  <c r="BC20" i="35"/>
  <c r="BA20" i="35"/>
  <c r="AX20" i="35"/>
  <c r="BW20" i="35" s="1"/>
  <c r="AH20" i="35"/>
  <c r="AI20" i="35" s="1"/>
  <c r="AF20" i="35"/>
  <c r="AD20" i="35"/>
  <c r="AE20" i="35" s="1"/>
  <c r="AB20" i="35"/>
  <c r="AC20" i="35" s="1"/>
  <c r="Z20" i="35"/>
  <c r="K20" i="35"/>
  <c r="C20" i="35"/>
  <c r="AY20" i="35" s="1"/>
  <c r="BG19" i="35"/>
  <c r="BE19" i="35"/>
  <c r="BC19" i="35"/>
  <c r="BA19" i="35"/>
  <c r="AX19" i="35"/>
  <c r="BW19" i="35" s="1"/>
  <c r="AH19" i="35"/>
  <c r="AI19" i="35" s="1"/>
  <c r="AF19" i="35"/>
  <c r="AG19" i="35" s="1"/>
  <c r="AD19" i="35"/>
  <c r="AE19" i="35" s="1"/>
  <c r="AB19" i="35"/>
  <c r="AC19" i="35" s="1"/>
  <c r="Z19" i="35"/>
  <c r="K19" i="35"/>
  <c r="C19" i="35"/>
  <c r="AY19" i="35" s="1"/>
  <c r="BG18" i="35"/>
  <c r="BE18" i="35"/>
  <c r="BC18" i="35"/>
  <c r="BA18" i="35"/>
  <c r="AX18" i="35"/>
  <c r="BW18" i="35" s="1"/>
  <c r="AH18" i="35"/>
  <c r="AI18" i="35" s="1"/>
  <c r="AF18" i="35"/>
  <c r="AG18" i="35" s="1"/>
  <c r="AD18" i="35"/>
  <c r="AE18" i="35" s="1"/>
  <c r="AB18" i="35"/>
  <c r="Z18" i="35"/>
  <c r="K18" i="35"/>
  <c r="C18" i="35"/>
  <c r="AY18" i="35" s="1"/>
  <c r="BG17" i="35"/>
  <c r="BE17" i="35"/>
  <c r="BC17" i="35"/>
  <c r="BA17" i="35"/>
  <c r="AX17" i="35"/>
  <c r="BW17" i="35" s="1"/>
  <c r="AH17" i="35"/>
  <c r="AI17" i="35" s="1"/>
  <c r="AF17" i="35"/>
  <c r="AG17" i="35" s="1"/>
  <c r="AD17" i="35"/>
  <c r="AB17" i="35"/>
  <c r="Z17" i="35"/>
  <c r="K17" i="35"/>
  <c r="C17" i="35"/>
  <c r="AY17" i="35" s="1"/>
  <c r="BF14" i="35"/>
  <c r="BD14" i="35"/>
  <c r="BB14" i="35"/>
  <c r="AZ14" i="35"/>
  <c r="P14" i="35"/>
  <c r="O14" i="35"/>
  <c r="J14" i="35"/>
  <c r="H14" i="35"/>
  <c r="F14" i="35"/>
  <c r="D14" i="35"/>
  <c r="BG13" i="35"/>
  <c r="BE13" i="35"/>
  <c r="BC13" i="35"/>
  <c r="BA13" i="35"/>
  <c r="AX13" i="35"/>
  <c r="BW13" i="35" s="1"/>
  <c r="AH13" i="35"/>
  <c r="AF13" i="35"/>
  <c r="AD13" i="35"/>
  <c r="AE13" i="35" s="1"/>
  <c r="AB13" i="35"/>
  <c r="Z13" i="35"/>
  <c r="K13" i="35"/>
  <c r="I13" i="35"/>
  <c r="G13" i="35"/>
  <c r="E13" i="35"/>
  <c r="C13" i="35"/>
  <c r="BG12" i="35"/>
  <c r="BE12" i="35"/>
  <c r="BC12" i="35"/>
  <c r="BA12" i="35"/>
  <c r="AX12" i="35"/>
  <c r="BW12" i="35" s="1"/>
  <c r="AH12" i="35"/>
  <c r="AI12" i="35" s="1"/>
  <c r="AF12" i="35"/>
  <c r="AD12" i="35"/>
  <c r="AE12" i="35" s="1"/>
  <c r="AB12" i="35"/>
  <c r="AC12" i="35" s="1"/>
  <c r="Z12" i="35"/>
  <c r="K12" i="35"/>
  <c r="I12" i="35"/>
  <c r="G12" i="35"/>
  <c r="E12" i="35"/>
  <c r="C12" i="35"/>
  <c r="AY12" i="35" s="1"/>
  <c r="BG11" i="35"/>
  <c r="BE11" i="35"/>
  <c r="BC11" i="35"/>
  <c r="BA11" i="35"/>
  <c r="AX11" i="35"/>
  <c r="BW11" i="35" s="1"/>
  <c r="AH11" i="35"/>
  <c r="AI11" i="35" s="1"/>
  <c r="AF11" i="35"/>
  <c r="AG11" i="35" s="1"/>
  <c r="AD11" i="35"/>
  <c r="AE11" i="35" s="1"/>
  <c r="AB11" i="35"/>
  <c r="AC11" i="35" s="1"/>
  <c r="Z11" i="35"/>
  <c r="K11" i="35"/>
  <c r="I11" i="35"/>
  <c r="G11" i="35"/>
  <c r="E11" i="35"/>
  <c r="C11" i="35"/>
  <c r="AY11" i="35" s="1"/>
  <c r="BG10" i="35"/>
  <c r="BE10" i="35"/>
  <c r="BC10" i="35"/>
  <c r="BA10" i="35"/>
  <c r="AX10" i="35"/>
  <c r="BW10" i="35" s="1"/>
  <c r="AH10" i="35"/>
  <c r="AI10" i="35" s="1"/>
  <c r="AF10" i="35"/>
  <c r="AG10" i="35" s="1"/>
  <c r="AD10" i="35"/>
  <c r="AB10" i="35"/>
  <c r="AC10" i="35" s="1"/>
  <c r="Z10" i="35"/>
  <c r="K10" i="35"/>
  <c r="I10" i="35"/>
  <c r="G10" i="35"/>
  <c r="E10" i="35"/>
  <c r="C10" i="35"/>
  <c r="BG9" i="35"/>
  <c r="BE9" i="35"/>
  <c r="BC9" i="35"/>
  <c r="BA9" i="35"/>
  <c r="AX9" i="35"/>
  <c r="BW9" i="35" s="1"/>
  <c r="AH9" i="35"/>
  <c r="AI9" i="35" s="1"/>
  <c r="AF9" i="35"/>
  <c r="AD9" i="35"/>
  <c r="AB9" i="35"/>
  <c r="AC9" i="35" s="1"/>
  <c r="Z9" i="35"/>
  <c r="K9" i="35"/>
  <c r="I9" i="35"/>
  <c r="G9" i="35"/>
  <c r="E9" i="35"/>
  <c r="C9" i="35"/>
  <c r="BG8" i="35"/>
  <c r="BE8" i="35"/>
  <c r="BC8" i="35"/>
  <c r="BA8" i="35"/>
  <c r="AX8" i="35"/>
  <c r="BW8" i="35" s="1"/>
  <c r="AH8" i="35"/>
  <c r="AF8" i="35"/>
  <c r="AG8" i="35" s="1"/>
  <c r="AD8" i="35"/>
  <c r="AE8" i="35" s="1"/>
  <c r="AB8" i="35"/>
  <c r="AC8" i="35" s="1"/>
  <c r="Z8" i="35"/>
  <c r="K8" i="35"/>
  <c r="I8" i="35"/>
  <c r="G8" i="35"/>
  <c r="E8" i="35"/>
  <c r="C8" i="35"/>
  <c r="BG7" i="35"/>
  <c r="BE7" i="35"/>
  <c r="BC7" i="35"/>
  <c r="BA7" i="35"/>
  <c r="AX7" i="35"/>
  <c r="BW7" i="35" s="1"/>
  <c r="AH7" i="35"/>
  <c r="AF7" i="35"/>
  <c r="AD7" i="35"/>
  <c r="AE7" i="35" s="1"/>
  <c r="AB7" i="35"/>
  <c r="Z7" i="35"/>
  <c r="K7" i="35"/>
  <c r="I7" i="35"/>
  <c r="G7" i="35"/>
  <c r="E7" i="35"/>
  <c r="C7" i="35"/>
  <c r="BJ4" i="35"/>
  <c r="BH4" i="35"/>
  <c r="BN4" i="35" s="1"/>
  <c r="AB4" i="35"/>
  <c r="AM4" i="35" s="1"/>
  <c r="T101" i="33"/>
  <c r="T102" i="33"/>
  <c r="T103" i="33"/>
  <c r="T104" i="33"/>
  <c r="T105" i="33"/>
  <c r="T106" i="33"/>
  <c r="T100" i="33"/>
  <c r="K101" i="33"/>
  <c r="P101" i="33" s="1"/>
  <c r="K102" i="33"/>
  <c r="P102" i="33" s="1"/>
  <c r="K103" i="33"/>
  <c r="P103" i="33" s="1"/>
  <c r="K104" i="33"/>
  <c r="P104" i="33" s="1"/>
  <c r="K105" i="33"/>
  <c r="P105" i="33" s="1"/>
  <c r="K106" i="33"/>
  <c r="P106" i="33" s="1"/>
  <c r="P100" i="33"/>
  <c r="BJ4" i="33"/>
  <c r="BH4" i="33"/>
  <c r="BN4" i="33" s="1"/>
  <c r="AB4" i="33"/>
  <c r="AM4" i="33" s="1"/>
  <c r="BF64" i="33"/>
  <c r="BD64" i="33"/>
  <c r="BB64" i="33"/>
  <c r="AZ64" i="33"/>
  <c r="BG63" i="33"/>
  <c r="BE63" i="33"/>
  <c r="BC63" i="33"/>
  <c r="BA63" i="33"/>
  <c r="BG62" i="33"/>
  <c r="BE62" i="33"/>
  <c r="BC62" i="33"/>
  <c r="BA62" i="33"/>
  <c r="BG61" i="33"/>
  <c r="BE61" i="33"/>
  <c r="BC61" i="33"/>
  <c r="BA61" i="33"/>
  <c r="BG60" i="33"/>
  <c r="BE60" i="33"/>
  <c r="BC60" i="33"/>
  <c r="BA60" i="33"/>
  <c r="BG59" i="33"/>
  <c r="BE59" i="33"/>
  <c r="BC59" i="33"/>
  <c r="BA59" i="33"/>
  <c r="BG58" i="33"/>
  <c r="BE58" i="33"/>
  <c r="BC58" i="33"/>
  <c r="BA58" i="33"/>
  <c r="BG57" i="33"/>
  <c r="BE57" i="33"/>
  <c r="BC57" i="33"/>
  <c r="BA57" i="33"/>
  <c r="BF54" i="33"/>
  <c r="BD54" i="33"/>
  <c r="BB54" i="33"/>
  <c r="AZ54" i="33"/>
  <c r="BG53" i="33"/>
  <c r="BE53" i="33"/>
  <c r="BC53" i="33"/>
  <c r="BA53" i="33"/>
  <c r="BG52" i="33"/>
  <c r="BE52" i="33"/>
  <c r="BC52" i="33"/>
  <c r="BA52" i="33"/>
  <c r="BG51" i="33"/>
  <c r="BE51" i="33"/>
  <c r="BC51" i="33"/>
  <c r="BA51" i="33"/>
  <c r="BG50" i="33"/>
  <c r="BE50" i="33"/>
  <c r="BC50" i="33"/>
  <c r="BA50" i="33"/>
  <c r="BG49" i="33"/>
  <c r="BE49" i="33"/>
  <c r="BC49" i="33"/>
  <c r="BA49" i="33"/>
  <c r="BG48" i="33"/>
  <c r="BE48" i="33"/>
  <c r="BC48" i="33"/>
  <c r="BA48" i="33"/>
  <c r="BG47" i="33"/>
  <c r="BE47" i="33"/>
  <c r="BC47" i="33"/>
  <c r="BA47" i="33"/>
  <c r="BF44" i="33"/>
  <c r="BD44" i="33"/>
  <c r="BB44" i="33"/>
  <c r="AZ44" i="33"/>
  <c r="BG43" i="33"/>
  <c r="BE43" i="33"/>
  <c r="BC43" i="33"/>
  <c r="BA43" i="33"/>
  <c r="BG42" i="33"/>
  <c r="BE42" i="33"/>
  <c r="BC42" i="33"/>
  <c r="BA42" i="33"/>
  <c r="BG41" i="33"/>
  <c r="BE41" i="33"/>
  <c r="BC41" i="33"/>
  <c r="BA41" i="33"/>
  <c r="BG40" i="33"/>
  <c r="BE40" i="33"/>
  <c r="BC40" i="33"/>
  <c r="BA40" i="33"/>
  <c r="BG39" i="33"/>
  <c r="BE39" i="33"/>
  <c r="BC39" i="33"/>
  <c r="BA39" i="33"/>
  <c r="BG38" i="33"/>
  <c r="BE38" i="33"/>
  <c r="BC38" i="33"/>
  <c r="BA38" i="33"/>
  <c r="BG37" i="33"/>
  <c r="BE37" i="33"/>
  <c r="BC37" i="33"/>
  <c r="BA37" i="33"/>
  <c r="BF34" i="33"/>
  <c r="BD34" i="33"/>
  <c r="BB34" i="33"/>
  <c r="AZ34" i="33"/>
  <c r="BG33" i="33"/>
  <c r="BE33" i="33"/>
  <c r="BC33" i="33"/>
  <c r="BA33" i="33"/>
  <c r="BG32" i="33"/>
  <c r="BE32" i="33"/>
  <c r="BC32" i="33"/>
  <c r="BA32" i="33"/>
  <c r="BG31" i="33"/>
  <c r="BE31" i="33"/>
  <c r="BC31" i="33"/>
  <c r="BA31" i="33"/>
  <c r="BG30" i="33"/>
  <c r="BE30" i="33"/>
  <c r="BC30" i="33"/>
  <c r="BA30" i="33"/>
  <c r="BG29" i="33"/>
  <c r="BE29" i="33"/>
  <c r="BC29" i="33"/>
  <c r="BA29" i="33"/>
  <c r="BG28" i="33"/>
  <c r="BE28" i="33"/>
  <c r="BC28" i="33"/>
  <c r="BA28" i="33"/>
  <c r="BG27" i="33"/>
  <c r="BE27" i="33"/>
  <c r="BC27" i="33"/>
  <c r="BA27" i="33"/>
  <c r="BF24" i="33"/>
  <c r="BD24" i="33"/>
  <c r="BB24" i="33"/>
  <c r="AZ24" i="33"/>
  <c r="BG23" i="33"/>
  <c r="BE23" i="33"/>
  <c r="BC23" i="33"/>
  <c r="BA23" i="33"/>
  <c r="BG22" i="33"/>
  <c r="BE22" i="33"/>
  <c r="BC22" i="33"/>
  <c r="BA22" i="33"/>
  <c r="BG21" i="33"/>
  <c r="BE21" i="33"/>
  <c r="BC21" i="33"/>
  <c r="BA21" i="33"/>
  <c r="BG20" i="33"/>
  <c r="BE20" i="33"/>
  <c r="BC20" i="33"/>
  <c r="BA20" i="33"/>
  <c r="BG19" i="33"/>
  <c r="BE19" i="33"/>
  <c r="BC19" i="33"/>
  <c r="BA19" i="33"/>
  <c r="BG18" i="33"/>
  <c r="BE18" i="33"/>
  <c r="BC18" i="33"/>
  <c r="BA18" i="33"/>
  <c r="BG17" i="33"/>
  <c r="BE17" i="33"/>
  <c r="BC17" i="33"/>
  <c r="BA17" i="33"/>
  <c r="P73" i="33"/>
  <c r="P72" i="33"/>
  <c r="P71" i="33"/>
  <c r="P70" i="33"/>
  <c r="P69" i="33"/>
  <c r="P68" i="33"/>
  <c r="P67" i="33"/>
  <c r="O73" i="33"/>
  <c r="O72" i="33"/>
  <c r="O71" i="33"/>
  <c r="O70" i="33"/>
  <c r="O69" i="33"/>
  <c r="O68" i="33"/>
  <c r="O67" i="33"/>
  <c r="J67" i="33"/>
  <c r="AN63" i="33"/>
  <c r="AM63" i="33"/>
  <c r="AL63" i="33"/>
  <c r="AH63" i="33"/>
  <c r="AI63" i="33" s="1"/>
  <c r="AF63" i="33"/>
  <c r="AG63" i="33" s="1"/>
  <c r="AD63" i="33"/>
  <c r="AE63" i="33" s="1"/>
  <c r="AB63" i="33"/>
  <c r="AN62" i="33"/>
  <c r="AM62" i="33"/>
  <c r="AL62" i="33"/>
  <c r="BZ62" i="33" s="1"/>
  <c r="AH62" i="33"/>
  <c r="AI62" i="33" s="1"/>
  <c r="AF62" i="33"/>
  <c r="AD62" i="33"/>
  <c r="AE62" i="33" s="1"/>
  <c r="AB62" i="33"/>
  <c r="AC62" i="33" s="1"/>
  <c r="AN61" i="33"/>
  <c r="AM61" i="33"/>
  <c r="AL61" i="33"/>
  <c r="BZ61" i="33" s="1"/>
  <c r="AH61" i="33"/>
  <c r="AI61" i="33" s="1"/>
  <c r="AF61" i="33"/>
  <c r="AG61" i="33" s="1"/>
  <c r="AD61" i="33"/>
  <c r="AB61" i="33"/>
  <c r="AC61" i="33" s="1"/>
  <c r="AN60" i="33"/>
  <c r="AM60" i="33"/>
  <c r="AL60" i="33"/>
  <c r="BZ60" i="33" s="1"/>
  <c r="AH60" i="33"/>
  <c r="AI60" i="33" s="1"/>
  <c r="AF60" i="33"/>
  <c r="AG60" i="33" s="1"/>
  <c r="AD60" i="33"/>
  <c r="AB60" i="33"/>
  <c r="AC60" i="33" s="1"/>
  <c r="AN59" i="33"/>
  <c r="AM59" i="33"/>
  <c r="AL59" i="33"/>
  <c r="BZ59" i="33" s="1"/>
  <c r="AH59" i="33"/>
  <c r="AI59" i="33" s="1"/>
  <c r="AF59" i="33"/>
  <c r="AG59" i="33" s="1"/>
  <c r="AD59" i="33"/>
  <c r="AE59" i="33" s="1"/>
  <c r="AB59" i="33"/>
  <c r="AN58" i="33"/>
  <c r="AM58" i="33"/>
  <c r="AL58" i="33"/>
  <c r="BZ58" i="33" s="1"/>
  <c r="AH58" i="33"/>
  <c r="AI58" i="33" s="1"/>
  <c r="AF58" i="33"/>
  <c r="AG58" i="33" s="1"/>
  <c r="AD58" i="33"/>
  <c r="AE58" i="33" s="1"/>
  <c r="AB58" i="33"/>
  <c r="AC58" i="33" s="1"/>
  <c r="AN57" i="33"/>
  <c r="AM57" i="33"/>
  <c r="AL57" i="33"/>
  <c r="BZ57" i="33" s="1"/>
  <c r="AH57" i="33"/>
  <c r="AI57" i="33" s="1"/>
  <c r="AF57" i="33"/>
  <c r="AD57" i="33"/>
  <c r="AB57" i="33"/>
  <c r="AN53" i="33"/>
  <c r="AM53" i="33"/>
  <c r="AL53" i="33"/>
  <c r="AH53" i="33"/>
  <c r="AI53" i="33" s="1"/>
  <c r="AF53" i="33"/>
  <c r="AG53" i="33" s="1"/>
  <c r="AD53" i="33"/>
  <c r="AE53" i="33" s="1"/>
  <c r="AB53" i="33"/>
  <c r="AC53" i="33" s="1"/>
  <c r="AN52" i="33"/>
  <c r="AM52" i="33"/>
  <c r="AL52" i="33"/>
  <c r="AH52" i="33"/>
  <c r="AI52" i="33" s="1"/>
  <c r="AF52" i="33"/>
  <c r="AD52" i="33"/>
  <c r="AE52" i="33" s="1"/>
  <c r="AB52" i="33"/>
  <c r="AC52" i="33" s="1"/>
  <c r="AN51" i="33"/>
  <c r="AM51" i="33"/>
  <c r="AL51" i="33"/>
  <c r="AH51" i="33"/>
  <c r="AI51" i="33" s="1"/>
  <c r="AF51" i="33"/>
  <c r="AG51" i="33" s="1"/>
  <c r="AD51" i="33"/>
  <c r="AE51" i="33" s="1"/>
  <c r="AB51" i="33"/>
  <c r="AC51" i="33" s="1"/>
  <c r="AN50" i="33"/>
  <c r="AM50" i="33"/>
  <c r="AL50" i="33"/>
  <c r="AH50" i="33"/>
  <c r="AI50" i="33" s="1"/>
  <c r="AF50" i="33"/>
  <c r="AG50" i="33" s="1"/>
  <c r="AD50" i="33"/>
  <c r="AE50" i="33" s="1"/>
  <c r="AB50" i="33"/>
  <c r="AC50" i="33" s="1"/>
  <c r="AN49" i="33"/>
  <c r="AM49" i="33"/>
  <c r="AL49" i="33"/>
  <c r="AH49" i="33"/>
  <c r="AI49" i="33" s="1"/>
  <c r="AF49" i="33"/>
  <c r="AG49" i="33" s="1"/>
  <c r="AD49" i="33"/>
  <c r="AE49" i="33" s="1"/>
  <c r="AB49" i="33"/>
  <c r="AC49" i="33" s="1"/>
  <c r="AN48" i="33"/>
  <c r="AM48" i="33"/>
  <c r="AL48" i="33"/>
  <c r="AH48" i="33"/>
  <c r="AI48" i="33" s="1"/>
  <c r="AF48" i="33"/>
  <c r="AG48" i="33" s="1"/>
  <c r="AD48" i="33"/>
  <c r="AE48" i="33" s="1"/>
  <c r="AB48" i="33"/>
  <c r="AC48" i="33" s="1"/>
  <c r="AN47" i="33"/>
  <c r="AM47" i="33"/>
  <c r="AL47" i="33"/>
  <c r="AH47" i="33"/>
  <c r="AF47" i="33"/>
  <c r="AG47" i="33" s="1"/>
  <c r="AD47" i="33"/>
  <c r="AB47" i="33"/>
  <c r="AN43" i="33"/>
  <c r="AM43" i="33"/>
  <c r="AL43" i="33"/>
  <c r="AH43" i="33"/>
  <c r="AI43" i="33" s="1"/>
  <c r="AF43" i="33"/>
  <c r="AG43" i="33" s="1"/>
  <c r="AD43" i="33"/>
  <c r="AE43" i="33" s="1"/>
  <c r="AB43" i="33"/>
  <c r="AC43" i="33" s="1"/>
  <c r="AN42" i="33"/>
  <c r="AM42" i="33"/>
  <c r="AL42" i="33"/>
  <c r="AH42" i="33"/>
  <c r="AI42" i="33" s="1"/>
  <c r="AF42" i="33"/>
  <c r="AD42" i="33"/>
  <c r="AE42" i="33" s="1"/>
  <c r="AB42" i="33"/>
  <c r="AC42" i="33" s="1"/>
  <c r="AN41" i="33"/>
  <c r="AM41" i="33"/>
  <c r="AL41" i="33"/>
  <c r="AH41" i="33"/>
  <c r="AI41" i="33" s="1"/>
  <c r="AF41" i="33"/>
  <c r="AG41" i="33" s="1"/>
  <c r="AD41" i="33"/>
  <c r="AE41" i="33" s="1"/>
  <c r="AB41" i="33"/>
  <c r="AC41" i="33" s="1"/>
  <c r="AN40" i="33"/>
  <c r="AM40" i="33"/>
  <c r="AL40" i="33"/>
  <c r="AH40" i="33"/>
  <c r="AI40" i="33" s="1"/>
  <c r="AF40" i="33"/>
  <c r="AG40" i="33" s="1"/>
  <c r="AD40" i="33"/>
  <c r="AB40" i="33"/>
  <c r="AC40" i="33" s="1"/>
  <c r="AN39" i="33"/>
  <c r="AM39" i="33"/>
  <c r="AL39" i="33"/>
  <c r="AH39" i="33"/>
  <c r="AI39" i="33" s="1"/>
  <c r="AF39" i="33"/>
  <c r="AG39" i="33" s="1"/>
  <c r="AD39" i="33"/>
  <c r="AE39" i="33" s="1"/>
  <c r="AB39" i="33"/>
  <c r="AC39" i="33" s="1"/>
  <c r="AN38" i="33"/>
  <c r="AM38" i="33"/>
  <c r="AL38" i="33"/>
  <c r="AH38" i="33"/>
  <c r="AI38" i="33" s="1"/>
  <c r="AF38" i="33"/>
  <c r="AG38" i="33" s="1"/>
  <c r="AD38" i="33"/>
  <c r="AE38" i="33" s="1"/>
  <c r="AB38" i="33"/>
  <c r="AC38" i="33" s="1"/>
  <c r="AN37" i="33"/>
  <c r="AM37" i="33"/>
  <c r="AL37" i="33"/>
  <c r="AH37" i="33"/>
  <c r="AI37" i="33" s="1"/>
  <c r="AF37" i="33"/>
  <c r="AG37" i="33" s="1"/>
  <c r="AD37" i="33"/>
  <c r="AB37" i="33"/>
  <c r="AN33" i="33"/>
  <c r="AM33" i="33"/>
  <c r="AL33" i="33"/>
  <c r="AH33" i="33"/>
  <c r="AI33" i="33" s="1"/>
  <c r="AF33" i="33"/>
  <c r="AG33" i="33" s="1"/>
  <c r="AD33" i="33"/>
  <c r="AE33" i="33" s="1"/>
  <c r="AB33" i="33"/>
  <c r="AC33" i="33" s="1"/>
  <c r="AN32" i="33"/>
  <c r="AM32" i="33"/>
  <c r="AL32" i="33"/>
  <c r="AH32" i="33"/>
  <c r="AI32" i="33" s="1"/>
  <c r="AF32" i="33"/>
  <c r="AD32" i="33"/>
  <c r="AE32" i="33" s="1"/>
  <c r="AB32" i="33"/>
  <c r="AC32" i="33" s="1"/>
  <c r="AN31" i="33"/>
  <c r="AM31" i="33"/>
  <c r="AL31" i="33"/>
  <c r="AH31" i="33"/>
  <c r="AI31" i="33" s="1"/>
  <c r="AF31" i="33"/>
  <c r="AG31" i="33" s="1"/>
  <c r="AD31" i="33"/>
  <c r="AE31" i="33" s="1"/>
  <c r="AB31" i="33"/>
  <c r="AC31" i="33" s="1"/>
  <c r="AN30" i="33"/>
  <c r="AM30" i="33"/>
  <c r="AL30" i="33"/>
  <c r="AH30" i="33"/>
  <c r="AI30" i="33" s="1"/>
  <c r="AF30" i="33"/>
  <c r="AG30" i="33" s="1"/>
  <c r="AD30" i="33"/>
  <c r="AB30" i="33"/>
  <c r="AC30" i="33" s="1"/>
  <c r="AN29" i="33"/>
  <c r="AM29" i="33"/>
  <c r="AL29" i="33"/>
  <c r="AH29" i="33"/>
  <c r="AI29" i="33" s="1"/>
  <c r="AF29" i="33"/>
  <c r="AG29" i="33" s="1"/>
  <c r="AD29" i="33"/>
  <c r="AE29" i="33" s="1"/>
  <c r="AB29" i="33"/>
  <c r="AN28" i="33"/>
  <c r="AM28" i="33"/>
  <c r="AL28" i="33"/>
  <c r="AH28" i="33"/>
  <c r="AI28" i="33" s="1"/>
  <c r="AF28" i="33"/>
  <c r="AG28" i="33" s="1"/>
  <c r="AD28" i="33"/>
  <c r="AE28" i="33" s="1"/>
  <c r="AB28" i="33"/>
  <c r="AC28" i="33" s="1"/>
  <c r="AN27" i="33"/>
  <c r="AM27" i="33"/>
  <c r="AL27" i="33"/>
  <c r="AH27" i="33"/>
  <c r="AF27" i="33"/>
  <c r="AD27" i="33"/>
  <c r="AB27" i="33"/>
  <c r="AC27" i="33" s="1"/>
  <c r="AN23" i="33"/>
  <c r="AM23" i="33"/>
  <c r="AL23" i="33"/>
  <c r="AH23" i="33"/>
  <c r="AI23" i="33" s="1"/>
  <c r="AF23" i="33"/>
  <c r="AD23" i="33"/>
  <c r="AE23" i="33" s="1"/>
  <c r="AB23" i="33"/>
  <c r="AC23" i="33" s="1"/>
  <c r="AN22" i="33"/>
  <c r="AM22" i="33"/>
  <c r="AL22" i="33"/>
  <c r="AH22" i="33"/>
  <c r="AI22" i="33" s="1"/>
  <c r="AF22" i="33"/>
  <c r="AG22" i="33" s="1"/>
  <c r="AD22" i="33"/>
  <c r="AE22" i="33" s="1"/>
  <c r="AB22" i="33"/>
  <c r="AC22" i="33" s="1"/>
  <c r="AN21" i="33"/>
  <c r="AM21" i="33"/>
  <c r="AL21" i="33"/>
  <c r="AH21" i="33"/>
  <c r="AI21" i="33" s="1"/>
  <c r="AF21" i="33"/>
  <c r="AG21" i="33" s="1"/>
  <c r="AD21" i="33"/>
  <c r="AE21" i="33" s="1"/>
  <c r="AB21" i="33"/>
  <c r="AC21" i="33" s="1"/>
  <c r="AN20" i="33"/>
  <c r="AM20" i="33"/>
  <c r="AL20" i="33"/>
  <c r="AH20" i="33"/>
  <c r="AI20" i="33" s="1"/>
  <c r="AF20" i="33"/>
  <c r="AG20" i="33" s="1"/>
  <c r="AD20" i="33"/>
  <c r="AB20" i="33"/>
  <c r="AC20" i="33" s="1"/>
  <c r="AN19" i="33"/>
  <c r="AM19" i="33"/>
  <c r="AL19" i="33"/>
  <c r="AH19" i="33"/>
  <c r="AI19" i="33" s="1"/>
  <c r="AF19" i="33"/>
  <c r="AG19" i="33" s="1"/>
  <c r="AD19" i="33"/>
  <c r="AE19" i="33" s="1"/>
  <c r="AB19" i="33"/>
  <c r="AN18" i="33"/>
  <c r="AM18" i="33"/>
  <c r="AL18" i="33"/>
  <c r="AH18" i="33"/>
  <c r="AI18" i="33" s="1"/>
  <c r="AF18" i="33"/>
  <c r="AG18" i="33" s="1"/>
  <c r="AD18" i="33"/>
  <c r="AE18" i="33" s="1"/>
  <c r="AB18" i="33"/>
  <c r="AC18" i="33" s="1"/>
  <c r="AN17" i="33"/>
  <c r="AM17" i="33"/>
  <c r="AL17" i="33"/>
  <c r="AH17" i="33"/>
  <c r="AF17" i="33"/>
  <c r="AD17" i="33"/>
  <c r="AB17" i="33"/>
  <c r="AL8" i="33"/>
  <c r="AM8" i="33"/>
  <c r="AN8" i="33"/>
  <c r="AL9" i="33"/>
  <c r="AM9" i="33"/>
  <c r="AN9" i="33"/>
  <c r="AL10" i="33"/>
  <c r="AM10" i="33"/>
  <c r="AN10" i="33"/>
  <c r="AL11" i="33"/>
  <c r="AM11" i="33"/>
  <c r="AN11" i="33"/>
  <c r="AL12" i="33"/>
  <c r="AM12" i="33"/>
  <c r="AN12" i="33"/>
  <c r="AL13" i="33"/>
  <c r="AM13" i="33"/>
  <c r="AN13" i="33"/>
  <c r="AN7" i="33"/>
  <c r="AM7" i="33"/>
  <c r="AL7" i="33"/>
  <c r="J64" i="33"/>
  <c r="H64" i="33"/>
  <c r="F64" i="33"/>
  <c r="D64" i="33"/>
  <c r="K63" i="33"/>
  <c r="I63" i="33"/>
  <c r="G63" i="33"/>
  <c r="E63" i="33"/>
  <c r="C63" i="33"/>
  <c r="AY63" i="33" s="1"/>
  <c r="K62" i="33"/>
  <c r="I62" i="33"/>
  <c r="G62" i="33"/>
  <c r="E62" i="33"/>
  <c r="C62" i="33"/>
  <c r="AY62" i="33" s="1"/>
  <c r="K61" i="33"/>
  <c r="I61" i="33"/>
  <c r="G61" i="33"/>
  <c r="E61" i="33"/>
  <c r="C61" i="33"/>
  <c r="AY61" i="33" s="1"/>
  <c r="K60" i="33"/>
  <c r="I60" i="33"/>
  <c r="G60" i="33"/>
  <c r="E60" i="33"/>
  <c r="C60" i="33"/>
  <c r="AY60" i="33" s="1"/>
  <c r="K59" i="33"/>
  <c r="I59" i="33"/>
  <c r="G59" i="33"/>
  <c r="E59" i="33"/>
  <c r="C59" i="33"/>
  <c r="AY59" i="33" s="1"/>
  <c r="K58" i="33"/>
  <c r="I58" i="33"/>
  <c r="G58" i="33"/>
  <c r="E58" i="33"/>
  <c r="C58" i="33"/>
  <c r="AY58" i="33" s="1"/>
  <c r="K57" i="33"/>
  <c r="I57" i="33"/>
  <c r="G57" i="33"/>
  <c r="E57" i="33"/>
  <c r="C57" i="33"/>
  <c r="AY57" i="33" s="1"/>
  <c r="J54" i="33"/>
  <c r="H54" i="33"/>
  <c r="F54" i="33"/>
  <c r="D54" i="33"/>
  <c r="K53" i="33"/>
  <c r="I53" i="33"/>
  <c r="G53" i="33"/>
  <c r="E53" i="33"/>
  <c r="C53" i="33"/>
  <c r="AY53" i="33" s="1"/>
  <c r="K52" i="33"/>
  <c r="I52" i="33"/>
  <c r="G52" i="33"/>
  <c r="E52" i="33"/>
  <c r="AY52" i="33"/>
  <c r="K51" i="33"/>
  <c r="I51" i="33"/>
  <c r="G51" i="33"/>
  <c r="E51" i="33"/>
  <c r="C51" i="33"/>
  <c r="AY51" i="33" s="1"/>
  <c r="K50" i="33"/>
  <c r="I50" i="33"/>
  <c r="G50" i="33"/>
  <c r="E50" i="33"/>
  <c r="AY50" i="33"/>
  <c r="K49" i="33"/>
  <c r="I49" i="33"/>
  <c r="G49" i="33"/>
  <c r="E49" i="33"/>
  <c r="C49" i="33"/>
  <c r="AY49" i="33" s="1"/>
  <c r="K48" i="33"/>
  <c r="I48" i="33"/>
  <c r="G48" i="33"/>
  <c r="E48" i="33"/>
  <c r="C48" i="33"/>
  <c r="AY48" i="33" s="1"/>
  <c r="K47" i="33"/>
  <c r="I47" i="33"/>
  <c r="G47" i="33"/>
  <c r="E47" i="33"/>
  <c r="C47" i="33"/>
  <c r="AY47" i="33" s="1"/>
  <c r="J44" i="33"/>
  <c r="H44" i="33"/>
  <c r="F44" i="33"/>
  <c r="D44" i="33"/>
  <c r="K43" i="33"/>
  <c r="I43" i="33"/>
  <c r="G43" i="33"/>
  <c r="E43" i="33"/>
  <c r="C43" i="33"/>
  <c r="AY43" i="33" s="1"/>
  <c r="K42" i="33"/>
  <c r="I42" i="33"/>
  <c r="G42" i="33"/>
  <c r="E42" i="33"/>
  <c r="C42" i="33"/>
  <c r="AY42" i="33" s="1"/>
  <c r="K41" i="33"/>
  <c r="I41" i="33"/>
  <c r="G41" i="33"/>
  <c r="E41" i="33"/>
  <c r="C41" i="33"/>
  <c r="AY41" i="33" s="1"/>
  <c r="K40" i="33"/>
  <c r="I40" i="33"/>
  <c r="G40" i="33"/>
  <c r="E40" i="33"/>
  <c r="C40" i="33"/>
  <c r="AY40" i="33" s="1"/>
  <c r="K39" i="33"/>
  <c r="I39" i="33"/>
  <c r="G39" i="33"/>
  <c r="E39" i="33"/>
  <c r="C39" i="33"/>
  <c r="AY39" i="33" s="1"/>
  <c r="K38" i="33"/>
  <c r="I38" i="33"/>
  <c r="G38" i="33"/>
  <c r="E38" i="33"/>
  <c r="C38" i="33"/>
  <c r="AY38" i="33" s="1"/>
  <c r="K37" i="33"/>
  <c r="I37" i="33"/>
  <c r="G37" i="33"/>
  <c r="E37" i="33"/>
  <c r="C37" i="33"/>
  <c r="AY37" i="33" s="1"/>
  <c r="J34" i="33"/>
  <c r="H34" i="33"/>
  <c r="F34" i="33"/>
  <c r="D34" i="33"/>
  <c r="K33" i="33"/>
  <c r="I33" i="33"/>
  <c r="G33" i="33"/>
  <c r="E33" i="33"/>
  <c r="C33" i="33"/>
  <c r="AY33" i="33" s="1"/>
  <c r="K32" i="33"/>
  <c r="I32" i="33"/>
  <c r="G32" i="33"/>
  <c r="E32" i="33"/>
  <c r="C32" i="33"/>
  <c r="AY32" i="33" s="1"/>
  <c r="K31" i="33"/>
  <c r="I31" i="33"/>
  <c r="G31" i="33"/>
  <c r="E31" i="33"/>
  <c r="C31" i="33"/>
  <c r="AY31" i="33" s="1"/>
  <c r="K30" i="33"/>
  <c r="I30" i="33"/>
  <c r="G30" i="33"/>
  <c r="E30" i="33"/>
  <c r="C30" i="33"/>
  <c r="AY30" i="33" s="1"/>
  <c r="K29" i="33"/>
  <c r="I29" i="33"/>
  <c r="G29" i="33"/>
  <c r="E29" i="33"/>
  <c r="C29" i="33"/>
  <c r="AY29" i="33" s="1"/>
  <c r="K28" i="33"/>
  <c r="I28" i="33"/>
  <c r="G28" i="33"/>
  <c r="E28" i="33"/>
  <c r="C28" i="33"/>
  <c r="AY28" i="33" s="1"/>
  <c r="K27" i="33"/>
  <c r="I27" i="33"/>
  <c r="G27" i="33"/>
  <c r="E27" i="33"/>
  <c r="C27" i="33"/>
  <c r="AY27" i="33" s="1"/>
  <c r="J24" i="33"/>
  <c r="H24" i="33"/>
  <c r="F24" i="33"/>
  <c r="D24" i="33"/>
  <c r="K23" i="33"/>
  <c r="I23" i="33"/>
  <c r="G23" i="33"/>
  <c r="E23" i="33"/>
  <c r="C23" i="33"/>
  <c r="AY23" i="33" s="1"/>
  <c r="K22" i="33"/>
  <c r="I22" i="33"/>
  <c r="G22" i="33"/>
  <c r="E22" i="33"/>
  <c r="C22" i="33"/>
  <c r="AY22" i="33" s="1"/>
  <c r="K21" i="33"/>
  <c r="I21" i="33"/>
  <c r="G21" i="33"/>
  <c r="E21" i="33"/>
  <c r="C21" i="33"/>
  <c r="AY21" i="33" s="1"/>
  <c r="K20" i="33"/>
  <c r="I20" i="33"/>
  <c r="G20" i="33"/>
  <c r="E20" i="33"/>
  <c r="C20" i="33"/>
  <c r="AY20" i="33" s="1"/>
  <c r="K19" i="33"/>
  <c r="I19" i="33"/>
  <c r="G19" i="33"/>
  <c r="E19" i="33"/>
  <c r="C19" i="33"/>
  <c r="AY19" i="33" s="1"/>
  <c r="K18" i="33"/>
  <c r="I18" i="33"/>
  <c r="G18" i="33"/>
  <c r="E18" i="33"/>
  <c r="C18" i="33"/>
  <c r="AY18" i="33" s="1"/>
  <c r="K17" i="33"/>
  <c r="I17" i="33"/>
  <c r="G17" i="33"/>
  <c r="E17" i="33"/>
  <c r="C17" i="33"/>
  <c r="AY17" i="33" s="1"/>
  <c r="P64" i="33"/>
  <c r="O64" i="33"/>
  <c r="P54" i="33"/>
  <c r="O54" i="33"/>
  <c r="P44" i="33"/>
  <c r="O44" i="33"/>
  <c r="P34" i="33"/>
  <c r="O34" i="33"/>
  <c r="P24" i="33"/>
  <c r="O24" i="33"/>
  <c r="P14" i="33"/>
  <c r="O14" i="33"/>
  <c r="AF13" i="33"/>
  <c r="AG13" i="33" s="1"/>
  <c r="AH8" i="33"/>
  <c r="AI8" i="33" s="1"/>
  <c r="AH9" i="33"/>
  <c r="AI9" i="33" s="1"/>
  <c r="AH10" i="33"/>
  <c r="AI10" i="33" s="1"/>
  <c r="AH11" i="33"/>
  <c r="AI11" i="33" s="1"/>
  <c r="AH12" i="33"/>
  <c r="AI12" i="33" s="1"/>
  <c r="AH13" i="33"/>
  <c r="AI13" i="33" s="1"/>
  <c r="AH7" i="33"/>
  <c r="AI7" i="33" s="1"/>
  <c r="AF8" i="33"/>
  <c r="AG8" i="33" s="1"/>
  <c r="AF9" i="33"/>
  <c r="AG9" i="33" s="1"/>
  <c r="AF10" i="33"/>
  <c r="AG10" i="33" s="1"/>
  <c r="AF11" i="33"/>
  <c r="AG11" i="33" s="1"/>
  <c r="AF12" i="33"/>
  <c r="AG12" i="33" s="1"/>
  <c r="AF7" i="33"/>
  <c r="AG7" i="33" s="1"/>
  <c r="AD8" i="33"/>
  <c r="AE8" i="33" s="1"/>
  <c r="AD9" i="33"/>
  <c r="AE9" i="33" s="1"/>
  <c r="AD10" i="33"/>
  <c r="AE10" i="33" s="1"/>
  <c r="AD11" i="33"/>
  <c r="AE11" i="33" s="1"/>
  <c r="AD12" i="33"/>
  <c r="AE12" i="33" s="1"/>
  <c r="AD13" i="33"/>
  <c r="AD7" i="33"/>
  <c r="AE7" i="33" s="1"/>
  <c r="AB13" i="33"/>
  <c r="AC13" i="33" s="1"/>
  <c r="AB8" i="33"/>
  <c r="AB9" i="33"/>
  <c r="AB10" i="33"/>
  <c r="AB11" i="33"/>
  <c r="AC11" i="33" s="1"/>
  <c r="AB12" i="33"/>
  <c r="AC12" i="33" s="1"/>
  <c r="AB7" i="33"/>
  <c r="AC7" i="33" s="1"/>
  <c r="BU74" i="33"/>
  <c r="BL80" i="33"/>
  <c r="BJ80" i="33"/>
  <c r="BE80" i="33"/>
  <c r="BG80" i="33" s="1"/>
  <c r="BG82" i="33" s="1"/>
  <c r="AN80" i="33"/>
  <c r="AL80" i="33"/>
  <c r="AG80" i="33"/>
  <c r="AI80" i="33" s="1"/>
  <c r="AI82" i="33" s="1"/>
  <c r="P80" i="33"/>
  <c r="N80" i="33"/>
  <c r="I80" i="33"/>
  <c r="K80" i="33" s="1"/>
  <c r="K82" i="33" s="1"/>
  <c r="BF74" i="33"/>
  <c r="BD74" i="33"/>
  <c r="BB74" i="33"/>
  <c r="AZ74" i="33"/>
  <c r="AZ92" i="33" s="1"/>
  <c r="AX74" i="33"/>
  <c r="Z74" i="33"/>
  <c r="B74" i="33"/>
  <c r="BG73" i="33"/>
  <c r="BE73" i="33"/>
  <c r="BC73" i="33"/>
  <c r="BA73" i="33"/>
  <c r="J73" i="33"/>
  <c r="H73" i="33"/>
  <c r="F73" i="33"/>
  <c r="D73" i="33"/>
  <c r="BG72" i="33"/>
  <c r="BE72" i="33"/>
  <c r="BC72" i="33"/>
  <c r="BA72" i="33"/>
  <c r="J72" i="33"/>
  <c r="H72" i="33"/>
  <c r="F72" i="33"/>
  <c r="D72" i="33"/>
  <c r="BG71" i="33"/>
  <c r="BE71" i="33"/>
  <c r="BC71" i="33"/>
  <c r="BA71" i="33"/>
  <c r="J71" i="33"/>
  <c r="H71" i="33"/>
  <c r="F71" i="33"/>
  <c r="D71" i="33"/>
  <c r="BG70" i="33"/>
  <c r="BE70" i="33"/>
  <c r="BC70" i="33"/>
  <c r="BA70" i="33"/>
  <c r="J70" i="33"/>
  <c r="H70" i="33"/>
  <c r="F70" i="33"/>
  <c r="D70" i="33"/>
  <c r="BG69" i="33"/>
  <c r="BE69" i="33"/>
  <c r="BC69" i="33"/>
  <c r="BA69" i="33"/>
  <c r="J69" i="33"/>
  <c r="H69" i="33"/>
  <c r="F69" i="33"/>
  <c r="D69" i="33"/>
  <c r="BG68" i="33"/>
  <c r="BE68" i="33"/>
  <c r="BC68" i="33"/>
  <c r="BA68" i="33"/>
  <c r="J68" i="33"/>
  <c r="H68" i="33"/>
  <c r="F68" i="33"/>
  <c r="D68" i="33"/>
  <c r="BG67" i="33"/>
  <c r="BE67" i="33"/>
  <c r="BC67" i="33"/>
  <c r="BA67" i="33"/>
  <c r="H67" i="33"/>
  <c r="F67" i="33"/>
  <c r="D67" i="33"/>
  <c r="BU64" i="33"/>
  <c r="AX63" i="33"/>
  <c r="BW63" i="33" s="1"/>
  <c r="Z63" i="33"/>
  <c r="AX62" i="33"/>
  <c r="BW62" i="33" s="1"/>
  <c r="Z62" i="33"/>
  <c r="AX61" i="33"/>
  <c r="BW61" i="33" s="1"/>
  <c r="Z61" i="33"/>
  <c r="AX60" i="33"/>
  <c r="BW60" i="33" s="1"/>
  <c r="Z60" i="33"/>
  <c r="AX59" i="33"/>
  <c r="BW59" i="33" s="1"/>
  <c r="Z59" i="33"/>
  <c r="AX58" i="33"/>
  <c r="BW58" i="33" s="1"/>
  <c r="Z58" i="33"/>
  <c r="AX57" i="33"/>
  <c r="BW57" i="33" s="1"/>
  <c r="Z57" i="33"/>
  <c r="BU54" i="33"/>
  <c r="AX53" i="33"/>
  <c r="BW53" i="33" s="1"/>
  <c r="Z53" i="33"/>
  <c r="AX52" i="33"/>
  <c r="BW52" i="33" s="1"/>
  <c r="Z52" i="33"/>
  <c r="AX51" i="33"/>
  <c r="BW51" i="33" s="1"/>
  <c r="Z51" i="33"/>
  <c r="AX50" i="33"/>
  <c r="BW50" i="33" s="1"/>
  <c r="Z50" i="33"/>
  <c r="AX49" i="33"/>
  <c r="BW49" i="33" s="1"/>
  <c r="Z49" i="33"/>
  <c r="AX48" i="33"/>
  <c r="BW48" i="33" s="1"/>
  <c r="Z48" i="33"/>
  <c r="AX47" i="33"/>
  <c r="BW47" i="33" s="1"/>
  <c r="Z47" i="33"/>
  <c r="BU44" i="33"/>
  <c r="AX43" i="33"/>
  <c r="BW43" i="33" s="1"/>
  <c r="Z43" i="33"/>
  <c r="AX42" i="33"/>
  <c r="BW42" i="33" s="1"/>
  <c r="Z42" i="33"/>
  <c r="AX41" i="33"/>
  <c r="BW41" i="33" s="1"/>
  <c r="Z41" i="33"/>
  <c r="AX40" i="33"/>
  <c r="BW40" i="33" s="1"/>
  <c r="Z40" i="33"/>
  <c r="AX39" i="33"/>
  <c r="BW39" i="33" s="1"/>
  <c r="Z39" i="33"/>
  <c r="AX38" i="33"/>
  <c r="BW38" i="33" s="1"/>
  <c r="Z38" i="33"/>
  <c r="Z37" i="33"/>
  <c r="BU34" i="33"/>
  <c r="AX33" i="33"/>
  <c r="BW33" i="33" s="1"/>
  <c r="Z33" i="33"/>
  <c r="AX32" i="33"/>
  <c r="BW32" i="33" s="1"/>
  <c r="Z32" i="33"/>
  <c r="AX31" i="33"/>
  <c r="BW31" i="33" s="1"/>
  <c r="Z31" i="33"/>
  <c r="AX30" i="33"/>
  <c r="BW30" i="33" s="1"/>
  <c r="Z30" i="33"/>
  <c r="AX29" i="33"/>
  <c r="BW29" i="33" s="1"/>
  <c r="Z29" i="33"/>
  <c r="AX28" i="33"/>
  <c r="BW28" i="33" s="1"/>
  <c r="Z28" i="33"/>
  <c r="Z27" i="33"/>
  <c r="BU24" i="33"/>
  <c r="AX23" i="33"/>
  <c r="BW23" i="33" s="1"/>
  <c r="Z23" i="33"/>
  <c r="AX22" i="33"/>
  <c r="BW22" i="33" s="1"/>
  <c r="Z22" i="33"/>
  <c r="AX21" i="33"/>
  <c r="BW21" i="33" s="1"/>
  <c r="Z21" i="33"/>
  <c r="AX20" i="33"/>
  <c r="BW20" i="33" s="1"/>
  <c r="Z20" i="33"/>
  <c r="AX19" i="33"/>
  <c r="BW19" i="33" s="1"/>
  <c r="Z19" i="33"/>
  <c r="AX18" i="33"/>
  <c r="BW18" i="33" s="1"/>
  <c r="Z18" i="33"/>
  <c r="Z17" i="33"/>
  <c r="BU14" i="33"/>
  <c r="BF14" i="33"/>
  <c r="BD14" i="33"/>
  <c r="BB14" i="33"/>
  <c r="AZ14" i="33"/>
  <c r="J14" i="33"/>
  <c r="H14" i="33"/>
  <c r="F14" i="33"/>
  <c r="D14" i="33"/>
  <c r="BG13" i="33"/>
  <c r="BE13" i="33"/>
  <c r="BC13" i="33"/>
  <c r="BA13" i="33"/>
  <c r="Z13" i="33"/>
  <c r="K13" i="33"/>
  <c r="I13" i="33"/>
  <c r="G13" i="33"/>
  <c r="E13" i="33"/>
  <c r="C13" i="33"/>
  <c r="AY13" i="33" s="1"/>
  <c r="BG12" i="33"/>
  <c r="BE12" i="33"/>
  <c r="BC12" i="33"/>
  <c r="BA12" i="33"/>
  <c r="Z12" i="33"/>
  <c r="K12" i="33"/>
  <c r="I12" i="33"/>
  <c r="G12" i="33"/>
  <c r="E12" i="33"/>
  <c r="C12" i="33"/>
  <c r="AY12" i="33" s="1"/>
  <c r="BG11" i="33"/>
  <c r="BE11" i="33"/>
  <c r="BC11" i="33"/>
  <c r="BA11" i="33"/>
  <c r="Z11" i="33"/>
  <c r="K11" i="33"/>
  <c r="I11" i="33"/>
  <c r="G11" i="33"/>
  <c r="E11" i="33"/>
  <c r="C11" i="33"/>
  <c r="AY11" i="33" s="1"/>
  <c r="BG10" i="33"/>
  <c r="BE10" i="33"/>
  <c r="BC10" i="33"/>
  <c r="BA10" i="33"/>
  <c r="Z10" i="33"/>
  <c r="K10" i="33"/>
  <c r="I10" i="33"/>
  <c r="G10" i="33"/>
  <c r="E10" i="33"/>
  <c r="C10" i="33"/>
  <c r="AY10" i="33" s="1"/>
  <c r="BG9" i="33"/>
  <c r="BE9" i="33"/>
  <c r="BC9" i="33"/>
  <c r="BA9" i="33"/>
  <c r="Z9" i="33"/>
  <c r="K9" i="33"/>
  <c r="I9" i="33"/>
  <c r="G9" i="33"/>
  <c r="E9" i="33"/>
  <c r="C9" i="33"/>
  <c r="AY9" i="33" s="1"/>
  <c r="BG8" i="33"/>
  <c r="BE8" i="33"/>
  <c r="BC8" i="33"/>
  <c r="BA8" i="33"/>
  <c r="Z8" i="33"/>
  <c r="K8" i="33"/>
  <c r="I8" i="33"/>
  <c r="G8" i="33"/>
  <c r="E8" i="33"/>
  <c r="C8" i="33"/>
  <c r="AY8" i="33" s="1"/>
  <c r="BG7" i="33"/>
  <c r="BE7" i="33"/>
  <c r="BC7" i="33"/>
  <c r="BA7" i="33"/>
  <c r="AX7" i="33"/>
  <c r="BW7" i="33" s="1"/>
  <c r="Z7" i="33"/>
  <c r="K7" i="33"/>
  <c r="I7" i="33"/>
  <c r="G7" i="33"/>
  <c r="E7" i="33"/>
  <c r="C7" i="33"/>
  <c r="AY7" i="33" s="1"/>
  <c r="O4" i="33"/>
  <c r="E73" i="35" l="1"/>
  <c r="BA34" i="35"/>
  <c r="AA10" i="35"/>
  <c r="N12" i="39"/>
  <c r="O12" i="39"/>
  <c r="P24" i="39"/>
  <c r="BG24" i="38"/>
  <c r="AA59" i="38"/>
  <c r="K26" i="39"/>
  <c r="K27" i="39"/>
  <c r="Y12" i="39"/>
  <c r="J27" i="39"/>
  <c r="J26" i="39"/>
  <c r="BC24" i="38"/>
  <c r="AJ59" i="38"/>
  <c r="BJ59" i="38" s="1"/>
  <c r="AJ53" i="38"/>
  <c r="AZ84" i="38"/>
  <c r="BG34" i="38"/>
  <c r="AA50" i="38"/>
  <c r="I64" i="38"/>
  <c r="AZ91" i="38"/>
  <c r="L43" i="38"/>
  <c r="BH43" i="38" s="1"/>
  <c r="AJ23" i="38"/>
  <c r="L33" i="38"/>
  <c r="M33" i="38" s="1"/>
  <c r="BI33" i="38" s="1"/>
  <c r="AZ92" i="38"/>
  <c r="BE34" i="38"/>
  <c r="AA20" i="38"/>
  <c r="AA37" i="38"/>
  <c r="AA57" i="38"/>
  <c r="K19" i="39"/>
  <c r="M19" i="39" s="1"/>
  <c r="K23" i="39"/>
  <c r="AA9" i="38"/>
  <c r="AA7" i="38"/>
  <c r="M11" i="39"/>
  <c r="K20" i="39"/>
  <c r="M20" i="39" s="1"/>
  <c r="P16" i="39"/>
  <c r="P18" i="39"/>
  <c r="K17" i="39"/>
  <c r="M17" i="39" s="1"/>
  <c r="O11" i="39"/>
  <c r="K18" i="39"/>
  <c r="M18" i="39" s="1"/>
  <c r="K16" i="39"/>
  <c r="M16" i="39" s="1"/>
  <c r="P11" i="39"/>
  <c r="L11" i="39"/>
  <c r="AB3" i="39"/>
  <c r="P17" i="39"/>
  <c r="L61" i="37"/>
  <c r="BH61" i="37" s="1"/>
  <c r="AJ62" i="37"/>
  <c r="BE74" i="37"/>
  <c r="BE92" i="37" s="1"/>
  <c r="BG92" i="37"/>
  <c r="L52" i="37"/>
  <c r="BH52" i="37" s="1"/>
  <c r="BE14" i="37"/>
  <c r="BC44" i="37"/>
  <c r="AA60" i="37"/>
  <c r="AA62" i="37"/>
  <c r="AK62" i="37" s="1"/>
  <c r="BK62" i="37" s="1"/>
  <c r="E54" i="37"/>
  <c r="L60" i="37"/>
  <c r="Q60" i="37" s="1"/>
  <c r="AZ84" i="37"/>
  <c r="L63" i="37"/>
  <c r="M63" i="37" s="1"/>
  <c r="BI63" i="37" s="1"/>
  <c r="I64" i="37"/>
  <c r="BE64" i="37"/>
  <c r="E70" i="37"/>
  <c r="AA31" i="37"/>
  <c r="AH72" i="37"/>
  <c r="BA14" i="35"/>
  <c r="AZ92" i="35"/>
  <c r="L61" i="35"/>
  <c r="Q61" i="35" s="1"/>
  <c r="AZ84" i="35"/>
  <c r="I64" i="35"/>
  <c r="AZ85" i="35"/>
  <c r="BL4" i="35"/>
  <c r="BO4" i="35" s="1"/>
  <c r="AA17" i="36"/>
  <c r="AA10" i="36"/>
  <c r="AA8" i="36"/>
  <c r="AA38" i="35"/>
  <c r="AA20" i="35"/>
  <c r="AA13" i="35"/>
  <c r="E14" i="35"/>
  <c r="L62" i="36"/>
  <c r="BH62" i="36" s="1"/>
  <c r="BL62" i="36" s="1"/>
  <c r="AZ92" i="36"/>
  <c r="AA7" i="36"/>
  <c r="K73" i="36"/>
  <c r="AA59" i="36"/>
  <c r="AJ63" i="36"/>
  <c r="AC8" i="36"/>
  <c r="AZ84" i="36"/>
  <c r="AA61" i="36"/>
  <c r="L27" i="36"/>
  <c r="M27" i="36" s="1"/>
  <c r="BI27" i="36" s="1"/>
  <c r="G34" i="36"/>
  <c r="G44" i="36"/>
  <c r="L43" i="36"/>
  <c r="BH43" i="36" s="1"/>
  <c r="L51" i="36"/>
  <c r="Q51" i="36" s="1"/>
  <c r="L28" i="36"/>
  <c r="Q28" i="36" s="1"/>
  <c r="L33" i="36"/>
  <c r="BH33" i="36" s="1"/>
  <c r="L41" i="36"/>
  <c r="L49" i="36"/>
  <c r="Q49" i="36" s="1"/>
  <c r="BE91" i="37"/>
  <c r="BE85" i="37"/>
  <c r="AE54" i="38"/>
  <c r="AJ60" i="37"/>
  <c r="BJ60" i="37" s="1"/>
  <c r="AI64" i="35"/>
  <c r="I71" i="35"/>
  <c r="L32" i="35"/>
  <c r="M32" i="35" s="1"/>
  <c r="BI32" i="35" s="1"/>
  <c r="L38" i="35"/>
  <c r="Q38" i="35" s="1"/>
  <c r="BE54" i="35"/>
  <c r="AD64" i="35"/>
  <c r="AH64" i="35"/>
  <c r="AJ59" i="36"/>
  <c r="BC24" i="37"/>
  <c r="G69" i="38"/>
  <c r="AH69" i="38"/>
  <c r="G24" i="38"/>
  <c r="BA44" i="38"/>
  <c r="BG64" i="38"/>
  <c r="L48" i="36"/>
  <c r="BH48" i="36" s="1"/>
  <c r="AA58" i="35"/>
  <c r="AA62" i="35"/>
  <c r="BC14" i="36"/>
  <c r="AB68" i="36"/>
  <c r="AF34" i="36"/>
  <c r="AA48" i="36"/>
  <c r="AJ60" i="36"/>
  <c r="BC74" i="36"/>
  <c r="BC85" i="36" s="1"/>
  <c r="BG14" i="37"/>
  <c r="BG44" i="37"/>
  <c r="I69" i="38"/>
  <c r="AD34" i="38"/>
  <c r="AJ29" i="38"/>
  <c r="AA31" i="38"/>
  <c r="L50" i="38"/>
  <c r="Q50" i="38" s="1"/>
  <c r="I54" i="36"/>
  <c r="AB44" i="38"/>
  <c r="L58" i="37"/>
  <c r="BA24" i="38"/>
  <c r="AC20" i="38"/>
  <c r="AA28" i="38"/>
  <c r="AA41" i="38"/>
  <c r="AE57" i="38"/>
  <c r="AE64" i="38" s="1"/>
  <c r="AZ85" i="37"/>
  <c r="AZ92" i="37"/>
  <c r="BC14" i="38"/>
  <c r="AD68" i="38"/>
  <c r="BA14" i="38"/>
  <c r="AJ11" i="38"/>
  <c r="BJ11" i="38" s="1"/>
  <c r="AE28" i="38"/>
  <c r="BG44" i="38"/>
  <c r="AJ42" i="38"/>
  <c r="BJ42" i="38" s="1"/>
  <c r="L60" i="38"/>
  <c r="M60" i="38" s="1"/>
  <c r="BI60" i="38" s="1"/>
  <c r="AD69" i="35"/>
  <c r="BE34" i="35"/>
  <c r="BA44" i="35"/>
  <c r="E67" i="36"/>
  <c r="I70" i="36"/>
  <c r="I64" i="36"/>
  <c r="AA60" i="36"/>
  <c r="AZ85" i="36"/>
  <c r="I68" i="37"/>
  <c r="BC54" i="37"/>
  <c r="AA61" i="37"/>
  <c r="BE14" i="38"/>
  <c r="AE8" i="38"/>
  <c r="AC9" i="38"/>
  <c r="AB72" i="38"/>
  <c r="AD24" i="38"/>
  <c r="BE24" i="38"/>
  <c r="AA19" i="38"/>
  <c r="C34" i="38"/>
  <c r="U34" i="38" s="1"/>
  <c r="G44" i="38"/>
  <c r="L52" i="38"/>
  <c r="M52" i="38" s="1"/>
  <c r="BI52" i="38" s="1"/>
  <c r="AC17" i="36"/>
  <c r="BC44" i="35"/>
  <c r="K34" i="36"/>
  <c r="BE34" i="37"/>
  <c r="AF68" i="38"/>
  <c r="L58" i="38"/>
  <c r="Q58" i="38" s="1"/>
  <c r="AA61" i="38"/>
  <c r="L63" i="38"/>
  <c r="BH63" i="38" s="1"/>
  <c r="N85" i="38"/>
  <c r="E68" i="35"/>
  <c r="L42" i="35"/>
  <c r="M42" i="35" s="1"/>
  <c r="BI42" i="35" s="1"/>
  <c r="L60" i="35"/>
  <c r="Q60" i="35" s="1"/>
  <c r="AB71" i="36"/>
  <c r="BE24" i="37"/>
  <c r="AA59" i="37"/>
  <c r="BA64" i="37"/>
  <c r="AG68" i="38"/>
  <c r="AH64" i="38"/>
  <c r="AA20" i="36"/>
  <c r="L23" i="36"/>
  <c r="AA49" i="36"/>
  <c r="AA53" i="36"/>
  <c r="L63" i="36"/>
  <c r="BH63" i="36" s="1"/>
  <c r="BA14" i="37"/>
  <c r="AA8" i="37"/>
  <c r="BG24" i="37"/>
  <c r="BG34" i="37"/>
  <c r="BA44" i="37"/>
  <c r="AA58" i="37"/>
  <c r="AC59" i="37"/>
  <c r="AJ59" i="37" s="1"/>
  <c r="AH68" i="38"/>
  <c r="AY69" i="38"/>
  <c r="AH72" i="38"/>
  <c r="AH67" i="38"/>
  <c r="L30" i="38"/>
  <c r="Q30" i="38" s="1"/>
  <c r="L39" i="38"/>
  <c r="BH39" i="38" s="1"/>
  <c r="AA53" i="38"/>
  <c r="AK53" i="38" s="1"/>
  <c r="BK53" i="38" s="1"/>
  <c r="AD67" i="35"/>
  <c r="AA60" i="35"/>
  <c r="L11" i="36"/>
  <c r="Q11" i="36" s="1"/>
  <c r="BA24" i="36"/>
  <c r="AF71" i="36"/>
  <c r="AH54" i="36"/>
  <c r="AB64" i="36"/>
  <c r="AA7" i="37"/>
  <c r="BC14" i="37"/>
  <c r="AC8" i="37"/>
  <c r="AC14" i="37" s="1"/>
  <c r="BA24" i="37"/>
  <c r="BG64" i="37"/>
  <c r="AE58" i="37"/>
  <c r="AE68" i="37" s="1"/>
  <c r="G68" i="38"/>
  <c r="E69" i="38"/>
  <c r="AI12" i="38"/>
  <c r="AI72" i="38" s="1"/>
  <c r="I71" i="38"/>
  <c r="BG54" i="38"/>
  <c r="AA52" i="38"/>
  <c r="P74" i="38"/>
  <c r="P91" i="38" s="1"/>
  <c r="L40" i="36"/>
  <c r="BH40" i="36" s="1"/>
  <c r="BE24" i="36"/>
  <c r="BG64" i="36"/>
  <c r="BE74" i="36"/>
  <c r="BE85" i="36" s="1"/>
  <c r="BE14" i="36"/>
  <c r="BG24" i="36"/>
  <c r="BA54" i="36"/>
  <c r="BA14" i="36"/>
  <c r="BC44" i="36"/>
  <c r="BC54" i="36"/>
  <c r="BA34" i="36"/>
  <c r="BG44" i="36"/>
  <c r="BC34" i="36"/>
  <c r="BE64" i="36"/>
  <c r="BE14" i="35"/>
  <c r="BG24" i="35"/>
  <c r="BE44" i="35"/>
  <c r="BA54" i="35"/>
  <c r="BA64" i="35"/>
  <c r="BC34" i="35"/>
  <c r="BG64" i="35"/>
  <c r="BA64" i="33"/>
  <c r="BG74" i="33"/>
  <c r="BG91" i="33" s="1"/>
  <c r="P74" i="33"/>
  <c r="AC9" i="33"/>
  <c r="AN70" i="33"/>
  <c r="AN67" i="33"/>
  <c r="BG44" i="33"/>
  <c r="BG54" i="33"/>
  <c r="BG64" i="33"/>
  <c r="AM70" i="33"/>
  <c r="AN73" i="33"/>
  <c r="AM72" i="33"/>
  <c r="AC10" i="33"/>
  <c r="AC70" i="33" s="1"/>
  <c r="AN68" i="33"/>
  <c r="L58" i="33"/>
  <c r="Q58" i="33" s="1"/>
  <c r="AN71" i="33"/>
  <c r="AM73" i="33"/>
  <c r="AN72" i="33"/>
  <c r="AM71" i="33"/>
  <c r="BE54" i="33"/>
  <c r="BE64" i="33"/>
  <c r="AA8" i="33"/>
  <c r="L22" i="33"/>
  <c r="Q22" i="33" s="1"/>
  <c r="L29" i="33"/>
  <c r="Q29" i="33" s="1"/>
  <c r="AN69" i="33"/>
  <c r="BA34" i="33"/>
  <c r="BA44" i="33"/>
  <c r="BA54" i="33"/>
  <c r="BC24" i="33"/>
  <c r="BC34" i="33"/>
  <c r="BC44" i="33"/>
  <c r="BC54" i="33"/>
  <c r="AY72" i="33"/>
  <c r="AY71" i="33"/>
  <c r="P107" i="33"/>
  <c r="AM68" i="33"/>
  <c r="BG24" i="33"/>
  <c r="BG34" i="33"/>
  <c r="BE44" i="33"/>
  <c r="BA24" i="33"/>
  <c r="BX44" i="33"/>
  <c r="AD24" i="33"/>
  <c r="L19" i="33"/>
  <c r="AA33" i="33"/>
  <c r="AA37" i="33"/>
  <c r="BC64" i="33"/>
  <c r="AY69" i="33"/>
  <c r="AY68" i="33"/>
  <c r="AM67" i="33"/>
  <c r="AA9" i="33"/>
  <c r="AY73" i="33"/>
  <c r="AA59" i="33"/>
  <c r="AM69" i="33"/>
  <c r="AY70" i="33"/>
  <c r="AC8" i="33"/>
  <c r="AJ8" i="33" s="1"/>
  <c r="BJ8" i="33" s="1"/>
  <c r="AY67" i="33"/>
  <c r="BE24" i="33"/>
  <c r="BE34" i="33"/>
  <c r="BX73" i="33"/>
  <c r="L47" i="33"/>
  <c r="M47" i="33" s="1"/>
  <c r="BI47" i="33" s="1"/>
  <c r="BL4" i="33"/>
  <c r="BL4" i="38"/>
  <c r="BO4" i="38" s="1"/>
  <c r="I54" i="37"/>
  <c r="AA50" i="37"/>
  <c r="AA48" i="37"/>
  <c r="AD54" i="37"/>
  <c r="G73" i="37"/>
  <c r="AH69" i="37"/>
  <c r="I44" i="37"/>
  <c r="AD72" i="37"/>
  <c r="L39" i="37"/>
  <c r="Q39" i="37" s="1"/>
  <c r="AI17" i="38"/>
  <c r="AI67" i="38" s="1"/>
  <c r="AH24" i="38"/>
  <c r="AF24" i="38"/>
  <c r="I24" i="38"/>
  <c r="AA17" i="38"/>
  <c r="J74" i="38"/>
  <c r="H74" i="38"/>
  <c r="F74" i="38"/>
  <c r="BL4" i="37"/>
  <c r="BO4" i="37" s="1"/>
  <c r="I72" i="37"/>
  <c r="AF71" i="37"/>
  <c r="L30" i="37"/>
  <c r="Q30" i="37" s="1"/>
  <c r="G70" i="37"/>
  <c r="I69" i="37"/>
  <c r="L28" i="37"/>
  <c r="Q28" i="37" s="1"/>
  <c r="AF34" i="37"/>
  <c r="G68" i="37"/>
  <c r="AD34" i="37"/>
  <c r="AG72" i="37"/>
  <c r="I71" i="37"/>
  <c r="H74" i="37"/>
  <c r="AA22" i="37"/>
  <c r="L21" i="37"/>
  <c r="BH21" i="37" s="1"/>
  <c r="G24" i="37"/>
  <c r="AD67" i="37"/>
  <c r="I73" i="37"/>
  <c r="AA11" i="37"/>
  <c r="AF14" i="37"/>
  <c r="L13" i="37"/>
  <c r="Q13" i="37" s="1"/>
  <c r="G72" i="37"/>
  <c r="G71" i="37"/>
  <c r="F74" i="37"/>
  <c r="AD14" i="37"/>
  <c r="AA10" i="37"/>
  <c r="L51" i="37"/>
  <c r="M51" i="37" s="1"/>
  <c r="BI51" i="37" s="1"/>
  <c r="AC50" i="37"/>
  <c r="AC70" i="37" s="1"/>
  <c r="AC48" i="37"/>
  <c r="AJ48" i="37" s="1"/>
  <c r="AA42" i="37"/>
  <c r="AA39" i="37"/>
  <c r="AH73" i="37"/>
  <c r="AA41" i="37"/>
  <c r="L29" i="37"/>
  <c r="M29" i="37" s="1"/>
  <c r="BI29" i="37" s="1"/>
  <c r="AJ23" i="37"/>
  <c r="AA18" i="37"/>
  <c r="AH68" i="37"/>
  <c r="AI12" i="37"/>
  <c r="AI72" i="37" s="1"/>
  <c r="AA12" i="37"/>
  <c r="J74" i="37"/>
  <c r="AI10" i="37"/>
  <c r="AI70" i="37" s="1"/>
  <c r="K14" i="37"/>
  <c r="AY73" i="37"/>
  <c r="E73" i="37"/>
  <c r="L33" i="37"/>
  <c r="Q33" i="37" s="1"/>
  <c r="AJ32" i="37"/>
  <c r="AA32" i="37"/>
  <c r="AC31" i="37"/>
  <c r="AC34" i="37" s="1"/>
  <c r="AA30" i="37"/>
  <c r="AJ29" i="37"/>
  <c r="L22" i="37"/>
  <c r="M22" i="37" s="1"/>
  <c r="BI22" i="37" s="1"/>
  <c r="C72" i="37"/>
  <c r="E72" i="37"/>
  <c r="AB70" i="37"/>
  <c r="AA20" i="37"/>
  <c r="C69" i="37"/>
  <c r="L19" i="37"/>
  <c r="M19" i="37" s="1"/>
  <c r="BI19" i="37" s="1"/>
  <c r="C24" i="37"/>
  <c r="U24" i="37" s="1"/>
  <c r="AC18" i="37"/>
  <c r="AJ18" i="37" s="1"/>
  <c r="C68" i="37"/>
  <c r="AB68" i="37"/>
  <c r="AY12" i="37"/>
  <c r="AY72" i="37" s="1"/>
  <c r="AB71" i="37"/>
  <c r="D74" i="37"/>
  <c r="L9" i="37"/>
  <c r="M9" i="37" s="1"/>
  <c r="BI9" i="37" s="1"/>
  <c r="AA9" i="37"/>
  <c r="P107" i="37"/>
  <c r="BL4" i="36"/>
  <c r="BO4" i="36" s="1"/>
  <c r="K64" i="36"/>
  <c r="I68" i="36"/>
  <c r="G68" i="36"/>
  <c r="G64" i="36"/>
  <c r="AC64" i="36"/>
  <c r="I72" i="36"/>
  <c r="AC53" i="36"/>
  <c r="AJ53" i="36" s="1"/>
  <c r="AI47" i="36"/>
  <c r="AA52" i="36"/>
  <c r="AA43" i="36"/>
  <c r="K68" i="36"/>
  <c r="AA38" i="36"/>
  <c r="AG43" i="36"/>
  <c r="AG44" i="36" s="1"/>
  <c r="AA41" i="36"/>
  <c r="F74" i="36"/>
  <c r="AH44" i="36"/>
  <c r="AA39" i="36"/>
  <c r="AJ39" i="36"/>
  <c r="AA33" i="36"/>
  <c r="AA30" i="36"/>
  <c r="AF72" i="36"/>
  <c r="AB34" i="36"/>
  <c r="AI30" i="36"/>
  <c r="AJ30" i="36" s="1"/>
  <c r="AB73" i="36"/>
  <c r="AD73" i="36"/>
  <c r="AA29" i="36"/>
  <c r="K72" i="36"/>
  <c r="K24" i="36"/>
  <c r="K69" i="36"/>
  <c r="I69" i="36"/>
  <c r="AA22" i="36"/>
  <c r="I73" i="36"/>
  <c r="AA23" i="36"/>
  <c r="G73" i="36"/>
  <c r="AC22" i="36"/>
  <c r="AC72" i="36" s="1"/>
  <c r="AA21" i="36"/>
  <c r="AC21" i="36"/>
  <c r="AC20" i="36"/>
  <c r="AJ20" i="36" s="1"/>
  <c r="BJ20" i="36" s="1"/>
  <c r="AA19" i="36"/>
  <c r="AI68" i="36"/>
  <c r="AF68" i="36"/>
  <c r="AY68" i="36"/>
  <c r="L18" i="36"/>
  <c r="BH18" i="36" s="1"/>
  <c r="AJ18" i="36"/>
  <c r="C24" i="36"/>
  <c r="U24" i="36" s="1"/>
  <c r="K67" i="36"/>
  <c r="AB67" i="36"/>
  <c r="AB14" i="36"/>
  <c r="AC13" i="36"/>
  <c r="AE13" i="36"/>
  <c r="AE73" i="36" s="1"/>
  <c r="D74" i="36"/>
  <c r="AB44" i="35"/>
  <c r="E54" i="35"/>
  <c r="AA53" i="35"/>
  <c r="AA51" i="35"/>
  <c r="AA50" i="35"/>
  <c r="K69" i="35"/>
  <c r="M41" i="35"/>
  <c r="BI41" i="35" s="1"/>
  <c r="AF34" i="35"/>
  <c r="AJ28" i="35"/>
  <c r="BJ28" i="35" s="1"/>
  <c r="AA32" i="35"/>
  <c r="K67" i="35"/>
  <c r="AD70" i="35"/>
  <c r="C73" i="35"/>
  <c r="I72" i="35"/>
  <c r="AG20" i="35"/>
  <c r="AJ20" i="35" s="1"/>
  <c r="BJ20" i="35" s="1"/>
  <c r="I24" i="35"/>
  <c r="G24" i="35"/>
  <c r="K24" i="35"/>
  <c r="AB24" i="35"/>
  <c r="AC17" i="35"/>
  <c r="C24" i="35"/>
  <c r="AY24" i="35" s="1"/>
  <c r="BS24" i="35" s="1"/>
  <c r="I73" i="35"/>
  <c r="F74" i="35"/>
  <c r="AA12" i="35"/>
  <c r="AA11" i="35"/>
  <c r="G71" i="35"/>
  <c r="AJ11" i="35"/>
  <c r="AB14" i="35"/>
  <c r="O74" i="37"/>
  <c r="T107" i="36"/>
  <c r="O74" i="36"/>
  <c r="AB102" i="36" s="1"/>
  <c r="AI44" i="37"/>
  <c r="AJ42" i="37"/>
  <c r="AJ11" i="37"/>
  <c r="AI69" i="37"/>
  <c r="AJ28" i="37"/>
  <c r="AJ48" i="36"/>
  <c r="AJ62" i="36"/>
  <c r="AJ23" i="36"/>
  <c r="AJ29" i="35"/>
  <c r="AJ60" i="35"/>
  <c r="AJ31" i="35"/>
  <c r="AJ53" i="35"/>
  <c r="L38" i="37"/>
  <c r="Q38" i="37" s="1"/>
  <c r="L59" i="37"/>
  <c r="M59" i="37" s="1"/>
  <c r="BI59" i="37" s="1"/>
  <c r="L48" i="37"/>
  <c r="BH48" i="37" s="1"/>
  <c r="L50" i="37"/>
  <c r="BH50" i="37" s="1"/>
  <c r="K64" i="37"/>
  <c r="K72" i="37"/>
  <c r="K69" i="37"/>
  <c r="L11" i="37"/>
  <c r="Q11" i="37" s="1"/>
  <c r="L41" i="37"/>
  <c r="BH41" i="37" s="1"/>
  <c r="K24" i="37"/>
  <c r="L49" i="37"/>
  <c r="BH49" i="37" s="1"/>
  <c r="Q29" i="36"/>
  <c r="M29" i="36"/>
  <c r="BI29" i="36" s="1"/>
  <c r="L32" i="36"/>
  <c r="M32" i="36" s="1"/>
  <c r="BI32" i="36" s="1"/>
  <c r="L38" i="36"/>
  <c r="Q38" i="36" s="1"/>
  <c r="K71" i="36"/>
  <c r="L30" i="36"/>
  <c r="BH30" i="36" s="1"/>
  <c r="L58" i="36"/>
  <c r="BH58" i="36" s="1"/>
  <c r="K44" i="36"/>
  <c r="L53" i="36"/>
  <c r="M53" i="36" s="1"/>
  <c r="BI53" i="36" s="1"/>
  <c r="L61" i="36"/>
  <c r="BH61" i="36" s="1"/>
  <c r="L19" i="36"/>
  <c r="Q19" i="36" s="1"/>
  <c r="L60" i="36"/>
  <c r="M60" i="36" s="1"/>
  <c r="BI60" i="36" s="1"/>
  <c r="L23" i="35"/>
  <c r="Q23" i="35" s="1"/>
  <c r="K70" i="35"/>
  <c r="K71" i="35"/>
  <c r="L30" i="35"/>
  <c r="Q30" i="35" s="1"/>
  <c r="L22" i="35"/>
  <c r="M22" i="35" s="1"/>
  <c r="BI22" i="35" s="1"/>
  <c r="L58" i="35"/>
  <c r="BH58" i="35" s="1"/>
  <c r="L63" i="35"/>
  <c r="Q63" i="35" s="1"/>
  <c r="K72" i="35"/>
  <c r="L19" i="35"/>
  <c r="Q19" i="35" s="1"/>
  <c r="L31" i="35"/>
  <c r="Q31" i="35" s="1"/>
  <c r="L33" i="35"/>
  <c r="K64" i="35"/>
  <c r="K34" i="35"/>
  <c r="M39" i="35"/>
  <c r="BI39" i="35" s="1"/>
  <c r="L50" i="35"/>
  <c r="BH50" i="35" s="1"/>
  <c r="L38" i="33"/>
  <c r="K44" i="33"/>
  <c r="L28" i="33"/>
  <c r="M28" i="33" s="1"/>
  <c r="BI28" i="33" s="1"/>
  <c r="AI71" i="38"/>
  <c r="AJ20" i="38"/>
  <c r="BJ20" i="38" s="1"/>
  <c r="AJ22" i="38"/>
  <c r="AO22" i="38" s="1"/>
  <c r="K64" i="38"/>
  <c r="L61" i="38"/>
  <c r="BH61" i="38" s="1"/>
  <c r="K70" i="38"/>
  <c r="L48" i="38"/>
  <c r="BH48" i="38" s="1"/>
  <c r="Q39" i="38"/>
  <c r="M39" i="38"/>
  <c r="BI39" i="38" s="1"/>
  <c r="K44" i="38"/>
  <c r="BH28" i="38"/>
  <c r="L29" i="38"/>
  <c r="BH29" i="38" s="1"/>
  <c r="L31" i="38"/>
  <c r="M31" i="38" s="1"/>
  <c r="BI31" i="38" s="1"/>
  <c r="K69" i="38"/>
  <c r="K71" i="38"/>
  <c r="L22" i="38"/>
  <c r="BH22" i="38" s="1"/>
  <c r="K68" i="38"/>
  <c r="L23" i="38"/>
  <c r="BH23" i="38" s="1"/>
  <c r="L8" i="38"/>
  <c r="M8" i="38" s="1"/>
  <c r="BI8" i="38" s="1"/>
  <c r="O74" i="38"/>
  <c r="AI44" i="38"/>
  <c r="BH33" i="38"/>
  <c r="Q33" i="38"/>
  <c r="AY34" i="38"/>
  <c r="BS34" i="38" s="1"/>
  <c r="G72" i="38"/>
  <c r="L19" i="38"/>
  <c r="Q27" i="38"/>
  <c r="BH27" i="38"/>
  <c r="M27" i="38"/>
  <c r="BI27" i="38" s="1"/>
  <c r="BC34" i="38"/>
  <c r="AJ32" i="38"/>
  <c r="E44" i="38"/>
  <c r="L37" i="38"/>
  <c r="C54" i="38"/>
  <c r="AY47" i="38"/>
  <c r="BJ53" i="38"/>
  <c r="BA74" i="38"/>
  <c r="AB67" i="38"/>
  <c r="AB14" i="38"/>
  <c r="G70" i="38"/>
  <c r="L10" i="38"/>
  <c r="I73" i="38"/>
  <c r="L13" i="38"/>
  <c r="E54" i="38"/>
  <c r="L47" i="38"/>
  <c r="BC84" i="38"/>
  <c r="BC92" i="38"/>
  <c r="BC85" i="38"/>
  <c r="BC91" i="38"/>
  <c r="P85" i="38"/>
  <c r="C67" i="38"/>
  <c r="AC7" i="38"/>
  <c r="BG14" i="38"/>
  <c r="L9" i="38"/>
  <c r="AG69" i="38"/>
  <c r="I70" i="38"/>
  <c r="AH71" i="38"/>
  <c r="K72" i="38"/>
  <c r="AB73" i="38"/>
  <c r="AA23" i="38"/>
  <c r="AK23" i="38" s="1"/>
  <c r="BK23" i="38" s="1"/>
  <c r="AA27" i="38"/>
  <c r="AB34" i="38"/>
  <c r="AC27" i="38"/>
  <c r="AA29" i="38"/>
  <c r="AA30" i="38"/>
  <c r="AJ31" i="38"/>
  <c r="L32" i="38"/>
  <c r="BA54" i="38"/>
  <c r="AI50" i="38"/>
  <c r="AI70" i="38" s="1"/>
  <c r="AA58" i="38"/>
  <c r="AI58" i="38"/>
  <c r="AI64" i="38" s="1"/>
  <c r="Q60" i="38"/>
  <c r="BH60" i="38"/>
  <c r="BE74" i="38"/>
  <c r="E67" i="38"/>
  <c r="L7" i="38"/>
  <c r="AD67" i="38"/>
  <c r="AE7" i="38"/>
  <c r="AD14" i="38"/>
  <c r="AA18" i="38"/>
  <c r="BJ23" i="38"/>
  <c r="AY28" i="38"/>
  <c r="AY68" i="38" s="1"/>
  <c r="M28" i="38"/>
  <c r="BI28" i="38" s="1"/>
  <c r="AJ30" i="38"/>
  <c r="BG85" i="38"/>
  <c r="BG92" i="38"/>
  <c r="BG84" i="38"/>
  <c r="BG91" i="38"/>
  <c r="G14" i="38"/>
  <c r="G67" i="38"/>
  <c r="AA11" i="38"/>
  <c r="AA12" i="38"/>
  <c r="AB71" i="38"/>
  <c r="E34" i="38"/>
  <c r="AI48" i="38"/>
  <c r="AH54" i="38"/>
  <c r="I67" i="38"/>
  <c r="I14" i="38"/>
  <c r="AB70" i="38"/>
  <c r="AA10" i="38"/>
  <c r="AC73" i="38"/>
  <c r="AB24" i="38"/>
  <c r="AC17" i="38"/>
  <c r="AC71" i="38"/>
  <c r="E24" i="38"/>
  <c r="L51" i="38"/>
  <c r="G54" i="38"/>
  <c r="AD64" i="38"/>
  <c r="K67" i="38"/>
  <c r="K14" i="38"/>
  <c r="AI8" i="38"/>
  <c r="AC10" i="38"/>
  <c r="C71" i="38"/>
  <c r="AY11" i="38"/>
  <c r="AY71" i="38" s="1"/>
  <c r="AY72" i="38"/>
  <c r="AC12" i="38"/>
  <c r="AY13" i="38"/>
  <c r="C73" i="38"/>
  <c r="AD73" i="38"/>
  <c r="AA13" i="38"/>
  <c r="AE13" i="38"/>
  <c r="AE73" i="38" s="1"/>
  <c r="E14" i="38"/>
  <c r="L18" i="38"/>
  <c r="AE18" i="38"/>
  <c r="AJ18" i="38" s="1"/>
  <c r="AE19" i="38"/>
  <c r="AE69" i="38" s="1"/>
  <c r="E71" i="38"/>
  <c r="L21" i="38"/>
  <c r="AD71" i="38"/>
  <c r="AE21" i="38"/>
  <c r="AE71" i="38" s="1"/>
  <c r="AC44" i="38"/>
  <c r="C68" i="38"/>
  <c r="C14" i="38"/>
  <c r="AD69" i="38"/>
  <c r="AY70" i="38"/>
  <c r="AD70" i="38"/>
  <c r="AE10" i="38"/>
  <c r="AE70" i="38" s="1"/>
  <c r="L11" i="38"/>
  <c r="E72" i="38"/>
  <c r="L12" i="38"/>
  <c r="AD72" i="38"/>
  <c r="AE12" i="38"/>
  <c r="AE72" i="38" s="1"/>
  <c r="AH14" i="38"/>
  <c r="L17" i="38"/>
  <c r="G71" i="38"/>
  <c r="K34" i="38"/>
  <c r="BA34" i="38"/>
  <c r="AA32" i="38"/>
  <c r="C44" i="38"/>
  <c r="AY37" i="38"/>
  <c r="AY43" i="38"/>
  <c r="AB54" i="38"/>
  <c r="AC47" i="38"/>
  <c r="G64" i="38"/>
  <c r="C69" i="38"/>
  <c r="C72" i="38"/>
  <c r="AH73" i="38"/>
  <c r="AI13" i="38"/>
  <c r="AI73" i="38" s="1"/>
  <c r="C24" i="38"/>
  <c r="L20" i="38"/>
  <c r="I34" i="38"/>
  <c r="AF34" i="38"/>
  <c r="AA33" i="38"/>
  <c r="BC44" i="38"/>
  <c r="L38" i="38"/>
  <c r="AD44" i="38"/>
  <c r="AE38" i="38"/>
  <c r="AJ38" i="38" s="1"/>
  <c r="L40" i="38"/>
  <c r="L42" i="38"/>
  <c r="BC54" i="38"/>
  <c r="BC64" i="38"/>
  <c r="AJ63" i="38"/>
  <c r="E68" i="38"/>
  <c r="AA8" i="38"/>
  <c r="I72" i="38"/>
  <c r="K73" i="38"/>
  <c r="K24" i="38"/>
  <c r="AF44" i="38"/>
  <c r="AA38" i="38"/>
  <c r="BE44" i="38"/>
  <c r="AJ39" i="38"/>
  <c r="AA42" i="38"/>
  <c r="AK42" i="38" s="1"/>
  <c r="BK42" i="38" s="1"/>
  <c r="I54" i="38"/>
  <c r="C64" i="38"/>
  <c r="AJ61" i="38"/>
  <c r="C70" i="38"/>
  <c r="AF67" i="38"/>
  <c r="AF14" i="38"/>
  <c r="AB68" i="38"/>
  <c r="AC8" i="38"/>
  <c r="AI9" i="38"/>
  <c r="AI69" i="38" s="1"/>
  <c r="AF70" i="38"/>
  <c r="AF73" i="38"/>
  <c r="AF71" i="38"/>
  <c r="AG21" i="38"/>
  <c r="AG37" i="38"/>
  <c r="AA39" i="38"/>
  <c r="AA40" i="38"/>
  <c r="AG41" i="38"/>
  <c r="AJ41" i="38" s="1"/>
  <c r="AA43" i="38"/>
  <c r="M53" i="38"/>
  <c r="BI53" i="38" s="1"/>
  <c r="BH53" i="38"/>
  <c r="Q53" i="38"/>
  <c r="BH58" i="38"/>
  <c r="M58" i="38"/>
  <c r="BI58" i="38" s="1"/>
  <c r="AB69" i="38"/>
  <c r="AG70" i="38"/>
  <c r="AY17" i="38"/>
  <c r="G34" i="38"/>
  <c r="AE34" i="38"/>
  <c r="AI28" i="38"/>
  <c r="AI34" i="38" s="1"/>
  <c r="AH34" i="38"/>
  <c r="AJ33" i="38"/>
  <c r="AO33" i="38" s="1"/>
  <c r="AH44" i="38"/>
  <c r="AJ40" i="38"/>
  <c r="AG43" i="38"/>
  <c r="AJ43" i="38" s="1"/>
  <c r="BA64" i="38"/>
  <c r="AA60" i="38"/>
  <c r="AC60" i="38"/>
  <c r="AJ60" i="38" s="1"/>
  <c r="M61" i="38"/>
  <c r="BI61" i="38" s="1"/>
  <c r="AA63" i="38"/>
  <c r="AG54" i="38"/>
  <c r="AJ51" i="38"/>
  <c r="AD54" i="38"/>
  <c r="L57" i="38"/>
  <c r="L62" i="38"/>
  <c r="E64" i="38"/>
  <c r="D74" i="38"/>
  <c r="AH70" i="38"/>
  <c r="BE54" i="38"/>
  <c r="AA49" i="38"/>
  <c r="BE64" i="38"/>
  <c r="AF72" i="38"/>
  <c r="E73" i="38"/>
  <c r="AG27" i="38"/>
  <c r="AG34" i="38" s="1"/>
  <c r="I44" i="38"/>
  <c r="L41" i="38"/>
  <c r="AA48" i="38"/>
  <c r="AC49" i="38"/>
  <c r="AJ49" i="38" s="1"/>
  <c r="AB64" i="38"/>
  <c r="AA62" i="38"/>
  <c r="I68" i="38"/>
  <c r="AF69" i="38"/>
  <c r="E70" i="38"/>
  <c r="AG12" i="38"/>
  <c r="AG72" i="38" s="1"/>
  <c r="G73" i="38"/>
  <c r="K54" i="38"/>
  <c r="AF54" i="38"/>
  <c r="AC48" i="38"/>
  <c r="AJ48" i="38" s="1"/>
  <c r="L49" i="38"/>
  <c r="AA51" i="38"/>
  <c r="AJ52" i="38"/>
  <c r="AC57" i="38"/>
  <c r="AJ62" i="38"/>
  <c r="AF64" i="38"/>
  <c r="AG57" i="38"/>
  <c r="AG64" i="38" s="1"/>
  <c r="L59" i="38"/>
  <c r="P107" i="38"/>
  <c r="T107" i="38"/>
  <c r="O74" i="35"/>
  <c r="E68" i="37"/>
  <c r="L8" i="37"/>
  <c r="AF70" i="37"/>
  <c r="AF72" i="37"/>
  <c r="K73" i="37"/>
  <c r="AF73" i="37"/>
  <c r="AG13" i="37"/>
  <c r="AG73" i="37" s="1"/>
  <c r="L18" i="37"/>
  <c r="AJ22" i="37"/>
  <c r="AH34" i="37"/>
  <c r="AI27" i="37"/>
  <c r="AI34" i="37" s="1"/>
  <c r="L32" i="37"/>
  <c r="E34" i="37"/>
  <c r="AA43" i="37"/>
  <c r="AG51" i="37"/>
  <c r="AG54" i="37" s="1"/>
  <c r="AA51" i="37"/>
  <c r="Q58" i="37"/>
  <c r="M58" i="37"/>
  <c r="BI58" i="37" s="1"/>
  <c r="BH58" i="37"/>
  <c r="BJ62" i="37"/>
  <c r="G69" i="37"/>
  <c r="AY7" i="37"/>
  <c r="C67" i="37"/>
  <c r="M13" i="37"/>
  <c r="BI13" i="37" s="1"/>
  <c r="AJ43" i="37"/>
  <c r="AH54" i="37"/>
  <c r="AB72" i="37"/>
  <c r="AI13" i="37"/>
  <c r="AI73" i="37" s="1"/>
  <c r="AB24" i="37"/>
  <c r="AA17" i="37"/>
  <c r="AE20" i="37"/>
  <c r="AJ20" i="37" s="1"/>
  <c r="G34" i="37"/>
  <c r="AE39" i="37"/>
  <c r="AJ39" i="37" s="1"/>
  <c r="AF64" i="37"/>
  <c r="AG57" i="37"/>
  <c r="C64" i="37"/>
  <c r="AY59" i="37"/>
  <c r="G14" i="37"/>
  <c r="C14" i="37"/>
  <c r="E24" i="37"/>
  <c r="L17" i="37"/>
  <c r="AC17" i="37"/>
  <c r="AC67" i="37" s="1"/>
  <c r="AC19" i="37"/>
  <c r="AJ19" i="37" s="1"/>
  <c r="AA19" i="37"/>
  <c r="AA23" i="37"/>
  <c r="AA29" i="37"/>
  <c r="C44" i="37"/>
  <c r="AE40" i="37"/>
  <c r="AJ40" i="37" s="1"/>
  <c r="AA40" i="37"/>
  <c r="AC41" i="37"/>
  <c r="AJ41" i="37" s="1"/>
  <c r="L43" i="37"/>
  <c r="G44" i="37"/>
  <c r="AH44" i="37"/>
  <c r="AJ49" i="37"/>
  <c r="L57" i="37"/>
  <c r="AI57" i="37"/>
  <c r="AI64" i="37" s="1"/>
  <c r="AH64" i="37"/>
  <c r="AB67" i="37"/>
  <c r="I14" i="37"/>
  <c r="I67" i="37"/>
  <c r="AE7" i="37"/>
  <c r="AF68" i="37"/>
  <c r="C73" i="37"/>
  <c r="AA13" i="37"/>
  <c r="AD24" i="37"/>
  <c r="AE17" i="37"/>
  <c r="L20" i="37"/>
  <c r="AG21" i="37"/>
  <c r="I34" i="37"/>
  <c r="AJ33" i="37"/>
  <c r="L42" i="37"/>
  <c r="G54" i="37"/>
  <c r="AE47" i="37"/>
  <c r="AE54" i="37" s="1"/>
  <c r="AA52" i="37"/>
  <c r="G67" i="37"/>
  <c r="K67" i="37"/>
  <c r="AF67" i="37"/>
  <c r="AG7" i="37"/>
  <c r="AG8" i="37"/>
  <c r="AG68" i="37" s="1"/>
  <c r="AD69" i="37"/>
  <c r="I70" i="37"/>
  <c r="AC72" i="37"/>
  <c r="E14" i="37"/>
  <c r="I24" i="37"/>
  <c r="AH71" i="37"/>
  <c r="AI21" i="37"/>
  <c r="AI71" i="37" s="1"/>
  <c r="AF24" i="37"/>
  <c r="K34" i="37"/>
  <c r="AE27" i="37"/>
  <c r="AG30" i="37"/>
  <c r="AG34" i="37" s="1"/>
  <c r="AF44" i="37"/>
  <c r="AA37" i="37"/>
  <c r="BG82" i="37"/>
  <c r="BG84" i="37"/>
  <c r="L7" i="37"/>
  <c r="AH67" i="37"/>
  <c r="AH14" i="37"/>
  <c r="AI7" i="37"/>
  <c r="AE9" i="37"/>
  <c r="K70" i="37"/>
  <c r="AD70" i="37"/>
  <c r="AD73" i="37"/>
  <c r="AY21" i="37"/>
  <c r="AY71" i="37" s="1"/>
  <c r="C71" i="37"/>
  <c r="L23" i="37"/>
  <c r="L27" i="37"/>
  <c r="BA34" i="37"/>
  <c r="AG37" i="37"/>
  <c r="AG44" i="37" s="1"/>
  <c r="AA38" i="37"/>
  <c r="K54" i="37"/>
  <c r="BE54" i="37"/>
  <c r="BH63" i="37"/>
  <c r="AI8" i="37"/>
  <c r="AI68" i="37" s="1"/>
  <c r="AY8" i="37"/>
  <c r="AY68" i="37" s="1"/>
  <c r="AF69" i="37"/>
  <c r="AG9" i="37"/>
  <c r="AG69" i="37" s="1"/>
  <c r="AY9" i="37"/>
  <c r="L10" i="37"/>
  <c r="AE10" i="37"/>
  <c r="L12" i="37"/>
  <c r="AE12" i="37"/>
  <c r="AE72" i="37" s="1"/>
  <c r="AE13" i="37"/>
  <c r="AB14" i="37"/>
  <c r="AA21" i="37"/>
  <c r="AH24" i="37"/>
  <c r="BC34" i="37"/>
  <c r="AB34" i="37"/>
  <c r="AA28" i="37"/>
  <c r="K44" i="37"/>
  <c r="AJ38" i="37"/>
  <c r="BE44" i="37"/>
  <c r="L47" i="37"/>
  <c r="BG54" i="37"/>
  <c r="AF54" i="37"/>
  <c r="M60" i="37"/>
  <c r="BI60" i="37" s="1"/>
  <c r="AB69" i="37"/>
  <c r="AB73" i="37"/>
  <c r="K71" i="37"/>
  <c r="AE71" i="37"/>
  <c r="L31" i="37"/>
  <c r="C34" i="37"/>
  <c r="AD44" i="37"/>
  <c r="AE37" i="37"/>
  <c r="L40" i="37"/>
  <c r="AB54" i="37"/>
  <c r="AA47" i="37"/>
  <c r="AB64" i="37"/>
  <c r="P91" i="37"/>
  <c r="P85" i="37"/>
  <c r="P84" i="37"/>
  <c r="BC84" i="37"/>
  <c r="BC92" i="37"/>
  <c r="BC91" i="37"/>
  <c r="BC85" i="37"/>
  <c r="AB44" i="37"/>
  <c r="AA53" i="37"/>
  <c r="AG61" i="37"/>
  <c r="AJ61" i="37" s="1"/>
  <c r="AO61" i="37" s="1"/>
  <c r="E44" i="37"/>
  <c r="L37" i="37"/>
  <c r="AI54" i="37"/>
  <c r="BA54" i="37"/>
  <c r="L53" i="37"/>
  <c r="AC53" i="37"/>
  <c r="AJ53" i="37" s="1"/>
  <c r="E64" i="37"/>
  <c r="M61" i="37"/>
  <c r="BI61" i="37" s="1"/>
  <c r="E69" i="37"/>
  <c r="C70" i="37"/>
  <c r="AH70" i="37"/>
  <c r="AY10" i="37"/>
  <c r="AY70" i="37" s="1"/>
  <c r="K68" i="37"/>
  <c r="AD68" i="37"/>
  <c r="AD71" i="37"/>
  <c r="AA27" i="37"/>
  <c r="AA33" i="37"/>
  <c r="AD64" i="37"/>
  <c r="AA57" i="37"/>
  <c r="Q61" i="37"/>
  <c r="G64" i="37"/>
  <c r="BG85" i="37"/>
  <c r="BE84" i="37"/>
  <c r="L62" i="37"/>
  <c r="T107" i="37"/>
  <c r="C54" i="37"/>
  <c r="BC64" i="37"/>
  <c r="AA63" i="37"/>
  <c r="E67" i="37"/>
  <c r="E71" i="37"/>
  <c r="AY47" i="37"/>
  <c r="AA49" i="37"/>
  <c r="AJ52" i="37"/>
  <c r="AC63" i="37"/>
  <c r="AJ63" i="37" s="1"/>
  <c r="N84" i="37"/>
  <c r="AA9" i="36"/>
  <c r="AD69" i="36"/>
  <c r="E70" i="36"/>
  <c r="L10" i="36"/>
  <c r="AJ31" i="36"/>
  <c r="AE9" i="36"/>
  <c r="AE69" i="36" s="1"/>
  <c r="AD24" i="36"/>
  <c r="AE17" i="36"/>
  <c r="AJ17" i="36" s="1"/>
  <c r="Q23" i="36"/>
  <c r="BH23" i="36"/>
  <c r="M23" i="36"/>
  <c r="BI23" i="36" s="1"/>
  <c r="AA27" i="36"/>
  <c r="AD34" i="36"/>
  <c r="AE27" i="36"/>
  <c r="AE34" i="36" s="1"/>
  <c r="L31" i="36"/>
  <c r="E34" i="36"/>
  <c r="I67" i="36"/>
  <c r="L7" i="36"/>
  <c r="I14" i="36"/>
  <c r="AJ19" i="36"/>
  <c r="L9" i="36"/>
  <c r="G24" i="36"/>
  <c r="I34" i="36"/>
  <c r="AJ11" i="36"/>
  <c r="AY73" i="36"/>
  <c r="I24" i="36"/>
  <c r="Q41" i="36"/>
  <c r="BH41" i="36"/>
  <c r="M41" i="36"/>
  <c r="BI41" i="36" s="1"/>
  <c r="C68" i="36"/>
  <c r="C14" i="36"/>
  <c r="AE72" i="36"/>
  <c r="AJ42" i="36"/>
  <c r="C70" i="36"/>
  <c r="AY10" i="36"/>
  <c r="AY70" i="36" s="1"/>
  <c r="AD70" i="36"/>
  <c r="BH11" i="36"/>
  <c r="L20" i="36"/>
  <c r="AA31" i="36"/>
  <c r="AE44" i="36"/>
  <c r="AH68" i="36"/>
  <c r="AH70" i="36"/>
  <c r="G72" i="36"/>
  <c r="E73" i="36"/>
  <c r="AA13" i="36"/>
  <c r="AI73" i="36"/>
  <c r="AH14" i="36"/>
  <c r="E24" i="36"/>
  <c r="C71" i="36"/>
  <c r="AY21" i="36"/>
  <c r="AY71" i="36" s="1"/>
  <c r="AH71" i="36"/>
  <c r="AI21" i="36"/>
  <c r="AI71" i="36" s="1"/>
  <c r="AB24" i="36"/>
  <c r="AA32" i="36"/>
  <c r="Q33" i="36"/>
  <c r="AA42" i="36"/>
  <c r="AF54" i="36"/>
  <c r="AG47" i="36"/>
  <c r="AG54" i="36" s="1"/>
  <c r="L52" i="36"/>
  <c r="AD72" i="36"/>
  <c r="BC24" i="36"/>
  <c r="E71" i="36"/>
  <c r="L22" i="36"/>
  <c r="AJ32" i="36"/>
  <c r="AA50" i="36"/>
  <c r="AI50" i="36"/>
  <c r="AJ50" i="36" s="1"/>
  <c r="Q42" i="36"/>
  <c r="BH42" i="36"/>
  <c r="AD67" i="36"/>
  <c r="BG14" i="36"/>
  <c r="E68" i="36"/>
  <c r="L8" i="36"/>
  <c r="AF69" i="36"/>
  <c r="G70" i="36"/>
  <c r="AB70" i="36"/>
  <c r="AC10" i="36"/>
  <c r="AA11" i="36"/>
  <c r="L12" i="36"/>
  <c r="K14" i="36"/>
  <c r="AA18" i="36"/>
  <c r="I71" i="36"/>
  <c r="AH24" i="36"/>
  <c r="AA28" i="36"/>
  <c r="AJ33" i="36"/>
  <c r="AO33" i="36" s="1"/>
  <c r="AI37" i="36"/>
  <c r="AI44" i="36" s="1"/>
  <c r="BA44" i="36"/>
  <c r="AJ40" i="36"/>
  <c r="E44" i="36"/>
  <c r="AC49" i="36"/>
  <c r="AJ49" i="36" s="1"/>
  <c r="AG69" i="36"/>
  <c r="AG72" i="36"/>
  <c r="L13" i="36"/>
  <c r="AD14" i="36"/>
  <c r="L17" i="36"/>
  <c r="AD71" i="36"/>
  <c r="AA37" i="36"/>
  <c r="AJ38" i="36"/>
  <c r="C54" i="36"/>
  <c r="AA47" i="36"/>
  <c r="BA64" i="36"/>
  <c r="H74" i="36"/>
  <c r="AF67" i="36"/>
  <c r="AE8" i="36"/>
  <c r="AD68" i="36"/>
  <c r="K70" i="36"/>
  <c r="AE10" i="36"/>
  <c r="AE70" i="36" s="1"/>
  <c r="AH72" i="36"/>
  <c r="AI12" i="36"/>
  <c r="AI72" i="36" s="1"/>
  <c r="AF73" i="36"/>
  <c r="E14" i="36"/>
  <c r="L21" i="36"/>
  <c r="AE21" i="36"/>
  <c r="AE71" i="36" s="1"/>
  <c r="AG27" i="36"/>
  <c r="AG34" i="36" s="1"/>
  <c r="AC28" i="36"/>
  <c r="AC68" i="36" s="1"/>
  <c r="AC29" i="36"/>
  <c r="AJ29" i="36" s="1"/>
  <c r="AB44" i="36"/>
  <c r="AF44" i="36"/>
  <c r="E54" i="36"/>
  <c r="L47" i="36"/>
  <c r="BC64" i="36"/>
  <c r="J74" i="36"/>
  <c r="AG7" i="36"/>
  <c r="E69" i="36"/>
  <c r="AI69" i="36"/>
  <c r="AY69" i="36"/>
  <c r="AF70" i="36"/>
  <c r="C72" i="36"/>
  <c r="AY12" i="36"/>
  <c r="AY72" i="36" s="1"/>
  <c r="AG13" i="36"/>
  <c r="AG73" i="36" s="1"/>
  <c r="AF14" i="36"/>
  <c r="AH34" i="36"/>
  <c r="AI27" i="36"/>
  <c r="BE34" i="36"/>
  <c r="BH29" i="36"/>
  <c r="C44" i="36"/>
  <c r="AC37" i="36"/>
  <c r="BH39" i="36"/>
  <c r="M39" i="36"/>
  <c r="BI39" i="36" s="1"/>
  <c r="AC41" i="36"/>
  <c r="AJ41" i="36" s="1"/>
  <c r="M42" i="36"/>
  <c r="BI42" i="36" s="1"/>
  <c r="BH53" i="36"/>
  <c r="Q53" i="36"/>
  <c r="BJ62" i="36"/>
  <c r="AE7" i="36"/>
  <c r="C67" i="36"/>
  <c r="AH67" i="36"/>
  <c r="AY7" i="36"/>
  <c r="AG8" i="36"/>
  <c r="AG68" i="36" s="1"/>
  <c r="G69" i="36"/>
  <c r="AB69" i="36"/>
  <c r="AG10" i="36"/>
  <c r="AG70" i="36" s="1"/>
  <c r="AA12" i="36"/>
  <c r="AB72" i="36"/>
  <c r="C73" i="36"/>
  <c r="AH73" i="36"/>
  <c r="G14" i="36"/>
  <c r="AF24" i="36"/>
  <c r="AG21" i="36"/>
  <c r="AY27" i="36"/>
  <c r="C34" i="36"/>
  <c r="BG34" i="36"/>
  <c r="L37" i="36"/>
  <c r="AI64" i="36"/>
  <c r="P107" i="36"/>
  <c r="AD44" i="36"/>
  <c r="AE54" i="36"/>
  <c r="AJ52" i="36"/>
  <c r="E64" i="36"/>
  <c r="L57" i="36"/>
  <c r="AD64" i="36"/>
  <c r="AE57" i="36"/>
  <c r="AE64" i="36" s="1"/>
  <c r="P91" i="36"/>
  <c r="P92" i="36"/>
  <c r="P85" i="36"/>
  <c r="P84" i="36"/>
  <c r="BA74" i="36"/>
  <c r="BH50" i="36"/>
  <c r="M50" i="36"/>
  <c r="BI50" i="36" s="1"/>
  <c r="AA62" i="36"/>
  <c r="BE44" i="36"/>
  <c r="AB54" i="36"/>
  <c r="BE54" i="36"/>
  <c r="AA51" i="36"/>
  <c r="AC51" i="36"/>
  <c r="AJ51" i="36" s="1"/>
  <c r="AA57" i="36"/>
  <c r="C64" i="36"/>
  <c r="AC47" i="36"/>
  <c r="BG54" i="36"/>
  <c r="AD54" i="36"/>
  <c r="M62" i="36"/>
  <c r="BI62" i="36" s="1"/>
  <c r="Q62" i="36"/>
  <c r="G67" i="36"/>
  <c r="C69" i="36"/>
  <c r="AH69" i="36"/>
  <c r="E72" i="36"/>
  <c r="G71" i="36"/>
  <c r="AA40" i="36"/>
  <c r="AJ58" i="36"/>
  <c r="AO58" i="36" s="1"/>
  <c r="L59" i="36"/>
  <c r="M61" i="36"/>
  <c r="BI61" i="36" s="1"/>
  <c r="M63" i="36"/>
  <c r="BI63" i="36" s="1"/>
  <c r="AH64" i="36"/>
  <c r="BG85" i="36"/>
  <c r="BG84" i="36"/>
  <c r="BG92" i="36"/>
  <c r="K54" i="36"/>
  <c r="AA58" i="36"/>
  <c r="AJ61" i="36"/>
  <c r="AO61" i="36" s="1"/>
  <c r="AA63" i="36"/>
  <c r="AF64" i="36"/>
  <c r="AG57" i="36"/>
  <c r="AG64" i="36" s="1"/>
  <c r="N84" i="36"/>
  <c r="O74" i="33"/>
  <c r="AA48" i="35"/>
  <c r="AH54" i="35"/>
  <c r="K54" i="35"/>
  <c r="AG68" i="35"/>
  <c r="AF70" i="35"/>
  <c r="AG50" i="35"/>
  <c r="AJ50" i="35" s="1"/>
  <c r="AF54" i="35"/>
  <c r="AF67" i="35"/>
  <c r="I69" i="35"/>
  <c r="L51" i="35"/>
  <c r="M51" i="35" s="1"/>
  <c r="BI51" i="35" s="1"/>
  <c r="G69" i="35"/>
  <c r="AE51" i="35"/>
  <c r="AJ51" i="35" s="1"/>
  <c r="L49" i="35"/>
  <c r="BH49" i="35" s="1"/>
  <c r="AY72" i="35"/>
  <c r="L52" i="35"/>
  <c r="Q52" i="35" s="1"/>
  <c r="D74" i="35"/>
  <c r="D85" i="35" s="1"/>
  <c r="AJ41" i="35"/>
  <c r="AJ23" i="35"/>
  <c r="G14" i="35"/>
  <c r="AF68" i="35"/>
  <c r="AA8" i="35"/>
  <c r="AB69" i="35"/>
  <c r="K68" i="35"/>
  <c r="AA19" i="35"/>
  <c r="AC22" i="35"/>
  <c r="AJ22" i="35" s="1"/>
  <c r="AA22" i="35"/>
  <c r="AA23" i="35"/>
  <c r="AH24" i="35"/>
  <c r="AD34" i="35"/>
  <c r="AA37" i="35"/>
  <c r="AJ39" i="35"/>
  <c r="AO39" i="35" s="1"/>
  <c r="AJ40" i="35"/>
  <c r="I54" i="35"/>
  <c r="L47" i="35"/>
  <c r="BH48" i="35"/>
  <c r="M48" i="35"/>
  <c r="BI48" i="35" s="1"/>
  <c r="Q48" i="35"/>
  <c r="BH60" i="35"/>
  <c r="C69" i="35"/>
  <c r="AY9" i="35"/>
  <c r="AY69" i="35" s="1"/>
  <c r="AJ19" i="35"/>
  <c r="AB34" i="35"/>
  <c r="C44" i="35"/>
  <c r="AY37" i="35"/>
  <c r="AA49" i="35"/>
  <c r="AC49" i="35"/>
  <c r="AJ49" i="35" s="1"/>
  <c r="AH68" i="35"/>
  <c r="AI8" i="35"/>
  <c r="AI68" i="35" s="1"/>
  <c r="L12" i="35"/>
  <c r="AK20" i="35"/>
  <c r="BK20" i="35" s="1"/>
  <c r="AG27" i="35"/>
  <c r="AG34" i="35" s="1"/>
  <c r="Q29" i="35"/>
  <c r="BH29" i="35"/>
  <c r="M29" i="35"/>
  <c r="BI29" i="35" s="1"/>
  <c r="AC32" i="35"/>
  <c r="AJ32" i="35" s="1"/>
  <c r="BH37" i="35"/>
  <c r="M37" i="35"/>
  <c r="BI37" i="35" s="1"/>
  <c r="AC37" i="35"/>
  <c r="AA52" i="35"/>
  <c r="AE52" i="35"/>
  <c r="AE72" i="35" s="1"/>
  <c r="AB64" i="35"/>
  <c r="AA57" i="35"/>
  <c r="AC57" i="35"/>
  <c r="AY61" i="35"/>
  <c r="L7" i="35"/>
  <c r="AG7" i="35"/>
  <c r="AE9" i="35"/>
  <c r="AE69" i="35" s="1"/>
  <c r="AI70" i="35"/>
  <c r="AI72" i="35"/>
  <c r="AF14" i="35"/>
  <c r="AF71" i="35"/>
  <c r="AG21" i="35"/>
  <c r="AG71" i="35" s="1"/>
  <c r="AC71" i="35"/>
  <c r="BG34" i="35"/>
  <c r="AA33" i="35"/>
  <c r="I44" i="35"/>
  <c r="AE43" i="35"/>
  <c r="AE73" i="35" s="1"/>
  <c r="AA43" i="35"/>
  <c r="E44" i="35"/>
  <c r="AH67" i="35"/>
  <c r="AH14" i="35"/>
  <c r="AI7" i="35"/>
  <c r="BC14" i="35"/>
  <c r="E70" i="35"/>
  <c r="L10" i="35"/>
  <c r="K73" i="35"/>
  <c r="AF73" i="35"/>
  <c r="AG13" i="35"/>
  <c r="AG73" i="35" s="1"/>
  <c r="K14" i="35"/>
  <c r="BC24" i="35"/>
  <c r="BH27" i="35"/>
  <c r="AA28" i="35"/>
  <c r="AJ30" i="35"/>
  <c r="AA31" i="35"/>
  <c r="AJ33" i="35"/>
  <c r="AG44" i="35"/>
  <c r="AC38" i="35"/>
  <c r="Q39" i="35"/>
  <c r="L43" i="35"/>
  <c r="AF44" i="35"/>
  <c r="E64" i="35"/>
  <c r="L57" i="35"/>
  <c r="C67" i="35"/>
  <c r="AY7" i="35"/>
  <c r="C14" i="35"/>
  <c r="AI69" i="35"/>
  <c r="AC70" i="35"/>
  <c r="E72" i="35"/>
  <c r="L13" i="35"/>
  <c r="AH73" i="35"/>
  <c r="AY13" i="35"/>
  <c r="AY73" i="35" s="1"/>
  <c r="AA17" i="35"/>
  <c r="BE24" i="35"/>
  <c r="AA27" i="35"/>
  <c r="C34" i="35"/>
  <c r="Q37" i="35"/>
  <c r="AH44" i="35"/>
  <c r="AI37" i="35"/>
  <c r="AI44" i="35" s="1"/>
  <c r="AD44" i="35"/>
  <c r="C68" i="35"/>
  <c r="AY8" i="35"/>
  <c r="AY68" i="35" s="1"/>
  <c r="BA24" i="35"/>
  <c r="L21" i="35"/>
  <c r="M27" i="35"/>
  <c r="BI27" i="35" s="1"/>
  <c r="AA7" i="35"/>
  <c r="AB67" i="35"/>
  <c r="AC7" i="35"/>
  <c r="BG14" i="35"/>
  <c r="I68" i="35"/>
  <c r="L8" i="35"/>
  <c r="AA9" i="35"/>
  <c r="I70" i="35"/>
  <c r="AD72" i="35"/>
  <c r="AI13" i="35"/>
  <c r="AI73" i="35" s="1"/>
  <c r="E24" i="35"/>
  <c r="L17" i="35"/>
  <c r="L18" i="35"/>
  <c r="AF24" i="35"/>
  <c r="AA21" i="35"/>
  <c r="AC34" i="35"/>
  <c r="AA29" i="35"/>
  <c r="AA39" i="35"/>
  <c r="AA40" i="35"/>
  <c r="Q41" i="35"/>
  <c r="BH41" i="35"/>
  <c r="AI54" i="35"/>
  <c r="C64" i="35"/>
  <c r="G64" i="35"/>
  <c r="E69" i="35"/>
  <c r="C70" i="35"/>
  <c r="AH70" i="35"/>
  <c r="AY10" i="35"/>
  <c r="AY70" i="35" s="1"/>
  <c r="G72" i="35"/>
  <c r="AB72" i="35"/>
  <c r="AH34" i="35"/>
  <c r="L28" i="35"/>
  <c r="AA30" i="35"/>
  <c r="L40" i="35"/>
  <c r="P74" i="35"/>
  <c r="AB71" i="35"/>
  <c r="BE74" i="35"/>
  <c r="AJ63" i="35"/>
  <c r="BA74" i="35"/>
  <c r="G67" i="35"/>
  <c r="L9" i="35"/>
  <c r="AF69" i="35"/>
  <c r="AG9" i="35"/>
  <c r="AG69" i="35" s="1"/>
  <c r="L11" i="35"/>
  <c r="AF72" i="35"/>
  <c r="G73" i="35"/>
  <c r="AB73" i="35"/>
  <c r="AC13" i="35"/>
  <c r="AD14" i="35"/>
  <c r="AD24" i="35"/>
  <c r="AE17" i="35"/>
  <c r="AE24" i="35" s="1"/>
  <c r="AA18" i="35"/>
  <c r="I34" i="35"/>
  <c r="G44" i="35"/>
  <c r="BG44" i="35"/>
  <c r="AA41" i="35"/>
  <c r="AJ42" i="35"/>
  <c r="AD54" i="35"/>
  <c r="AA47" i="35"/>
  <c r="AJ58" i="35"/>
  <c r="AJ62" i="35"/>
  <c r="BC74" i="35"/>
  <c r="I67" i="35"/>
  <c r="I14" i="35"/>
  <c r="G68" i="35"/>
  <c r="AB68" i="35"/>
  <c r="AH69" i="35"/>
  <c r="AE10" i="35"/>
  <c r="AE70" i="35" s="1"/>
  <c r="AG12" i="35"/>
  <c r="AG72" i="35" s="1"/>
  <c r="AD73" i="35"/>
  <c r="AC18" i="35"/>
  <c r="AJ18" i="35" s="1"/>
  <c r="L20" i="35"/>
  <c r="AD71" i="35"/>
  <c r="AE27" i="35"/>
  <c r="AE34" i="35" s="1"/>
  <c r="AE38" i="35"/>
  <c r="AA42" i="35"/>
  <c r="G54" i="35"/>
  <c r="AE47" i="35"/>
  <c r="AJ59" i="35"/>
  <c r="H74" i="35"/>
  <c r="N84" i="35"/>
  <c r="N85" i="35"/>
  <c r="C71" i="35"/>
  <c r="AH71" i="35"/>
  <c r="K44" i="35"/>
  <c r="BC54" i="35"/>
  <c r="AJ48" i="35"/>
  <c r="L53" i="35"/>
  <c r="E67" i="35"/>
  <c r="AD68" i="35"/>
  <c r="G70" i="35"/>
  <c r="AB70" i="35"/>
  <c r="C72" i="35"/>
  <c r="AH72" i="35"/>
  <c r="E71" i="35"/>
  <c r="AI21" i="35"/>
  <c r="AY21" i="35"/>
  <c r="AI27" i="35"/>
  <c r="AI34" i="35" s="1"/>
  <c r="C54" i="35"/>
  <c r="AB54" i="35"/>
  <c r="BC64" i="35"/>
  <c r="BG54" i="35"/>
  <c r="BE64" i="35"/>
  <c r="J74" i="35"/>
  <c r="L62" i="35"/>
  <c r="AF64" i="35"/>
  <c r="AA61" i="35"/>
  <c r="AA59" i="35"/>
  <c r="AE61" i="35"/>
  <c r="AE64" i="35" s="1"/>
  <c r="BG74" i="35"/>
  <c r="P107" i="35"/>
  <c r="L59" i="35"/>
  <c r="AA63" i="35"/>
  <c r="T107" i="35"/>
  <c r="AG57" i="35"/>
  <c r="AG64" i="35" s="1"/>
  <c r="T107" i="33"/>
  <c r="C69" i="33"/>
  <c r="BC14" i="33"/>
  <c r="AH34" i="33"/>
  <c r="AA10" i="33"/>
  <c r="L18" i="33"/>
  <c r="AD73" i="33"/>
  <c r="K34" i="33"/>
  <c r="G34" i="33"/>
  <c r="AB64" i="33"/>
  <c r="AE13" i="33"/>
  <c r="AE73" i="33" s="1"/>
  <c r="C70" i="33"/>
  <c r="C34" i="33"/>
  <c r="L57" i="33"/>
  <c r="AZ84" i="33"/>
  <c r="C24" i="33"/>
  <c r="AY24" i="33" s="1"/>
  <c r="AH54" i="33"/>
  <c r="AA63" i="33"/>
  <c r="M19" i="33"/>
  <c r="BI19" i="33" s="1"/>
  <c r="K24" i="33"/>
  <c r="AA7" i="33"/>
  <c r="AN44" i="33"/>
  <c r="AA47" i="33"/>
  <c r="L63" i="33"/>
  <c r="AD34" i="33"/>
  <c r="AA40" i="33"/>
  <c r="L53" i="33"/>
  <c r="M53" i="33" s="1"/>
  <c r="BI53" i="33" s="1"/>
  <c r="AA19" i="33"/>
  <c r="AA32" i="33"/>
  <c r="AA42" i="33"/>
  <c r="K68" i="33"/>
  <c r="AA11" i="33"/>
  <c r="AZ91" i="33"/>
  <c r="AF14" i="33"/>
  <c r="L32" i="33"/>
  <c r="L52" i="33"/>
  <c r="M52" i="33" s="1"/>
  <c r="BI52" i="33" s="1"/>
  <c r="AN64" i="33"/>
  <c r="AJ22" i="33"/>
  <c r="BJ22" i="33" s="1"/>
  <c r="BA14" i="33"/>
  <c r="C67" i="33"/>
  <c r="AH44" i="33"/>
  <c r="G67" i="33"/>
  <c r="E24" i="33"/>
  <c r="L20" i="33"/>
  <c r="L23" i="33"/>
  <c r="E34" i="33"/>
  <c r="L30" i="33"/>
  <c r="L33" i="33"/>
  <c r="E44" i="33"/>
  <c r="L40" i="33"/>
  <c r="L43" i="33"/>
  <c r="C64" i="33"/>
  <c r="I64" i="33"/>
  <c r="AN14" i="33"/>
  <c r="AF24" i="33"/>
  <c r="AA20" i="33"/>
  <c r="AJ21" i="33"/>
  <c r="BJ21" i="33" s="1"/>
  <c r="AA27" i="33"/>
  <c r="AM34" i="33"/>
  <c r="AM54" i="33"/>
  <c r="AD64" i="33"/>
  <c r="AA60" i="33"/>
  <c r="AA61" i="33"/>
  <c r="AC63" i="33"/>
  <c r="AJ63" i="33" s="1"/>
  <c r="BJ63" i="33" s="1"/>
  <c r="I24" i="33"/>
  <c r="BA74" i="33"/>
  <c r="G24" i="33"/>
  <c r="E64" i="33"/>
  <c r="L60" i="33"/>
  <c r="AM14" i="33"/>
  <c r="AH24" i="33"/>
  <c r="AE20" i="33"/>
  <c r="AJ20" i="33" s="1"/>
  <c r="BJ20" i="33" s="1"/>
  <c r="AB34" i="33"/>
  <c r="AN34" i="33"/>
  <c r="AM44" i="33"/>
  <c r="AB54" i="33"/>
  <c r="AN54" i="33"/>
  <c r="AA52" i="33"/>
  <c r="AF64" i="33"/>
  <c r="AA62" i="33"/>
  <c r="BC74" i="33"/>
  <c r="BC85" i="33" s="1"/>
  <c r="I34" i="33"/>
  <c r="I44" i="33"/>
  <c r="L42" i="33"/>
  <c r="AJ28" i="33"/>
  <c r="BJ28" i="33" s="1"/>
  <c r="AB44" i="33"/>
  <c r="AD54" i="33"/>
  <c r="AI64" i="33"/>
  <c r="BE74" i="33"/>
  <c r="BE91" i="33" s="1"/>
  <c r="L39" i="33"/>
  <c r="G44" i="33"/>
  <c r="K54" i="33"/>
  <c r="AM24" i="33"/>
  <c r="AA23" i="33"/>
  <c r="AA29" i="33"/>
  <c r="AD44" i="33"/>
  <c r="AJ38" i="33"/>
  <c r="BJ38" i="33" s="1"/>
  <c r="AF54" i="33"/>
  <c r="AA49" i="33"/>
  <c r="BE14" i="33"/>
  <c r="K64" i="33"/>
  <c r="L59" i="33"/>
  <c r="L62" i="33"/>
  <c r="AN24" i="33"/>
  <c r="AF34" i="33"/>
  <c r="AC29" i="33"/>
  <c r="AJ29" i="33" s="1"/>
  <c r="BJ29" i="33" s="1"/>
  <c r="AF44" i="33"/>
  <c r="AA39" i="33"/>
  <c r="AJ49" i="33"/>
  <c r="BJ49" i="33" s="1"/>
  <c r="AA50" i="33"/>
  <c r="AM64" i="33"/>
  <c r="G64" i="33"/>
  <c r="BG14" i="33"/>
  <c r="AD14" i="33"/>
  <c r="L21" i="33"/>
  <c r="L31" i="33"/>
  <c r="L41" i="33"/>
  <c r="L51" i="33"/>
  <c r="L61" i="33"/>
  <c r="AB24" i="33"/>
  <c r="AI27" i="33"/>
  <c r="AI34" i="33" s="1"/>
  <c r="AA30" i="33"/>
  <c r="AI47" i="33"/>
  <c r="AI54" i="33" s="1"/>
  <c r="AA58" i="33"/>
  <c r="AJ58" i="33"/>
  <c r="BJ58" i="33" s="1"/>
  <c r="AE60" i="33"/>
  <c r="AJ60" i="33" s="1"/>
  <c r="BJ60" i="33" s="1"/>
  <c r="AG62" i="33"/>
  <c r="AJ62" i="33" s="1"/>
  <c r="BJ62" i="33" s="1"/>
  <c r="AC57" i="33"/>
  <c r="AA57" i="33"/>
  <c r="AC59" i="33"/>
  <c r="AJ59" i="33" s="1"/>
  <c r="BJ59" i="33" s="1"/>
  <c r="AE61" i="33"/>
  <c r="AJ61" i="33" s="1"/>
  <c r="BJ61" i="33" s="1"/>
  <c r="AH64" i="33"/>
  <c r="AE57" i="33"/>
  <c r="AG57" i="33"/>
  <c r="AJ48" i="33"/>
  <c r="BJ48" i="33" s="1"/>
  <c r="AJ50" i="33"/>
  <c r="BJ50" i="33" s="1"/>
  <c r="AJ51" i="33"/>
  <c r="BJ51" i="33" s="1"/>
  <c r="AJ53" i="33"/>
  <c r="BJ53" i="33" s="1"/>
  <c r="AA48" i="33"/>
  <c r="AG52" i="33"/>
  <c r="AJ52" i="33" s="1"/>
  <c r="BJ52" i="33" s="1"/>
  <c r="AC47" i="33"/>
  <c r="AA53" i="33"/>
  <c r="AE47" i="33"/>
  <c r="AE54" i="33" s="1"/>
  <c r="AA51" i="33"/>
  <c r="AJ39" i="33"/>
  <c r="BJ39" i="33" s="1"/>
  <c r="AJ41" i="33"/>
  <c r="BJ41" i="33" s="1"/>
  <c r="AI44" i="33"/>
  <c r="AJ43" i="33"/>
  <c r="BJ43" i="33" s="1"/>
  <c r="AA38" i="33"/>
  <c r="AE40" i="33"/>
  <c r="AJ40" i="33" s="1"/>
  <c r="BJ40" i="33" s="1"/>
  <c r="AG42" i="33"/>
  <c r="AJ42" i="33" s="1"/>
  <c r="BJ42" i="33" s="1"/>
  <c r="AC37" i="33"/>
  <c r="AA43" i="33"/>
  <c r="AE37" i="33"/>
  <c r="AA41" i="33"/>
  <c r="AJ31" i="33"/>
  <c r="BJ31" i="33" s="1"/>
  <c r="AJ33" i="33"/>
  <c r="BJ33" i="33" s="1"/>
  <c r="AA28" i="33"/>
  <c r="AE30" i="33"/>
  <c r="AJ30" i="33" s="1"/>
  <c r="BJ30" i="33" s="1"/>
  <c r="AG32" i="33"/>
  <c r="AJ32" i="33" s="1"/>
  <c r="BJ32" i="33" s="1"/>
  <c r="AE27" i="33"/>
  <c r="AA31" i="33"/>
  <c r="AG27" i="33"/>
  <c r="AJ18" i="33"/>
  <c r="BJ18" i="33" s="1"/>
  <c r="AA18" i="33"/>
  <c r="AA17" i="33"/>
  <c r="AI17" i="33"/>
  <c r="AI24" i="33" s="1"/>
  <c r="AC19" i="33"/>
  <c r="AJ19" i="33" s="1"/>
  <c r="BJ19" i="33" s="1"/>
  <c r="AG23" i="33"/>
  <c r="AJ23" i="33" s="1"/>
  <c r="BJ23" i="33" s="1"/>
  <c r="AC17" i="33"/>
  <c r="AA22" i="33"/>
  <c r="AE17" i="33"/>
  <c r="AA21" i="33"/>
  <c r="AG17" i="33"/>
  <c r="L50" i="33"/>
  <c r="G54" i="33"/>
  <c r="L49" i="33"/>
  <c r="E54" i="33"/>
  <c r="I54" i="33"/>
  <c r="C54" i="33"/>
  <c r="L48" i="33"/>
  <c r="Q48" i="33" s="1"/>
  <c r="AD69" i="33"/>
  <c r="AF68" i="33"/>
  <c r="AB70" i="33"/>
  <c r="C71" i="33"/>
  <c r="L37" i="33"/>
  <c r="AH71" i="33"/>
  <c r="C44" i="33"/>
  <c r="AH70" i="33"/>
  <c r="L27" i="33"/>
  <c r="E69" i="33"/>
  <c r="L17" i="33"/>
  <c r="AH67" i="33"/>
  <c r="AD67" i="33"/>
  <c r="AB73" i="33"/>
  <c r="AB71" i="33"/>
  <c r="AF71" i="33"/>
  <c r="AD68" i="33"/>
  <c r="AF70" i="33"/>
  <c r="AB69" i="33"/>
  <c r="AH72" i="33"/>
  <c r="AB67" i="33"/>
  <c r="AF69" i="33"/>
  <c r="AH69" i="33"/>
  <c r="AB68" i="33"/>
  <c r="AG68" i="33"/>
  <c r="AH68" i="33"/>
  <c r="AD71" i="33"/>
  <c r="AC68" i="33"/>
  <c r="AE72" i="33"/>
  <c r="AF67" i="33"/>
  <c r="AB72" i="33"/>
  <c r="AD72" i="33"/>
  <c r="AE68" i="33"/>
  <c r="AD70" i="33"/>
  <c r="J74" i="33"/>
  <c r="C73" i="33"/>
  <c r="H74" i="33"/>
  <c r="C72" i="33"/>
  <c r="F74" i="33"/>
  <c r="C68" i="33"/>
  <c r="E70" i="33"/>
  <c r="AH73" i="33"/>
  <c r="D74" i="33"/>
  <c r="D91" i="33" s="1"/>
  <c r="AB14" i="33"/>
  <c r="AE69" i="33"/>
  <c r="AG71" i="33"/>
  <c r="AI71" i="33"/>
  <c r="AI73" i="33"/>
  <c r="AI69" i="33"/>
  <c r="K70" i="33"/>
  <c r="I67" i="33"/>
  <c r="K67" i="33"/>
  <c r="G69" i="33"/>
  <c r="G70" i="33"/>
  <c r="E67" i="33"/>
  <c r="I70" i="33"/>
  <c r="E73" i="33"/>
  <c r="K72" i="33"/>
  <c r="G73" i="33"/>
  <c r="I68" i="33"/>
  <c r="I72" i="33"/>
  <c r="I69" i="33"/>
  <c r="E68" i="33"/>
  <c r="K69" i="33"/>
  <c r="I73" i="33"/>
  <c r="G68" i="33"/>
  <c r="K73" i="33"/>
  <c r="E72" i="33"/>
  <c r="G72" i="33"/>
  <c r="L13" i="33"/>
  <c r="G71" i="33"/>
  <c r="I71" i="33"/>
  <c r="K71" i="33"/>
  <c r="AA12" i="33"/>
  <c r="AH14" i="33"/>
  <c r="AI14" i="33"/>
  <c r="AF72" i="33"/>
  <c r="AF73" i="33"/>
  <c r="AA13" i="33"/>
  <c r="AJ11" i="33"/>
  <c r="BJ11" i="33" s="1"/>
  <c r="AJ12" i="33"/>
  <c r="BJ12" i="33" s="1"/>
  <c r="L11" i="33"/>
  <c r="E71" i="33"/>
  <c r="L10" i="33"/>
  <c r="K14" i="33"/>
  <c r="AZ85" i="33"/>
  <c r="AJ9" i="33"/>
  <c r="BJ9" i="33" s="1"/>
  <c r="G14" i="33"/>
  <c r="L7" i="33"/>
  <c r="E14" i="33"/>
  <c r="I14" i="33"/>
  <c r="C14" i="33"/>
  <c r="L8" i="33"/>
  <c r="AG14" i="33"/>
  <c r="L9" i="33"/>
  <c r="AJ7" i="33"/>
  <c r="BJ7" i="33" s="1"/>
  <c r="L12" i="33"/>
  <c r="AC14" i="33" l="1"/>
  <c r="AJ13" i="33"/>
  <c r="BJ13" i="33" s="1"/>
  <c r="BG84" i="33"/>
  <c r="BG85" i="33"/>
  <c r="BG92" i="33"/>
  <c r="M29" i="33"/>
  <c r="BI29" i="33" s="1"/>
  <c r="CF44" i="33"/>
  <c r="CB44" i="33"/>
  <c r="M58" i="33"/>
  <c r="BI58" i="33" s="1"/>
  <c r="M22" i="33"/>
  <c r="BI22" i="33" s="1"/>
  <c r="M61" i="35"/>
  <c r="BI61" i="35" s="1"/>
  <c r="BH32" i="35"/>
  <c r="BH61" i="35"/>
  <c r="M60" i="35"/>
  <c r="BI60" i="35" s="1"/>
  <c r="M58" i="35"/>
  <c r="BI58" i="35" s="1"/>
  <c r="Q58" i="35"/>
  <c r="AO50" i="35"/>
  <c r="Q50" i="35"/>
  <c r="AO32" i="35"/>
  <c r="AO58" i="35"/>
  <c r="BO58" i="35" s="1"/>
  <c r="AB8" i="39"/>
  <c r="AB7" i="39"/>
  <c r="AB4" i="39"/>
  <c r="L23" i="39"/>
  <c r="N23" i="39"/>
  <c r="BJ22" i="38"/>
  <c r="AO23" i="38"/>
  <c r="AK20" i="38"/>
  <c r="BK20" i="38" s="1"/>
  <c r="BH30" i="38"/>
  <c r="AK59" i="38"/>
  <c r="BK59" i="38" s="1"/>
  <c r="M30" i="38"/>
  <c r="BI30" i="38" s="1"/>
  <c r="AK22" i="38"/>
  <c r="BK22" i="38" s="1"/>
  <c r="BL53" i="38"/>
  <c r="AO29" i="38"/>
  <c r="AO48" i="38"/>
  <c r="AO39" i="38"/>
  <c r="BO39" i="38" s="1"/>
  <c r="AA64" i="38"/>
  <c r="AS64" i="38" s="1"/>
  <c r="AO63" i="38"/>
  <c r="P92" i="38"/>
  <c r="Q61" i="38"/>
  <c r="BJ29" i="38"/>
  <c r="BL29" i="38" s="1"/>
  <c r="AA44" i="38"/>
  <c r="AS44" i="38" s="1"/>
  <c r="P84" i="38"/>
  <c r="Q48" i="38"/>
  <c r="BO48" i="38" s="1"/>
  <c r="AI24" i="38"/>
  <c r="BM53" i="38"/>
  <c r="Q31" i="38"/>
  <c r="AO60" i="38"/>
  <c r="BO60" i="38" s="1"/>
  <c r="Q29" i="38"/>
  <c r="BH52" i="38"/>
  <c r="AO52" i="38" s="1"/>
  <c r="BO52" i="38" s="1"/>
  <c r="M48" i="38"/>
  <c r="BI48" i="38" s="1"/>
  <c r="AO53" i="38"/>
  <c r="AO62" i="38"/>
  <c r="AO43" i="38"/>
  <c r="M29" i="38"/>
  <c r="BI29" i="38" s="1"/>
  <c r="Q52" i="38"/>
  <c r="M43" i="38"/>
  <c r="BI43" i="38" s="1"/>
  <c r="M50" i="38"/>
  <c r="BI50" i="38" s="1"/>
  <c r="AJ19" i="38"/>
  <c r="BJ19" i="38" s="1"/>
  <c r="BH31" i="38"/>
  <c r="AO31" i="38" s="1"/>
  <c r="Q43" i="38"/>
  <c r="AO59" i="38"/>
  <c r="AG71" i="38"/>
  <c r="AO61" i="38"/>
  <c r="BH50" i="38"/>
  <c r="AO30" i="38"/>
  <c r="BO30" i="38" s="1"/>
  <c r="L20" i="39"/>
  <c r="AA24" i="38"/>
  <c r="AS24" i="38" s="1"/>
  <c r="AA67" i="38"/>
  <c r="BH8" i="38"/>
  <c r="Q8" i="38"/>
  <c r="F95" i="38"/>
  <c r="D95" i="38"/>
  <c r="J95" i="38"/>
  <c r="H95" i="38"/>
  <c r="AB11" i="39"/>
  <c r="AO49" i="37"/>
  <c r="Q52" i="37"/>
  <c r="M30" i="37"/>
  <c r="BI30" i="37" s="1"/>
  <c r="AJ58" i="37"/>
  <c r="AO58" i="37" s="1"/>
  <c r="BO58" i="37" s="1"/>
  <c r="BH29" i="37"/>
  <c r="AO29" i="37" s="1"/>
  <c r="AE64" i="37"/>
  <c r="AK60" i="37"/>
  <c r="BK60" i="37" s="1"/>
  <c r="BM60" i="37" s="1"/>
  <c r="M52" i="37"/>
  <c r="BI52" i="37" s="1"/>
  <c r="Q49" i="37"/>
  <c r="BO49" i="37" s="1"/>
  <c r="Q21" i="37"/>
  <c r="BH9" i="37"/>
  <c r="BH33" i="37"/>
  <c r="AJ7" i="37"/>
  <c r="M33" i="37"/>
  <c r="BI33" i="37" s="1"/>
  <c r="BH60" i="37"/>
  <c r="BL60" i="37" s="1"/>
  <c r="M21" i="37"/>
  <c r="BI21" i="37" s="1"/>
  <c r="AI34" i="36"/>
  <c r="BH27" i="36"/>
  <c r="AO62" i="36"/>
  <c r="BC91" i="36"/>
  <c r="BC92" i="36"/>
  <c r="Q63" i="36"/>
  <c r="BO63" i="36" s="1"/>
  <c r="AO40" i="36"/>
  <c r="Q40" i="36"/>
  <c r="BO40" i="36" s="1"/>
  <c r="AJ43" i="36"/>
  <c r="BJ43" i="36" s="1"/>
  <c r="BL43" i="36" s="1"/>
  <c r="BC84" i="36"/>
  <c r="Q61" i="36"/>
  <c r="AK60" i="36"/>
  <c r="BK60" i="36" s="1"/>
  <c r="BJ63" i="36"/>
  <c r="BL63" i="36" s="1"/>
  <c r="AO63" i="36"/>
  <c r="AK62" i="36"/>
  <c r="BK62" i="36" s="1"/>
  <c r="Q60" i="36"/>
  <c r="BJ60" i="36"/>
  <c r="M30" i="36"/>
  <c r="BI30" i="36" s="1"/>
  <c r="Q63" i="37"/>
  <c r="BO63" i="37" s="1"/>
  <c r="Q19" i="37"/>
  <c r="AJ50" i="37"/>
  <c r="AO50" i="37" s="1"/>
  <c r="BH19" i="37"/>
  <c r="AO19" i="37" s="1"/>
  <c r="BO19" i="37" s="1"/>
  <c r="AO48" i="37"/>
  <c r="Q59" i="37"/>
  <c r="Y107" i="37"/>
  <c r="BH59" i="37"/>
  <c r="AO59" i="37" s="1"/>
  <c r="AO63" i="37"/>
  <c r="BJ59" i="37"/>
  <c r="AO52" i="37"/>
  <c r="BO52" i="37" s="1"/>
  <c r="AO41" i="37"/>
  <c r="BJ42" i="37"/>
  <c r="AJ31" i="37"/>
  <c r="BJ31" i="37" s="1"/>
  <c r="AG70" i="37"/>
  <c r="BJ29" i="37"/>
  <c r="BL29" i="37" s="1"/>
  <c r="AO33" i="37"/>
  <c r="AJ30" i="37"/>
  <c r="BH28" i="37"/>
  <c r="AO28" i="37" s="1"/>
  <c r="BO28" i="37" s="1"/>
  <c r="M28" i="37"/>
  <c r="BI28" i="37" s="1"/>
  <c r="BJ28" i="37"/>
  <c r="BJ23" i="37"/>
  <c r="BJ18" i="37"/>
  <c r="BH13" i="37"/>
  <c r="BH11" i="37"/>
  <c r="AO11" i="37" s="1"/>
  <c r="BO11" i="37" s="1"/>
  <c r="BJ11" i="37"/>
  <c r="F95" i="37"/>
  <c r="D95" i="37"/>
  <c r="J95" i="37"/>
  <c r="H95" i="37"/>
  <c r="AK60" i="35"/>
  <c r="BK60" i="35" s="1"/>
  <c r="BM60" i="35" s="1"/>
  <c r="AO60" i="35"/>
  <c r="BO60" i="35" s="1"/>
  <c r="BH22" i="35"/>
  <c r="AO22" i="35" s="1"/>
  <c r="BJ60" i="35"/>
  <c r="AY71" i="35"/>
  <c r="Q22" i="35"/>
  <c r="AO42" i="36"/>
  <c r="BO42" i="36" s="1"/>
  <c r="AO41" i="36"/>
  <c r="AO48" i="36"/>
  <c r="Q48" i="36"/>
  <c r="BO48" i="36" s="1"/>
  <c r="BJ48" i="36"/>
  <c r="BL48" i="36" s="1"/>
  <c r="M33" i="36"/>
  <c r="BI33" i="36" s="1"/>
  <c r="AK59" i="36"/>
  <c r="BK59" i="36" s="1"/>
  <c r="AO53" i="36"/>
  <c r="BO53" i="36" s="1"/>
  <c r="AK48" i="36"/>
  <c r="BK48" i="36" s="1"/>
  <c r="M49" i="36"/>
  <c r="BI49" i="36" s="1"/>
  <c r="AO50" i="36"/>
  <c r="BO50" i="36" s="1"/>
  <c r="BH49" i="36"/>
  <c r="AO49" i="36" s="1"/>
  <c r="BO49" i="36" s="1"/>
  <c r="Q43" i="36"/>
  <c r="AK39" i="36"/>
  <c r="BK39" i="36" s="1"/>
  <c r="BM39" i="36" s="1"/>
  <c r="AO39" i="36"/>
  <c r="BO39" i="36" s="1"/>
  <c r="Q27" i="36"/>
  <c r="AO29" i="36"/>
  <c r="BO29" i="36" s="1"/>
  <c r="BH32" i="36"/>
  <c r="AO32" i="36" s="1"/>
  <c r="BO32" i="36" s="1"/>
  <c r="AO30" i="36"/>
  <c r="AK23" i="36"/>
  <c r="BK23" i="36" s="1"/>
  <c r="AO23" i="36"/>
  <c r="AK20" i="36"/>
  <c r="BK20" i="36" s="1"/>
  <c r="BJ18" i="36"/>
  <c r="AO18" i="36"/>
  <c r="AC24" i="36"/>
  <c r="AO20" i="36"/>
  <c r="AO19" i="36"/>
  <c r="AC14" i="36"/>
  <c r="BH38" i="35"/>
  <c r="AO11" i="36"/>
  <c r="BO11" i="36" s="1"/>
  <c r="M11" i="36"/>
  <c r="BI11" i="36" s="1"/>
  <c r="F95" i="36"/>
  <c r="D95" i="36"/>
  <c r="J95" i="36"/>
  <c r="H95" i="36"/>
  <c r="AO48" i="35"/>
  <c r="BO48" i="35" s="1"/>
  <c r="AO49" i="35"/>
  <c r="BH52" i="35"/>
  <c r="BJ53" i="35"/>
  <c r="AG70" i="35"/>
  <c r="AO41" i="35"/>
  <c r="BO41" i="35" s="1"/>
  <c r="BJ29" i="35"/>
  <c r="BL29" i="35" s="1"/>
  <c r="AO29" i="35"/>
  <c r="BO29" i="35" s="1"/>
  <c r="BH30" i="35"/>
  <c r="AO30" i="35" s="1"/>
  <c r="BO30" i="35" s="1"/>
  <c r="M30" i="35"/>
  <c r="BI30" i="35" s="1"/>
  <c r="BJ31" i="35"/>
  <c r="AC69" i="35"/>
  <c r="AC54" i="35"/>
  <c r="M38" i="35"/>
  <c r="BI38" i="35" s="1"/>
  <c r="Q42" i="35"/>
  <c r="BH42" i="35"/>
  <c r="AO42" i="35" s="1"/>
  <c r="Q32" i="35"/>
  <c r="BO32" i="35" s="1"/>
  <c r="AK28" i="35"/>
  <c r="BK28" i="35" s="1"/>
  <c r="BH31" i="35"/>
  <c r="AO31" i="35" s="1"/>
  <c r="BO31" i="35" s="1"/>
  <c r="M19" i="35"/>
  <c r="BI19" i="35" s="1"/>
  <c r="M23" i="35"/>
  <c r="BI23" i="35" s="1"/>
  <c r="AE67" i="35"/>
  <c r="BE92" i="36"/>
  <c r="M48" i="36"/>
  <c r="BI48" i="36" s="1"/>
  <c r="BJ59" i="36"/>
  <c r="AA70" i="36"/>
  <c r="BH51" i="36"/>
  <c r="AO51" i="36" s="1"/>
  <c r="BO51" i="36" s="1"/>
  <c r="M28" i="36"/>
  <c r="BI28" i="36" s="1"/>
  <c r="M51" i="36"/>
  <c r="BI51" i="36" s="1"/>
  <c r="BH28" i="36"/>
  <c r="AK63" i="36"/>
  <c r="BK63" i="36" s="1"/>
  <c r="BM63" i="36" s="1"/>
  <c r="BJ39" i="36"/>
  <c r="BL39" i="36" s="1"/>
  <c r="M40" i="36"/>
  <c r="BI40" i="36" s="1"/>
  <c r="M43" i="36"/>
  <c r="BI43" i="36" s="1"/>
  <c r="AC73" i="36"/>
  <c r="BE91" i="36"/>
  <c r="BM60" i="36"/>
  <c r="AJ22" i="36"/>
  <c r="Q32" i="36"/>
  <c r="AI24" i="37"/>
  <c r="AY69" i="37"/>
  <c r="Q63" i="38"/>
  <c r="AA69" i="38"/>
  <c r="BH23" i="35"/>
  <c r="AJ61" i="35"/>
  <c r="AO61" i="35" s="1"/>
  <c r="BO61" i="35" s="1"/>
  <c r="BH19" i="35"/>
  <c r="AO19" i="35" s="1"/>
  <c r="BO19" i="35" s="1"/>
  <c r="M18" i="36"/>
  <c r="BI18" i="36" s="1"/>
  <c r="AC69" i="37"/>
  <c r="AG73" i="38"/>
  <c r="AA73" i="38"/>
  <c r="AC68" i="37"/>
  <c r="AJ52" i="35"/>
  <c r="AK52" i="35" s="1"/>
  <c r="BK52" i="35" s="1"/>
  <c r="Q18" i="36"/>
  <c r="BO18" i="36" s="1"/>
  <c r="AK59" i="37"/>
  <c r="BK59" i="37" s="1"/>
  <c r="BM59" i="37" s="1"/>
  <c r="Q50" i="37"/>
  <c r="AH74" i="38"/>
  <c r="AJ38" i="35"/>
  <c r="Q23" i="38"/>
  <c r="AA54" i="38"/>
  <c r="AS54" i="38" s="1"/>
  <c r="BE84" i="36"/>
  <c r="AJ9" i="36"/>
  <c r="AE70" i="37"/>
  <c r="AC73" i="37"/>
  <c r="Q22" i="38"/>
  <c r="AY73" i="38"/>
  <c r="BH30" i="37"/>
  <c r="AK11" i="35"/>
  <c r="BK11" i="35" s="1"/>
  <c r="AC64" i="37"/>
  <c r="AJ10" i="33"/>
  <c r="AJ70" i="33" s="1"/>
  <c r="BH60" i="36"/>
  <c r="AO60" i="36" s="1"/>
  <c r="AI14" i="36"/>
  <c r="AE44" i="37"/>
  <c r="AE24" i="37"/>
  <c r="M63" i="38"/>
  <c r="BI63" i="38" s="1"/>
  <c r="AG14" i="38"/>
  <c r="AG44" i="38"/>
  <c r="AA68" i="38"/>
  <c r="M22" i="38"/>
  <c r="BI22" i="38" s="1"/>
  <c r="BM22" i="38" s="1"/>
  <c r="BL22" i="38"/>
  <c r="AK11" i="38"/>
  <c r="BK11" i="38" s="1"/>
  <c r="L34" i="38"/>
  <c r="M34" i="38" s="1"/>
  <c r="BI34" i="38" s="1"/>
  <c r="P108" i="38"/>
  <c r="AB104" i="38"/>
  <c r="AB105" i="38" s="1"/>
  <c r="AD105" i="38" s="1"/>
  <c r="BZ44" i="33"/>
  <c r="Y107" i="33"/>
  <c r="BH47" i="33"/>
  <c r="AN74" i="33"/>
  <c r="BH22" i="33"/>
  <c r="BL22" i="33" s="1"/>
  <c r="Q47" i="33"/>
  <c r="BX68" i="33"/>
  <c r="BH29" i="33"/>
  <c r="AO29" i="33" s="1"/>
  <c r="BO29" i="33" s="1"/>
  <c r="BH58" i="33"/>
  <c r="BL58" i="33" s="1"/>
  <c r="BE85" i="33"/>
  <c r="AM74" i="33"/>
  <c r="BX69" i="33"/>
  <c r="BE84" i="33"/>
  <c r="BE92" i="33"/>
  <c r="CF71" i="33"/>
  <c r="CF68" i="33"/>
  <c r="P108" i="33"/>
  <c r="CF72" i="33"/>
  <c r="U34" i="33"/>
  <c r="AY34" i="33"/>
  <c r="BS34" i="33" s="1"/>
  <c r="CF69" i="33"/>
  <c r="BX72" i="33"/>
  <c r="U64" i="33"/>
  <c r="AY64" i="33"/>
  <c r="BS64" i="33" s="1"/>
  <c r="BO4" i="33"/>
  <c r="CK4" i="33"/>
  <c r="BX70" i="33"/>
  <c r="U14" i="33"/>
  <c r="AY14" i="33"/>
  <c r="BS14" i="33" s="1"/>
  <c r="U24" i="33"/>
  <c r="BH19" i="33"/>
  <c r="BL19" i="33" s="1"/>
  <c r="Q19" i="33"/>
  <c r="BX71" i="33"/>
  <c r="U44" i="33"/>
  <c r="AY44" i="33"/>
  <c r="BS44" i="33" s="1"/>
  <c r="BJ73" i="33"/>
  <c r="BH51" i="37"/>
  <c r="Q51" i="37"/>
  <c r="M49" i="37"/>
  <c r="BI49" i="37" s="1"/>
  <c r="M41" i="37"/>
  <c r="BI41" i="37" s="1"/>
  <c r="BH39" i="37"/>
  <c r="AO39" i="37" s="1"/>
  <c r="BO39" i="37" s="1"/>
  <c r="M39" i="37"/>
  <c r="BI39" i="37" s="1"/>
  <c r="AY67" i="38"/>
  <c r="AY74" i="38" s="1"/>
  <c r="AK32" i="37"/>
  <c r="BK32" i="37" s="1"/>
  <c r="Q29" i="37"/>
  <c r="BH22" i="37"/>
  <c r="AO22" i="37" s="1"/>
  <c r="AK29" i="37"/>
  <c r="BK29" i="37" s="1"/>
  <c r="BM29" i="37" s="1"/>
  <c r="AK23" i="37"/>
  <c r="BK23" i="37" s="1"/>
  <c r="Q22" i="37"/>
  <c r="AD74" i="37"/>
  <c r="L69" i="37"/>
  <c r="Q69" i="37" s="1"/>
  <c r="Q9" i="37"/>
  <c r="AC44" i="37"/>
  <c r="AA70" i="37"/>
  <c r="AA71" i="37"/>
  <c r="M50" i="37"/>
  <c r="BI50" i="37" s="1"/>
  <c r="AA44" i="37"/>
  <c r="AS44" i="37" s="1"/>
  <c r="BJ32" i="37"/>
  <c r="AA72" i="37"/>
  <c r="AK18" i="37"/>
  <c r="BK18" i="37" s="1"/>
  <c r="AA14" i="37"/>
  <c r="AS14" i="37" s="1"/>
  <c r="M11" i="37"/>
  <c r="BI11" i="37" s="1"/>
  <c r="AK11" i="37"/>
  <c r="BK11" i="37" s="1"/>
  <c r="AY24" i="37"/>
  <c r="BS24" i="37" s="1"/>
  <c r="D85" i="37"/>
  <c r="D91" i="37"/>
  <c r="D92" i="37"/>
  <c r="D84" i="37"/>
  <c r="AA69" i="37"/>
  <c r="P108" i="37"/>
  <c r="Y107" i="36"/>
  <c r="P108" i="36"/>
  <c r="AA67" i="36"/>
  <c r="BJ53" i="36"/>
  <c r="BL53" i="36" s="1"/>
  <c r="AK53" i="36"/>
  <c r="BK53" i="36" s="1"/>
  <c r="BM53" i="36"/>
  <c r="K74" i="36"/>
  <c r="K91" i="36" s="1"/>
  <c r="M38" i="36"/>
  <c r="BI38" i="36" s="1"/>
  <c r="L34" i="36"/>
  <c r="Q34" i="36" s="1"/>
  <c r="AA68" i="36"/>
  <c r="AA71" i="36"/>
  <c r="AA69" i="36"/>
  <c r="BJ23" i="36"/>
  <c r="BL23" i="36" s="1"/>
  <c r="AB74" i="36"/>
  <c r="AY24" i="36"/>
  <c r="BS24" i="36" s="1"/>
  <c r="E74" i="36"/>
  <c r="D92" i="36"/>
  <c r="D91" i="36"/>
  <c r="D85" i="36"/>
  <c r="D84" i="36"/>
  <c r="L44" i="35"/>
  <c r="Q44" i="35" s="1"/>
  <c r="BH51" i="35"/>
  <c r="AO51" i="35" s="1"/>
  <c r="Q51" i="35"/>
  <c r="P108" i="35"/>
  <c r="AB101" i="35"/>
  <c r="AK53" i="35"/>
  <c r="BK53" i="35" s="1"/>
  <c r="AG54" i="35"/>
  <c r="AY67" i="35"/>
  <c r="AA70" i="35"/>
  <c r="AA72" i="35"/>
  <c r="L34" i="35"/>
  <c r="Q34" i="35" s="1"/>
  <c r="AC72" i="35"/>
  <c r="AK31" i="35"/>
  <c r="BK31" i="35" s="1"/>
  <c r="AA73" i="35"/>
  <c r="AK29" i="35"/>
  <c r="BK29" i="35" s="1"/>
  <c r="BM29" i="35" s="1"/>
  <c r="M31" i="35"/>
  <c r="BI31" i="35" s="1"/>
  <c r="U24" i="35"/>
  <c r="E74" i="35"/>
  <c r="AC68" i="35"/>
  <c r="AC24" i="35"/>
  <c r="AJ17" i="35"/>
  <c r="AK17" i="35" s="1"/>
  <c r="BK17" i="35" s="1"/>
  <c r="D91" i="35"/>
  <c r="F95" i="35"/>
  <c r="D95" i="35"/>
  <c r="J95" i="35"/>
  <c r="H95" i="35"/>
  <c r="D84" i="35"/>
  <c r="BJ11" i="35"/>
  <c r="D92" i="35"/>
  <c r="Y107" i="38"/>
  <c r="AK42" i="37"/>
  <c r="BK42" i="37" s="1"/>
  <c r="AJ57" i="37"/>
  <c r="AK57" i="37" s="1"/>
  <c r="BK57" i="37" s="1"/>
  <c r="AK28" i="37"/>
  <c r="BK28" i="37" s="1"/>
  <c r="AI54" i="36"/>
  <c r="AJ12" i="36"/>
  <c r="AJ8" i="35"/>
  <c r="AK8" i="35" s="1"/>
  <c r="BK8" i="35" s="1"/>
  <c r="BJ68" i="33"/>
  <c r="BJ72" i="33"/>
  <c r="BJ69" i="33"/>
  <c r="BJ71" i="33"/>
  <c r="Q41" i="37"/>
  <c r="L71" i="37"/>
  <c r="Q71" i="37" s="1"/>
  <c r="BH38" i="37"/>
  <c r="Q48" i="37"/>
  <c r="M38" i="37"/>
  <c r="BI38" i="37" s="1"/>
  <c r="M48" i="37"/>
  <c r="BI48" i="37" s="1"/>
  <c r="Q30" i="36"/>
  <c r="M19" i="36"/>
  <c r="BI19" i="36" s="1"/>
  <c r="BH38" i="36"/>
  <c r="BH19" i="36"/>
  <c r="BO23" i="36"/>
  <c r="M58" i="36"/>
  <c r="BI58" i="36" s="1"/>
  <c r="Q58" i="36"/>
  <c r="M63" i="35"/>
  <c r="BI63" i="35" s="1"/>
  <c r="M52" i="35"/>
  <c r="BI52" i="35" s="1"/>
  <c r="BH33" i="35"/>
  <c r="AO33" i="35" s="1"/>
  <c r="Q33" i="35"/>
  <c r="M33" i="35"/>
  <c r="BI33" i="35" s="1"/>
  <c r="M50" i="35"/>
  <c r="BI50" i="35" s="1"/>
  <c r="BH63" i="35"/>
  <c r="K74" i="35"/>
  <c r="K91" i="35" s="1"/>
  <c r="M41" i="33"/>
  <c r="BI41" i="33" s="1"/>
  <c r="BH41" i="33"/>
  <c r="BL41" i="33" s="1"/>
  <c r="Q41" i="33"/>
  <c r="M63" i="33"/>
  <c r="BI63" i="33" s="1"/>
  <c r="Q63" i="33"/>
  <c r="BH63" i="33"/>
  <c r="BL63" i="33" s="1"/>
  <c r="M61" i="33"/>
  <c r="BI61" i="33" s="1"/>
  <c r="Q61" i="33"/>
  <c r="BH61" i="33"/>
  <c r="BL61" i="33" s="1"/>
  <c r="M62" i="33"/>
  <c r="BI62" i="33" s="1"/>
  <c r="BH62" i="33"/>
  <c r="BL62" i="33" s="1"/>
  <c r="Q62" i="33"/>
  <c r="M40" i="33"/>
  <c r="BI40" i="33" s="1"/>
  <c r="BH40" i="33"/>
  <c r="BL40" i="33" s="1"/>
  <c r="Q40" i="33"/>
  <c r="M51" i="33"/>
  <c r="BI51" i="33" s="1"/>
  <c r="Q51" i="33"/>
  <c r="BH51" i="33"/>
  <c r="BL51" i="33" s="1"/>
  <c r="BH38" i="33"/>
  <c r="BL38" i="33" s="1"/>
  <c r="Q38" i="33"/>
  <c r="BH27" i="33"/>
  <c r="Q27" i="33"/>
  <c r="M33" i="33"/>
  <c r="BI33" i="33" s="1"/>
  <c r="BH33" i="33"/>
  <c r="BL33" i="33" s="1"/>
  <c r="Q33" i="33"/>
  <c r="BH13" i="33"/>
  <c r="Q13" i="33"/>
  <c r="M31" i="33"/>
  <c r="BI31" i="33" s="1"/>
  <c r="BH31" i="33"/>
  <c r="BL31" i="33" s="1"/>
  <c r="Q31" i="33"/>
  <c r="M30" i="33"/>
  <c r="BI30" i="33" s="1"/>
  <c r="BH30" i="33"/>
  <c r="BL30" i="33" s="1"/>
  <c r="Q30" i="33"/>
  <c r="Q10" i="33"/>
  <c r="BH10" i="33"/>
  <c r="M21" i="33"/>
  <c r="BI21" i="33" s="1"/>
  <c r="BH21" i="33"/>
  <c r="Q21" i="33"/>
  <c r="BH9" i="33"/>
  <c r="Q9" i="33"/>
  <c r="BH37" i="33"/>
  <c r="Q37" i="33"/>
  <c r="M42" i="33"/>
  <c r="BI42" i="33" s="1"/>
  <c r="BH42" i="33"/>
  <c r="BL42" i="33" s="1"/>
  <c r="Q42" i="33"/>
  <c r="M20" i="33"/>
  <c r="BI20" i="33" s="1"/>
  <c r="BH20" i="33"/>
  <c r="BL20" i="33" s="1"/>
  <c r="Q20" i="33"/>
  <c r="BH52" i="33"/>
  <c r="BL52" i="33" s="1"/>
  <c r="Q52" i="33"/>
  <c r="M57" i="33"/>
  <c r="BI57" i="33" s="1"/>
  <c r="Q57" i="33"/>
  <c r="BH57" i="33"/>
  <c r="BH28" i="33"/>
  <c r="BL28" i="33" s="1"/>
  <c r="Q28" i="33"/>
  <c r="M59" i="33"/>
  <c r="BI59" i="33" s="1"/>
  <c r="BH59" i="33"/>
  <c r="BL59" i="33" s="1"/>
  <c r="Q59" i="33"/>
  <c r="Q12" i="33"/>
  <c r="BH12" i="33"/>
  <c r="BH7" i="33"/>
  <c r="Q7" i="33"/>
  <c r="M60" i="33"/>
  <c r="BI60" i="33" s="1"/>
  <c r="BH60" i="33"/>
  <c r="BL60" i="33" s="1"/>
  <c r="Q60" i="33"/>
  <c r="M23" i="33"/>
  <c r="BI23" i="33" s="1"/>
  <c r="BH23" i="33"/>
  <c r="BL23" i="33" s="1"/>
  <c r="Q23" i="33"/>
  <c r="M11" i="33"/>
  <c r="BI11" i="33" s="1"/>
  <c r="BH11" i="33"/>
  <c r="Q11" i="33"/>
  <c r="M39" i="33"/>
  <c r="BI39" i="33" s="1"/>
  <c r="BH39" i="33"/>
  <c r="BL39" i="33" s="1"/>
  <c r="Q39" i="33"/>
  <c r="BH8" i="33"/>
  <c r="Q8" i="33"/>
  <c r="BH17" i="33"/>
  <c r="Q17" i="33"/>
  <c r="M43" i="33"/>
  <c r="BI43" i="33" s="1"/>
  <c r="BH43" i="33"/>
  <c r="BL43" i="33" s="1"/>
  <c r="Q43" i="33"/>
  <c r="M32" i="33"/>
  <c r="BI32" i="33" s="1"/>
  <c r="Q32" i="33"/>
  <c r="BH32" i="33"/>
  <c r="BL32" i="33" s="1"/>
  <c r="Q53" i="33"/>
  <c r="BH53" i="33"/>
  <c r="BL53" i="33" s="1"/>
  <c r="M38" i="33"/>
  <c r="BI38" i="33" s="1"/>
  <c r="M18" i="33"/>
  <c r="BI18" i="33" s="1"/>
  <c r="Q18" i="33"/>
  <c r="BH18" i="33"/>
  <c r="BL18" i="33" s="1"/>
  <c r="AJ50" i="38"/>
  <c r="AK50" i="38" s="1"/>
  <c r="BK50" i="38" s="1"/>
  <c r="BM50" i="38" s="1"/>
  <c r="AI54" i="38"/>
  <c r="BO22" i="38"/>
  <c r="BL23" i="38"/>
  <c r="BO23" i="38"/>
  <c r="M23" i="38"/>
  <c r="BI23" i="38" s="1"/>
  <c r="BM23" i="38" s="1"/>
  <c r="AJ9" i="38"/>
  <c r="K74" i="38"/>
  <c r="K85" i="38" s="1"/>
  <c r="BH59" i="38"/>
  <c r="M59" i="38"/>
  <c r="BI59" i="38" s="1"/>
  <c r="BM59" i="38" s="1"/>
  <c r="Q59" i="38"/>
  <c r="BJ63" i="38"/>
  <c r="BL63" i="38" s="1"/>
  <c r="AK63" i="38"/>
  <c r="BK63" i="38" s="1"/>
  <c r="BM63" i="38" s="1"/>
  <c r="BJ52" i="38"/>
  <c r="BL52" i="38" s="1"/>
  <c r="AK52" i="38"/>
  <c r="BK52" i="38" s="1"/>
  <c r="BM52" i="38" s="1"/>
  <c r="M41" i="38"/>
  <c r="BI41" i="38" s="1"/>
  <c r="BH41" i="38"/>
  <c r="AO41" i="38" s="1"/>
  <c r="Q41" i="38"/>
  <c r="BJ60" i="38"/>
  <c r="BL60" i="38" s="1"/>
  <c r="AK60" i="38"/>
  <c r="BK60" i="38" s="1"/>
  <c r="BM60" i="38" s="1"/>
  <c r="AC68" i="38"/>
  <c r="AJ8" i="38"/>
  <c r="AO8" i="38" s="1"/>
  <c r="AK61" i="38"/>
  <c r="BK61" i="38" s="1"/>
  <c r="BM61" i="38" s="1"/>
  <c r="BJ61" i="38"/>
  <c r="BL61" i="38" s="1"/>
  <c r="AK41" i="38"/>
  <c r="BK41" i="38" s="1"/>
  <c r="BJ41" i="38"/>
  <c r="AC72" i="38"/>
  <c r="AJ12" i="38"/>
  <c r="I74" i="38"/>
  <c r="G74" i="38"/>
  <c r="BE92" i="38"/>
  <c r="BE85" i="38"/>
  <c r="BE84" i="38"/>
  <c r="BE91" i="38"/>
  <c r="Q32" i="38"/>
  <c r="BH32" i="38"/>
  <c r="AO32" i="38" s="1"/>
  <c r="M32" i="38"/>
  <c r="BI32" i="38" s="1"/>
  <c r="AE68" i="38"/>
  <c r="L73" i="38"/>
  <c r="M13" i="38"/>
  <c r="BI13" i="38" s="1"/>
  <c r="Q13" i="38"/>
  <c r="BH13" i="38"/>
  <c r="AJ21" i="38"/>
  <c r="Q57" i="38"/>
  <c r="M57" i="38"/>
  <c r="BI57" i="38" s="1"/>
  <c r="BH57" i="38"/>
  <c r="L64" i="38"/>
  <c r="U64" i="38"/>
  <c r="AY64" i="38"/>
  <c r="BS64" i="38" s="1"/>
  <c r="Q42" i="38"/>
  <c r="BH42" i="38"/>
  <c r="AO42" i="38" s="1"/>
  <c r="M42" i="38"/>
  <c r="BI42" i="38" s="1"/>
  <c r="BM42" i="38" s="1"/>
  <c r="AJ13" i="38"/>
  <c r="AK19" i="38"/>
  <c r="BK19" i="38" s="1"/>
  <c r="AA71" i="38"/>
  <c r="AK31" i="38"/>
  <c r="BK31" i="38" s="1"/>
  <c r="BM31" i="38" s="1"/>
  <c r="BJ31" i="38"/>
  <c r="BO53" i="38"/>
  <c r="AA14" i="38"/>
  <c r="AS14" i="38" s="1"/>
  <c r="BH40" i="38"/>
  <c r="AO40" i="38" s="1"/>
  <c r="M40" i="38"/>
  <c r="BI40" i="38" s="1"/>
  <c r="Q40" i="38"/>
  <c r="U14" i="38"/>
  <c r="AY14" i="38"/>
  <c r="BS14" i="38" s="1"/>
  <c r="BJ18" i="38"/>
  <c r="AK18" i="38"/>
  <c r="BK18" i="38" s="1"/>
  <c r="BJ30" i="38"/>
  <c r="BL30" i="38" s="1"/>
  <c r="AK30" i="38"/>
  <c r="BK30" i="38" s="1"/>
  <c r="BM30" i="38" s="1"/>
  <c r="AC67" i="38"/>
  <c r="AC14" i="38"/>
  <c r="AJ7" i="38"/>
  <c r="M10" i="38"/>
  <c r="BI10" i="38" s="1"/>
  <c r="Q10" i="38"/>
  <c r="BH10" i="38"/>
  <c r="L70" i="38"/>
  <c r="Q12" i="38"/>
  <c r="BH12" i="38"/>
  <c r="M12" i="38"/>
  <c r="BI12" i="38" s="1"/>
  <c r="L72" i="38"/>
  <c r="Q21" i="38"/>
  <c r="M21" i="38"/>
  <c r="BI21" i="38" s="1"/>
  <c r="L71" i="38"/>
  <c r="BH21" i="38"/>
  <c r="AA70" i="38"/>
  <c r="BJ50" i="38"/>
  <c r="AA72" i="38"/>
  <c r="AJ28" i="38"/>
  <c r="AO28" i="38" s="1"/>
  <c r="C74" i="38"/>
  <c r="U54" i="38"/>
  <c r="AY54" i="38"/>
  <c r="BS54" i="38" s="1"/>
  <c r="AC54" i="38"/>
  <c r="AJ47" i="38"/>
  <c r="AE67" i="38"/>
  <c r="AE14" i="38"/>
  <c r="AE44" i="38"/>
  <c r="AK29" i="38"/>
  <c r="BK29" i="38" s="1"/>
  <c r="BH49" i="38"/>
  <c r="AO49" i="38" s="1"/>
  <c r="M49" i="38"/>
  <c r="BI49" i="38" s="1"/>
  <c r="Q49" i="38"/>
  <c r="U44" i="38"/>
  <c r="AY44" i="38"/>
  <c r="BS44" i="38" s="1"/>
  <c r="BJ40" i="38"/>
  <c r="AK40" i="38"/>
  <c r="BK40" i="38" s="1"/>
  <c r="BJ39" i="38"/>
  <c r="BL39" i="38" s="1"/>
  <c r="AK39" i="38"/>
  <c r="BK39" i="38" s="1"/>
  <c r="BM39" i="38" s="1"/>
  <c r="Q38" i="38"/>
  <c r="BH38" i="38"/>
  <c r="AO38" i="38" s="1"/>
  <c r="M38" i="38"/>
  <c r="BI38" i="38" s="1"/>
  <c r="M11" i="38"/>
  <c r="BI11" i="38" s="1"/>
  <c r="BH11" i="38"/>
  <c r="AO11" i="38" s="1"/>
  <c r="Q11" i="38"/>
  <c r="AC70" i="38"/>
  <c r="AJ10" i="38"/>
  <c r="AD74" i="38"/>
  <c r="BH47" i="38"/>
  <c r="L54" i="38"/>
  <c r="M47" i="38"/>
  <c r="BI47" i="38" s="1"/>
  <c r="Q47" i="38"/>
  <c r="AB74" i="38"/>
  <c r="L44" i="38"/>
  <c r="Q37" i="38"/>
  <c r="M37" i="38"/>
  <c r="BI37" i="38" s="1"/>
  <c r="BH37" i="38"/>
  <c r="Q19" i="38"/>
  <c r="M19" i="38"/>
  <c r="BI19" i="38" s="1"/>
  <c r="BH19" i="38"/>
  <c r="AK51" i="38"/>
  <c r="BK51" i="38" s="1"/>
  <c r="BJ51" i="38"/>
  <c r="BJ38" i="38"/>
  <c r="AK38" i="38"/>
  <c r="BK38" i="38" s="1"/>
  <c r="AY24" i="38"/>
  <c r="BS24" i="38" s="1"/>
  <c r="U24" i="38"/>
  <c r="AC34" i="38"/>
  <c r="AJ27" i="38"/>
  <c r="AO27" i="38" s="1"/>
  <c r="AJ58" i="38"/>
  <c r="AO58" i="38" s="1"/>
  <c r="AK48" i="38"/>
  <c r="BK48" i="38" s="1"/>
  <c r="BJ48" i="38"/>
  <c r="BL48" i="38" s="1"/>
  <c r="D92" i="38"/>
  <c r="D85" i="38"/>
  <c r="D84" i="38"/>
  <c r="D91" i="38"/>
  <c r="BJ9" i="38"/>
  <c r="AK43" i="38"/>
  <c r="BK43" i="38" s="1"/>
  <c r="BJ43" i="38"/>
  <c r="BL43" i="38" s="1"/>
  <c r="Q20" i="38"/>
  <c r="BH20" i="38"/>
  <c r="AO20" i="38" s="1"/>
  <c r="M20" i="38"/>
  <c r="BI20" i="38" s="1"/>
  <c r="BM20" i="38" s="1"/>
  <c r="AF74" i="38"/>
  <c r="AK62" i="38"/>
  <c r="BK62" i="38" s="1"/>
  <c r="BJ62" i="38"/>
  <c r="BJ49" i="38"/>
  <c r="AK49" i="38"/>
  <c r="BK49" i="38" s="1"/>
  <c r="AE24" i="38"/>
  <c r="AI68" i="38"/>
  <c r="AI74" i="38" s="1"/>
  <c r="AI14" i="38"/>
  <c r="Q51" i="38"/>
  <c r="M51" i="38"/>
  <c r="BI51" i="38" s="1"/>
  <c r="BH51" i="38"/>
  <c r="AG67" i="38"/>
  <c r="L67" i="38"/>
  <c r="Q7" i="38"/>
  <c r="BH7" i="38"/>
  <c r="M7" i="38"/>
  <c r="BI7" i="38" s="1"/>
  <c r="L14" i="38"/>
  <c r="AA34" i="38"/>
  <c r="AS34" i="38" s="1"/>
  <c r="BO29" i="38"/>
  <c r="AJ57" i="38"/>
  <c r="AO57" i="38" s="1"/>
  <c r="AC64" i="38"/>
  <c r="BH62" i="38"/>
  <c r="M62" i="38"/>
  <c r="BI62" i="38" s="1"/>
  <c r="Q62" i="38"/>
  <c r="BJ33" i="38"/>
  <c r="BL33" i="38" s="1"/>
  <c r="AK33" i="38"/>
  <c r="BK33" i="38" s="1"/>
  <c r="BM33" i="38" s="1"/>
  <c r="BO33" i="38"/>
  <c r="AC69" i="38"/>
  <c r="L24" i="38"/>
  <c r="Q17" i="38"/>
  <c r="M17" i="38"/>
  <c r="BI17" i="38" s="1"/>
  <c r="BH17" i="38"/>
  <c r="AJ37" i="38"/>
  <c r="Q18" i="38"/>
  <c r="BH18" i="38"/>
  <c r="AO18" i="38" s="1"/>
  <c r="M18" i="38"/>
  <c r="BI18" i="38" s="1"/>
  <c r="AC24" i="38"/>
  <c r="AJ17" i="38"/>
  <c r="AO17" i="38" s="1"/>
  <c r="L68" i="38"/>
  <c r="E74" i="38"/>
  <c r="BH9" i="38"/>
  <c r="M9" i="38"/>
  <c r="BI9" i="38" s="1"/>
  <c r="L69" i="38"/>
  <c r="Q9" i="38"/>
  <c r="BJ32" i="38"/>
  <c r="AK32" i="38"/>
  <c r="BK32" i="38" s="1"/>
  <c r="AG24" i="38"/>
  <c r="BJ20" i="37"/>
  <c r="AK20" i="37"/>
  <c r="BK20" i="37" s="1"/>
  <c r="BH53" i="37"/>
  <c r="AO53" i="37" s="1"/>
  <c r="Q53" i="37"/>
  <c r="M53" i="37"/>
  <c r="BI53" i="37" s="1"/>
  <c r="L34" i="37"/>
  <c r="M27" i="37"/>
  <c r="BI27" i="37" s="1"/>
  <c r="BH27" i="37"/>
  <c r="Q27" i="37"/>
  <c r="BH20" i="37"/>
  <c r="AO20" i="37" s="1"/>
  <c r="M20" i="37"/>
  <c r="BI20" i="37" s="1"/>
  <c r="Q20" i="37"/>
  <c r="AK48" i="37"/>
  <c r="BK48" i="37" s="1"/>
  <c r="BJ48" i="37"/>
  <c r="BL48" i="37" s="1"/>
  <c r="C74" i="37"/>
  <c r="BH32" i="37"/>
  <c r="AO32" i="37" s="1"/>
  <c r="M32" i="37"/>
  <c r="BI32" i="37" s="1"/>
  <c r="Q32" i="37"/>
  <c r="AE73" i="37"/>
  <c r="AJ13" i="37"/>
  <c r="Q23" i="37"/>
  <c r="M23" i="37"/>
  <c r="BI23" i="37" s="1"/>
  <c r="BH23" i="37"/>
  <c r="AO23" i="37" s="1"/>
  <c r="AJ27" i="37"/>
  <c r="AE34" i="37"/>
  <c r="AY44" i="37"/>
  <c r="BS44" i="37" s="1"/>
  <c r="U44" i="37"/>
  <c r="AY67" i="37"/>
  <c r="BH62" i="37"/>
  <c r="AO62" i="37" s="1"/>
  <c r="M62" i="37"/>
  <c r="BI62" i="37" s="1"/>
  <c r="BM62" i="37" s="1"/>
  <c r="Q62" i="37"/>
  <c r="BJ58" i="37"/>
  <c r="BL58" i="37" s="1"/>
  <c r="AK58" i="37"/>
  <c r="BK58" i="37" s="1"/>
  <c r="BM58" i="37" s="1"/>
  <c r="U34" i="37"/>
  <c r="AY34" i="37"/>
  <c r="BS34" i="37" s="1"/>
  <c r="AE69" i="37"/>
  <c r="AJ9" i="37"/>
  <c r="AG67" i="37"/>
  <c r="AG14" i="37"/>
  <c r="Q42" i="37"/>
  <c r="M42" i="37"/>
  <c r="BI42" i="37" s="1"/>
  <c r="BH42" i="37"/>
  <c r="AO42" i="37" s="1"/>
  <c r="AK19" i="37"/>
  <c r="BK19" i="37" s="1"/>
  <c r="BM19" i="37" s="1"/>
  <c r="BJ19" i="37"/>
  <c r="E74" i="37"/>
  <c r="AA34" i="37"/>
  <c r="AS34" i="37" s="1"/>
  <c r="L44" i="37"/>
  <c r="BH37" i="37"/>
  <c r="Q37" i="37"/>
  <c r="M37" i="37"/>
  <c r="BI37" i="37" s="1"/>
  <c r="Q31" i="37"/>
  <c r="BH31" i="37"/>
  <c r="M31" i="37"/>
  <c r="BI31" i="37" s="1"/>
  <c r="AJ51" i="37"/>
  <c r="AI67" i="37"/>
  <c r="AI74" i="37" s="1"/>
  <c r="AI14" i="37"/>
  <c r="AJ12" i="37"/>
  <c r="AF74" i="37"/>
  <c r="AA73" i="37"/>
  <c r="AE67" i="37"/>
  <c r="AE14" i="37"/>
  <c r="Q43" i="37"/>
  <c r="BH43" i="37"/>
  <c r="AO43" i="37" s="1"/>
  <c r="M43" i="37"/>
  <c r="BI43" i="37" s="1"/>
  <c r="AJ17" i="37"/>
  <c r="AC24" i="37"/>
  <c r="AC54" i="37"/>
  <c r="AA24" i="37"/>
  <c r="AS24" i="37" s="1"/>
  <c r="AK22" i="37"/>
  <c r="BK22" i="37" s="1"/>
  <c r="BM22" i="37" s="1"/>
  <c r="BJ22" i="37"/>
  <c r="AJ8" i="37"/>
  <c r="AA54" i="37"/>
  <c r="AS54" i="37" s="1"/>
  <c r="L72" i="37"/>
  <c r="BH12" i="37"/>
  <c r="Q12" i="37"/>
  <c r="M12" i="37"/>
  <c r="BI12" i="37" s="1"/>
  <c r="K74" i="37"/>
  <c r="AK33" i="37"/>
  <c r="BK33" i="37" s="1"/>
  <c r="BJ33" i="37"/>
  <c r="BL33" i="37" s="1"/>
  <c r="BO33" i="37"/>
  <c r="I74" i="37"/>
  <c r="Q57" i="37"/>
  <c r="L64" i="37"/>
  <c r="BH57" i="37"/>
  <c r="M57" i="37"/>
  <c r="BI57" i="37" s="1"/>
  <c r="BJ41" i="37"/>
  <c r="BL41" i="37" s="1"/>
  <c r="AK41" i="37"/>
  <c r="BK41" i="37" s="1"/>
  <c r="L24" i="37"/>
  <c r="M17" i="37"/>
  <c r="BI17" i="37" s="1"/>
  <c r="BH17" i="37"/>
  <c r="Q17" i="37"/>
  <c r="AA67" i="37"/>
  <c r="AJ47" i="37"/>
  <c r="AC71" i="37"/>
  <c r="L68" i="37"/>
  <c r="Q8" i="37"/>
  <c r="BH8" i="37"/>
  <c r="M8" i="37"/>
  <c r="BI8" i="37" s="1"/>
  <c r="AA68" i="37"/>
  <c r="AK61" i="37"/>
  <c r="BK61" i="37" s="1"/>
  <c r="BM61" i="37" s="1"/>
  <c r="BO61" i="37"/>
  <c r="BJ61" i="37"/>
  <c r="BL61" i="37" s="1"/>
  <c r="Q47" i="37"/>
  <c r="M47" i="37"/>
  <c r="BI47" i="37" s="1"/>
  <c r="L54" i="37"/>
  <c r="BH47" i="37"/>
  <c r="BJ7" i="37"/>
  <c r="AK7" i="37"/>
  <c r="BK7" i="37" s="1"/>
  <c r="AH74" i="37"/>
  <c r="AJ10" i="37"/>
  <c r="G74" i="37"/>
  <c r="Q18" i="37"/>
  <c r="BH18" i="37"/>
  <c r="AO18" i="37" s="1"/>
  <c r="M18" i="37"/>
  <c r="BI18" i="37" s="1"/>
  <c r="BJ63" i="37"/>
  <c r="BL63" i="37" s="1"/>
  <c r="AK63" i="37"/>
  <c r="BK63" i="37" s="1"/>
  <c r="BM63" i="37" s="1"/>
  <c r="BH40" i="37"/>
  <c r="AO40" i="37" s="1"/>
  <c r="M40" i="37"/>
  <c r="BI40" i="37" s="1"/>
  <c r="Q40" i="37"/>
  <c r="L67" i="37"/>
  <c r="M7" i="37"/>
  <c r="BI7" i="37" s="1"/>
  <c r="Q7" i="37"/>
  <c r="L14" i="37"/>
  <c r="BH7" i="37"/>
  <c r="AO7" i="37" s="1"/>
  <c r="AG71" i="37"/>
  <c r="AJ21" i="37"/>
  <c r="AO21" i="37" s="1"/>
  <c r="AB74" i="37"/>
  <c r="AK40" i="37"/>
  <c r="BK40" i="37" s="1"/>
  <c r="BJ40" i="37"/>
  <c r="U14" i="37"/>
  <c r="AY14" i="37"/>
  <c r="BS14" i="37" s="1"/>
  <c r="AY64" i="37"/>
  <c r="BS64" i="37" s="1"/>
  <c r="U64" i="37"/>
  <c r="BJ43" i="37"/>
  <c r="AK43" i="37"/>
  <c r="BK43" i="37" s="1"/>
  <c r="L73" i="37"/>
  <c r="AK39" i="37"/>
  <c r="BK39" i="37" s="1"/>
  <c r="BJ39" i="37"/>
  <c r="AG24" i="37"/>
  <c r="AK52" i="37"/>
  <c r="BK52" i="37" s="1"/>
  <c r="BM52" i="37" s="1"/>
  <c r="BJ52" i="37"/>
  <c r="BL52" i="37" s="1"/>
  <c r="U54" i="37"/>
  <c r="AY54" i="37"/>
  <c r="BS54" i="37" s="1"/>
  <c r="AA64" i="37"/>
  <c r="AS64" i="37" s="1"/>
  <c r="BJ53" i="37"/>
  <c r="AK53" i="37"/>
  <c r="BK53" i="37" s="1"/>
  <c r="BJ38" i="37"/>
  <c r="AK38" i="37"/>
  <c r="BK38" i="37" s="1"/>
  <c r="L70" i="37"/>
  <c r="BH10" i="37"/>
  <c r="Q10" i="37"/>
  <c r="M10" i="37"/>
  <c r="BI10" i="37" s="1"/>
  <c r="AK49" i="37"/>
  <c r="BK49" i="37" s="1"/>
  <c r="BJ49" i="37"/>
  <c r="BL49" i="37" s="1"/>
  <c r="AJ37" i="37"/>
  <c r="AG64" i="37"/>
  <c r="AK50" i="36"/>
  <c r="BK50" i="36" s="1"/>
  <c r="BM50" i="36" s="1"/>
  <c r="BJ50" i="36"/>
  <c r="BL50" i="36" s="1"/>
  <c r="C74" i="36"/>
  <c r="AK30" i="36"/>
  <c r="BK30" i="36" s="1"/>
  <c r="BM30" i="36" s="1"/>
  <c r="BJ30" i="36"/>
  <c r="BL30" i="36" s="1"/>
  <c r="M59" i="36"/>
  <c r="BI59" i="36" s="1"/>
  <c r="BM59" i="36" s="1"/>
  <c r="BH59" i="36"/>
  <c r="AO59" i="36" s="1"/>
  <c r="Q59" i="36"/>
  <c r="AA72" i="36"/>
  <c r="U44" i="36"/>
  <c r="AY44" i="36"/>
  <c r="BS44" i="36" s="1"/>
  <c r="AK61" i="36"/>
  <c r="BK61" i="36" s="1"/>
  <c r="BM61" i="36" s="1"/>
  <c r="BJ61" i="36"/>
  <c r="BL61" i="36" s="1"/>
  <c r="BO61" i="36"/>
  <c r="BM62" i="36"/>
  <c r="BJ51" i="36"/>
  <c r="AK51" i="36"/>
  <c r="BK51" i="36" s="1"/>
  <c r="BH37" i="36"/>
  <c r="M37" i="36"/>
  <c r="BI37" i="36" s="1"/>
  <c r="L44" i="36"/>
  <c r="Q37" i="36"/>
  <c r="AH74" i="36"/>
  <c r="AJ57" i="36"/>
  <c r="L73" i="36"/>
  <c r="Q13" i="36"/>
  <c r="BH13" i="36"/>
  <c r="M13" i="36"/>
  <c r="BI13" i="36" s="1"/>
  <c r="AK40" i="36"/>
  <c r="BK40" i="36" s="1"/>
  <c r="BJ40" i="36"/>
  <c r="BL40" i="36" s="1"/>
  <c r="AD74" i="36"/>
  <c r="Q22" i="36"/>
  <c r="M22" i="36"/>
  <c r="BI22" i="36" s="1"/>
  <c r="BH22" i="36"/>
  <c r="AC69" i="36"/>
  <c r="AI70" i="36"/>
  <c r="AK31" i="36"/>
  <c r="BK31" i="36" s="1"/>
  <c r="BJ31" i="36"/>
  <c r="AG67" i="36"/>
  <c r="AG14" i="36"/>
  <c r="AK19" i="36"/>
  <c r="BK19" i="36" s="1"/>
  <c r="BM19" i="36" s="1"/>
  <c r="BJ19" i="36"/>
  <c r="G74" i="36"/>
  <c r="AE67" i="36"/>
  <c r="AE14" i="36"/>
  <c r="AC44" i="36"/>
  <c r="AJ37" i="36"/>
  <c r="L71" i="36"/>
  <c r="Q21" i="36"/>
  <c r="M21" i="36"/>
  <c r="BI21" i="36" s="1"/>
  <c r="BH21" i="36"/>
  <c r="BJ17" i="36"/>
  <c r="AK17" i="36"/>
  <c r="BK17" i="36" s="1"/>
  <c r="BJ58" i="36"/>
  <c r="BL58" i="36" s="1"/>
  <c r="AK58" i="36"/>
  <c r="BK58" i="36" s="1"/>
  <c r="Q57" i="36"/>
  <c r="M57" i="36"/>
  <c r="BI57" i="36" s="1"/>
  <c r="BH57" i="36"/>
  <c r="L64" i="36"/>
  <c r="AK33" i="36"/>
  <c r="BK33" i="36" s="1"/>
  <c r="BJ33" i="36"/>
  <c r="BL33" i="36" s="1"/>
  <c r="BO33" i="36"/>
  <c r="AC54" i="36"/>
  <c r="AJ47" i="36"/>
  <c r="AG71" i="36"/>
  <c r="AG24" i="36"/>
  <c r="AC34" i="36"/>
  <c r="AJ28" i="36"/>
  <c r="AE68" i="36"/>
  <c r="AJ8" i="36"/>
  <c r="AA54" i="36"/>
  <c r="AS54" i="36" s="1"/>
  <c r="BH17" i="36"/>
  <c r="AO17" i="36" s="1"/>
  <c r="M17" i="36"/>
  <c r="BI17" i="36" s="1"/>
  <c r="Q17" i="36"/>
  <c r="L24" i="36"/>
  <c r="L68" i="36"/>
  <c r="M8" i="36"/>
  <c r="BI8" i="36" s="1"/>
  <c r="BH8" i="36"/>
  <c r="Q8" i="36"/>
  <c r="BJ42" i="36"/>
  <c r="BL42" i="36" s="1"/>
  <c r="AK42" i="36"/>
  <c r="BK42" i="36" s="1"/>
  <c r="BM42" i="36" s="1"/>
  <c r="AY14" i="36"/>
  <c r="BS14" i="36" s="1"/>
  <c r="U14" i="36"/>
  <c r="I74" i="36"/>
  <c r="AE24" i="36"/>
  <c r="AA14" i="36"/>
  <c r="AS14" i="36" s="1"/>
  <c r="AY64" i="36"/>
  <c r="BS64" i="36" s="1"/>
  <c r="U64" i="36"/>
  <c r="AI67" i="36"/>
  <c r="AA34" i="36"/>
  <c r="AS34" i="36" s="1"/>
  <c r="BL18" i="36"/>
  <c r="AY34" i="36"/>
  <c r="BS34" i="36" s="1"/>
  <c r="U34" i="36"/>
  <c r="AC67" i="36"/>
  <c r="AK11" i="36"/>
  <c r="BK11" i="36" s="1"/>
  <c r="BM11" i="36" s="1"/>
  <c r="BJ11" i="36"/>
  <c r="BL11" i="36" s="1"/>
  <c r="BJ29" i="36"/>
  <c r="BL29" i="36" s="1"/>
  <c r="AK29" i="36"/>
  <c r="BK29" i="36" s="1"/>
  <c r="BM29" i="36" s="1"/>
  <c r="AJ7" i="36"/>
  <c r="AO7" i="36" s="1"/>
  <c r="L67" i="36"/>
  <c r="Q7" i="36"/>
  <c r="M7" i="36"/>
  <c r="BI7" i="36" s="1"/>
  <c r="L14" i="36"/>
  <c r="BH7" i="36"/>
  <c r="AF74" i="36"/>
  <c r="BJ49" i="36"/>
  <c r="AK49" i="36"/>
  <c r="BK49" i="36" s="1"/>
  <c r="BM49" i="36" s="1"/>
  <c r="BJ32" i="36"/>
  <c r="AK32" i="36"/>
  <c r="BK32" i="36" s="1"/>
  <c r="BM32" i="36" s="1"/>
  <c r="BJ38" i="36"/>
  <c r="AK38" i="36"/>
  <c r="BK38" i="36" s="1"/>
  <c r="AJ21" i="36"/>
  <c r="AO21" i="36" s="1"/>
  <c r="AA73" i="36"/>
  <c r="L69" i="36"/>
  <c r="Q9" i="36"/>
  <c r="BH9" i="36"/>
  <c r="M9" i="36"/>
  <c r="BI9" i="36" s="1"/>
  <c r="BM23" i="36"/>
  <c r="AJ13" i="36"/>
  <c r="AA24" i="36"/>
  <c r="AS24" i="36" s="1"/>
  <c r="AK18" i="36"/>
  <c r="BK18" i="36" s="1"/>
  <c r="BM18" i="36" s="1"/>
  <c r="Q20" i="36"/>
  <c r="M20" i="36"/>
  <c r="BI20" i="36" s="1"/>
  <c r="BM20" i="36" s="1"/>
  <c r="BH20" i="36"/>
  <c r="BH31" i="36"/>
  <c r="AO31" i="36" s="1"/>
  <c r="M31" i="36"/>
  <c r="BI31" i="36" s="1"/>
  <c r="Q31" i="36"/>
  <c r="BJ52" i="36"/>
  <c r="AK52" i="36"/>
  <c r="BK52" i="36" s="1"/>
  <c r="AY54" i="36"/>
  <c r="BS54" i="36" s="1"/>
  <c r="U54" i="36"/>
  <c r="L72" i="36"/>
  <c r="Q12" i="36"/>
  <c r="M12" i="36"/>
  <c r="BI12" i="36" s="1"/>
  <c r="BH12" i="36"/>
  <c r="Q52" i="36"/>
  <c r="M52" i="36"/>
  <c r="BI52" i="36" s="1"/>
  <c r="BH52" i="36"/>
  <c r="AO52" i="36" s="1"/>
  <c r="AA64" i="36"/>
  <c r="AS64" i="36" s="1"/>
  <c r="AY67" i="36"/>
  <c r="AY74" i="36" s="1"/>
  <c r="BS74" i="36" s="1"/>
  <c r="BO62" i="36"/>
  <c r="BJ41" i="36"/>
  <c r="BL41" i="36" s="1"/>
  <c r="BO41" i="36"/>
  <c r="AK41" i="36"/>
  <c r="BK41" i="36" s="1"/>
  <c r="BM41" i="36" s="1"/>
  <c r="BH47" i="36"/>
  <c r="L54" i="36"/>
  <c r="Q47" i="36"/>
  <c r="M47" i="36"/>
  <c r="BI47" i="36" s="1"/>
  <c r="AA44" i="36"/>
  <c r="AS44" i="36" s="1"/>
  <c r="AC71" i="36"/>
  <c r="AC70" i="36"/>
  <c r="AJ10" i="36"/>
  <c r="AJ27" i="36"/>
  <c r="AO27" i="36" s="1"/>
  <c r="AI24" i="36"/>
  <c r="L70" i="36"/>
  <c r="M10" i="36"/>
  <c r="BI10" i="36" s="1"/>
  <c r="BH10" i="36"/>
  <c r="Q10" i="36"/>
  <c r="M49" i="35"/>
  <c r="BI49" i="35" s="1"/>
  <c r="AF74" i="35"/>
  <c r="Q49" i="35"/>
  <c r="AK51" i="35"/>
  <c r="BK51" i="35" s="1"/>
  <c r="BM51" i="35" s="1"/>
  <c r="BJ51" i="35"/>
  <c r="AD74" i="35"/>
  <c r="BJ18" i="35"/>
  <c r="AK18" i="35"/>
  <c r="BK18" i="35" s="1"/>
  <c r="I74" i="35"/>
  <c r="AK42" i="35"/>
  <c r="BK42" i="35" s="1"/>
  <c r="BM42" i="35" s="1"/>
  <c r="BJ42" i="35"/>
  <c r="M11" i="35"/>
  <c r="BI11" i="35" s="1"/>
  <c r="Q11" i="35"/>
  <c r="BH11" i="35"/>
  <c r="AO11" i="35" s="1"/>
  <c r="BE92" i="35"/>
  <c r="BE85" i="35"/>
  <c r="BE84" i="35"/>
  <c r="BE91" i="35"/>
  <c r="U64" i="35"/>
  <c r="AY64" i="35"/>
  <c r="BS64" i="35" s="1"/>
  <c r="AA24" i="35"/>
  <c r="AS24" i="35" s="1"/>
  <c r="AJ10" i="35"/>
  <c r="AO10" i="35" s="1"/>
  <c r="AG67" i="35"/>
  <c r="AG14" i="35"/>
  <c r="U44" i="35"/>
  <c r="AY44" i="35"/>
  <c r="BS44" i="35" s="1"/>
  <c r="BJ40" i="35"/>
  <c r="AK40" i="35"/>
  <c r="BK40" i="35" s="1"/>
  <c r="AJ43" i="35"/>
  <c r="BJ23" i="35"/>
  <c r="AK23" i="35"/>
  <c r="BK23" i="35" s="1"/>
  <c r="AY54" i="35"/>
  <c r="BS54" i="35" s="1"/>
  <c r="U54" i="35"/>
  <c r="AC67" i="35"/>
  <c r="AJ7" i="35"/>
  <c r="AC14" i="35"/>
  <c r="BO50" i="35"/>
  <c r="BJ50" i="35"/>
  <c r="BL50" i="35" s="1"/>
  <c r="AK50" i="35"/>
  <c r="BK50" i="35" s="1"/>
  <c r="Q20" i="35"/>
  <c r="BH20" i="35"/>
  <c r="AO20" i="35" s="1"/>
  <c r="M20" i="35"/>
  <c r="BI20" i="35" s="1"/>
  <c r="BM20" i="35" s="1"/>
  <c r="AK30" i="35"/>
  <c r="BK30" i="35" s="1"/>
  <c r="BJ30" i="35"/>
  <c r="BG85" i="35"/>
  <c r="BG92" i="35"/>
  <c r="BG91" i="35"/>
  <c r="BG84" i="35"/>
  <c r="BH62" i="35"/>
  <c r="AO62" i="35" s="1"/>
  <c r="M62" i="35"/>
  <c r="BI62" i="35" s="1"/>
  <c r="Q62" i="35"/>
  <c r="Q53" i="35"/>
  <c r="M53" i="35"/>
  <c r="BI53" i="35" s="1"/>
  <c r="BH53" i="35"/>
  <c r="AO53" i="35" s="1"/>
  <c r="AJ21" i="35"/>
  <c r="G74" i="35"/>
  <c r="Q28" i="35"/>
  <c r="M28" i="35"/>
  <c r="BI28" i="35" s="1"/>
  <c r="BH28" i="35"/>
  <c r="AO28" i="35" s="1"/>
  <c r="AA69" i="35"/>
  <c r="L71" i="35"/>
  <c r="BH21" i="35"/>
  <c r="M21" i="35"/>
  <c r="BI21" i="35" s="1"/>
  <c r="Q21" i="35"/>
  <c r="AA34" i="35"/>
  <c r="AS34" i="35" s="1"/>
  <c r="AJ12" i="35"/>
  <c r="C74" i="35"/>
  <c r="AH74" i="35"/>
  <c r="AJ57" i="35"/>
  <c r="AC64" i="35"/>
  <c r="AE71" i="35"/>
  <c r="AK49" i="35"/>
  <c r="BK49" i="35" s="1"/>
  <c r="BJ49" i="35"/>
  <c r="BL49" i="35" s="1"/>
  <c r="AK19" i="35"/>
  <c r="BK19" i="35" s="1"/>
  <c r="BJ19" i="35"/>
  <c r="Q47" i="35"/>
  <c r="BH47" i="35"/>
  <c r="M47" i="35"/>
  <c r="BI47" i="35" s="1"/>
  <c r="L54" i="35"/>
  <c r="AA68" i="35"/>
  <c r="AK59" i="35"/>
  <c r="BK59" i="35" s="1"/>
  <c r="BJ59" i="35"/>
  <c r="AK39" i="35"/>
  <c r="BK39" i="35" s="1"/>
  <c r="BM39" i="35" s="1"/>
  <c r="BJ39" i="35"/>
  <c r="BL39" i="35" s="1"/>
  <c r="BO39" i="35"/>
  <c r="AK62" i="35"/>
  <c r="BK62" i="35" s="1"/>
  <c r="BJ62" i="35"/>
  <c r="P91" i="35"/>
  <c r="P84" i="35"/>
  <c r="P92" i="35"/>
  <c r="P85" i="35"/>
  <c r="AB74" i="35"/>
  <c r="AC44" i="35"/>
  <c r="AJ37" i="35"/>
  <c r="AO37" i="35" s="1"/>
  <c r="AA44" i="35"/>
  <c r="AS44" i="35" s="1"/>
  <c r="BH59" i="35"/>
  <c r="AO59" i="35" s="1"/>
  <c r="Q59" i="35"/>
  <c r="M59" i="35"/>
  <c r="BI59" i="35" s="1"/>
  <c r="AJ47" i="35"/>
  <c r="AE54" i="35"/>
  <c r="Q40" i="35"/>
  <c r="BH40" i="35"/>
  <c r="AO40" i="35" s="1"/>
  <c r="M40" i="35"/>
  <c r="BI40" i="35" s="1"/>
  <c r="AE14" i="35"/>
  <c r="AI71" i="35"/>
  <c r="AI24" i="35"/>
  <c r="AE44" i="35"/>
  <c r="AA54" i="35"/>
  <c r="AS54" i="35" s="1"/>
  <c r="AE68" i="35"/>
  <c r="BH18" i="35"/>
  <c r="AO18" i="35" s="1"/>
  <c r="Q18" i="35"/>
  <c r="M18" i="35"/>
  <c r="BI18" i="35" s="1"/>
  <c r="L68" i="35"/>
  <c r="BH8" i="35"/>
  <c r="Q8" i="35"/>
  <c r="M8" i="35"/>
  <c r="BI8" i="35" s="1"/>
  <c r="Q57" i="35"/>
  <c r="BH57" i="35"/>
  <c r="M57" i="35"/>
  <c r="BI57" i="35" s="1"/>
  <c r="L64" i="35"/>
  <c r="Q43" i="35"/>
  <c r="M43" i="35"/>
  <c r="BI43" i="35" s="1"/>
  <c r="BH43" i="35"/>
  <c r="L70" i="35"/>
  <c r="BH10" i="35"/>
  <c r="Q10" i="35"/>
  <c r="M10" i="35"/>
  <c r="BI10" i="35" s="1"/>
  <c r="AA64" i="35"/>
  <c r="AS64" i="35" s="1"/>
  <c r="BJ32" i="35"/>
  <c r="BL32" i="35" s="1"/>
  <c r="AK32" i="35"/>
  <c r="BK32" i="35" s="1"/>
  <c r="BM32" i="35" s="1"/>
  <c r="BL60" i="35"/>
  <c r="AK48" i="35"/>
  <c r="BK48" i="35" s="1"/>
  <c r="BM48" i="35" s="1"/>
  <c r="BJ48" i="35"/>
  <c r="BL48" i="35" s="1"/>
  <c r="BC84" i="35"/>
  <c r="BC92" i="35"/>
  <c r="BC85" i="35"/>
  <c r="BC91" i="35"/>
  <c r="L67" i="35"/>
  <c r="BH7" i="35"/>
  <c r="L14" i="35"/>
  <c r="M7" i="35"/>
  <c r="BI7" i="35" s="1"/>
  <c r="Q7" i="35"/>
  <c r="AJ27" i="35"/>
  <c r="AO27" i="35" s="1"/>
  <c r="AK33" i="35"/>
  <c r="BK33" i="35" s="1"/>
  <c r="BJ33" i="35"/>
  <c r="AC73" i="35"/>
  <c r="AJ13" i="35"/>
  <c r="AA67" i="35"/>
  <c r="AA14" i="35"/>
  <c r="AS14" i="35" s="1"/>
  <c r="L73" i="35"/>
  <c r="M13" i="35"/>
  <c r="BI13" i="35" s="1"/>
  <c r="Q13" i="35"/>
  <c r="BH13" i="35"/>
  <c r="U14" i="35"/>
  <c r="AY14" i="35"/>
  <c r="BS14" i="35" s="1"/>
  <c r="AI67" i="35"/>
  <c r="AI14" i="35"/>
  <c r="AG24" i="35"/>
  <c r="AJ9" i="35"/>
  <c r="Y107" i="35"/>
  <c r="BJ58" i="35"/>
  <c r="BL58" i="35" s="1"/>
  <c r="AK58" i="35"/>
  <c r="BK58" i="35" s="1"/>
  <c r="BM58" i="35" s="1"/>
  <c r="L69" i="35"/>
  <c r="Q9" i="35"/>
  <c r="M9" i="35"/>
  <c r="BI9" i="35" s="1"/>
  <c r="BH9" i="35"/>
  <c r="AA71" i="35"/>
  <c r="AY34" i="35"/>
  <c r="BS34" i="35" s="1"/>
  <c r="U34" i="35"/>
  <c r="AK41" i="35"/>
  <c r="BK41" i="35" s="1"/>
  <c r="BM41" i="35" s="1"/>
  <c r="BJ41" i="35"/>
  <c r="BL41" i="35" s="1"/>
  <c r="BJ63" i="35"/>
  <c r="AK63" i="35"/>
  <c r="BK63" i="35" s="1"/>
  <c r="BM63" i="35" s="1"/>
  <c r="BH17" i="35"/>
  <c r="L24" i="35"/>
  <c r="Q17" i="35"/>
  <c r="M17" i="35"/>
  <c r="BI17" i="35" s="1"/>
  <c r="L72" i="35"/>
  <c r="Q12" i="35"/>
  <c r="BH12" i="35"/>
  <c r="M12" i="35"/>
  <c r="BI12" i="35" s="1"/>
  <c r="AK22" i="35"/>
  <c r="BK22" i="35" s="1"/>
  <c r="BM22" i="35" s="1"/>
  <c r="BJ22" i="35"/>
  <c r="AK49" i="33"/>
  <c r="M48" i="33"/>
  <c r="BI48" i="33" s="1"/>
  <c r="BH48" i="33"/>
  <c r="BL48" i="33" s="1"/>
  <c r="M50" i="33"/>
  <c r="BI50" i="33" s="1"/>
  <c r="Q50" i="33"/>
  <c r="BH50" i="33"/>
  <c r="BL50" i="33" s="1"/>
  <c r="M49" i="33"/>
  <c r="BI49" i="33" s="1"/>
  <c r="Q49" i="33"/>
  <c r="BH49" i="33"/>
  <c r="U54" i="33"/>
  <c r="AY54" i="33"/>
  <c r="AA64" i="33"/>
  <c r="AS64" i="33" s="1"/>
  <c r="AG67" i="33"/>
  <c r="L64" i="33"/>
  <c r="AA44" i="33"/>
  <c r="AS44" i="33" s="1"/>
  <c r="AK22" i="33"/>
  <c r="AK29" i="33"/>
  <c r="BC84" i="33"/>
  <c r="AE14" i="33"/>
  <c r="BC92" i="33"/>
  <c r="AI67" i="33"/>
  <c r="AE34" i="33"/>
  <c r="AE44" i="33"/>
  <c r="AA68" i="33"/>
  <c r="AG44" i="33"/>
  <c r="AE71" i="33"/>
  <c r="AC34" i="33"/>
  <c r="BC91" i="33"/>
  <c r="M10" i="33"/>
  <c r="BI10" i="33" s="1"/>
  <c r="AC73" i="33"/>
  <c r="AK21" i="33"/>
  <c r="AA34" i="33"/>
  <c r="AS34" i="33" s="1"/>
  <c r="AA54" i="33"/>
  <c r="AS54" i="33" s="1"/>
  <c r="M13" i="33"/>
  <c r="BI13" i="33" s="1"/>
  <c r="AE24" i="33"/>
  <c r="AK62" i="33"/>
  <c r="AK61" i="33"/>
  <c r="AC64" i="33"/>
  <c r="AJ57" i="33"/>
  <c r="BJ57" i="33" s="1"/>
  <c r="AE64" i="33"/>
  <c r="AK63" i="33"/>
  <c r="AG64" i="33"/>
  <c r="AK59" i="33"/>
  <c r="AK60" i="33"/>
  <c r="AK58" i="33"/>
  <c r="AK52" i="33"/>
  <c r="AK51" i="33"/>
  <c r="AK50" i="33"/>
  <c r="AG72" i="33"/>
  <c r="AG54" i="33"/>
  <c r="AC54" i="33"/>
  <c r="AJ47" i="33"/>
  <c r="BJ47" i="33" s="1"/>
  <c r="AK53" i="33"/>
  <c r="AK48" i="33"/>
  <c r="AK42" i="33"/>
  <c r="AK41" i="33"/>
  <c r="AK40" i="33"/>
  <c r="AK39" i="33"/>
  <c r="AK38" i="33"/>
  <c r="AK43" i="33"/>
  <c r="AC44" i="33"/>
  <c r="AJ37" i="33"/>
  <c r="BJ37" i="33" s="1"/>
  <c r="AK30" i="33"/>
  <c r="AK32" i="33"/>
  <c r="AK31" i="33"/>
  <c r="AJ27" i="33"/>
  <c r="BJ27" i="33" s="1"/>
  <c r="AK33" i="33"/>
  <c r="AK28" i="33"/>
  <c r="AG34" i="33"/>
  <c r="AK23" i="33"/>
  <c r="AK20" i="33"/>
  <c r="AA71" i="33"/>
  <c r="AK18" i="33"/>
  <c r="AE67" i="33"/>
  <c r="AC24" i="33"/>
  <c r="AJ17" i="33"/>
  <c r="BJ17" i="33" s="1"/>
  <c r="AK19" i="33"/>
  <c r="AG24" i="33"/>
  <c r="AA24" i="33"/>
  <c r="AS24" i="33" s="1"/>
  <c r="L54" i="33"/>
  <c r="AG69" i="33"/>
  <c r="AA67" i="33"/>
  <c r="AI72" i="33"/>
  <c r="AA69" i="33"/>
  <c r="H95" i="33"/>
  <c r="L44" i="33"/>
  <c r="M37" i="33"/>
  <c r="BI37" i="33" s="1"/>
  <c r="D85" i="33"/>
  <c r="D84" i="33"/>
  <c r="AC71" i="33"/>
  <c r="D95" i="33"/>
  <c r="L34" i="33"/>
  <c r="M27" i="33"/>
  <c r="BI27" i="33" s="1"/>
  <c r="D92" i="33"/>
  <c r="L24" i="33"/>
  <c r="M17" i="33"/>
  <c r="BI17" i="33" s="1"/>
  <c r="F95" i="33"/>
  <c r="AI70" i="33"/>
  <c r="C74" i="33"/>
  <c r="C92" i="33" s="1"/>
  <c r="AA72" i="33"/>
  <c r="AH74" i="33"/>
  <c r="AB74" i="33"/>
  <c r="AB85" i="33" s="1"/>
  <c r="AD74" i="33"/>
  <c r="AE70" i="33"/>
  <c r="AF74" i="33"/>
  <c r="AO43" i="33"/>
  <c r="AI68" i="33"/>
  <c r="AG73" i="33"/>
  <c r="AC69" i="33"/>
  <c r="AC67" i="33"/>
  <c r="AC72" i="33"/>
  <c r="AG70" i="33"/>
  <c r="AA70" i="33"/>
  <c r="AO21" i="33"/>
  <c r="AA73" i="33"/>
  <c r="J95" i="33"/>
  <c r="AJ73" i="33"/>
  <c r="AJ72" i="33"/>
  <c r="L73" i="33"/>
  <c r="K74" i="33"/>
  <c r="K84" i="33" s="1"/>
  <c r="L72" i="33"/>
  <c r="Q72" i="33" s="1"/>
  <c r="L68" i="33"/>
  <c r="Q68" i="33" s="1"/>
  <c r="I74" i="33"/>
  <c r="G74" i="33"/>
  <c r="G91" i="33" s="1"/>
  <c r="E74" i="33"/>
  <c r="AK11" i="33"/>
  <c r="AA14" i="33"/>
  <c r="AS14" i="33" s="1"/>
  <c r="AK12" i="33"/>
  <c r="L67" i="33"/>
  <c r="Q67" i="33" s="1"/>
  <c r="L70" i="33"/>
  <c r="Q70" i="33" s="1"/>
  <c r="L71" i="33"/>
  <c r="Q71" i="33" s="1"/>
  <c r="L69" i="33"/>
  <c r="Q69" i="33" s="1"/>
  <c r="AK7" i="33"/>
  <c r="M9" i="33"/>
  <c r="BI9" i="33" s="1"/>
  <c r="M8" i="33"/>
  <c r="BI8" i="33" s="1"/>
  <c r="AK9" i="33"/>
  <c r="AK13" i="33"/>
  <c r="M12" i="33"/>
  <c r="BI12" i="33" s="1"/>
  <c r="AK8" i="33"/>
  <c r="M7" i="33"/>
  <c r="BI7" i="33" s="1"/>
  <c r="L14" i="33"/>
  <c r="BL29" i="33" l="1"/>
  <c r="AO33" i="33"/>
  <c r="BO33" i="33" s="1"/>
  <c r="BO21" i="33"/>
  <c r="AJ14" i="33"/>
  <c r="AO28" i="33"/>
  <c r="AO42" i="33"/>
  <c r="BO42" i="33" s="1"/>
  <c r="AO12" i="35"/>
  <c r="BJ8" i="35"/>
  <c r="BL22" i="35"/>
  <c r="BO22" i="35"/>
  <c r="BL59" i="35"/>
  <c r="BL31" i="35"/>
  <c r="AK61" i="35"/>
  <c r="BK61" i="35" s="1"/>
  <c r="BM61" i="35" s="1"/>
  <c r="BM23" i="35"/>
  <c r="BJ61" i="35"/>
  <c r="BL61" i="35" s="1"/>
  <c r="BO31" i="38"/>
  <c r="AO47" i="38"/>
  <c r="BL31" i="38"/>
  <c r="BH34" i="38"/>
  <c r="BL19" i="38"/>
  <c r="BO61" i="38"/>
  <c r="BM43" i="38"/>
  <c r="BO43" i="38"/>
  <c r="BM48" i="38"/>
  <c r="Q34" i="38"/>
  <c r="BL50" i="38"/>
  <c r="AO50" i="38"/>
  <c r="BO50" i="38" s="1"/>
  <c r="BL51" i="38"/>
  <c r="BO63" i="38"/>
  <c r="AO21" i="38"/>
  <c r="AO51" i="38"/>
  <c r="BO51" i="38" s="1"/>
  <c r="AO12" i="38"/>
  <c r="BO12" i="38" s="1"/>
  <c r="BM18" i="38"/>
  <c r="AO19" i="38"/>
  <c r="BO19" i="38" s="1"/>
  <c r="AO37" i="38"/>
  <c r="BO37" i="38" s="1"/>
  <c r="BM29" i="38"/>
  <c r="AG74" i="38"/>
  <c r="AG91" i="38" s="1"/>
  <c r="AO13" i="38"/>
  <c r="BO13" i="38" s="1"/>
  <c r="AJ69" i="38"/>
  <c r="AK69" i="38" s="1"/>
  <c r="BK69" i="38" s="1"/>
  <c r="AO9" i="38"/>
  <c r="BM11" i="38"/>
  <c r="AO10" i="38"/>
  <c r="BO10" i="38" s="1"/>
  <c r="AO7" i="38"/>
  <c r="BO7" i="38" s="1"/>
  <c r="AD95" i="38"/>
  <c r="AB95" i="38"/>
  <c r="AH95" i="38"/>
  <c r="AF95" i="38"/>
  <c r="E95" i="38"/>
  <c r="K95" i="38"/>
  <c r="I95" i="38"/>
  <c r="G95" i="38"/>
  <c r="L95" i="38"/>
  <c r="AB12" i="39"/>
  <c r="AO9" i="37"/>
  <c r="BL19" i="37"/>
  <c r="AO60" i="37"/>
  <c r="BO60" i="37" s="1"/>
  <c r="AO57" i="37"/>
  <c r="AK50" i="37"/>
  <c r="BK50" i="37" s="1"/>
  <c r="AO8" i="37"/>
  <c r="BJ50" i="37"/>
  <c r="BL50" i="37" s="1"/>
  <c r="BO50" i="37"/>
  <c r="BM33" i="37"/>
  <c r="BM28" i="37"/>
  <c r="BO60" i="36"/>
  <c r="BL60" i="36"/>
  <c r="AO37" i="36"/>
  <c r="BL32" i="36"/>
  <c r="AO57" i="36"/>
  <c r="AK43" i="36"/>
  <c r="BK43" i="36" s="1"/>
  <c r="AO28" i="36"/>
  <c r="BM33" i="36"/>
  <c r="AO43" i="36"/>
  <c r="BO43" i="36" s="1"/>
  <c r="BO59" i="37"/>
  <c r="AO47" i="37"/>
  <c r="BO47" i="37" s="1"/>
  <c r="AO17" i="37"/>
  <c r="BO17" i="37" s="1"/>
  <c r="BM32" i="37"/>
  <c r="BM18" i="37"/>
  <c r="BM41" i="37"/>
  <c r="BL59" i="37"/>
  <c r="AK31" i="37"/>
  <c r="BK31" i="37" s="1"/>
  <c r="AJ64" i="37"/>
  <c r="AO12" i="37"/>
  <c r="BO12" i="37" s="1"/>
  <c r="AO13" i="37"/>
  <c r="BO13" i="37" s="1"/>
  <c r="BO48" i="37"/>
  <c r="BO22" i="37"/>
  <c r="AO30" i="37"/>
  <c r="BO30" i="37" s="1"/>
  <c r="BL11" i="37"/>
  <c r="BM49" i="37"/>
  <c r="BJ57" i="37"/>
  <c r="BL57" i="37" s="1"/>
  <c r="BO29" i="37"/>
  <c r="BM53" i="37"/>
  <c r="AO51" i="37"/>
  <c r="BO51" i="37" s="1"/>
  <c r="AY74" i="37"/>
  <c r="AY91" i="37" s="1"/>
  <c r="AO37" i="37"/>
  <c r="BO37" i="37" s="1"/>
  <c r="BL39" i="37"/>
  <c r="BM39" i="37"/>
  <c r="BH69" i="37"/>
  <c r="AO38" i="37"/>
  <c r="BO38" i="37" s="1"/>
  <c r="BI69" i="37"/>
  <c r="BJ30" i="37"/>
  <c r="BL30" i="37" s="1"/>
  <c r="AO27" i="37"/>
  <c r="BO27" i="37" s="1"/>
  <c r="AK30" i="37"/>
  <c r="BK30" i="37" s="1"/>
  <c r="BM30" i="37" s="1"/>
  <c r="BL28" i="37"/>
  <c r="AO31" i="37"/>
  <c r="BO31" i="37" s="1"/>
  <c r="BM23" i="37"/>
  <c r="BL22" i="37"/>
  <c r="AC74" i="37"/>
  <c r="AO10" i="37"/>
  <c r="E95" i="37"/>
  <c r="G95" i="37"/>
  <c r="K95" i="37"/>
  <c r="I95" i="37"/>
  <c r="L95" i="37"/>
  <c r="AD95" i="37"/>
  <c r="AB95" i="37"/>
  <c r="AH95" i="37"/>
  <c r="AF95" i="37"/>
  <c r="AO13" i="35"/>
  <c r="BJ17" i="35"/>
  <c r="AO47" i="35"/>
  <c r="AO63" i="35"/>
  <c r="BO63" i="35" s="1"/>
  <c r="BM11" i="35"/>
  <c r="AY74" i="35"/>
  <c r="BS74" i="35" s="1"/>
  <c r="AO8" i="35"/>
  <c r="BO8" i="35" s="1"/>
  <c r="AO9" i="35"/>
  <c r="BO9" i="35" s="1"/>
  <c r="AO7" i="35"/>
  <c r="BO7" i="35" s="1"/>
  <c r="BM48" i="36"/>
  <c r="AO47" i="36"/>
  <c r="BM43" i="36"/>
  <c r="M34" i="36"/>
  <c r="BI34" i="36" s="1"/>
  <c r="BH34" i="36"/>
  <c r="BM51" i="36"/>
  <c r="BL51" i="36"/>
  <c r="BL49" i="36"/>
  <c r="BM40" i="36"/>
  <c r="AO38" i="36"/>
  <c r="BO38" i="36" s="1"/>
  <c r="BM17" i="36"/>
  <c r="BO19" i="36"/>
  <c r="BJ22" i="36"/>
  <c r="BL22" i="36" s="1"/>
  <c r="AO22" i="36"/>
  <c r="BO22" i="36" s="1"/>
  <c r="AO10" i="36"/>
  <c r="BO10" i="36" s="1"/>
  <c r="AO8" i="36"/>
  <c r="AO13" i="36"/>
  <c r="AK12" i="36"/>
  <c r="BK12" i="36" s="1"/>
  <c r="BM12" i="36" s="1"/>
  <c r="AO12" i="36"/>
  <c r="BO12" i="36" s="1"/>
  <c r="AJ69" i="36"/>
  <c r="AK69" i="36" s="1"/>
  <c r="BK69" i="36" s="1"/>
  <c r="AO9" i="36"/>
  <c r="G95" i="36"/>
  <c r="E95" i="36"/>
  <c r="K95" i="36"/>
  <c r="I95" i="36"/>
  <c r="AB85" i="36"/>
  <c r="AD95" i="36"/>
  <c r="AB95" i="36"/>
  <c r="AH95" i="36"/>
  <c r="AF95" i="36"/>
  <c r="L95" i="36"/>
  <c r="BL51" i="35"/>
  <c r="BM50" i="35"/>
  <c r="BL30" i="35"/>
  <c r="BO42" i="35"/>
  <c r="AO57" i="35"/>
  <c r="BO57" i="35" s="1"/>
  <c r="AO43" i="35"/>
  <c r="BO43" i="35" s="1"/>
  <c r="BL42" i="35"/>
  <c r="BH34" i="35"/>
  <c r="BO33" i="35"/>
  <c r="M34" i="35"/>
  <c r="BI34" i="35" s="1"/>
  <c r="BM53" i="35"/>
  <c r="BJ52" i="35"/>
  <c r="BL52" i="35" s="1"/>
  <c r="AO52" i="35"/>
  <c r="BO52" i="35" s="1"/>
  <c r="AG74" i="35"/>
  <c r="AG85" i="35" s="1"/>
  <c r="BO51" i="35"/>
  <c r="AO38" i="35"/>
  <c r="BO38" i="35" s="1"/>
  <c r="BH44" i="35"/>
  <c r="BL33" i="35"/>
  <c r="BM30" i="35"/>
  <c r="BM28" i="35"/>
  <c r="AO23" i="35"/>
  <c r="BO23" i="35" s="1"/>
  <c r="AJ24" i="35"/>
  <c r="BJ24" i="35" s="1"/>
  <c r="AO21" i="35"/>
  <c r="BO21" i="35" s="1"/>
  <c r="BM19" i="35"/>
  <c r="AO17" i="35"/>
  <c r="AK38" i="35"/>
  <c r="BK38" i="35" s="1"/>
  <c r="BM38" i="35" s="1"/>
  <c r="AJ68" i="35"/>
  <c r="AK68" i="35" s="1"/>
  <c r="BK68" i="35" s="1"/>
  <c r="BJ38" i="35"/>
  <c r="BL38" i="35" s="1"/>
  <c r="M44" i="35"/>
  <c r="BI44" i="35" s="1"/>
  <c r="BM33" i="35"/>
  <c r="BM31" i="35"/>
  <c r="BL19" i="35"/>
  <c r="BL23" i="35"/>
  <c r="AJ24" i="36"/>
  <c r="AK24" i="36" s="1"/>
  <c r="BK24" i="36" s="1"/>
  <c r="BM38" i="36"/>
  <c r="BL17" i="36"/>
  <c r="BM31" i="36"/>
  <c r="AK22" i="36"/>
  <c r="BK22" i="36" s="1"/>
  <c r="BM22" i="36" s="1"/>
  <c r="BO30" i="36"/>
  <c r="AJ72" i="36"/>
  <c r="AK72" i="36" s="1"/>
  <c r="BK72" i="36" s="1"/>
  <c r="BM51" i="38"/>
  <c r="AK9" i="38"/>
  <c r="BK9" i="38" s="1"/>
  <c r="BM9" i="38" s="1"/>
  <c r="AO10" i="33"/>
  <c r="BO10" i="33" s="1"/>
  <c r="BJ10" i="33"/>
  <c r="BL10" i="33" s="1"/>
  <c r="BL70" i="33" s="1"/>
  <c r="AE74" i="35"/>
  <c r="AE91" i="35" s="1"/>
  <c r="BL31" i="36"/>
  <c r="BL40" i="38"/>
  <c r="AK10" i="33"/>
  <c r="BK10" i="33" s="1"/>
  <c r="BM10" i="33" s="1"/>
  <c r="AA74" i="38"/>
  <c r="AA91" i="38" s="1"/>
  <c r="AK9" i="36"/>
  <c r="BK9" i="36" s="1"/>
  <c r="BM9" i="36" s="1"/>
  <c r="BM69" i="36" s="1"/>
  <c r="AB103" i="37"/>
  <c r="AB105" i="37" s="1"/>
  <c r="BJ12" i="36"/>
  <c r="BL12" i="36" s="1"/>
  <c r="BJ9" i="36"/>
  <c r="BJ69" i="36" s="1"/>
  <c r="BM40" i="37"/>
  <c r="BM57" i="37"/>
  <c r="BL18" i="38"/>
  <c r="AE74" i="38"/>
  <c r="AE84" i="38" s="1"/>
  <c r="BO28" i="33"/>
  <c r="AO20" i="33"/>
  <c r="BO20" i="33" s="1"/>
  <c r="AO48" i="33"/>
  <c r="BO48" i="33" s="1"/>
  <c r="BL37" i="33"/>
  <c r="BL44" i="33" s="1"/>
  <c r="AO61" i="33"/>
  <c r="BO61" i="33" s="1"/>
  <c r="BO43" i="33"/>
  <c r="BK7" i="33"/>
  <c r="BM7" i="33" s="1"/>
  <c r="BK51" i="33"/>
  <c r="BM51" i="33" s="1"/>
  <c r="BK11" i="33"/>
  <c r="BM11" i="33" s="1"/>
  <c r="BK43" i="33"/>
  <c r="BM43" i="33" s="1"/>
  <c r="BK21" i="33"/>
  <c r="BM21" i="33" s="1"/>
  <c r="BK38" i="33"/>
  <c r="BM38" i="33" s="1"/>
  <c r="BK49" i="33"/>
  <c r="BM49" i="33" s="1"/>
  <c r="BK18" i="33"/>
  <c r="BM18" i="33" s="1"/>
  <c r="CA70" i="33"/>
  <c r="CB70" i="33" s="1"/>
  <c r="CA71" i="33"/>
  <c r="CB71" i="33" s="1"/>
  <c r="BK13" i="33"/>
  <c r="BM13" i="33" s="1"/>
  <c r="BK9" i="33"/>
  <c r="BM9" i="33" s="1"/>
  <c r="BK39" i="33"/>
  <c r="BM39" i="33" s="1"/>
  <c r="BK61" i="33"/>
  <c r="BM61" i="33" s="1"/>
  <c r="AO30" i="33"/>
  <c r="BO30" i="33" s="1"/>
  <c r="AO39" i="33"/>
  <c r="BO39" i="33" s="1"/>
  <c r="BK62" i="33"/>
  <c r="BM62" i="33" s="1"/>
  <c r="AO60" i="33"/>
  <c r="BO60" i="33" s="1"/>
  <c r="BK32" i="33"/>
  <c r="BM32" i="33" s="1"/>
  <c r="BK40" i="33"/>
  <c r="BM40" i="33" s="1"/>
  <c r="BK52" i="33"/>
  <c r="BM52" i="33" s="1"/>
  <c r="BK22" i="33"/>
  <c r="BM22" i="33" s="1"/>
  <c r="BK53" i="33"/>
  <c r="BM53" i="33" s="1"/>
  <c r="BK8" i="33"/>
  <c r="BM8" i="33" s="1"/>
  <c r="BL47" i="33"/>
  <c r="CF67" i="33"/>
  <c r="AO51" i="33"/>
  <c r="BO51" i="33" s="1"/>
  <c r="AO41" i="33"/>
  <c r="BO41" i="33" s="1"/>
  <c r="CA68" i="33"/>
  <c r="CB68" i="33" s="1"/>
  <c r="BK20" i="33"/>
  <c r="BM20" i="33" s="1"/>
  <c r="BK30" i="33"/>
  <c r="BM30" i="33" s="1"/>
  <c r="BK41" i="33"/>
  <c r="BM41" i="33" s="1"/>
  <c r="BK63" i="33"/>
  <c r="BM63" i="33" s="1"/>
  <c r="CF70" i="33"/>
  <c r="BK19" i="33"/>
  <c r="BM19" i="33" s="1"/>
  <c r="BK48" i="33"/>
  <c r="BM48" i="33" s="1"/>
  <c r="BK29" i="33"/>
  <c r="BM29" i="33" s="1"/>
  <c r="BK28" i="33"/>
  <c r="BM28" i="33" s="1"/>
  <c r="CA67" i="33"/>
  <c r="CB67" i="33" s="1"/>
  <c r="BK33" i="33"/>
  <c r="BK58" i="33"/>
  <c r="BM58" i="33" s="1"/>
  <c r="BK60" i="33"/>
  <c r="BM60" i="33" s="1"/>
  <c r="AO38" i="33"/>
  <c r="BO38" i="33" s="1"/>
  <c r="AO23" i="33"/>
  <c r="BO23" i="33" s="1"/>
  <c r="BK31" i="33"/>
  <c r="BM31" i="33" s="1"/>
  <c r="BK59" i="33"/>
  <c r="BM59" i="33" s="1"/>
  <c r="BK12" i="33"/>
  <c r="BM12" i="33" s="1"/>
  <c r="BK23" i="33"/>
  <c r="BM23" i="33" s="1"/>
  <c r="BK42" i="33"/>
  <c r="BM42" i="33" s="1"/>
  <c r="BK50" i="33"/>
  <c r="BM50" i="33" s="1"/>
  <c r="BX74" i="33"/>
  <c r="BJ67" i="33"/>
  <c r="BM50" i="37"/>
  <c r="M69" i="37"/>
  <c r="BL20" i="37"/>
  <c r="AG74" i="37"/>
  <c r="AG91" i="37" s="1"/>
  <c r="BM11" i="37"/>
  <c r="AE74" i="37"/>
  <c r="AE92" i="37" s="1"/>
  <c r="BO41" i="37"/>
  <c r="BM38" i="37"/>
  <c r="BL38" i="37"/>
  <c r="BM48" i="37"/>
  <c r="BM42" i="37"/>
  <c r="BM31" i="37"/>
  <c r="BL31" i="37"/>
  <c r="M71" i="37"/>
  <c r="BH71" i="37"/>
  <c r="BI71" i="37" s="1"/>
  <c r="AB92" i="36"/>
  <c r="K92" i="36"/>
  <c r="K85" i="36"/>
  <c r="K84" i="36"/>
  <c r="AE74" i="36"/>
  <c r="AE85" i="36" s="1"/>
  <c r="BO58" i="36"/>
  <c r="AB84" i="36"/>
  <c r="BL38" i="36"/>
  <c r="AB91" i="36"/>
  <c r="AI74" i="36"/>
  <c r="AI85" i="36" s="1"/>
  <c r="AA74" i="36"/>
  <c r="AA85" i="36" s="1"/>
  <c r="BM52" i="35"/>
  <c r="BO49" i="35"/>
  <c r="BM40" i="35"/>
  <c r="BL40" i="35"/>
  <c r="BL18" i="35"/>
  <c r="L95" i="35"/>
  <c r="G95" i="35"/>
  <c r="I95" i="35"/>
  <c r="K95" i="35"/>
  <c r="E95" i="35"/>
  <c r="AD95" i="35"/>
  <c r="AB95" i="35"/>
  <c r="AH95" i="35"/>
  <c r="AF95" i="35"/>
  <c r="BL40" i="37"/>
  <c r="BM20" i="37"/>
  <c r="BL53" i="37"/>
  <c r="BM43" i="37"/>
  <c r="BL43" i="37"/>
  <c r="BM52" i="36"/>
  <c r="BL63" i="35"/>
  <c r="BM8" i="35"/>
  <c r="BM62" i="35"/>
  <c r="BM33" i="33"/>
  <c r="BL17" i="33"/>
  <c r="BL57" i="33"/>
  <c r="BL64" i="33" s="1"/>
  <c r="BL27" i="33"/>
  <c r="BL34" i="33" s="1"/>
  <c r="BM58" i="36"/>
  <c r="BL19" i="36"/>
  <c r="K92" i="35"/>
  <c r="K84" i="35"/>
  <c r="BO18" i="35"/>
  <c r="K85" i="35"/>
  <c r="BM49" i="35"/>
  <c r="BO62" i="35"/>
  <c r="M44" i="33"/>
  <c r="BI44" i="33" s="1"/>
  <c r="Q44" i="33"/>
  <c r="BH44" i="33"/>
  <c r="AO9" i="33"/>
  <c r="BO9" i="33" s="1"/>
  <c r="BL9" i="33"/>
  <c r="BL11" i="33"/>
  <c r="AO11" i="33"/>
  <c r="BO11" i="33" s="1"/>
  <c r="BH67" i="33"/>
  <c r="BI67" i="33" s="1"/>
  <c r="BL7" i="33"/>
  <c r="AO7" i="33"/>
  <c r="BO7" i="33" s="1"/>
  <c r="BH72" i="33"/>
  <c r="AO72" i="33" s="1"/>
  <c r="BO72" i="33" s="1"/>
  <c r="BL12" i="33"/>
  <c r="BL72" i="33" s="1"/>
  <c r="AO12" i="33"/>
  <c r="BO12" i="33" s="1"/>
  <c r="BH71" i="33"/>
  <c r="BL21" i="33"/>
  <c r="M24" i="33"/>
  <c r="BI24" i="33" s="1"/>
  <c r="BH24" i="33"/>
  <c r="Q24" i="33"/>
  <c r="M64" i="33"/>
  <c r="BI64" i="33" s="1"/>
  <c r="Q64" i="33"/>
  <c r="BH64" i="33"/>
  <c r="AO8" i="33"/>
  <c r="BO8" i="33" s="1"/>
  <c r="BL8" i="33"/>
  <c r="BL68" i="33" s="1"/>
  <c r="AO49" i="33"/>
  <c r="BO49" i="33" s="1"/>
  <c r="BL49" i="33"/>
  <c r="AO13" i="33"/>
  <c r="BO13" i="33" s="1"/>
  <c r="BL13" i="33"/>
  <c r="BL73" i="33" s="1"/>
  <c r="BH73" i="33"/>
  <c r="BI73" i="33" s="1"/>
  <c r="M34" i="33"/>
  <c r="BI34" i="33" s="1"/>
  <c r="BH34" i="33"/>
  <c r="Q34" i="33"/>
  <c r="BH14" i="33"/>
  <c r="AO14" i="33" s="1"/>
  <c r="Q14" i="33"/>
  <c r="AO63" i="33"/>
  <c r="BO63" i="33" s="1"/>
  <c r="M73" i="33"/>
  <c r="Q73" i="33"/>
  <c r="AO32" i="33"/>
  <c r="BO32" i="33" s="1"/>
  <c r="BL62" i="38"/>
  <c r="BM49" i="38"/>
  <c r="BL49" i="38"/>
  <c r="BM40" i="38"/>
  <c r="BL41" i="38"/>
  <c r="BM41" i="38"/>
  <c r="BL32" i="38"/>
  <c r="BJ69" i="38"/>
  <c r="BM19" i="38"/>
  <c r="K91" i="38"/>
  <c r="BO18" i="38"/>
  <c r="K84" i="38"/>
  <c r="K92" i="38"/>
  <c r="BH71" i="38"/>
  <c r="BI71" i="38" s="1"/>
  <c r="BH67" i="38"/>
  <c r="M69" i="38"/>
  <c r="Q69" i="38"/>
  <c r="BH24" i="38"/>
  <c r="Q24" i="38"/>
  <c r="M24" i="38"/>
  <c r="BI24" i="38" s="1"/>
  <c r="AG85" i="38"/>
  <c r="M44" i="38"/>
  <c r="BI44" i="38" s="1"/>
  <c r="Q44" i="38"/>
  <c r="BH44" i="38"/>
  <c r="BH72" i="38"/>
  <c r="BI72" i="38" s="1"/>
  <c r="AJ67" i="38"/>
  <c r="BJ7" i="38"/>
  <c r="AJ14" i="38"/>
  <c r="AK7" i="38"/>
  <c r="BK7" i="38" s="1"/>
  <c r="BM7" i="38" s="1"/>
  <c r="BL42" i="38"/>
  <c r="BO42" i="38"/>
  <c r="BM32" i="38"/>
  <c r="G85" i="38"/>
  <c r="G92" i="38"/>
  <c r="G84" i="38"/>
  <c r="G91" i="38"/>
  <c r="AB84" i="38"/>
  <c r="AB92" i="38"/>
  <c r="AB85" i="38"/>
  <c r="AB91" i="38"/>
  <c r="I85" i="38"/>
  <c r="I91" i="38"/>
  <c r="I84" i="38"/>
  <c r="I92" i="38"/>
  <c r="BL11" i="38"/>
  <c r="BO11" i="38"/>
  <c r="AC74" i="38"/>
  <c r="AK28" i="38"/>
  <c r="BK28" i="38" s="1"/>
  <c r="BM28" i="38" s="1"/>
  <c r="BJ28" i="38"/>
  <c r="BL28" i="38" s="1"/>
  <c r="BO28" i="38"/>
  <c r="AJ24" i="38"/>
  <c r="AK17" i="38"/>
  <c r="BK17" i="38" s="1"/>
  <c r="BM17" i="38" s="1"/>
  <c r="BJ17" i="38"/>
  <c r="BL17" i="38" s="1"/>
  <c r="BO17" i="38"/>
  <c r="BO57" i="38"/>
  <c r="AK57" i="38"/>
  <c r="BK57" i="38" s="1"/>
  <c r="BM57" i="38" s="1"/>
  <c r="AJ64" i="38"/>
  <c r="BJ57" i="38"/>
  <c r="BL57" i="38" s="1"/>
  <c r="L74" i="38"/>
  <c r="P95" i="38" s="1"/>
  <c r="M67" i="38"/>
  <c r="Q67" i="38"/>
  <c r="AI85" i="38"/>
  <c r="AI91" i="38"/>
  <c r="AI84" i="38"/>
  <c r="AI92" i="38"/>
  <c r="BO49" i="38"/>
  <c r="BJ58" i="38"/>
  <c r="BL58" i="38" s="1"/>
  <c r="BO58" i="38"/>
  <c r="AK58" i="38"/>
  <c r="BK58" i="38" s="1"/>
  <c r="BM58" i="38" s="1"/>
  <c r="BM38" i="38"/>
  <c r="BO40" i="38"/>
  <c r="BH70" i="38"/>
  <c r="BI70" i="38" s="1"/>
  <c r="M64" i="38"/>
  <c r="BI64" i="38" s="1"/>
  <c r="Q64" i="38"/>
  <c r="BH64" i="38"/>
  <c r="BL59" i="38"/>
  <c r="BO59" i="38"/>
  <c r="C84" i="38"/>
  <c r="C92" i="38"/>
  <c r="C85" i="38"/>
  <c r="C91" i="38"/>
  <c r="U74" i="38"/>
  <c r="BH69" i="38"/>
  <c r="BI69" i="38" s="1"/>
  <c r="BL9" i="38"/>
  <c r="BO9" i="38"/>
  <c r="AJ54" i="38"/>
  <c r="BO47" i="38"/>
  <c r="BJ47" i="38"/>
  <c r="BL47" i="38" s="1"/>
  <c r="AK47" i="38"/>
  <c r="BK47" i="38" s="1"/>
  <c r="BM47" i="38" s="1"/>
  <c r="BH73" i="38"/>
  <c r="BI73" i="38" s="1"/>
  <c r="AJ72" i="38"/>
  <c r="BJ12" i="38"/>
  <c r="BJ72" i="38" s="1"/>
  <c r="AK12" i="38"/>
  <c r="BK12" i="38" s="1"/>
  <c r="BM12" i="38" s="1"/>
  <c r="AK37" i="38"/>
  <c r="BK37" i="38" s="1"/>
  <c r="BM37" i="38" s="1"/>
  <c r="BJ37" i="38"/>
  <c r="BL37" i="38" s="1"/>
  <c r="AJ44" i="38"/>
  <c r="M72" i="38"/>
  <c r="Q72" i="38"/>
  <c r="M73" i="38"/>
  <c r="Q73" i="38"/>
  <c r="BO41" i="38"/>
  <c r="AY91" i="38"/>
  <c r="BS74" i="38"/>
  <c r="AY84" i="38"/>
  <c r="AY92" i="38"/>
  <c r="AY85" i="38"/>
  <c r="Q14" i="38"/>
  <c r="M14" i="38"/>
  <c r="BI14" i="38" s="1"/>
  <c r="BH14" i="38"/>
  <c r="BM62" i="38"/>
  <c r="BJ21" i="38"/>
  <c r="BJ71" i="38" s="1"/>
  <c r="BO21" i="38"/>
  <c r="AJ71" i="38"/>
  <c r="AK21" i="38"/>
  <c r="BK21" i="38" s="1"/>
  <c r="BM21" i="38" s="1"/>
  <c r="M71" i="38"/>
  <c r="Q71" i="38"/>
  <c r="M68" i="38"/>
  <c r="Q68" i="38"/>
  <c r="BL20" i="38"/>
  <c r="BO20" i="38"/>
  <c r="BH54" i="38"/>
  <c r="Q54" i="38"/>
  <c r="M54" i="38"/>
  <c r="BI54" i="38" s="1"/>
  <c r="M70" i="38"/>
  <c r="Q70" i="38"/>
  <c r="AK8" i="38"/>
  <c r="BK8" i="38" s="1"/>
  <c r="BM8" i="38" s="1"/>
  <c r="AJ68" i="38"/>
  <c r="BJ8" i="38"/>
  <c r="BO8" i="38"/>
  <c r="BO32" i="38"/>
  <c r="BJ27" i="38"/>
  <c r="BL27" i="38" s="1"/>
  <c r="BO27" i="38"/>
  <c r="AJ34" i="38"/>
  <c r="AO34" i="38" s="1"/>
  <c r="AK27" i="38"/>
  <c r="BK27" i="38" s="1"/>
  <c r="BM27" i="38" s="1"/>
  <c r="BL38" i="38"/>
  <c r="AJ73" i="38"/>
  <c r="BJ13" i="38"/>
  <c r="BJ73" i="38" s="1"/>
  <c r="AK13" i="38"/>
  <c r="BK13" i="38" s="1"/>
  <c r="BM13" i="38" s="1"/>
  <c r="BH68" i="38"/>
  <c r="BI68" i="38" s="1"/>
  <c r="BO62" i="38"/>
  <c r="BJ10" i="38"/>
  <c r="BJ70" i="38" s="1"/>
  <c r="AJ70" i="38"/>
  <c r="AK10" i="38"/>
  <c r="BK10" i="38" s="1"/>
  <c r="BM10" i="38" s="1"/>
  <c r="BO38" i="38"/>
  <c r="BJ51" i="37"/>
  <c r="BL51" i="37" s="1"/>
  <c r="AK51" i="37"/>
  <c r="BK51" i="37" s="1"/>
  <c r="BM51" i="37" s="1"/>
  <c r="M70" i="37"/>
  <c r="Q70" i="37"/>
  <c r="BH54" i="37"/>
  <c r="Q54" i="37"/>
  <c r="M54" i="37"/>
  <c r="BI54" i="37" s="1"/>
  <c r="BH73" i="37"/>
  <c r="BI73" i="37" s="1"/>
  <c r="BL62" i="37"/>
  <c r="BO62" i="37"/>
  <c r="BL32" i="37"/>
  <c r="BO32" i="37"/>
  <c r="M44" i="37"/>
  <c r="BI44" i="37" s="1"/>
  <c r="BH44" i="37"/>
  <c r="Q44" i="37"/>
  <c r="AK13" i="37"/>
  <c r="BK13" i="37" s="1"/>
  <c r="BM13" i="37" s="1"/>
  <c r="BJ13" i="37"/>
  <c r="AJ73" i="37"/>
  <c r="AO73" i="37" s="1"/>
  <c r="BL7" i="37"/>
  <c r="BH67" i="37"/>
  <c r="C84" i="37"/>
  <c r="C92" i="37"/>
  <c r="U74" i="37"/>
  <c r="C91" i="37"/>
  <c r="C85" i="37"/>
  <c r="AA74" i="37"/>
  <c r="BL18" i="37"/>
  <c r="BO18" i="37"/>
  <c r="BO7" i="37"/>
  <c r="K92" i="37"/>
  <c r="K91" i="37"/>
  <c r="K85" i="37"/>
  <c r="K84" i="37"/>
  <c r="AK37" i="37"/>
  <c r="BK37" i="37" s="1"/>
  <c r="BM37" i="37" s="1"/>
  <c r="AJ44" i="37"/>
  <c r="BJ37" i="37"/>
  <c r="BL37" i="37" s="1"/>
  <c r="BO9" i="37"/>
  <c r="AK9" i="37"/>
  <c r="BK9" i="37" s="1"/>
  <c r="BM9" i="37" s="1"/>
  <c r="AJ69" i="37"/>
  <c r="BJ9" i="37"/>
  <c r="AJ54" i="37"/>
  <c r="BJ47" i="37"/>
  <c r="BL47" i="37" s="1"/>
  <c r="AK47" i="37"/>
  <c r="BK47" i="37" s="1"/>
  <c r="BM47" i="37" s="1"/>
  <c r="Q14" i="37"/>
  <c r="BH14" i="37"/>
  <c r="M14" i="37"/>
  <c r="BI14" i="37" s="1"/>
  <c r="BH72" i="37"/>
  <c r="BI72" i="37" s="1"/>
  <c r="AJ68" i="37"/>
  <c r="BJ8" i="37"/>
  <c r="BJ68" i="37" s="1"/>
  <c r="BO8" i="37"/>
  <c r="AK8" i="37"/>
  <c r="BK8" i="37" s="1"/>
  <c r="BM8" i="37" s="1"/>
  <c r="AJ24" i="37"/>
  <c r="BJ17" i="37"/>
  <c r="AK17" i="37"/>
  <c r="BK17" i="37" s="1"/>
  <c r="BM17" i="37" s="1"/>
  <c r="AK27" i="37"/>
  <c r="BK27" i="37" s="1"/>
  <c r="BM27" i="37" s="1"/>
  <c r="AJ34" i="37"/>
  <c r="BJ27" i="37"/>
  <c r="BL27" i="37" s="1"/>
  <c r="M73" i="37"/>
  <c r="Q73" i="37"/>
  <c r="AB84" i="37"/>
  <c r="AB92" i="37"/>
  <c r="AB91" i="37"/>
  <c r="AB85" i="37"/>
  <c r="BM7" i="37"/>
  <c r="AJ14" i="37"/>
  <c r="BH68" i="37"/>
  <c r="BI68" i="37" s="1"/>
  <c r="BH64" i="37"/>
  <c r="M64" i="37"/>
  <c r="BI64" i="37" s="1"/>
  <c r="Q64" i="37"/>
  <c r="M72" i="37"/>
  <c r="Q72" i="37"/>
  <c r="BJ12" i="37"/>
  <c r="BJ72" i="37" s="1"/>
  <c r="AJ72" i="37"/>
  <c r="AK12" i="37"/>
  <c r="BK12" i="37" s="1"/>
  <c r="BM12" i="37" s="1"/>
  <c r="BL23" i="37"/>
  <c r="BO23" i="37"/>
  <c r="BO53" i="37"/>
  <c r="AJ71" i="37"/>
  <c r="AK21" i="37"/>
  <c r="BK21" i="37" s="1"/>
  <c r="BM21" i="37" s="1"/>
  <c r="BO21" i="37"/>
  <c r="BJ21" i="37"/>
  <c r="L74" i="37"/>
  <c r="P95" i="37" s="1"/>
  <c r="M67" i="37"/>
  <c r="Q67" i="37"/>
  <c r="G85" i="37"/>
  <c r="G92" i="37"/>
  <c r="G91" i="37"/>
  <c r="G84" i="37"/>
  <c r="AJ67" i="37"/>
  <c r="BO57" i="37"/>
  <c r="BL42" i="37"/>
  <c r="BO42" i="37"/>
  <c r="BO20" i="37"/>
  <c r="BH70" i="37"/>
  <c r="BI70" i="37" s="1"/>
  <c r="BO40" i="37"/>
  <c r="AJ70" i="37"/>
  <c r="AK10" i="37"/>
  <c r="BK10" i="37" s="1"/>
  <c r="BM10" i="37" s="1"/>
  <c r="BJ10" i="37"/>
  <c r="BO10" i="37"/>
  <c r="M68" i="37"/>
  <c r="Q68" i="37"/>
  <c r="M24" i="37"/>
  <c r="BI24" i="37" s="1"/>
  <c r="BH24" i="37"/>
  <c r="Q24" i="37"/>
  <c r="I85" i="37"/>
  <c r="I92" i="37"/>
  <c r="I91" i="37"/>
  <c r="I84" i="37"/>
  <c r="BO43" i="37"/>
  <c r="AI85" i="37"/>
  <c r="AI91" i="37"/>
  <c r="AI92" i="37"/>
  <c r="AI84" i="37"/>
  <c r="BH34" i="37"/>
  <c r="M34" i="37"/>
  <c r="BI34" i="37" s="1"/>
  <c r="Q34" i="37"/>
  <c r="AJ70" i="36"/>
  <c r="AK10" i="36"/>
  <c r="BK10" i="36" s="1"/>
  <c r="BM10" i="36" s="1"/>
  <c r="BJ10" i="36"/>
  <c r="BJ70" i="36" s="1"/>
  <c r="L74" i="36"/>
  <c r="P95" i="36" s="1"/>
  <c r="M67" i="36"/>
  <c r="Q67" i="36"/>
  <c r="BH72" i="36"/>
  <c r="BI72" i="36" s="1"/>
  <c r="AJ67" i="36"/>
  <c r="BJ7" i="36"/>
  <c r="BL7" i="36" s="1"/>
  <c r="BO7" i="36"/>
  <c r="AJ14" i="36"/>
  <c r="AK7" i="36"/>
  <c r="BK7" i="36" s="1"/>
  <c r="BM7" i="36" s="1"/>
  <c r="BL59" i="36"/>
  <c r="BO59" i="36"/>
  <c r="AY91" i="36"/>
  <c r="AY92" i="36"/>
  <c r="AY85" i="36"/>
  <c r="AY84" i="36"/>
  <c r="BH14" i="36"/>
  <c r="M14" i="36"/>
  <c r="BI14" i="36" s="1"/>
  <c r="Q14" i="36"/>
  <c r="AJ68" i="36"/>
  <c r="BO8" i="36"/>
  <c r="AK8" i="36"/>
  <c r="BK8" i="36" s="1"/>
  <c r="BM8" i="36" s="1"/>
  <c r="BJ8" i="36"/>
  <c r="BL8" i="36" s="1"/>
  <c r="AJ54" i="36"/>
  <c r="BO47" i="36"/>
  <c r="AK47" i="36"/>
  <c r="BK47" i="36" s="1"/>
  <c r="BM47" i="36" s="1"/>
  <c r="BJ47" i="36"/>
  <c r="BL47" i="36" s="1"/>
  <c r="BH64" i="36"/>
  <c r="M64" i="36"/>
  <c r="BI64" i="36" s="1"/>
  <c r="Q64" i="36"/>
  <c r="AJ44" i="36"/>
  <c r="BO37" i="36"/>
  <c r="BJ37" i="36"/>
  <c r="BL37" i="36" s="1"/>
  <c r="AK37" i="36"/>
  <c r="BK37" i="36" s="1"/>
  <c r="BM37" i="36" s="1"/>
  <c r="BO52" i="36"/>
  <c r="BO31" i="36"/>
  <c r="M68" i="36"/>
  <c r="Q68" i="36"/>
  <c r="BO17" i="36"/>
  <c r="BH70" i="36"/>
  <c r="BI70" i="36" s="1"/>
  <c r="M24" i="36"/>
  <c r="BI24" i="36" s="1"/>
  <c r="Q24" i="36"/>
  <c r="BH24" i="36"/>
  <c r="BL20" i="36"/>
  <c r="BO20" i="36"/>
  <c r="AJ71" i="36"/>
  <c r="BJ21" i="36"/>
  <c r="BJ71" i="36" s="1"/>
  <c r="BO21" i="36"/>
  <c r="AK21" i="36"/>
  <c r="BK21" i="36" s="1"/>
  <c r="BM21" i="36" s="1"/>
  <c r="BH71" i="36"/>
  <c r="BI71" i="36" s="1"/>
  <c r="M73" i="36"/>
  <c r="Q73" i="36"/>
  <c r="M72" i="36"/>
  <c r="Q72" i="36"/>
  <c r="AJ34" i="36"/>
  <c r="AK27" i="36"/>
  <c r="BK27" i="36" s="1"/>
  <c r="BM27" i="36" s="1"/>
  <c r="BJ27" i="36"/>
  <c r="BL27" i="36" s="1"/>
  <c r="BO27" i="36"/>
  <c r="BH54" i="36"/>
  <c r="M54" i="36"/>
  <c r="BI54" i="36" s="1"/>
  <c r="Q54" i="36"/>
  <c r="I85" i="36"/>
  <c r="I92" i="36"/>
  <c r="I91" i="36"/>
  <c r="I84" i="36"/>
  <c r="AK28" i="36"/>
  <c r="BK28" i="36" s="1"/>
  <c r="BM28" i="36" s="1"/>
  <c r="BJ28" i="36"/>
  <c r="BL28" i="36" s="1"/>
  <c r="BO28" i="36"/>
  <c r="BH73" i="36"/>
  <c r="BI73" i="36" s="1"/>
  <c r="Q44" i="36"/>
  <c r="BH44" i="36"/>
  <c r="M44" i="36"/>
  <c r="BI44" i="36" s="1"/>
  <c r="C84" i="36"/>
  <c r="C92" i="36"/>
  <c r="U74" i="36"/>
  <c r="C91" i="36"/>
  <c r="C85" i="36"/>
  <c r="BH69" i="36"/>
  <c r="BI69" i="36" s="1"/>
  <c r="AC74" i="36"/>
  <c r="G85" i="36"/>
  <c r="G84" i="36"/>
  <c r="G92" i="36"/>
  <c r="G91" i="36"/>
  <c r="M70" i="36"/>
  <c r="Q70" i="36"/>
  <c r="BO57" i="36"/>
  <c r="BJ57" i="36"/>
  <c r="BL57" i="36" s="1"/>
  <c r="AK57" i="36"/>
  <c r="BK57" i="36" s="1"/>
  <c r="BM57" i="36" s="1"/>
  <c r="AJ64" i="36"/>
  <c r="M69" i="36"/>
  <c r="Q69" i="36"/>
  <c r="AG74" i="36"/>
  <c r="BL52" i="36"/>
  <c r="AJ73" i="36"/>
  <c r="BJ13" i="36"/>
  <c r="BJ73" i="36" s="1"/>
  <c r="BO13" i="36"/>
  <c r="AK13" i="36"/>
  <c r="BK13" i="36" s="1"/>
  <c r="BM13" i="36" s="1"/>
  <c r="BH67" i="36"/>
  <c r="BH68" i="36"/>
  <c r="BI68" i="36" s="1"/>
  <c r="M71" i="36"/>
  <c r="Q71" i="36"/>
  <c r="BO9" i="36"/>
  <c r="AI74" i="35"/>
  <c r="AI84" i="35" s="1"/>
  <c r="AA74" i="35"/>
  <c r="AA91" i="35" s="1"/>
  <c r="M69" i="35"/>
  <c r="Q69" i="35"/>
  <c r="L74" i="35"/>
  <c r="P95" i="35" s="1"/>
  <c r="M67" i="35"/>
  <c r="Q67" i="35"/>
  <c r="M64" i="35"/>
  <c r="BI64" i="35" s="1"/>
  <c r="Q64" i="35"/>
  <c r="BH64" i="35"/>
  <c r="G85" i="35"/>
  <c r="G92" i="35"/>
  <c r="G84" i="35"/>
  <c r="G91" i="35"/>
  <c r="BL17" i="35"/>
  <c r="M73" i="35"/>
  <c r="Q73" i="35"/>
  <c r="BH67" i="35"/>
  <c r="AY91" i="35"/>
  <c r="AY84" i="35"/>
  <c r="AY92" i="35"/>
  <c r="AY85" i="35"/>
  <c r="AJ72" i="35"/>
  <c r="BJ12" i="35"/>
  <c r="BO12" i="35"/>
  <c r="AK12" i="35"/>
  <c r="BK12" i="35" s="1"/>
  <c r="BM12" i="35" s="1"/>
  <c r="BL28" i="35"/>
  <c r="BO28" i="35"/>
  <c r="BO40" i="35"/>
  <c r="M72" i="35"/>
  <c r="Q72" i="35"/>
  <c r="BH68" i="35"/>
  <c r="BI68" i="35" s="1"/>
  <c r="BL8" i="35"/>
  <c r="BH70" i="35"/>
  <c r="BI70" i="35" s="1"/>
  <c r="AJ44" i="35"/>
  <c r="BO37" i="35"/>
  <c r="BJ37" i="35"/>
  <c r="BL37" i="35" s="1"/>
  <c r="AK37" i="35"/>
  <c r="BK37" i="35" s="1"/>
  <c r="BM37" i="35" s="1"/>
  <c r="BL62" i="35"/>
  <c r="BM17" i="35"/>
  <c r="BH73" i="35"/>
  <c r="BI73" i="35" s="1"/>
  <c r="M70" i="35"/>
  <c r="Q70" i="35"/>
  <c r="BM18" i="35"/>
  <c r="BH71" i="35"/>
  <c r="BI71" i="35" s="1"/>
  <c r="AJ67" i="35"/>
  <c r="AK7" i="35"/>
  <c r="BK7" i="35" s="1"/>
  <c r="BM7" i="35" s="1"/>
  <c r="AJ14" i="35"/>
  <c r="BJ7" i="35"/>
  <c r="BL7" i="35" s="1"/>
  <c r="BJ43" i="35"/>
  <c r="BL43" i="35" s="1"/>
  <c r="AK43" i="35"/>
  <c r="BK43" i="35" s="1"/>
  <c r="BM43" i="35" s="1"/>
  <c r="I85" i="35"/>
  <c r="I92" i="35"/>
  <c r="I84" i="35"/>
  <c r="I91" i="35"/>
  <c r="AJ73" i="35"/>
  <c r="AK13" i="35"/>
  <c r="BK13" i="35" s="1"/>
  <c r="BM13" i="35" s="1"/>
  <c r="BJ13" i="35"/>
  <c r="BO13" i="35"/>
  <c r="AJ64" i="35"/>
  <c r="BJ57" i="35"/>
  <c r="BL57" i="35" s="1"/>
  <c r="AK57" i="35"/>
  <c r="BK57" i="35" s="1"/>
  <c r="BM57" i="35" s="1"/>
  <c r="BO17" i="35"/>
  <c r="BH69" i="35"/>
  <c r="BI69" i="35" s="1"/>
  <c r="AJ69" i="35"/>
  <c r="AK9" i="35"/>
  <c r="BK9" i="35" s="1"/>
  <c r="BM9" i="35" s="1"/>
  <c r="BJ9" i="35"/>
  <c r="BJ69" i="35" s="1"/>
  <c r="AJ54" i="35"/>
  <c r="BJ47" i="35"/>
  <c r="BL47" i="35" s="1"/>
  <c r="BO47" i="35"/>
  <c r="AK47" i="35"/>
  <c r="BK47" i="35" s="1"/>
  <c r="BM47" i="35" s="1"/>
  <c r="AB84" i="35"/>
  <c r="AB92" i="35"/>
  <c r="AB91" i="35"/>
  <c r="AB85" i="35"/>
  <c r="M71" i="35"/>
  <c r="Q71" i="35"/>
  <c r="BL53" i="35"/>
  <c r="BO53" i="35"/>
  <c r="BL20" i="35"/>
  <c r="BO20" i="35"/>
  <c r="AC74" i="35"/>
  <c r="BO59" i="35"/>
  <c r="BJ27" i="35"/>
  <c r="BL27" i="35" s="1"/>
  <c r="BO27" i="35"/>
  <c r="AJ34" i="35"/>
  <c r="AK27" i="35"/>
  <c r="BK27" i="35" s="1"/>
  <c r="BM27" i="35" s="1"/>
  <c r="M68" i="35"/>
  <c r="Q68" i="35"/>
  <c r="AJ71" i="35"/>
  <c r="BJ21" i="35"/>
  <c r="AK21" i="35"/>
  <c r="BK21" i="35" s="1"/>
  <c r="BM21" i="35" s="1"/>
  <c r="BH72" i="35"/>
  <c r="BI72" i="35" s="1"/>
  <c r="M24" i="35"/>
  <c r="BI24" i="35" s="1"/>
  <c r="Q24" i="35"/>
  <c r="BH24" i="35"/>
  <c r="M14" i="35"/>
  <c r="BI14" i="35" s="1"/>
  <c r="Q14" i="35"/>
  <c r="BH14" i="35"/>
  <c r="BM59" i="35"/>
  <c r="BH54" i="35"/>
  <c r="Q54" i="35"/>
  <c r="M54" i="35"/>
  <c r="BI54" i="35" s="1"/>
  <c r="C84" i="35"/>
  <c r="C92" i="35"/>
  <c r="C85" i="35"/>
  <c r="C91" i="35"/>
  <c r="U74" i="35"/>
  <c r="AJ70" i="35"/>
  <c r="BJ10" i="35"/>
  <c r="BJ70" i="35" s="1"/>
  <c r="AK10" i="35"/>
  <c r="BK10" i="35" s="1"/>
  <c r="BM10" i="35" s="1"/>
  <c r="BO10" i="35"/>
  <c r="BL11" i="35"/>
  <c r="BO11" i="35"/>
  <c r="BH68" i="33"/>
  <c r="BJ14" i="33"/>
  <c r="BH70" i="33"/>
  <c r="AO70" i="33" s="1"/>
  <c r="BO70" i="33" s="1"/>
  <c r="M54" i="33"/>
  <c r="BI54" i="33" s="1"/>
  <c r="BH54" i="33"/>
  <c r="Q54" i="33"/>
  <c r="BH69" i="33"/>
  <c r="BS54" i="33"/>
  <c r="AO52" i="33"/>
  <c r="BO52" i="33" s="1"/>
  <c r="AO31" i="33"/>
  <c r="BO31" i="33" s="1"/>
  <c r="AO62" i="33"/>
  <c r="BO62" i="33" s="1"/>
  <c r="BS24" i="33"/>
  <c r="AJ64" i="33"/>
  <c r="BJ64" i="33" s="1"/>
  <c r="AK57" i="33"/>
  <c r="AO57" i="33"/>
  <c r="BO57" i="33" s="1"/>
  <c r="AO47" i="33"/>
  <c r="BO47" i="33" s="1"/>
  <c r="AJ54" i="33"/>
  <c r="BJ54" i="33" s="1"/>
  <c r="AK47" i="33"/>
  <c r="AO53" i="33"/>
  <c r="BO53" i="33" s="1"/>
  <c r="AJ44" i="33"/>
  <c r="BJ44" i="33" s="1"/>
  <c r="AK37" i="33"/>
  <c r="AO40" i="33"/>
  <c r="BO40" i="33" s="1"/>
  <c r="AO27" i="33"/>
  <c r="BO27" i="33" s="1"/>
  <c r="AJ34" i="33"/>
  <c r="BJ34" i="33" s="1"/>
  <c r="AK27" i="33"/>
  <c r="AE74" i="33"/>
  <c r="AE91" i="33" s="1"/>
  <c r="AO17" i="33"/>
  <c r="BO17" i="33" s="1"/>
  <c r="AJ24" i="33"/>
  <c r="BJ24" i="33" s="1"/>
  <c r="AK17" i="33"/>
  <c r="AO22" i="33"/>
  <c r="BO22" i="33" s="1"/>
  <c r="K91" i="33"/>
  <c r="C85" i="33"/>
  <c r="AI74" i="33"/>
  <c r="AI91" i="33" s="1"/>
  <c r="K92" i="33"/>
  <c r="AH95" i="33"/>
  <c r="K85" i="33"/>
  <c r="AJ71" i="33"/>
  <c r="L95" i="33"/>
  <c r="C84" i="33"/>
  <c r="C91" i="33"/>
  <c r="U74" i="33"/>
  <c r="AO58" i="33"/>
  <c r="BO58" i="33" s="1"/>
  <c r="AO59" i="33"/>
  <c r="BO59" i="33" s="1"/>
  <c r="AB92" i="33"/>
  <c r="AB91" i="33"/>
  <c r="AD95" i="33"/>
  <c r="AF95" i="33"/>
  <c r="AB95" i="33"/>
  <c r="AO50" i="33"/>
  <c r="BO50" i="33" s="1"/>
  <c r="AB84" i="33"/>
  <c r="AG74" i="33"/>
  <c r="AG91" i="33" s="1"/>
  <c r="AO37" i="33"/>
  <c r="BO37" i="33" s="1"/>
  <c r="AA74" i="33"/>
  <c r="AA92" i="33" s="1"/>
  <c r="AC74" i="33"/>
  <c r="AO19" i="33"/>
  <c r="BO19" i="33" s="1"/>
  <c r="AJ67" i="33"/>
  <c r="AK67" i="33" s="1"/>
  <c r="BK67" i="33" s="1"/>
  <c r="AK70" i="33"/>
  <c r="BK70" i="33" s="1"/>
  <c r="AJ69" i="33"/>
  <c r="AK73" i="33"/>
  <c r="BK73" i="33" s="1"/>
  <c r="AK72" i="33"/>
  <c r="BK72" i="33" s="1"/>
  <c r="AJ68" i="33"/>
  <c r="AK68" i="33" s="1"/>
  <c r="BK68" i="33" s="1"/>
  <c r="AY74" i="33"/>
  <c r="AY85" i="33" s="1"/>
  <c r="M72" i="33"/>
  <c r="AL91" i="33"/>
  <c r="I95" i="33"/>
  <c r="M68" i="33"/>
  <c r="I85" i="33"/>
  <c r="I91" i="33"/>
  <c r="I92" i="33"/>
  <c r="I84" i="33"/>
  <c r="G85" i="33"/>
  <c r="G92" i="33"/>
  <c r="G84" i="33"/>
  <c r="G95" i="33"/>
  <c r="E95" i="33"/>
  <c r="K95" i="33"/>
  <c r="AL85" i="33"/>
  <c r="M69" i="33"/>
  <c r="M71" i="33"/>
  <c r="M70" i="33"/>
  <c r="L74" i="33"/>
  <c r="M67" i="33"/>
  <c r="AK14" i="33"/>
  <c r="M14" i="33"/>
  <c r="BI14" i="33" s="1"/>
  <c r="BJ70" i="33" l="1"/>
  <c r="CC105" i="38"/>
  <c r="CC106" i="38" s="1"/>
  <c r="BL9" i="35"/>
  <c r="AG91" i="35"/>
  <c r="AG84" i="35"/>
  <c r="AG92" i="35"/>
  <c r="BJ71" i="35"/>
  <c r="BJ68" i="35"/>
  <c r="BM73" i="38"/>
  <c r="AE92" i="38"/>
  <c r="AO54" i="38"/>
  <c r="AG92" i="38"/>
  <c r="AO44" i="38"/>
  <c r="AG84" i="38"/>
  <c r="BM71" i="38"/>
  <c r="AO64" i="38"/>
  <c r="BM69" i="38"/>
  <c r="AO24" i="38"/>
  <c r="BO24" i="38" s="1"/>
  <c r="AO73" i="38"/>
  <c r="BO73" i="38" s="1"/>
  <c r="AO71" i="38"/>
  <c r="BO71" i="38" s="1"/>
  <c r="AE85" i="38"/>
  <c r="AE91" i="38"/>
  <c r="AA92" i="38"/>
  <c r="AO72" i="38"/>
  <c r="AO70" i="38"/>
  <c r="BO70" i="38" s="1"/>
  <c r="AA84" i="38"/>
  <c r="AO14" i="38"/>
  <c r="BO14" i="38" s="1"/>
  <c r="AO68" i="38"/>
  <c r="BO68" i="38" s="1"/>
  <c r="AO69" i="38"/>
  <c r="BO69" i="38" s="1"/>
  <c r="AS74" i="38"/>
  <c r="M95" i="38"/>
  <c r="AO67" i="38"/>
  <c r="BO67" i="38" s="1"/>
  <c r="AC95" i="38"/>
  <c r="AI95" i="38"/>
  <c r="AG95" i="38"/>
  <c r="AE95" i="38"/>
  <c r="AA85" i="38"/>
  <c r="AJ95" i="38"/>
  <c r="AO34" i="37"/>
  <c r="AO44" i="37"/>
  <c r="AY92" i="37"/>
  <c r="AY85" i="37"/>
  <c r="AY84" i="37"/>
  <c r="BS74" i="37"/>
  <c r="BL8" i="37"/>
  <c r="BL68" i="37" s="1"/>
  <c r="AO34" i="36"/>
  <c r="BJ24" i="36"/>
  <c r="BL44" i="36"/>
  <c r="AO64" i="36"/>
  <c r="BO64" i="36" s="1"/>
  <c r="BM73" i="36"/>
  <c r="AO64" i="37"/>
  <c r="BO64" i="37" s="1"/>
  <c r="AK64" i="37"/>
  <c r="BK64" i="37" s="1"/>
  <c r="BJ70" i="37"/>
  <c r="BJ64" i="37"/>
  <c r="BM69" i="37"/>
  <c r="AO54" i="37"/>
  <c r="BO54" i="37" s="1"/>
  <c r="AO69" i="37"/>
  <c r="BO69" i="37" s="1"/>
  <c r="AO68" i="37"/>
  <c r="BO68" i="37" s="1"/>
  <c r="AO67" i="37"/>
  <c r="BO67" i="37" s="1"/>
  <c r="AO24" i="37"/>
  <c r="BO24" i="37" s="1"/>
  <c r="AO72" i="37"/>
  <c r="BO72" i="37" s="1"/>
  <c r="AO71" i="37"/>
  <c r="BO71" i="37" s="1"/>
  <c r="AE95" i="37"/>
  <c r="AG95" i="37"/>
  <c r="AI95" i="37"/>
  <c r="AC95" i="37"/>
  <c r="M95" i="37"/>
  <c r="AO14" i="37"/>
  <c r="BO14" i="37" s="1"/>
  <c r="AO70" i="37"/>
  <c r="BO70" i="37" s="1"/>
  <c r="AJ95" i="37"/>
  <c r="BL64" i="35"/>
  <c r="BM70" i="36"/>
  <c r="AE91" i="36"/>
  <c r="AE92" i="36"/>
  <c r="AO54" i="36"/>
  <c r="BO54" i="36" s="1"/>
  <c r="AO67" i="36"/>
  <c r="AO44" i="36"/>
  <c r="AO71" i="36"/>
  <c r="BL68" i="36"/>
  <c r="BM71" i="36"/>
  <c r="AO24" i="36"/>
  <c r="BO24" i="36" s="1"/>
  <c r="AO73" i="36"/>
  <c r="BO73" i="36" s="1"/>
  <c r="AI91" i="36"/>
  <c r="BJ72" i="36"/>
  <c r="BL9" i="36"/>
  <c r="BL69" i="36" s="1"/>
  <c r="AO72" i="36"/>
  <c r="BM72" i="36"/>
  <c r="AO70" i="36"/>
  <c r="BO70" i="36" s="1"/>
  <c r="AO69" i="36"/>
  <c r="BO69" i="36" s="1"/>
  <c r="AJ95" i="36"/>
  <c r="AC95" i="36"/>
  <c r="AI95" i="36"/>
  <c r="AG95" i="36"/>
  <c r="AE95" i="36"/>
  <c r="AO68" i="36"/>
  <c r="BO68" i="36" s="1"/>
  <c r="AO14" i="36"/>
  <c r="BO14" i="36" s="1"/>
  <c r="M95" i="36"/>
  <c r="Q74" i="33"/>
  <c r="P95" i="33"/>
  <c r="BM70" i="35"/>
  <c r="AO44" i="35"/>
  <c r="BO44" i="35" s="1"/>
  <c r="AO34" i="35"/>
  <c r="BO34" i="35" s="1"/>
  <c r="AK24" i="35"/>
  <c r="BK24" i="35" s="1"/>
  <c r="BM24" i="35" s="1"/>
  <c r="AO24" i="35"/>
  <c r="BJ72" i="35"/>
  <c r="BM71" i="35"/>
  <c r="AO64" i="35"/>
  <c r="BO64" i="35" s="1"/>
  <c r="AO54" i="35"/>
  <c r="BO54" i="35" s="1"/>
  <c r="BM68" i="35"/>
  <c r="AO70" i="35"/>
  <c r="BO70" i="35" s="1"/>
  <c r="AE84" i="35"/>
  <c r="AE85" i="35"/>
  <c r="AE92" i="35"/>
  <c r="AO72" i="35"/>
  <c r="BO72" i="35" s="1"/>
  <c r="AO71" i="35"/>
  <c r="BO71" i="35" s="1"/>
  <c r="AO69" i="35"/>
  <c r="BO69" i="35" s="1"/>
  <c r="BL69" i="35"/>
  <c r="AO68" i="35"/>
  <c r="BO68" i="35" s="1"/>
  <c r="AO67" i="35"/>
  <c r="BO67" i="35" s="1"/>
  <c r="AO73" i="35"/>
  <c r="BO73" i="35" s="1"/>
  <c r="AO14" i="35"/>
  <c r="BO14" i="35" s="1"/>
  <c r="AE84" i="36"/>
  <c r="AA84" i="36"/>
  <c r="BM70" i="38"/>
  <c r="BL54" i="38"/>
  <c r="BL10" i="36"/>
  <c r="BM72" i="35"/>
  <c r="BL69" i="38"/>
  <c r="AI92" i="36"/>
  <c r="AI84" i="36"/>
  <c r="CA69" i="33"/>
  <c r="CB69" i="33" s="1"/>
  <c r="BM69" i="33"/>
  <c r="BO14" i="33"/>
  <c r="BM72" i="33"/>
  <c r="BY68" i="33"/>
  <c r="BZ68" i="33" s="1"/>
  <c r="BM71" i="33"/>
  <c r="BY73" i="33"/>
  <c r="BZ73" i="33" s="1"/>
  <c r="BX91" i="33"/>
  <c r="BX84" i="33"/>
  <c r="BX85" i="33"/>
  <c r="BX92" i="33"/>
  <c r="BJ74" i="33"/>
  <c r="BL54" i="33"/>
  <c r="CA72" i="33"/>
  <c r="CB72" i="33" s="1"/>
  <c r="BY71" i="33"/>
  <c r="BZ71" i="33" s="1"/>
  <c r="BY70" i="33"/>
  <c r="BZ70" i="33" s="1"/>
  <c r="BY69" i="33"/>
  <c r="BZ69" i="33" s="1"/>
  <c r="BK57" i="33"/>
  <c r="BM57" i="33" s="1"/>
  <c r="BK17" i="33"/>
  <c r="BM17" i="33" s="1"/>
  <c r="BK37" i="33"/>
  <c r="BM37" i="33" s="1"/>
  <c r="BM68" i="33"/>
  <c r="BK47" i="33"/>
  <c r="BM47" i="33" s="1"/>
  <c r="BY72" i="33"/>
  <c r="BZ72" i="33" s="1"/>
  <c r="BK27" i="33"/>
  <c r="BM27" i="33" s="1"/>
  <c r="AO71" i="33"/>
  <c r="BO71" i="33" s="1"/>
  <c r="BK14" i="33"/>
  <c r="BM14" i="33" s="1"/>
  <c r="BL71" i="33"/>
  <c r="BM73" i="33"/>
  <c r="AG85" i="37"/>
  <c r="AG84" i="37"/>
  <c r="BM68" i="37"/>
  <c r="AG92" i="37"/>
  <c r="AE84" i="37"/>
  <c r="AE85" i="37"/>
  <c r="BM70" i="37"/>
  <c r="AE91" i="37"/>
  <c r="BM71" i="37"/>
  <c r="BM73" i="37"/>
  <c r="BM72" i="37"/>
  <c r="BL12" i="37"/>
  <c r="BL72" i="37" s="1"/>
  <c r="AS74" i="36"/>
  <c r="AA92" i="36"/>
  <c r="AA91" i="36"/>
  <c r="BO72" i="36"/>
  <c r="BL21" i="36"/>
  <c r="BL71" i="36" s="1"/>
  <c r="BM24" i="36"/>
  <c r="BL13" i="36"/>
  <c r="BL73" i="36" s="1"/>
  <c r="BM69" i="35"/>
  <c r="M95" i="35"/>
  <c r="AJ95" i="35"/>
  <c r="AA92" i="35"/>
  <c r="AC95" i="35"/>
  <c r="AI95" i="35"/>
  <c r="AG95" i="35"/>
  <c r="AE95" i="35"/>
  <c r="AS74" i="35"/>
  <c r="AA84" i="35"/>
  <c r="AA85" i="35"/>
  <c r="AI92" i="35"/>
  <c r="BJ67" i="37"/>
  <c r="BL64" i="37"/>
  <c r="BL54" i="37"/>
  <c r="BL34" i="37"/>
  <c r="BM64" i="37"/>
  <c r="BJ73" i="35"/>
  <c r="BL13" i="35"/>
  <c r="BL73" i="35" s="1"/>
  <c r="AI91" i="35"/>
  <c r="AI85" i="35"/>
  <c r="BL10" i="35"/>
  <c r="BL70" i="35" s="1"/>
  <c r="BL67" i="33"/>
  <c r="BL14" i="33"/>
  <c r="BL44" i="37"/>
  <c r="BL64" i="36"/>
  <c r="BM68" i="36"/>
  <c r="BL34" i="35"/>
  <c r="BL54" i="35"/>
  <c r="BL68" i="35"/>
  <c r="BL44" i="35"/>
  <c r="BL24" i="33"/>
  <c r="BM70" i="33"/>
  <c r="BM72" i="38"/>
  <c r="BL13" i="38"/>
  <c r="BL73" i="38" s="1"/>
  <c r="BL10" i="38"/>
  <c r="BL70" i="38" s="1"/>
  <c r="AK14" i="38"/>
  <c r="BK14" i="38" s="1"/>
  <c r="BM14" i="38" s="1"/>
  <c r="BJ14" i="38"/>
  <c r="BM67" i="38"/>
  <c r="BL21" i="38"/>
  <c r="BL71" i="38" s="1"/>
  <c r="BO34" i="38"/>
  <c r="BJ34" i="38"/>
  <c r="AK34" i="38"/>
  <c r="BK34" i="38" s="1"/>
  <c r="BM34" i="38" s="1"/>
  <c r="BO54" i="38"/>
  <c r="BJ54" i="38"/>
  <c r="AK54" i="38"/>
  <c r="BK54" i="38" s="1"/>
  <c r="BM54" i="38" s="1"/>
  <c r="BL64" i="38"/>
  <c r="BJ68" i="38"/>
  <c r="BL8" i="38"/>
  <c r="BL68" i="38" s="1"/>
  <c r="M74" i="38"/>
  <c r="Q74" i="38"/>
  <c r="BJ67" i="38"/>
  <c r="AK70" i="38"/>
  <c r="BK70" i="38" s="1"/>
  <c r="AK68" i="38"/>
  <c r="BK68" i="38" s="1"/>
  <c r="BO72" i="38"/>
  <c r="AK72" i="38"/>
  <c r="BK72" i="38" s="1"/>
  <c r="AK24" i="38"/>
  <c r="BK24" i="38" s="1"/>
  <c r="BM24" i="38" s="1"/>
  <c r="BJ24" i="38"/>
  <c r="AJ74" i="38"/>
  <c r="AK67" i="38"/>
  <c r="BK67" i="38" s="1"/>
  <c r="BM68" i="38"/>
  <c r="BO44" i="38"/>
  <c r="BJ44" i="38"/>
  <c r="AK44" i="38"/>
  <c r="BK44" i="38" s="1"/>
  <c r="BM44" i="38" s="1"/>
  <c r="BO64" i="38"/>
  <c r="AK64" i="38"/>
  <c r="BK64" i="38" s="1"/>
  <c r="BM64" i="38" s="1"/>
  <c r="BJ64" i="38"/>
  <c r="BL12" i="38"/>
  <c r="BL72" i="38" s="1"/>
  <c r="BL34" i="38"/>
  <c r="AK71" i="38"/>
  <c r="BK71" i="38" s="1"/>
  <c r="BL44" i="38"/>
  <c r="BL7" i="38"/>
  <c r="AK73" i="38"/>
  <c r="BK73" i="38" s="1"/>
  <c r="BH74" i="38"/>
  <c r="BI74" i="38" s="1"/>
  <c r="BI67" i="38"/>
  <c r="BJ71" i="37"/>
  <c r="BL21" i="37"/>
  <c r="BL71" i="37" s="1"/>
  <c r="BM67" i="37"/>
  <c r="AA84" i="37"/>
  <c r="AS74" i="37"/>
  <c r="AA91" i="37"/>
  <c r="AA85" i="37"/>
  <c r="AA92" i="37"/>
  <c r="BJ73" i="37"/>
  <c r="BL13" i="37"/>
  <c r="BL73" i="37" s="1"/>
  <c r="BJ44" i="37"/>
  <c r="AK44" i="37"/>
  <c r="BK44" i="37" s="1"/>
  <c r="BM44" i="37" s="1"/>
  <c r="BO44" i="37"/>
  <c r="BJ54" i="37"/>
  <c r="AK54" i="37"/>
  <c r="BK54" i="37" s="1"/>
  <c r="BM54" i="37" s="1"/>
  <c r="AK70" i="37"/>
  <c r="BK70" i="37" s="1"/>
  <c r="AK71" i="37"/>
  <c r="BK71" i="37" s="1"/>
  <c r="BJ24" i="37"/>
  <c r="AK24" i="37"/>
  <c r="BK24" i="37" s="1"/>
  <c r="BM24" i="37" s="1"/>
  <c r="BJ69" i="37"/>
  <c r="BL9" i="37"/>
  <c r="BL69" i="37" s="1"/>
  <c r="BL17" i="37"/>
  <c r="AK69" i="37"/>
  <c r="BK69" i="37" s="1"/>
  <c r="BH74" i="37"/>
  <c r="BI74" i="37" s="1"/>
  <c r="BI67" i="37"/>
  <c r="AK72" i="37"/>
  <c r="BK72" i="37" s="1"/>
  <c r="BJ34" i="37"/>
  <c r="AK34" i="37"/>
  <c r="BK34" i="37" s="1"/>
  <c r="BM34" i="37" s="1"/>
  <c r="BO34" i="37"/>
  <c r="BL10" i="37"/>
  <c r="BL70" i="37" s="1"/>
  <c r="AJ74" i="37"/>
  <c r="AK67" i="37"/>
  <c r="BK67" i="37" s="1"/>
  <c r="M74" i="37"/>
  <c r="Q74" i="37"/>
  <c r="AK14" i="37"/>
  <c r="BK14" i="37" s="1"/>
  <c r="BM14" i="37" s="1"/>
  <c r="BJ14" i="37"/>
  <c r="AK68" i="37"/>
  <c r="BK68" i="37" s="1"/>
  <c r="BO73" i="37"/>
  <c r="AK73" i="37"/>
  <c r="BK73" i="37" s="1"/>
  <c r="BM67" i="36"/>
  <c r="BL54" i="36"/>
  <c r="BL70" i="36"/>
  <c r="AG85" i="36"/>
  <c r="AG91" i="36"/>
  <c r="AG92" i="36"/>
  <c r="AG84" i="36"/>
  <c r="BL67" i="36"/>
  <c r="BL34" i="36"/>
  <c r="AK68" i="36"/>
  <c r="BK68" i="36" s="1"/>
  <c r="BH74" i="36"/>
  <c r="BI74" i="36" s="1"/>
  <c r="BI67" i="36"/>
  <c r="M74" i="36"/>
  <c r="Q74" i="36"/>
  <c r="AK34" i="36"/>
  <c r="BK34" i="36" s="1"/>
  <c r="BM34" i="36" s="1"/>
  <c r="BJ34" i="36"/>
  <c r="BO34" i="36"/>
  <c r="BJ14" i="36"/>
  <c r="AK14" i="36"/>
  <c r="BK14" i="36" s="1"/>
  <c r="BM14" i="36" s="1"/>
  <c r="BJ64" i="36"/>
  <c r="AK64" i="36"/>
  <c r="BK64" i="36" s="1"/>
  <c r="BM64" i="36" s="1"/>
  <c r="BO71" i="36"/>
  <c r="AK71" i="36"/>
  <c r="BK71" i="36" s="1"/>
  <c r="BJ54" i="36"/>
  <c r="AK54" i="36"/>
  <c r="BK54" i="36" s="1"/>
  <c r="BM54" i="36" s="1"/>
  <c r="BJ67" i="36"/>
  <c r="BL72" i="36"/>
  <c r="AK73" i="36"/>
  <c r="BK73" i="36" s="1"/>
  <c r="AK44" i="36"/>
  <c r="BK44" i="36" s="1"/>
  <c r="BM44" i="36" s="1"/>
  <c r="BJ44" i="36"/>
  <c r="BO44" i="36"/>
  <c r="BJ68" i="36"/>
  <c r="AJ74" i="36"/>
  <c r="BO67" i="36"/>
  <c r="AK67" i="36"/>
  <c r="BK67" i="36" s="1"/>
  <c r="AK70" i="36"/>
  <c r="BK70" i="36" s="1"/>
  <c r="BM67" i="35"/>
  <c r="AK69" i="35"/>
  <c r="BK69" i="35" s="1"/>
  <c r="AK14" i="35"/>
  <c r="BK14" i="35" s="1"/>
  <c r="BM14" i="35" s="1"/>
  <c r="BJ14" i="35"/>
  <c r="BO24" i="35"/>
  <c r="AJ74" i="35"/>
  <c r="AK67" i="35"/>
  <c r="BK67" i="35" s="1"/>
  <c r="BH74" i="35"/>
  <c r="BI74" i="35" s="1"/>
  <c r="BI67" i="35"/>
  <c r="BL67" i="35"/>
  <c r="BL12" i="35"/>
  <c r="BL72" i="35" s="1"/>
  <c r="M74" i="35"/>
  <c r="Q74" i="35"/>
  <c r="BJ34" i="35"/>
  <c r="AK34" i="35"/>
  <c r="BK34" i="35" s="1"/>
  <c r="BM34" i="35" s="1"/>
  <c r="AK71" i="35"/>
  <c r="BK71" i="35" s="1"/>
  <c r="AK73" i="35"/>
  <c r="BK73" i="35" s="1"/>
  <c r="BJ67" i="35"/>
  <c r="AK54" i="35"/>
  <c r="BK54" i="35" s="1"/>
  <c r="BM54" i="35" s="1"/>
  <c r="BJ54" i="35"/>
  <c r="AK72" i="35"/>
  <c r="BK72" i="35" s="1"/>
  <c r="BL21" i="35"/>
  <c r="BL71" i="35" s="1"/>
  <c r="BJ44" i="35"/>
  <c r="AK44" i="35"/>
  <c r="BK44" i="35" s="1"/>
  <c r="BM44" i="35" s="1"/>
  <c r="AK70" i="35"/>
  <c r="BK70" i="35" s="1"/>
  <c r="BM73" i="35"/>
  <c r="BJ64" i="35"/>
  <c r="AK64" i="35"/>
  <c r="BK64" i="35" s="1"/>
  <c r="BM64" i="35" s="1"/>
  <c r="BH74" i="33"/>
  <c r="BL69" i="33"/>
  <c r="AE92" i="33"/>
  <c r="AK64" i="33"/>
  <c r="AK54" i="33"/>
  <c r="AE84" i="33"/>
  <c r="AI84" i="33"/>
  <c r="AO44" i="33"/>
  <c r="BO44" i="33" s="1"/>
  <c r="AK44" i="33"/>
  <c r="AE85" i="33"/>
  <c r="AO34" i="33"/>
  <c r="BO34" i="33" s="1"/>
  <c r="AK34" i="33"/>
  <c r="AI85" i="33"/>
  <c r="AO24" i="33"/>
  <c r="BO24" i="33" s="1"/>
  <c r="AK24" i="33"/>
  <c r="AO18" i="33"/>
  <c r="BO18" i="33" s="1"/>
  <c r="AI92" i="33"/>
  <c r="AG92" i="33"/>
  <c r="AK71" i="33"/>
  <c r="BK71" i="33" s="1"/>
  <c r="AA84" i="33"/>
  <c r="AG85" i="33"/>
  <c r="AJ95" i="33"/>
  <c r="AC95" i="33"/>
  <c r="AA91" i="33"/>
  <c r="AO73" i="33"/>
  <c r="BO73" i="33" s="1"/>
  <c r="AO67" i="33"/>
  <c r="BO67" i="33" s="1"/>
  <c r="BS74" i="33"/>
  <c r="AG95" i="33"/>
  <c r="AG84" i="33"/>
  <c r="AY84" i="33"/>
  <c r="AY91" i="33"/>
  <c r="AI95" i="33"/>
  <c r="AE95" i="33"/>
  <c r="AJ74" i="33"/>
  <c r="AS74" i="33"/>
  <c r="AA85" i="33"/>
  <c r="AK69" i="33"/>
  <c r="BK69" i="33" s="1"/>
  <c r="AO69" i="33"/>
  <c r="BO69" i="33" s="1"/>
  <c r="AY92" i="33"/>
  <c r="N91" i="33"/>
  <c r="N92" i="33"/>
  <c r="N84" i="33"/>
  <c r="N85" i="33"/>
  <c r="AL92" i="33"/>
  <c r="AL84" i="33"/>
  <c r="AN84" i="33"/>
  <c r="BI72" i="33"/>
  <c r="M95" i="33"/>
  <c r="AN92" i="33"/>
  <c r="AN91" i="33"/>
  <c r="AN85" i="33"/>
  <c r="M74" i="33"/>
  <c r="BI71" i="33"/>
  <c r="BI70" i="33"/>
  <c r="BI69" i="33"/>
  <c r="AN95" i="38" l="1"/>
  <c r="AO74" i="38"/>
  <c r="AK95" i="38"/>
  <c r="AK95" i="37"/>
  <c r="AN95" i="37"/>
  <c r="AO74" i="37"/>
  <c r="BO74" i="37" s="1"/>
  <c r="AN95" i="36"/>
  <c r="AO74" i="36"/>
  <c r="BO74" i="36" s="1"/>
  <c r="AK95" i="36"/>
  <c r="AK74" i="33"/>
  <c r="BK74" i="33" s="1"/>
  <c r="AN95" i="33"/>
  <c r="AN95" i="35"/>
  <c r="AO74" i="35"/>
  <c r="BO74" i="35" s="1"/>
  <c r="BL24" i="36"/>
  <c r="BJ74" i="38"/>
  <c r="BJ91" i="38" s="1"/>
  <c r="BM67" i="33"/>
  <c r="BK34" i="33"/>
  <c r="BM34" i="33" s="1"/>
  <c r="BK64" i="33"/>
  <c r="BM64" i="33" s="1"/>
  <c r="BK44" i="33"/>
  <c r="BM44" i="33" s="1"/>
  <c r="BK24" i="33"/>
  <c r="BM24" i="33" s="1"/>
  <c r="BK54" i="33"/>
  <c r="BM54" i="33" s="1"/>
  <c r="BL74" i="33"/>
  <c r="BL93" i="33" s="1"/>
  <c r="BJ74" i="37"/>
  <c r="BJ91" i="37" s="1"/>
  <c r="BL14" i="36"/>
  <c r="AK95" i="35"/>
  <c r="BJ74" i="35"/>
  <c r="BJ85" i="35" s="1"/>
  <c r="BL24" i="37"/>
  <c r="BL24" i="35"/>
  <c r="BL67" i="38"/>
  <c r="BL74" i="38" s="1"/>
  <c r="BL93" i="38" s="1"/>
  <c r="BL14" i="38"/>
  <c r="AK74" i="38"/>
  <c r="BK74" i="38" s="1"/>
  <c r="BO74" i="38"/>
  <c r="BL24" i="38"/>
  <c r="AK74" i="37"/>
  <c r="BK74" i="37" s="1"/>
  <c r="BL14" i="37"/>
  <c r="BL67" i="37"/>
  <c r="BL74" i="37" s="1"/>
  <c r="BL93" i="37" s="1"/>
  <c r="AK74" i="36"/>
  <c r="BK74" i="36" s="1"/>
  <c r="BL74" i="36"/>
  <c r="BL93" i="36" s="1"/>
  <c r="BJ74" i="36"/>
  <c r="BL14" i="35"/>
  <c r="BL74" i="35"/>
  <c r="BL93" i="35" s="1"/>
  <c r="BM95" i="35" s="1"/>
  <c r="AK74" i="35"/>
  <c r="BK74" i="35" s="1"/>
  <c r="AO64" i="33"/>
  <c r="BO64" i="33" s="1"/>
  <c r="AO54" i="33"/>
  <c r="BO54" i="33" s="1"/>
  <c r="AK95" i="33"/>
  <c r="BI74" i="33"/>
  <c r="BI68" i="33"/>
  <c r="AO68" i="33"/>
  <c r="BO68" i="33" s="1"/>
  <c r="BJ92" i="33"/>
  <c r="BJ84" i="33"/>
  <c r="BJ85" i="33"/>
  <c r="BJ91" i="33"/>
  <c r="P92" i="33"/>
  <c r="P85" i="33"/>
  <c r="P91" i="33"/>
  <c r="P84" i="33"/>
  <c r="BM95" i="38" l="1"/>
  <c r="CG93" i="38"/>
  <c r="CH93" i="38"/>
  <c r="BJ92" i="38"/>
  <c r="BJ85" i="38"/>
  <c r="BJ84" i="38"/>
  <c r="BM95" i="37"/>
  <c r="CG93" i="37"/>
  <c r="CH93" i="37"/>
  <c r="BM95" i="36"/>
  <c r="CG93" i="36"/>
  <c r="CH93" i="36"/>
  <c r="BJ91" i="35"/>
  <c r="CH93" i="35"/>
  <c r="CG93" i="35"/>
  <c r="BJ92" i="35"/>
  <c r="BJ84" i="35"/>
  <c r="BM74" i="33"/>
  <c r="BY74" i="33"/>
  <c r="BZ74" i="33" s="1"/>
  <c r="BJ84" i="37"/>
  <c r="BJ85" i="37"/>
  <c r="BJ92" i="37"/>
  <c r="BL91" i="38"/>
  <c r="BM74" i="38"/>
  <c r="BL85" i="38"/>
  <c r="BL84" i="38"/>
  <c r="BL92" i="38"/>
  <c r="BL91" i="37"/>
  <c r="BL84" i="37"/>
  <c r="BL92" i="37"/>
  <c r="BL85" i="37"/>
  <c r="BM74" i="37"/>
  <c r="BJ85" i="36"/>
  <c r="BJ84" i="36"/>
  <c r="BJ92" i="36"/>
  <c r="BJ91" i="36"/>
  <c r="BL85" i="36"/>
  <c r="BL84" i="36"/>
  <c r="BL92" i="36"/>
  <c r="BL91" i="36"/>
  <c r="BM74" i="36"/>
  <c r="BL91" i="35"/>
  <c r="BL85" i="35"/>
  <c r="BL84" i="35"/>
  <c r="BM74" i="35"/>
  <c r="BL92" i="35"/>
  <c r="AO74" i="33"/>
  <c r="BO74" i="33" s="1"/>
  <c r="BO95" i="33" s="1"/>
  <c r="BL84" i="33"/>
  <c r="BL85" i="33" l="1"/>
  <c r="BL92" i="33"/>
  <c r="BL91" i="33"/>
  <c r="CF73" i="33"/>
  <c r="CA73" i="33"/>
  <c r="CB73" i="33" s="1"/>
  <c r="CA74" i="33" l="1"/>
  <c r="CA93" i="33" l="1"/>
  <c r="BX100" i="37" s="1"/>
  <c r="BX102" i="37" s="1"/>
  <c r="CB74" i="33"/>
  <c r="CB93" i="33" s="1"/>
  <c r="CF74" i="33"/>
  <c r="CA91" i="33"/>
  <c r="CA84" i="33"/>
  <c r="CA92" i="33"/>
  <c r="CA85" i="33"/>
  <c r="CG93" i="33" l="1"/>
  <c r="CK93" i="33"/>
</calcChain>
</file>

<file path=xl/sharedStrings.xml><?xml version="1.0" encoding="utf-8"?>
<sst xmlns="http://schemas.openxmlformats.org/spreadsheetml/2006/main" count="23174" uniqueCount="748">
  <si>
    <t>ランチ</t>
    <phoneticPr fontId="1"/>
  </si>
  <si>
    <t>客数</t>
    <rPh sb="0" eb="2">
      <t>キャクスウ</t>
    </rPh>
    <phoneticPr fontId="1"/>
  </si>
  <si>
    <t>TOTAL単価</t>
    <rPh sb="5" eb="7">
      <t>タンカ</t>
    </rPh>
    <phoneticPr fontId="1"/>
  </si>
  <si>
    <t>TOTAL</t>
    <phoneticPr fontId="1"/>
  </si>
  <si>
    <t>営業日数</t>
    <rPh sb="0" eb="4">
      <t>エイギョウニッスウ</t>
    </rPh>
    <phoneticPr fontId="1"/>
  </si>
  <si>
    <t>日</t>
    <rPh sb="0" eb="1">
      <t>ニチ</t>
    </rPh>
    <phoneticPr fontId="1"/>
  </si>
  <si>
    <t>月</t>
    <rPh sb="0" eb="1">
      <t>ゲツ</t>
    </rPh>
    <phoneticPr fontId="1"/>
  </si>
  <si>
    <t>火</t>
  </si>
  <si>
    <t>水</t>
  </si>
  <si>
    <t>木</t>
  </si>
  <si>
    <t>金</t>
  </si>
  <si>
    <t>土</t>
  </si>
  <si>
    <t>曜日</t>
    <rPh sb="0" eb="2">
      <t>ヨウビ</t>
    </rPh>
    <phoneticPr fontId="1"/>
  </si>
  <si>
    <t>日にち</t>
    <rPh sb="0" eb="1">
      <t>ヒ</t>
    </rPh>
    <phoneticPr fontId="1"/>
  </si>
  <si>
    <t>1st week</t>
    <phoneticPr fontId="1"/>
  </si>
  <si>
    <t>売上</t>
    <rPh sb="0" eb="2">
      <t>ウリアゲ</t>
    </rPh>
    <phoneticPr fontId="1"/>
  </si>
  <si>
    <t>SUB　TOTAL</t>
    <phoneticPr fontId="1"/>
  </si>
  <si>
    <t>2nd week</t>
    <phoneticPr fontId="1"/>
  </si>
  <si>
    <t>3rd week</t>
    <phoneticPr fontId="1"/>
  </si>
  <si>
    <t>4th week</t>
    <phoneticPr fontId="1"/>
  </si>
  <si>
    <t>5th week</t>
    <phoneticPr fontId="1"/>
  </si>
  <si>
    <t>6th week</t>
    <phoneticPr fontId="1"/>
  </si>
  <si>
    <t>日数</t>
    <rPh sb="0" eb="2">
      <t>ニッスウ</t>
    </rPh>
    <phoneticPr fontId="1"/>
  </si>
  <si>
    <t>施策・企画・イベント</t>
    <rPh sb="0" eb="2">
      <t>シサク</t>
    </rPh>
    <rPh sb="3" eb="5">
      <t>キカク</t>
    </rPh>
    <phoneticPr fontId="1"/>
  </si>
  <si>
    <t>平日</t>
    <rPh sb="0" eb="2">
      <t>ヘイジツ</t>
    </rPh>
    <phoneticPr fontId="1"/>
  </si>
  <si>
    <t>休日・祝日</t>
    <rPh sb="0" eb="2">
      <t>キュウジツ</t>
    </rPh>
    <rPh sb="3" eb="5">
      <t>シュクジツ</t>
    </rPh>
    <phoneticPr fontId="1"/>
  </si>
  <si>
    <t>F単価</t>
    <rPh sb="1" eb="3">
      <t>タンカ</t>
    </rPh>
    <phoneticPr fontId="1"/>
  </si>
  <si>
    <t>B単価</t>
    <rPh sb="1" eb="3">
      <t>タンカ</t>
    </rPh>
    <phoneticPr fontId="1"/>
  </si>
  <si>
    <t>F売上</t>
    <rPh sb="1" eb="3">
      <t>ウリアゲ</t>
    </rPh>
    <phoneticPr fontId="1"/>
  </si>
  <si>
    <t>B売上</t>
    <rPh sb="1" eb="3">
      <t>ウリアゲ</t>
    </rPh>
    <phoneticPr fontId="1"/>
  </si>
  <si>
    <t>■予算差異</t>
    <rPh sb="1" eb="3">
      <t>ヨサン</t>
    </rPh>
    <rPh sb="3" eb="5">
      <t>サイ</t>
    </rPh>
    <phoneticPr fontId="1"/>
  </si>
  <si>
    <t>■前年差異</t>
    <rPh sb="1" eb="3">
      <t>ゼンネン</t>
    </rPh>
    <rPh sb="3" eb="5">
      <t>サイ</t>
    </rPh>
    <phoneticPr fontId="1"/>
  </si>
  <si>
    <t>■対比</t>
    <rPh sb="1" eb="3">
      <t>タイヒ</t>
    </rPh>
    <phoneticPr fontId="1"/>
  </si>
  <si>
    <t>予算</t>
    <rPh sb="0" eb="2">
      <t>ヨサン</t>
    </rPh>
    <phoneticPr fontId="1"/>
  </si>
  <si>
    <t>■前年値（数値残っていない休業）</t>
    <rPh sb="1" eb="3">
      <t>ゼンネン</t>
    </rPh>
    <rPh sb="3" eb="4">
      <t>チ</t>
    </rPh>
    <rPh sb="5" eb="7">
      <t>スウチ</t>
    </rPh>
    <rPh sb="7" eb="8">
      <t>ノコ</t>
    </rPh>
    <rPh sb="13" eb="15">
      <t>キュウギョウ</t>
    </rPh>
    <phoneticPr fontId="1"/>
  </si>
  <si>
    <t>売上</t>
    <rPh sb="0" eb="2">
      <t xml:space="preserve">ウリアゲ </t>
    </rPh>
    <phoneticPr fontId="1"/>
  </si>
  <si>
    <t>MENU A　出卓</t>
    <rPh sb="7" eb="8">
      <t xml:space="preserve">デ </t>
    </rPh>
    <rPh sb="8" eb="9">
      <t xml:space="preserve">タク </t>
    </rPh>
    <phoneticPr fontId="1"/>
  </si>
  <si>
    <t>飲料売上</t>
    <rPh sb="0" eb="2">
      <t xml:space="preserve">インリョウ </t>
    </rPh>
    <rPh sb="2" eb="4">
      <t xml:space="preserve">ウリアゲ </t>
    </rPh>
    <phoneticPr fontId="1"/>
  </si>
  <si>
    <t>飲料単価</t>
    <rPh sb="0" eb="2">
      <t xml:space="preserve">インリョウ </t>
    </rPh>
    <rPh sb="2" eb="4">
      <t xml:space="preserve">タンカ </t>
    </rPh>
    <phoneticPr fontId="1"/>
  </si>
  <si>
    <t>料理売上</t>
    <rPh sb="0" eb="2">
      <t xml:space="preserve">リョウリ </t>
    </rPh>
    <rPh sb="2" eb="4">
      <t xml:space="preserve">ウリアゲ </t>
    </rPh>
    <phoneticPr fontId="1"/>
  </si>
  <si>
    <t>料理単価</t>
    <rPh sb="0" eb="2">
      <t xml:space="preserve">リョウリ </t>
    </rPh>
    <rPh sb="2" eb="4">
      <t xml:space="preserve">タンカ </t>
    </rPh>
    <phoneticPr fontId="1"/>
  </si>
  <si>
    <t>A</t>
    <phoneticPr fontId="1"/>
  </si>
  <si>
    <t>B</t>
    <phoneticPr fontId="1"/>
  </si>
  <si>
    <t>C</t>
    <phoneticPr fontId="1"/>
  </si>
  <si>
    <t>S</t>
    <phoneticPr fontId="1"/>
  </si>
  <si>
    <t>MENU B　出卓</t>
    <rPh sb="7" eb="8">
      <t xml:space="preserve">デ </t>
    </rPh>
    <rPh sb="8" eb="9">
      <t xml:space="preserve">タク </t>
    </rPh>
    <phoneticPr fontId="1"/>
  </si>
  <si>
    <t>MENU C　出卓</t>
    <rPh sb="7" eb="8">
      <t xml:space="preserve">デ </t>
    </rPh>
    <rPh sb="8" eb="9">
      <t xml:space="preserve">タク </t>
    </rPh>
    <phoneticPr fontId="1"/>
  </si>
  <si>
    <t>MENU S　出卓</t>
    <rPh sb="7" eb="8">
      <t xml:space="preserve">デ </t>
    </rPh>
    <rPh sb="8" eb="9">
      <t xml:space="preserve">タク </t>
    </rPh>
    <phoneticPr fontId="1"/>
  </si>
  <si>
    <t>P/D</t>
    <phoneticPr fontId="1"/>
  </si>
  <si>
    <t>日にち</t>
    <rPh sb="0" eb="1">
      <t xml:space="preserve">ヒニチ </t>
    </rPh>
    <phoneticPr fontId="1"/>
  </si>
  <si>
    <t>売上予測</t>
    <rPh sb="0" eb="2">
      <t xml:space="preserve">ウリアゲ </t>
    </rPh>
    <rPh sb="2" eb="4">
      <t xml:space="preserve">ヨソク </t>
    </rPh>
    <phoneticPr fontId="1"/>
  </si>
  <si>
    <t>席数</t>
    <rPh sb="0" eb="2">
      <t xml:space="preserve">セキスウ </t>
    </rPh>
    <phoneticPr fontId="1"/>
  </si>
  <si>
    <t>構成比率</t>
    <rPh sb="0" eb="4">
      <t xml:space="preserve">コウセイヒリツ </t>
    </rPh>
    <phoneticPr fontId="1"/>
  </si>
  <si>
    <t>出卓</t>
    <rPh sb="1" eb="2">
      <t xml:space="preserve">タク </t>
    </rPh>
    <phoneticPr fontId="1"/>
  </si>
  <si>
    <t>合計</t>
    <rPh sb="0" eb="2">
      <t xml:space="preserve">ゴウケイ </t>
    </rPh>
    <phoneticPr fontId="1"/>
  </si>
  <si>
    <t>ランチ予算</t>
    <rPh sb="3" eb="5">
      <t xml:space="preserve">ヨサン </t>
    </rPh>
    <phoneticPr fontId="1"/>
  </si>
  <si>
    <t>入客</t>
    <rPh sb="0" eb="2">
      <t xml:space="preserve">ニュウキャク </t>
    </rPh>
    <phoneticPr fontId="1"/>
  </si>
  <si>
    <t>F単価</t>
    <rPh sb="1" eb="3">
      <t xml:space="preserve">タンカ </t>
    </rPh>
    <phoneticPr fontId="1"/>
  </si>
  <si>
    <t>予算</t>
    <rPh sb="0" eb="2">
      <t xml:space="preserve">ヨサン </t>
    </rPh>
    <phoneticPr fontId="1"/>
  </si>
  <si>
    <t>客数</t>
    <rPh sb="0" eb="1">
      <t xml:space="preserve">キャクスウ </t>
    </rPh>
    <phoneticPr fontId="1"/>
  </si>
  <si>
    <t>料理単価</t>
    <rPh sb="0" eb="4">
      <t xml:space="preserve">リョウリタンカ </t>
    </rPh>
    <phoneticPr fontId="1"/>
  </si>
  <si>
    <t>飲料単価</t>
    <rPh sb="0" eb="4">
      <t xml:space="preserve">インリョウタンカ </t>
    </rPh>
    <phoneticPr fontId="1"/>
  </si>
  <si>
    <t>客単価</t>
    <rPh sb="0" eb="3">
      <t xml:space="preserve">キャクタンカ </t>
    </rPh>
    <phoneticPr fontId="1"/>
  </si>
  <si>
    <t>売上総合計（レストラン+テイク）</t>
    <rPh sb="0" eb="2">
      <t xml:space="preserve">ウリアゲ </t>
    </rPh>
    <rPh sb="2" eb="5">
      <t xml:space="preserve">ソウゴウケイ </t>
    </rPh>
    <phoneticPr fontId="1"/>
  </si>
  <si>
    <t>5月</t>
    <rPh sb="1" eb="2">
      <t xml:space="preserve">ガツ </t>
    </rPh>
    <phoneticPr fontId="1"/>
  </si>
  <si>
    <t>6月</t>
    <rPh sb="1" eb="2">
      <t xml:space="preserve">ガツ </t>
    </rPh>
    <phoneticPr fontId="1"/>
  </si>
  <si>
    <t>■R5年度　ビアガーデン売上予測（2023.03.18時点）</t>
    <rPh sb="3" eb="5">
      <t xml:space="preserve">ネンド </t>
    </rPh>
    <rPh sb="12" eb="16">
      <t xml:space="preserve">ウリアゲヨソク </t>
    </rPh>
    <phoneticPr fontId="1"/>
  </si>
  <si>
    <t>FOOD</t>
    <phoneticPr fontId="1"/>
  </si>
  <si>
    <t>BEVERAGE</t>
    <phoneticPr fontId="1"/>
  </si>
  <si>
    <t>カルト</t>
    <phoneticPr fontId="1"/>
  </si>
  <si>
    <t>アラカルト利用数</t>
    <rPh sb="5" eb="8">
      <t xml:space="preserve">リヨウスウ </t>
    </rPh>
    <phoneticPr fontId="1"/>
  </si>
  <si>
    <t>モデルシフト</t>
    <phoneticPr fontId="1"/>
  </si>
  <si>
    <t>モデルシフト時間数</t>
    <rPh sb="6" eb="9">
      <t xml:space="preserve">ジカンスウ </t>
    </rPh>
    <phoneticPr fontId="1"/>
  </si>
  <si>
    <t>実時間数</t>
    <rPh sb="0" eb="4">
      <t xml:space="preserve">ジツジカンスウ </t>
    </rPh>
    <phoneticPr fontId="1"/>
  </si>
  <si>
    <t>人時売上高</t>
    <rPh sb="0" eb="5">
      <t xml:space="preserve">ニンジウリアゲダカ </t>
    </rPh>
    <phoneticPr fontId="1"/>
  </si>
  <si>
    <t>TOP</t>
    <phoneticPr fontId="1"/>
  </si>
  <si>
    <t>飲料単価</t>
    <rPh sb="0" eb="1">
      <t xml:space="preserve">ノム </t>
    </rPh>
    <rPh sb="1" eb="2">
      <t xml:space="preserve">リョウリ </t>
    </rPh>
    <rPh sb="2" eb="4">
      <t xml:space="preserve">タンカ </t>
    </rPh>
    <phoneticPr fontId="1"/>
  </si>
  <si>
    <t>合計単価</t>
    <rPh sb="0" eb="2">
      <t xml:space="preserve">ゴウケイ </t>
    </rPh>
    <rPh sb="2" eb="4">
      <t xml:space="preserve">タンカ </t>
    </rPh>
    <phoneticPr fontId="1"/>
  </si>
  <si>
    <t>合計売上予測</t>
    <rPh sb="0" eb="2">
      <t xml:space="preserve">ゴウケイ </t>
    </rPh>
    <rPh sb="2" eb="4">
      <t xml:space="preserve">ウリアゲ </t>
    </rPh>
    <rPh sb="4" eb="6">
      <t xml:space="preserve">ヨソク </t>
    </rPh>
    <phoneticPr fontId="1"/>
  </si>
  <si>
    <t>人時売上高予測</t>
    <rPh sb="0" eb="4">
      <t xml:space="preserve">ニンジウリアゲ </t>
    </rPh>
    <rPh sb="4" eb="5">
      <t xml:space="preserve">タカ </t>
    </rPh>
    <rPh sb="5" eb="7">
      <t xml:space="preserve">ヨソク </t>
    </rPh>
    <phoneticPr fontId="1"/>
  </si>
  <si>
    <t>合計売上予測</t>
    <rPh sb="0" eb="1">
      <t xml:space="preserve">ゴウケイ </t>
    </rPh>
    <rPh sb="2" eb="3">
      <t xml:space="preserve">ウリアゲヨソク </t>
    </rPh>
    <phoneticPr fontId="1"/>
  </si>
  <si>
    <t>合計単価予測</t>
    <rPh sb="0" eb="1">
      <t xml:space="preserve">ゴウケイ </t>
    </rPh>
    <rPh sb="2" eb="4">
      <t xml:space="preserve">タンカ </t>
    </rPh>
    <phoneticPr fontId="1"/>
  </si>
  <si>
    <t>OFF1</t>
  </si>
  <si>
    <t>OFF1</t>
    <phoneticPr fontId="1"/>
  </si>
  <si>
    <t>OFF2</t>
  </si>
  <si>
    <t>OFF2</t>
    <phoneticPr fontId="1"/>
  </si>
  <si>
    <t>客数</t>
    <rPh sb="0" eb="2">
      <t xml:space="preserve">キャクスウ </t>
    </rPh>
    <phoneticPr fontId="1"/>
  </si>
  <si>
    <t>1日平均</t>
    <rPh sb="2" eb="4">
      <t xml:space="preserve">ヘイキン </t>
    </rPh>
    <phoneticPr fontId="1"/>
  </si>
  <si>
    <t>■モデルシフト</t>
    <phoneticPr fontId="1"/>
  </si>
  <si>
    <t>モデルシフト　カテゴリー</t>
    <phoneticPr fontId="1"/>
  </si>
  <si>
    <t>売上目安</t>
    <rPh sb="0" eb="2">
      <t xml:space="preserve">ウリアゲ </t>
    </rPh>
    <rPh sb="2" eb="4">
      <t xml:space="preserve">メヤス </t>
    </rPh>
    <phoneticPr fontId="1"/>
  </si>
  <si>
    <t>当月日数</t>
    <rPh sb="0" eb="2">
      <t xml:space="preserve">トウゲツ </t>
    </rPh>
    <rPh sb="2" eb="4">
      <t xml:space="preserve">ニッスウ </t>
    </rPh>
    <phoneticPr fontId="1"/>
  </si>
  <si>
    <t>TOP1</t>
    <phoneticPr fontId="1"/>
  </si>
  <si>
    <t>TOP2</t>
    <phoneticPr fontId="1"/>
  </si>
  <si>
    <t>ON1</t>
    <phoneticPr fontId="1"/>
  </si>
  <si>
    <t>ON2</t>
  </si>
  <si>
    <t>ON2</t>
    <phoneticPr fontId="1"/>
  </si>
  <si>
    <t>ショルダー</t>
    <phoneticPr fontId="1"/>
  </si>
  <si>
    <t>時間数目安</t>
    <rPh sb="0" eb="3">
      <t xml:space="preserve">ジカンスウ </t>
    </rPh>
    <rPh sb="3" eb="5">
      <t xml:space="preserve">メヤス </t>
    </rPh>
    <phoneticPr fontId="1"/>
  </si>
  <si>
    <t>理論時間数</t>
    <rPh sb="0" eb="5">
      <t xml:space="preserve">リロンジカンスウ </t>
    </rPh>
    <phoneticPr fontId="1"/>
  </si>
  <si>
    <t>入客数目安</t>
    <rPh sb="0" eb="3">
      <t xml:space="preserve">ニュウキャクスウ </t>
    </rPh>
    <rPh sb="3" eb="5">
      <t xml:space="preserve">メヤス </t>
    </rPh>
    <phoneticPr fontId="1"/>
  </si>
  <si>
    <t>■7/1~8/15までの日曜日　　　　　　　　　　　　　　　　　　　　　　　　　　　■8/16〜クローズまでの土曜日</t>
    <rPh sb="1" eb="4">
      <t>7/1~8/15マデノ</t>
    </rPh>
    <rPh sb="12" eb="15">
      <t xml:space="preserve">ニチヨウビ </t>
    </rPh>
    <rPh sb="55" eb="58">
      <t xml:space="preserve">ドヨウビ </t>
    </rPh>
    <phoneticPr fontId="1"/>
  </si>
  <si>
    <t>■7/1~8/15までの土曜日とお盆</t>
    <rPh sb="12" eb="15">
      <t xml:space="preserve">ドヨウビ </t>
    </rPh>
    <phoneticPr fontId="1"/>
  </si>
  <si>
    <t>■7/1~8/15までの金曜日　　　　　　　　　　　　　　　　　　　　　　　　　　　■8/16〜クローズまでの日曜日</t>
    <rPh sb="1" eb="4">
      <t>7/1~8/15マデノ</t>
    </rPh>
    <rPh sb="12" eb="13">
      <t xml:space="preserve">キン </t>
    </rPh>
    <rPh sb="13" eb="15">
      <t xml:space="preserve">ニチヨウビ </t>
    </rPh>
    <rPh sb="55" eb="56">
      <t xml:space="preserve">ニチ </t>
    </rPh>
    <rPh sb="56" eb="58">
      <t xml:space="preserve">ドヨウビ </t>
    </rPh>
    <phoneticPr fontId="1"/>
  </si>
  <si>
    <t>■オープン~6/30までの土曜日　　　　　　　　　　　　　　　　　　　　　　　　　　　■7/1〜クローズまでの月・火・水・木曜日　　　　　　　　　　　　　　　　　　■8/16〜クローズまでの金曜日</t>
    <rPh sb="13" eb="14">
      <t xml:space="preserve">ド </t>
    </rPh>
    <rPh sb="14" eb="16">
      <t xml:space="preserve">ニチヨウビ </t>
    </rPh>
    <rPh sb="55" eb="56">
      <t xml:space="preserve">ゲツ </t>
    </rPh>
    <rPh sb="57" eb="58">
      <t xml:space="preserve">カ </t>
    </rPh>
    <rPh sb="59" eb="60">
      <t xml:space="preserve">スイ </t>
    </rPh>
    <rPh sb="61" eb="62">
      <t xml:space="preserve">モク </t>
    </rPh>
    <rPh sb="62" eb="64">
      <t xml:space="preserve">ヨウビ </t>
    </rPh>
    <rPh sb="95" eb="96">
      <t xml:space="preserve">キン </t>
    </rPh>
    <rPh sb="96" eb="98">
      <t xml:space="preserve">ドヨウビ </t>
    </rPh>
    <phoneticPr fontId="1"/>
  </si>
  <si>
    <t>■オープン~6/30までの日曜日　　　　　　　　　　　　　　　　　　　　　　　　　　　　　　　■8月の雨の日　　　　　　　　　　　　　　　</t>
    <rPh sb="13" eb="16">
      <t xml:space="preserve">ニチヨウビ </t>
    </rPh>
    <rPh sb="49" eb="50">
      <t xml:space="preserve">ガツ </t>
    </rPh>
    <rPh sb="51" eb="52">
      <t xml:space="preserve">アメノヒ </t>
    </rPh>
    <phoneticPr fontId="1"/>
  </si>
  <si>
    <t>■オープン~6/30までの金曜日　　　　                                  ■7月の雨の日　　　　　　　　　　　　　　　　　　　　</t>
    <rPh sb="13" eb="14">
      <t xml:space="preserve">キン </t>
    </rPh>
    <rPh sb="14" eb="16">
      <t xml:space="preserve">ニチヨウビ </t>
    </rPh>
    <phoneticPr fontId="1"/>
  </si>
  <si>
    <t>■オープン~6/30までの月・火・水・木曜日・雨の日　　　　　　　　　　　　　　　　　</t>
    <rPh sb="13" eb="16">
      <t xml:space="preserve">ニチヨウビ </t>
    </rPh>
    <rPh sb="19" eb="20">
      <t xml:space="preserve">モク </t>
    </rPh>
    <rPh sb="20" eb="22">
      <t xml:space="preserve">ヨウビ </t>
    </rPh>
    <rPh sb="23" eb="24">
      <t xml:space="preserve">アメノヒ </t>
    </rPh>
    <phoneticPr fontId="1"/>
  </si>
  <si>
    <t>当月売上</t>
    <rPh sb="0" eb="2">
      <t xml:space="preserve">トウゲツ </t>
    </rPh>
    <rPh sb="2" eb="4">
      <t xml:space="preserve">ウリアゲ </t>
    </rPh>
    <phoneticPr fontId="1"/>
  </si>
  <si>
    <t>⏫人時売上高</t>
    <rPh sb="1" eb="3">
      <t xml:space="preserve">ニンジセイサン </t>
    </rPh>
    <rPh sb="3" eb="6">
      <t xml:space="preserve">ウリアゲタカ </t>
    </rPh>
    <phoneticPr fontId="1"/>
  </si>
  <si>
    <t>基準となる日にち</t>
    <rPh sb="0" eb="2">
      <t xml:space="preserve">キジュン </t>
    </rPh>
    <rPh sb="5" eb="6">
      <t xml:space="preserve">ヒニチ </t>
    </rPh>
    <phoneticPr fontId="1"/>
  </si>
  <si>
    <t>ビアガーデン6月　TOTAL</t>
    <rPh sb="7" eb="8">
      <t xml:space="preserve">ガツ </t>
    </rPh>
    <phoneticPr fontId="1"/>
  </si>
  <si>
    <t>9月</t>
    <rPh sb="1" eb="2">
      <t xml:space="preserve">ガツ </t>
    </rPh>
    <phoneticPr fontId="1"/>
  </si>
  <si>
    <t>8月</t>
    <rPh sb="1" eb="2">
      <t xml:space="preserve">ガツ </t>
    </rPh>
    <phoneticPr fontId="1"/>
  </si>
  <si>
    <t>7月</t>
    <rPh sb="1" eb="2">
      <t xml:space="preserve">ガツ </t>
    </rPh>
    <phoneticPr fontId="1"/>
  </si>
  <si>
    <t>アラカルト</t>
    <phoneticPr fontId="1"/>
  </si>
  <si>
    <t>ビアガーデン9月　TOTAL</t>
    <rPh sb="7" eb="8">
      <t xml:space="preserve">ガツ </t>
    </rPh>
    <phoneticPr fontId="1"/>
  </si>
  <si>
    <t>売上予算</t>
    <rPh sb="0" eb="4">
      <t xml:space="preserve">ウリアゲヨサン </t>
    </rPh>
    <phoneticPr fontId="1"/>
  </si>
  <si>
    <t>月</t>
    <rPh sb="0" eb="1">
      <t xml:space="preserve">ツキ </t>
    </rPh>
    <phoneticPr fontId="1"/>
  </si>
  <si>
    <t>人件費率</t>
    <rPh sb="0" eb="4">
      <t xml:space="preserve">ジンケンヒリツ </t>
    </rPh>
    <phoneticPr fontId="1"/>
  </si>
  <si>
    <t>※ノヴェロ派遣分のみ算出</t>
    <rPh sb="5" eb="7">
      <t xml:space="preserve">ハケン </t>
    </rPh>
    <rPh sb="7" eb="8">
      <t xml:space="preserve">ブン </t>
    </rPh>
    <rPh sb="10" eb="12">
      <t xml:space="preserve">サンシュツ </t>
    </rPh>
    <phoneticPr fontId="1"/>
  </si>
  <si>
    <t>差異</t>
    <rPh sb="0" eb="2">
      <t xml:space="preserve">サイ </t>
    </rPh>
    <phoneticPr fontId="1"/>
  </si>
  <si>
    <t>提出予算</t>
    <rPh sb="0" eb="2">
      <t xml:space="preserve">テイシュツ </t>
    </rPh>
    <rPh sb="2" eb="4">
      <t xml:space="preserve">ヨサン </t>
    </rPh>
    <phoneticPr fontId="1"/>
  </si>
  <si>
    <t>※天気要因見込まず算出</t>
    <rPh sb="1" eb="5">
      <t xml:space="preserve">テンキヨウイン </t>
    </rPh>
    <rPh sb="5" eb="7">
      <t xml:space="preserve">ミコマズ </t>
    </rPh>
    <rPh sb="9" eb="11">
      <t xml:space="preserve">サンシュツ </t>
    </rPh>
    <phoneticPr fontId="1"/>
  </si>
  <si>
    <t>対予算</t>
    <rPh sb="0" eb="3">
      <t xml:space="preserve">タイヨサン </t>
    </rPh>
    <phoneticPr fontId="1"/>
  </si>
  <si>
    <t>実績</t>
    <rPh sb="0" eb="2">
      <t xml:space="preserve">ジッセキ </t>
    </rPh>
    <phoneticPr fontId="1"/>
  </si>
  <si>
    <t>売上合計</t>
    <rPh sb="0" eb="2">
      <t xml:space="preserve">ウリアゲ </t>
    </rPh>
    <rPh sb="2" eb="4">
      <t xml:space="preserve">ゴウケイ </t>
    </rPh>
    <phoneticPr fontId="1"/>
  </si>
  <si>
    <t>その他売上</t>
    <rPh sb="3" eb="5">
      <t xml:space="preserve">ウリアゲ </t>
    </rPh>
    <phoneticPr fontId="1"/>
  </si>
  <si>
    <t>人時売上高</t>
    <rPh sb="0" eb="4">
      <t xml:space="preserve">ニンジウリアゲ </t>
    </rPh>
    <rPh sb="4" eb="5">
      <t xml:space="preserve">タカ </t>
    </rPh>
    <phoneticPr fontId="1"/>
  </si>
  <si>
    <t>労働時間数</t>
    <rPh sb="0" eb="5">
      <t xml:space="preserve">ロウドウジカンスウ </t>
    </rPh>
    <phoneticPr fontId="1"/>
  </si>
  <si>
    <t>売上予算</t>
    <rPh sb="0" eb="2">
      <t xml:space="preserve">ウリアゲ </t>
    </rPh>
    <rPh sb="2" eb="4">
      <t xml:space="preserve">ヨサン </t>
    </rPh>
    <phoneticPr fontId="1"/>
  </si>
  <si>
    <t>合計売上実績</t>
    <rPh sb="0" eb="1">
      <t xml:space="preserve">ゴウケイ </t>
    </rPh>
    <rPh sb="2" eb="3">
      <t xml:space="preserve">ウリアゲヨソク </t>
    </rPh>
    <rPh sb="4" eb="6">
      <t xml:space="preserve">ジッセキ </t>
    </rPh>
    <phoneticPr fontId="1"/>
  </si>
  <si>
    <t>合計単価</t>
    <rPh sb="0" eb="1">
      <t xml:space="preserve">ゴウケイ </t>
    </rPh>
    <rPh sb="2" eb="4">
      <t xml:space="preserve">タンカ </t>
    </rPh>
    <phoneticPr fontId="1"/>
  </si>
  <si>
    <t>合計売上</t>
    <rPh sb="0" eb="1">
      <t xml:space="preserve">ゴウケイ </t>
    </rPh>
    <rPh sb="2" eb="3">
      <t xml:space="preserve">ウリアゲヨソク </t>
    </rPh>
    <phoneticPr fontId="1"/>
  </si>
  <si>
    <t>ビアガーデン9月　実績TOTAL</t>
    <rPh sb="7" eb="8">
      <t xml:space="preserve">ガツ </t>
    </rPh>
    <rPh sb="9" eb="11">
      <t xml:space="preserve">ジッセキ </t>
    </rPh>
    <phoneticPr fontId="1"/>
  </si>
  <si>
    <t>ビアガーデン8月　TOTAL実績</t>
    <rPh sb="7" eb="8">
      <t xml:space="preserve">ガツ </t>
    </rPh>
    <rPh sb="14" eb="16">
      <t xml:space="preserve">ジッセキ </t>
    </rPh>
    <phoneticPr fontId="1"/>
  </si>
  <si>
    <t>ビアガーデン7月　TOTAL実績</t>
    <rPh sb="7" eb="8">
      <t xml:space="preserve">ガツ </t>
    </rPh>
    <rPh sb="14" eb="16">
      <t xml:space="preserve">ジッセキ </t>
    </rPh>
    <phoneticPr fontId="1"/>
  </si>
  <si>
    <t>ビアガーデン6月　TOTAL実績</t>
    <rPh sb="7" eb="8">
      <t xml:space="preserve">ガツ </t>
    </rPh>
    <rPh sb="14" eb="16">
      <t xml:space="preserve">ジッセキ </t>
    </rPh>
    <phoneticPr fontId="1"/>
  </si>
  <si>
    <t>ビアガーデン5月　TOTAL実績</t>
    <rPh sb="7" eb="8">
      <t xml:space="preserve">ガツ </t>
    </rPh>
    <rPh sb="14" eb="16">
      <t xml:space="preserve">ジッセキ </t>
    </rPh>
    <phoneticPr fontId="1"/>
  </si>
  <si>
    <t>対予測達成率</t>
    <rPh sb="0" eb="1">
      <t xml:space="preserve">タイ </t>
    </rPh>
    <rPh sb="1" eb="3">
      <t xml:space="preserve">ヨソク </t>
    </rPh>
    <rPh sb="3" eb="6">
      <t xml:space="preserve">タッセイリツ </t>
    </rPh>
    <phoneticPr fontId="1"/>
  </si>
  <si>
    <t>税抜売上</t>
    <rPh sb="0" eb="2">
      <t xml:space="preserve">ゼイヌキ </t>
    </rPh>
    <rPh sb="2" eb="4">
      <t xml:space="preserve">ウリアゲ </t>
    </rPh>
    <phoneticPr fontId="1"/>
  </si>
  <si>
    <t>対予測</t>
    <rPh sb="0" eb="3">
      <t xml:space="preserve">タイヨソク </t>
    </rPh>
    <phoneticPr fontId="1"/>
  </si>
  <si>
    <t>人件費</t>
    <rPh sb="0" eb="3">
      <t xml:space="preserve">ジンケンヒ </t>
    </rPh>
    <phoneticPr fontId="1"/>
  </si>
  <si>
    <t>実労働時間</t>
    <rPh sb="0" eb="1">
      <t xml:space="preserve">ジツ </t>
    </rPh>
    <rPh sb="1" eb="5">
      <t xml:space="preserve">ジツロウドウジカン </t>
    </rPh>
    <phoneticPr fontId="1"/>
  </si>
  <si>
    <t>人時生産性</t>
    <rPh sb="0" eb="5">
      <t xml:space="preserve">ニンジセイサンセイ </t>
    </rPh>
    <phoneticPr fontId="1"/>
  </si>
  <si>
    <t>想定人件費</t>
    <rPh sb="0" eb="2">
      <t xml:space="preserve">ソウテイ </t>
    </rPh>
    <rPh sb="2" eb="5">
      <t xml:space="preserve">ジンケンヒ </t>
    </rPh>
    <phoneticPr fontId="1"/>
  </si>
  <si>
    <t>終了時点の進捗状況</t>
    <rPh sb="0" eb="4">
      <t xml:space="preserve">シュウリョウジテンノ </t>
    </rPh>
    <rPh sb="5" eb="7">
      <t xml:space="preserve">シンチョク </t>
    </rPh>
    <rPh sb="7" eb="9">
      <t xml:space="preserve">ジョウキョウ </t>
    </rPh>
    <phoneticPr fontId="1"/>
  </si>
  <si>
    <t>売上実績</t>
    <rPh sb="0" eb="2">
      <t xml:space="preserve">ウリアゲ </t>
    </rPh>
    <rPh sb="2" eb="4">
      <t xml:space="preserve">ジッセキ </t>
    </rPh>
    <phoneticPr fontId="1"/>
  </si>
  <si>
    <t>計画値</t>
    <rPh sb="0" eb="2">
      <t xml:space="preserve">ケイカクチ </t>
    </rPh>
    <rPh sb="2" eb="3">
      <t xml:space="preserve">アタイ </t>
    </rPh>
    <phoneticPr fontId="1"/>
  </si>
  <si>
    <t>概算人件費率</t>
    <rPh sb="0" eb="2">
      <t xml:space="preserve">ガイサン </t>
    </rPh>
    <rPh sb="2" eb="6">
      <t xml:space="preserve">ジンケンヒリツ </t>
    </rPh>
    <phoneticPr fontId="1"/>
  </si>
  <si>
    <t>労働時間（予測値）</t>
    <rPh sb="0" eb="4">
      <t xml:space="preserve">ロウドウジカン </t>
    </rPh>
    <rPh sb="5" eb="7">
      <t xml:space="preserve">ヨソク </t>
    </rPh>
    <rPh sb="7" eb="8">
      <t xml:space="preserve">アタイ </t>
    </rPh>
    <phoneticPr fontId="1"/>
  </si>
  <si>
    <t>平均</t>
    <rPh sb="0" eb="2">
      <t xml:space="preserve">ヘイキン </t>
    </rPh>
    <phoneticPr fontId="1"/>
  </si>
  <si>
    <t>予算まで</t>
    <rPh sb="0" eb="2">
      <t xml:space="preserve">ヨサンマデ </t>
    </rPh>
    <phoneticPr fontId="1"/>
  </si>
  <si>
    <t>予測まで</t>
    <rPh sb="0" eb="1">
      <t xml:space="preserve">ヨソクマデ </t>
    </rPh>
    <phoneticPr fontId="1"/>
  </si>
  <si>
    <t>一億円まで</t>
    <rPh sb="0" eb="3">
      <t xml:space="preserve">イチオクエン </t>
    </rPh>
    <phoneticPr fontId="1"/>
  </si>
  <si>
    <t>一億一千万まで</t>
    <rPh sb="0" eb="1">
      <t>110000000</t>
    </rPh>
    <phoneticPr fontId="1"/>
  </si>
  <si>
    <t>労働時間数（発注ベース）</t>
    <rPh sb="0" eb="5">
      <t xml:space="preserve">ロウドウジカンスウ </t>
    </rPh>
    <phoneticPr fontId="1"/>
  </si>
  <si>
    <t>営業日数</t>
    <rPh sb="0" eb="4">
      <t xml:space="preserve">エイギョウニッスウ </t>
    </rPh>
    <phoneticPr fontId="1"/>
  </si>
  <si>
    <t>実績進捗（派遣分のみ）</t>
    <rPh sb="0" eb="4">
      <t xml:space="preserve">ジッセキシンチョク </t>
    </rPh>
    <rPh sb="5" eb="7">
      <t xml:space="preserve">ハケン </t>
    </rPh>
    <rPh sb="7" eb="8">
      <t xml:space="preserve">ブンノミ </t>
    </rPh>
    <phoneticPr fontId="1"/>
  </si>
  <si>
    <r>
      <rPr>
        <sz val="11"/>
        <color theme="1"/>
        <rFont val="Yu Gothic"/>
        <family val="2"/>
        <scheme val="minor"/>
      </rPr>
      <t>拘束時間</t>
    </r>
    <rPh sb="0" eb="2">
      <t xml:space="preserve">コウソク </t>
    </rPh>
    <rPh sb="2" eb="4">
      <t xml:space="preserve">ジカン </t>
    </rPh>
    <phoneticPr fontId="1"/>
  </si>
  <si>
    <t>残業時間</t>
    <rPh sb="0" eb="4">
      <t xml:space="preserve">ザンギョウジカン </t>
    </rPh>
    <phoneticPr fontId="1"/>
  </si>
  <si>
    <t>人件費合計</t>
    <rPh sb="0" eb="3">
      <t xml:space="preserve">ジンケンヒ </t>
    </rPh>
    <rPh sb="3" eb="5">
      <t xml:space="preserve">ゴウケイ </t>
    </rPh>
    <phoneticPr fontId="1"/>
  </si>
  <si>
    <t>交通費合計</t>
    <rPh sb="0" eb="3">
      <t xml:space="preserve">コウツウヒ </t>
    </rPh>
    <rPh sb="3" eb="5">
      <t xml:space="preserve">ゴウケイ </t>
    </rPh>
    <phoneticPr fontId="1"/>
  </si>
  <si>
    <t>ノヴェロさん請求内容</t>
    <rPh sb="6" eb="10">
      <t xml:space="preserve">セイキュウナイヨウ </t>
    </rPh>
    <phoneticPr fontId="1"/>
  </si>
  <si>
    <t>材料費</t>
    <rPh sb="0" eb="3">
      <t xml:space="preserve">ザイリョウヒ </t>
    </rPh>
    <phoneticPr fontId="1"/>
  </si>
  <si>
    <t>消耗品費</t>
    <rPh sb="0" eb="4">
      <t xml:space="preserve">ショウモウヒンヒ </t>
    </rPh>
    <phoneticPr fontId="1"/>
  </si>
  <si>
    <t>イニシャル</t>
    <phoneticPr fontId="1"/>
  </si>
  <si>
    <t>利益</t>
    <rPh sb="0" eb="2">
      <t xml:space="preserve">リエキ </t>
    </rPh>
    <phoneticPr fontId="1"/>
  </si>
  <si>
    <t>家賃</t>
    <rPh sb="0" eb="2">
      <t xml:space="preserve">ヤチン </t>
    </rPh>
    <phoneticPr fontId="1"/>
  </si>
  <si>
    <t>流動固定費</t>
    <rPh sb="0" eb="5">
      <t xml:space="preserve">リュウドウコテイヒ </t>
    </rPh>
    <phoneticPr fontId="1"/>
  </si>
  <si>
    <t>1日</t>
    <phoneticPr fontId="1"/>
  </si>
  <si>
    <t>家賃</t>
    <rPh sb="0" eb="1">
      <t xml:space="preserve">ヤチン </t>
    </rPh>
    <phoneticPr fontId="1"/>
  </si>
  <si>
    <t>最低</t>
    <rPh sb="0" eb="2">
      <t xml:space="preserve">サイテイ </t>
    </rPh>
    <phoneticPr fontId="1"/>
  </si>
  <si>
    <t>最高</t>
    <rPh sb="0" eb="2">
      <t xml:space="preserve">サイコウ </t>
    </rPh>
    <phoneticPr fontId="1"/>
  </si>
  <si>
    <t>12時</t>
    <phoneticPr fontId="1"/>
  </si>
  <si>
    <t>15時</t>
    <rPh sb="2" eb="3">
      <t xml:space="preserve">ジ </t>
    </rPh>
    <phoneticPr fontId="1"/>
  </si>
  <si>
    <t>18時</t>
    <rPh sb="2" eb="3">
      <t xml:space="preserve">ジ </t>
    </rPh>
    <phoneticPr fontId="1"/>
  </si>
  <si>
    <t>曇</t>
    <rPh sb="0" eb="1">
      <t xml:space="preserve">クモリ </t>
    </rPh>
    <phoneticPr fontId="1"/>
  </si>
  <si>
    <t>雨</t>
    <rPh sb="0" eb="1">
      <t xml:space="preserve">アメ </t>
    </rPh>
    <phoneticPr fontId="1"/>
  </si>
  <si>
    <t>■天候要因</t>
    <rPh sb="1" eb="3">
      <t xml:space="preserve">テンコウ </t>
    </rPh>
    <rPh sb="3" eb="5">
      <t xml:space="preserve">ヨウイン </t>
    </rPh>
    <phoneticPr fontId="1"/>
  </si>
  <si>
    <t>晴れ（33度まで）</t>
    <rPh sb="0" eb="1">
      <t xml:space="preserve">ハレ </t>
    </rPh>
    <rPh sb="5" eb="6">
      <t xml:space="preserve">ド </t>
    </rPh>
    <phoneticPr fontId="1"/>
  </si>
  <si>
    <t>晴れ（25度以下）</t>
    <rPh sb="0" eb="1">
      <t xml:space="preserve">ハレ </t>
    </rPh>
    <rPh sb="5" eb="6">
      <t xml:space="preserve">ド </t>
    </rPh>
    <rPh sb="6" eb="8">
      <t xml:space="preserve">イカ </t>
    </rPh>
    <phoneticPr fontId="1"/>
  </si>
  <si>
    <t>評価点</t>
    <rPh sb="0" eb="2">
      <t xml:space="preserve">ヒョウカ </t>
    </rPh>
    <rPh sb="2" eb="3">
      <t xml:space="preserve">テン </t>
    </rPh>
    <phoneticPr fontId="1"/>
  </si>
  <si>
    <t>豪雨・雷雨</t>
    <rPh sb="0" eb="2">
      <t xml:space="preserve">ゴウウ </t>
    </rPh>
    <rPh sb="3" eb="5">
      <t xml:space="preserve">ライウウ </t>
    </rPh>
    <phoneticPr fontId="1"/>
  </si>
  <si>
    <t>Ave</t>
    <phoneticPr fontId="1"/>
  </si>
  <si>
    <t>晴れ（33度以上）曇25度以上</t>
    <rPh sb="0" eb="1">
      <t xml:space="preserve">ハレ </t>
    </rPh>
    <rPh sb="3" eb="4">
      <t xml:space="preserve">33ド </t>
    </rPh>
    <rPh sb="6" eb="8">
      <t xml:space="preserve">イジョウ </t>
    </rPh>
    <rPh sb="9" eb="10">
      <t xml:space="preserve">クモリ </t>
    </rPh>
    <rPh sb="12" eb="13">
      <t xml:space="preserve">ド </t>
    </rPh>
    <rPh sb="13" eb="15">
      <t xml:space="preserve">イジョウ </t>
    </rPh>
    <phoneticPr fontId="1"/>
  </si>
  <si>
    <t>※5.6月は18時は最低気温を採用。7月〜は最高気温を採用。</t>
    <rPh sb="4" eb="5">
      <t xml:space="preserve">ガツ </t>
    </rPh>
    <rPh sb="8" eb="9">
      <t xml:space="preserve">ジ </t>
    </rPh>
    <rPh sb="10" eb="14">
      <t xml:space="preserve">サイテイキオン </t>
    </rPh>
    <rPh sb="15" eb="17">
      <t xml:space="preserve">サイヨウ </t>
    </rPh>
    <rPh sb="19" eb="20">
      <t xml:space="preserve">ガツ </t>
    </rPh>
    <rPh sb="22" eb="26">
      <t xml:space="preserve">サイコウキオン </t>
    </rPh>
    <rPh sb="27" eb="29">
      <t xml:space="preserve">サイヨウ </t>
    </rPh>
    <phoneticPr fontId="1"/>
  </si>
  <si>
    <t xml:space="preserve"> ①</t>
    <phoneticPr fontId="1"/>
  </si>
  <si>
    <t>②</t>
    <phoneticPr fontId="1"/>
  </si>
  <si>
    <t>③</t>
    <phoneticPr fontId="1"/>
  </si>
  <si>
    <t>④</t>
    <phoneticPr fontId="1"/>
  </si>
  <si>
    <t>⑤</t>
    <phoneticPr fontId="1"/>
  </si>
  <si>
    <t>⑥</t>
    <phoneticPr fontId="1"/>
  </si>
  <si>
    <t>⑦</t>
    <phoneticPr fontId="1"/>
  </si>
  <si>
    <t>⑧</t>
    <phoneticPr fontId="1"/>
  </si>
  <si>
    <t>⑨</t>
    <phoneticPr fontId="1"/>
  </si>
  <si>
    <t>➓</t>
    <phoneticPr fontId="1"/>
  </si>
  <si>
    <t>※1日平均売上</t>
    <rPh sb="2" eb="3">
      <t xml:space="preserve">ニチ </t>
    </rPh>
    <rPh sb="3" eb="5">
      <t xml:space="preserve">ヘイキン </t>
    </rPh>
    <rPh sb="5" eb="7">
      <t xml:space="preserve">ウリアゲ </t>
    </rPh>
    <phoneticPr fontId="1"/>
  </si>
  <si>
    <t>営業日</t>
  </si>
  <si>
    <t>12時</t>
  </si>
  <si>
    <t>13時</t>
  </si>
  <si>
    <t>14時</t>
  </si>
  <si>
    <t>15時</t>
  </si>
  <si>
    <t>16時</t>
  </si>
  <si>
    <t>17時</t>
  </si>
  <si>
    <t>18時</t>
  </si>
  <si>
    <t>19時</t>
  </si>
  <si>
    <t>20時</t>
  </si>
  <si>
    <t>合計</t>
  </si>
  <si>
    <t>2023/08/01(火)</t>
  </si>
  <si>
    <t>2023/08/02(水)</t>
  </si>
  <si>
    <t>2023/08/03(木)</t>
  </si>
  <si>
    <t>2023/08/04(金)</t>
  </si>
  <si>
    <t>2023/08/05(土)</t>
  </si>
  <si>
    <t>2023/08/06(日)</t>
  </si>
  <si>
    <t>2023/08/07(月)</t>
  </si>
  <si>
    <t>2023/08/08(火)</t>
  </si>
  <si>
    <t>2023/08/09(水)</t>
  </si>
  <si>
    <t>2023/08/10(木)</t>
  </si>
  <si>
    <t>2023/08/11(金)</t>
  </si>
  <si>
    <t>2023/08/12(土)</t>
  </si>
  <si>
    <t>2023/08/13(日)</t>
  </si>
  <si>
    <t>2023/08/14(月)</t>
  </si>
  <si>
    <t>2023/08/15(火)</t>
  </si>
  <si>
    <t>2023/08/16(水)</t>
  </si>
  <si>
    <t>2023/08/17(木)</t>
  </si>
  <si>
    <t>2023/08/18(金)</t>
  </si>
  <si>
    <t>2023/08/19(土)</t>
  </si>
  <si>
    <t>2023/08/20(日)</t>
  </si>
  <si>
    <t>2023/08/21(月)</t>
  </si>
  <si>
    <t>2023/08/22(火)</t>
  </si>
  <si>
    <t>2023/08/23(水)</t>
  </si>
  <si>
    <t>2023/08/24(木)</t>
  </si>
  <si>
    <t>2023/08/25(金)</t>
  </si>
  <si>
    <t>2023/08/26(土)</t>
  </si>
  <si>
    <t>2023/08/27(日)</t>
  </si>
  <si>
    <t>2023/08/28(月)</t>
  </si>
  <si>
    <t>2023/08/29(火)</t>
  </si>
  <si>
    <t>2023/08/30(水)</t>
  </si>
  <si>
    <t>2023/08/31(木)</t>
  </si>
  <si>
    <t>【合計】</t>
  </si>
  <si>
    <t>【日曜日 平均】</t>
  </si>
  <si>
    <t>【月曜日 平均】</t>
  </si>
  <si>
    <t>【火曜日 平均】</t>
  </si>
  <si>
    <t>【水曜日 平均】</t>
  </si>
  <si>
    <t>【木曜日 平均】</t>
  </si>
  <si>
    <t>【金曜日 平均】</t>
  </si>
  <si>
    <t>【土曜日 平均】</t>
  </si>
  <si>
    <t>【日曜日 合計】</t>
  </si>
  <si>
    <t>【月曜日 合計】</t>
  </si>
  <si>
    <t>【火曜日 合計】</t>
  </si>
  <si>
    <t>【水曜日 合計】</t>
  </si>
  <si>
    <t>【木曜日 合計】</t>
  </si>
  <si>
    <t>【金曜日 合計】</t>
  </si>
  <si>
    <t>【土曜日 合計】</t>
  </si>
  <si>
    <t>■8月時間帯別売上実績&amp;曜日別売上実績</t>
    <rPh sb="3" eb="7">
      <t xml:space="preserve">ジカンタイベツ </t>
    </rPh>
    <rPh sb="7" eb="9">
      <t xml:space="preserve">ウリアゲ </t>
    </rPh>
    <rPh sb="9" eb="11">
      <t xml:space="preserve">ジッセキ </t>
    </rPh>
    <rPh sb="12" eb="15">
      <t xml:space="preserve">ヨウビベツ </t>
    </rPh>
    <rPh sb="15" eb="17">
      <t xml:space="preserve">ウリアゲ </t>
    </rPh>
    <rPh sb="17" eb="19">
      <t xml:space="preserve">ジッセキ </t>
    </rPh>
    <phoneticPr fontId="1"/>
  </si>
  <si>
    <t>アイドル</t>
    <phoneticPr fontId="1"/>
  </si>
  <si>
    <t>ディナー</t>
    <phoneticPr fontId="1"/>
  </si>
  <si>
    <t>売上比率</t>
    <rPh sb="0" eb="2">
      <t xml:space="preserve">ウリアゲ </t>
    </rPh>
    <rPh sb="2" eb="4">
      <t xml:space="preserve">ヒリツ </t>
    </rPh>
    <phoneticPr fontId="1"/>
  </si>
  <si>
    <t>■8月曜日別売上平均</t>
    <rPh sb="3" eb="6">
      <t xml:space="preserve">ヨウビベツ </t>
    </rPh>
    <rPh sb="6" eb="8">
      <t xml:space="preserve">ウリアゲ </t>
    </rPh>
    <rPh sb="8" eb="10">
      <t xml:space="preserve">ヘイキン </t>
    </rPh>
    <phoneticPr fontId="1"/>
  </si>
  <si>
    <t>■8月曜日別売上合計</t>
    <rPh sb="3" eb="4">
      <t xml:space="preserve">ヨウビベツ </t>
    </rPh>
    <rPh sb="6" eb="7">
      <t xml:space="preserve">ウリアゲゴウケイ </t>
    </rPh>
    <phoneticPr fontId="1"/>
  </si>
  <si>
    <t>21時</t>
  </si>
  <si>
    <t>2023/09/01(金)</t>
  </si>
  <si>
    <t>2023/09/02(土)</t>
  </si>
  <si>
    <t>2023/09/03(日)</t>
  </si>
  <si>
    <t>2023/09/04(月)</t>
  </si>
  <si>
    <t>2023/09/05(火)</t>
  </si>
  <si>
    <t>2023/09/06(水)</t>
  </si>
  <si>
    <t>2023/09/07(木)</t>
  </si>
  <si>
    <t>2023/09/08(金)</t>
  </si>
  <si>
    <t>2023/09/09(土)</t>
  </si>
  <si>
    <t>2023/09/10(日)</t>
  </si>
  <si>
    <t>2023/09/11(月)</t>
  </si>
  <si>
    <t>2023/09/12(火)</t>
  </si>
  <si>
    <t>2023/09/13(水)</t>
  </si>
  <si>
    <t>2023/09/14(木)</t>
  </si>
  <si>
    <t>2023/09/15(金)</t>
  </si>
  <si>
    <t>2023/09/16(土)</t>
  </si>
  <si>
    <t>2023/09/17(日)</t>
  </si>
  <si>
    <t>2023/09/18(月)</t>
  </si>
  <si>
    <t>2023/09/19(火)</t>
  </si>
  <si>
    <t>2023/09/20(水)</t>
  </si>
  <si>
    <t>2023/09/21(木)</t>
  </si>
  <si>
    <t>2023/09/22(金)</t>
  </si>
  <si>
    <t>2023/09/23(土)</t>
  </si>
  <si>
    <t>2023/09/24(日)</t>
  </si>
  <si>
    <t>2023/09/25(月)</t>
  </si>
  <si>
    <t>2023/09/26(火)</t>
  </si>
  <si>
    <t>2023/09/27(水)</t>
  </si>
  <si>
    <t>2023/09/28(木)</t>
  </si>
  <si>
    <t>2023/09/29(金)</t>
  </si>
  <si>
    <t>2023/09/30(土)</t>
  </si>
  <si>
    <t>■9月時間帯別売上実績&amp;曜日別売上実績</t>
    <rPh sb="3" eb="7">
      <t xml:space="preserve">ジカンタイベツ </t>
    </rPh>
    <rPh sb="7" eb="9">
      <t xml:space="preserve">ウリアゲ </t>
    </rPh>
    <rPh sb="9" eb="11">
      <t xml:space="preserve">ジッセキ </t>
    </rPh>
    <rPh sb="12" eb="15">
      <t xml:space="preserve">ヨウビベツ </t>
    </rPh>
    <rPh sb="15" eb="17">
      <t xml:space="preserve">ウリアゲ </t>
    </rPh>
    <rPh sb="17" eb="19">
      <t xml:space="preserve">ジッセキ </t>
    </rPh>
    <phoneticPr fontId="1"/>
  </si>
  <si>
    <t>■9月曜日別売上平均</t>
    <rPh sb="3" eb="6">
      <t xml:space="preserve">ヨウビベツ </t>
    </rPh>
    <rPh sb="6" eb="8">
      <t xml:space="preserve">ウリアゲ </t>
    </rPh>
    <rPh sb="8" eb="10">
      <t xml:space="preserve">ヘイキン </t>
    </rPh>
    <phoneticPr fontId="1"/>
  </si>
  <si>
    <t>■9月曜日別売上合計</t>
    <rPh sb="3" eb="4">
      <t xml:space="preserve">ヨウビベツ </t>
    </rPh>
    <rPh sb="6" eb="7">
      <t xml:space="preserve">ウリアゲゴウケイ </t>
    </rPh>
    <phoneticPr fontId="1"/>
  </si>
  <si>
    <t>■7月 曜日別売上合計</t>
    <rPh sb="4" eb="5">
      <t xml:space="preserve">ヨウビベツ </t>
    </rPh>
    <rPh sb="7" eb="8">
      <t xml:space="preserve">ウリアゲゴウケイ </t>
    </rPh>
    <phoneticPr fontId="1"/>
  </si>
  <si>
    <t>■7月 曜日別売上平均</t>
    <rPh sb="4" eb="7">
      <t xml:space="preserve">ヨウビベツ </t>
    </rPh>
    <rPh sb="7" eb="9">
      <t xml:space="preserve">ウリアゲ </t>
    </rPh>
    <rPh sb="9" eb="11">
      <t xml:space="preserve">ヘイキン </t>
    </rPh>
    <phoneticPr fontId="1"/>
  </si>
  <si>
    <t>■7月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</si>
  <si>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2023/07/01(土)</t>
  </si>
  <si>
    <t>2023/07/02(日)</t>
  </si>
  <si>
    <t>2023/07/03(月)</t>
  </si>
  <si>
    <t>2023/07/04(火)</t>
  </si>
  <si>
    <t>2023/07/05(水)</t>
  </si>
  <si>
    <t>2023/07/06(木)</t>
  </si>
  <si>
    <t>2023/07/07(金)</t>
  </si>
  <si>
    <t>2023/07/08(土)</t>
  </si>
  <si>
    <t>2023/07/09(日)</t>
  </si>
  <si>
    <t>2023/07/10(月)</t>
  </si>
  <si>
    <t>2023/07/11(火)</t>
  </si>
  <si>
    <t>2023/07/12(水)</t>
  </si>
  <si>
    <t>2023/07/13(木)</t>
  </si>
  <si>
    <t>2023/07/14(金)</t>
  </si>
  <si>
    <t>2023/07/15(土)</t>
  </si>
  <si>
    <t>2023/07/16(日)</t>
  </si>
  <si>
    <t>2023/07/17(月)</t>
  </si>
  <si>
    <t>2023/07/18(火)</t>
  </si>
  <si>
    <t>2023/07/19(水)</t>
  </si>
  <si>
    <t>2023/07/20(木)</t>
  </si>
  <si>
    <t>2023/07/21(金)</t>
  </si>
  <si>
    <t>2023/07/22(土)</t>
  </si>
  <si>
    <t>2023/07/23(日)</t>
  </si>
  <si>
    <t>2023/07/24(月)</t>
  </si>
  <si>
    <t>2023/07/25(火)</t>
  </si>
  <si>
    <t>2023/07/26(水)</t>
  </si>
  <si>
    <t>2023/07/27(木)</t>
  </si>
  <si>
    <t>2023/07/28(金)</t>
  </si>
  <si>
    <t>2023/07/29(土)</t>
  </si>
  <si>
    <t>2023/07/30(日)</t>
  </si>
  <si>
    <t>2023/07/31(月)</t>
  </si>
  <si>
    <t>2023/06/01(木)</t>
  </si>
  <si>
    <t>2023/06/02(金)</t>
  </si>
  <si>
    <t>2023/06/03(土)</t>
  </si>
  <si>
    <t>2023/06/04(日)</t>
  </si>
  <si>
    <t>2023/06/05(月)</t>
  </si>
  <si>
    <t>2023/06/06(火)</t>
  </si>
  <si>
    <t>2023/06/07(水)</t>
  </si>
  <si>
    <t>2023/06/08(木)</t>
  </si>
  <si>
    <t>2023/06/09(金)</t>
  </si>
  <si>
    <t>2023/06/10(土)</t>
  </si>
  <si>
    <t>2023/06/11(日)</t>
  </si>
  <si>
    <t>2023/06/12(月)</t>
  </si>
  <si>
    <t>2023/06/13(火)</t>
  </si>
  <si>
    <t>2023/06/14(水)</t>
  </si>
  <si>
    <t>2023/06/15(木)</t>
  </si>
  <si>
    <t>2023/06/16(金)</t>
  </si>
  <si>
    <t>2023/06/17(土)</t>
  </si>
  <si>
    <t>2023/06/18(日)</t>
  </si>
  <si>
    <t>2023/06/19(月)</t>
  </si>
  <si>
    <t>2023/06/20(火)</t>
  </si>
  <si>
    <t>2023/06/21(水)</t>
  </si>
  <si>
    <t>2023/06/22(木)</t>
  </si>
  <si>
    <t>2023/06/23(金)</t>
  </si>
  <si>
    <t>2023/06/24(土)</t>
  </si>
  <si>
    <t>2023/06/25(日)</t>
  </si>
  <si>
    <t>2023/06/26(月)</t>
  </si>
  <si>
    <t>2023/06/27(火)</t>
  </si>
  <si>
    <t>2023/06/28(水)</t>
  </si>
  <si>
    <t>2023/06/29(木)</t>
  </si>
  <si>
    <t>2023/06/30(金)</t>
  </si>
  <si>
    <t>■6月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</si>
  <si>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■6月 曜日別売上平均</t>
    <rPh sb="4" eb="7">
      <t xml:space="preserve">ヨウビベツ </t>
    </rPh>
    <rPh sb="7" eb="9">
      <t xml:space="preserve">ウリアゲ </t>
    </rPh>
    <rPh sb="9" eb="11">
      <t xml:space="preserve">ヘイキン </t>
    </rPh>
    <phoneticPr fontId="1"/>
  </si>
  <si>
    <t>■6月 曜日別売上合計</t>
    <rPh sb="4" eb="5">
      <t xml:space="preserve">ヨウビベツ </t>
    </rPh>
    <rPh sb="7" eb="8">
      <t xml:space="preserve">ウリアゲゴウケイ </t>
    </rPh>
    <phoneticPr fontId="1"/>
  </si>
  <si>
    <t>■5月 時間帯別売上実績&amp;曜日別売上実績</t>
    <rPh sb="4" eb="8">
      <t xml:space="preserve">ジカンタイベツ </t>
    </rPh>
    <rPh sb="8" eb="10">
      <t xml:space="preserve">ウリアゲ </t>
    </rPh>
    <rPh sb="10" eb="12">
      <t xml:space="preserve">ジッセキ </t>
    </rPh>
    <rPh sb="13" eb="16">
      <t xml:space="preserve">ヨウビベツ </t>
    </rPh>
    <rPh sb="16" eb="18">
      <t xml:space="preserve">ウリアゲ </t>
    </rPh>
    <rPh sb="18" eb="20">
      <t xml:space="preserve">ジッセキ </t>
    </rPh>
    <phoneticPr fontId="1"/>
  </si>
  <si>
    <t>■5月 曜日別売上平均</t>
    <rPh sb="4" eb="7">
      <t xml:space="preserve">ヨウビベツ </t>
    </rPh>
    <rPh sb="7" eb="9">
      <t xml:space="preserve">ウリアゲ </t>
    </rPh>
    <rPh sb="9" eb="11">
      <t xml:space="preserve">ヘイキン </t>
    </rPh>
    <phoneticPr fontId="1"/>
  </si>
  <si>
    <t>■5月 曜日別売上合計</t>
    <rPh sb="4" eb="5">
      <t xml:space="preserve">ヨウビベツ </t>
    </rPh>
    <rPh sb="7" eb="8">
      <t xml:space="preserve">ウリアゲゴウケイ </t>
    </rPh>
    <phoneticPr fontId="1"/>
  </si>
  <si>
    <t>2023/05/01(月)</t>
  </si>
  <si>
    <t>2023/05/02(火)</t>
  </si>
  <si>
    <t>2023/05/03(水)</t>
  </si>
  <si>
    <t>2023/05/04(木)</t>
  </si>
  <si>
    <t>2023/05/05(金)</t>
  </si>
  <si>
    <t>2023/05/06(土)</t>
  </si>
  <si>
    <t>2023/05/07(日)</t>
  </si>
  <si>
    <t>2023/05/08(月)</t>
  </si>
  <si>
    <t>2023/05/09(火)</t>
  </si>
  <si>
    <t>2023/05/10(水)</t>
  </si>
  <si>
    <t>2023/05/11(木)</t>
  </si>
  <si>
    <t>2023/05/12(金)</t>
  </si>
  <si>
    <t>2023/05/13(土)</t>
  </si>
  <si>
    <t>2023/05/14(日)</t>
  </si>
  <si>
    <t>2023/05/15(月)</t>
  </si>
  <si>
    <t>2023/05/16(火)</t>
  </si>
  <si>
    <t>2023/05/17(水)</t>
  </si>
  <si>
    <t>2023/05/18(木)</t>
  </si>
  <si>
    <t>2023/05/19(金)</t>
  </si>
  <si>
    <t>2023/05/20(土)</t>
  </si>
  <si>
    <t>2023/05/21(日)</t>
  </si>
  <si>
    <t>2023/05/22(月)</t>
  </si>
  <si>
    <t>2023/05/23(火)</t>
  </si>
  <si>
    <t>2023/05/24(水)</t>
  </si>
  <si>
    <t>2023/05/25(木)</t>
  </si>
  <si>
    <t>2023/05/26(金)</t>
  </si>
  <si>
    <t>2023/05/27(土)</t>
  </si>
  <si>
    <t>2023/05/28(日)</t>
  </si>
  <si>
    <t>2023/05/29(月)</t>
  </si>
  <si>
    <t>2023/05/30(火)</t>
  </si>
  <si>
    <t>2023/05/31(水)</t>
  </si>
  <si>
    <t>2019年度</t>
    <rPh sb="4" eb="6">
      <t xml:space="preserve">ネンド </t>
    </rPh>
    <phoneticPr fontId="1"/>
  </si>
  <si>
    <t>予算比</t>
    <rPh sb="0" eb="3">
      <t xml:space="preserve">ヨサンヒ </t>
    </rPh>
    <phoneticPr fontId="1"/>
  </si>
  <si>
    <t>予測</t>
    <rPh sb="0" eb="2">
      <t xml:space="preserve">ヨソク </t>
    </rPh>
    <phoneticPr fontId="1"/>
  </si>
  <si>
    <t>予測比</t>
    <rPh sb="0" eb="3">
      <t xml:space="preserve">ヨソクヒ </t>
    </rPh>
    <phoneticPr fontId="1"/>
  </si>
  <si>
    <r>
      <t xml:space="preserve">【R5 </t>
    </r>
    <r>
      <rPr>
        <b/>
        <sz val="14"/>
        <color theme="1"/>
        <rFont val="Yu Gothic"/>
        <family val="2"/>
        <charset val="128"/>
        <scheme val="minor"/>
      </rPr>
      <t>さっぽろテレビ塔ビアガーデン振り返り】</t>
    </r>
    <rPh sb="18" eb="19">
      <t xml:space="preserve">フリカエリ </t>
    </rPh>
    <phoneticPr fontId="1"/>
  </si>
  <si>
    <t>単位：円</t>
    <rPh sb="0" eb="2">
      <t xml:space="preserve">タンイ </t>
    </rPh>
    <rPh sb="3" eb="4">
      <t xml:space="preserve">エン </t>
    </rPh>
    <phoneticPr fontId="1"/>
  </si>
  <si>
    <t>単位：名</t>
    <rPh sb="0" eb="2">
      <t xml:space="preserve">タンイ </t>
    </rPh>
    <rPh sb="3" eb="4">
      <t xml:space="preserve">メイ </t>
    </rPh>
    <phoneticPr fontId="1"/>
  </si>
  <si>
    <t>5,500プラン</t>
    <phoneticPr fontId="1"/>
  </si>
  <si>
    <t>利用率</t>
    <rPh sb="0" eb="3">
      <t xml:space="preserve">リヨウリツ </t>
    </rPh>
    <phoneticPr fontId="1"/>
  </si>
  <si>
    <t>6,600プラン</t>
    <phoneticPr fontId="1"/>
  </si>
  <si>
    <t>8,800プラン</t>
    <phoneticPr fontId="1"/>
  </si>
  <si>
    <t>チケットプラン</t>
    <phoneticPr fontId="1"/>
  </si>
  <si>
    <t>小計</t>
    <rPh sb="0" eb="1">
      <t xml:space="preserve">ショウ </t>
    </rPh>
    <rPh sb="1" eb="2">
      <t xml:space="preserve">ゴウケイ </t>
    </rPh>
    <phoneticPr fontId="1"/>
  </si>
  <si>
    <t>プラン合計</t>
    <rPh sb="3" eb="5">
      <t xml:space="preserve">ゴウケイ </t>
    </rPh>
    <phoneticPr fontId="1"/>
  </si>
  <si>
    <t>アラカルト利用</t>
    <rPh sb="5" eb="7">
      <t xml:space="preserve">リヨウ </t>
    </rPh>
    <phoneticPr fontId="1"/>
  </si>
  <si>
    <t>TC</t>
    <phoneticPr fontId="1"/>
  </si>
  <si>
    <t>電話</t>
    <rPh sb="0" eb="2">
      <t xml:space="preserve">デンワ </t>
    </rPh>
    <phoneticPr fontId="1"/>
  </si>
  <si>
    <t>パッサージュ</t>
    <phoneticPr fontId="1"/>
  </si>
  <si>
    <t>Web予約率</t>
    <rPh sb="3" eb="6">
      <t xml:space="preserve">ヨヤクリツ </t>
    </rPh>
    <phoneticPr fontId="1"/>
  </si>
  <si>
    <t>組数</t>
    <rPh sb="0" eb="2">
      <t xml:space="preserve">クミスウ </t>
    </rPh>
    <phoneticPr fontId="1"/>
  </si>
  <si>
    <t>天候要因（売上との関連性を数値化する）</t>
    <rPh sb="0" eb="2">
      <t xml:space="preserve">テンコウ </t>
    </rPh>
    <rPh sb="2" eb="4">
      <t xml:space="preserve">ヨウイン </t>
    </rPh>
    <rPh sb="5" eb="7">
      <t xml:space="preserve">ウリアゲトノ </t>
    </rPh>
    <rPh sb="9" eb="12">
      <t xml:space="preserve">カンレンセイ </t>
    </rPh>
    <rPh sb="13" eb="16">
      <t xml:space="preserve">スウチカスル </t>
    </rPh>
    <phoneticPr fontId="1"/>
  </si>
  <si>
    <t>①売上</t>
    <rPh sb="1" eb="3">
      <t xml:space="preserve">ウリアゲ </t>
    </rPh>
    <phoneticPr fontId="1"/>
  </si>
  <si>
    <t>①コメント</t>
    <phoneticPr fontId="1"/>
  </si>
  <si>
    <t>②コメント</t>
    <phoneticPr fontId="1"/>
  </si>
  <si>
    <t>②客数</t>
    <rPh sb="1" eb="3">
      <t xml:space="preserve">キャクスウ </t>
    </rPh>
    <phoneticPr fontId="1"/>
  </si>
  <si>
    <t>③コメント</t>
    <phoneticPr fontId="1"/>
  </si>
  <si>
    <t>③-1 客単価</t>
    <rPh sb="4" eb="5">
      <t xml:space="preserve">キャクスウ </t>
    </rPh>
    <rPh sb="5" eb="7">
      <t xml:space="preserve">タンカ </t>
    </rPh>
    <phoneticPr fontId="1"/>
  </si>
  <si>
    <t>③-2 プラン出卓数と月別プラン利用率</t>
    <rPh sb="7" eb="8">
      <t xml:space="preserve">デ </t>
    </rPh>
    <rPh sb="8" eb="9">
      <t xml:space="preserve">タク </t>
    </rPh>
    <rPh sb="9" eb="10">
      <t xml:space="preserve">スウ </t>
    </rPh>
    <rPh sb="11" eb="13">
      <t xml:space="preserve">ツキベツ </t>
    </rPh>
    <rPh sb="16" eb="19">
      <t xml:space="preserve">リヨウリツ </t>
    </rPh>
    <phoneticPr fontId="1"/>
  </si>
  <si>
    <t>③-3 Web予約受注率</t>
    <rPh sb="7" eb="11">
      <t xml:space="preserve">ヨヤクジュチュウ </t>
    </rPh>
    <rPh sb="11" eb="12">
      <t xml:space="preserve">リツ </t>
    </rPh>
    <phoneticPr fontId="1"/>
  </si>
  <si>
    <t>派遣人件費（リザルト）</t>
    <rPh sb="0" eb="2">
      <t xml:space="preserve">ハケン </t>
    </rPh>
    <rPh sb="2" eb="5">
      <t xml:space="preserve">ジンケンヒ </t>
    </rPh>
    <phoneticPr fontId="1"/>
  </si>
  <si>
    <t>FOOD予測</t>
    <rPh sb="4" eb="6">
      <t xml:space="preserve">ヨソク </t>
    </rPh>
    <phoneticPr fontId="1"/>
  </si>
  <si>
    <t>BEV予測</t>
    <rPh sb="3" eb="5">
      <t xml:space="preserve">ヨソク </t>
    </rPh>
    <phoneticPr fontId="1"/>
  </si>
  <si>
    <t>ビアガーデン5月　予測TOTAL</t>
    <rPh sb="7" eb="8">
      <t xml:space="preserve">ガツ </t>
    </rPh>
    <rPh sb="9" eb="11">
      <t xml:space="preserve">ヨソク </t>
    </rPh>
    <phoneticPr fontId="1"/>
  </si>
  <si>
    <t>ビアガーデン8月　予測TOTAL</t>
    <rPh sb="7" eb="8">
      <t xml:space="preserve">ガツ </t>
    </rPh>
    <rPh sb="9" eb="11">
      <t xml:space="preserve">ヨソク </t>
    </rPh>
    <phoneticPr fontId="1"/>
  </si>
  <si>
    <t>ビアガーデン7月　予測TOTAL</t>
    <rPh sb="7" eb="8">
      <t xml:space="preserve">ガツ </t>
    </rPh>
    <rPh sb="9" eb="11">
      <t xml:space="preserve">ヨソク </t>
    </rPh>
    <phoneticPr fontId="1"/>
  </si>
  <si>
    <t>④memo</t>
    <phoneticPr fontId="1"/>
  </si>
  <si>
    <t>概算（仮置き）</t>
    <rPh sb="0" eb="2">
      <t xml:space="preserve">ガイサン </t>
    </rPh>
    <rPh sb="3" eb="4">
      <t xml:space="preserve">カテイ </t>
    </rPh>
    <rPh sb="4" eb="5">
      <t xml:space="preserve">オキ </t>
    </rPh>
    <phoneticPr fontId="1"/>
  </si>
  <si>
    <r>
      <t>売上については左記の通り、</t>
    </r>
    <r>
      <rPr>
        <b/>
        <u/>
        <sz val="10"/>
        <color theme="1"/>
        <rFont val="Yu Gothic"/>
        <family val="3"/>
        <charset val="128"/>
        <scheme val="minor"/>
      </rPr>
      <t>対予算123.9％</t>
    </r>
    <r>
      <rPr>
        <sz val="10"/>
        <color theme="1"/>
        <rFont val="Yu Gothic"/>
        <family val="3"/>
        <charset val="128"/>
        <scheme val="minor"/>
      </rPr>
      <t>にて終了いたしました。</t>
    </r>
    <r>
      <rPr>
        <b/>
        <u/>
        <sz val="10"/>
        <color rgb="FFFF0000"/>
        <rFont val="Yu Gothic"/>
        <family val="3"/>
        <charset val="1"/>
      </rPr>
      <t>コロナ禍前の</t>
    </r>
    <r>
      <rPr>
        <b/>
        <u/>
        <sz val="10"/>
        <color rgb="FFFF0000"/>
        <rFont val="Yu Gothic"/>
        <family val="3"/>
        <charset val="128"/>
      </rPr>
      <t>2019</t>
    </r>
    <r>
      <rPr>
        <b/>
        <u/>
        <sz val="10"/>
        <color rgb="FFFF0000"/>
        <rFont val="Yu Gothic"/>
        <family val="3"/>
        <charset val="1"/>
      </rPr>
      <t>年と比較しても対比</t>
    </r>
    <r>
      <rPr>
        <b/>
        <u/>
        <sz val="10"/>
        <color rgb="FFFF0000"/>
        <rFont val="Yu Gothic"/>
        <family val="3"/>
        <charset val="128"/>
      </rPr>
      <t>125.4</t>
    </r>
    <r>
      <rPr>
        <b/>
        <u/>
        <sz val="10"/>
        <color rgb="FFFF0000"/>
        <rFont val="Yu Gothic"/>
        <family val="3"/>
        <charset val="1"/>
      </rPr>
      <t>％（</t>
    </r>
    <r>
      <rPr>
        <b/>
        <u/>
        <sz val="10"/>
        <color rgb="FFFF0000"/>
        <rFont val="Yu Gothic"/>
        <family val="3"/>
        <charset val="128"/>
      </rPr>
      <t>+22,223</t>
    </r>
    <r>
      <rPr>
        <b/>
        <u/>
        <sz val="10"/>
        <color rgb="FFFF0000"/>
        <rFont val="Yu Gothic"/>
        <family val="3"/>
        <charset val="1"/>
      </rPr>
      <t>千円）の結果</t>
    </r>
    <r>
      <rPr>
        <sz val="10"/>
        <color theme="1"/>
        <rFont val="Yu Gothic"/>
        <family val="3"/>
        <charset val="128"/>
        <scheme val="minor"/>
      </rPr>
      <t>となりました。これまで1億円の大台に達したことはなかったということです。その大きな要因としてはスタッフの頑張りはもちろんですが、やはり史上稀に見る猛暑となったことが挙げられます。特に</t>
    </r>
    <r>
      <rPr>
        <b/>
        <u/>
        <sz val="10"/>
        <color theme="1"/>
        <rFont val="Yu Gothic"/>
        <family val="3"/>
        <charset val="128"/>
        <scheme val="minor"/>
      </rPr>
      <t>6月と8月は気象庁の観測史上最高値を記録し、7月においても史上2番目の平均気温</t>
    </r>
    <r>
      <rPr>
        <sz val="10"/>
        <color theme="1"/>
        <rFont val="Yu Gothic"/>
        <family val="3"/>
        <charset val="128"/>
        <scheme val="minor"/>
      </rPr>
      <t>となりました。ただ、天候要因については影響値として一定の条件下で記録していかなければならないもので、いかにこの天候要因を限定的にできるか？というのが引き続きの課題となります。※各月に天候要因を数値化したものを載せています。次年度へ向け今年度のデータを活かし、テーブル配置・スタッフアサインメント・予約システム再構築・RPA/DX 促進・メニューラインナップの見直し等により、さらにポテンシャルを引き出し売上を積み上げられると認識しています。</t>
    </r>
    <rPh sb="0" eb="2">
      <t xml:space="preserve">ウリアゲニ </t>
    </rPh>
    <rPh sb="7" eb="9">
      <t>サキ</t>
    </rPh>
    <rPh sb="13" eb="14">
      <t xml:space="preserve">タイ </t>
    </rPh>
    <rPh sb="14" eb="16">
      <t xml:space="preserve">ヨサンヒ </t>
    </rPh>
    <rPh sb="24" eb="26">
      <t xml:space="preserve">シュウリョウ </t>
    </rPh>
    <rPh sb="43" eb="44">
      <t xml:space="preserve">ネントヒカクシテモ </t>
    </rPh>
    <rPh sb="50" eb="52">
      <t xml:space="preserve">タイヒ </t>
    </rPh>
    <rPh sb="66" eb="68">
      <t xml:space="preserve">センエン </t>
    </rPh>
    <rPh sb="70" eb="72">
      <t xml:space="preserve">ケッカ </t>
    </rPh>
    <rPh sb="84" eb="86">
      <t xml:space="preserve">オクエンノ </t>
    </rPh>
    <rPh sb="87" eb="89">
      <t xml:space="preserve">オオダイニ </t>
    </rPh>
    <rPh sb="90" eb="91">
      <t xml:space="preserve">タッシタコトハ </t>
    </rPh>
    <rPh sb="110" eb="111">
      <t xml:space="preserve">オオキナ </t>
    </rPh>
    <rPh sb="113" eb="115">
      <t xml:space="preserve">ヨウイントシテ </t>
    </rPh>
    <rPh sb="124" eb="126">
      <t xml:space="preserve">ガンバリハ </t>
    </rPh>
    <rPh sb="139" eb="141">
      <t xml:space="preserve">シジョウ </t>
    </rPh>
    <rPh sb="141" eb="142">
      <t xml:space="preserve">マレニミル </t>
    </rPh>
    <rPh sb="145" eb="147">
      <t xml:space="preserve">モウショ </t>
    </rPh>
    <rPh sb="154" eb="155">
      <t xml:space="preserve">アゲラレマス </t>
    </rPh>
    <rPh sb="161" eb="162">
      <t xml:space="preserve">トクニ </t>
    </rPh>
    <rPh sb="164" eb="165">
      <t xml:space="preserve">ガツ </t>
    </rPh>
    <rPh sb="167" eb="168">
      <t xml:space="preserve">ガツハ </t>
    </rPh>
    <rPh sb="169" eb="172">
      <t xml:space="preserve">キショウチョウ </t>
    </rPh>
    <rPh sb="173" eb="175">
      <t xml:space="preserve">カンソク </t>
    </rPh>
    <rPh sb="175" eb="177">
      <t xml:space="preserve">シジョウ </t>
    </rPh>
    <rPh sb="177" eb="180">
      <t xml:space="preserve">サイコウチ </t>
    </rPh>
    <rPh sb="181" eb="183">
      <t xml:space="preserve">キロクシ </t>
    </rPh>
    <rPh sb="186" eb="187">
      <t xml:space="preserve">ガツニ </t>
    </rPh>
    <rPh sb="192" eb="194">
      <t xml:space="preserve">シジョウ </t>
    </rPh>
    <rPh sb="195" eb="197">
      <t xml:space="preserve">バンメ </t>
    </rPh>
    <rPh sb="198" eb="200">
      <t xml:space="preserve">ヘイキン </t>
    </rPh>
    <rPh sb="200" eb="202">
      <t xml:space="preserve">キオントナリマシタ </t>
    </rPh>
    <rPh sb="212" eb="216">
      <t xml:space="preserve">テンコウヨウインニ </t>
    </rPh>
    <rPh sb="221" eb="223">
      <t xml:space="preserve">エイキョウチ </t>
    </rPh>
    <rPh sb="223" eb="224">
      <t xml:space="preserve">アタイ </t>
    </rPh>
    <rPh sb="227" eb="229">
      <t xml:space="preserve">イッテイノ </t>
    </rPh>
    <rPh sb="230" eb="233">
      <t xml:space="preserve">ジョウケンカデ </t>
    </rPh>
    <rPh sb="234" eb="236">
      <t xml:space="preserve">キロク </t>
    </rPh>
    <rPh sb="257" eb="261">
      <t xml:space="preserve">テンコウヨウインヲ </t>
    </rPh>
    <rPh sb="262" eb="265">
      <t xml:space="preserve">ゲンテイテキニ </t>
    </rPh>
    <rPh sb="276" eb="277">
      <t xml:space="preserve">ヒキツヅキノ </t>
    </rPh>
    <rPh sb="281" eb="283">
      <t xml:space="preserve">カダイトナリマス </t>
    </rPh>
    <rPh sb="290" eb="292">
      <t xml:space="preserve">カクツキ </t>
    </rPh>
    <rPh sb="293" eb="297">
      <t xml:space="preserve">テンコウヨウイン </t>
    </rPh>
    <rPh sb="298" eb="301">
      <t xml:space="preserve">スウチカ </t>
    </rPh>
    <rPh sb="306" eb="307">
      <t xml:space="preserve">ノセテイマス </t>
    </rPh>
    <rPh sb="313" eb="316">
      <t xml:space="preserve">ジネンドヘ </t>
    </rPh>
    <rPh sb="317" eb="318">
      <t xml:space="preserve">ムケ </t>
    </rPh>
    <rPh sb="319" eb="322">
      <t xml:space="preserve">コンエンドオ </t>
    </rPh>
    <rPh sb="327" eb="328">
      <t xml:space="preserve">イカシ </t>
    </rPh>
    <rPh sb="350" eb="352">
      <t xml:space="preserve">ヨヤクシステム </t>
    </rPh>
    <rPh sb="356" eb="359">
      <t xml:space="preserve">サイコウチク </t>
    </rPh>
    <rPh sb="367" eb="369">
      <t xml:space="preserve">ソクシン </t>
    </rPh>
    <rPh sb="384" eb="385">
      <t xml:space="preserve">トウ </t>
    </rPh>
    <rPh sb="399" eb="400">
      <t xml:space="preserve">ヒキダシ </t>
    </rPh>
    <rPh sb="403" eb="405">
      <t xml:space="preserve">ウリアゲ </t>
    </rPh>
    <rPh sb="406" eb="407">
      <t xml:space="preserve">ツミアゲラレルト </t>
    </rPh>
    <rPh sb="414" eb="416">
      <t xml:space="preserve">ニンシキシテイマス </t>
    </rPh>
    <phoneticPr fontId="1"/>
  </si>
  <si>
    <t>入客実績は左記の通りです。7/21（金）から8/16（土）の間で開催された大通りビアガーデン期間中も1日平均405名の入客となり、客数減少懸念は杞憂となりました。過去開催の数値によると盆明けは下降線を辿るはずでしたが、①にもある通り観測史上最高の平均気温となったことやチケットの駆け込み利用もあり、勢いを保ったまま最終日まで賑わいが続きました。シーズン設定をして6月末までは20:30クローズ、7月1日〜は21:30クローズとしたことは大きな成果に繋がったと考えています。7/22（土）が717名の来場とピーク、また、この週（7月第4週・通期では第9週）が最大の売上・入客となりました。次年度は予約システムをさらに活用し、入客を引き上げたいと考えています。</t>
    <rPh sb="0" eb="2">
      <t xml:space="preserve">ニュウキャクニツイテ </t>
    </rPh>
    <rPh sb="2" eb="4">
      <t xml:space="preserve">ジッセキハ </t>
    </rPh>
    <rPh sb="5" eb="7">
      <t xml:space="preserve">サキ </t>
    </rPh>
    <rPh sb="8" eb="9">
      <t xml:space="preserve">トオリ </t>
    </rPh>
    <rPh sb="18" eb="19">
      <t>🈲</t>
    </rPh>
    <rPh sb="27" eb="28">
      <t xml:space="preserve">ド </t>
    </rPh>
    <rPh sb="30" eb="31">
      <t xml:space="preserve">アイダ </t>
    </rPh>
    <rPh sb="32" eb="34">
      <t xml:space="preserve">カイサイサレタ </t>
    </rPh>
    <rPh sb="37" eb="39">
      <t xml:space="preserve">オオドオリ </t>
    </rPh>
    <rPh sb="46" eb="49">
      <t xml:space="preserve">キカンチュウ </t>
    </rPh>
    <rPh sb="57" eb="58">
      <t xml:space="preserve">メイノ </t>
    </rPh>
    <rPh sb="59" eb="61">
      <t xml:space="preserve">ニュウキャクトナリ </t>
    </rPh>
    <rPh sb="65" eb="67">
      <t xml:space="preserve">キャクスウ </t>
    </rPh>
    <rPh sb="67" eb="69">
      <t xml:space="preserve">ゲンショウ </t>
    </rPh>
    <rPh sb="69" eb="71">
      <t xml:space="preserve">ケネンハ </t>
    </rPh>
    <rPh sb="72" eb="74">
      <t xml:space="preserve">キユウトナリマシタ </t>
    </rPh>
    <rPh sb="81" eb="83">
      <t xml:space="preserve">カコ </t>
    </rPh>
    <rPh sb="83" eb="85">
      <t xml:space="preserve">カイサイ </t>
    </rPh>
    <rPh sb="86" eb="88">
      <t xml:space="preserve">スウチニヨルト </t>
    </rPh>
    <rPh sb="92" eb="94">
      <t xml:space="preserve">ボンアケハ </t>
    </rPh>
    <rPh sb="96" eb="99">
      <t xml:space="preserve">カコウセンヲ </t>
    </rPh>
    <rPh sb="100" eb="101">
      <t xml:space="preserve">タドル </t>
    </rPh>
    <rPh sb="116" eb="122">
      <t xml:space="preserve">カンソクシジョウサイコウノ </t>
    </rPh>
    <rPh sb="123" eb="127">
      <t xml:space="preserve">ヘイキンキオン </t>
    </rPh>
    <rPh sb="139" eb="140">
      <t xml:space="preserve">カケコミ </t>
    </rPh>
    <rPh sb="143" eb="145">
      <t xml:space="preserve">リヨウ </t>
    </rPh>
    <rPh sb="149" eb="150">
      <t xml:space="preserve">イキオイヲ </t>
    </rPh>
    <rPh sb="152" eb="153">
      <t xml:space="preserve">タモッタママ </t>
    </rPh>
    <rPh sb="157" eb="160">
      <t xml:space="preserve">サイシュウビマデ </t>
    </rPh>
    <rPh sb="162" eb="163">
      <t xml:space="preserve">ニギワイガ </t>
    </rPh>
    <rPh sb="166" eb="167">
      <t xml:space="preserve">ツヅキマシタ </t>
    </rPh>
    <rPh sb="183" eb="184">
      <t xml:space="preserve">マツマデハ </t>
    </rPh>
    <rPh sb="200" eb="201">
      <t xml:space="preserve">ニチ </t>
    </rPh>
    <rPh sb="218" eb="219">
      <t xml:space="preserve">オオキナ </t>
    </rPh>
    <rPh sb="221" eb="223">
      <t xml:space="preserve">セイカニ </t>
    </rPh>
    <rPh sb="224" eb="225">
      <t xml:space="preserve">ツナガッタ </t>
    </rPh>
    <rPh sb="229" eb="230">
      <t xml:space="preserve">カンガエテイマス </t>
    </rPh>
    <rPh sb="241" eb="242">
      <t xml:space="preserve">ド </t>
    </rPh>
    <rPh sb="247" eb="248">
      <t xml:space="preserve">メイ </t>
    </rPh>
    <rPh sb="249" eb="251">
      <t xml:space="preserve">ライジョウ </t>
    </rPh>
    <rPh sb="264" eb="265">
      <t xml:space="preserve">ガツ </t>
    </rPh>
    <rPh sb="265" eb="268">
      <t xml:space="preserve">ダイヨンシュウ </t>
    </rPh>
    <rPh sb="269" eb="271">
      <t xml:space="preserve">ツウキデハ </t>
    </rPh>
    <rPh sb="273" eb="274">
      <t xml:space="preserve">ダイ </t>
    </rPh>
    <rPh sb="275" eb="276">
      <t xml:space="preserve">シュウ </t>
    </rPh>
    <rPh sb="278" eb="280">
      <t xml:space="preserve">サイダイ </t>
    </rPh>
    <rPh sb="281" eb="283">
      <t xml:space="preserve">ウリアゲ </t>
    </rPh>
    <rPh sb="284" eb="286">
      <t xml:space="preserve">ニュウキャクト </t>
    </rPh>
    <rPh sb="293" eb="296">
      <t xml:space="preserve">ジネンドハ </t>
    </rPh>
    <rPh sb="297" eb="299">
      <t xml:space="preserve">ヨヤクシステム </t>
    </rPh>
    <rPh sb="307" eb="309">
      <t xml:space="preserve">カツヨウシ </t>
    </rPh>
    <rPh sb="311" eb="313">
      <t xml:space="preserve">ニュウキャク </t>
    </rPh>
    <rPh sb="314" eb="315">
      <t xml:space="preserve">ヒキアゲタイト </t>
    </rPh>
    <rPh sb="321" eb="322">
      <t xml:space="preserve">カンガエマス </t>
    </rPh>
    <phoneticPr fontId="1"/>
  </si>
  <si>
    <r>
      <t>通期での客単価は</t>
    </r>
    <r>
      <rPr>
        <sz val="12"/>
        <color theme="1"/>
        <rFont val="Yu Gothic"/>
        <family val="3"/>
        <charset val="128"/>
      </rPr>
      <t>3,964</t>
    </r>
    <r>
      <rPr>
        <sz val="12"/>
        <color theme="1"/>
        <rFont val="Yu Gothic"/>
        <family val="3"/>
        <charset val="1"/>
      </rPr>
      <t>円にて着地いたしました。</t>
    </r>
    <r>
      <rPr>
        <b/>
        <sz val="12"/>
        <color theme="1"/>
        <rFont val="Yu Gothic"/>
        <family val="3"/>
        <charset val="1"/>
      </rPr>
      <t>予算設定時点では</t>
    </r>
    <r>
      <rPr>
        <b/>
        <sz val="12"/>
        <color theme="1"/>
        <rFont val="Yu Gothic"/>
        <family val="3"/>
        <charset val="128"/>
      </rPr>
      <t>80%</t>
    </r>
    <r>
      <rPr>
        <b/>
        <sz val="12"/>
        <color theme="1"/>
        <rFont val="Yu Gothic"/>
        <family val="3"/>
        <charset val="1"/>
      </rPr>
      <t>がプラン利用を想定しての数値でしたので、予算値からはマイナスとなっています。最終的にプラン利用率は</t>
    </r>
    <r>
      <rPr>
        <b/>
        <sz val="12"/>
        <color theme="1"/>
        <rFont val="Yu Gothic"/>
        <family val="3"/>
        <charset val="128"/>
      </rPr>
      <t>53.6%</t>
    </r>
    <r>
      <rPr>
        <b/>
        <sz val="12"/>
        <color theme="1"/>
        <rFont val="Yu Gothic"/>
        <family val="3"/>
        <charset val="1"/>
      </rPr>
      <t>となり、アラカルト（単品）利用率を上回りました。</t>
    </r>
    <r>
      <rPr>
        <sz val="12"/>
        <color theme="1"/>
        <rFont val="Yu Gothic"/>
        <family val="3"/>
        <charset val="1"/>
      </rPr>
      <t>左記データから読み取れるのは、とてもシンプルですが、</t>
    </r>
    <r>
      <rPr>
        <b/>
        <u/>
        <sz val="12"/>
        <color rgb="FFFF0000"/>
        <rFont val="Yu Gothic"/>
        <family val="3"/>
        <charset val="1"/>
      </rPr>
      <t>パッサージュ（フリー入客）利用率が高いと客単価が下がるという事実と、予約数を高めることにより客単価が伸びるという事実</t>
    </r>
    <r>
      <rPr>
        <sz val="12"/>
        <color theme="1"/>
        <rFont val="Yu Gothic"/>
        <family val="3"/>
        <charset val="1"/>
      </rPr>
      <t>です。このことから、次年度は今回</t>
    </r>
    <r>
      <rPr>
        <sz val="12"/>
        <color theme="1"/>
        <rFont val="Yu Gothic"/>
        <family val="3"/>
        <charset val="128"/>
      </rPr>
      <t>25</t>
    </r>
    <r>
      <rPr>
        <sz val="12"/>
        <color theme="1"/>
        <rFont val="Yu Gothic"/>
        <family val="3"/>
        <charset val="1"/>
      </rPr>
      <t>％程であった予約利用率を</t>
    </r>
    <r>
      <rPr>
        <sz val="12"/>
        <color theme="1"/>
        <rFont val="Yu Gothic"/>
        <family val="3"/>
        <charset val="128"/>
      </rPr>
      <t>35</t>
    </r>
    <r>
      <rPr>
        <sz val="12"/>
        <color theme="1"/>
        <rFont val="Yu Gothic"/>
        <family val="3"/>
        <charset val="1"/>
      </rPr>
      <t>％程度まで引き上げることで、いわゆる「値上げ」の必要がなく、客単価と入客の天秤関係を限定的にしながら、</t>
    </r>
    <r>
      <rPr>
        <b/>
        <u/>
        <sz val="12"/>
        <color theme="1"/>
        <rFont val="Yu Gothic"/>
        <family val="3"/>
        <charset val="1"/>
      </rPr>
      <t>【入客を高めつつ客単価も引き上げることができる】という伸び代</t>
    </r>
    <r>
      <rPr>
        <sz val="12"/>
        <color theme="1"/>
        <rFont val="Yu Gothic"/>
        <family val="3"/>
        <charset val="1"/>
      </rPr>
      <t>を確認することができました。また今回はテーブルチェックを導入し、専用</t>
    </r>
    <r>
      <rPr>
        <sz val="12"/>
        <color theme="1"/>
        <rFont val="Yu Gothic"/>
        <family val="3"/>
        <charset val="128"/>
      </rPr>
      <t>LP</t>
    </r>
    <r>
      <rPr>
        <sz val="12"/>
        <color theme="1"/>
        <rFont val="Yu Gothic"/>
        <family val="3"/>
        <charset val="1"/>
      </rPr>
      <t>と紐付けして予約受注を行ったことにより、約</t>
    </r>
    <r>
      <rPr>
        <sz val="12"/>
        <color theme="1"/>
        <rFont val="Yu Gothic"/>
        <family val="3"/>
        <charset val="128"/>
      </rPr>
      <t>83%</t>
    </r>
    <r>
      <rPr>
        <sz val="12"/>
        <color theme="1"/>
        <rFont val="Yu Gothic"/>
        <family val="3"/>
        <charset val="1"/>
      </rPr>
      <t>の方が</t>
    </r>
    <r>
      <rPr>
        <sz val="12"/>
        <color theme="1"/>
        <rFont val="Yu Gothic"/>
        <family val="3"/>
        <charset val="128"/>
      </rPr>
      <t>Web</t>
    </r>
    <r>
      <rPr>
        <sz val="12"/>
        <color theme="1"/>
        <rFont val="Yu Gothic"/>
        <family val="3"/>
        <charset val="1"/>
      </rPr>
      <t>から予約をしてくださいました。これまでの開催は全て電話予約で対応し紙台帳管理をしていたという課題を、予約システム導入によって解決できた大きな成果と認められます。現地オペレーションとの連携を高めていけば、まだまだこうしたシステムを活かすことができます。今年度実績を基にし、人員発注と人員配置、予約システムの強みをさらに引き出しての予約受注強化（相性が良いと見られるLINE/L-STEPの活用など）や、天候要件の影響値を最小化（※悪天候時でも当日キャンセルは</t>
    </r>
    <r>
      <rPr>
        <sz val="12"/>
        <color theme="1"/>
        <rFont val="Yu Gothic"/>
        <family val="3"/>
        <charset val="128"/>
      </rPr>
      <t>2</t>
    </r>
    <r>
      <rPr>
        <sz val="12"/>
        <color theme="1"/>
        <rFont val="Yu Gothic"/>
        <family val="3"/>
        <charset val="1"/>
      </rPr>
      <t>割に満たない）していくことで、次年度は客席拡大、スタッフ増員に強気で臨むことができます。設備を含めて改善しつつ、さらに客単価を10％程度引き上げることで、売上も今年度の</t>
    </r>
    <r>
      <rPr>
        <sz val="12"/>
        <color theme="1"/>
        <rFont val="Yu Gothic"/>
        <family val="3"/>
        <charset val="128"/>
      </rPr>
      <t>1</t>
    </r>
    <r>
      <rPr>
        <sz val="12"/>
        <color theme="1"/>
        <rFont val="Yu Gothic"/>
        <family val="3"/>
        <charset val="1"/>
      </rPr>
      <t>日平均</t>
    </r>
    <r>
      <rPr>
        <sz val="12"/>
        <color theme="1"/>
        <rFont val="Yu Gothic"/>
        <family val="3"/>
        <charset val="128"/>
      </rPr>
      <t>114</t>
    </r>
    <r>
      <rPr>
        <sz val="12"/>
        <color theme="1"/>
        <rFont val="Yu Gothic"/>
        <family val="3"/>
        <charset val="1"/>
      </rPr>
      <t>万円から</t>
    </r>
    <r>
      <rPr>
        <sz val="12"/>
        <color theme="1"/>
        <rFont val="Yu Gothic"/>
        <family val="3"/>
        <charset val="128"/>
      </rPr>
      <t>130</t>
    </r>
    <r>
      <rPr>
        <sz val="12"/>
        <color theme="1"/>
        <rFont val="Yu Gothic"/>
        <family val="3"/>
        <charset val="1"/>
      </rPr>
      <t>万円（合計</t>
    </r>
    <r>
      <rPr>
        <sz val="12"/>
        <color theme="1"/>
        <rFont val="Yu Gothic"/>
        <family val="3"/>
        <charset val="128"/>
      </rPr>
      <t>1</t>
    </r>
    <r>
      <rPr>
        <sz val="12"/>
        <color theme="1"/>
        <rFont val="Yu Gothic"/>
        <family val="3"/>
        <charset val="1"/>
      </rPr>
      <t>億</t>
    </r>
    <r>
      <rPr>
        <sz val="12"/>
        <color theme="1"/>
        <rFont val="Yu Gothic"/>
        <family val="3"/>
        <charset val="128"/>
      </rPr>
      <t>3,000</t>
    </r>
    <r>
      <rPr>
        <sz val="12"/>
        <color theme="1"/>
        <rFont val="Yu Gothic"/>
        <family val="3"/>
        <charset val="1"/>
      </rPr>
      <t>万円）までは伸ばすことができると確信しています。</t>
    </r>
    <rPh sb="0" eb="1">
      <t xml:space="preserve">ツウキデノ </t>
    </rPh>
    <rPh sb="1" eb="2">
      <t>🌳</t>
    </rPh>
    <rPh sb="4" eb="7">
      <t xml:space="preserve">キャクタンカハ </t>
    </rPh>
    <rPh sb="13" eb="14">
      <t xml:space="preserve">エン </t>
    </rPh>
    <rPh sb="16" eb="18">
      <t xml:space="preserve">チャクチイタシマシタ </t>
    </rPh>
    <rPh sb="25" eb="27">
      <t xml:space="preserve">ヨサン </t>
    </rPh>
    <rPh sb="27" eb="31">
      <t xml:space="preserve">セッテイジテンデハ </t>
    </rPh>
    <rPh sb="43" eb="45">
      <t xml:space="preserve">ソウテイシテノ </t>
    </rPh>
    <rPh sb="48" eb="50">
      <t xml:space="preserve">スウチデシタノデ </t>
    </rPh>
    <rPh sb="56" eb="59">
      <t xml:space="preserve">ヨサンチ </t>
    </rPh>
    <rPh sb="74" eb="77">
      <t xml:space="preserve">サイシュウテキニ </t>
    </rPh>
    <rPh sb="83" eb="84">
      <t xml:space="preserve">リツ </t>
    </rPh>
    <rPh sb="100" eb="102">
      <t xml:space="preserve">タンピン </t>
    </rPh>
    <rPh sb="103" eb="106">
      <t xml:space="preserve">リヨウリツ </t>
    </rPh>
    <rPh sb="107" eb="109">
      <t xml:space="preserve">ウワマワリマシタ </t>
    </rPh>
    <rPh sb="114" eb="116">
      <t>サキ</t>
    </rPh>
    <rPh sb="121" eb="122">
      <t xml:space="preserve">ヨミトレルノハ </t>
    </rPh>
    <rPh sb="150" eb="152">
      <t xml:space="preserve">ニュウキャク </t>
    </rPh>
    <rPh sb="153" eb="156">
      <t xml:space="preserve">リヨウリツ </t>
    </rPh>
    <rPh sb="157" eb="158">
      <t xml:space="preserve">タカイト </t>
    </rPh>
    <rPh sb="160" eb="163">
      <t xml:space="preserve">キャクタンカガ </t>
    </rPh>
    <rPh sb="164" eb="165">
      <t xml:space="preserve">サガル </t>
    </rPh>
    <rPh sb="170" eb="172">
      <t xml:space="preserve">ジジツト </t>
    </rPh>
    <rPh sb="174" eb="176">
      <t xml:space="preserve">ヨヤクヲ </t>
    </rPh>
    <rPh sb="176" eb="177">
      <t xml:space="preserve">スウヲ </t>
    </rPh>
    <rPh sb="178" eb="179">
      <t xml:space="preserve">タカメル </t>
    </rPh>
    <rPh sb="186" eb="189">
      <t xml:space="preserve">キャクタンカガ </t>
    </rPh>
    <rPh sb="190" eb="191">
      <t xml:space="preserve">ノビル </t>
    </rPh>
    <rPh sb="196" eb="198">
      <t xml:space="preserve">ジジツ </t>
    </rPh>
    <rPh sb="208" eb="211">
      <t xml:space="preserve">ジネンドハ </t>
    </rPh>
    <rPh sb="212" eb="214">
      <t xml:space="preserve">コンカイ </t>
    </rPh>
    <rPh sb="217" eb="218">
      <t xml:space="preserve">ホドデアッタ </t>
    </rPh>
    <rPh sb="222" eb="224">
      <t xml:space="preserve">ヨヤク </t>
    </rPh>
    <rPh sb="224" eb="226">
      <t xml:space="preserve">リヨウ </t>
    </rPh>
    <rPh sb="226" eb="227">
      <t xml:space="preserve">リツ </t>
    </rPh>
    <rPh sb="231" eb="233">
      <t xml:space="preserve">テイドマデ </t>
    </rPh>
    <rPh sb="235" eb="236">
      <t xml:space="preserve">ヒキアゲ </t>
    </rPh>
    <rPh sb="249" eb="251">
      <t xml:space="preserve">ネアゲ </t>
    </rPh>
    <rPh sb="254" eb="256">
      <t xml:space="preserve">ヒツヨウガ </t>
    </rPh>
    <rPh sb="260" eb="263">
      <t xml:space="preserve">キャクタンカ </t>
    </rPh>
    <rPh sb="264" eb="266">
      <t xml:space="preserve">ニュウキャク </t>
    </rPh>
    <rPh sb="267" eb="271">
      <t xml:space="preserve">テンビンカンケイ </t>
    </rPh>
    <rPh sb="272" eb="275">
      <t xml:space="preserve">ゲンテイテキニシツツ </t>
    </rPh>
    <rPh sb="282" eb="284">
      <t xml:space="preserve">ニュウキャクヲ </t>
    </rPh>
    <rPh sb="285" eb="286">
      <t xml:space="preserve">タカメツツ </t>
    </rPh>
    <rPh sb="289" eb="292">
      <t xml:space="preserve">キャクタンカ </t>
    </rPh>
    <rPh sb="293" eb="294">
      <t xml:space="preserve">ヒキアゲル </t>
    </rPh>
    <rPh sb="308" eb="309">
      <t xml:space="preserve">ノビシロ </t>
    </rPh>
    <rPh sb="312" eb="314">
      <t xml:space="preserve">カクニン </t>
    </rPh>
    <rPh sb="327" eb="329">
      <t xml:space="preserve">コンカイハ </t>
    </rPh>
    <rPh sb="339" eb="341">
      <t xml:space="preserve">ドウニュウシ </t>
    </rPh>
    <rPh sb="343" eb="345">
      <t xml:space="preserve">センヨウ </t>
    </rPh>
    <rPh sb="348" eb="350">
      <t xml:space="preserve">ヒモヅケシテ </t>
    </rPh>
    <rPh sb="353" eb="357">
      <t xml:space="preserve">ヨヤクジュチュウヲ </t>
    </rPh>
    <rPh sb="358" eb="359">
      <t xml:space="preserve">オコナッタコトニヨリ </t>
    </rPh>
    <rPh sb="367" eb="368">
      <t xml:space="preserve">ヤク </t>
    </rPh>
    <rPh sb="372" eb="373">
      <t xml:space="preserve">カタガ </t>
    </rPh>
    <rPh sb="379" eb="381">
      <t xml:space="preserve">ヨヤクヲ </t>
    </rPh>
    <rPh sb="400" eb="401">
      <t xml:space="preserve">スベテ </t>
    </rPh>
    <rPh sb="402" eb="406">
      <t xml:space="preserve">デンワヨヤクデ </t>
    </rPh>
    <rPh sb="407" eb="409">
      <t xml:space="preserve">タイオウ </t>
    </rPh>
    <rPh sb="410" eb="411">
      <t xml:space="preserve">カミ </t>
    </rPh>
    <rPh sb="411" eb="415">
      <t xml:space="preserve">ダイチョウカンリ </t>
    </rPh>
    <rPh sb="423" eb="425">
      <t xml:space="preserve">カダイヲ </t>
    </rPh>
    <rPh sb="427" eb="429">
      <t xml:space="preserve">ヨヤクシステム </t>
    </rPh>
    <rPh sb="433" eb="435">
      <t xml:space="preserve">ドウニュウ </t>
    </rPh>
    <rPh sb="439" eb="441">
      <t xml:space="preserve">カイケツ </t>
    </rPh>
    <rPh sb="444" eb="445">
      <t xml:space="preserve">オオキナ </t>
    </rPh>
    <rPh sb="447" eb="449">
      <t xml:space="preserve">セイカト </t>
    </rPh>
    <rPh sb="450" eb="451">
      <t xml:space="preserve">ミトメラレマス </t>
    </rPh>
    <rPh sb="457" eb="459">
      <t xml:space="preserve">ゲンチ </t>
    </rPh>
    <rPh sb="468" eb="470">
      <t xml:space="preserve">レンケイヲ </t>
    </rPh>
    <rPh sb="471" eb="472">
      <t xml:space="preserve">タカメテイケバ </t>
    </rPh>
    <rPh sb="491" eb="492">
      <t xml:space="preserve">イカシテイケルノデ </t>
    </rPh>
    <rPh sb="502" eb="505">
      <t xml:space="preserve">コンエンドヲ </t>
    </rPh>
    <rPh sb="505" eb="507">
      <t xml:space="preserve">ジッセキ </t>
    </rPh>
    <rPh sb="508" eb="509">
      <t xml:space="preserve">モトニシタ </t>
    </rPh>
    <rPh sb="512" eb="514">
      <t xml:space="preserve">ジンイン </t>
    </rPh>
    <rPh sb="514" eb="516">
      <t xml:space="preserve">ハッチュウ </t>
    </rPh>
    <rPh sb="517" eb="521">
      <t xml:space="preserve">ジンインハイチ </t>
    </rPh>
    <rPh sb="522" eb="524">
      <t xml:space="preserve">ヨヤクシステムン </t>
    </rPh>
    <rPh sb="529" eb="530">
      <t xml:space="preserve">ツヨミヲ </t>
    </rPh>
    <rPh sb="541" eb="545">
      <t xml:space="preserve">ヨヤクジュチュウ </t>
    </rPh>
    <rPh sb="545" eb="547">
      <t xml:space="preserve">キョウカ </t>
    </rPh>
    <rPh sb="548" eb="550">
      <t xml:space="preserve">アイショウガ </t>
    </rPh>
    <rPh sb="551" eb="552">
      <t xml:space="preserve">ヨイト </t>
    </rPh>
    <rPh sb="554" eb="555">
      <t xml:space="preserve">ミラレルツ </t>
    </rPh>
    <rPh sb="570" eb="572">
      <t xml:space="preserve">カツヨウ </t>
    </rPh>
    <rPh sb="577" eb="581">
      <t xml:space="preserve">テンコウヨウケン </t>
    </rPh>
    <rPh sb="582" eb="585">
      <t xml:space="preserve">エイキョウチ </t>
    </rPh>
    <rPh sb="586" eb="589">
      <t xml:space="preserve">サイショウカ </t>
    </rPh>
    <rPh sb="591" eb="595">
      <t xml:space="preserve">アクテンコウジ </t>
    </rPh>
    <rPh sb="597" eb="599">
      <t xml:space="preserve">トウジツ </t>
    </rPh>
    <rPh sb="606" eb="607">
      <t xml:space="preserve">ワリニ </t>
    </rPh>
    <rPh sb="608" eb="609">
      <t xml:space="preserve">ミタナイ </t>
    </rPh>
    <rPh sb="621" eb="624">
      <t xml:space="preserve">ジネンドノ </t>
    </rPh>
    <rPh sb="625" eb="629">
      <t xml:space="preserve">キャクセキカクダイ </t>
    </rPh>
    <rPh sb="634" eb="636">
      <t xml:space="preserve">ゾウイン </t>
    </rPh>
    <rPh sb="637" eb="639">
      <t xml:space="preserve">ツヨキデ </t>
    </rPh>
    <rPh sb="640" eb="641">
      <t xml:space="preserve">ノゾムコトガデキマス </t>
    </rPh>
    <rPh sb="650" eb="652">
      <t xml:space="preserve">セツビヲ </t>
    </rPh>
    <rPh sb="653" eb="654">
      <t xml:space="preserve">フクメテ </t>
    </rPh>
    <rPh sb="656" eb="658">
      <t xml:space="preserve">カイゼンテン </t>
    </rPh>
    <rPh sb="665" eb="668">
      <t xml:space="preserve">キャクタンカヲ </t>
    </rPh>
    <rPh sb="672" eb="674">
      <t xml:space="preserve">テイド </t>
    </rPh>
    <rPh sb="674" eb="675">
      <t xml:space="preserve">ヒキアゲルコトデ </t>
    </rPh>
    <rPh sb="683" eb="685">
      <t xml:space="preserve">ウリアゲ </t>
    </rPh>
    <rPh sb="686" eb="689">
      <t xml:space="preserve">コンネンド </t>
    </rPh>
    <rPh sb="691" eb="692">
      <t xml:space="preserve">ニチケイキン </t>
    </rPh>
    <rPh sb="692" eb="694">
      <t xml:space="preserve">ヘイキン </t>
    </rPh>
    <rPh sb="697" eb="699">
      <t xml:space="preserve">マンエン </t>
    </rPh>
    <rPh sb="704" eb="706">
      <t xml:space="preserve">マンエン </t>
    </rPh>
    <rPh sb="707" eb="709">
      <t xml:space="preserve">ゴウケイ </t>
    </rPh>
    <rPh sb="710" eb="711">
      <t xml:space="preserve">オク </t>
    </rPh>
    <rPh sb="716" eb="718">
      <t xml:space="preserve">マンエン </t>
    </rPh>
    <rPh sb="722" eb="723">
      <t xml:space="preserve">ノバスコトガデキルト </t>
    </rPh>
    <rPh sb="732" eb="734">
      <t xml:space="preserve">カクシンシテイマス </t>
    </rPh>
    <phoneticPr fontId="1"/>
  </si>
  <si>
    <t>1日平均売上</t>
    <rPh sb="2" eb="4">
      <t xml:space="preserve">ヘイキン </t>
    </rPh>
    <rPh sb="4" eb="6">
      <t xml:space="preserve">ウリアゲ </t>
    </rPh>
    <phoneticPr fontId="1"/>
  </si>
  <si>
    <r>
      <rPr>
        <b/>
        <sz val="10"/>
        <color theme="1"/>
        <rFont val="Yu Gothic"/>
        <family val="3"/>
        <charset val="1"/>
      </rPr>
      <t>設備・備品課題※情報共有前　</t>
    </r>
    <r>
      <rPr>
        <sz val="10"/>
        <color theme="1"/>
        <rFont val="Yu Gothic"/>
        <family val="3"/>
        <charset val="1"/>
      </rPr>
      <t>◆英字メニュー　◆テーブル番号札（視認性・会計）　◆会計カード（プラスチック札）の作成　◆会計の仕方がわからない　◆キャッシュレス決済が行えることの告知　◆エクスキューズ（場内案内・トイレ・会計方法など）　◆飲み放題と単品オーダーの判別がつきづらい　◆床清掃の定期スケジュールと不定期実施のオペレーション　 ◆ワインの利用方法と場所　◆ワインコーナーにローズマリーのプランター設置　◆イベント開催　◆キャッシャー増設検討　◆ジョッキのサイズ　◆グラス洗浄マシンとの相性　◆鍋洗い機（高圧洗浄機）の複数洗浄機導入　◆Wi-Fi環境　　◆問い合わせ専用電話の設置</t>
    </r>
    <rPh sb="0" eb="2">
      <t xml:space="preserve">セツビ </t>
    </rPh>
    <rPh sb="3" eb="5">
      <t xml:space="preserve">ビヒン </t>
    </rPh>
    <rPh sb="5" eb="7">
      <t xml:space="preserve">カダイ </t>
    </rPh>
    <rPh sb="8" eb="12">
      <t xml:space="preserve">ジョウホウキョウユウ </t>
    </rPh>
    <rPh sb="12" eb="13">
      <t xml:space="preserve">マエ </t>
    </rPh>
    <rPh sb="15" eb="17">
      <t xml:space="preserve">エイジ </t>
    </rPh>
    <rPh sb="27" eb="29">
      <t xml:space="preserve">バンゴウ </t>
    </rPh>
    <rPh sb="29" eb="30">
      <t xml:space="preserve">フダ </t>
    </rPh>
    <rPh sb="31" eb="34">
      <t xml:space="preserve">シニンセイ </t>
    </rPh>
    <rPh sb="35" eb="37">
      <t xml:space="preserve">カイケイ </t>
    </rPh>
    <rPh sb="40" eb="42">
      <t xml:space="preserve">カイケイカード </t>
    </rPh>
    <rPh sb="52" eb="53">
      <t xml:space="preserve">フダ </t>
    </rPh>
    <rPh sb="55" eb="57">
      <t xml:space="preserve">サクセイ </t>
    </rPh>
    <rPh sb="60" eb="61">
      <t xml:space="preserve">ノミホウダイ </t>
    </rPh>
    <rPh sb="65" eb="67">
      <t xml:space="preserve">タンピン </t>
    </rPh>
    <rPh sb="72" eb="74">
      <t xml:space="preserve">ハンベツ </t>
    </rPh>
    <rPh sb="82" eb="84">
      <t xml:space="preserve">カイケイノ </t>
    </rPh>
    <rPh sb="85" eb="87">
      <t xml:space="preserve">シカタガ </t>
    </rPh>
    <rPh sb="105" eb="106">
      <t xml:space="preserve">オコナエルコトノ </t>
    </rPh>
    <rPh sb="111" eb="113">
      <t xml:space="preserve">コクチ </t>
    </rPh>
    <rPh sb="123" eb="125">
      <t xml:space="preserve">ジョウナイ </t>
    </rPh>
    <rPh sb="125" eb="127">
      <t xml:space="preserve">アンナイ </t>
    </rPh>
    <rPh sb="132" eb="136">
      <t xml:space="preserve">カイケイホウホウ </t>
    </rPh>
    <rPh sb="140" eb="143">
      <t xml:space="preserve">ユカセイソウ </t>
    </rPh>
    <rPh sb="144" eb="146">
      <t xml:space="preserve">テイキ </t>
    </rPh>
    <rPh sb="153" eb="156">
      <t xml:space="preserve">フテイキ </t>
    </rPh>
    <rPh sb="156" eb="158">
      <t xml:space="preserve">ジッシノ </t>
    </rPh>
    <rPh sb="173" eb="177">
      <t xml:space="preserve">リヨウホウホウ </t>
    </rPh>
    <rPh sb="178" eb="180">
      <t xml:space="preserve">バショノ </t>
    </rPh>
    <rPh sb="220" eb="222">
      <t xml:space="preserve">ゾウセツ </t>
    </rPh>
    <rPh sb="222" eb="224">
      <t xml:space="preserve">ケントウ </t>
    </rPh>
    <rPh sb="239" eb="241">
      <t xml:space="preserve">センジョウマシン </t>
    </rPh>
    <rPh sb="246" eb="248">
      <t xml:space="preserve">アイショウ </t>
    </rPh>
    <rPh sb="250" eb="252">
      <t xml:space="preserve">ナベアライキ </t>
    </rPh>
    <rPh sb="253" eb="254">
      <t xml:space="preserve">キカイ </t>
    </rPh>
    <rPh sb="255" eb="259">
      <t xml:space="preserve">コウアツセンジョウ </t>
    </rPh>
    <rPh sb="259" eb="260">
      <t>🪵</t>
    </rPh>
    <rPh sb="262" eb="264">
      <t xml:space="preserve">フクスウ </t>
    </rPh>
    <rPh sb="264" eb="266">
      <t xml:space="preserve">センジョウ </t>
    </rPh>
    <rPh sb="266" eb="267">
      <t>🪵</t>
    </rPh>
    <rPh sb="267" eb="269">
      <t xml:space="preserve">ドウニュウ </t>
    </rPh>
    <rPh sb="276" eb="278">
      <t xml:space="preserve">カンキョウ </t>
    </rPh>
    <rPh sb="281" eb="282">
      <t xml:space="preserve">トイアワセ </t>
    </rPh>
    <rPh sb="286" eb="288">
      <t xml:space="preserve">センヨウ </t>
    </rPh>
    <rPh sb="288" eb="290">
      <t xml:space="preserve">デンワノ </t>
    </rPh>
    <rPh sb="291" eb="293">
      <t xml:space="preserve">セッチ </t>
    </rPh>
    <phoneticPr fontId="1"/>
  </si>
  <si>
    <t xml:space="preserve"> プレ</t>
    <phoneticPr fontId="1"/>
  </si>
  <si>
    <t>予測値（目標値）</t>
    <rPh sb="0" eb="3">
      <t xml:space="preserve">ヨソクチ </t>
    </rPh>
    <rPh sb="4" eb="7">
      <t xml:space="preserve">モクヒョウチ </t>
    </rPh>
    <phoneticPr fontId="1"/>
  </si>
  <si>
    <t>晴れ（33度以上15以下）曇25度以上</t>
    <rPh sb="0" eb="1">
      <t xml:space="preserve">ハレ </t>
    </rPh>
    <rPh sb="3" eb="4">
      <t xml:space="preserve">33ド </t>
    </rPh>
    <rPh sb="6" eb="8">
      <t xml:space="preserve">イジョウ </t>
    </rPh>
    <rPh sb="10" eb="12">
      <t xml:space="preserve">イカ </t>
    </rPh>
    <rPh sb="13" eb="14">
      <t xml:space="preserve">クモリ </t>
    </rPh>
    <rPh sb="16" eb="17">
      <t xml:space="preserve">ド </t>
    </rPh>
    <rPh sb="17" eb="19">
      <t xml:space="preserve">イジョウ </t>
    </rPh>
    <phoneticPr fontId="1"/>
  </si>
  <si>
    <t>FOOD予算</t>
    <rPh sb="4" eb="6">
      <t xml:space="preserve">ヨサン </t>
    </rPh>
    <phoneticPr fontId="1"/>
  </si>
  <si>
    <t>BEV予算</t>
    <rPh sb="3" eb="5">
      <t xml:space="preserve">ヨサン </t>
    </rPh>
    <phoneticPr fontId="1"/>
  </si>
  <si>
    <t>予測</t>
    <rPh sb="0" eb="2">
      <t xml:space="preserve">ヨソクヒ </t>
    </rPh>
    <phoneticPr fontId="1"/>
  </si>
  <si>
    <t>ç</t>
    <phoneticPr fontId="1"/>
  </si>
  <si>
    <t>■R6年度　ピコレ＆ビアガーデン売上予測（2024.05.18時点）</t>
    <rPh sb="3" eb="5">
      <t xml:space="preserve">ネンド </t>
    </rPh>
    <rPh sb="16" eb="20">
      <t xml:space="preserve">ウリアゲヨソク </t>
    </rPh>
    <phoneticPr fontId="1"/>
  </si>
  <si>
    <t>売上合計予算対比</t>
    <rPh sb="0" eb="2">
      <t xml:space="preserve">ウリアゲ </t>
    </rPh>
    <rPh sb="2" eb="4">
      <t xml:space="preserve">ゴウケイ </t>
    </rPh>
    <rPh sb="4" eb="8">
      <t xml:space="preserve">ヨサンタイヒ </t>
    </rPh>
    <phoneticPr fontId="1"/>
  </si>
  <si>
    <t>ウチその他対比</t>
    <rPh sb="5" eb="7">
      <t xml:space="preserve">タイヒ </t>
    </rPh>
    <phoneticPr fontId="1"/>
  </si>
  <si>
    <t>その他（予算値）</t>
    <rPh sb="4" eb="6">
      <t xml:space="preserve">ヨサン </t>
    </rPh>
    <rPh sb="6" eb="7">
      <t xml:space="preserve">チ </t>
    </rPh>
    <phoneticPr fontId="1"/>
  </si>
  <si>
    <t>合計予算</t>
    <rPh sb="0" eb="2">
      <t xml:space="preserve">ゴウケイ </t>
    </rPh>
    <rPh sb="2" eb="4">
      <t xml:space="preserve">ヨサン </t>
    </rPh>
    <phoneticPr fontId="1"/>
  </si>
  <si>
    <t>売上合計予測/予算対比</t>
    <rPh sb="0" eb="2">
      <t xml:space="preserve">ウリアゲ </t>
    </rPh>
    <rPh sb="2" eb="4">
      <t xml:space="preserve">ソウゴウケイ </t>
    </rPh>
    <rPh sb="4" eb="6">
      <t xml:space="preserve">ヨソク </t>
    </rPh>
    <rPh sb="7" eb="9">
      <t xml:space="preserve">ヨサン </t>
    </rPh>
    <rPh sb="9" eb="11">
      <t xml:space="preserve">タイヒ </t>
    </rPh>
    <phoneticPr fontId="1"/>
  </si>
  <si>
    <t>合計予算進捗</t>
    <rPh sb="0" eb="2">
      <t xml:space="preserve">ゴウケイ </t>
    </rPh>
    <rPh sb="2" eb="4">
      <t xml:space="preserve">ヨサン </t>
    </rPh>
    <rPh sb="4" eb="6">
      <t xml:space="preserve">シンチョク </t>
    </rPh>
    <phoneticPr fontId="1"/>
  </si>
  <si>
    <t>前年週別売上＆天候実績</t>
    <rPh sb="0" eb="2">
      <t xml:space="preserve">ゼンネン </t>
    </rPh>
    <rPh sb="2" eb="4">
      <t xml:space="preserve">シュウベツ </t>
    </rPh>
    <rPh sb="4" eb="6">
      <t xml:space="preserve">ウリアゲ </t>
    </rPh>
    <rPh sb="7" eb="9">
      <t xml:space="preserve">テンコウ </t>
    </rPh>
    <rPh sb="9" eb="11">
      <t xml:space="preserve">ジッセキ </t>
    </rPh>
    <phoneticPr fontId="1"/>
  </si>
  <si>
    <r>
      <t>■</t>
    </r>
    <r>
      <rPr>
        <b/>
        <sz val="18"/>
        <color theme="1"/>
        <rFont val="Yu Gothic"/>
        <family val="3"/>
        <charset val="128"/>
        <scheme val="minor"/>
      </rPr>
      <t>R5</t>
    </r>
    <r>
      <rPr>
        <b/>
        <sz val="18"/>
        <color theme="1"/>
        <rFont val="Yu Gothic"/>
        <family val="2"/>
        <scheme val="minor"/>
      </rPr>
      <t>年さっぽろテレビ塔ビアガーデン売上計画（予算）・売上予測・実績進捗確認表</t>
    </r>
    <rPh sb="3" eb="4">
      <t xml:space="preserve">ネン </t>
    </rPh>
    <rPh sb="18" eb="20">
      <t xml:space="preserve">ウリアゲ </t>
    </rPh>
    <rPh sb="20" eb="22">
      <t xml:space="preserve">ケイカク </t>
    </rPh>
    <rPh sb="23" eb="25">
      <t xml:space="preserve">ヨサン </t>
    </rPh>
    <rPh sb="27" eb="29">
      <t xml:space="preserve">ウリアゲ </t>
    </rPh>
    <rPh sb="29" eb="31">
      <t xml:space="preserve">ヨソク </t>
    </rPh>
    <rPh sb="32" eb="36">
      <t xml:space="preserve">ジッセキシンチョク </t>
    </rPh>
    <rPh sb="36" eb="38">
      <t xml:space="preserve">カクニン </t>
    </rPh>
    <rPh sb="38" eb="39">
      <t xml:space="preserve">ヒョウ </t>
    </rPh>
    <phoneticPr fontId="1"/>
  </si>
  <si>
    <t>予測値</t>
    <rPh sb="0" eb="3">
      <t xml:space="preserve">ヨソクチ </t>
    </rPh>
    <phoneticPr fontId="1"/>
  </si>
  <si>
    <r>
      <t>※予算値は</t>
    </r>
    <r>
      <rPr>
        <b/>
        <sz val="11"/>
        <color theme="1"/>
        <rFont val="Yu Gothic"/>
        <family val="3"/>
        <charset val="128"/>
        <scheme val="minor"/>
      </rPr>
      <t>115</t>
    </r>
    <r>
      <rPr>
        <b/>
        <sz val="11"/>
        <color theme="1"/>
        <rFont val="Yu Gothic"/>
        <family val="2"/>
        <scheme val="minor"/>
      </rPr>
      <t>日計算で</t>
    </r>
    <r>
      <rPr>
        <b/>
        <sz val="11"/>
        <color theme="1"/>
        <rFont val="Yu Gothic"/>
        <family val="3"/>
        <charset val="128"/>
        <scheme val="minor"/>
      </rPr>
      <t>P/D</t>
    </r>
    <r>
      <rPr>
        <b/>
        <sz val="11"/>
        <color theme="1"/>
        <rFont val="Yu Gothic"/>
        <family val="2"/>
        <scheme val="minor"/>
      </rPr>
      <t>（</t>
    </r>
    <r>
      <rPr>
        <b/>
        <sz val="11"/>
        <color theme="1"/>
        <rFont val="Yu Gothic"/>
        <family val="3"/>
        <charset val="128"/>
        <scheme val="minor"/>
      </rPr>
      <t>1</t>
    </r>
    <r>
      <rPr>
        <b/>
        <sz val="11"/>
        <color theme="1"/>
        <rFont val="Yu Gothic"/>
        <family val="2"/>
        <scheme val="minor"/>
      </rPr>
      <t>日平均）</t>
    </r>
    <r>
      <rPr>
        <b/>
        <sz val="11"/>
        <color theme="1"/>
        <rFont val="Yu Gothic"/>
        <family val="3"/>
        <charset val="128"/>
        <scheme val="minor"/>
      </rPr>
      <t>804</t>
    </r>
    <r>
      <rPr>
        <b/>
        <sz val="11"/>
        <color theme="1"/>
        <rFont val="Yu Gothic"/>
        <family val="2"/>
        <scheme val="minor"/>
      </rPr>
      <t>千円にて積み上げ。予測は100日営業、各施策と季節波動を効かせて算出。</t>
    </r>
    <rPh sb="1" eb="3">
      <t xml:space="preserve">ヨサン </t>
    </rPh>
    <rPh sb="3" eb="4">
      <t xml:space="preserve">アタイ </t>
    </rPh>
    <rPh sb="8" eb="9">
      <t xml:space="preserve">ニチ </t>
    </rPh>
    <rPh sb="9" eb="11">
      <t xml:space="preserve">ケイサンデ </t>
    </rPh>
    <rPh sb="18" eb="20">
      <t xml:space="preserve">ヘイキン </t>
    </rPh>
    <rPh sb="24" eb="26">
      <t xml:space="preserve">センエン </t>
    </rPh>
    <rPh sb="28" eb="29">
      <t xml:space="preserve">ツミアゲ </t>
    </rPh>
    <rPh sb="33" eb="35">
      <t xml:space="preserve">ヨソクハ </t>
    </rPh>
    <rPh sb="39" eb="40">
      <t xml:space="preserve">ニチ </t>
    </rPh>
    <rPh sb="40" eb="42">
      <t xml:space="preserve">エイギョウ </t>
    </rPh>
    <rPh sb="43" eb="46">
      <t xml:space="preserve">カクシサク </t>
    </rPh>
    <rPh sb="47" eb="49">
      <t xml:space="preserve">キセツ </t>
    </rPh>
    <rPh sb="49" eb="51">
      <t xml:space="preserve">ハドウ </t>
    </rPh>
    <rPh sb="52" eb="53">
      <t xml:space="preserve">キカセテ </t>
    </rPh>
    <rPh sb="56" eb="58">
      <t xml:space="preserve">サンシュツ </t>
    </rPh>
    <phoneticPr fontId="1"/>
  </si>
  <si>
    <t>2024年　6月　天候実績　</t>
    <rPh sb="7" eb="8">
      <t xml:space="preserve">ガツ </t>
    </rPh>
    <rPh sb="9" eb="13">
      <t xml:space="preserve">テンコウジッセキ </t>
    </rPh>
    <phoneticPr fontId="89"/>
  </si>
  <si>
    <t>天候状況</t>
    <rPh sb="0" eb="4">
      <t xml:space="preserve">テンコウジョウキョウ </t>
    </rPh>
    <phoneticPr fontId="89"/>
  </si>
  <si>
    <t>ポイント</t>
    <phoneticPr fontId="89"/>
  </si>
  <si>
    <t>2024日数</t>
    <rPh sb="4" eb="6">
      <t xml:space="preserve">ニッスウ </t>
    </rPh>
    <phoneticPr fontId="89"/>
  </si>
  <si>
    <t>2024合計</t>
    <rPh sb="4" eb="6">
      <t xml:space="preserve">ゴウケイ </t>
    </rPh>
    <phoneticPr fontId="89"/>
  </si>
  <si>
    <t>比率</t>
    <rPh sb="0" eb="2">
      <t xml:space="preserve">ヒリツ </t>
    </rPh>
    <phoneticPr fontId="89"/>
  </si>
  <si>
    <t>晴れ（33度以上15以下）                    曇25度以上</t>
    <rPh sb="0" eb="1">
      <t xml:space="preserve">ハレ </t>
    </rPh>
    <rPh sb="3" eb="4">
      <t xml:space="preserve">33ド </t>
    </rPh>
    <rPh sb="6" eb="8">
      <t xml:space="preserve">イジョウ </t>
    </rPh>
    <rPh sb="10" eb="12">
      <t xml:space="preserve">イカ </t>
    </rPh>
    <rPh sb="33" eb="34">
      <t xml:space="preserve">クモリ </t>
    </rPh>
    <rPh sb="36" eb="37">
      <t xml:space="preserve">ド </t>
    </rPh>
    <rPh sb="37" eb="39">
      <t xml:space="preserve">イジョウ </t>
    </rPh>
    <phoneticPr fontId="1"/>
  </si>
  <si>
    <t>雨</t>
    <rPh sb="0" eb="1">
      <t xml:space="preserve">アメ </t>
    </rPh>
    <phoneticPr fontId="89"/>
  </si>
  <si>
    <t>豪雨・雷雨</t>
    <rPh sb="0" eb="2">
      <t xml:space="preserve">ゴウウ </t>
    </rPh>
    <rPh sb="3" eb="5">
      <t xml:space="preserve">ライウ </t>
    </rPh>
    <phoneticPr fontId="89"/>
  </si>
  <si>
    <t>TOTAL</t>
    <phoneticPr fontId="89"/>
  </si>
  <si>
    <t>月間天候指数</t>
    <rPh sb="0" eb="6">
      <t xml:space="preserve">ゲッカンテンコウシスウ </t>
    </rPh>
    <phoneticPr fontId="89"/>
  </si>
  <si>
    <t xml:space="preserve"> 2023年　6月　天候実績対比</t>
    <rPh sb="5" eb="6">
      <t xml:space="preserve">ネン </t>
    </rPh>
    <rPh sb="8" eb="9">
      <t xml:space="preserve">ガツ </t>
    </rPh>
    <rPh sb="10" eb="14">
      <t xml:space="preserve">テンコウジッセキ </t>
    </rPh>
    <rPh sb="14" eb="16">
      <t xml:space="preserve">タイヒ </t>
    </rPh>
    <phoneticPr fontId="89"/>
  </si>
  <si>
    <t>2024年　7月　天候実績　</t>
    <rPh sb="7" eb="8">
      <t xml:space="preserve">ガツ </t>
    </rPh>
    <rPh sb="9" eb="13">
      <t xml:space="preserve">テンコウジッセキ </t>
    </rPh>
    <phoneticPr fontId="89"/>
  </si>
  <si>
    <t xml:space="preserve"> 2023年　7月　天候実績対比</t>
    <rPh sb="5" eb="6">
      <t xml:space="preserve">ネン </t>
    </rPh>
    <rPh sb="8" eb="9">
      <t xml:space="preserve">ガツ </t>
    </rPh>
    <rPh sb="10" eb="14">
      <t xml:space="preserve">テンコウジッセキ </t>
    </rPh>
    <rPh sb="14" eb="16">
      <t xml:space="preserve">タイヒ </t>
    </rPh>
    <phoneticPr fontId="89"/>
  </si>
  <si>
    <t>2023日数</t>
    <rPh sb="4" eb="6">
      <t xml:space="preserve">ニッスウ </t>
    </rPh>
    <phoneticPr fontId="89"/>
  </si>
  <si>
    <t>2023合計</t>
    <rPh sb="4" eb="6">
      <t xml:space="preserve">ゴウケイ </t>
    </rPh>
    <phoneticPr fontId="89"/>
  </si>
  <si>
    <t>2024年　5月　天候実績　</t>
    <rPh sb="7" eb="8">
      <t xml:space="preserve">ガツ </t>
    </rPh>
    <rPh sb="9" eb="13">
      <t xml:space="preserve">テンコウジッセキ </t>
    </rPh>
    <phoneticPr fontId="89"/>
  </si>
  <si>
    <t>2024年　8月　天候実績　</t>
    <rPh sb="7" eb="8">
      <t xml:space="preserve">ガツ </t>
    </rPh>
    <rPh sb="9" eb="13">
      <t xml:space="preserve">テンコウジッセキ </t>
    </rPh>
    <phoneticPr fontId="89"/>
  </si>
  <si>
    <t xml:space="preserve"> 2023年　8月　天候実績対比</t>
    <rPh sb="5" eb="6">
      <t xml:space="preserve">ネン </t>
    </rPh>
    <rPh sb="8" eb="9">
      <t xml:space="preserve">ガツ </t>
    </rPh>
    <rPh sb="10" eb="14">
      <t xml:space="preserve">テンコウジッセキ </t>
    </rPh>
    <rPh sb="14" eb="16">
      <t xml:space="preserve">タイヒ </t>
    </rPh>
    <phoneticPr fontId="89"/>
  </si>
  <si>
    <t>2024年　9月　天候実績　</t>
    <rPh sb="7" eb="8">
      <t xml:space="preserve">ガツ </t>
    </rPh>
    <rPh sb="9" eb="13">
      <t xml:space="preserve">テンコウジッセキ </t>
    </rPh>
    <phoneticPr fontId="89"/>
  </si>
  <si>
    <t>2024年　3月　天候実績　</t>
    <rPh sb="7" eb="8">
      <t xml:space="preserve">ガツ </t>
    </rPh>
    <rPh sb="9" eb="13">
      <t xml:space="preserve">テンコウジッセキ </t>
    </rPh>
    <phoneticPr fontId="89"/>
  </si>
  <si>
    <t>物販</t>
  </si>
  <si>
    <t>物販</t>
    <rPh sb="0" eb="2">
      <t xml:space="preserve">ブッパン </t>
    </rPh>
    <phoneticPr fontId="1"/>
  </si>
  <si>
    <t>売上合計</t>
  </si>
  <si>
    <t>残り日数</t>
    <rPh sb="0" eb="1">
      <t xml:space="preserve">ノコリニッスウ </t>
    </rPh>
    <phoneticPr fontId="1"/>
  </si>
  <si>
    <t>構成比</t>
  </si>
  <si>
    <t>構成比</t>
    <rPh sb="0" eb="2">
      <t xml:space="preserve">コウセイヒ </t>
    </rPh>
    <rPh sb="2" eb="3">
      <t>🔥</t>
    </rPh>
    <phoneticPr fontId="1"/>
  </si>
  <si>
    <t>前年比</t>
    <rPh sb="0" eb="3">
      <t xml:space="preserve">ゼンネンヒ </t>
    </rPh>
    <phoneticPr fontId="1"/>
  </si>
  <si>
    <t>①</t>
    <phoneticPr fontId="1"/>
  </si>
  <si>
    <t>目標</t>
    <rPh sb="0" eb="2">
      <t xml:space="preserve">モクヒョウ </t>
    </rPh>
    <phoneticPr fontId="1"/>
  </si>
  <si>
    <t>予算まで</t>
    <rPh sb="0" eb="2">
      <t xml:space="preserve">ヨサン </t>
    </rPh>
    <phoneticPr fontId="1"/>
  </si>
  <si>
    <t>目標まで</t>
    <rPh sb="0" eb="2">
      <t xml:space="preserve">モクヒョウマデ </t>
    </rPh>
    <phoneticPr fontId="1"/>
  </si>
  <si>
    <t>1日あたり</t>
    <rPh sb="1" eb="2">
      <t xml:space="preserve">ニチ </t>
    </rPh>
    <phoneticPr fontId="1"/>
  </si>
  <si>
    <t>1日あたり</t>
    <phoneticPr fontId="1"/>
  </si>
  <si>
    <t>Timee</t>
    <phoneticPr fontId="1"/>
  </si>
  <si>
    <t>Forking</t>
    <phoneticPr fontId="1"/>
  </si>
  <si>
    <t>時給＋交通費</t>
    <rPh sb="0" eb="2">
      <t xml:space="preserve">ジキュウ </t>
    </rPh>
    <rPh sb="3" eb="6">
      <t xml:space="preserve">コウツウヒ </t>
    </rPh>
    <phoneticPr fontId="1"/>
  </si>
  <si>
    <t>前年同日</t>
    <rPh sb="0" eb="2">
      <t xml:space="preserve">ゼンネン </t>
    </rPh>
    <rPh sb="2" eb="4">
      <t xml:space="preserve">ドウジツ </t>
    </rPh>
    <phoneticPr fontId="1"/>
  </si>
  <si>
    <r>
      <t>■</t>
    </r>
    <r>
      <rPr>
        <b/>
        <sz val="18"/>
        <color theme="1"/>
        <rFont val="Yu Gothic"/>
        <family val="3"/>
        <charset val="128"/>
        <scheme val="minor"/>
      </rPr>
      <t>R6</t>
    </r>
    <r>
      <rPr>
        <b/>
        <sz val="18"/>
        <color theme="1"/>
        <rFont val="Yu Gothic"/>
        <family val="2"/>
        <scheme val="minor"/>
      </rPr>
      <t>年 ポップアップ　ヒツジニワイン　/      さっぽろテレビ塔ビアガーデン売上計画（予算）・売上予測（9/8まで）・実績進捗確認表</t>
    </r>
    <rPh sb="3" eb="4">
      <t xml:space="preserve">ネン </t>
    </rPh>
    <rPh sb="41" eb="43">
      <t xml:space="preserve">ウリアゲ </t>
    </rPh>
    <rPh sb="43" eb="45">
      <t xml:space="preserve">ケイカク </t>
    </rPh>
    <rPh sb="46" eb="48">
      <t xml:space="preserve">ヨサン </t>
    </rPh>
    <rPh sb="50" eb="52">
      <t xml:space="preserve">ウリアゲ </t>
    </rPh>
    <rPh sb="52" eb="54">
      <t xml:space="preserve">ヨソク </t>
    </rPh>
    <rPh sb="62" eb="66">
      <t xml:space="preserve">ジッセキシンチョク </t>
    </rPh>
    <rPh sb="66" eb="68">
      <t xml:space="preserve">カクニン </t>
    </rPh>
    <rPh sb="68" eb="69">
      <t xml:space="preserve">ヒョウ </t>
    </rPh>
    <phoneticPr fontId="1"/>
  </si>
  <si>
    <t>物販</t>
    <rPh sb="0" eb="1">
      <t xml:space="preserve">ブッパン </t>
    </rPh>
    <phoneticPr fontId="1"/>
  </si>
  <si>
    <t>■大通りビアガーデン2024 実績</t>
    <rPh sb="1" eb="3">
      <t xml:space="preserve">オオドオリ </t>
    </rPh>
    <rPh sb="15" eb="17">
      <t xml:space="preserve">ジッセキ </t>
    </rPh>
    <phoneticPr fontId="1"/>
  </si>
  <si>
    <t>来場者数</t>
    <rPh sb="0" eb="4">
      <t xml:space="preserve">ライジョウシャスウ </t>
    </rPh>
    <phoneticPr fontId="1"/>
  </si>
  <si>
    <t>ー</t>
    <phoneticPr fontId="1"/>
  </si>
  <si>
    <t>前年比</t>
    <rPh sb="0" eb="1">
      <t xml:space="preserve">ゼンネンヒ </t>
    </rPh>
    <phoneticPr fontId="1"/>
  </si>
  <si>
    <t>20L樽本数</t>
    <rPh sb="3" eb="6">
      <t xml:space="preserve">タルホンスウ </t>
    </rPh>
    <phoneticPr fontId="1"/>
  </si>
  <si>
    <t>ビール原価金額</t>
    <rPh sb="0" eb="3">
      <t xml:space="preserve">ビールゲンカ </t>
    </rPh>
    <rPh sb="5" eb="7">
      <t xml:space="preserve">キンガク </t>
    </rPh>
    <phoneticPr fontId="1"/>
  </si>
  <si>
    <t>客単価想定</t>
    <rPh sb="0" eb="5">
      <t xml:space="preserve">キャクタンカソウテイ </t>
    </rPh>
    <phoneticPr fontId="1"/>
  </si>
  <si>
    <t>推定売上額</t>
    <rPh sb="0" eb="2">
      <t xml:space="preserve">スイテイ </t>
    </rPh>
    <rPh sb="2" eb="4">
      <t xml:space="preserve">ウリアゲ </t>
    </rPh>
    <rPh sb="4" eb="5">
      <t xml:space="preserve">ガク </t>
    </rPh>
    <phoneticPr fontId="1"/>
  </si>
  <si>
    <t>ビール消費量（L）</t>
    <phoneticPr fontId="1"/>
  </si>
  <si>
    <t>-</t>
    <phoneticPr fontId="1"/>
  </si>
  <si>
    <t>ビール売上推定金額</t>
    <rPh sb="5" eb="7">
      <t xml:space="preserve">スイテイ </t>
    </rPh>
    <phoneticPr fontId="1"/>
  </si>
  <si>
    <t>ひとり当たりのビール購入額</t>
    <rPh sb="3" eb="4">
      <t xml:space="preserve">アタリノ </t>
    </rPh>
    <rPh sb="10" eb="13">
      <t xml:space="preserve">コウニュウガク </t>
    </rPh>
    <phoneticPr fontId="1"/>
  </si>
  <si>
    <t>原価率想定</t>
    <rPh sb="0" eb="3">
      <t xml:space="preserve">ゲンカリツ </t>
    </rPh>
    <rPh sb="3" eb="5">
      <t xml:space="preserve">ソウテイ </t>
    </rPh>
    <phoneticPr fontId="1"/>
  </si>
  <si>
    <t>推計</t>
    <rPh sb="0" eb="1">
      <t xml:space="preserve">スイケイ </t>
    </rPh>
    <phoneticPr fontId="1"/>
  </si>
  <si>
    <t>10月</t>
    <rPh sb="2" eb="3">
      <t xml:space="preserve">ガツ </t>
    </rPh>
    <phoneticPr fontId="1"/>
  </si>
  <si>
    <t>ビアガーデン10月　実績TOTAL</t>
    <rPh sb="8" eb="9">
      <t xml:space="preserve">ガツ </t>
    </rPh>
    <rPh sb="10" eb="12">
      <t xml:space="preserve">ジッセキ </t>
    </rPh>
    <phoneticPr fontId="1"/>
  </si>
  <si>
    <r>
      <t xml:space="preserve">【R6 </t>
    </r>
    <r>
      <rPr>
        <b/>
        <sz val="14"/>
        <color theme="1"/>
        <rFont val="Yu Gothic"/>
        <family val="2"/>
        <charset val="128"/>
        <scheme val="minor"/>
      </rPr>
      <t>さっぽろテレビ塔ビアガーデン（ピコレワインガーデン）振り返り】</t>
    </r>
    <rPh sb="30" eb="31">
      <t xml:space="preserve">フリカエリ </t>
    </rPh>
    <phoneticPr fontId="1"/>
  </si>
  <si>
    <t>人数</t>
    <rPh sb="0" eb="2">
      <t xml:space="preserve">ニンズウ </t>
    </rPh>
    <phoneticPr fontId="1"/>
  </si>
  <si>
    <t>予約利用率</t>
    <rPh sb="0" eb="2">
      <t xml:space="preserve">ヨヤクリツ </t>
    </rPh>
    <rPh sb="2" eb="5">
      <t xml:space="preserve">リヨウリツ </t>
    </rPh>
    <phoneticPr fontId="1"/>
  </si>
  <si>
    <t>TC利用率</t>
    <rPh sb="2" eb="5">
      <t xml:space="preserve">リヨウリツ </t>
    </rPh>
    <phoneticPr fontId="1"/>
  </si>
  <si>
    <t>電話利用率</t>
    <rPh sb="0" eb="2">
      <t xml:space="preserve">デンワ </t>
    </rPh>
    <rPh sb="2" eb="5">
      <t xml:space="preserve">リヨウリツ </t>
    </rPh>
    <phoneticPr fontId="1"/>
  </si>
  <si>
    <t>期間</t>
    <rPh sb="0" eb="2">
      <t xml:space="preserve">キカン </t>
    </rPh>
    <phoneticPr fontId="1"/>
  </si>
  <si>
    <t>ピコレ4/27-5/19</t>
    <phoneticPr fontId="1"/>
  </si>
  <si>
    <t>値引き</t>
    <rPh sb="0" eb="2">
      <t xml:space="preserve">ネビキ </t>
    </rPh>
    <phoneticPr fontId="1"/>
  </si>
  <si>
    <t>ビアガ5/27-5/31</t>
    <phoneticPr fontId="1"/>
  </si>
  <si>
    <t>4~5</t>
    <phoneticPr fontId="1"/>
  </si>
  <si>
    <t>9~10</t>
    <phoneticPr fontId="1"/>
  </si>
  <si>
    <t>ビアガフル</t>
    <phoneticPr fontId="1"/>
  </si>
  <si>
    <t>ビアガ9/1-9/8</t>
    <phoneticPr fontId="1"/>
  </si>
  <si>
    <t>ピコレ共催アキノジン</t>
    <rPh sb="3" eb="5">
      <t xml:space="preserve">キョウサイ </t>
    </rPh>
    <phoneticPr fontId="1"/>
  </si>
  <si>
    <t>総合計</t>
    <rPh sb="0" eb="3">
      <t xml:space="preserve">ソウゴウケイ </t>
    </rPh>
    <phoneticPr fontId="1"/>
  </si>
  <si>
    <t>ビアガのみ105日</t>
    <rPh sb="8" eb="9">
      <t xml:space="preserve">ニチ </t>
    </rPh>
    <phoneticPr fontId="1"/>
  </si>
  <si>
    <t>ピコレ&amp;ピコレ共催</t>
    <rPh sb="7" eb="9">
      <t xml:space="preserve">キョウサイ </t>
    </rPh>
    <phoneticPr fontId="1"/>
  </si>
  <si>
    <t>税込売上</t>
    <rPh sb="0" eb="2">
      <t xml:space="preserve">ゼイコミ </t>
    </rPh>
    <rPh sb="2" eb="4">
      <t xml:space="preserve">ウリアゲ </t>
    </rPh>
    <phoneticPr fontId="1"/>
  </si>
  <si>
    <t>税込売上合計</t>
    <rPh sb="0" eb="2">
      <t xml:space="preserve">ゼイコミ </t>
    </rPh>
    <rPh sb="2" eb="4">
      <t xml:space="preserve">ウリアゲ </t>
    </rPh>
    <rPh sb="4" eb="6">
      <t xml:space="preserve">ゴウケイ </t>
    </rPh>
    <phoneticPr fontId="1"/>
  </si>
  <si>
    <t>平均気温</t>
    <rPh sb="0" eb="1">
      <t xml:space="preserve">ヘイキンキオン </t>
    </rPh>
    <phoneticPr fontId="1"/>
  </si>
  <si>
    <t>LOW</t>
    <phoneticPr fontId="1"/>
  </si>
  <si>
    <t>HIGH</t>
    <phoneticPr fontId="1"/>
  </si>
  <si>
    <t>11.6℃</t>
    <phoneticPr fontId="1"/>
  </si>
  <si>
    <t>15.6℃</t>
    <phoneticPr fontId="1"/>
  </si>
  <si>
    <t>20.5℃</t>
    <phoneticPr fontId="1"/>
  </si>
  <si>
    <t>22.0℃</t>
    <phoneticPr fontId="1"/>
  </si>
  <si>
    <t>13.7℃</t>
    <phoneticPr fontId="1"/>
  </si>
  <si>
    <t>23.9℃</t>
    <phoneticPr fontId="1"/>
  </si>
  <si>
    <t>28.0℃</t>
    <phoneticPr fontId="1"/>
  </si>
  <si>
    <t>28.4℃</t>
    <phoneticPr fontId="1"/>
  </si>
  <si>
    <t>24.0℃</t>
    <phoneticPr fontId="1"/>
  </si>
  <si>
    <t>20.7℃</t>
    <phoneticPr fontId="1"/>
  </si>
  <si>
    <t>17.0℃</t>
    <phoneticPr fontId="1"/>
  </si>
  <si>
    <t>12.7℃</t>
    <phoneticPr fontId="1"/>
  </si>
  <si>
    <t>21.0℃</t>
    <phoneticPr fontId="1"/>
  </si>
  <si>
    <t>21.4℃</t>
    <phoneticPr fontId="1"/>
  </si>
  <si>
    <t>20.0℃</t>
    <phoneticPr fontId="1"/>
  </si>
  <si>
    <t>24.1℃</t>
    <phoneticPr fontId="1"/>
  </si>
  <si>
    <t>27.8℃</t>
    <phoneticPr fontId="1"/>
  </si>
  <si>
    <t>30.9℃</t>
    <phoneticPr fontId="1"/>
  </si>
  <si>
    <t>28.6℃</t>
    <phoneticPr fontId="1"/>
  </si>
  <si>
    <t>BG営業天候指数</t>
    <rPh sb="2" eb="4">
      <t xml:space="preserve">エイギョウニスウ </t>
    </rPh>
    <rPh sb="4" eb="8">
      <t xml:space="preserve">テンコウシスウ </t>
    </rPh>
    <phoneticPr fontId="1"/>
  </si>
  <si>
    <t>ピコレ参戦なし</t>
    <rPh sb="3" eb="5">
      <t xml:space="preserve">サンセンナシ </t>
    </rPh>
    <phoneticPr fontId="1"/>
  </si>
  <si>
    <t>ビアガ9/1-9/3</t>
    <phoneticPr fontId="1"/>
  </si>
  <si>
    <t>ピコレ</t>
    <phoneticPr fontId="1"/>
  </si>
  <si>
    <t>4~5</t>
  </si>
  <si>
    <t>9~10</t>
  </si>
  <si>
    <t>BG 5/27-5/31</t>
    <phoneticPr fontId="1"/>
  </si>
  <si>
    <t>PC 4/27-5/19</t>
    <phoneticPr fontId="1"/>
  </si>
  <si>
    <t>BG フル営業</t>
    <rPh sb="5" eb="7">
      <t xml:space="preserve">エイギョウ </t>
    </rPh>
    <phoneticPr fontId="1"/>
  </si>
  <si>
    <t>BG  9/1-9/8</t>
    <phoneticPr fontId="1"/>
  </si>
  <si>
    <t>PC-BG 秋営業 9/14-10/6</t>
    <rPh sb="6" eb="9">
      <t xml:space="preserve">アキエイギョウ </t>
    </rPh>
    <phoneticPr fontId="1"/>
  </si>
  <si>
    <t>PC営業なし</t>
    <rPh sb="2" eb="4">
      <t xml:space="preserve">エイギョウ </t>
    </rPh>
    <phoneticPr fontId="1"/>
  </si>
  <si>
    <t>BG  9/1-9/3</t>
    <phoneticPr fontId="1"/>
  </si>
  <si>
    <t>PC 9/9-10/1</t>
    <phoneticPr fontId="1"/>
  </si>
  <si>
    <t>客 数</t>
    <rPh sb="0" eb="3">
      <t xml:space="preserve">キャクスウ </t>
    </rPh>
    <phoneticPr fontId="1"/>
  </si>
  <si>
    <t>売 上</t>
    <rPh sb="0" eb="3">
      <t xml:space="preserve">ウリアゲ </t>
    </rPh>
    <phoneticPr fontId="1"/>
  </si>
  <si>
    <t>日 数</t>
    <rPh sb="0" eb="3">
      <t xml:space="preserve">ニッスウ </t>
    </rPh>
    <phoneticPr fontId="1"/>
  </si>
  <si>
    <t>期 間</t>
    <rPh sb="0" eb="3">
      <t xml:space="preserve">キカン </t>
    </rPh>
    <phoneticPr fontId="1"/>
  </si>
  <si>
    <t>売　上</t>
    <rPh sb="0" eb="3">
      <t xml:space="preserve">ウリアゲ </t>
    </rPh>
    <phoneticPr fontId="1"/>
  </si>
  <si>
    <t xml:space="preserve">売 上 前 年 比 </t>
    <rPh sb="0" eb="3">
      <t xml:space="preserve">ウリアゲ </t>
    </rPh>
    <rPh sb="4" eb="7">
      <t xml:space="preserve">ゼンエン </t>
    </rPh>
    <rPh sb="8" eb="9">
      <t xml:space="preserve">ヒカク </t>
    </rPh>
    <phoneticPr fontId="1"/>
  </si>
  <si>
    <t>客 数 前 年 比</t>
    <rPh sb="0" eb="3">
      <t xml:space="preserve">キャクスウ </t>
    </rPh>
    <rPh sb="4" eb="7">
      <t xml:space="preserve">ゼンエン </t>
    </rPh>
    <rPh sb="8" eb="9">
      <t xml:space="preserve">ヒカク </t>
    </rPh>
    <phoneticPr fontId="1"/>
  </si>
  <si>
    <t>客 単 価 前 年 比</t>
    <rPh sb="6" eb="11">
      <t xml:space="preserve">ゼンネンヒ </t>
    </rPh>
    <phoneticPr fontId="1"/>
  </si>
  <si>
    <t>ビアガのみ100日</t>
    <rPh sb="8" eb="9">
      <t xml:space="preserve">ニチ </t>
    </rPh>
    <phoneticPr fontId="1"/>
  </si>
  <si>
    <t>PC</t>
    <phoneticPr fontId="1"/>
  </si>
  <si>
    <t xml:space="preserve">PC </t>
    <phoneticPr fontId="1"/>
  </si>
  <si>
    <t>BG  &amp; PC</t>
    <phoneticPr fontId="1"/>
  </si>
  <si>
    <t>PC &amp; BG</t>
    <phoneticPr fontId="1"/>
  </si>
  <si>
    <t xml:space="preserve">売 上 予 算 比 </t>
    <rPh sb="0" eb="3">
      <t xml:space="preserve">ウリアゲ </t>
    </rPh>
    <rPh sb="4" eb="7">
      <t xml:space="preserve">ヨサン </t>
    </rPh>
    <rPh sb="8" eb="9">
      <t xml:space="preserve">ヒカク </t>
    </rPh>
    <phoneticPr fontId="1"/>
  </si>
  <si>
    <t xml:space="preserve">客 数 予 算 比 </t>
    <rPh sb="0" eb="3">
      <t xml:space="preserve">キャクスウ </t>
    </rPh>
    <rPh sb="4" eb="7">
      <t xml:space="preserve">ゼンエン </t>
    </rPh>
    <rPh sb="8" eb="9">
      <t xml:space="preserve">ヒカク </t>
    </rPh>
    <phoneticPr fontId="1"/>
  </si>
  <si>
    <t xml:space="preserve">客 単 価 予 算 比 </t>
    <rPh sb="6" eb="11">
      <t xml:space="preserve">ゼンネンヒ </t>
    </rPh>
    <phoneticPr fontId="1"/>
  </si>
  <si>
    <t>営 業 形 態</t>
    <rPh sb="0" eb="7">
      <t xml:space="preserve">エイギョウケイタイ </t>
    </rPh>
    <phoneticPr fontId="1"/>
  </si>
  <si>
    <t>予　定</t>
    <rPh sb="0" eb="3">
      <t xml:space="preserve">ヨテイ </t>
    </rPh>
    <phoneticPr fontId="1"/>
  </si>
  <si>
    <t>BG  &amp;  PC</t>
    <phoneticPr fontId="1"/>
  </si>
  <si>
    <t>【KPI対比（予算比・前年比）】</t>
    <rPh sb="4" eb="6">
      <t xml:space="preserve">タイヒ </t>
    </rPh>
    <rPh sb="7" eb="9">
      <t xml:space="preserve">ヨサン </t>
    </rPh>
    <rPh sb="9" eb="10">
      <t>🔥</t>
    </rPh>
    <rPh sb="11" eb="14">
      <t xml:space="preserve">ゼンエンヒ </t>
    </rPh>
    <phoneticPr fontId="1"/>
  </si>
  <si>
    <t>ポジティブ</t>
    <phoneticPr fontId="1"/>
  </si>
  <si>
    <t>ネガティブ</t>
    <phoneticPr fontId="1"/>
  </si>
  <si>
    <t>前年差異</t>
    <rPh sb="0" eb="2">
      <t xml:space="preserve">ゼンエン </t>
    </rPh>
    <rPh sb="2" eb="4">
      <t xml:space="preserve">サイ </t>
    </rPh>
    <phoneticPr fontId="89"/>
  </si>
  <si>
    <t>TOTAL　天候指数　対比</t>
    <rPh sb="6" eb="8">
      <t xml:space="preserve">テンコウジッセキ </t>
    </rPh>
    <rPh sb="8" eb="10">
      <t xml:space="preserve">シスウ </t>
    </rPh>
    <rPh sb="11" eb="13">
      <t xml:space="preserve">タイヒ </t>
    </rPh>
    <phoneticPr fontId="89"/>
  </si>
  <si>
    <r>
      <t xml:space="preserve">4月　天候指数対比 </t>
    </r>
    <r>
      <rPr>
        <b/>
        <sz val="8"/>
        <rFont val="Yu Gothic"/>
        <family val="3"/>
      </rPr>
      <t xml:space="preserve"> &lt;気象庁資料マクロクリマ&gt;</t>
    </r>
    <rPh sb="1" eb="2">
      <t xml:space="preserve">ガツ </t>
    </rPh>
    <rPh sb="3" eb="5">
      <t xml:space="preserve">テンコウジッセキ </t>
    </rPh>
    <rPh sb="5" eb="7">
      <t xml:space="preserve">シスウ </t>
    </rPh>
    <rPh sb="7" eb="9">
      <t xml:space="preserve">タイヒ </t>
    </rPh>
    <rPh sb="12" eb="15">
      <t xml:space="preserve">キショウチョウ </t>
    </rPh>
    <rPh sb="15" eb="17">
      <t xml:space="preserve">シリョウ </t>
    </rPh>
    <phoneticPr fontId="89"/>
  </si>
  <si>
    <r>
      <t>5月　天候指数対比</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rPh sb="12" eb="14">
      <t xml:space="preserve">ゲンチ </t>
    </rPh>
    <phoneticPr fontId="89"/>
  </si>
  <si>
    <r>
      <t xml:space="preserve">6月　天候指数対比  </t>
    </r>
    <r>
      <rPr>
        <b/>
        <sz val="8"/>
        <rFont val="Yu Gothic"/>
        <family val="3"/>
      </rPr>
      <t>&lt;現地ミクロクリマ&gt;</t>
    </r>
    <rPh sb="1" eb="2">
      <t xml:space="preserve">ガツ </t>
    </rPh>
    <rPh sb="3" eb="5">
      <t xml:space="preserve">テンコウジッセキ </t>
    </rPh>
    <rPh sb="5" eb="7">
      <t xml:space="preserve">シスウ </t>
    </rPh>
    <rPh sb="8" eb="10">
      <t xml:space="preserve">タイヒ </t>
    </rPh>
    <phoneticPr fontId="89"/>
  </si>
  <si>
    <r>
      <t xml:space="preserve">7月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89"/>
  </si>
  <si>
    <r>
      <t xml:space="preserve">8月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89"/>
  </si>
  <si>
    <r>
      <t xml:space="preserve">9月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89"/>
  </si>
  <si>
    <r>
      <t xml:space="preserve">10月　天候指数対比 </t>
    </r>
    <r>
      <rPr>
        <b/>
        <sz val="8"/>
        <rFont val="Yu Gothic"/>
        <family val="3"/>
      </rPr>
      <t xml:space="preserve"> &lt;気象庁資料マクロクリマ&gt;</t>
    </r>
    <rPh sb="3" eb="4">
      <t xml:space="preserve">ガツ </t>
    </rPh>
    <rPh sb="5" eb="7">
      <t xml:space="preserve">テンコウジッセキ </t>
    </rPh>
    <rPh sb="7" eb="9">
      <t xml:space="preserve">シスウ </t>
    </rPh>
    <rPh sb="10" eb="12">
      <t xml:space="preserve">タイヒ </t>
    </rPh>
    <phoneticPr fontId="89"/>
  </si>
  <si>
    <t>2024日数＊3</t>
    <rPh sb="4" eb="6">
      <t xml:space="preserve">ニッスウ </t>
    </rPh>
    <phoneticPr fontId="89"/>
  </si>
  <si>
    <t>2023日数＊3</t>
    <rPh sb="4" eb="6">
      <t xml:space="preserve">ニッスウ </t>
    </rPh>
    <phoneticPr fontId="89"/>
  </si>
  <si>
    <t>平均気温　 最高 17.0℃ （20.0℃）最低 11.6℃（12.7℃）   カッコ内は前年値  &lt;M-4th&gt;</t>
    <rPh sb="0" eb="2">
      <t xml:space="preserve">ヘイキン </t>
    </rPh>
    <rPh sb="2" eb="4">
      <t xml:space="preserve">キオン </t>
    </rPh>
    <rPh sb="6" eb="8">
      <t xml:space="preserve">サイコウ </t>
    </rPh>
    <rPh sb="22" eb="24">
      <t xml:space="preserve">サイテイ </t>
    </rPh>
    <rPh sb="43" eb="44">
      <t xml:space="preserve">ナイハ </t>
    </rPh>
    <rPh sb="45" eb="47">
      <t xml:space="preserve">ゼンネンチ </t>
    </rPh>
    <rPh sb="47" eb="48">
      <t xml:space="preserve">アタイ </t>
    </rPh>
    <phoneticPr fontId="1"/>
  </si>
  <si>
    <t>平均気温　 最高 15.7℃ （13.5℃）最低 6.5℃（5.5℃）   カッコ内は前年値　　&lt;M-4th&gt;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</si>
  <si>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平均気温　 最高 18.3℃ （17.9℃）最低 9.0℃（9.3℃）   カッコ内は前年値　&lt;M-5th&gt;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</si>
  <si>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平均気温　  最高 23.9℃ （24.1℃）最低 15.6℃（15.6℃）   カッコ内は前年値  &lt;M-3rd&gt;</t>
    <rPh sb="0" eb="2">
      <t xml:space="preserve">ヘイキン </t>
    </rPh>
    <rPh sb="2" eb="4">
      <t xml:space="preserve">キオン </t>
    </rPh>
    <rPh sb="7" eb="9">
      <t xml:space="preserve">サイコウ </t>
    </rPh>
    <rPh sb="23" eb="25">
      <t xml:space="preserve">サイテイ </t>
    </rPh>
    <rPh sb="44" eb="45">
      <t xml:space="preserve">ナイハ </t>
    </rPh>
    <rPh sb="46" eb="48">
      <t xml:space="preserve">ゼンネンチ </t>
    </rPh>
    <rPh sb="48" eb="49">
      <t xml:space="preserve">アタイ </t>
    </rPh>
    <phoneticPr fontId="1"/>
  </si>
  <si>
    <t>平均気温　最高 28.0℃ （27.8℃）最低 20.5℃（21.0℃）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</si>
  <si>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平均気温　最高 28.4℃ （30.9℃）最低 22.0℃（24.0℃）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</si>
  <si>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平均気温　最高 24.0℃ （28.6℃）最低 15.6℃（21.4℃）   カッコ内は前年値  &lt;M- 2nd&gt;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</si>
  <si>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税込</t>
    <rPh sb="0" eb="2">
      <t xml:space="preserve">ゼイコミ </t>
    </rPh>
    <phoneticPr fontId="1"/>
  </si>
  <si>
    <t>手当</t>
    <rPh sb="0" eb="2">
      <t xml:space="preserve">テアテ </t>
    </rPh>
    <phoneticPr fontId="1"/>
  </si>
  <si>
    <t>チケット未食売り上げ</t>
    <rPh sb="4" eb="7">
      <t xml:space="preserve">ミショクウリアゲ </t>
    </rPh>
    <phoneticPr fontId="1"/>
  </si>
  <si>
    <t>＝</t>
    <phoneticPr fontId="1"/>
  </si>
  <si>
    <t>※ピコレ含む</t>
    <rPh sb="4" eb="5">
      <t xml:space="preserve">フクム </t>
    </rPh>
    <phoneticPr fontId="1"/>
  </si>
  <si>
    <t>ビアガーデン5月　TOTAL実績　※~18日まではピコレ</t>
    <rPh sb="7" eb="8">
      <t xml:space="preserve">ガツ </t>
    </rPh>
    <rPh sb="14" eb="16">
      <t xml:space="preserve">ジッセキ </t>
    </rPh>
    <rPh sb="21" eb="22">
      <t xml:space="preserve">ニチマデハ </t>
    </rPh>
    <phoneticPr fontId="1"/>
  </si>
  <si>
    <t>サーフィンズ</t>
    <phoneticPr fontId="1"/>
  </si>
  <si>
    <t>forking</t>
    <phoneticPr fontId="1"/>
  </si>
  <si>
    <t>2025 ビアガーデン6月　TOTAL実績</t>
    <rPh sb="12" eb="13">
      <t xml:space="preserve">ガツ </t>
    </rPh>
    <rPh sb="19" eb="21">
      <t xml:space="preserve">ジッセキ </t>
    </rPh>
    <phoneticPr fontId="1"/>
  </si>
  <si>
    <t>2025年　6月　天候実績　</t>
    <rPh sb="7" eb="8">
      <t xml:space="preserve">ガツ </t>
    </rPh>
    <rPh sb="9" eb="13">
      <t xml:space="preserve">テンコウジッセキ </t>
    </rPh>
    <phoneticPr fontId="89"/>
  </si>
  <si>
    <t>2025日数</t>
    <rPh sb="4" eb="6">
      <t xml:space="preserve">ニッスウ </t>
    </rPh>
    <phoneticPr fontId="89"/>
  </si>
  <si>
    <t>2025合計</t>
    <rPh sb="4" eb="6">
      <t xml:space="preserve">ゴウケイ </t>
    </rPh>
    <phoneticPr fontId="89"/>
  </si>
  <si>
    <t xml:space="preserve"> 2024年　7月　天候実績対比</t>
    <rPh sb="5" eb="6">
      <t xml:space="preserve">ネン </t>
    </rPh>
    <rPh sb="8" eb="9">
      <t xml:space="preserve">ガツ </t>
    </rPh>
    <rPh sb="10" eb="14">
      <t xml:space="preserve">テンコウジッセキ </t>
    </rPh>
    <rPh sb="14" eb="16">
      <t xml:space="preserve">タイヒ </t>
    </rPh>
    <phoneticPr fontId="89"/>
  </si>
  <si>
    <t>2025年　7月　天候実績　</t>
    <rPh sb="7" eb="8">
      <t xml:space="preserve">ガツ </t>
    </rPh>
    <rPh sb="9" eb="13">
      <t xml:space="preserve">テンコウジッセキ </t>
    </rPh>
    <phoneticPr fontId="89"/>
  </si>
  <si>
    <t>■R7年度　ピコレ＆ビアガーデン売上予測</t>
    <rPh sb="3" eb="5">
      <t xml:space="preserve">ネンド </t>
    </rPh>
    <rPh sb="16" eb="20">
      <t xml:space="preserve">ウリアゲヨソク </t>
    </rPh>
    <phoneticPr fontId="1"/>
  </si>
  <si>
    <t>ビアガ5/30-5/31</t>
    <phoneticPr fontId="1"/>
  </si>
  <si>
    <t>ビアガ9/1-9/15</t>
    <phoneticPr fontId="1"/>
  </si>
  <si>
    <t>ビアガのみ109日</t>
    <rPh sb="8" eb="9">
      <t xml:space="preserve">ニチ </t>
    </rPh>
    <phoneticPr fontId="1"/>
  </si>
  <si>
    <t>過去最高</t>
    <rPh sb="0" eb="4">
      <t xml:space="preserve">カコサイコウ </t>
    </rPh>
    <phoneticPr fontId="1"/>
  </si>
  <si>
    <t>■大通りビアガーデン2025実績</t>
    <rPh sb="1" eb="3">
      <t xml:space="preserve">オオドオリ </t>
    </rPh>
    <rPh sb="14" eb="16">
      <t xml:space="preserve">ジッセキ </t>
    </rPh>
    <phoneticPr fontId="1"/>
  </si>
  <si>
    <t>ピコレ4/26-5/18</t>
    <phoneticPr fontId="1"/>
  </si>
  <si>
    <t>ピコレ春・秋</t>
    <rPh sb="3" eb="4">
      <t xml:space="preserve">ハル </t>
    </rPh>
    <rPh sb="5" eb="6">
      <t xml:space="preserve">アキ </t>
    </rPh>
    <phoneticPr fontId="1"/>
  </si>
  <si>
    <t>日数</t>
    <rPh sb="0" eb="2">
      <t xml:space="preserve">ニッスウ </t>
    </rPh>
    <phoneticPr fontId="1"/>
  </si>
  <si>
    <t>前年差異</t>
    <rPh sb="0" eb="4">
      <t xml:space="preserve">ゼンネンサイ </t>
    </rPh>
    <phoneticPr fontId="1"/>
  </si>
  <si>
    <t>f＋t</t>
    <phoneticPr fontId="1"/>
  </si>
  <si>
    <t>単価</t>
    <rPh sb="0" eb="2">
      <t xml:space="preserve">タンカ </t>
    </rPh>
    <phoneticPr fontId="1"/>
  </si>
  <si>
    <t>4（ピコレ）</t>
    <phoneticPr fontId="1"/>
  </si>
  <si>
    <r>
      <t>■</t>
    </r>
    <r>
      <rPr>
        <b/>
        <sz val="18"/>
        <color theme="1"/>
        <rFont val="Yu Gothic"/>
        <family val="3"/>
        <charset val="128"/>
        <scheme val="minor"/>
      </rPr>
      <t>R7</t>
    </r>
    <r>
      <rPr>
        <b/>
        <sz val="18"/>
        <color theme="1"/>
        <rFont val="Yu Gothic"/>
        <family val="2"/>
        <scheme val="minor"/>
      </rPr>
      <t>年 ポップアップ　ヒツジニワイン　/      さっぽろテレビ塔ビアガーデン売上計画（予算）・売上予測（9/15まで）・実績進捗確認表</t>
    </r>
    <rPh sb="3" eb="4">
      <t xml:space="preserve">ネン </t>
    </rPh>
    <rPh sb="41" eb="43">
      <t xml:space="preserve">ウリアゲ </t>
    </rPh>
    <rPh sb="43" eb="45">
      <t xml:space="preserve">ケイカク </t>
    </rPh>
    <rPh sb="46" eb="48">
      <t xml:space="preserve">ヨサン </t>
    </rPh>
    <rPh sb="50" eb="52">
      <t xml:space="preserve">ウリアゲ </t>
    </rPh>
    <rPh sb="52" eb="54">
      <t xml:space="preserve">ヨソク </t>
    </rPh>
    <rPh sb="63" eb="67">
      <t xml:space="preserve">ジッセキシンチョク </t>
    </rPh>
    <rPh sb="67" eb="69">
      <t xml:space="preserve">カクニン </t>
    </rPh>
    <rPh sb="69" eb="70">
      <t xml:space="preserve">ヒョウ </t>
    </rPh>
    <phoneticPr fontId="1"/>
  </si>
  <si>
    <t>8・31終了時点</t>
    <rPh sb="4" eb="8">
      <t xml:space="preserve">シュウリョウジテン </t>
    </rPh>
    <phoneticPr fontId="1"/>
  </si>
  <si>
    <t>サーフィンズ割合</t>
    <rPh sb="6" eb="8">
      <t xml:space="preserve">ワリアイ </t>
    </rPh>
    <phoneticPr fontId="1"/>
  </si>
  <si>
    <t>スキマ割合</t>
    <rPh sb="3" eb="5">
      <t xml:space="preserve">ワリアイ </t>
    </rPh>
    <phoneticPr fontId="1"/>
  </si>
  <si>
    <t>実績進捗（派遣分+スポットワーク）</t>
    <rPh sb="0" eb="4">
      <t xml:space="preserve">ジッセキシンチョク </t>
    </rPh>
    <rPh sb="5" eb="7">
      <t xml:space="preserve">ハケン </t>
    </rPh>
    <rPh sb="7" eb="8">
      <t xml:space="preserve">ブンノミ </t>
    </rPh>
    <phoneticPr fontId="1"/>
  </si>
  <si>
    <t>労働時間</t>
    <rPh sb="0" eb="4">
      <t xml:space="preserve">ロウドウジカン </t>
    </rPh>
    <phoneticPr fontId="1"/>
  </si>
  <si>
    <t>基本給</t>
    <rPh sb="0" eb="3">
      <t xml:space="preserve">キホンキュウ </t>
    </rPh>
    <phoneticPr fontId="1"/>
  </si>
  <si>
    <t>交通費</t>
    <rPh sb="0" eb="3">
      <t xml:space="preserve">コウツウヒ </t>
    </rPh>
    <phoneticPr fontId="1"/>
  </si>
  <si>
    <t>手数料</t>
    <rPh sb="0" eb="3">
      <t xml:space="preserve">テスウリョウ </t>
    </rPh>
    <phoneticPr fontId="1"/>
  </si>
  <si>
    <t>報酬合計</t>
    <rPh sb="0" eb="4">
      <t xml:space="preserve">ホウシュウゴウケイ </t>
    </rPh>
    <phoneticPr fontId="1"/>
  </si>
  <si>
    <t>実働時間</t>
    <rPh sb="0" eb="4">
      <t xml:space="preserve">ジツドウジカン </t>
    </rPh>
    <phoneticPr fontId="1"/>
  </si>
  <si>
    <t>残業</t>
    <rPh sb="0" eb="2">
      <t xml:space="preserve">ザンギョウ </t>
    </rPh>
    <phoneticPr fontId="1"/>
  </si>
  <si>
    <t>諸手当</t>
    <rPh sb="0" eb="3">
      <t xml:space="preserve">ショテアテ </t>
    </rPh>
    <phoneticPr fontId="1"/>
  </si>
  <si>
    <t>時間単価</t>
    <rPh sb="0" eb="2">
      <t xml:space="preserve">ジカン </t>
    </rPh>
    <rPh sb="2" eb="4">
      <t xml:space="preserve">タンカ </t>
    </rPh>
    <phoneticPr fontId="1"/>
  </si>
  <si>
    <r>
      <rPr>
        <b/>
        <sz val="11"/>
        <color theme="1"/>
        <rFont val="Yu Gothic"/>
        <family val="3"/>
        <charset val="128"/>
      </rPr>
      <t>サーフィンズ</t>
    </r>
    <r>
      <rPr>
        <b/>
        <sz val="11"/>
        <color theme="1"/>
        <rFont val="Yu Gothic"/>
        <family val="3"/>
        <charset val="128"/>
        <scheme val="minor"/>
      </rPr>
      <t>派遣人件費</t>
    </r>
    <rPh sb="6" eb="8">
      <t xml:space="preserve">ハケン </t>
    </rPh>
    <rPh sb="8" eb="11">
      <t xml:space="preserve">ジンケンヒ </t>
    </rPh>
    <phoneticPr fontId="1"/>
  </si>
  <si>
    <t>圧縮時間</t>
    <rPh sb="0" eb="4">
      <t xml:space="preserve">アッシュクジカン </t>
    </rPh>
    <phoneticPr fontId="1"/>
  </si>
  <si>
    <t>圧縮費用</t>
    <rPh sb="0" eb="4">
      <t xml:space="preserve">アッシュクヒヨウ </t>
    </rPh>
    <phoneticPr fontId="1"/>
  </si>
  <si>
    <t>成果</t>
    <rPh sb="0" eb="2">
      <t xml:space="preserve">セイカ </t>
    </rPh>
    <phoneticPr fontId="1"/>
  </si>
  <si>
    <t>ノヴェロさん請求内容（手数料込み）</t>
    <rPh sb="6" eb="10">
      <t xml:space="preserve">セイキュウナイヨウ </t>
    </rPh>
    <rPh sb="11" eb="14">
      <t xml:space="preserve">テスウリョウ </t>
    </rPh>
    <rPh sb="14" eb="15">
      <t xml:space="preserve">コミ </t>
    </rPh>
    <phoneticPr fontId="1"/>
  </si>
  <si>
    <t>スポットワーク内訳（税抜/手数料込み）</t>
    <rPh sb="7" eb="9">
      <t xml:space="preserve">ウチワケ </t>
    </rPh>
    <rPh sb="10" eb="12">
      <t xml:space="preserve">ゼイヌキ </t>
    </rPh>
    <rPh sb="13" eb="16">
      <t xml:space="preserve">テスウリョウ </t>
    </rPh>
    <rPh sb="16" eb="17">
      <t xml:space="preserve">コミ </t>
    </rPh>
    <phoneticPr fontId="1"/>
  </si>
  <si>
    <t>Surfins</t>
    <phoneticPr fontId="1"/>
  </si>
  <si>
    <t>人事売上高</t>
    <rPh sb="0" eb="2">
      <t xml:space="preserve">ジンジ </t>
    </rPh>
    <rPh sb="2" eb="4">
      <t xml:space="preserve">ウリアゲ </t>
    </rPh>
    <rPh sb="4" eb="5">
      <t xml:space="preserve">タカイ </t>
    </rPh>
    <phoneticPr fontId="1"/>
  </si>
  <si>
    <t>スキマ</t>
    <phoneticPr fontId="1"/>
  </si>
  <si>
    <t>派遣</t>
    <rPh sb="0" eb="2">
      <t xml:space="preserve">ハケン </t>
    </rPh>
    <phoneticPr fontId="1"/>
  </si>
  <si>
    <t>çç</t>
    <phoneticPr fontId="1"/>
  </si>
  <si>
    <t>ビアガーデン9月　予測TOTAL</t>
    <rPh sb="7" eb="8">
      <t xml:space="preserve">ガツ </t>
    </rPh>
    <rPh sb="9" eb="11">
      <t xml:space="preserve">ヨソク </t>
    </rPh>
    <phoneticPr fontId="1"/>
  </si>
  <si>
    <t>ビアガーデン9月　TOTAL実績</t>
    <rPh sb="7" eb="8">
      <t xml:space="preserve">ガツ </t>
    </rPh>
    <rPh sb="14" eb="16">
      <t xml:space="preserve">ジッセキ </t>
    </rPh>
    <phoneticPr fontId="1"/>
  </si>
  <si>
    <t>ピコレへの切り返しで休業</t>
    <rPh sb="5" eb="6">
      <t xml:space="preserve">キリカエシ </t>
    </rPh>
    <rPh sb="10" eb="12">
      <t xml:space="preserve">キュウギョウ </t>
    </rPh>
    <phoneticPr fontId="1"/>
  </si>
  <si>
    <t>スポットワーク合計</t>
    <rPh sb="7" eb="9">
      <t xml:space="preserve">ゴウケイ </t>
    </rPh>
    <phoneticPr fontId="1"/>
  </si>
  <si>
    <t>時間単価</t>
    <rPh sb="0" eb="4">
      <t xml:space="preserve">ジカンタンカ </t>
    </rPh>
    <phoneticPr fontId="1"/>
  </si>
  <si>
    <t>時間数</t>
    <rPh sb="0" eb="3">
      <t xml:space="preserve">ジカンスウ </t>
    </rPh>
    <phoneticPr fontId="1"/>
  </si>
  <si>
    <t>平均時間単価</t>
    <rPh sb="0" eb="6">
      <t xml:space="preserve">ヘイキンジカンタンカ </t>
    </rPh>
    <phoneticPr fontId="1"/>
  </si>
  <si>
    <t>曜日</t>
    <rPh sb="0" eb="2">
      <t xml:space="preserve">ヨウビ </t>
    </rPh>
    <phoneticPr fontId="1"/>
  </si>
  <si>
    <t>税抜</t>
    <rPh sb="0" eb="2">
      <t xml:space="preserve">ゼイヌキ </t>
    </rPh>
    <phoneticPr fontId="1"/>
  </si>
  <si>
    <t>労働時間合計</t>
    <rPh sb="0" eb="4">
      <t xml:space="preserve">ロウドウジカン </t>
    </rPh>
    <rPh sb="4" eb="6">
      <t xml:space="preserve">ゴウケイ </t>
    </rPh>
    <phoneticPr fontId="1"/>
  </si>
  <si>
    <t>日</t>
  </si>
  <si>
    <t>月</t>
  </si>
  <si>
    <t>年度別予約実績</t>
    <rPh sb="0" eb="3">
      <t xml:space="preserve">ネンドベツ </t>
    </rPh>
    <rPh sb="3" eb="5">
      <t xml:space="preserve">ヨヤクスウ </t>
    </rPh>
    <rPh sb="5" eb="7">
      <t xml:space="preserve">ジッセキ </t>
    </rPh>
    <phoneticPr fontId="1"/>
  </si>
  <si>
    <t>2025年　9月　天候実績　</t>
    <rPh sb="7" eb="8">
      <t xml:space="preserve">ガツ </t>
    </rPh>
    <rPh sb="9" eb="13">
      <t xml:space="preserve">テンコウジッセキ </t>
    </rPh>
    <phoneticPr fontId="89"/>
  </si>
  <si>
    <t xml:space="preserve"> 2024年　9月　天候実績対比</t>
    <rPh sb="5" eb="6">
      <t xml:space="preserve">ネン </t>
    </rPh>
    <rPh sb="8" eb="9">
      <t xml:space="preserve">ガツ </t>
    </rPh>
    <rPh sb="10" eb="14">
      <t xml:space="preserve">テンコウジッセキ </t>
    </rPh>
    <rPh sb="14" eb="16">
      <t xml:space="preserve">タイヒ </t>
    </rPh>
    <phoneticPr fontId="89"/>
  </si>
  <si>
    <t>オータムフェスト9/12-10/4</t>
    <phoneticPr fontId="1"/>
  </si>
  <si>
    <t>2025年　8月　天候実績　</t>
    <rPh sb="7" eb="8">
      <t xml:space="preserve">ガツ </t>
    </rPh>
    <rPh sb="9" eb="13">
      <t xml:space="preserve">テンコウジッセキ </t>
    </rPh>
    <phoneticPr fontId="89"/>
  </si>
  <si>
    <t xml:space="preserve"> 2024年　8月　天候実績対比</t>
    <rPh sb="5" eb="6">
      <t xml:space="preserve">ネン </t>
    </rPh>
    <rPh sb="8" eb="9">
      <t xml:space="preserve">ガツ </t>
    </rPh>
    <rPh sb="10" eb="14">
      <t xml:space="preserve">テンコウジッセキ </t>
    </rPh>
    <rPh sb="14" eb="16">
      <t xml:space="preserve">タイヒ </t>
    </rPh>
    <phoneticPr fontId="89"/>
  </si>
  <si>
    <t>ビアガーデン10月　予測TOTAL</t>
    <rPh sb="8" eb="9">
      <t xml:space="preserve">ガツ </t>
    </rPh>
    <rPh sb="10" eb="12">
      <t xml:space="preserve">ヨソク </t>
    </rPh>
    <phoneticPr fontId="1"/>
  </si>
  <si>
    <t>2025 ピコレ10月　TOTAL実績  9/20-10/5までの15日開催</t>
    <rPh sb="10" eb="11">
      <t xml:space="preserve">ガツ </t>
    </rPh>
    <rPh sb="17" eb="19">
      <t xml:space="preserve">ジッセキ </t>
    </rPh>
    <rPh sb="35" eb="38">
      <t xml:space="preserve">ニチカイサイ </t>
    </rPh>
    <phoneticPr fontId="1"/>
  </si>
  <si>
    <t>ビアガ＋秋ピコレ</t>
    <phoneticPr fontId="1"/>
  </si>
  <si>
    <t>未食処理2024</t>
    <rPh sb="0" eb="2">
      <t xml:space="preserve">ミショク </t>
    </rPh>
    <rPh sb="2" eb="4">
      <t xml:space="preserve">ショリ </t>
    </rPh>
    <phoneticPr fontId="1"/>
  </si>
  <si>
    <t>本実績</t>
    <rPh sb="0" eb="1">
      <t xml:space="preserve">ホン </t>
    </rPh>
    <rPh sb="1" eb="3">
      <t xml:space="preserve">ジッセキ </t>
    </rPh>
    <phoneticPr fontId="1"/>
  </si>
  <si>
    <t>計画</t>
    <rPh sb="0" eb="2">
      <t xml:space="preserve">ケイカク </t>
    </rPh>
    <phoneticPr fontId="1"/>
  </si>
  <si>
    <t>BG  9/1-9/15</t>
    <phoneticPr fontId="1"/>
  </si>
  <si>
    <t>PC 9/20-10/5</t>
    <phoneticPr fontId="1"/>
  </si>
  <si>
    <t>ピコレ春・秋</t>
    <rPh sb="3" eb="4">
      <t xml:space="preserve">ハル </t>
    </rPh>
    <phoneticPr fontId="1"/>
  </si>
  <si>
    <t>BG 5/30-5/31</t>
    <phoneticPr fontId="1"/>
  </si>
  <si>
    <t>業務委託＆スキマ人件費費用圧縮対策&lt;25年度想定&gt;</t>
    <rPh sb="0" eb="4">
      <t xml:space="preserve">ギョウムイタク </t>
    </rPh>
    <rPh sb="8" eb="11">
      <t xml:space="preserve">ジンケンヒ </t>
    </rPh>
    <rPh sb="11" eb="13">
      <t xml:space="preserve">ヒヨウ </t>
    </rPh>
    <rPh sb="13" eb="15">
      <t xml:space="preserve">アッシュク </t>
    </rPh>
    <rPh sb="15" eb="17">
      <t xml:space="preserve">タイサク </t>
    </rPh>
    <rPh sb="20" eb="22">
      <t xml:space="preserve">ジネンド </t>
    </rPh>
    <rPh sb="22" eb="24">
      <t xml:space="preserve">ソウテイ </t>
    </rPh>
    <phoneticPr fontId="1"/>
  </si>
  <si>
    <t>比率</t>
    <rPh sb="0" eb="2">
      <t xml:space="preserve">ヒリツ </t>
    </rPh>
    <phoneticPr fontId="1"/>
  </si>
  <si>
    <t>労働時間比率</t>
    <rPh sb="0" eb="6">
      <t xml:space="preserve">ロウドウジカンヒリツ </t>
    </rPh>
    <phoneticPr fontId="1"/>
  </si>
  <si>
    <t>人件費比率</t>
    <rPh sb="0" eb="3">
      <t xml:space="preserve">ジンケンヒ </t>
    </rPh>
    <rPh sb="3" eb="5">
      <t xml:space="preserve">ヒリツ </t>
    </rPh>
    <phoneticPr fontId="1"/>
  </si>
  <si>
    <r>
      <rPr>
        <b/>
        <sz val="11"/>
        <color theme="1"/>
        <rFont val="Yu Gothic"/>
        <family val="3"/>
        <charset val="128"/>
      </rPr>
      <t>2024 サーフィンズ</t>
    </r>
    <r>
      <rPr>
        <b/>
        <sz val="11"/>
        <color theme="1"/>
        <rFont val="Yu Gothic"/>
        <family val="3"/>
        <charset val="128"/>
        <scheme val="minor"/>
      </rPr>
      <t>派遣人件費実績</t>
    </r>
    <rPh sb="11" eb="13">
      <t xml:space="preserve">ハケン </t>
    </rPh>
    <rPh sb="13" eb="16">
      <t xml:space="preserve">ジンケンヒ </t>
    </rPh>
    <rPh sb="16" eb="18">
      <t xml:space="preserve">ジッセキ </t>
    </rPh>
    <phoneticPr fontId="1"/>
  </si>
  <si>
    <r>
      <t>※残業</t>
    </r>
    <r>
      <rPr>
        <b/>
        <sz val="6"/>
        <color theme="1"/>
        <rFont val="Yu Gothic"/>
        <family val="3"/>
      </rPr>
      <t>1.25加算分</t>
    </r>
    <rPh sb="1" eb="3">
      <t xml:space="preserve">ザンギョウ </t>
    </rPh>
    <rPh sb="7" eb="10">
      <t xml:space="preserve">カサンブン </t>
    </rPh>
    <phoneticPr fontId="1"/>
  </si>
  <si>
    <t>給与</t>
    <rPh sb="0" eb="2">
      <t xml:space="preserve">キュウヨ </t>
    </rPh>
    <phoneticPr fontId="1"/>
  </si>
  <si>
    <r>
      <t>※残業</t>
    </r>
    <r>
      <rPr>
        <b/>
        <sz val="6"/>
        <color theme="1"/>
        <rFont val="Yu Gothic"/>
        <family val="3"/>
      </rPr>
      <t>加算分は</t>
    </r>
    <r>
      <rPr>
        <b/>
        <sz val="6"/>
        <color theme="1"/>
        <rFont val="Yu Gothic"/>
        <family val="3"/>
        <charset val="128"/>
        <scheme val="minor"/>
      </rPr>
      <t>給与に</t>
    </r>
    <rPh sb="1" eb="3">
      <t xml:space="preserve">ザンギョウ </t>
    </rPh>
    <rPh sb="3" eb="6">
      <t xml:space="preserve">カサンブン </t>
    </rPh>
    <rPh sb="7" eb="9">
      <t xml:space="preserve">キュウヨ </t>
    </rPh>
    <phoneticPr fontId="1"/>
  </si>
  <si>
    <r>
      <rPr>
        <b/>
        <sz val="11"/>
        <color theme="1"/>
        <rFont val="Yu Gothic"/>
        <family val="3"/>
        <charset val="128"/>
      </rPr>
      <t>2025 サーフィンズ</t>
    </r>
    <r>
      <rPr>
        <b/>
        <sz val="11"/>
        <color theme="1"/>
        <rFont val="Yu Gothic"/>
        <family val="3"/>
        <charset val="128"/>
        <scheme val="minor"/>
      </rPr>
      <t>派遣人件費実績</t>
    </r>
    <rPh sb="11" eb="13">
      <t xml:space="preserve">ハケン </t>
    </rPh>
    <rPh sb="13" eb="16">
      <t xml:space="preserve">ジンケンヒ </t>
    </rPh>
    <rPh sb="16" eb="18">
      <t xml:space="preserve">ジッセキ </t>
    </rPh>
    <phoneticPr fontId="1"/>
  </si>
  <si>
    <t>比較</t>
    <rPh sb="0" eb="2">
      <t xml:space="preserve">ヒカク </t>
    </rPh>
    <phoneticPr fontId="1"/>
  </si>
  <si>
    <t>2025収入合計（ビアガのみ）</t>
    <rPh sb="4" eb="8">
      <t xml:space="preserve">シュウニュウゴウケイ </t>
    </rPh>
    <phoneticPr fontId="1"/>
  </si>
  <si>
    <t>2024収入合計（ビアガ＋秋ピコレ共催）</t>
    <rPh sb="4" eb="8">
      <t xml:space="preserve">シュウニュウゴウケイ </t>
    </rPh>
    <rPh sb="13" eb="14">
      <t xml:space="preserve">アキ </t>
    </rPh>
    <rPh sb="17" eb="19">
      <t xml:space="preserve">キョウサイ </t>
    </rPh>
    <phoneticPr fontId="1"/>
  </si>
  <si>
    <t>費用合計</t>
    <rPh sb="0" eb="4">
      <t xml:space="preserve">ヒヨウゴウケイ </t>
    </rPh>
    <phoneticPr fontId="1"/>
  </si>
  <si>
    <t>その他</t>
    <phoneticPr fontId="1"/>
  </si>
  <si>
    <t>2025 Forking</t>
    <phoneticPr fontId="1"/>
  </si>
  <si>
    <t>2025 Timee</t>
    <phoneticPr fontId="1"/>
  </si>
  <si>
    <t>2025スポットワーク合計</t>
    <rPh sb="11" eb="13">
      <t xml:space="preserve">ゴウケイ </t>
    </rPh>
    <phoneticPr fontId="1"/>
  </si>
  <si>
    <t>2024 Forking</t>
    <phoneticPr fontId="1"/>
  </si>
  <si>
    <t>2024 Timee</t>
    <phoneticPr fontId="1"/>
  </si>
  <si>
    <t>時間</t>
    <rPh sb="0" eb="2">
      <t xml:space="preserve">アッシュクジカン </t>
    </rPh>
    <phoneticPr fontId="1"/>
  </si>
  <si>
    <t>費用</t>
    <rPh sb="0" eb="2">
      <t xml:space="preserve">アッシュクヒヨウ </t>
    </rPh>
    <phoneticPr fontId="1"/>
  </si>
  <si>
    <t>比較差異</t>
    <rPh sb="0" eb="2">
      <t xml:space="preserve">ヒカク </t>
    </rPh>
    <rPh sb="2" eb="4">
      <t xml:space="preserve">サイ </t>
    </rPh>
    <phoneticPr fontId="1"/>
  </si>
  <si>
    <t>Forking 人件費率</t>
    <rPh sb="8" eb="12">
      <t xml:space="preserve">ジンケンヒリツ </t>
    </rPh>
    <phoneticPr fontId="1"/>
  </si>
  <si>
    <t>2024 スポットワーク合計</t>
    <rPh sb="12" eb="14">
      <t xml:space="preserve">ゴウケイ </t>
    </rPh>
    <phoneticPr fontId="1"/>
  </si>
  <si>
    <t>スポットワーク 人件費率</t>
    <rPh sb="8" eb="12">
      <t xml:space="preserve">ジンケンヒリツ </t>
    </rPh>
    <phoneticPr fontId="1"/>
  </si>
  <si>
    <t>人件費率増減</t>
    <rPh sb="0" eb="4">
      <t xml:space="preserve">ジンケンヒリツ </t>
    </rPh>
    <rPh sb="4" eb="6">
      <t xml:space="preserve">ゾウゲン </t>
    </rPh>
    <phoneticPr fontId="1"/>
  </si>
  <si>
    <t>チャンネル別労働時間＆費用合計</t>
    <rPh sb="6" eb="10">
      <t xml:space="preserve">ロウドウジカン </t>
    </rPh>
    <rPh sb="13" eb="15">
      <t xml:space="preserve">ゴウケイ </t>
    </rPh>
    <phoneticPr fontId="1"/>
  </si>
  <si>
    <t>依頼先</t>
    <rPh sb="0" eb="3">
      <t xml:space="preserve">イライサキ </t>
    </rPh>
    <phoneticPr fontId="1"/>
  </si>
  <si>
    <t>報酬費用合計</t>
    <rPh sb="0" eb="2">
      <t xml:space="preserve">ホウシュウ </t>
    </rPh>
    <rPh sb="2" eb="6">
      <t xml:space="preserve">ヒヨウゴウケイ </t>
    </rPh>
    <phoneticPr fontId="1"/>
  </si>
  <si>
    <t>報酬費用合計比率</t>
    <rPh sb="0" eb="2">
      <t xml:space="preserve">ホウシュウ </t>
    </rPh>
    <rPh sb="2" eb="6">
      <t xml:space="preserve">ヒヨウゴウケイ </t>
    </rPh>
    <rPh sb="6" eb="8">
      <t xml:space="preserve">ヒリツ </t>
    </rPh>
    <phoneticPr fontId="1"/>
  </si>
  <si>
    <t>費用対比</t>
    <rPh sb="0" eb="2">
      <t xml:space="preserve">ヒヨウ </t>
    </rPh>
    <rPh sb="2" eb="4">
      <t xml:space="preserve">タイヒ </t>
    </rPh>
    <phoneticPr fontId="1"/>
  </si>
  <si>
    <t>◆チャンネル別詳細</t>
    <rPh sb="7" eb="9">
      <t xml:space="preserve">ショウサイ </t>
    </rPh>
    <phoneticPr fontId="1"/>
  </si>
  <si>
    <t>◆売上&amp;人件費率</t>
    <rPh sb="1" eb="3">
      <t xml:space="preserve">ウリアゲ </t>
    </rPh>
    <rPh sb="4" eb="8">
      <t xml:space="preserve">ジンケンヒリツ </t>
    </rPh>
    <phoneticPr fontId="1"/>
  </si>
  <si>
    <t>◆さっぽろテレビ塔ビアガーデン　人件費圧縮施策効果サマリー</t>
    <rPh sb="16" eb="19">
      <t xml:space="preserve">ジンケンヒ </t>
    </rPh>
    <rPh sb="19" eb="21">
      <t xml:space="preserve">アッシュク </t>
    </rPh>
    <rPh sb="21" eb="23">
      <t xml:space="preserve">シサク </t>
    </rPh>
    <rPh sb="23" eb="25">
      <t xml:space="preserve">コウカ </t>
    </rPh>
    <phoneticPr fontId="1"/>
  </si>
  <si>
    <t>ビアガーデン</t>
    <phoneticPr fontId="1"/>
  </si>
  <si>
    <t>圧縮効果</t>
    <rPh sb="0" eb="2">
      <t xml:space="preserve">アッシュク </t>
    </rPh>
    <rPh sb="2" eb="4">
      <t xml:space="preserve">コウカ </t>
    </rPh>
    <phoneticPr fontId="1"/>
  </si>
  <si>
    <t>2024 収入</t>
    <rPh sb="5" eb="7">
      <t xml:space="preserve">シュウニュウ </t>
    </rPh>
    <phoneticPr fontId="1"/>
  </si>
  <si>
    <t>2025 収入</t>
    <rPh sb="5" eb="7">
      <t xml:space="preserve">シュウニュウ </t>
    </rPh>
    <phoneticPr fontId="1"/>
  </si>
  <si>
    <t>平均気温　 最高 13.0℃ （13.5℃）最低 5.2℃（5.5℃）   カッコ内は前年値　　&lt;M-4th&gt;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</si>
  <si>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2025年　5月　天候実績　</t>
    <rPh sb="7" eb="8">
      <t xml:space="preserve">ガツ </t>
    </rPh>
    <rPh sb="9" eb="13">
      <t xml:space="preserve">テンコウジッセキ </t>
    </rPh>
    <phoneticPr fontId="89"/>
  </si>
  <si>
    <t>2025日数＊3</t>
    <rPh sb="4" eb="6">
      <t xml:space="preserve">ニッスウ </t>
    </rPh>
    <phoneticPr fontId="89"/>
  </si>
  <si>
    <t>23年比較</t>
    <rPh sb="2" eb="3">
      <t xml:space="preserve">ネンヒ </t>
    </rPh>
    <rPh sb="3" eb="5">
      <t xml:space="preserve">ヒカク </t>
    </rPh>
    <phoneticPr fontId="1"/>
  </si>
  <si>
    <t>24年比較</t>
    <rPh sb="2" eb="3">
      <t xml:space="preserve">ネンヒ </t>
    </rPh>
    <rPh sb="3" eb="5">
      <t xml:space="preserve">ヒカク </t>
    </rPh>
    <phoneticPr fontId="1"/>
  </si>
  <si>
    <t>◆さっぽろテレビ塔ビアガーデン 23年〜25年7月の売上と天候の早見表</t>
    <rPh sb="18" eb="19">
      <t xml:space="preserve">ネン </t>
    </rPh>
    <rPh sb="22" eb="23">
      <t xml:space="preserve">ネン </t>
    </rPh>
    <rPh sb="24" eb="25">
      <t xml:space="preserve">ガツノ </t>
    </rPh>
    <rPh sb="26" eb="28">
      <t xml:space="preserve">ウリアゲ </t>
    </rPh>
    <rPh sb="32" eb="34">
      <t xml:space="preserve">ハヤミ </t>
    </rPh>
    <rPh sb="34" eb="35">
      <t xml:space="preserve">ヒョウ </t>
    </rPh>
    <phoneticPr fontId="1"/>
  </si>
  <si>
    <t>水</t>
    <rPh sb="0" eb="1">
      <t xml:space="preserve">スイ </t>
    </rPh>
    <phoneticPr fontId="1"/>
  </si>
  <si>
    <t>平均気温　最高 30.4℃ （28.0℃）最低 22.4℃（20.5℃）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</si>
  <si>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◆さっぽろテレビ塔ビアガーデン 23年〜25年 6月の売上と天候の早見表</t>
    <rPh sb="18" eb="19">
      <t xml:space="preserve">ネン </t>
    </rPh>
    <rPh sb="22" eb="23">
      <t xml:space="preserve">ネン </t>
    </rPh>
    <rPh sb="25" eb="26">
      <t xml:space="preserve">ガツノ </t>
    </rPh>
    <rPh sb="27" eb="29">
      <t xml:space="preserve">ウリアゲ </t>
    </rPh>
    <rPh sb="33" eb="35">
      <t xml:space="preserve">ハヤミ </t>
    </rPh>
    <rPh sb="35" eb="36">
      <t xml:space="preserve">ヒョウ </t>
    </rPh>
    <phoneticPr fontId="1"/>
  </si>
  <si>
    <t>平均気温　最高 28.8℃ （28.4℃）最低 21.6℃（22.0℃）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</si>
  <si>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◆さっぽろテレビ塔ビアガーデン 23年〜25年8月の売上と天候の早見表</t>
    <rPh sb="18" eb="19">
      <t xml:space="preserve">ネン </t>
    </rPh>
    <rPh sb="22" eb="23">
      <t xml:space="preserve">ネン </t>
    </rPh>
    <rPh sb="24" eb="25">
      <t xml:space="preserve">ガツノ </t>
    </rPh>
    <rPh sb="26" eb="28">
      <t xml:space="preserve">ウリアゲ </t>
    </rPh>
    <rPh sb="32" eb="34">
      <t xml:space="preserve">ハヤミ </t>
    </rPh>
    <rPh sb="34" eb="35">
      <t xml:space="preserve">ヒョウ </t>
    </rPh>
    <phoneticPr fontId="1"/>
  </si>
  <si>
    <t>平均気温　最高 27.0℃ （24.0℃）最低 19.0℃（15.6℃）   カッコ内は前年値  &lt;M- 2nd&gt;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</si>
  <si>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平均気温　 最高 16.8℃ （18.3℃）最低 8.9℃（9.0℃）   カッコ内は前年値　&lt;M-5th&gt;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</si>
  <si>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◆2024-2023 天候指数対比</t>
    <rPh sb="11" eb="15">
      <t xml:space="preserve">テンコウシスウ </t>
    </rPh>
    <rPh sb="15" eb="17">
      <t xml:space="preserve">タイヒ </t>
    </rPh>
    <phoneticPr fontId="1"/>
  </si>
  <si>
    <t>◆2025-2024 天候指数対比</t>
    <phoneticPr fontId="1"/>
  </si>
  <si>
    <t>平均気温　 最高 25.9℃ （17.0℃）最低 14.8℃（11.6℃）   カッコ内は前年値  &lt;M-2nd&gt;</t>
    <rPh sb="0" eb="2">
      <t xml:space="preserve">ヘイキン </t>
    </rPh>
    <rPh sb="2" eb="4">
      <t xml:space="preserve">キオン </t>
    </rPh>
    <rPh sb="6" eb="8">
      <t xml:space="preserve">サイコウ </t>
    </rPh>
    <rPh sb="22" eb="24">
      <t xml:space="preserve">サイテイ </t>
    </rPh>
    <rPh sb="43" eb="44">
      <t xml:space="preserve">ナイハ </t>
    </rPh>
    <rPh sb="45" eb="47">
      <t xml:space="preserve">ゼンネンチ </t>
    </rPh>
    <rPh sb="47" eb="48">
      <t xml:space="preserve">アタイ </t>
    </rPh>
    <phoneticPr fontId="1"/>
  </si>
  <si>
    <t>◆さっぽろテレビ塔ビアガーデン 23年〜25年 の売上と天候の早見表</t>
    <rPh sb="18" eb="19">
      <t xml:space="preserve">ネン </t>
    </rPh>
    <rPh sb="22" eb="23">
      <t xml:space="preserve">ネン </t>
    </rPh>
    <rPh sb="25" eb="27">
      <t xml:space="preserve">ウリアゲ </t>
    </rPh>
    <rPh sb="31" eb="33">
      <t xml:space="preserve">ハヤミ </t>
    </rPh>
    <rPh sb="33" eb="34">
      <t xml:space="preserve">ヒョウ </t>
    </rPh>
    <phoneticPr fontId="1"/>
  </si>
  <si>
    <t>平均気温　  最高 25.8℃ （23.9℃）最低 16.8℃（15.6℃）   カッコ内は前年値  &lt;M-2nd&gt;</t>
    <rPh sb="0" eb="2">
      <t xml:space="preserve">ヘイキン </t>
    </rPh>
    <rPh sb="2" eb="4">
      <t xml:space="preserve">キオン </t>
    </rPh>
    <rPh sb="7" eb="9">
      <t xml:space="preserve">サイコウ </t>
    </rPh>
    <rPh sb="23" eb="25">
      <t xml:space="preserve">サイテイ </t>
    </rPh>
    <rPh sb="44" eb="45">
      <t xml:space="preserve">ナイハ </t>
    </rPh>
    <rPh sb="46" eb="48">
      <t xml:space="preserve">ゼンネンチ </t>
    </rPh>
    <rPh sb="48" eb="49">
      <t xml:space="preserve">アタイ </t>
    </rPh>
    <phoneticPr fontId="1"/>
  </si>
  <si>
    <t>BEV売上</t>
    <rPh sb="3" eb="5">
      <t xml:space="preserve">ウリアゲ </t>
    </rPh>
    <phoneticPr fontId="1"/>
  </si>
  <si>
    <t>仕入れ</t>
    <rPh sb="0" eb="2">
      <t xml:space="preserve">シイレ </t>
    </rPh>
    <phoneticPr fontId="1"/>
  </si>
  <si>
    <t>仕入れコスト</t>
    <rPh sb="0" eb="2">
      <t xml:space="preserve">シイレコスト </t>
    </rPh>
    <phoneticPr fontId="1"/>
  </si>
  <si>
    <t>Timee 人件費率</t>
    <rPh sb="6" eb="10">
      <t xml:space="preserve">ジンケンヒリツ </t>
    </rPh>
    <phoneticPr fontId="1"/>
  </si>
  <si>
    <t>人件費（リザルト）</t>
    <rPh sb="0" eb="3">
      <t xml:space="preserve">ジンケンヒ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</si>
</sst>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176" formatCode="0.0"/>
    <numFmt numFmtId="177" formatCode="0.0%"/>
    <numFmt numFmtId="178" formatCode="#,##0.0;[Red]\-#,##0.0"/>
    <numFmt numFmtId="179" formatCode="0.0_);[Red]\(0.0\)"/>
    <numFmt numFmtId="180" formatCode="0.0_ "/>
    <numFmt numFmtId="181" formatCode="0.00_ "/>
    <numFmt numFmtId="182" formatCode="0_ ;[Red]\-0\ "/>
    <numFmt numFmtId="183" formatCode="0.00_ ;[Red]\-0.00\ "/>
    <numFmt numFmtId="184" formatCode="0.00_);[Red]\(0.00\)"/>
    <numFmt numFmtId="185" formatCode="0_);[Red]\(0\)"/>
  </numFmts>
  <fonts count="144">
    <font>
      <sz val="11"/>
      <color theme="1"/>
      <name val="Yu Gothic"/>
      <family val="2"/>
      <scheme val="minor"/>
    </font>
    <font>
      <sz val="6"/>
      <name val="Yu Gothic"/>
      <family val="3"/>
      <charset val="128"/>
      <scheme val="minor"/>
    </font>
    <font>
      <sz val="11"/>
      <color theme="1"/>
      <name val="Yu Gothic"/>
      <family val="2"/>
      <scheme val="minor"/>
    </font>
    <font>
      <sz val="11"/>
      <color theme="1"/>
      <name val="Meiryo UI"/>
      <family val="3"/>
      <charset val="128"/>
    </font>
    <font>
      <sz val="8"/>
      <color theme="1"/>
      <name val="Meiryo UI"/>
      <family val="3"/>
      <charset val="128"/>
    </font>
    <font>
      <b/>
      <sz val="11"/>
      <color theme="1"/>
      <name val="Meiryo UI"/>
      <family val="3"/>
      <charset val="128"/>
    </font>
    <font>
      <b/>
      <sz val="9"/>
      <color theme="1"/>
      <name val="Meiryo UI"/>
      <family val="3"/>
      <charset val="128"/>
    </font>
    <font>
      <sz val="9"/>
      <color theme="1"/>
      <name val="Meiryo UI"/>
      <family val="3"/>
      <charset val="128"/>
    </font>
    <font>
      <sz val="9"/>
      <color rgb="FFFF0000"/>
      <name val="Meiryo UI"/>
      <family val="3"/>
      <charset val="128"/>
    </font>
    <font>
      <sz val="9"/>
      <color rgb="FF0070C0"/>
      <name val="Meiryo UI"/>
      <family val="3"/>
      <charset val="128"/>
    </font>
    <font>
      <b/>
      <sz val="10"/>
      <color theme="1"/>
      <name val="Meiryo UI"/>
      <family val="3"/>
      <charset val="128"/>
    </font>
    <font>
      <sz val="11"/>
      <color theme="0"/>
      <name val="Meiryo UI"/>
      <family val="3"/>
      <charset val="128"/>
    </font>
    <font>
      <sz val="10"/>
      <color theme="1"/>
      <name val="Meiryo UI"/>
      <family val="3"/>
      <charset val="128"/>
    </font>
    <font>
      <b/>
      <sz val="10.5"/>
      <color theme="1"/>
      <name val="Meiryo UI"/>
      <family val="3"/>
      <charset val="128"/>
    </font>
    <font>
      <sz val="10.5"/>
      <color theme="1"/>
      <name val="Meiryo UI"/>
      <family val="3"/>
      <charset val="128"/>
    </font>
    <font>
      <b/>
      <sz val="12"/>
      <color theme="1"/>
      <name val="Meiryo UI"/>
      <family val="3"/>
      <charset val="128"/>
    </font>
    <font>
      <sz val="12"/>
      <color theme="1"/>
      <name val="Meiryo UI"/>
      <family val="3"/>
      <charset val="128"/>
    </font>
    <font>
      <b/>
      <sz val="16"/>
      <color theme="1"/>
      <name val="Meiryo UI"/>
      <family val="3"/>
      <charset val="128"/>
    </font>
    <font>
      <b/>
      <sz val="10"/>
      <color theme="1"/>
      <name val="Meiryo UI"/>
      <family val="2"/>
      <charset val="128"/>
    </font>
    <font>
      <sz val="10"/>
      <color theme="1"/>
      <name val="Meiryo UI"/>
      <family val="2"/>
      <charset val="128"/>
    </font>
    <font>
      <b/>
      <sz val="9"/>
      <color theme="1"/>
      <name val="Meiryo UI"/>
      <family val="2"/>
      <charset val="128"/>
    </font>
    <font>
      <sz val="11"/>
      <color theme="2" tint="-9.9978637043366805E-2"/>
      <name val="Meiryo UI"/>
      <family val="3"/>
      <charset val="128"/>
    </font>
    <font>
      <b/>
      <sz val="14"/>
      <color theme="1"/>
      <name val="Meiryo UI"/>
      <family val="2"/>
      <charset val="128"/>
    </font>
    <font>
      <b/>
      <sz val="16"/>
      <color theme="1"/>
      <name val="Meiryo UI"/>
      <family val="2"/>
      <charset val="128"/>
    </font>
    <font>
      <b/>
      <sz val="18"/>
      <color theme="1"/>
      <name val="Meiryo UI"/>
      <family val="2"/>
      <charset val="128"/>
    </font>
    <font>
      <b/>
      <sz val="11"/>
      <color theme="1"/>
      <name val="Meiryo UI"/>
      <family val="2"/>
      <charset val="128"/>
    </font>
    <font>
      <b/>
      <sz val="12"/>
      <color theme="1"/>
      <name val="Meiryo UI"/>
      <family val="2"/>
      <charset val="128"/>
    </font>
    <font>
      <sz val="6"/>
      <color theme="1"/>
      <name val="Meiryo UI"/>
      <family val="2"/>
      <charset val="128"/>
    </font>
    <font>
      <sz val="6"/>
      <color theme="2" tint="-9.9978637043366805E-2"/>
      <name val="Meiryo UI"/>
      <family val="2"/>
      <charset val="128"/>
    </font>
    <font>
      <b/>
      <sz val="6"/>
      <color theme="1"/>
      <name val="Meiryo UI"/>
      <family val="2"/>
      <charset val="128"/>
    </font>
    <font>
      <sz val="6"/>
      <color theme="0"/>
      <name val="Meiryo UI"/>
      <family val="2"/>
      <charset val="128"/>
    </font>
    <font>
      <b/>
      <sz val="20"/>
      <color theme="1"/>
      <name val="Meiryo UI"/>
      <family val="3"/>
      <charset val="128"/>
    </font>
    <font>
      <b/>
      <sz val="20"/>
      <color theme="1"/>
      <name val="Meiryo UI"/>
      <family val="2"/>
      <charset val="128"/>
    </font>
    <font>
      <b/>
      <sz val="14"/>
      <color theme="1"/>
      <name val="Meiryo UI"/>
      <family val="3"/>
      <charset val="128"/>
    </font>
    <font>
      <b/>
      <sz val="8"/>
      <color theme="1"/>
      <name val="Meiryo UI"/>
      <family val="2"/>
      <charset val="128"/>
    </font>
    <font>
      <sz val="14"/>
      <color theme="1"/>
      <name val="Meiryo UI"/>
      <family val="2"/>
      <charset val="128"/>
    </font>
    <font>
      <sz val="9"/>
      <color rgb="FFFF0000"/>
      <name val="Meiryo UI"/>
      <family val="2"/>
      <charset val="128"/>
    </font>
    <font>
      <b/>
      <sz val="11"/>
      <color theme="1"/>
      <name val="Yu Gothic"/>
      <family val="3"/>
      <charset val="128"/>
      <scheme val="minor"/>
    </font>
    <font>
      <b/>
      <sz val="11"/>
      <color theme="1"/>
      <name val="Yu Gothic"/>
      <family val="2"/>
      <scheme val="minor"/>
    </font>
    <font>
      <sz val="10"/>
      <color theme="1"/>
      <name val="Yu Gothic"/>
      <family val="2"/>
      <scheme val="minor"/>
    </font>
    <font>
      <sz val="12"/>
      <color theme="1"/>
      <name val="Meiryo UI"/>
      <family val="2"/>
      <charset val="128"/>
    </font>
    <font>
      <sz val="12"/>
      <color rgb="FFFF0000"/>
      <name val="Meiryo UI"/>
      <family val="2"/>
      <charset val="128"/>
    </font>
    <font>
      <sz val="12"/>
      <color rgb="FF0070C0"/>
      <name val="Meiryo UI"/>
      <family val="2"/>
      <charset val="128"/>
    </font>
    <font>
      <b/>
      <sz val="11"/>
      <name val="Yu Gothic"/>
      <family val="3"/>
      <charset val="128"/>
      <scheme val="minor"/>
    </font>
    <font>
      <sz val="11"/>
      <name val="Yu Gothic"/>
      <family val="3"/>
      <charset val="128"/>
      <scheme val="minor"/>
    </font>
    <font>
      <b/>
      <sz val="14"/>
      <color theme="1"/>
      <name val="Yu Gothic"/>
      <family val="3"/>
      <charset val="128"/>
      <scheme val="minor"/>
    </font>
    <font>
      <b/>
      <sz val="14"/>
      <name val="Yu Gothic"/>
      <family val="3"/>
      <charset val="128"/>
      <scheme val="minor"/>
    </font>
    <font>
      <b/>
      <sz val="16"/>
      <color theme="1"/>
      <name val="Yu Gothic"/>
      <family val="3"/>
      <charset val="128"/>
      <scheme val="minor"/>
    </font>
    <font>
      <b/>
      <sz val="18"/>
      <color theme="1"/>
      <name val="Yu Gothic"/>
      <family val="2"/>
      <scheme val="minor"/>
    </font>
    <font>
      <b/>
      <sz val="18"/>
      <color theme="1"/>
      <name val="Yu Gothic"/>
      <family val="3"/>
      <charset val="128"/>
      <scheme val="minor"/>
    </font>
    <font>
      <b/>
      <sz val="16"/>
      <name val="Yu Gothic"/>
      <family val="3"/>
      <charset val="128"/>
      <scheme val="minor"/>
    </font>
    <font>
      <sz val="16"/>
      <color theme="1"/>
      <name val="Meiryo UI"/>
      <family val="2"/>
      <charset val="128"/>
    </font>
    <font>
      <sz val="11"/>
      <color theme="0"/>
      <name val="Yu Gothic"/>
      <family val="2"/>
      <scheme val="minor"/>
    </font>
    <font>
      <sz val="11"/>
      <color theme="1"/>
      <name val="Yu Gothic"/>
      <family val="3"/>
      <charset val="128"/>
      <scheme val="minor"/>
    </font>
    <font>
      <sz val="11"/>
      <color theme="1"/>
      <name val="Segoe UI Symbol"/>
      <family val="2"/>
    </font>
    <font>
      <sz val="18"/>
      <color theme="1"/>
      <name val="Meiryo UI"/>
      <family val="2"/>
      <charset val="128"/>
    </font>
    <font>
      <sz val="10"/>
      <color rgb="FF000000"/>
      <name val="Hiragino Kaku Gothic ProN"/>
    </font>
    <font>
      <b/>
      <sz val="10"/>
      <color rgb="FF000000"/>
      <name val="Hiragino Kaku Gothic ProN"/>
    </font>
    <font>
      <sz val="12"/>
      <color theme="1"/>
      <name val="Helvetica"/>
      <family val="2"/>
    </font>
    <font>
      <sz val="11"/>
      <color theme="1"/>
      <name val="メイリオ"/>
      <family val="2"/>
      <charset val="128"/>
    </font>
    <font>
      <b/>
      <sz val="10"/>
      <color rgb="FF000000"/>
      <name val="メイリオ"/>
      <family val="2"/>
      <charset val="128"/>
    </font>
    <font>
      <sz val="10"/>
      <color rgb="FF000000"/>
      <name val="メイリオ"/>
      <family val="2"/>
      <charset val="128"/>
    </font>
    <font>
      <sz val="12"/>
      <color theme="1"/>
      <name val="メイリオ"/>
      <family val="2"/>
      <charset val="128"/>
    </font>
    <font>
      <b/>
      <sz val="14"/>
      <color theme="1"/>
      <name val="メイリオ"/>
      <family val="2"/>
      <charset val="128"/>
    </font>
    <font>
      <b/>
      <sz val="14"/>
      <color theme="1"/>
      <name val="Yu Gothic"/>
      <family val="2"/>
      <charset val="128"/>
      <scheme val="minor"/>
    </font>
    <font>
      <b/>
      <sz val="9"/>
      <color theme="1"/>
      <name val="Yu Gothic"/>
      <family val="3"/>
      <charset val="128"/>
      <scheme val="minor"/>
    </font>
    <font>
      <sz val="10"/>
      <color theme="1"/>
      <name val="Yu Gothic"/>
      <family val="3"/>
      <charset val="1"/>
    </font>
    <font>
      <b/>
      <sz val="10"/>
      <color theme="1"/>
      <name val="Yu Gothic"/>
      <family val="3"/>
      <charset val="1"/>
    </font>
    <font>
      <sz val="12"/>
      <color theme="1"/>
      <name val="Yu Gothic"/>
      <family val="3"/>
      <charset val="1"/>
    </font>
    <font>
      <sz val="12"/>
      <color theme="1"/>
      <name val="Yu Gothic"/>
      <family val="3"/>
      <charset val="128"/>
    </font>
    <font>
      <b/>
      <u/>
      <sz val="12"/>
      <color theme="1"/>
      <name val="Yu Gothic"/>
      <family val="3"/>
      <charset val="1"/>
    </font>
    <font>
      <b/>
      <sz val="11"/>
      <color theme="1"/>
      <name val="Yu Gothic (本文)"/>
      <family val="3"/>
      <charset val="128"/>
    </font>
    <font>
      <sz val="10"/>
      <color theme="1"/>
      <name val="Yu Gothic"/>
      <family val="3"/>
      <charset val="128"/>
      <scheme val="minor"/>
    </font>
    <font>
      <b/>
      <u/>
      <sz val="10"/>
      <color theme="1"/>
      <name val="Yu Gothic"/>
      <family val="3"/>
      <charset val="128"/>
      <scheme val="minor"/>
    </font>
    <font>
      <b/>
      <sz val="10"/>
      <color theme="1"/>
      <name val="Yu Gothic"/>
      <family val="3"/>
      <charset val="128"/>
      <scheme val="minor"/>
    </font>
    <font>
      <b/>
      <sz val="10"/>
      <color theme="1"/>
      <name val="Yu Gothic (本文)"/>
      <family val="3"/>
      <charset val="128"/>
    </font>
    <font>
      <b/>
      <sz val="11"/>
      <color theme="0"/>
      <name val="Yu Gothic"/>
      <family val="3"/>
      <charset val="128"/>
      <scheme val="minor"/>
    </font>
    <font>
      <b/>
      <sz val="12"/>
      <color theme="1"/>
      <name val="Yu Gothic"/>
      <family val="3"/>
      <charset val="1"/>
    </font>
    <font>
      <b/>
      <sz val="12"/>
      <color theme="1"/>
      <name val="Yu Gothic"/>
      <family val="3"/>
      <charset val="128"/>
    </font>
    <font>
      <b/>
      <u/>
      <sz val="12"/>
      <color rgb="FFFF0000"/>
      <name val="Yu Gothic"/>
      <family val="3"/>
      <charset val="1"/>
    </font>
    <font>
      <b/>
      <u/>
      <sz val="10"/>
      <color rgb="FFFF0000"/>
      <name val="Yu Gothic"/>
      <family val="3"/>
      <charset val="1"/>
    </font>
    <font>
      <b/>
      <u/>
      <sz val="10"/>
      <color rgb="FFFF0000"/>
      <name val="Yu Gothic"/>
      <family val="3"/>
      <charset val="128"/>
    </font>
    <font>
      <sz val="11"/>
      <color theme="1"/>
      <name val="Yu Gothic"/>
      <family val="3"/>
      <charset val="1"/>
    </font>
    <font>
      <sz val="11"/>
      <color theme="1"/>
      <name val="Yu Gothic (本文)"/>
      <family val="3"/>
      <charset val="128"/>
    </font>
    <font>
      <sz val="9"/>
      <color theme="1"/>
      <name val="Meiryo UI"/>
      <family val="2"/>
      <charset val="128"/>
    </font>
    <font>
      <sz val="9"/>
      <color theme="0"/>
      <name val="Meiryo UI"/>
      <family val="2"/>
      <charset val="128"/>
    </font>
    <font>
      <sz val="10"/>
      <color rgb="FFFF0000"/>
      <name val="Meiryo UI"/>
      <family val="2"/>
      <charset val="128"/>
    </font>
    <font>
      <sz val="11"/>
      <color rgb="FFFF0000"/>
      <name val="Meiryo UI"/>
      <family val="3"/>
      <charset val="128"/>
    </font>
    <font>
      <b/>
      <sz val="16"/>
      <name val="Meiryo UI"/>
      <family val="2"/>
      <charset val="128"/>
    </font>
    <font>
      <sz val="6"/>
      <name val="Yu Gothic"/>
      <family val="2"/>
      <charset val="128"/>
      <scheme val="minor"/>
    </font>
    <font>
      <b/>
      <sz val="12"/>
      <name val="Meiryo UI"/>
      <family val="2"/>
      <charset val="128"/>
    </font>
    <font>
      <sz val="16"/>
      <name val="Meiryo UI"/>
      <family val="2"/>
      <charset val="128"/>
    </font>
    <font>
      <b/>
      <sz val="11"/>
      <name val="Meiryo UI"/>
      <family val="2"/>
      <charset val="128"/>
    </font>
    <font>
      <sz val="12"/>
      <name val="Meiryo UI"/>
      <family val="2"/>
      <charset val="128"/>
    </font>
    <font>
      <sz val="11"/>
      <color theme="1"/>
      <name val="Meiryo UI"/>
      <family val="2"/>
      <charset val="128"/>
    </font>
    <font>
      <b/>
      <sz val="16"/>
      <color rgb="FFFF0000"/>
      <name val="Meiryo UI"/>
      <family val="2"/>
      <charset val="128"/>
    </font>
    <font>
      <sz val="12"/>
      <color rgb="FF000000"/>
      <name val="Meiryo UI"/>
      <family val="2"/>
      <charset val="128"/>
    </font>
    <font>
      <b/>
      <sz val="12"/>
      <color rgb="FFFF0000"/>
      <name val="Meiryo UI"/>
      <family val="2"/>
      <charset val="128"/>
    </font>
    <font>
      <sz val="9"/>
      <color theme="1"/>
      <name val="Yu Gothic"/>
      <family val="2"/>
      <scheme val="minor"/>
    </font>
    <font>
      <sz val="8"/>
      <color theme="1"/>
      <name val="Yu Gothic"/>
      <family val="2"/>
      <scheme val="minor"/>
    </font>
    <font>
      <b/>
      <sz val="8"/>
      <color theme="1"/>
      <name val="Yu Gothic"/>
      <family val="3"/>
      <charset val="128"/>
      <scheme val="minor"/>
    </font>
    <font>
      <sz val="9"/>
      <color theme="1"/>
      <name val="Yu Gothic"/>
      <family val="3"/>
      <charset val="128"/>
      <scheme val="minor"/>
    </font>
    <font>
      <b/>
      <sz val="9"/>
      <color theme="1"/>
      <name val="Yu Gothic (本文)"/>
      <family val="3"/>
      <charset val="128"/>
    </font>
    <font>
      <b/>
      <sz val="11"/>
      <color rgb="FF0070C0"/>
      <name val="Yu Gothic"/>
      <family val="3"/>
      <charset val="128"/>
      <scheme val="minor"/>
    </font>
    <font>
      <b/>
      <sz val="11"/>
      <color rgb="FFFF0000"/>
      <name val="Yu Gothic"/>
      <family val="3"/>
      <charset val="128"/>
      <scheme val="minor"/>
    </font>
    <font>
      <b/>
      <sz val="8"/>
      <name val="Yu Gothic"/>
      <family val="3"/>
      <charset val="128"/>
      <scheme val="minor"/>
    </font>
    <font>
      <sz val="8"/>
      <color theme="1"/>
      <name val="Yu Gothic"/>
      <family val="3"/>
      <charset val="128"/>
      <scheme val="minor"/>
    </font>
    <font>
      <sz val="8"/>
      <color theme="0"/>
      <name val="Yu Gothic"/>
      <family val="3"/>
      <charset val="128"/>
      <scheme val="minor"/>
    </font>
    <font>
      <b/>
      <sz val="12"/>
      <color theme="1"/>
      <name val="Yu Gothic"/>
      <family val="3"/>
      <charset val="128"/>
      <scheme val="minor"/>
    </font>
    <font>
      <b/>
      <sz val="14"/>
      <color rgb="FFFF0000"/>
      <name val="Yu Gothic"/>
      <family val="3"/>
      <charset val="128"/>
      <scheme val="minor"/>
    </font>
    <font>
      <b/>
      <sz val="8"/>
      <name val="Yu Gothic"/>
      <family val="3"/>
    </font>
    <font>
      <sz val="11"/>
      <color indexed="8"/>
      <name val="游ゴシック"/>
      <family val="3"/>
    </font>
    <font>
      <sz val="9"/>
      <color indexed="8"/>
      <name val="メイリオ"/>
      <family val="2"/>
      <charset val="128"/>
    </font>
    <font>
      <b/>
      <sz val="9"/>
      <color indexed="8"/>
      <name val="Yu Gothic"/>
      <family val="3"/>
      <charset val="128"/>
      <scheme val="minor"/>
    </font>
    <font>
      <sz val="9"/>
      <name val="Meiryo UI"/>
      <family val="3"/>
      <charset val="128"/>
    </font>
    <font>
      <b/>
      <sz val="11"/>
      <color theme="1"/>
      <name val="Yu Gothic"/>
      <family val="3"/>
      <charset val="128"/>
    </font>
    <font>
      <b/>
      <sz val="12"/>
      <color indexed="8"/>
      <name val="Yu Gothic"/>
      <family val="3"/>
      <charset val="128"/>
      <scheme val="minor"/>
    </font>
    <font>
      <sz val="12"/>
      <color indexed="8"/>
      <name val="メイリオ"/>
      <family val="2"/>
      <charset val="128"/>
    </font>
    <font>
      <b/>
      <sz val="6"/>
      <color theme="1"/>
      <name val="Yu Gothic"/>
      <family val="3"/>
      <charset val="128"/>
      <scheme val="minor"/>
    </font>
    <font>
      <b/>
      <sz val="6"/>
      <color theme="1"/>
      <name val="Yu Gothic"/>
      <family val="3"/>
    </font>
    <font>
      <sz val="14"/>
      <color theme="1"/>
      <name val="Yu Gothic"/>
      <family val="2"/>
      <scheme val="minor"/>
    </font>
    <font>
      <b/>
      <sz val="16"/>
      <color rgb="FFFF0000"/>
      <name val="Yu Gothic"/>
      <family val="3"/>
      <charset val="128"/>
      <scheme val="minor"/>
    </font>
    <font>
      <b/>
      <sz val="11"/>
      <color theme="8"/>
      <name val="Yu Gothic"/>
      <family val="3"/>
      <charset val="128"/>
      <scheme val="minor"/>
    </font>
    <font>
      <b/>
      <sz val="11"/>
      <color theme="8" tint="-0.249977111117893"/>
      <name val="Yu Gothic"/>
      <family val="3"/>
      <charset val="128"/>
      <scheme val="minor"/>
    </font>
    <font>
      <sz val="16"/>
      <color theme="1"/>
      <name val="Yu Gothic"/>
      <family val="2"/>
      <scheme val="minor"/>
    </font>
    <font>
      <sz val="16"/>
      <color theme="1"/>
      <name val="Meiryo UI"/>
      <family val="3"/>
      <charset val="128"/>
    </font>
    <font>
      <sz val="16"/>
      <color rgb="FF0070C0"/>
      <name val="Meiryo UI"/>
      <family val="2"/>
      <charset val="128"/>
    </font>
    <font>
      <sz val="16"/>
      <color rgb="FFFF0000"/>
      <name val="Meiryo UI"/>
      <family val="2"/>
      <charset val="128"/>
    </font>
    <font>
      <sz val="16"/>
      <color indexed="8"/>
      <name val="メイリオ"/>
      <family val="2"/>
      <charset val="128"/>
    </font>
    <font>
      <sz val="16"/>
      <color theme="1"/>
      <name val="Segoe UI Symbol"/>
      <family val="2"/>
    </font>
    <font>
      <sz val="16"/>
      <color rgb="FF000000"/>
      <name val="Meiryo UI"/>
      <family val="2"/>
      <charset val="128"/>
    </font>
    <font>
      <b/>
      <sz val="22"/>
      <color theme="1"/>
      <name val="Yu Gothic"/>
      <family val="3"/>
      <charset val="128"/>
      <scheme val="minor"/>
    </font>
    <font>
      <sz val="22"/>
      <color theme="1"/>
      <name val="Yu Gothic"/>
      <family val="3"/>
      <charset val="128"/>
      <scheme val="minor"/>
    </font>
    <font>
      <b/>
      <sz val="11"/>
      <color theme="4"/>
      <name val="Yu Gothic"/>
      <family val="3"/>
      <charset val="128"/>
      <scheme val="minor"/>
    </font>
    <font>
      <b/>
      <sz val="18"/>
      <color rgb="FF000000"/>
      <name val="Yu Gothic"/>
      <family val="3"/>
      <charset val="128"/>
      <scheme val="minor"/>
    </font>
    <font>
      <sz val="12"/>
      <color theme="1"/>
      <name val="Yu Gothic"/>
      <family val="2"/>
      <scheme val="minor"/>
    </font>
    <font>
      <sz val="18"/>
      <color theme="1"/>
      <name val="Yu Gothic"/>
      <family val="2"/>
      <scheme val="minor"/>
    </font>
    <font>
      <sz val="18"/>
      <color theme="1"/>
      <name val="Meiryo UI"/>
      <family val="3"/>
      <charset val="128"/>
    </font>
    <font>
      <sz val="18"/>
      <color rgb="FF0070C0"/>
      <name val="Meiryo UI"/>
      <family val="2"/>
      <charset val="128"/>
    </font>
    <font>
      <sz val="18"/>
      <color rgb="FFFF0000"/>
      <name val="Meiryo UI"/>
      <family val="2"/>
      <charset val="128"/>
    </font>
    <font>
      <sz val="18"/>
      <color indexed="8"/>
      <name val="メイリオ"/>
      <family val="2"/>
      <charset val="128"/>
    </font>
    <font>
      <sz val="18"/>
      <color rgb="FF000000"/>
      <name val="Meiryo UI"/>
      <family val="2"/>
      <charset val="128"/>
    </font>
    <font>
      <b/>
      <sz val="18"/>
      <color indexed="8"/>
      <name val="Yu Gothic"/>
      <family val="3"/>
      <charset val="128"/>
      <scheme val="minor"/>
    </font>
    <font>
      <sz val="18"/>
      <color theme="1"/>
      <name val="Segoe UI Symbol"/>
      <family val="2"/>
    </font>
  </fonts>
  <fills count="29">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1"/>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7E7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A9FF"/>
        <bgColor indexed="64"/>
      </patternFill>
    </fill>
    <fill>
      <patternFill patternType="solid">
        <fgColor rgb="FFFFDBF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rgb="FF00B050"/>
        <bgColor indexed="64"/>
      </patternFill>
    </fill>
    <fill>
      <patternFill patternType="solid">
        <fgColor rgb="FF00B0F0"/>
        <bgColor indexed="64"/>
      </patternFill>
    </fill>
  </fills>
  <borders count="129">
    <border>
      <left/>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style="thin">
        <color auto="1"/>
      </bottom>
      <diagonal/>
    </border>
    <border>
      <left/>
      <right/>
      <top style="thin">
        <color auto="1"/>
      </top>
      <bottom style="thick">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right/>
      <top style="thick">
        <color auto="1"/>
      </top>
      <bottom/>
      <diagonal/>
    </border>
    <border>
      <left style="medium">
        <color auto="1"/>
      </left>
      <right/>
      <top style="thick">
        <color auto="1"/>
      </top>
      <bottom style="medium">
        <color auto="1"/>
      </bottom>
      <diagonal/>
    </border>
    <border>
      <left/>
      <right style="medium">
        <color auto="1"/>
      </right>
      <top style="thick">
        <color auto="1"/>
      </top>
      <bottom style="medium">
        <color auto="1"/>
      </bottom>
      <diagonal/>
    </border>
    <border>
      <left/>
      <right/>
      <top style="thick">
        <color auto="1"/>
      </top>
      <bottom style="medium">
        <color auto="1"/>
      </bottom>
      <diagonal/>
    </border>
    <border>
      <left style="thick">
        <color auto="1"/>
      </left>
      <right/>
      <top/>
      <bottom/>
      <diagonal/>
    </border>
    <border>
      <left/>
      <right/>
      <top/>
      <bottom style="thick">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top/>
      <bottom/>
      <diagonal/>
    </border>
    <border>
      <left/>
      <right/>
      <top style="thin">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auto="1"/>
      </left>
      <right/>
      <top style="thin">
        <color auto="1"/>
      </top>
      <bottom style="thick">
        <color auto="1"/>
      </bottom>
      <diagonal/>
    </border>
    <border>
      <left/>
      <right style="medium">
        <color auto="1"/>
      </right>
      <top/>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double">
        <color auto="1"/>
      </left>
      <right/>
      <top style="double">
        <color auto="1"/>
      </top>
      <bottom style="medium">
        <color auto="1"/>
      </bottom>
      <diagonal/>
    </border>
    <border>
      <left/>
      <right/>
      <top style="double">
        <color auto="1"/>
      </top>
      <bottom style="medium">
        <color auto="1"/>
      </bottom>
      <diagonal/>
    </border>
    <border>
      <left/>
      <right style="double">
        <color auto="1"/>
      </right>
      <top style="double">
        <color auto="1"/>
      </top>
      <bottom style="medium">
        <color auto="1"/>
      </bottom>
      <diagonal/>
    </border>
    <border>
      <left style="double">
        <color auto="1"/>
      </left>
      <right/>
      <top style="medium">
        <color auto="1"/>
      </top>
      <bottom style="double">
        <color auto="1"/>
      </bottom>
      <diagonal/>
    </border>
    <border>
      <left/>
      <right/>
      <top style="medium">
        <color auto="1"/>
      </top>
      <bottom style="double">
        <color auto="1"/>
      </bottom>
      <diagonal/>
    </border>
    <border>
      <left/>
      <right style="double">
        <color auto="1"/>
      </right>
      <top style="medium">
        <color auto="1"/>
      </top>
      <bottom style="double">
        <color auto="1"/>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double">
        <color auto="1"/>
      </right>
      <top style="double">
        <color auto="1"/>
      </top>
      <bottom style="thin">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double">
        <color auto="1"/>
      </right>
      <top style="double">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double">
        <color auto="1"/>
      </right>
      <top/>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double">
        <color auto="1"/>
      </right>
      <top style="double">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double">
        <color auto="1"/>
      </right>
      <top style="medium">
        <color auto="1"/>
      </top>
      <bottom style="thin">
        <color auto="1"/>
      </bottom>
      <diagonal/>
    </border>
    <border>
      <left style="thin">
        <color auto="1"/>
      </left>
      <right style="double">
        <color auto="1"/>
      </right>
      <top style="thin">
        <color auto="1"/>
      </top>
      <bottom/>
      <diagonal/>
    </border>
    <border>
      <left style="thin">
        <color auto="1"/>
      </left>
      <right style="double">
        <color auto="1"/>
      </right>
      <top style="medium">
        <color auto="1"/>
      </top>
      <bottom style="thin">
        <color auto="1"/>
      </bottom>
      <diagonal/>
    </border>
    <border>
      <left style="double">
        <color auto="1"/>
      </left>
      <right/>
      <top style="double">
        <color auto="1"/>
      </top>
      <bottom style="thin">
        <color auto="1"/>
      </bottom>
      <diagonal/>
    </border>
    <border>
      <left/>
      <right style="thin">
        <color auto="1"/>
      </right>
      <top style="double">
        <color auto="1"/>
      </top>
      <bottom style="thin">
        <color auto="1"/>
      </bottom>
      <diagonal/>
    </border>
    <border>
      <left/>
      <right/>
      <top/>
      <bottom style="double">
        <color auto="1"/>
      </bottom>
      <diagonal/>
    </border>
    <border>
      <left/>
      <right/>
      <top style="double">
        <color auto="1"/>
      </top>
      <bottom/>
      <diagonal/>
    </border>
    <border>
      <left style="double">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double">
        <color auto="1"/>
      </right>
      <top style="medium">
        <color auto="1"/>
      </top>
      <bottom style="double">
        <color auto="1"/>
      </bottom>
      <diagonal/>
    </border>
    <border>
      <left style="thin">
        <color auto="1"/>
      </left>
      <right/>
      <top style="double">
        <color auto="1"/>
      </top>
      <bottom style="double">
        <color auto="1"/>
      </bottom>
      <diagonal/>
    </border>
    <border>
      <left/>
      <right style="thin">
        <color auto="1"/>
      </right>
      <top style="thick">
        <color auto="1"/>
      </top>
      <bottom style="thin">
        <color auto="1"/>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auto="1"/>
      </left>
      <right style="thick">
        <color auto="1"/>
      </right>
      <top style="thin">
        <color auto="1"/>
      </top>
      <bottom/>
      <diagonal/>
    </border>
    <border>
      <left style="thick">
        <color auto="1"/>
      </left>
      <right style="thin">
        <color auto="1"/>
      </right>
      <top style="thin">
        <color auto="1"/>
      </top>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ck">
        <color auto="1"/>
      </right>
      <top style="double">
        <color auto="1"/>
      </top>
      <bottom/>
      <diagonal/>
    </border>
    <border>
      <left/>
      <right style="thin">
        <color auto="1"/>
      </right>
      <top style="double">
        <color auto="1"/>
      </top>
      <bottom/>
      <diagonal/>
    </border>
    <border>
      <left style="thin">
        <color auto="1"/>
      </left>
      <right/>
      <top style="double">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double">
        <color auto="1"/>
      </right>
      <top style="double">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bottom/>
      <diagonal/>
    </border>
    <border>
      <left style="thick">
        <color auto="1"/>
      </left>
      <right/>
      <top/>
      <bottom style="thick">
        <color auto="1"/>
      </bottom>
      <diagonal/>
    </border>
    <border>
      <left/>
      <right style="thick">
        <color auto="1"/>
      </right>
      <top style="thin">
        <color auto="1"/>
      </top>
      <bottom style="thick">
        <color auto="1"/>
      </bottom>
      <diagonal/>
    </border>
    <border>
      <left style="thick">
        <color auto="1"/>
      </left>
      <right style="thin">
        <color auto="1"/>
      </right>
      <top/>
      <bottom style="thin">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4">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111" fillId="0" borderId="0"/>
  </cellStyleXfs>
  <cellXfs count="1595">
    <xf numFmtId="0" fontId="0" fillId="0" borderId="0" xfId="0"/>
    <xf numFmtId="0" fontId="3" fillId="0" borderId="0" xfId="0" applyFont="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4" fillId="0" borderId="3" xfId="0" applyFont="1" applyBorder="1" applyAlignment="1">
      <alignment horizontal="center" vertical="center"/>
    </xf>
    <xf numFmtId="0" fontId="7" fillId="0" borderId="5" xfId="0" applyFont="1" applyBorder="1" applyAlignment="1">
      <alignment horizontal="center" vertical="center"/>
    </xf>
    <xf numFmtId="38" fontId="7" fillId="0" borderId="3" xfId="1" applyFont="1" applyBorder="1" applyAlignment="1">
      <alignment vertical="center"/>
    </xf>
    <xf numFmtId="38" fontId="7" fillId="0" borderId="3" xfId="1" applyFont="1" applyFill="1" applyBorder="1" applyAlignment="1">
      <alignment vertical="center"/>
    </xf>
    <xf numFmtId="38" fontId="10" fillId="0" borderId="8" xfId="1" applyFont="1" applyBorder="1" applyAlignment="1">
      <alignment vertical="center"/>
    </xf>
    <xf numFmtId="0" fontId="7" fillId="0" borderId="0" xfId="0" applyFont="1" applyAlignment="1">
      <alignment horizontal="right" vertical="center"/>
    </xf>
    <xf numFmtId="176" fontId="7" fillId="0" borderId="11" xfId="0" applyNumberFormat="1" applyFont="1" applyBorder="1" applyAlignment="1">
      <alignment vertical="center"/>
    </xf>
    <xf numFmtId="0" fontId="11" fillId="0" borderId="0" xfId="0" applyFont="1" applyAlignment="1">
      <alignment vertical="center"/>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3" fillId="0" borderId="15" xfId="0" applyFont="1" applyBorder="1" applyAlignment="1">
      <alignment vertical="center"/>
    </xf>
    <xf numFmtId="38" fontId="4" fillId="0" borderId="0" xfId="1" applyFont="1" applyBorder="1" applyAlignment="1">
      <alignment vertical="center"/>
    </xf>
    <xf numFmtId="38" fontId="3" fillId="0" borderId="0" xfId="0" applyNumberFormat="1" applyFont="1" applyAlignment="1">
      <alignment vertical="center"/>
    </xf>
    <xf numFmtId="0" fontId="3" fillId="0" borderId="20" xfId="0" applyFont="1" applyBorder="1" applyAlignment="1">
      <alignment vertical="center"/>
    </xf>
    <xf numFmtId="38" fontId="12" fillId="0" borderId="8" xfId="1" applyFont="1" applyBorder="1" applyAlignment="1">
      <alignment vertical="center"/>
    </xf>
    <xf numFmtId="38" fontId="12" fillId="0" borderId="9" xfId="1" applyFont="1" applyBorder="1" applyAlignment="1">
      <alignment vertical="center"/>
    </xf>
    <xf numFmtId="38" fontId="12" fillId="0" borderId="13" xfId="1" applyFont="1" applyBorder="1" applyAlignment="1">
      <alignment vertical="center"/>
    </xf>
    <xf numFmtId="0" fontId="7" fillId="0" borderId="21" xfId="0" applyFont="1" applyBorder="1" applyAlignment="1">
      <alignment horizontal="center" vertical="center"/>
    </xf>
    <xf numFmtId="38" fontId="12" fillId="2" borderId="21" xfId="1" applyFont="1" applyFill="1" applyBorder="1" applyAlignment="1">
      <alignment vertical="center"/>
    </xf>
    <xf numFmtId="38" fontId="12" fillId="0" borderId="21" xfId="1" applyFont="1" applyBorder="1" applyAlignment="1">
      <alignment vertical="center"/>
    </xf>
    <xf numFmtId="38" fontId="10" fillId="0" borderId="21" xfId="1" applyFont="1" applyBorder="1" applyAlignment="1">
      <alignment vertical="center"/>
    </xf>
    <xf numFmtId="177" fontId="3" fillId="0" borderId="21" xfId="2" applyNumberFormat="1" applyFont="1" applyBorder="1" applyAlignment="1">
      <alignment vertical="center"/>
    </xf>
    <xf numFmtId="38" fontId="10" fillId="2" borderId="7" xfId="1" applyFont="1" applyFill="1" applyBorder="1" applyAlignment="1">
      <alignment vertical="center"/>
    </xf>
    <xf numFmtId="38" fontId="10" fillId="2" borderId="8" xfId="1" applyFont="1" applyFill="1" applyBorder="1" applyAlignment="1">
      <alignment vertical="center"/>
    </xf>
    <xf numFmtId="38" fontId="12" fillId="0" borderId="22" xfId="1" applyFont="1" applyFill="1" applyBorder="1" applyAlignment="1">
      <alignment vertical="center"/>
    </xf>
    <xf numFmtId="38" fontId="10" fillId="0" borderId="22" xfId="1" applyFont="1" applyFill="1" applyBorder="1" applyAlignment="1">
      <alignment vertical="center"/>
    </xf>
    <xf numFmtId="177" fontId="6" fillId="3" borderId="21" xfId="2" applyNumberFormat="1" applyFont="1" applyFill="1" applyBorder="1" applyAlignment="1">
      <alignment vertical="center"/>
    </xf>
    <xf numFmtId="0" fontId="16" fillId="0" borderId="0" xfId="0" applyFont="1" applyAlignment="1">
      <alignment vertical="center"/>
    </xf>
    <xf numFmtId="0" fontId="16" fillId="0" borderId="0" xfId="0" applyFont="1" applyAlignment="1">
      <alignment horizontal="right" vertical="center"/>
    </xf>
    <xf numFmtId="0" fontId="16" fillId="3" borderId="0" xfId="0" applyFont="1" applyFill="1" applyAlignment="1">
      <alignment vertical="center"/>
    </xf>
    <xf numFmtId="0" fontId="3" fillId="5" borderId="0" xfId="0" applyFont="1" applyFill="1" applyAlignment="1">
      <alignment vertical="center"/>
    </xf>
    <xf numFmtId="0" fontId="13" fillId="0" borderId="0" xfId="0" applyFont="1" applyAlignment="1">
      <alignment vertical="center"/>
    </xf>
    <xf numFmtId="38" fontId="13" fillId="0" borderId="0" xfId="1" applyFont="1" applyFill="1" applyBorder="1" applyAlignment="1">
      <alignment vertical="center"/>
    </xf>
    <xf numFmtId="176" fontId="6" fillId="0" borderId="0" xfId="0" applyNumberFormat="1" applyFont="1" applyAlignment="1">
      <alignment vertical="center"/>
    </xf>
    <xf numFmtId="0" fontId="14" fillId="0" borderId="0" xfId="0" applyFont="1" applyAlignment="1">
      <alignment vertical="center"/>
    </xf>
    <xf numFmtId="0" fontId="3" fillId="0" borderId="21" xfId="0" applyFont="1" applyBorder="1" applyAlignment="1">
      <alignment horizontal="center" vertical="center"/>
    </xf>
    <xf numFmtId="176" fontId="10" fillId="3" borderId="21" xfId="0" applyNumberFormat="1" applyFont="1" applyFill="1" applyBorder="1" applyAlignment="1">
      <alignment vertical="center"/>
    </xf>
    <xf numFmtId="0" fontId="17" fillId="0" borderId="0" xfId="0" applyFont="1" applyAlignment="1">
      <alignment vertical="center"/>
    </xf>
    <xf numFmtId="0" fontId="19" fillId="0" borderId="0" xfId="0" applyFont="1" applyAlignment="1">
      <alignment vertical="center"/>
    </xf>
    <xf numFmtId="176" fontId="18" fillId="3" borderId="12" xfId="0" applyNumberFormat="1" applyFont="1" applyFill="1" applyBorder="1" applyAlignment="1">
      <alignment vertical="center"/>
    </xf>
    <xf numFmtId="176" fontId="10" fillId="3" borderId="0" xfId="0" applyNumberFormat="1" applyFont="1" applyFill="1" applyAlignment="1">
      <alignment vertical="center"/>
    </xf>
    <xf numFmtId="176" fontId="7" fillId="0" borderId="0" xfId="0" applyNumberFormat="1" applyFont="1" applyAlignment="1">
      <alignment vertical="center"/>
    </xf>
    <xf numFmtId="0" fontId="3" fillId="0" borderId="0" xfId="0" applyFont="1" applyAlignment="1">
      <alignment horizontal="center" vertical="center"/>
    </xf>
    <xf numFmtId="0" fontId="19" fillId="0" borderId="3" xfId="0" applyFont="1" applyBorder="1" applyAlignment="1">
      <alignment horizontal="center" vertical="center"/>
    </xf>
    <xf numFmtId="0" fontId="19" fillId="0" borderId="3" xfId="0" applyFont="1" applyBorder="1" applyAlignment="1">
      <alignment vertical="center"/>
    </xf>
    <xf numFmtId="0" fontId="18" fillId="0" borderId="0" xfId="0" applyFont="1" applyAlignment="1">
      <alignment vertical="center"/>
    </xf>
    <xf numFmtId="0" fontId="3" fillId="0" borderId="18" xfId="0" applyFont="1" applyBorder="1" applyAlignment="1">
      <alignment horizontal="center" vertical="center"/>
    </xf>
    <xf numFmtId="0" fontId="15" fillId="5" borderId="0" xfId="0" applyFont="1" applyFill="1" applyAlignment="1">
      <alignment vertical="center"/>
    </xf>
    <xf numFmtId="0" fontId="19" fillId="5" borderId="0" xfId="0" applyFont="1" applyFill="1" applyAlignment="1">
      <alignment vertical="center"/>
    </xf>
    <xf numFmtId="0" fontId="7" fillId="0" borderId="4" xfId="0" applyFont="1" applyBorder="1" applyAlignment="1">
      <alignment horizontal="center" vertical="center"/>
    </xf>
    <xf numFmtId="38" fontId="7" fillId="6" borderId="3" xfId="1" applyFont="1" applyFill="1" applyBorder="1" applyAlignment="1">
      <alignment vertical="center"/>
    </xf>
    <xf numFmtId="0" fontId="21" fillId="0" borderId="0" xfId="0" applyFont="1" applyAlignment="1">
      <alignment vertical="center"/>
    </xf>
    <xf numFmtId="0" fontId="4" fillId="7" borderId="3" xfId="0" applyFont="1" applyFill="1" applyBorder="1" applyAlignment="1">
      <alignment horizontal="center" vertical="center"/>
    </xf>
    <xf numFmtId="38" fontId="20" fillId="0" borderId="3" xfId="1" applyFont="1" applyFill="1" applyBorder="1" applyAlignment="1">
      <alignment vertical="center"/>
    </xf>
    <xf numFmtId="38" fontId="19" fillId="2" borderId="3" xfId="1" applyFont="1" applyFill="1" applyBorder="1" applyAlignment="1">
      <alignment vertical="center"/>
    </xf>
    <xf numFmtId="176" fontId="19" fillId="0" borderId="0" xfId="0" applyNumberFormat="1" applyFont="1" applyAlignment="1">
      <alignment vertical="center"/>
    </xf>
    <xf numFmtId="0" fontId="19" fillId="0" borderId="0" xfId="0" applyFont="1" applyAlignment="1">
      <alignment horizontal="center" vertical="center"/>
    </xf>
    <xf numFmtId="38" fontId="10" fillId="0" borderId="3" xfId="1" applyFont="1" applyBorder="1" applyAlignment="1">
      <alignment vertical="center"/>
    </xf>
    <xf numFmtId="0" fontId="18" fillId="0" borderId="0" xfId="0" applyFont="1" applyAlignment="1">
      <alignment horizontal="center" vertical="center"/>
    </xf>
    <xf numFmtId="0" fontId="24" fillId="8" borderId="0" xfId="0" applyFont="1" applyFill="1" applyAlignment="1">
      <alignment vertical="center"/>
    </xf>
    <xf numFmtId="177" fontId="3" fillId="0" borderId="22" xfId="2" applyNumberFormat="1" applyFont="1" applyBorder="1" applyAlignment="1">
      <alignment vertical="center"/>
    </xf>
    <xf numFmtId="0" fontId="3" fillId="0" borderId="3" xfId="0" applyFont="1" applyBorder="1" applyAlignment="1">
      <alignment horizontal="center" vertical="center"/>
    </xf>
    <xf numFmtId="177" fontId="3" fillId="0" borderId="3" xfId="2" applyNumberFormat="1" applyFont="1" applyBorder="1" applyAlignment="1">
      <alignment vertical="center"/>
    </xf>
    <xf numFmtId="176" fontId="18" fillId="3" borderId="0" xfId="0" applyNumberFormat="1" applyFont="1" applyFill="1" applyAlignment="1">
      <alignment vertical="center"/>
    </xf>
    <xf numFmtId="0" fontId="19" fillId="6" borderId="3" xfId="0" applyFont="1" applyFill="1" applyBorder="1" applyAlignment="1">
      <alignment vertical="center"/>
    </xf>
    <xf numFmtId="0" fontId="7" fillId="0" borderId="0" xfId="0" applyFont="1" applyAlignment="1">
      <alignment horizontal="center" vertical="center"/>
    </xf>
    <xf numFmtId="38" fontId="7" fillId="0" borderId="3" xfId="1" applyFont="1" applyBorder="1" applyAlignment="1">
      <alignment horizontal="center" vertical="center"/>
    </xf>
    <xf numFmtId="38" fontId="7" fillId="0" borderId="3" xfId="1" applyFont="1" applyBorder="1" applyAlignment="1">
      <alignment horizontal="center" vertical="center" wrapText="1"/>
    </xf>
    <xf numFmtId="177" fontId="3" fillId="0" borderId="0" xfId="2" applyNumberFormat="1" applyFont="1" applyBorder="1" applyAlignment="1">
      <alignment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8" fillId="0" borderId="30" xfId="0" applyFont="1" applyBorder="1" applyAlignment="1">
      <alignment horizontal="center" vertical="center"/>
    </xf>
    <xf numFmtId="38" fontId="20" fillId="0" borderId="31" xfId="0" applyNumberFormat="1" applyFont="1" applyBorder="1" applyAlignment="1">
      <alignment vertical="center"/>
    </xf>
    <xf numFmtId="0" fontId="7" fillId="0" borderId="30" xfId="0" applyFont="1" applyBorder="1" applyAlignment="1">
      <alignment horizontal="center" vertical="center"/>
    </xf>
    <xf numFmtId="0" fontId="9" fillId="0" borderId="30" xfId="0" applyFont="1" applyBorder="1" applyAlignment="1">
      <alignment horizontal="center" vertical="center"/>
    </xf>
    <xf numFmtId="0" fontId="10" fillId="0" borderId="34" xfId="0" applyFont="1" applyBorder="1" applyAlignment="1">
      <alignment vertical="center"/>
    </xf>
    <xf numFmtId="38" fontId="18" fillId="0" borderId="35" xfId="1" applyFont="1" applyBorder="1" applyAlignment="1">
      <alignment vertical="center"/>
    </xf>
    <xf numFmtId="38" fontId="23" fillId="3" borderId="35" xfId="1" applyFont="1" applyFill="1" applyBorder="1" applyAlignment="1">
      <alignment vertical="center"/>
    </xf>
    <xf numFmtId="38" fontId="18" fillId="0" borderId="35" xfId="1" applyFont="1" applyFill="1" applyBorder="1" applyAlignment="1">
      <alignment vertical="center"/>
    </xf>
    <xf numFmtId="0" fontId="3" fillId="0" borderId="24" xfId="0" applyFont="1" applyBorder="1" applyAlignment="1">
      <alignment vertical="center"/>
    </xf>
    <xf numFmtId="38" fontId="24" fillId="0" borderId="39" xfId="0" applyNumberFormat="1" applyFont="1" applyBorder="1" applyAlignment="1">
      <alignment vertical="center"/>
    </xf>
    <xf numFmtId="0" fontId="25" fillId="0" borderId="38" xfId="0" applyFont="1" applyBorder="1" applyAlignment="1">
      <alignment horizontal="center" vertical="center"/>
    </xf>
    <xf numFmtId="38" fontId="10" fillId="9" borderId="3" xfId="1" applyFont="1" applyFill="1" applyBorder="1" applyAlignment="1">
      <alignment vertical="center"/>
    </xf>
    <xf numFmtId="38" fontId="24" fillId="0" borderId="35" xfId="1" applyFont="1" applyFill="1" applyBorder="1" applyAlignment="1">
      <alignment vertical="center"/>
    </xf>
    <xf numFmtId="38" fontId="10" fillId="0" borderId="3" xfId="1" applyFont="1" applyFill="1" applyBorder="1" applyAlignment="1">
      <alignment vertical="center"/>
    </xf>
    <xf numFmtId="0" fontId="4" fillId="0" borderId="4" xfId="0" applyFont="1" applyBorder="1" applyAlignment="1">
      <alignment horizontal="center" vertical="center"/>
    </xf>
    <xf numFmtId="38" fontId="7" fillId="0" borderId="4" xfId="1" applyFont="1" applyBorder="1" applyAlignment="1">
      <alignment vertical="center"/>
    </xf>
    <xf numFmtId="38" fontId="10" fillId="0" borderId="4" xfId="1" applyFont="1" applyBorder="1" applyAlignment="1">
      <alignment vertical="center"/>
    </xf>
    <xf numFmtId="38" fontId="23" fillId="3" borderId="40" xfId="1" applyFont="1" applyFill="1" applyBorder="1" applyAlignment="1">
      <alignment vertical="center"/>
    </xf>
    <xf numFmtId="0" fontId="3" fillId="0" borderId="15" xfId="0" applyFont="1" applyBorder="1" applyAlignment="1">
      <alignment horizontal="center" vertical="center"/>
    </xf>
    <xf numFmtId="0" fontId="5" fillId="0" borderId="0" xfId="0" applyFont="1" applyAlignment="1">
      <alignment horizontal="center" vertical="center"/>
    </xf>
    <xf numFmtId="0" fontId="7" fillId="0" borderId="41" xfId="0" applyFont="1" applyBorder="1" applyAlignment="1">
      <alignment horizontal="center" vertical="center"/>
    </xf>
    <xf numFmtId="38" fontId="12" fillId="0" borderId="42" xfId="1" applyFont="1" applyBorder="1" applyAlignment="1">
      <alignment vertical="center"/>
    </xf>
    <xf numFmtId="38" fontId="12" fillId="0" borderId="0" xfId="1" applyFont="1" applyFill="1" applyBorder="1" applyAlignment="1">
      <alignment vertical="center"/>
    </xf>
    <xf numFmtId="177" fontId="6" fillId="3" borderId="0" xfId="2" applyNumberFormat="1" applyFont="1" applyFill="1" applyBorder="1" applyAlignment="1">
      <alignment vertical="center"/>
    </xf>
    <xf numFmtId="38" fontId="12" fillId="0" borderId="0" xfId="1" applyFont="1" applyBorder="1" applyAlignment="1">
      <alignment vertical="center"/>
    </xf>
    <xf numFmtId="38" fontId="12" fillId="2" borderId="0" xfId="1" applyFont="1" applyFill="1" applyBorder="1" applyAlignment="1">
      <alignment vertical="center"/>
    </xf>
    <xf numFmtId="38" fontId="23" fillId="0" borderId="3" xfId="1" applyFont="1" applyBorder="1" applyAlignment="1">
      <alignment vertical="center"/>
    </xf>
    <xf numFmtId="38" fontId="23" fillId="3" borderId="36" xfId="0" applyNumberFormat="1" applyFont="1" applyFill="1" applyBorder="1" applyAlignment="1">
      <alignment vertical="center"/>
    </xf>
    <xf numFmtId="176" fontId="25" fillId="8" borderId="0" xfId="0" applyNumberFormat="1" applyFont="1" applyFill="1" applyAlignment="1">
      <alignment vertical="center"/>
    </xf>
    <xf numFmtId="38" fontId="20" fillId="0" borderId="3" xfId="1" applyFont="1" applyBorder="1" applyAlignment="1">
      <alignment horizontal="center" vertical="center" wrapText="1"/>
    </xf>
    <xf numFmtId="0" fontId="27" fillId="0" borderId="0" xfId="0"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176" fontId="27" fillId="0" borderId="0" xfId="0" applyNumberFormat="1" applyFont="1" applyAlignment="1">
      <alignment vertical="center"/>
    </xf>
    <xf numFmtId="0" fontId="29" fillId="8" borderId="0" xfId="0" applyFont="1" applyFill="1" applyAlignment="1">
      <alignment vertical="center"/>
    </xf>
    <xf numFmtId="176" fontId="29" fillId="8" borderId="0" xfId="0" applyNumberFormat="1" applyFont="1" applyFill="1" applyAlignment="1">
      <alignment vertical="center"/>
    </xf>
    <xf numFmtId="0" fontId="29" fillId="0" borderId="0" xfId="0" applyFont="1" applyAlignment="1">
      <alignment horizontal="center" vertical="center"/>
    </xf>
    <xf numFmtId="0" fontId="29" fillId="0" borderId="0" xfId="0" applyFont="1" applyAlignment="1">
      <alignment vertical="center"/>
    </xf>
    <xf numFmtId="0" fontId="30" fillId="0" borderId="0" xfId="0" applyFont="1" applyAlignment="1">
      <alignment vertical="center"/>
    </xf>
    <xf numFmtId="0" fontId="27" fillId="6" borderId="0" xfId="0" applyFont="1" applyFill="1" applyAlignment="1">
      <alignment vertical="center"/>
    </xf>
    <xf numFmtId="38" fontId="25" fillId="0" borderId="3" xfId="1" applyFont="1" applyBorder="1" applyAlignment="1">
      <alignment horizontal="center" vertical="center"/>
    </xf>
    <xf numFmtId="38" fontId="25" fillId="0" borderId="3" xfId="1" applyFont="1" applyBorder="1" applyAlignment="1">
      <alignment horizontal="center" vertical="center" wrapText="1"/>
    </xf>
    <xf numFmtId="0" fontId="23" fillId="3" borderId="34" xfId="0" applyFont="1" applyFill="1" applyBorder="1" applyAlignment="1">
      <alignment vertical="center"/>
    </xf>
    <xf numFmtId="38" fontId="32" fillId="3" borderId="35" xfId="1" applyFont="1" applyFill="1" applyBorder="1" applyAlignment="1">
      <alignment vertical="center"/>
    </xf>
    <xf numFmtId="38" fontId="26" fillId="0" borderId="3" xfId="1" applyFont="1" applyFill="1" applyBorder="1" applyAlignment="1">
      <alignment vertical="center"/>
    </xf>
    <xf numFmtId="0" fontId="32" fillId="0" borderId="26" xfId="0" applyFont="1" applyBorder="1" applyAlignment="1">
      <alignment horizontal="center" vertical="center"/>
    </xf>
    <xf numFmtId="0" fontId="32" fillId="0" borderId="44" xfId="0" applyFont="1" applyBorder="1" applyAlignment="1">
      <alignment horizontal="center" vertical="center"/>
    </xf>
    <xf numFmtId="0" fontId="24" fillId="0" borderId="3" xfId="0" applyFont="1" applyBorder="1" applyAlignment="1">
      <alignment horizontal="center" vertical="center"/>
    </xf>
    <xf numFmtId="38" fontId="24" fillId="0" borderId="3" xfId="0" applyNumberFormat="1" applyFont="1" applyBorder="1" applyAlignment="1">
      <alignment horizontal="center" vertical="center"/>
    </xf>
    <xf numFmtId="0" fontId="24" fillId="0" borderId="3" xfId="0" applyFont="1" applyBorder="1" applyAlignment="1">
      <alignment horizontal="center" vertical="center" wrapText="1"/>
    </xf>
    <xf numFmtId="38" fontId="24" fillId="0" borderId="3" xfId="0" applyNumberFormat="1" applyFont="1" applyBorder="1" applyAlignment="1">
      <alignment horizontal="right" vertical="center" wrapText="1"/>
    </xf>
    <xf numFmtId="176" fontId="24" fillId="0" borderId="3" xfId="0" applyNumberFormat="1" applyFont="1" applyBorder="1" applyAlignment="1">
      <alignment horizontal="center" vertical="center" wrapText="1"/>
    </xf>
    <xf numFmtId="38" fontId="24" fillId="0" borderId="31" xfId="1" applyFont="1" applyBorder="1" applyAlignment="1">
      <alignment horizontal="center" vertical="center" wrapText="1"/>
    </xf>
    <xf numFmtId="0" fontId="25" fillId="0" borderId="3" xfId="0" applyFont="1" applyBorder="1" applyAlignment="1">
      <alignment horizontal="center" vertical="center"/>
    </xf>
    <xf numFmtId="0" fontId="25" fillId="0" borderId="3" xfId="0" applyFont="1" applyBorder="1" applyAlignment="1">
      <alignment vertical="center"/>
    </xf>
    <xf numFmtId="0" fontId="22" fillId="0" borderId="3" xfId="0" applyFont="1" applyBorder="1" applyAlignment="1">
      <alignment horizontal="center" vertical="center"/>
    </xf>
    <xf numFmtId="0" fontId="22" fillId="0" borderId="3" xfId="0" applyFont="1" applyBorder="1" applyAlignment="1">
      <alignment vertical="center"/>
    </xf>
    <xf numFmtId="0" fontId="26" fillId="0" borderId="0" xfId="0" applyFont="1" applyAlignment="1">
      <alignment horizontal="right" vertical="center"/>
    </xf>
    <xf numFmtId="0" fontId="26" fillId="3" borderId="0" xfId="0" applyFont="1" applyFill="1" applyAlignment="1">
      <alignment vertical="center"/>
    </xf>
    <xf numFmtId="0" fontId="26" fillId="0" borderId="0" xfId="0" applyFont="1" applyAlignment="1">
      <alignment vertical="center"/>
    </xf>
    <xf numFmtId="0" fontId="18" fillId="0" borderId="30" xfId="0" applyFont="1" applyBorder="1" applyAlignment="1">
      <alignment horizontal="center" vertical="center"/>
    </xf>
    <xf numFmtId="0" fontId="18" fillId="0" borderId="3" xfId="0" applyFont="1" applyBorder="1" applyAlignment="1">
      <alignment horizontal="center" vertical="center"/>
    </xf>
    <xf numFmtId="0" fontId="18" fillId="0" borderId="31" xfId="0" applyFont="1" applyBorder="1" applyAlignment="1">
      <alignment horizontal="center" vertical="center"/>
    </xf>
    <xf numFmtId="0" fontId="18" fillId="7" borderId="3" xfId="0" applyFont="1" applyFill="1" applyBorder="1" applyAlignment="1">
      <alignment horizontal="center" vertical="center"/>
    </xf>
    <xf numFmtId="0" fontId="18" fillId="0" borderId="10" xfId="0" applyFont="1" applyBorder="1" applyAlignment="1">
      <alignment horizontal="center" vertical="center"/>
    </xf>
    <xf numFmtId="0" fontId="18" fillId="0" borderId="4" xfId="0" applyFont="1" applyBorder="1" applyAlignment="1">
      <alignment horizontal="center" vertical="center"/>
    </xf>
    <xf numFmtId="0" fontId="34" fillId="7" borderId="3" xfId="0" applyFont="1" applyFill="1" applyBorder="1" applyAlignment="1">
      <alignment horizontal="center" vertical="center"/>
    </xf>
    <xf numFmtId="0" fontId="25" fillId="0" borderId="0" xfId="0" applyFont="1" applyAlignment="1">
      <alignment vertical="center"/>
    </xf>
    <xf numFmtId="0" fontId="35" fillId="0" borderId="3" xfId="0" applyFont="1" applyBorder="1" applyAlignment="1">
      <alignment horizontal="center" vertical="center"/>
    </xf>
    <xf numFmtId="0" fontId="17" fillId="0" borderId="0" xfId="0" applyFont="1" applyAlignment="1">
      <alignment horizontal="left" vertical="center"/>
    </xf>
    <xf numFmtId="38" fontId="3" fillId="0" borderId="0" xfId="1" applyFont="1" applyAlignment="1">
      <alignment vertical="center"/>
    </xf>
    <xf numFmtId="38" fontId="25" fillId="0" borderId="0" xfId="1" applyFont="1" applyAlignment="1">
      <alignment vertical="center"/>
    </xf>
    <xf numFmtId="0" fontId="36" fillId="0" borderId="30" xfId="0" applyFont="1" applyBorder="1" applyAlignment="1">
      <alignment horizontal="center" vertical="center"/>
    </xf>
    <xf numFmtId="38" fontId="12" fillId="0" borderId="0" xfId="1" applyFont="1" applyAlignment="1">
      <alignment vertical="center"/>
    </xf>
    <xf numFmtId="38" fontId="18" fillId="0" borderId="0" xfId="1" applyFont="1" applyAlignment="1">
      <alignment vertical="center"/>
    </xf>
    <xf numFmtId="177" fontId="26" fillId="0" borderId="3" xfId="2" applyNumberFormat="1" applyFont="1" applyBorder="1" applyAlignment="1">
      <alignment vertical="center"/>
    </xf>
    <xf numFmtId="38" fontId="7" fillId="0" borderId="0" xfId="1" applyFont="1" applyAlignment="1">
      <alignment vertical="center"/>
    </xf>
    <xf numFmtId="38" fontId="18" fillId="3" borderId="35" xfId="1" applyFont="1" applyFill="1" applyBorder="1" applyAlignment="1">
      <alignment vertical="center"/>
    </xf>
    <xf numFmtId="177" fontId="26" fillId="3" borderId="3" xfId="2" applyNumberFormat="1" applyFont="1" applyFill="1" applyBorder="1" applyAlignment="1">
      <alignment vertical="center"/>
    </xf>
    <xf numFmtId="38" fontId="12" fillId="0" borderId="0" xfId="0" applyNumberFormat="1" applyFont="1" applyAlignment="1">
      <alignment vertical="center"/>
    </xf>
    <xf numFmtId="10" fontId="3" fillId="0" borderId="0" xfId="2" applyNumberFormat="1" applyFont="1" applyAlignment="1">
      <alignment vertical="center"/>
    </xf>
    <xf numFmtId="38" fontId="0" fillId="0" borderId="0" xfId="1" applyFont="1" applyAlignment="1"/>
    <xf numFmtId="0" fontId="0" fillId="0" borderId="0" xfId="0" applyAlignment="1">
      <alignment horizontal="center" vertical="center"/>
    </xf>
    <xf numFmtId="0" fontId="0" fillId="0" borderId="0" xfId="0" applyAlignment="1">
      <alignment horizontal="right" vertical="center"/>
    </xf>
    <xf numFmtId="0" fontId="38" fillId="0" borderId="0" xfId="0" applyFont="1" applyAlignment="1">
      <alignment vertical="center"/>
    </xf>
    <xf numFmtId="38" fontId="37" fillId="0" borderId="0" xfId="1" applyFont="1" applyAlignment="1">
      <alignment vertical="center"/>
    </xf>
    <xf numFmtId="0" fontId="37" fillId="0" borderId="0" xfId="0" applyFont="1" applyAlignment="1">
      <alignment horizontal="right" vertical="center"/>
    </xf>
    <xf numFmtId="38" fontId="0" fillId="0" borderId="3" xfId="1" applyFont="1" applyBorder="1" applyAlignment="1">
      <alignment horizontal="right" vertical="center"/>
    </xf>
    <xf numFmtId="0" fontId="37" fillId="0" borderId="0" xfId="0" applyFont="1" applyAlignment="1">
      <alignment horizontal="left" vertical="center"/>
    </xf>
    <xf numFmtId="0" fontId="0" fillId="10" borderId="51" xfId="0" applyFill="1" applyBorder="1" applyAlignment="1">
      <alignment horizontal="center" vertical="center"/>
    </xf>
    <xf numFmtId="0" fontId="0" fillId="0" borderId="52" xfId="0" applyBorder="1" applyAlignment="1">
      <alignment horizontal="right" vertical="center"/>
    </xf>
    <xf numFmtId="0" fontId="37" fillId="3" borderId="54" xfId="0" applyFont="1" applyFill="1" applyBorder="1" applyAlignment="1">
      <alignment horizontal="right" vertical="center"/>
    </xf>
    <xf numFmtId="38" fontId="37" fillId="3" borderId="55" xfId="1" applyFont="1" applyFill="1" applyBorder="1" applyAlignment="1">
      <alignment horizontal="right" vertical="center"/>
    </xf>
    <xf numFmtId="0" fontId="3" fillId="0" borderId="16" xfId="0" applyFont="1" applyBorder="1" applyAlignment="1">
      <alignment horizontal="center" vertical="center"/>
    </xf>
    <xf numFmtId="38" fontId="20" fillId="0" borderId="3" xfId="0" applyNumberFormat="1" applyFont="1" applyBorder="1" applyAlignment="1">
      <alignment horizontal="right" vertical="center" wrapText="1"/>
    </xf>
    <xf numFmtId="0" fontId="20" fillId="0" borderId="3" xfId="0" applyFont="1" applyBorder="1" applyAlignment="1">
      <alignment horizontal="center" vertical="center" wrapText="1"/>
    </xf>
    <xf numFmtId="176" fontId="20" fillId="0" borderId="3" xfId="0" applyNumberFormat="1" applyFont="1" applyBorder="1" applyAlignment="1">
      <alignment horizontal="center" vertical="center" wrapText="1"/>
    </xf>
    <xf numFmtId="38" fontId="20" fillId="0" borderId="31" xfId="1" applyFont="1" applyBorder="1" applyAlignment="1">
      <alignment horizontal="center" vertical="center" wrapText="1"/>
    </xf>
    <xf numFmtId="0" fontId="40" fillId="0" borderId="30" xfId="0" applyFont="1" applyBorder="1" applyAlignment="1">
      <alignment horizontal="center" vertical="center"/>
    </xf>
    <xf numFmtId="0" fontId="40" fillId="0" borderId="3" xfId="0" applyFont="1" applyBorder="1" applyAlignment="1">
      <alignment horizontal="center" vertical="center"/>
    </xf>
    <xf numFmtId="0" fontId="40" fillId="0" borderId="4" xfId="0" applyFont="1" applyBorder="1" applyAlignment="1">
      <alignment horizontal="center" vertical="center"/>
    </xf>
    <xf numFmtId="0" fontId="40" fillId="0" borderId="31" xfId="0" applyFont="1" applyBorder="1" applyAlignment="1">
      <alignment horizontal="center" vertical="center"/>
    </xf>
    <xf numFmtId="0" fontId="41" fillId="0" borderId="30" xfId="0" applyFont="1" applyBorder="1" applyAlignment="1">
      <alignment horizontal="center" vertical="center"/>
    </xf>
    <xf numFmtId="38" fontId="40" fillId="0" borderId="3" xfId="1" applyFont="1" applyBorder="1" applyAlignment="1">
      <alignment vertical="center"/>
    </xf>
    <xf numFmtId="38" fontId="40" fillId="0" borderId="3" xfId="1" applyFont="1" applyFill="1" applyBorder="1" applyAlignment="1">
      <alignment vertical="center"/>
    </xf>
    <xf numFmtId="38" fontId="26" fillId="0" borderId="3" xfId="1" applyFont="1" applyBorder="1" applyAlignment="1">
      <alignment vertical="center"/>
    </xf>
    <xf numFmtId="38" fontId="40" fillId="0" borderId="4" xfId="1" applyFont="1" applyBorder="1" applyAlignment="1">
      <alignment vertical="center"/>
    </xf>
    <xf numFmtId="38" fontId="26" fillId="0" borderId="31" xfId="0" applyNumberFormat="1" applyFont="1" applyBorder="1" applyAlignment="1">
      <alignment vertical="center"/>
    </xf>
    <xf numFmtId="0" fontId="42" fillId="0" borderId="30" xfId="0" applyFont="1" applyBorder="1" applyAlignment="1">
      <alignment horizontal="center" vertical="center"/>
    </xf>
    <xf numFmtId="0" fontId="26" fillId="0" borderId="30" xfId="0" applyFont="1" applyBorder="1" applyAlignment="1">
      <alignment horizontal="center" vertical="center"/>
    </xf>
    <xf numFmtId="0" fontId="26" fillId="0" borderId="3" xfId="0" applyFont="1" applyBorder="1" applyAlignment="1">
      <alignment horizontal="center" vertical="center"/>
    </xf>
    <xf numFmtId="38" fontId="26" fillId="0" borderId="4" xfId="1" applyFont="1" applyBorder="1" applyAlignment="1">
      <alignment vertical="center"/>
    </xf>
    <xf numFmtId="38" fontId="40" fillId="2" borderId="3" xfId="1" applyFont="1" applyFill="1" applyBorder="1" applyAlignment="1">
      <alignment vertical="center"/>
    </xf>
    <xf numFmtId="0" fontId="26" fillId="3" borderId="34" xfId="0" applyFont="1" applyFill="1" applyBorder="1" applyAlignment="1">
      <alignment vertical="center"/>
    </xf>
    <xf numFmtId="38" fontId="26" fillId="3" borderId="35" xfId="1" applyFont="1" applyFill="1" applyBorder="1" applyAlignment="1">
      <alignment vertical="center"/>
    </xf>
    <xf numFmtId="38" fontId="40" fillId="0" borderId="3" xfId="0" applyNumberFormat="1" applyFont="1" applyBorder="1" applyAlignment="1">
      <alignment vertical="center"/>
    </xf>
    <xf numFmtId="38" fontId="22" fillId="0" borderId="3" xfId="1" applyFont="1" applyBorder="1" applyAlignment="1">
      <alignment vertical="center"/>
    </xf>
    <xf numFmtId="38" fontId="22" fillId="0" borderId="3" xfId="1" applyFont="1" applyFill="1" applyBorder="1" applyAlignment="1">
      <alignment vertical="center"/>
    </xf>
    <xf numFmtId="38" fontId="22" fillId="0" borderId="4" xfId="1" applyFont="1" applyBorder="1" applyAlignment="1">
      <alignment vertical="center"/>
    </xf>
    <xf numFmtId="38" fontId="22" fillId="0" borderId="31" xfId="0" applyNumberFormat="1" applyFont="1" applyBorder="1" applyAlignment="1">
      <alignment vertical="center"/>
    </xf>
    <xf numFmtId="38" fontId="24" fillId="0" borderId="0" xfId="1" applyFont="1" applyAlignment="1">
      <alignment vertical="center"/>
    </xf>
    <xf numFmtId="177" fontId="24" fillId="0" borderId="0" xfId="2" applyNumberFormat="1" applyFont="1" applyAlignment="1">
      <alignment vertical="center"/>
    </xf>
    <xf numFmtId="38" fontId="24" fillId="0" borderId="0" xfId="0" applyNumberFormat="1" applyFont="1" applyAlignment="1">
      <alignment vertical="center"/>
    </xf>
    <xf numFmtId="38" fontId="22" fillId="0" borderId="3" xfId="0" applyNumberFormat="1" applyFont="1" applyBorder="1" applyAlignment="1">
      <alignment horizontal="right" vertical="center" wrapText="1"/>
    </xf>
    <xf numFmtId="38" fontId="22" fillId="0" borderId="31" xfId="1" applyFont="1" applyBorder="1" applyAlignment="1">
      <alignment horizontal="right" vertical="center" wrapText="1"/>
    </xf>
    <xf numFmtId="0" fontId="22" fillId="0" borderId="3" xfId="0" applyFont="1" applyBorder="1" applyAlignment="1">
      <alignment horizontal="center" vertical="center" wrapText="1"/>
    </xf>
    <xf numFmtId="38" fontId="16" fillId="0" borderId="0" xfId="0" applyNumberFormat="1" applyFont="1" applyAlignment="1">
      <alignment vertical="center"/>
    </xf>
    <xf numFmtId="0" fontId="22" fillId="0" borderId="0" xfId="0" applyFont="1" applyAlignment="1">
      <alignment horizontal="right" vertical="center"/>
    </xf>
    <xf numFmtId="0" fontId="25" fillId="0" borderId="0" xfId="0" applyFont="1" applyAlignment="1">
      <alignment horizontal="right" vertical="center"/>
    </xf>
    <xf numFmtId="0" fontId="43" fillId="0" borderId="0" xfId="0" applyFont="1" applyAlignment="1">
      <alignment vertical="center"/>
    </xf>
    <xf numFmtId="0" fontId="44" fillId="0" borderId="0" xfId="0" applyFont="1"/>
    <xf numFmtId="38" fontId="40" fillId="0" borderId="31" xfId="1" applyFont="1" applyFill="1" applyBorder="1" applyAlignment="1">
      <alignment vertical="center"/>
    </xf>
    <xf numFmtId="38" fontId="22" fillId="3" borderId="35" xfId="1" applyFont="1" applyFill="1" applyBorder="1" applyAlignment="1">
      <alignment vertical="center"/>
    </xf>
    <xf numFmtId="38" fontId="0" fillId="3" borderId="55" xfId="1" applyFont="1" applyFill="1" applyBorder="1" applyAlignment="1">
      <alignment horizontal="right" vertical="center"/>
    </xf>
    <xf numFmtId="177" fontId="37" fillId="0" borderId="3" xfId="2" applyNumberFormat="1" applyFont="1" applyBorder="1" applyAlignment="1">
      <alignment horizontal="right" vertical="center"/>
    </xf>
    <xf numFmtId="177" fontId="37" fillId="0" borderId="4" xfId="2" applyNumberFormat="1" applyFont="1" applyBorder="1" applyAlignment="1">
      <alignment horizontal="right" vertical="center"/>
    </xf>
    <xf numFmtId="38" fontId="37" fillId="11" borderId="52" xfId="0" applyNumberFormat="1" applyFont="1" applyFill="1" applyBorder="1" applyAlignment="1">
      <alignment horizontal="right" vertical="center"/>
    </xf>
    <xf numFmtId="38" fontId="37" fillId="12" borderId="43" xfId="1" applyFont="1" applyFill="1" applyBorder="1" applyAlignment="1">
      <alignment horizontal="right" vertical="center"/>
    </xf>
    <xf numFmtId="38" fontId="37" fillId="7" borderId="3" xfId="1" applyFont="1" applyFill="1" applyBorder="1" applyAlignment="1">
      <alignment horizontal="right" vertical="center"/>
    </xf>
    <xf numFmtId="38" fontId="45" fillId="3" borderId="54" xfId="0" applyNumberFormat="1" applyFont="1" applyFill="1" applyBorder="1" applyAlignment="1">
      <alignment horizontal="right" vertical="center"/>
    </xf>
    <xf numFmtId="56" fontId="47" fillId="3" borderId="0" xfId="0" applyNumberFormat="1" applyFont="1" applyFill="1" applyAlignment="1">
      <alignment horizontal="right" vertical="center"/>
    </xf>
    <xf numFmtId="0" fontId="38" fillId="0" borderId="57" xfId="0" applyFont="1" applyBorder="1" applyAlignment="1">
      <alignment vertical="center"/>
    </xf>
    <xf numFmtId="38" fontId="37" fillId="3" borderId="58" xfId="0" applyNumberFormat="1" applyFont="1" applyFill="1" applyBorder="1" applyAlignment="1">
      <alignment horizontal="right" vertical="center"/>
    </xf>
    <xf numFmtId="38" fontId="38" fillId="10" borderId="60" xfId="1" applyFont="1" applyFill="1" applyBorder="1" applyAlignment="1">
      <alignment horizontal="center" vertical="center"/>
    </xf>
    <xf numFmtId="0" fontId="0" fillId="10" borderId="60" xfId="0" applyFill="1" applyBorder="1" applyAlignment="1">
      <alignment horizontal="center" vertical="center"/>
    </xf>
    <xf numFmtId="0" fontId="39" fillId="10" borderId="60" xfId="0" applyFont="1" applyFill="1" applyBorder="1" applyAlignment="1">
      <alignment horizontal="center" vertical="center"/>
    </xf>
    <xf numFmtId="0" fontId="0" fillId="10" borderId="61" xfId="0" applyFill="1" applyBorder="1" applyAlignment="1">
      <alignment horizontal="center" vertical="center"/>
    </xf>
    <xf numFmtId="0" fontId="38" fillId="10" borderId="62" xfId="0" applyFont="1" applyFill="1" applyBorder="1" applyAlignment="1">
      <alignment horizontal="center" vertical="center"/>
    </xf>
    <xf numFmtId="0" fontId="0" fillId="10" borderId="63" xfId="0" applyFill="1" applyBorder="1" applyAlignment="1">
      <alignment horizontal="center" vertical="center"/>
    </xf>
    <xf numFmtId="0" fontId="38" fillId="10" borderId="64" xfId="0" applyFont="1" applyFill="1" applyBorder="1" applyAlignment="1">
      <alignment horizontal="center" vertical="center"/>
    </xf>
    <xf numFmtId="0" fontId="44" fillId="10" borderId="61" xfId="0" applyFont="1" applyFill="1" applyBorder="1" applyAlignment="1">
      <alignment horizontal="center" vertical="center"/>
    </xf>
    <xf numFmtId="0" fontId="48" fillId="0" borderId="0" xfId="0" applyFont="1" applyAlignment="1">
      <alignment vertical="center"/>
    </xf>
    <xf numFmtId="177" fontId="37" fillId="3" borderId="59" xfId="2" applyNumberFormat="1" applyFont="1" applyFill="1" applyBorder="1" applyAlignment="1">
      <alignment horizontal="right" vertical="center"/>
    </xf>
    <xf numFmtId="177" fontId="45" fillId="3" borderId="55" xfId="2" applyNumberFormat="1" applyFont="1" applyFill="1" applyBorder="1" applyAlignment="1">
      <alignment horizontal="right" vertical="center"/>
    </xf>
    <xf numFmtId="38" fontId="45" fillId="3" borderId="55" xfId="0" applyNumberFormat="1" applyFont="1" applyFill="1" applyBorder="1" applyAlignment="1">
      <alignment horizontal="right" vertical="center"/>
    </xf>
    <xf numFmtId="38" fontId="46" fillId="3" borderId="56" xfId="0" applyNumberFormat="1" applyFont="1" applyFill="1" applyBorder="1" applyAlignment="1">
      <alignment horizontal="right" vertical="center"/>
    </xf>
    <xf numFmtId="38" fontId="37" fillId="3" borderId="58" xfId="1" applyFont="1" applyFill="1" applyBorder="1" applyAlignment="1">
      <alignment horizontal="right" vertical="center"/>
    </xf>
    <xf numFmtId="38" fontId="0" fillId="0" borderId="53" xfId="1" applyFont="1" applyBorder="1" applyAlignment="1">
      <alignment horizontal="right" vertical="center"/>
    </xf>
    <xf numFmtId="38" fontId="37" fillId="3" borderId="56" xfId="1" applyFont="1" applyFill="1" applyBorder="1" applyAlignment="1">
      <alignment horizontal="right" vertical="center"/>
    </xf>
    <xf numFmtId="0" fontId="39" fillId="10" borderId="62" xfId="0" applyFont="1" applyFill="1" applyBorder="1" applyAlignment="1">
      <alignment horizontal="center" vertical="center"/>
    </xf>
    <xf numFmtId="38" fontId="47" fillId="0" borderId="3" xfId="0" applyNumberFormat="1" applyFont="1" applyBorder="1" applyAlignment="1">
      <alignment horizontal="right" vertical="center"/>
    </xf>
    <xf numFmtId="177" fontId="47" fillId="0" borderId="3" xfId="2" applyNumberFormat="1" applyFont="1" applyBorder="1" applyAlignment="1">
      <alignment horizontal="right" vertical="center"/>
    </xf>
    <xf numFmtId="38" fontId="47" fillId="8" borderId="3" xfId="0" applyNumberFormat="1" applyFont="1" applyFill="1" applyBorder="1" applyAlignment="1">
      <alignment horizontal="right" vertical="center"/>
    </xf>
    <xf numFmtId="2" fontId="40" fillId="0" borderId="0" xfId="0" applyNumberFormat="1" applyFont="1" applyAlignment="1">
      <alignment vertical="center"/>
    </xf>
    <xf numFmtId="2" fontId="26" fillId="0" borderId="26" xfId="0" applyNumberFormat="1" applyFont="1" applyBorder="1" applyAlignment="1">
      <alignment horizontal="center" vertical="center"/>
    </xf>
    <xf numFmtId="2" fontId="26" fillId="0" borderId="3" xfId="0" applyNumberFormat="1" applyFont="1" applyBorder="1" applyAlignment="1">
      <alignment horizontal="center" vertical="center" wrapText="1"/>
    </xf>
    <xf numFmtId="2" fontId="40" fillId="0" borderId="4" xfId="0" applyNumberFormat="1" applyFont="1" applyBorder="1" applyAlignment="1">
      <alignment horizontal="center" vertical="center"/>
    </xf>
    <xf numFmtId="2" fontId="40" fillId="0" borderId="4" xfId="1" applyNumberFormat="1" applyFont="1" applyBorder="1" applyAlignment="1">
      <alignment vertical="center"/>
    </xf>
    <xf numFmtId="2" fontId="51" fillId="0" borderId="4" xfId="1" applyNumberFormat="1" applyFont="1" applyBorder="1" applyAlignment="1">
      <alignment vertical="center"/>
    </xf>
    <xf numFmtId="2" fontId="23" fillId="0" borderId="4" xfId="1" applyNumberFormat="1" applyFont="1" applyBorder="1" applyAlignment="1">
      <alignment vertical="center"/>
    </xf>
    <xf numFmtId="2" fontId="26" fillId="0" borderId="4" xfId="1" applyNumberFormat="1" applyFont="1" applyBorder="1" applyAlignment="1">
      <alignment vertical="center"/>
    </xf>
    <xf numFmtId="2" fontId="40" fillId="0" borderId="3" xfId="1" applyNumberFormat="1" applyFont="1" applyFill="1" applyBorder="1" applyAlignment="1">
      <alignment vertical="center"/>
    </xf>
    <xf numFmtId="2" fontId="26" fillId="3" borderId="35" xfId="1" applyNumberFormat="1" applyFont="1" applyFill="1" applyBorder="1" applyAlignment="1">
      <alignment vertical="center"/>
    </xf>
    <xf numFmtId="2" fontId="26" fillId="0" borderId="0" xfId="1" applyNumberFormat="1" applyFont="1" applyFill="1" applyBorder="1" applyAlignment="1">
      <alignment vertical="center"/>
    </xf>
    <xf numFmtId="2" fontId="40" fillId="5" borderId="0" xfId="0" applyNumberFormat="1" applyFont="1" applyFill="1" applyAlignment="1">
      <alignment vertical="center"/>
    </xf>
    <xf numFmtId="2" fontId="40" fillId="0" borderId="15" xfId="0" applyNumberFormat="1" applyFont="1" applyBorder="1" applyAlignment="1">
      <alignment horizontal="center" vertical="center"/>
    </xf>
    <xf numFmtId="2" fontId="26" fillId="0" borderId="0" xfId="0" applyNumberFormat="1" applyFont="1" applyAlignment="1">
      <alignment horizontal="center" vertical="center"/>
    </xf>
    <xf numFmtId="2" fontId="40" fillId="0" borderId="41" xfId="0" applyNumberFormat="1" applyFont="1" applyBorder="1" applyAlignment="1">
      <alignment horizontal="center" vertical="center"/>
    </xf>
    <xf numFmtId="2" fontId="40" fillId="0" borderId="42" xfId="1" applyNumberFormat="1" applyFont="1" applyBorder="1" applyAlignment="1">
      <alignment vertical="center"/>
    </xf>
    <xf numFmtId="2" fontId="40" fillId="0" borderId="0" xfId="0" applyNumberFormat="1" applyFont="1" applyAlignment="1">
      <alignment horizontal="center" vertical="center"/>
    </xf>
    <xf numFmtId="2" fontId="40" fillId="0" borderId="0" xfId="1" applyNumberFormat="1" applyFont="1" applyFill="1" applyBorder="1" applyAlignment="1">
      <alignment vertical="center"/>
    </xf>
    <xf numFmtId="2" fontId="26" fillId="3" borderId="0" xfId="2" applyNumberFormat="1" applyFont="1" applyFill="1" applyBorder="1" applyAlignment="1">
      <alignment vertical="center"/>
    </xf>
    <xf numFmtId="2" fontId="40" fillId="0" borderId="0" xfId="1" applyNumberFormat="1" applyFont="1" applyBorder="1" applyAlignment="1">
      <alignment vertical="center"/>
    </xf>
    <xf numFmtId="2" fontId="40" fillId="2" borderId="0" xfId="1" applyNumberFormat="1" applyFont="1" applyFill="1" applyBorder="1" applyAlignment="1">
      <alignment vertical="center"/>
    </xf>
    <xf numFmtId="2" fontId="40" fillId="0" borderId="0" xfId="2" applyNumberFormat="1" applyFont="1" applyBorder="1" applyAlignment="1">
      <alignment vertical="center"/>
    </xf>
    <xf numFmtId="2" fontId="26" fillId="0" borderId="38" xfId="0" applyNumberFormat="1" applyFont="1" applyBorder="1" applyAlignment="1">
      <alignment horizontal="center" vertical="center"/>
    </xf>
    <xf numFmtId="2" fontId="26" fillId="0" borderId="0" xfId="0" applyNumberFormat="1" applyFont="1" applyAlignment="1">
      <alignment vertical="center"/>
    </xf>
    <xf numFmtId="40" fontId="16" fillId="0" borderId="0" xfId="0" applyNumberFormat="1" applyFont="1" applyAlignment="1">
      <alignment vertical="center"/>
    </xf>
    <xf numFmtId="40" fontId="32" fillId="0" borderId="26" xfId="0" applyNumberFormat="1" applyFont="1" applyBorder="1" applyAlignment="1">
      <alignment horizontal="center" vertical="center"/>
    </xf>
    <xf numFmtId="40" fontId="20" fillId="0" borderId="3" xfId="0" applyNumberFormat="1" applyFont="1" applyBorder="1" applyAlignment="1">
      <alignment horizontal="center" vertical="center" wrapText="1"/>
    </xf>
    <xf numFmtId="40" fontId="40" fillId="0" borderId="4" xfId="0" applyNumberFormat="1" applyFont="1" applyBorder="1" applyAlignment="1">
      <alignment horizontal="center" vertical="center"/>
    </xf>
    <xf numFmtId="40" fontId="40" fillId="0" borderId="4" xfId="1" applyNumberFormat="1" applyFont="1" applyBorder="1" applyAlignment="1">
      <alignment vertical="center"/>
    </xf>
    <xf numFmtId="40" fontId="26" fillId="0" borderId="4" xfId="1" applyNumberFormat="1" applyFont="1" applyBorder="1" applyAlignment="1">
      <alignment vertical="center"/>
    </xf>
    <xf numFmtId="40" fontId="22" fillId="0" borderId="4" xfId="1" applyNumberFormat="1" applyFont="1" applyBorder="1" applyAlignment="1">
      <alignment vertical="center"/>
    </xf>
    <xf numFmtId="40" fontId="40" fillId="0" borderId="3" xfId="1" applyNumberFormat="1" applyFont="1" applyFill="1" applyBorder="1" applyAlignment="1">
      <alignment vertical="center"/>
    </xf>
    <xf numFmtId="40" fontId="22" fillId="3" borderId="35" xfId="1" applyNumberFormat="1" applyFont="1" applyFill="1" applyBorder="1" applyAlignment="1">
      <alignment vertical="center"/>
    </xf>
    <xf numFmtId="40" fontId="13" fillId="0" borderId="0" xfId="1" applyNumberFormat="1" applyFont="1" applyFill="1" applyBorder="1" applyAlignment="1">
      <alignment vertical="center"/>
    </xf>
    <xf numFmtId="40" fontId="3" fillId="5" borderId="0" xfId="0" applyNumberFormat="1" applyFont="1" applyFill="1" applyAlignment="1">
      <alignment vertical="center"/>
    </xf>
    <xf numFmtId="40" fontId="3" fillId="0" borderId="15" xfId="0" applyNumberFormat="1" applyFont="1" applyBorder="1" applyAlignment="1">
      <alignment horizontal="center" vertical="center"/>
    </xf>
    <xf numFmtId="40" fontId="5" fillId="0" borderId="0" xfId="0" applyNumberFormat="1" applyFont="1" applyAlignment="1">
      <alignment horizontal="center" vertical="center"/>
    </xf>
    <xf numFmtId="40" fontId="7" fillId="0" borderId="41" xfId="0" applyNumberFormat="1" applyFont="1" applyBorder="1" applyAlignment="1">
      <alignment horizontal="center" vertical="center"/>
    </xf>
    <xf numFmtId="40" fontId="12" fillId="0" borderId="42" xfId="1" applyNumberFormat="1" applyFont="1" applyBorder="1" applyAlignment="1">
      <alignment vertical="center"/>
    </xf>
    <xf numFmtId="40" fontId="3" fillId="0" borderId="0" xfId="0" applyNumberFormat="1" applyFont="1" applyAlignment="1">
      <alignment vertical="center"/>
    </xf>
    <xf numFmtId="40" fontId="7" fillId="0" borderId="0" xfId="0" applyNumberFormat="1" applyFont="1" applyAlignment="1">
      <alignment horizontal="center" vertical="center"/>
    </xf>
    <xf numFmtId="40" fontId="12" fillId="0" borderId="0" xfId="1" applyNumberFormat="1" applyFont="1" applyFill="1" applyBorder="1" applyAlignment="1">
      <alignment vertical="center"/>
    </xf>
    <xf numFmtId="40" fontId="6" fillId="3" borderId="0" xfId="2" applyNumberFormat="1" applyFont="1" applyFill="1" applyBorder="1" applyAlignment="1">
      <alignment vertical="center"/>
    </xf>
    <xf numFmtId="40" fontId="12" fillId="0" borderId="0" xfId="1" applyNumberFormat="1" applyFont="1" applyBorder="1" applyAlignment="1">
      <alignment vertical="center"/>
    </xf>
    <xf numFmtId="40" fontId="12" fillId="2" borderId="0" xfId="1" applyNumberFormat="1" applyFont="1" applyFill="1" applyBorder="1" applyAlignment="1">
      <alignment vertical="center"/>
    </xf>
    <xf numFmtId="40" fontId="3" fillId="0" borderId="0" xfId="2" applyNumberFormat="1" applyFont="1" applyBorder="1" applyAlignment="1">
      <alignment vertical="center"/>
    </xf>
    <xf numFmtId="40" fontId="25" fillId="0" borderId="38" xfId="0" applyNumberFormat="1" applyFont="1" applyBorder="1" applyAlignment="1">
      <alignment horizontal="center" vertical="center"/>
    </xf>
    <xf numFmtId="40" fontId="25" fillId="0" borderId="0" xfId="0" applyNumberFormat="1" applyFont="1" applyAlignment="1">
      <alignment vertical="center"/>
    </xf>
    <xf numFmtId="10" fontId="24" fillId="0" borderId="0" xfId="2" applyNumberFormat="1" applyFont="1" applyAlignment="1">
      <alignment vertical="center"/>
    </xf>
    <xf numFmtId="38" fontId="0" fillId="0" borderId="0" xfId="0" applyNumberFormat="1"/>
    <xf numFmtId="177" fontId="0" fillId="0" borderId="0" xfId="2" applyNumberFormat="1" applyFont="1" applyAlignment="1"/>
    <xf numFmtId="0" fontId="0" fillId="0" borderId="0" xfId="0" applyAlignment="1">
      <alignment horizontal="right"/>
    </xf>
    <xf numFmtId="38" fontId="52" fillId="0" borderId="0" xfId="1" applyFont="1" applyAlignment="1"/>
    <xf numFmtId="178" fontId="40" fillId="0" borderId="4" xfId="1" applyNumberFormat="1" applyFont="1" applyBorder="1" applyAlignment="1">
      <alignment vertical="center"/>
    </xf>
    <xf numFmtId="178" fontId="26" fillId="0" borderId="4" xfId="1" applyNumberFormat="1" applyFont="1" applyBorder="1" applyAlignment="1">
      <alignment vertical="center"/>
    </xf>
    <xf numFmtId="38" fontId="47" fillId="8" borderId="3" xfId="0" quotePrefix="1" applyNumberFormat="1" applyFont="1" applyFill="1" applyBorder="1" applyAlignment="1">
      <alignment horizontal="right" vertical="center"/>
    </xf>
    <xf numFmtId="0" fontId="47" fillId="8" borderId="3" xfId="0" applyFont="1" applyFill="1" applyBorder="1" applyAlignment="1">
      <alignment horizontal="right" vertical="center"/>
    </xf>
    <xf numFmtId="38" fontId="50" fillId="3" borderId="53" xfId="0" applyNumberFormat="1" applyFont="1" applyFill="1" applyBorder="1" applyAlignment="1">
      <alignment horizontal="right" vertical="center"/>
    </xf>
    <xf numFmtId="38" fontId="37" fillId="0" borderId="43" xfId="1" applyFont="1" applyBorder="1" applyAlignment="1">
      <alignment horizontal="right" vertical="center"/>
    </xf>
    <xf numFmtId="38" fontId="37" fillId="0" borderId="3" xfId="1" applyFont="1" applyBorder="1" applyAlignment="1">
      <alignment horizontal="right" vertical="center"/>
    </xf>
    <xf numFmtId="177" fontId="37" fillId="0" borderId="53" xfId="2" applyNumberFormat="1" applyFont="1" applyBorder="1" applyAlignment="1">
      <alignment horizontal="right" vertical="center"/>
    </xf>
    <xf numFmtId="38" fontId="0" fillId="0" borderId="0" xfId="1" applyFont="1" applyAlignment="1">
      <alignment horizontal="right" vertical="center"/>
    </xf>
    <xf numFmtId="38" fontId="37" fillId="0" borderId="0" xfId="1" applyFont="1" applyAlignment="1">
      <alignment horizontal="right" vertical="center"/>
    </xf>
    <xf numFmtId="38" fontId="38" fillId="0" borderId="0" xfId="1" applyFont="1" applyAlignment="1">
      <alignment horizontal="right" vertical="center"/>
    </xf>
    <xf numFmtId="38" fontId="0" fillId="0" borderId="0" xfId="1" applyFont="1" applyAlignment="1">
      <alignment horizontal="right"/>
    </xf>
    <xf numFmtId="38" fontId="37" fillId="0" borderId="0" xfId="0" applyNumberFormat="1" applyFont="1" applyAlignment="1">
      <alignment horizontal="right" vertical="center"/>
    </xf>
    <xf numFmtId="38" fontId="44" fillId="0" borderId="0" xfId="0" applyNumberFormat="1" applyFont="1"/>
    <xf numFmtId="176" fontId="43" fillId="0" borderId="52" xfId="0" applyNumberFormat="1" applyFont="1" applyBorder="1" applyAlignment="1">
      <alignment horizontal="right" vertical="center"/>
    </xf>
    <xf numFmtId="0" fontId="0" fillId="0" borderId="3" xfId="0" applyBorder="1" applyAlignment="1">
      <alignment horizontal="right" vertical="center"/>
    </xf>
    <xf numFmtId="38" fontId="0" fillId="0" borderId="53" xfId="0" applyNumberFormat="1" applyBorder="1" applyAlignment="1">
      <alignment horizontal="right" vertical="center"/>
    </xf>
    <xf numFmtId="176" fontId="43" fillId="0" borderId="54" xfId="0" applyNumberFormat="1" applyFont="1" applyBorder="1" applyAlignment="1">
      <alignment horizontal="right" vertical="center"/>
    </xf>
    <xf numFmtId="0" fontId="37" fillId="0" borderId="55" xfId="0" applyFont="1" applyBorder="1" applyAlignment="1">
      <alignment horizontal="right" vertical="center"/>
    </xf>
    <xf numFmtId="38" fontId="0" fillId="0" borderId="56" xfId="0" applyNumberFormat="1" applyBorder="1" applyAlignment="1">
      <alignment horizontal="right" vertical="center"/>
    </xf>
    <xf numFmtId="0" fontId="44" fillId="0" borderId="64" xfId="0" applyFont="1" applyBorder="1" applyAlignment="1">
      <alignment horizontal="center" vertical="center"/>
    </xf>
    <xf numFmtId="0" fontId="0" fillId="0" borderId="60" xfId="0" applyBorder="1" applyAlignment="1">
      <alignment horizontal="center" vertical="center"/>
    </xf>
    <xf numFmtId="0" fontId="53" fillId="0" borderId="60" xfId="0" applyFont="1" applyBorder="1" applyAlignment="1">
      <alignment horizontal="center" vertical="center"/>
    </xf>
    <xf numFmtId="0" fontId="53" fillId="0" borderId="61" xfId="0" applyFont="1" applyBorder="1" applyAlignment="1">
      <alignment horizontal="center" vertical="center"/>
    </xf>
    <xf numFmtId="0" fontId="0" fillId="0" borderId="51" xfId="0" applyBorder="1" applyAlignment="1">
      <alignment horizontal="center" vertical="center"/>
    </xf>
    <xf numFmtId="0" fontId="0" fillId="0" borderId="71" xfId="0" applyBorder="1" applyAlignment="1">
      <alignment horizontal="center" vertical="center"/>
    </xf>
    <xf numFmtId="38" fontId="0" fillId="0" borderId="52" xfId="1" applyFont="1" applyBorder="1" applyAlignment="1">
      <alignment horizontal="right" vertical="center"/>
    </xf>
    <xf numFmtId="38" fontId="37" fillId="0" borderId="52" xfId="1" applyFont="1" applyBorder="1" applyAlignment="1">
      <alignment horizontal="right" vertical="center"/>
    </xf>
    <xf numFmtId="38" fontId="37" fillId="0" borderId="56" xfId="1" applyFont="1" applyBorder="1" applyAlignment="1">
      <alignment horizontal="right" vertical="center"/>
    </xf>
    <xf numFmtId="38" fontId="0" fillId="0" borderId="54" xfId="1" applyFont="1" applyBorder="1" applyAlignment="1">
      <alignment horizontal="right" vertical="center"/>
    </xf>
    <xf numFmtId="0" fontId="3" fillId="0" borderId="3" xfId="0" applyFont="1" applyBorder="1" applyAlignment="1">
      <alignment vertical="center"/>
    </xf>
    <xf numFmtId="179" fontId="3" fillId="0" borderId="3" xfId="0" applyNumberFormat="1" applyFont="1" applyBorder="1" applyAlignment="1">
      <alignment vertical="center"/>
    </xf>
    <xf numFmtId="179" fontId="3" fillId="0" borderId="76" xfId="0" applyNumberFormat="1" applyFont="1" applyBorder="1" applyAlignment="1">
      <alignment vertical="center"/>
    </xf>
    <xf numFmtId="0" fontId="3" fillId="0" borderId="76" xfId="0" applyFont="1" applyBorder="1" applyAlignment="1">
      <alignment vertical="center"/>
    </xf>
    <xf numFmtId="179" fontId="3" fillId="0" borderId="72" xfId="0" applyNumberFormat="1" applyFont="1" applyBorder="1" applyAlignment="1">
      <alignment vertical="center"/>
    </xf>
    <xf numFmtId="176" fontId="3" fillId="0" borderId="3" xfId="0" applyNumberFormat="1" applyFont="1" applyBorder="1" applyAlignment="1">
      <alignment vertical="center"/>
    </xf>
    <xf numFmtId="176" fontId="3" fillId="0" borderId="76" xfId="0" applyNumberFormat="1" applyFont="1" applyBorder="1" applyAlignment="1">
      <alignment vertical="center"/>
    </xf>
    <xf numFmtId="0" fontId="3" fillId="9" borderId="3" xfId="0" applyFont="1" applyFill="1" applyBorder="1" applyAlignment="1">
      <alignment vertical="center"/>
    </xf>
    <xf numFmtId="179" fontId="3" fillId="9" borderId="3" xfId="0" applyNumberFormat="1" applyFont="1" applyFill="1" applyBorder="1" applyAlignment="1">
      <alignment vertical="center"/>
    </xf>
    <xf numFmtId="176" fontId="3" fillId="0" borderId="73" xfId="0" applyNumberFormat="1" applyFont="1" applyBorder="1" applyAlignment="1">
      <alignment vertical="center"/>
    </xf>
    <xf numFmtId="0" fontId="3" fillId="13" borderId="3" xfId="0" applyFont="1" applyFill="1" applyBorder="1" applyAlignment="1">
      <alignment horizontal="center" vertical="center"/>
    </xf>
    <xf numFmtId="0" fontId="3" fillId="12" borderId="3" xfId="0" applyFont="1" applyFill="1" applyBorder="1" applyAlignment="1">
      <alignment horizontal="center" vertical="center"/>
    </xf>
    <xf numFmtId="0" fontId="3" fillId="0" borderId="76" xfId="0" applyFont="1" applyBorder="1" applyAlignment="1">
      <alignment horizontal="center" vertical="center"/>
    </xf>
    <xf numFmtId="176" fontId="3" fillId="0" borderId="3" xfId="0" applyNumberFormat="1" applyFont="1" applyBorder="1" applyAlignment="1">
      <alignment horizontal="center" vertical="center"/>
    </xf>
    <xf numFmtId="176" fontId="3" fillId="0" borderId="76" xfId="0" applyNumberFormat="1" applyFont="1" applyBorder="1" applyAlignment="1">
      <alignment horizontal="center" vertical="center"/>
    </xf>
    <xf numFmtId="38" fontId="24" fillId="0" borderId="3" xfId="1" applyFont="1" applyBorder="1" applyAlignment="1">
      <alignment vertical="center"/>
    </xf>
    <xf numFmtId="38" fontId="24" fillId="9" borderId="3" xfId="1" applyFont="1" applyFill="1" applyBorder="1" applyAlignment="1">
      <alignment vertical="center"/>
    </xf>
    <xf numFmtId="38" fontId="24" fillId="0" borderId="31" xfId="0" applyNumberFormat="1" applyFont="1" applyBorder="1" applyAlignment="1">
      <alignment vertical="center"/>
    </xf>
    <xf numFmtId="176" fontId="55" fillId="0" borderId="0" xfId="0" applyNumberFormat="1" applyFont="1" applyAlignment="1">
      <alignment vertical="center"/>
    </xf>
    <xf numFmtId="0" fontId="55" fillId="0" borderId="0" xfId="0" applyFont="1" applyAlignment="1">
      <alignment vertical="center"/>
    </xf>
    <xf numFmtId="0" fontId="55" fillId="0" borderId="0" xfId="0" applyFont="1" applyAlignment="1">
      <alignment horizontal="center" vertical="center"/>
    </xf>
    <xf numFmtId="0" fontId="55" fillId="6" borderId="0" xfId="0" applyFont="1" applyFill="1" applyAlignment="1">
      <alignment vertical="center"/>
    </xf>
    <xf numFmtId="38" fontId="24" fillId="0" borderId="3" xfId="1" applyFont="1" applyFill="1" applyBorder="1" applyAlignment="1">
      <alignment vertical="center"/>
    </xf>
    <xf numFmtId="38" fontId="55" fillId="0" borderId="3" xfId="1" applyFont="1" applyBorder="1" applyAlignment="1">
      <alignment vertical="center"/>
    </xf>
    <xf numFmtId="38" fontId="55" fillId="0" borderId="3" xfId="1" applyFont="1" applyFill="1" applyBorder="1" applyAlignment="1">
      <alignment vertical="center"/>
    </xf>
    <xf numFmtId="38" fontId="55" fillId="0" borderId="4" xfId="1" applyFont="1" applyBorder="1" applyAlignment="1">
      <alignment vertical="center"/>
    </xf>
    <xf numFmtId="38" fontId="24" fillId="0" borderId="4" xfId="1" applyFont="1" applyBorder="1" applyAlignment="1">
      <alignment vertical="center"/>
    </xf>
    <xf numFmtId="178" fontId="24" fillId="0" borderId="4" xfId="1" applyNumberFormat="1" applyFont="1" applyBorder="1" applyAlignment="1">
      <alignment vertical="center"/>
    </xf>
    <xf numFmtId="179" fontId="55" fillId="0" borderId="72" xfId="0" applyNumberFormat="1" applyFont="1" applyBorder="1" applyAlignment="1">
      <alignment vertical="center"/>
    </xf>
    <xf numFmtId="0" fontId="55" fillId="0" borderId="73" xfId="0" applyFont="1" applyBorder="1" applyAlignment="1">
      <alignment vertical="center"/>
    </xf>
    <xf numFmtId="176" fontId="55" fillId="0" borderId="73" xfId="0" applyNumberFormat="1" applyFont="1" applyBorder="1" applyAlignment="1">
      <alignment vertical="center"/>
    </xf>
    <xf numFmtId="176" fontId="55" fillId="0" borderId="72" xfId="0" applyNumberFormat="1" applyFont="1" applyBorder="1" applyAlignment="1">
      <alignment vertical="center"/>
    </xf>
    <xf numFmtId="176" fontId="55" fillId="0" borderId="74" xfId="0" applyNumberFormat="1" applyFont="1" applyBorder="1" applyAlignment="1">
      <alignment horizontal="center" vertical="center"/>
    </xf>
    <xf numFmtId="0" fontId="3" fillId="0" borderId="0" xfId="0" applyFont="1" applyAlignment="1">
      <alignment horizontal="right" vertical="center"/>
    </xf>
    <xf numFmtId="0" fontId="12" fillId="0" borderId="0" xfId="0" applyFont="1" applyAlignment="1">
      <alignment horizontal="left" vertical="center"/>
    </xf>
    <xf numFmtId="176" fontId="55" fillId="0" borderId="3" xfId="0" applyNumberFormat="1" applyFont="1" applyBorder="1" applyAlignment="1">
      <alignment horizontal="center" vertical="center"/>
    </xf>
    <xf numFmtId="176" fontId="55" fillId="0" borderId="55" xfId="0" applyNumberFormat="1" applyFont="1" applyBorder="1" applyAlignment="1">
      <alignment horizontal="center" vertical="center"/>
    </xf>
    <xf numFmtId="176" fontId="54" fillId="0" borderId="76" xfId="0" applyNumberFormat="1" applyFont="1" applyBorder="1" applyAlignment="1">
      <alignment horizontal="center" vertical="center"/>
    </xf>
    <xf numFmtId="180" fontId="3" fillId="9" borderId="3" xfId="0" applyNumberFormat="1" applyFont="1" applyFill="1" applyBorder="1" applyAlignment="1">
      <alignment vertical="center"/>
    </xf>
    <xf numFmtId="176" fontId="55" fillId="9" borderId="3" xfId="0" applyNumberFormat="1" applyFont="1" applyFill="1" applyBorder="1" applyAlignment="1">
      <alignment horizontal="center" vertical="center"/>
    </xf>
    <xf numFmtId="176" fontId="55" fillId="9" borderId="55" xfId="0" applyNumberFormat="1" applyFont="1" applyFill="1" applyBorder="1" applyAlignment="1">
      <alignment horizontal="center" vertical="center"/>
    </xf>
    <xf numFmtId="10" fontId="0" fillId="0" borderId="0" xfId="2" applyNumberFormat="1" applyFont="1" applyAlignment="1"/>
    <xf numFmtId="0" fontId="16" fillId="0" borderId="0" xfId="0" applyFont="1" applyAlignment="1">
      <alignment horizontal="center" vertical="center"/>
    </xf>
    <xf numFmtId="177" fontId="47" fillId="0" borderId="77" xfId="2" applyNumberFormat="1" applyFont="1" applyFill="1" applyBorder="1" applyAlignment="1">
      <alignment horizontal="right" vertical="center"/>
    </xf>
    <xf numFmtId="38" fontId="23" fillId="9" borderId="3" xfId="1" applyFont="1" applyFill="1" applyBorder="1" applyAlignment="1">
      <alignment vertical="center"/>
    </xf>
    <xf numFmtId="38" fontId="23" fillId="0" borderId="31" xfId="0" applyNumberFormat="1" applyFont="1" applyBorder="1" applyAlignment="1">
      <alignment vertical="center"/>
    </xf>
    <xf numFmtId="176" fontId="51" fillId="0" borderId="0" xfId="0" applyNumberFormat="1" applyFont="1" applyAlignment="1">
      <alignment vertical="center"/>
    </xf>
    <xf numFmtId="0" fontId="51" fillId="0" borderId="0" xfId="0" applyFont="1" applyAlignment="1">
      <alignment vertical="center"/>
    </xf>
    <xf numFmtId="0" fontId="51" fillId="0" borderId="0" xfId="0" applyFont="1" applyAlignment="1">
      <alignment horizontal="center" vertical="center"/>
    </xf>
    <xf numFmtId="0" fontId="51" fillId="6" borderId="0" xfId="0" applyFont="1" applyFill="1" applyAlignment="1">
      <alignment vertical="center"/>
    </xf>
    <xf numFmtId="38" fontId="23" fillId="0" borderId="3" xfId="1" applyFont="1" applyFill="1" applyBorder="1" applyAlignment="1">
      <alignment vertical="center"/>
    </xf>
    <xf numFmtId="38" fontId="51" fillId="0" borderId="3" xfId="1" applyFont="1" applyBorder="1" applyAlignment="1">
      <alignment vertical="center"/>
    </xf>
    <xf numFmtId="38" fontId="51" fillId="0" borderId="3" xfId="1" applyFont="1" applyFill="1" applyBorder="1" applyAlignment="1">
      <alignment vertical="center"/>
    </xf>
    <xf numFmtId="38" fontId="51" fillId="0" borderId="4" xfId="1" applyFont="1" applyBorder="1" applyAlignment="1">
      <alignment vertical="center"/>
    </xf>
    <xf numFmtId="38" fontId="23" fillId="0" borderId="4" xfId="1" applyFont="1" applyBorder="1" applyAlignment="1">
      <alignment vertical="center"/>
    </xf>
    <xf numFmtId="38" fontId="22" fillId="9" borderId="3" xfId="1" applyFont="1" applyFill="1" applyBorder="1" applyAlignment="1">
      <alignment vertical="center"/>
    </xf>
    <xf numFmtId="176" fontId="35" fillId="0" borderId="0" xfId="0" applyNumberFormat="1" applyFont="1" applyAlignment="1">
      <alignment vertical="center"/>
    </xf>
    <xf numFmtId="0" fontId="35" fillId="0" borderId="0" xfId="0" applyFont="1" applyAlignment="1">
      <alignment vertical="center"/>
    </xf>
    <xf numFmtId="0" fontId="35" fillId="0" borderId="0" xfId="0" applyFont="1" applyAlignment="1">
      <alignment horizontal="center" vertical="center"/>
    </xf>
    <xf numFmtId="0" fontId="35" fillId="6" borderId="0" xfId="0" applyFont="1" applyFill="1" applyAlignment="1">
      <alignment vertical="center"/>
    </xf>
    <xf numFmtId="38" fontId="35" fillId="0" borderId="3" xfId="1" applyFont="1" applyBorder="1" applyAlignment="1">
      <alignment vertical="center"/>
    </xf>
    <xf numFmtId="38" fontId="35" fillId="0" borderId="3" xfId="1" applyFont="1" applyFill="1" applyBorder="1" applyAlignment="1">
      <alignment vertical="center"/>
    </xf>
    <xf numFmtId="38" fontId="35" fillId="0" borderId="4" xfId="1" applyFont="1" applyBorder="1" applyAlignment="1">
      <alignment vertical="center"/>
    </xf>
    <xf numFmtId="179" fontId="23" fillId="0" borderId="72" xfId="0" applyNumberFormat="1" applyFont="1" applyBorder="1" applyAlignment="1">
      <alignment vertical="center"/>
    </xf>
    <xf numFmtId="176" fontId="23" fillId="0" borderId="73" xfId="0" applyNumberFormat="1" applyFont="1" applyBorder="1" applyAlignment="1">
      <alignment vertical="center"/>
    </xf>
    <xf numFmtId="179" fontId="24" fillId="0" borderId="72" xfId="0" applyNumberFormat="1" applyFont="1" applyBorder="1" applyAlignment="1">
      <alignment vertical="center"/>
    </xf>
    <xf numFmtId="176" fontId="24" fillId="0" borderId="73" xfId="0" applyNumberFormat="1" applyFont="1" applyBorder="1" applyAlignment="1">
      <alignment vertical="center"/>
    </xf>
    <xf numFmtId="176" fontId="24" fillId="0" borderId="74" xfId="0" applyNumberFormat="1" applyFont="1" applyBorder="1" applyAlignment="1">
      <alignment horizontal="center" vertical="center"/>
    </xf>
    <xf numFmtId="179" fontId="25" fillId="0" borderId="72" xfId="0" applyNumberFormat="1" applyFont="1" applyBorder="1" applyAlignment="1">
      <alignment vertical="center"/>
    </xf>
    <xf numFmtId="176" fontId="25" fillId="0" borderId="73" xfId="0" applyNumberFormat="1" applyFont="1" applyBorder="1" applyAlignment="1">
      <alignment vertical="center"/>
    </xf>
    <xf numFmtId="0" fontId="24" fillId="0" borderId="73" xfId="0" applyFont="1" applyBorder="1" applyAlignment="1">
      <alignment vertical="center"/>
    </xf>
    <xf numFmtId="176" fontId="24" fillId="0" borderId="72" xfId="0" applyNumberFormat="1" applyFont="1" applyBorder="1" applyAlignment="1">
      <alignment vertical="center"/>
    </xf>
    <xf numFmtId="179" fontId="22" fillId="0" borderId="72" xfId="0" applyNumberFormat="1" applyFont="1" applyBorder="1" applyAlignment="1">
      <alignment vertical="center"/>
    </xf>
    <xf numFmtId="176" fontId="22" fillId="0" borderId="73" xfId="0" applyNumberFormat="1" applyFont="1" applyBorder="1" applyAlignment="1">
      <alignment vertical="center"/>
    </xf>
    <xf numFmtId="176" fontId="24" fillId="14" borderId="73" xfId="0" applyNumberFormat="1" applyFont="1" applyFill="1" applyBorder="1" applyAlignment="1">
      <alignment vertical="center"/>
    </xf>
    <xf numFmtId="0" fontId="4" fillId="0" borderId="0" xfId="0" applyFont="1" applyAlignment="1">
      <alignment horizontal="right" vertical="center"/>
    </xf>
    <xf numFmtId="0" fontId="51" fillId="0" borderId="0" xfId="0" applyFont="1" applyAlignment="1">
      <alignment horizontal="right" vertical="center"/>
    </xf>
    <xf numFmtId="0" fontId="55" fillId="0" borderId="0" xfId="0" applyFont="1" applyAlignment="1">
      <alignment horizontal="right" vertical="center"/>
    </xf>
    <xf numFmtId="0" fontId="18" fillId="0" borderId="0" xfId="0" applyFont="1" applyAlignment="1">
      <alignment horizontal="right" vertical="center"/>
    </xf>
    <xf numFmtId="0" fontId="19" fillId="0" borderId="0" xfId="0" applyFont="1" applyAlignment="1">
      <alignment horizontal="right" vertical="center"/>
    </xf>
    <xf numFmtId="0" fontId="14" fillId="0" borderId="0" xfId="0" applyFont="1" applyAlignment="1">
      <alignment horizontal="right" vertical="center"/>
    </xf>
    <xf numFmtId="0" fontId="11" fillId="0" borderId="0" xfId="0" applyFont="1" applyAlignment="1">
      <alignment horizontal="right" vertical="center"/>
    </xf>
    <xf numFmtId="2" fontId="24" fillId="0" borderId="73" xfId="0" applyNumberFormat="1" applyFont="1" applyBorder="1" applyAlignment="1">
      <alignment vertical="center"/>
    </xf>
    <xf numFmtId="2" fontId="24" fillId="0" borderId="74" xfId="0" applyNumberFormat="1" applyFont="1" applyBorder="1" applyAlignment="1">
      <alignment horizontal="center" vertical="center"/>
    </xf>
    <xf numFmtId="2" fontId="24" fillId="14" borderId="74" xfId="0" applyNumberFormat="1" applyFont="1" applyFill="1" applyBorder="1" applyAlignment="1">
      <alignment horizontal="center" vertical="center"/>
    </xf>
    <xf numFmtId="2" fontId="23" fillId="0" borderId="73" xfId="0" applyNumberFormat="1" applyFont="1" applyBorder="1" applyAlignment="1">
      <alignment vertical="center"/>
    </xf>
    <xf numFmtId="2" fontId="23" fillId="0" borderId="74" xfId="0" applyNumberFormat="1"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2" fontId="22" fillId="0" borderId="73" xfId="0" applyNumberFormat="1" applyFont="1" applyBorder="1" applyAlignment="1">
      <alignment vertical="center"/>
    </xf>
    <xf numFmtId="2" fontId="22" fillId="0" borderId="74" xfId="0" applyNumberFormat="1" applyFont="1" applyBorder="1" applyAlignment="1">
      <alignment horizontal="center" vertical="center"/>
    </xf>
    <xf numFmtId="0" fontId="57" fillId="0" borderId="0" xfId="0" applyFont="1"/>
    <xf numFmtId="0" fontId="56" fillId="0" borderId="0" xfId="0" applyFont="1"/>
    <xf numFmtId="6" fontId="56" fillId="0" borderId="0" xfId="0" applyNumberFormat="1" applyFont="1"/>
    <xf numFmtId="0" fontId="58" fillId="0" borderId="0" xfId="0" applyFont="1"/>
    <xf numFmtId="0" fontId="59" fillId="0" borderId="0" xfId="0" applyFont="1"/>
    <xf numFmtId="0" fontId="62" fillId="0" borderId="0" xfId="0" applyFont="1"/>
    <xf numFmtId="0" fontId="62" fillId="0" borderId="0" xfId="0" applyFont="1" applyAlignment="1">
      <alignment horizontal="center"/>
    </xf>
    <xf numFmtId="0" fontId="59" fillId="0" borderId="0" xfId="0" applyFont="1" applyAlignment="1">
      <alignment horizontal="center" vertical="center"/>
    </xf>
    <xf numFmtId="0" fontId="60" fillId="0" borderId="3" xfId="0" applyFont="1" applyBorder="1" applyAlignment="1">
      <alignment horizontal="center" vertical="center"/>
    </xf>
    <xf numFmtId="0" fontId="61" fillId="0" borderId="3" xfId="0" applyFont="1" applyBorder="1"/>
    <xf numFmtId="6" fontId="61" fillId="0" borderId="3" xfId="0" applyNumberFormat="1" applyFont="1" applyBorder="1"/>
    <xf numFmtId="0" fontId="61" fillId="0" borderId="3" xfId="0" applyFont="1" applyBorder="1" applyAlignment="1">
      <alignment horizontal="center" vertical="center"/>
    </xf>
    <xf numFmtId="6" fontId="62" fillId="0" borderId="3" xfId="0" applyNumberFormat="1" applyFont="1" applyBorder="1"/>
    <xf numFmtId="177" fontId="62" fillId="0" borderId="3" xfId="0" applyNumberFormat="1" applyFont="1" applyBorder="1"/>
    <xf numFmtId="0" fontId="60" fillId="7" borderId="3" xfId="0" applyFont="1" applyFill="1" applyBorder="1" applyAlignment="1">
      <alignment horizontal="center" vertical="center"/>
    </xf>
    <xf numFmtId="6" fontId="61" fillId="7" borderId="3" xfId="0" applyNumberFormat="1" applyFont="1" applyFill="1" applyBorder="1"/>
    <xf numFmtId="0" fontId="60" fillId="15" borderId="3" xfId="0" applyFont="1" applyFill="1" applyBorder="1" applyAlignment="1">
      <alignment horizontal="center" vertical="center"/>
    </xf>
    <xf numFmtId="6" fontId="61" fillId="15" borderId="3" xfId="0" applyNumberFormat="1" applyFont="1" applyFill="1" applyBorder="1"/>
    <xf numFmtId="0" fontId="63" fillId="0" borderId="0" xfId="0" applyFont="1" applyAlignment="1">
      <alignment horizontal="left" vertical="center"/>
    </xf>
    <xf numFmtId="0" fontId="61" fillId="0" borderId="0" xfId="0" applyFont="1" applyAlignment="1">
      <alignment horizontal="center" vertical="center"/>
    </xf>
    <xf numFmtId="177" fontId="62" fillId="0" borderId="0" xfId="0" applyNumberFormat="1" applyFont="1"/>
    <xf numFmtId="6" fontId="61" fillId="6" borderId="3" xfId="0" applyNumberFormat="1" applyFont="1" applyFill="1" applyBorder="1"/>
    <xf numFmtId="6" fontId="61" fillId="13" borderId="3" xfId="0" applyNumberFormat="1" applyFont="1" applyFill="1" applyBorder="1"/>
    <xf numFmtId="6" fontId="61" fillId="2" borderId="3" xfId="0" applyNumberFormat="1" applyFont="1" applyFill="1" applyBorder="1"/>
    <xf numFmtId="0" fontId="37" fillId="0" borderId="0" xfId="0" applyFont="1"/>
    <xf numFmtId="0" fontId="37" fillId="0" borderId="0" xfId="0" applyFont="1" applyAlignment="1">
      <alignment horizontal="center"/>
    </xf>
    <xf numFmtId="0" fontId="37" fillId="16" borderId="3" xfId="0" applyFont="1" applyFill="1" applyBorder="1" applyAlignment="1">
      <alignment horizontal="center"/>
    </xf>
    <xf numFmtId="38" fontId="37" fillId="0" borderId="3" xfId="1" applyFont="1" applyBorder="1" applyAlignment="1"/>
    <xf numFmtId="0" fontId="53" fillId="0" borderId="3" xfId="0" applyFont="1" applyBorder="1"/>
    <xf numFmtId="38" fontId="53" fillId="0" borderId="3" xfId="1" applyFont="1" applyBorder="1" applyAlignment="1"/>
    <xf numFmtId="177" fontId="53" fillId="0" borderId="3" xfId="2" applyNumberFormat="1" applyFont="1" applyBorder="1" applyAlignment="1"/>
    <xf numFmtId="0" fontId="37" fillId="0" borderId="3" xfId="0" applyFont="1" applyBorder="1" applyAlignment="1">
      <alignment horizontal="center" vertical="center"/>
    </xf>
    <xf numFmtId="38" fontId="37" fillId="0" borderId="3" xfId="1" applyFont="1" applyBorder="1" applyAlignment="1">
      <alignment vertical="center"/>
    </xf>
    <xf numFmtId="177" fontId="37" fillId="0" borderId="3" xfId="2" applyNumberFormat="1" applyFont="1" applyBorder="1" applyAlignment="1">
      <alignment vertical="center"/>
    </xf>
    <xf numFmtId="0" fontId="45" fillId="0" borderId="0" xfId="0" applyFont="1" applyAlignment="1">
      <alignment horizontal="left" vertical="center"/>
    </xf>
    <xf numFmtId="0" fontId="37" fillId="0" borderId="0" xfId="0" applyFont="1" applyAlignment="1">
      <alignment horizontal="right"/>
    </xf>
    <xf numFmtId="0" fontId="65" fillId="16" borderId="3" xfId="0" applyFont="1" applyFill="1" applyBorder="1" applyAlignment="1">
      <alignment horizontal="center"/>
    </xf>
    <xf numFmtId="0" fontId="37" fillId="16" borderId="4" xfId="0" applyFont="1" applyFill="1" applyBorder="1" applyAlignment="1">
      <alignment horizontal="center"/>
    </xf>
    <xf numFmtId="177" fontId="37" fillId="0" borderId="4" xfId="2" applyNumberFormat="1" applyFont="1" applyBorder="1" applyAlignment="1">
      <alignment vertical="center"/>
    </xf>
    <xf numFmtId="0" fontId="37" fillId="16" borderId="43" xfId="0" applyFont="1" applyFill="1" applyBorder="1" applyAlignment="1">
      <alignment horizontal="center"/>
    </xf>
    <xf numFmtId="38" fontId="53" fillId="0" borderId="43" xfId="1" applyFont="1" applyBorder="1" applyAlignment="1"/>
    <xf numFmtId="38" fontId="53" fillId="0" borderId="43" xfId="1" applyFont="1" applyBorder="1" applyAlignment="1">
      <alignment vertical="center"/>
    </xf>
    <xf numFmtId="0" fontId="37" fillId="16" borderId="51" xfId="0" applyFont="1" applyFill="1" applyBorder="1" applyAlignment="1">
      <alignment horizontal="center"/>
    </xf>
    <xf numFmtId="0" fontId="37" fillId="16" borderId="78" xfId="0" applyFont="1" applyFill="1" applyBorder="1" applyAlignment="1">
      <alignment horizontal="center"/>
    </xf>
    <xf numFmtId="0" fontId="65" fillId="16" borderId="78" xfId="0" applyFont="1" applyFill="1" applyBorder="1" applyAlignment="1">
      <alignment horizontal="center"/>
    </xf>
    <xf numFmtId="0" fontId="37" fillId="16" borderId="71" xfId="0" applyFont="1" applyFill="1" applyBorder="1" applyAlignment="1">
      <alignment horizontal="center"/>
    </xf>
    <xf numFmtId="38" fontId="37" fillId="0" borderId="52" xfId="1" applyFont="1" applyBorder="1" applyAlignment="1"/>
    <xf numFmtId="177" fontId="37" fillId="0" borderId="53" xfId="2" applyNumberFormat="1" applyFont="1" applyBorder="1" applyAlignment="1">
      <alignment vertical="center"/>
    </xf>
    <xf numFmtId="38" fontId="37" fillId="2" borderId="54" xfId="1" applyFont="1" applyFill="1" applyBorder="1" applyAlignment="1">
      <alignment vertical="center"/>
    </xf>
    <xf numFmtId="177" fontId="37" fillId="2" borderId="55" xfId="2" applyNumberFormat="1" applyFont="1" applyFill="1" applyBorder="1" applyAlignment="1">
      <alignment vertical="center"/>
    </xf>
    <xf numFmtId="38" fontId="37" fillId="2" borderId="55" xfId="1" applyFont="1" applyFill="1" applyBorder="1" applyAlignment="1">
      <alignment vertical="center"/>
    </xf>
    <xf numFmtId="177" fontId="37" fillId="2" borderId="56" xfId="2" applyNumberFormat="1" applyFont="1" applyFill="1" applyBorder="1" applyAlignment="1">
      <alignment vertical="center"/>
    </xf>
    <xf numFmtId="177" fontId="37" fillId="6" borderId="3" xfId="2" applyNumberFormat="1" applyFont="1" applyFill="1" applyBorder="1" applyAlignment="1">
      <alignment vertical="center"/>
    </xf>
    <xf numFmtId="0" fontId="66" fillId="0" borderId="0" xfId="0" applyFont="1" applyAlignment="1">
      <alignment vertical="top" wrapText="1"/>
    </xf>
    <xf numFmtId="38" fontId="24" fillId="14" borderId="3" xfId="1" applyFont="1" applyFill="1" applyBorder="1" applyAlignment="1">
      <alignment vertical="center"/>
    </xf>
    <xf numFmtId="38" fontId="26" fillId="14" borderId="3" xfId="1" applyFont="1" applyFill="1" applyBorder="1" applyAlignment="1">
      <alignment vertical="center"/>
    </xf>
    <xf numFmtId="176" fontId="55" fillId="14" borderId="55" xfId="0" applyNumberFormat="1" applyFont="1" applyFill="1" applyBorder="1" applyAlignment="1">
      <alignment horizontal="center" vertical="center"/>
    </xf>
    <xf numFmtId="10" fontId="0" fillId="0" borderId="82" xfId="2" applyNumberFormat="1" applyFont="1" applyFill="1" applyBorder="1" applyAlignment="1">
      <alignment horizontal="right" vertical="center"/>
    </xf>
    <xf numFmtId="10" fontId="45" fillId="3" borderId="55" xfId="2" applyNumberFormat="1" applyFont="1" applyFill="1" applyBorder="1" applyAlignment="1">
      <alignment horizontal="right" vertical="center"/>
    </xf>
    <xf numFmtId="178" fontId="37" fillId="0" borderId="55" xfId="1" applyNumberFormat="1" applyFont="1" applyBorder="1" applyAlignment="1">
      <alignment horizontal="right" vertical="center"/>
    </xf>
    <xf numFmtId="0" fontId="71" fillId="0" borderId="0" xfId="0" applyFont="1"/>
    <xf numFmtId="0" fontId="74" fillId="0" borderId="0" xfId="0" applyFont="1" applyAlignment="1">
      <alignment horizontal="center"/>
    </xf>
    <xf numFmtId="0" fontId="74" fillId="0" borderId="0" xfId="0" applyFont="1"/>
    <xf numFmtId="176" fontId="74" fillId="0" borderId="0" xfId="0" applyNumberFormat="1" applyFont="1"/>
    <xf numFmtId="0" fontId="75" fillId="0" borderId="0" xfId="0" applyFont="1"/>
    <xf numFmtId="0" fontId="76" fillId="0" borderId="0" xfId="0" applyFont="1"/>
    <xf numFmtId="0" fontId="76" fillId="0" borderId="0" xfId="0" applyFont="1" applyAlignment="1">
      <alignment horizontal="center"/>
    </xf>
    <xf numFmtId="38" fontId="74" fillId="0" borderId="3" xfId="1" applyFont="1" applyBorder="1" applyAlignment="1"/>
    <xf numFmtId="0" fontId="74" fillId="16" borderId="3" xfId="0" applyFont="1" applyFill="1" applyBorder="1" applyAlignment="1">
      <alignment horizontal="center"/>
    </xf>
    <xf numFmtId="178" fontId="74" fillId="0" borderId="3" xfId="1" applyNumberFormat="1" applyFont="1" applyBorder="1" applyAlignment="1"/>
    <xf numFmtId="0" fontId="37" fillId="16" borderId="83" xfId="0" applyFont="1" applyFill="1" applyBorder="1" applyAlignment="1">
      <alignment horizontal="center"/>
    </xf>
    <xf numFmtId="177" fontId="37" fillId="0" borderId="84" xfId="2" applyNumberFormat="1" applyFont="1" applyBorder="1" applyAlignment="1"/>
    <xf numFmtId="177" fontId="37" fillId="6" borderId="85" xfId="2" applyNumberFormat="1" applyFont="1" applyFill="1" applyBorder="1" applyAlignment="1"/>
    <xf numFmtId="0" fontId="84" fillId="0" borderId="0" xfId="0" applyFont="1" applyAlignment="1">
      <alignment vertical="center"/>
    </xf>
    <xf numFmtId="0" fontId="84" fillId="0" borderId="0" xfId="0" applyFont="1" applyAlignment="1">
      <alignment horizontal="right" vertical="center"/>
    </xf>
    <xf numFmtId="0" fontId="84" fillId="0" borderId="0" xfId="0" applyFont="1" applyAlignment="1">
      <alignment horizontal="center" vertical="center"/>
    </xf>
    <xf numFmtId="0" fontId="84" fillId="13" borderId="3" xfId="0" applyFont="1" applyFill="1" applyBorder="1" applyAlignment="1">
      <alignment horizontal="center" vertical="center"/>
    </xf>
    <xf numFmtId="0" fontId="84" fillId="12" borderId="3" xfId="0" applyFont="1" applyFill="1" applyBorder="1" applyAlignment="1">
      <alignment horizontal="center" vertical="center"/>
    </xf>
    <xf numFmtId="0" fontId="84" fillId="0" borderId="3" xfId="0" applyFont="1" applyBorder="1" applyAlignment="1">
      <alignment horizontal="center" vertical="center"/>
    </xf>
    <xf numFmtId="0" fontId="84" fillId="0" borderId="76" xfId="0" applyFont="1" applyBorder="1" applyAlignment="1">
      <alignment horizontal="center" vertical="center"/>
    </xf>
    <xf numFmtId="0" fontId="84" fillId="0" borderId="3" xfId="0" applyFont="1" applyBorder="1" applyAlignment="1">
      <alignment vertical="center"/>
    </xf>
    <xf numFmtId="176" fontId="84" fillId="0" borderId="3" xfId="0" applyNumberFormat="1" applyFont="1" applyBorder="1" applyAlignment="1">
      <alignment horizontal="center" vertical="center"/>
    </xf>
    <xf numFmtId="0" fontId="84" fillId="0" borderId="0" xfId="0" applyFont="1" applyAlignment="1">
      <alignment horizontal="left" vertical="center"/>
    </xf>
    <xf numFmtId="179" fontId="84" fillId="0" borderId="3" xfId="0" applyNumberFormat="1" applyFont="1" applyBorder="1" applyAlignment="1">
      <alignment vertical="center"/>
    </xf>
    <xf numFmtId="179" fontId="84" fillId="0" borderId="76" xfId="0" applyNumberFormat="1" applyFont="1" applyBorder="1" applyAlignment="1">
      <alignment vertical="center"/>
    </xf>
    <xf numFmtId="0" fontId="84" fillId="0" borderId="76" xfId="0" applyFont="1" applyBorder="1" applyAlignment="1">
      <alignment vertical="center"/>
    </xf>
    <xf numFmtId="176" fontId="84" fillId="0" borderId="55" xfId="0" applyNumberFormat="1" applyFont="1" applyBorder="1" applyAlignment="1">
      <alignment horizontal="center" vertical="center"/>
    </xf>
    <xf numFmtId="179" fontId="20" fillId="0" borderId="72" xfId="0" applyNumberFormat="1" applyFont="1" applyBorder="1" applyAlignment="1">
      <alignment vertical="center"/>
    </xf>
    <xf numFmtId="176" fontId="20" fillId="0" borderId="73" xfId="0" applyNumberFormat="1" applyFont="1" applyBorder="1" applyAlignment="1">
      <alignment vertical="center"/>
    </xf>
    <xf numFmtId="176" fontId="84" fillId="0" borderId="3" xfId="0" applyNumberFormat="1" applyFont="1" applyBorder="1" applyAlignment="1">
      <alignment vertical="center"/>
    </xf>
    <xf numFmtId="176" fontId="84" fillId="0" borderId="76" xfId="0" applyNumberFormat="1" applyFont="1" applyBorder="1" applyAlignment="1">
      <alignment vertical="center"/>
    </xf>
    <xf numFmtId="176" fontId="84" fillId="0" borderId="76" xfId="0" applyNumberFormat="1" applyFont="1" applyBorder="1" applyAlignment="1">
      <alignment horizontal="center" vertical="center"/>
    </xf>
    <xf numFmtId="0" fontId="20" fillId="0" borderId="0" xfId="0" applyFont="1" applyAlignment="1">
      <alignment horizontal="right" vertical="center"/>
    </xf>
    <xf numFmtId="0" fontId="20" fillId="0" borderId="0" xfId="0" applyFont="1" applyAlignment="1">
      <alignment vertical="center"/>
    </xf>
    <xf numFmtId="0" fontId="84" fillId="9" borderId="3" xfId="0" applyFont="1" applyFill="1" applyBorder="1" applyAlignment="1">
      <alignment vertical="center"/>
    </xf>
    <xf numFmtId="180" fontId="84" fillId="9" borderId="3" xfId="0" applyNumberFormat="1" applyFont="1" applyFill="1" applyBorder="1" applyAlignment="1">
      <alignment vertical="center"/>
    </xf>
    <xf numFmtId="176" fontId="84" fillId="9" borderId="3" xfId="0" applyNumberFormat="1" applyFont="1" applyFill="1" applyBorder="1" applyAlignment="1">
      <alignment horizontal="center" vertical="center"/>
    </xf>
    <xf numFmtId="179" fontId="84" fillId="9" borderId="3" xfId="0" applyNumberFormat="1" applyFont="1" applyFill="1" applyBorder="1" applyAlignment="1">
      <alignment vertical="center"/>
    </xf>
    <xf numFmtId="176" fontId="84" fillId="9" borderId="55" xfId="0" applyNumberFormat="1" applyFont="1" applyFill="1" applyBorder="1" applyAlignment="1">
      <alignment horizontal="center" vertical="center"/>
    </xf>
    <xf numFmtId="0" fontId="85" fillId="0" borderId="0" xfId="0" applyFont="1" applyAlignment="1">
      <alignment vertical="center"/>
    </xf>
    <xf numFmtId="0" fontId="85" fillId="0" borderId="0" xfId="0" applyFont="1" applyAlignment="1">
      <alignment horizontal="right" vertical="center"/>
    </xf>
    <xf numFmtId="177" fontId="47" fillId="3" borderId="56" xfId="2" applyNumberFormat="1" applyFont="1" applyFill="1" applyBorder="1" applyAlignment="1">
      <alignment horizontal="right" vertical="center"/>
    </xf>
    <xf numFmtId="0" fontId="40" fillId="5" borderId="30" xfId="0" applyFont="1" applyFill="1" applyBorder="1" applyAlignment="1">
      <alignment horizontal="center" vertical="center"/>
    </xf>
    <xf numFmtId="38" fontId="40" fillId="5" borderId="3" xfId="0" applyNumberFormat="1" applyFont="1" applyFill="1" applyBorder="1" applyAlignment="1">
      <alignment vertical="center"/>
    </xf>
    <xf numFmtId="38" fontId="84" fillId="0" borderId="0" xfId="1" applyFont="1" applyAlignment="1">
      <alignment vertical="center"/>
    </xf>
    <xf numFmtId="177" fontId="3" fillId="0" borderId="0" xfId="2" applyNumberFormat="1" applyFont="1" applyAlignment="1">
      <alignment vertical="center"/>
    </xf>
    <xf numFmtId="0" fontId="3" fillId="3" borderId="0" xfId="0" applyFont="1" applyFill="1" applyAlignment="1">
      <alignment vertical="center"/>
    </xf>
    <xf numFmtId="38" fontId="26" fillId="9" borderId="3" xfId="1" applyFont="1" applyFill="1" applyBorder="1" applyAlignment="1">
      <alignment vertical="center"/>
    </xf>
    <xf numFmtId="176" fontId="40" fillId="0" borderId="0" xfId="0" applyNumberFormat="1" applyFont="1" applyAlignment="1">
      <alignment vertical="center"/>
    </xf>
    <xf numFmtId="0" fontId="40" fillId="0" borderId="0" xfId="0" applyFont="1" applyAlignment="1">
      <alignment vertical="center"/>
    </xf>
    <xf numFmtId="0" fontId="40" fillId="0" borderId="0" xfId="0" applyFont="1" applyAlignment="1">
      <alignment horizontal="center" vertical="center"/>
    </xf>
    <xf numFmtId="0" fontId="40" fillId="6" borderId="0" xfId="0" applyFont="1" applyFill="1" applyAlignment="1">
      <alignment vertical="center"/>
    </xf>
    <xf numFmtId="179" fontId="26" fillId="0" borderId="72" xfId="0" applyNumberFormat="1" applyFont="1" applyBorder="1" applyAlignment="1">
      <alignment vertical="center"/>
    </xf>
    <xf numFmtId="176" fontId="26" fillId="0" borderId="73" xfId="0" applyNumberFormat="1" applyFont="1" applyBorder="1" applyAlignment="1">
      <alignment vertical="center"/>
    </xf>
    <xf numFmtId="2" fontId="26" fillId="0" borderId="73" xfId="0" applyNumberFormat="1" applyFont="1" applyBorder="1" applyAlignment="1">
      <alignment vertical="center"/>
    </xf>
    <xf numFmtId="2" fontId="26" fillId="0" borderId="74" xfId="0" applyNumberFormat="1" applyFont="1" applyBorder="1" applyAlignment="1">
      <alignment horizontal="center" vertical="center"/>
    </xf>
    <xf numFmtId="0" fontId="40" fillId="0" borderId="0" xfId="0" applyFont="1" applyAlignment="1">
      <alignment horizontal="right" vertical="center"/>
    </xf>
    <xf numFmtId="2" fontId="22" fillId="0" borderId="4" xfId="1" applyNumberFormat="1" applyFont="1" applyBorder="1" applyAlignment="1">
      <alignment vertical="center"/>
    </xf>
    <xf numFmtId="0" fontId="35" fillId="0" borderId="0" xfId="0" applyFont="1" applyAlignment="1">
      <alignment horizontal="right" vertical="center"/>
    </xf>
    <xf numFmtId="176" fontId="35" fillId="0" borderId="72" xfId="0" applyNumberFormat="1" applyFont="1" applyBorder="1" applyAlignment="1">
      <alignment vertical="center"/>
    </xf>
    <xf numFmtId="176" fontId="35" fillId="0" borderId="73" xfId="0" applyNumberFormat="1" applyFont="1" applyBorder="1" applyAlignment="1">
      <alignment vertical="center"/>
    </xf>
    <xf numFmtId="176" fontId="35" fillId="0" borderId="74" xfId="0" applyNumberFormat="1" applyFont="1" applyBorder="1" applyAlignment="1">
      <alignment horizontal="center" vertical="center"/>
    </xf>
    <xf numFmtId="38" fontId="32" fillId="0" borderId="3" xfId="1" applyFont="1" applyBorder="1" applyAlignment="1">
      <alignment vertical="center"/>
    </xf>
    <xf numFmtId="38" fontId="3" fillId="3" borderId="0" xfId="1" applyFont="1" applyFill="1" applyAlignment="1">
      <alignment vertical="center"/>
    </xf>
    <xf numFmtId="38" fontId="25" fillId="0" borderId="38" xfId="1" applyFont="1" applyBorder="1" applyAlignment="1">
      <alignment horizontal="center" vertical="center"/>
    </xf>
    <xf numFmtId="178" fontId="23" fillId="0" borderId="4" xfId="1" applyNumberFormat="1" applyFont="1" applyBorder="1" applyAlignment="1">
      <alignment vertical="center"/>
    </xf>
    <xf numFmtId="177" fontId="25" fillId="0" borderId="38" xfId="2" applyNumberFormat="1" applyFont="1" applyBorder="1" applyAlignment="1">
      <alignment horizontal="center" vertical="center"/>
    </xf>
    <xf numFmtId="10" fontId="25" fillId="0" borderId="38" xfId="2" applyNumberFormat="1" applyFont="1" applyBorder="1" applyAlignment="1">
      <alignment horizontal="center" vertical="center"/>
    </xf>
    <xf numFmtId="177" fontId="26" fillId="0" borderId="38" xfId="2" applyNumberFormat="1" applyFont="1" applyBorder="1" applyAlignment="1">
      <alignment horizontal="center" vertical="center"/>
    </xf>
    <xf numFmtId="0" fontId="86" fillId="6" borderId="3" xfId="0" applyFont="1" applyFill="1" applyBorder="1" applyAlignment="1">
      <alignment vertical="center"/>
    </xf>
    <xf numFmtId="177" fontId="37" fillId="3" borderId="56" xfId="2" applyNumberFormat="1" applyFont="1" applyFill="1" applyBorder="1" applyAlignment="1">
      <alignment horizontal="right" vertical="center"/>
    </xf>
    <xf numFmtId="38" fontId="47" fillId="11" borderId="52" xfId="0" applyNumberFormat="1" applyFont="1" applyFill="1" applyBorder="1" applyAlignment="1">
      <alignment horizontal="right" vertical="center"/>
    </xf>
    <xf numFmtId="2" fontId="20" fillId="0" borderId="73" xfId="0" applyNumberFormat="1" applyFont="1" applyBorder="1" applyAlignment="1">
      <alignment vertical="center"/>
    </xf>
    <xf numFmtId="2" fontId="20" fillId="0" borderId="74" xfId="0" applyNumberFormat="1" applyFont="1" applyBorder="1" applyAlignment="1">
      <alignment horizontal="center" vertical="center"/>
    </xf>
    <xf numFmtId="2" fontId="55" fillId="0" borderId="73" xfId="0" applyNumberFormat="1" applyFont="1" applyBorder="1" applyAlignment="1">
      <alignment vertical="center"/>
    </xf>
    <xf numFmtId="2" fontId="55" fillId="0" borderId="74" xfId="0" applyNumberFormat="1" applyFont="1" applyBorder="1" applyAlignment="1">
      <alignment horizontal="center" vertical="center"/>
    </xf>
    <xf numFmtId="0" fontId="26" fillId="3" borderId="32" xfId="0" applyFont="1" applyFill="1" applyBorder="1" applyAlignment="1">
      <alignment vertical="center"/>
    </xf>
    <xf numFmtId="0" fontId="26" fillId="3" borderId="11" xfId="0" applyFont="1" applyFill="1" applyBorder="1" applyAlignment="1">
      <alignment vertical="center"/>
    </xf>
    <xf numFmtId="0" fontId="26" fillId="3" borderId="33" xfId="0" applyFont="1" applyFill="1" applyBorder="1" applyAlignment="1">
      <alignment vertical="center"/>
    </xf>
    <xf numFmtId="176" fontId="26" fillId="3" borderId="11" xfId="0" applyNumberFormat="1" applyFont="1" applyFill="1" applyBorder="1" applyAlignment="1">
      <alignment vertical="center"/>
    </xf>
    <xf numFmtId="176" fontId="3" fillId="0" borderId="24" xfId="0" applyNumberFormat="1" applyFont="1" applyBorder="1" applyAlignment="1">
      <alignment vertical="center"/>
    </xf>
    <xf numFmtId="38" fontId="23" fillId="0" borderId="39" xfId="0" applyNumberFormat="1" applyFont="1" applyBorder="1" applyAlignment="1">
      <alignment vertical="center"/>
    </xf>
    <xf numFmtId="177" fontId="87" fillId="0" borderId="0" xfId="2" applyNumberFormat="1" applyFont="1" applyAlignment="1">
      <alignment vertical="center"/>
    </xf>
    <xf numFmtId="176" fontId="3" fillId="17" borderId="3" xfId="0" applyNumberFormat="1" applyFont="1" applyFill="1" applyBorder="1" applyAlignment="1">
      <alignment horizontal="center" vertical="center"/>
    </xf>
    <xf numFmtId="176" fontId="3" fillId="17" borderId="76" xfId="0" applyNumberFormat="1" applyFont="1" applyFill="1" applyBorder="1" applyAlignment="1">
      <alignment horizontal="center" vertical="center"/>
    </xf>
    <xf numFmtId="176" fontId="84" fillId="17" borderId="3" xfId="0" applyNumberFormat="1" applyFont="1" applyFill="1" applyBorder="1" applyAlignment="1">
      <alignment horizontal="center" vertical="center"/>
    </xf>
    <xf numFmtId="38" fontId="55" fillId="0" borderId="0" xfId="1" applyFont="1" applyAlignment="1">
      <alignment horizontal="center" vertical="center"/>
    </xf>
    <xf numFmtId="0" fontId="90" fillId="0" borderId="3" xfId="0" applyFont="1" applyBorder="1" applyAlignment="1">
      <alignment horizontal="center" vertical="center"/>
    </xf>
    <xf numFmtId="0" fontId="88" fillId="0" borderId="3" xfId="0" applyFont="1" applyBorder="1" applyAlignment="1">
      <alignment vertical="center"/>
    </xf>
    <xf numFmtId="0" fontId="91" fillId="0" borderId="3" xfId="0" applyFont="1" applyBorder="1" applyAlignment="1">
      <alignment vertical="center"/>
    </xf>
    <xf numFmtId="0" fontId="23" fillId="0" borderId="3" xfId="0" applyFont="1" applyBorder="1" applyAlignment="1">
      <alignment vertical="center"/>
    </xf>
    <xf numFmtId="0" fontId="51" fillId="0" borderId="3" xfId="0" applyFont="1" applyBorder="1" applyAlignment="1">
      <alignment vertical="center"/>
    </xf>
    <xf numFmtId="177" fontId="40" fillId="0" borderId="3" xfId="0" applyNumberFormat="1" applyFont="1" applyBorder="1" applyAlignment="1">
      <alignment vertical="center"/>
    </xf>
    <xf numFmtId="177" fontId="19" fillId="0" borderId="3" xfId="0" applyNumberFormat="1" applyFont="1" applyBorder="1" applyAlignment="1">
      <alignment vertical="center"/>
    </xf>
    <xf numFmtId="177" fontId="94" fillId="0" borderId="3" xfId="0" applyNumberFormat="1" applyFont="1" applyBorder="1" applyAlignment="1">
      <alignment vertical="center"/>
    </xf>
    <xf numFmtId="176" fontId="3" fillId="4" borderId="3" xfId="0" applyNumberFormat="1" applyFont="1" applyFill="1" applyBorder="1" applyAlignment="1">
      <alignment horizontal="center" vertical="center"/>
    </xf>
    <xf numFmtId="176" fontId="54" fillId="17" borderId="76" xfId="0" applyNumberFormat="1" applyFont="1" applyFill="1" applyBorder="1" applyAlignment="1">
      <alignment horizontal="center" vertical="center"/>
    </xf>
    <xf numFmtId="38" fontId="55" fillId="0" borderId="0" xfId="1" applyFont="1" applyBorder="1" applyAlignment="1">
      <alignment horizontal="center" vertical="center"/>
    </xf>
    <xf numFmtId="0" fontId="96" fillId="0" borderId="3" xfId="0" applyFont="1" applyBorder="1" applyAlignment="1">
      <alignment horizontal="center" vertical="center"/>
    </xf>
    <xf numFmtId="0" fontId="96" fillId="0" borderId="43" xfId="0" applyFont="1" applyBorder="1" applyAlignment="1">
      <alignment horizontal="center" vertical="center"/>
    </xf>
    <xf numFmtId="38" fontId="96" fillId="0" borderId="60" xfId="0" applyNumberFormat="1" applyFont="1" applyBorder="1" applyAlignment="1">
      <alignment vertical="center"/>
    </xf>
    <xf numFmtId="38" fontId="22" fillId="0" borderId="0" xfId="0" applyNumberFormat="1" applyFont="1" applyAlignment="1">
      <alignment vertical="center"/>
    </xf>
    <xf numFmtId="0" fontId="97" fillId="0" borderId="30" xfId="0" applyFont="1" applyBorder="1" applyAlignment="1">
      <alignment horizontal="center" vertical="center"/>
    </xf>
    <xf numFmtId="38" fontId="26" fillId="0" borderId="3" xfId="0" applyNumberFormat="1" applyFont="1" applyBorder="1" applyAlignment="1">
      <alignment vertical="center"/>
    </xf>
    <xf numFmtId="38" fontId="23" fillId="14" borderId="3" xfId="1" applyFont="1" applyFill="1" applyBorder="1" applyAlignment="1">
      <alignment vertical="center"/>
    </xf>
    <xf numFmtId="176" fontId="3" fillId="14" borderId="3" xfId="0" applyNumberFormat="1" applyFont="1" applyFill="1" applyBorder="1" applyAlignment="1">
      <alignment horizontal="center" vertical="center"/>
    </xf>
    <xf numFmtId="176" fontId="3" fillId="12" borderId="3" xfId="0" applyNumberFormat="1" applyFont="1" applyFill="1" applyBorder="1" applyAlignment="1">
      <alignment horizontal="center" vertical="center"/>
    </xf>
    <xf numFmtId="176" fontId="3" fillId="12" borderId="76" xfId="0" applyNumberFormat="1" applyFont="1" applyFill="1" applyBorder="1" applyAlignment="1">
      <alignment horizontal="center" vertical="center"/>
    </xf>
    <xf numFmtId="176" fontId="3" fillId="14" borderId="76" xfId="0" applyNumberFormat="1" applyFont="1" applyFill="1" applyBorder="1" applyAlignment="1">
      <alignment horizontal="center" vertical="center"/>
    </xf>
    <xf numFmtId="177" fontId="61" fillId="0" borderId="3" xfId="2" applyNumberFormat="1" applyFont="1" applyBorder="1" applyAlignment="1"/>
    <xf numFmtId="177" fontId="61" fillId="14" borderId="3" xfId="2" applyNumberFormat="1" applyFont="1" applyFill="1" applyBorder="1" applyAlignment="1"/>
    <xf numFmtId="0" fontId="60" fillId="7" borderId="4" xfId="0" applyFont="1" applyFill="1" applyBorder="1" applyAlignment="1">
      <alignment horizontal="center" vertical="center"/>
    </xf>
    <xf numFmtId="6" fontId="61" fillId="0" borderId="4" xfId="0" applyNumberFormat="1" applyFont="1" applyBorder="1"/>
    <xf numFmtId="177" fontId="61" fillId="0" borderId="4" xfId="2" applyNumberFormat="1" applyFont="1" applyBorder="1" applyAlignment="1"/>
    <xf numFmtId="0" fontId="60" fillId="15" borderId="43" xfId="0" applyFont="1" applyFill="1" applyBorder="1" applyAlignment="1">
      <alignment horizontal="center" vertical="center"/>
    </xf>
    <xf numFmtId="6" fontId="61" fillId="0" borderId="43" xfId="0" applyNumberFormat="1" applyFont="1" applyBorder="1"/>
    <xf numFmtId="177" fontId="61" fillId="0" borderId="43" xfId="2" applyNumberFormat="1" applyFont="1" applyBorder="1" applyAlignment="1"/>
    <xf numFmtId="0" fontId="60" fillId="0" borderId="5" xfId="0" applyFont="1" applyBorder="1" applyAlignment="1">
      <alignment horizontal="center" vertical="center"/>
    </xf>
    <xf numFmtId="0" fontId="60" fillId="0" borderId="6" xfId="0" applyFont="1" applyBorder="1" applyAlignment="1">
      <alignment horizontal="center" vertical="center"/>
    </xf>
    <xf numFmtId="6" fontId="61" fillId="0" borderId="5" xfId="0" applyNumberFormat="1" applyFont="1" applyBorder="1"/>
    <xf numFmtId="6" fontId="61" fillId="0" borderId="6" xfId="0" applyNumberFormat="1" applyFont="1" applyBorder="1"/>
    <xf numFmtId="177" fontId="61" fillId="0" borderId="5" xfId="2" applyNumberFormat="1" applyFont="1" applyBorder="1" applyAlignment="1"/>
    <xf numFmtId="177" fontId="61" fillId="0" borderId="6" xfId="2" applyNumberFormat="1" applyFont="1" applyBorder="1" applyAlignment="1"/>
    <xf numFmtId="9" fontId="61" fillId="0" borderId="3" xfId="0" applyNumberFormat="1" applyFont="1" applyBorder="1"/>
    <xf numFmtId="177" fontId="61" fillId="0" borderId="3" xfId="2" applyNumberFormat="1" applyFont="1" applyFill="1" applyBorder="1" applyAlignment="1"/>
    <xf numFmtId="9" fontId="61" fillId="5" borderId="3" xfId="0" applyNumberFormat="1" applyFont="1" applyFill="1" applyBorder="1"/>
    <xf numFmtId="38" fontId="26" fillId="3" borderId="3" xfId="1" applyFont="1" applyFill="1" applyBorder="1" applyAlignment="1">
      <alignment vertical="center"/>
    </xf>
    <xf numFmtId="38" fontId="40" fillId="3" borderId="3" xfId="1" applyFont="1" applyFill="1" applyBorder="1" applyAlignment="1">
      <alignment vertical="center"/>
    </xf>
    <xf numFmtId="38" fontId="40" fillId="3" borderId="3" xfId="0" applyNumberFormat="1" applyFont="1" applyFill="1" applyBorder="1" applyAlignment="1">
      <alignment vertical="center"/>
    </xf>
    <xf numFmtId="176" fontId="3" fillId="19" borderId="3" xfId="0" applyNumberFormat="1" applyFont="1" applyFill="1" applyBorder="1" applyAlignment="1">
      <alignment horizontal="center" vertical="center"/>
    </xf>
    <xf numFmtId="38" fontId="23" fillId="0" borderId="0" xfId="0" applyNumberFormat="1" applyFont="1" applyAlignment="1">
      <alignment vertical="center"/>
    </xf>
    <xf numFmtId="177" fontId="23" fillId="0" borderId="0" xfId="2" applyNumberFormat="1" applyFont="1" applyAlignment="1">
      <alignment vertical="center"/>
    </xf>
    <xf numFmtId="0" fontId="24" fillId="0" borderId="43" xfId="0" applyFont="1" applyBorder="1" applyAlignment="1">
      <alignment horizontal="center" vertical="center" wrapText="1"/>
    </xf>
    <xf numFmtId="2" fontId="23" fillId="19" borderId="74" xfId="0" applyNumberFormat="1" applyFont="1" applyFill="1" applyBorder="1" applyAlignment="1">
      <alignment horizontal="center" vertical="center"/>
    </xf>
    <xf numFmtId="2" fontId="24" fillId="4" borderId="74" xfId="0" applyNumberFormat="1" applyFont="1" applyFill="1" applyBorder="1" applyAlignment="1">
      <alignment horizontal="center" vertical="center"/>
    </xf>
    <xf numFmtId="177" fontId="84" fillId="0" borderId="3" xfId="0" applyNumberFormat="1" applyFont="1" applyBorder="1" applyAlignment="1">
      <alignment vertical="center"/>
    </xf>
    <xf numFmtId="38" fontId="25" fillId="0" borderId="0" xfId="0" applyNumberFormat="1" applyFont="1" applyAlignment="1">
      <alignment vertical="center"/>
    </xf>
    <xf numFmtId="38" fontId="23" fillId="0" borderId="0" xfId="1" applyFont="1" applyAlignment="1">
      <alignment vertical="center"/>
    </xf>
    <xf numFmtId="38" fontId="3" fillId="0" borderId="0" xfId="1" applyFont="1" applyAlignment="1">
      <alignment horizontal="center" vertical="center"/>
    </xf>
    <xf numFmtId="38" fontId="37" fillId="2" borderId="52" xfId="0" applyNumberFormat="1" applyFont="1" applyFill="1" applyBorder="1" applyAlignment="1">
      <alignment horizontal="right" vertical="center"/>
    </xf>
    <xf numFmtId="38" fontId="40" fillId="3" borderId="4" xfId="1" applyFont="1" applyFill="1" applyBorder="1" applyAlignment="1">
      <alignment vertical="center"/>
    </xf>
    <xf numFmtId="38" fontId="0" fillId="0" borderId="0" xfId="0" applyNumberFormat="1" applyAlignment="1">
      <alignment vertical="center"/>
    </xf>
    <xf numFmtId="0" fontId="0" fillId="0" borderId="0" xfId="1" applyNumberFormat="1" applyFont="1" applyAlignment="1">
      <alignment horizontal="center" vertical="center"/>
    </xf>
    <xf numFmtId="38" fontId="0" fillId="0" borderId="0" xfId="1" applyFont="1" applyAlignment="1">
      <alignment vertical="center"/>
    </xf>
    <xf numFmtId="0" fontId="0" fillId="0" borderId="0" xfId="0" applyAlignment="1">
      <alignment vertical="center"/>
    </xf>
    <xf numFmtId="0" fontId="98" fillId="0" borderId="0" xfId="0" applyFont="1" applyAlignment="1">
      <alignment horizontal="center" vertical="center"/>
    </xf>
    <xf numFmtId="178" fontId="0" fillId="0" borderId="0" xfId="1" applyNumberFormat="1" applyFont="1" applyAlignment="1">
      <alignment horizontal="right" vertical="center"/>
    </xf>
    <xf numFmtId="177" fontId="0" fillId="0" borderId="0" xfId="2" applyNumberFormat="1" applyFont="1" applyAlignment="1">
      <alignment horizontal="right" vertical="center"/>
    </xf>
    <xf numFmtId="0" fontId="99" fillId="0" borderId="0" xfId="0" applyFont="1" applyAlignment="1">
      <alignment horizontal="center" vertical="center"/>
    </xf>
    <xf numFmtId="177" fontId="37" fillId="0" borderId="0" xfId="2" applyNumberFormat="1" applyFont="1" applyAlignment="1">
      <alignment horizontal="right" vertical="center"/>
    </xf>
    <xf numFmtId="0" fontId="37" fillId="0" borderId="0" xfId="1" applyNumberFormat="1" applyFont="1" applyAlignment="1">
      <alignment horizontal="center" vertical="center"/>
    </xf>
    <xf numFmtId="178" fontId="37" fillId="0" borderId="0" xfId="1" applyNumberFormat="1" applyFont="1" applyAlignment="1">
      <alignment horizontal="right" vertical="center"/>
    </xf>
    <xf numFmtId="38" fontId="3" fillId="0" borderId="24" xfId="1" applyFont="1" applyBorder="1" applyAlignment="1">
      <alignment vertical="center"/>
    </xf>
    <xf numFmtId="38" fontId="20" fillId="0" borderId="0" xfId="1" applyFont="1" applyAlignment="1">
      <alignment vertical="center"/>
    </xf>
    <xf numFmtId="10" fontId="37" fillId="0" borderId="0" xfId="2" applyNumberFormat="1" applyFont="1" applyAlignment="1">
      <alignment vertical="center"/>
    </xf>
    <xf numFmtId="0" fontId="67" fillId="0" borderId="0" xfId="0" applyFont="1" applyAlignment="1">
      <alignment horizontal="left" vertical="top" wrapText="1"/>
    </xf>
    <xf numFmtId="56" fontId="0" fillId="0" borderId="0" xfId="0" applyNumberFormat="1" applyAlignment="1">
      <alignment horizontal="right"/>
    </xf>
    <xf numFmtId="0" fontId="44" fillId="0" borderId="0" xfId="0" applyFont="1" applyAlignment="1">
      <alignment horizontal="center" vertical="center"/>
    </xf>
    <xf numFmtId="38" fontId="37" fillId="0" borderId="0" xfId="0" applyNumberFormat="1" applyFont="1" applyAlignment="1">
      <alignment vertical="center"/>
    </xf>
    <xf numFmtId="38" fontId="49" fillId="0" borderId="21" xfId="0" applyNumberFormat="1" applyFont="1" applyBorder="1" applyAlignment="1">
      <alignment vertical="center"/>
    </xf>
    <xf numFmtId="0" fontId="37" fillId="0" borderId="0" xfId="0" applyFont="1" applyAlignment="1">
      <alignment horizontal="center" vertical="center"/>
    </xf>
    <xf numFmtId="179" fontId="35" fillId="0" borderId="72" xfId="0" applyNumberFormat="1" applyFont="1" applyBorder="1" applyAlignment="1">
      <alignment vertical="center"/>
    </xf>
    <xf numFmtId="176" fontId="3" fillId="13" borderId="3" xfId="0" applyNumberFormat="1" applyFont="1" applyFill="1" applyBorder="1" applyAlignment="1">
      <alignment horizontal="center" vertical="center"/>
    </xf>
    <xf numFmtId="176" fontId="54" fillId="12" borderId="76" xfId="0" applyNumberFormat="1" applyFont="1" applyFill="1" applyBorder="1" applyAlignment="1">
      <alignment horizontal="center" vertical="center"/>
    </xf>
    <xf numFmtId="176" fontId="3" fillId="20" borderId="3" xfId="0" applyNumberFormat="1" applyFont="1" applyFill="1" applyBorder="1" applyAlignment="1">
      <alignment horizontal="center" vertical="center"/>
    </xf>
    <xf numFmtId="178" fontId="74" fillId="0" borderId="0" xfId="1" applyNumberFormat="1" applyFont="1" applyFill="1" applyBorder="1" applyAlignment="1"/>
    <xf numFmtId="38" fontId="53" fillId="0" borderId="0" xfId="1" applyFont="1" applyFill="1" applyBorder="1" applyAlignment="1"/>
    <xf numFmtId="38" fontId="37" fillId="0" borderId="0" xfId="1" applyFont="1" applyFill="1" applyBorder="1" applyAlignment="1">
      <alignment vertical="center"/>
    </xf>
    <xf numFmtId="38" fontId="37" fillId="0" borderId="0" xfId="1" applyFont="1" applyFill="1" applyBorder="1" applyAlignment="1"/>
    <xf numFmtId="38" fontId="53" fillId="0" borderId="0" xfId="1" applyFont="1" applyFill="1" applyBorder="1" applyAlignment="1">
      <alignment vertical="center"/>
    </xf>
    <xf numFmtId="177" fontId="37" fillId="0" borderId="0" xfId="2" applyNumberFormat="1" applyFont="1" applyFill="1" applyBorder="1" applyAlignment="1"/>
    <xf numFmtId="0" fontId="100" fillId="0" borderId="0" xfId="0" applyFont="1" applyAlignment="1">
      <alignment horizontal="center"/>
    </xf>
    <xf numFmtId="38" fontId="100" fillId="0" borderId="0" xfId="1" applyFont="1" applyFill="1" applyBorder="1" applyAlignment="1"/>
    <xf numFmtId="0" fontId="100" fillId="0" borderId="0" xfId="0" applyFont="1" applyAlignment="1">
      <alignment horizontal="right"/>
    </xf>
    <xf numFmtId="0" fontId="100" fillId="0" borderId="0" xfId="0" applyFont="1"/>
    <xf numFmtId="0" fontId="65" fillId="0" borderId="0" xfId="0" applyFont="1" applyAlignment="1">
      <alignment horizontal="left" vertical="center"/>
    </xf>
    <xf numFmtId="0" fontId="65" fillId="0" borderId="0" xfId="0" applyFont="1" applyAlignment="1">
      <alignment horizontal="center"/>
    </xf>
    <xf numFmtId="38" fontId="65" fillId="0" borderId="0" xfId="1" applyFont="1" applyFill="1" applyBorder="1" applyAlignment="1"/>
    <xf numFmtId="0" fontId="65" fillId="0" borderId="0" xfId="0" applyFont="1" applyAlignment="1">
      <alignment horizontal="right"/>
    </xf>
    <xf numFmtId="0" fontId="65" fillId="0" borderId="0" xfId="0" applyFont="1"/>
    <xf numFmtId="178" fontId="65" fillId="0" borderId="0" xfId="1" applyNumberFormat="1" applyFont="1" applyFill="1" applyBorder="1" applyAlignment="1"/>
    <xf numFmtId="176" fontId="65" fillId="0" borderId="0" xfId="0" applyNumberFormat="1" applyFont="1"/>
    <xf numFmtId="38" fontId="101" fillId="0" borderId="0" xfId="1" applyFont="1" applyFill="1" applyBorder="1" applyAlignment="1"/>
    <xf numFmtId="38" fontId="65" fillId="0" borderId="0" xfId="1" applyFont="1" applyFill="1" applyBorder="1" applyAlignment="1">
      <alignment vertical="center"/>
    </xf>
    <xf numFmtId="38" fontId="101" fillId="0" borderId="0" xfId="1" applyFont="1" applyFill="1" applyBorder="1" applyAlignment="1">
      <alignment vertical="center"/>
    </xf>
    <xf numFmtId="0" fontId="102" fillId="0" borderId="0" xfId="0" applyFont="1"/>
    <xf numFmtId="177" fontId="65" fillId="0" borderId="0" xfId="2" applyNumberFormat="1" applyFont="1" applyFill="1" applyBorder="1" applyAlignment="1"/>
    <xf numFmtId="177" fontId="37" fillId="0" borderId="0" xfId="2" applyNumberFormat="1" applyFont="1" applyAlignment="1"/>
    <xf numFmtId="2" fontId="103" fillId="0" borderId="0" xfId="0" applyNumberFormat="1" applyFont="1"/>
    <xf numFmtId="38" fontId="37" fillId="0" borderId="21" xfId="0" applyNumberFormat="1" applyFont="1" applyBorder="1" applyAlignment="1">
      <alignment vertical="center"/>
    </xf>
    <xf numFmtId="38" fontId="37" fillId="0" borderId="0" xfId="0" applyNumberFormat="1" applyFont="1"/>
    <xf numFmtId="38" fontId="37" fillId="0" borderId="0" xfId="1" applyFont="1" applyAlignment="1"/>
    <xf numFmtId="178" fontId="37" fillId="0" borderId="0" xfId="1" applyNumberFormat="1" applyFont="1" applyAlignment="1"/>
    <xf numFmtId="178" fontId="100" fillId="0" borderId="0" xfId="1" applyNumberFormat="1" applyFont="1" applyFill="1" applyBorder="1" applyAlignment="1"/>
    <xf numFmtId="181" fontId="37" fillId="5" borderId="0" xfId="0" applyNumberFormat="1" applyFont="1" applyFill="1"/>
    <xf numFmtId="177" fontId="37" fillId="5" borderId="0" xfId="2" applyNumberFormat="1" applyFont="1" applyFill="1" applyAlignment="1"/>
    <xf numFmtId="0" fontId="37" fillId="0" borderId="0" xfId="0" applyFont="1" applyAlignment="1">
      <alignment vertical="center"/>
    </xf>
    <xf numFmtId="38" fontId="0" fillId="0" borderId="3" xfId="0" applyNumberFormat="1" applyBorder="1" applyAlignment="1">
      <alignment vertical="center"/>
    </xf>
    <xf numFmtId="38" fontId="0" fillId="0" borderId="3" xfId="1" applyFont="1" applyBorder="1" applyAlignment="1">
      <alignment vertical="center"/>
    </xf>
    <xf numFmtId="38" fontId="0" fillId="0" borderId="53" xfId="1" applyFont="1" applyBorder="1" applyAlignment="1">
      <alignment vertical="center"/>
    </xf>
    <xf numFmtId="38" fontId="37" fillId="0" borderId="55" xfId="0" applyNumberFormat="1" applyFont="1" applyBorder="1" applyAlignment="1">
      <alignment vertical="center"/>
    </xf>
    <xf numFmtId="38" fontId="0" fillId="0" borderId="11" xfId="1" applyFont="1" applyBorder="1" applyAlignment="1">
      <alignment vertical="center"/>
    </xf>
    <xf numFmtId="38" fontId="0" fillId="0" borderId="4" xfId="1" applyFont="1" applyBorder="1" applyAlignment="1">
      <alignment vertical="center"/>
    </xf>
    <xf numFmtId="38" fontId="0" fillId="0" borderId="76" xfId="0" applyNumberFormat="1" applyBorder="1" applyAlignment="1">
      <alignment vertical="center"/>
    </xf>
    <xf numFmtId="38" fontId="0" fillId="0" borderId="76" xfId="1" applyFont="1" applyBorder="1" applyAlignment="1">
      <alignment vertical="center"/>
    </xf>
    <xf numFmtId="38" fontId="0" fillId="0" borderId="24" xfId="1" applyFont="1" applyBorder="1" applyAlignment="1">
      <alignment vertical="center"/>
    </xf>
    <xf numFmtId="38" fontId="0" fillId="0" borderId="56" xfId="1" applyFont="1" applyBorder="1" applyAlignment="1">
      <alignment vertical="center"/>
    </xf>
    <xf numFmtId="38" fontId="0" fillId="0" borderId="3" xfId="1" applyFont="1" applyBorder="1" applyAlignment="1"/>
    <xf numFmtId="38" fontId="0" fillId="0" borderId="8" xfId="1" applyFont="1" applyBorder="1" applyAlignment="1"/>
    <xf numFmtId="38" fontId="0" fillId="0" borderId="94" xfId="1" applyFont="1" applyBorder="1" applyAlignment="1">
      <alignment vertical="center"/>
    </xf>
    <xf numFmtId="0" fontId="65" fillId="0" borderId="52" xfId="0" applyFont="1" applyBorder="1" applyAlignment="1">
      <alignment horizontal="right" vertical="center"/>
    </xf>
    <xf numFmtId="0" fontId="65" fillId="0" borderId="3" xfId="0" applyFont="1" applyBorder="1" applyAlignment="1">
      <alignment horizontal="center" vertical="center"/>
    </xf>
    <xf numFmtId="0" fontId="65" fillId="0" borderId="90" xfId="0" applyFont="1" applyBorder="1" applyAlignment="1">
      <alignment horizontal="right" vertical="center"/>
    </xf>
    <xf numFmtId="0" fontId="65" fillId="0" borderId="76" xfId="0" applyFont="1" applyBorder="1" applyAlignment="1">
      <alignment horizontal="center" vertical="center"/>
    </xf>
    <xf numFmtId="38" fontId="37" fillId="2" borderId="92" xfId="0" applyNumberFormat="1" applyFont="1" applyFill="1" applyBorder="1" applyAlignment="1">
      <alignment vertical="center"/>
    </xf>
    <xf numFmtId="38" fontId="0" fillId="2" borderId="93" xfId="1" applyFont="1" applyFill="1" applyBorder="1" applyAlignment="1">
      <alignment vertical="center"/>
    </xf>
    <xf numFmtId="38" fontId="0" fillId="2" borderId="95" xfId="1" applyFont="1" applyFill="1" applyBorder="1" applyAlignment="1">
      <alignment vertical="center"/>
    </xf>
    <xf numFmtId="38" fontId="37" fillId="21" borderId="3" xfId="0" applyNumberFormat="1" applyFont="1" applyFill="1" applyBorder="1" applyAlignment="1">
      <alignment vertical="center"/>
    </xf>
    <xf numFmtId="38" fontId="0" fillId="21" borderId="89" xfId="1" applyFont="1" applyFill="1" applyBorder="1" applyAlignment="1">
      <alignment vertical="center"/>
    </xf>
    <xf numFmtId="38" fontId="0" fillId="21" borderId="53" xfId="1" applyFont="1" applyFill="1" applyBorder="1" applyAlignment="1">
      <alignment vertical="center"/>
    </xf>
    <xf numFmtId="38" fontId="37" fillId="21" borderId="52" xfId="0" applyNumberFormat="1" applyFont="1" applyFill="1" applyBorder="1" applyAlignment="1">
      <alignment vertical="center"/>
    </xf>
    <xf numFmtId="177" fontId="37" fillId="21" borderId="3" xfId="2" applyNumberFormat="1" applyFont="1" applyFill="1" applyBorder="1" applyAlignment="1">
      <alignment vertical="center"/>
    </xf>
    <xf numFmtId="38" fontId="37" fillId="0" borderId="54" xfId="0" applyNumberFormat="1" applyFont="1" applyBorder="1" applyAlignment="1">
      <alignment vertical="center"/>
    </xf>
    <xf numFmtId="177" fontId="37" fillId="0" borderId="55" xfId="2" applyNumberFormat="1" applyFont="1" applyBorder="1" applyAlignment="1">
      <alignment vertical="center"/>
    </xf>
    <xf numFmtId="177" fontId="37" fillId="0" borderId="56" xfId="2" applyNumberFormat="1" applyFont="1" applyBorder="1" applyAlignment="1">
      <alignment vertical="center"/>
    </xf>
    <xf numFmtId="38" fontId="37" fillId="2" borderId="91" xfId="0" applyNumberFormat="1" applyFont="1" applyFill="1" applyBorder="1" applyAlignment="1">
      <alignment vertical="center"/>
    </xf>
    <xf numFmtId="177" fontId="37" fillId="2" borderId="92" xfId="2" applyNumberFormat="1" applyFont="1" applyFill="1" applyBorder="1" applyAlignment="1">
      <alignment vertical="center"/>
    </xf>
    <xf numFmtId="177" fontId="37" fillId="2" borderId="95" xfId="2" applyNumberFormat="1" applyFont="1" applyFill="1" applyBorder="1" applyAlignment="1">
      <alignment vertical="center"/>
    </xf>
    <xf numFmtId="177" fontId="37" fillId="21" borderId="53" xfId="2" applyNumberFormat="1" applyFont="1" applyFill="1" applyBorder="1" applyAlignment="1">
      <alignment vertical="center"/>
    </xf>
    <xf numFmtId="0" fontId="37" fillId="10" borderId="51" xfId="0" applyFont="1" applyFill="1" applyBorder="1" applyAlignment="1">
      <alignment horizontal="right" vertical="center"/>
    </xf>
    <xf numFmtId="0" fontId="37" fillId="10" borderId="78" xfId="0" applyFont="1" applyFill="1" applyBorder="1" applyAlignment="1">
      <alignment horizontal="center" vertical="center"/>
    </xf>
    <xf numFmtId="0" fontId="37" fillId="10" borderId="86" xfId="0" applyFont="1" applyFill="1" applyBorder="1" applyAlignment="1">
      <alignment horizontal="center" vertical="center"/>
    </xf>
    <xf numFmtId="0" fontId="37" fillId="10" borderId="51" xfId="0" applyFont="1" applyFill="1" applyBorder="1" applyAlignment="1">
      <alignment horizontal="center" vertical="center"/>
    </xf>
    <xf numFmtId="0" fontId="37" fillId="10" borderId="87" xfId="0" applyFont="1" applyFill="1" applyBorder="1" applyAlignment="1">
      <alignment horizontal="center" vertical="center"/>
    </xf>
    <xf numFmtId="0" fontId="37" fillId="10" borderId="71" xfId="0" applyFont="1" applyFill="1" applyBorder="1" applyAlignment="1">
      <alignment horizontal="center" vertical="center"/>
    </xf>
    <xf numFmtId="38" fontId="53" fillId="0" borderId="52" xfId="0" applyNumberFormat="1" applyFont="1" applyBorder="1" applyAlignment="1">
      <alignment vertical="center"/>
    </xf>
    <xf numFmtId="177" fontId="53" fillId="0" borderId="3" xfId="2" applyNumberFormat="1" applyFont="1" applyBorder="1" applyAlignment="1">
      <alignment vertical="center"/>
    </xf>
    <xf numFmtId="38" fontId="53" fillId="0" borderId="3" xfId="0" applyNumberFormat="1" applyFont="1" applyBorder="1" applyAlignment="1">
      <alignment vertical="center"/>
    </xf>
    <xf numFmtId="177" fontId="53" fillId="0" borderId="53" xfId="2" applyNumberFormat="1" applyFont="1" applyBorder="1" applyAlignment="1">
      <alignment vertical="center"/>
    </xf>
    <xf numFmtId="38" fontId="53" fillId="0" borderId="90" xfId="0" applyNumberFormat="1" applyFont="1" applyBorder="1" applyAlignment="1">
      <alignment vertical="center"/>
    </xf>
    <xf numFmtId="177" fontId="53" fillId="0" borderId="76" xfId="2" applyNumberFormat="1" applyFont="1" applyBorder="1" applyAlignment="1">
      <alignment vertical="center"/>
    </xf>
    <xf numFmtId="38" fontId="53" fillId="0" borderId="76" xfId="0" applyNumberFormat="1" applyFont="1" applyBorder="1" applyAlignment="1">
      <alignment vertical="center"/>
    </xf>
    <xf numFmtId="177" fontId="53" fillId="0" borderId="94" xfId="2" applyNumberFormat="1" applyFont="1" applyBorder="1" applyAlignment="1">
      <alignment vertical="center"/>
    </xf>
    <xf numFmtId="0" fontId="65" fillId="7" borderId="52" xfId="0" applyFont="1" applyFill="1" applyBorder="1" applyAlignment="1">
      <alignment horizontal="right" vertical="center"/>
    </xf>
    <xf numFmtId="0" fontId="65" fillId="7" borderId="3" xfId="0" applyFont="1" applyFill="1" applyBorder="1" applyAlignment="1">
      <alignment horizontal="center" vertical="center"/>
    </xf>
    <xf numFmtId="38" fontId="0" fillId="7" borderId="3" xfId="0" applyNumberFormat="1" applyFill="1" applyBorder="1" applyAlignment="1">
      <alignment vertical="center"/>
    </xf>
    <xf numFmtId="38" fontId="0" fillId="7" borderId="3" xfId="1" applyFont="1" applyFill="1" applyBorder="1" applyAlignment="1">
      <alignment vertical="center"/>
    </xf>
    <xf numFmtId="38" fontId="0" fillId="7" borderId="11" xfId="1" applyFont="1" applyFill="1" applyBorder="1" applyAlignment="1">
      <alignment vertical="center"/>
    </xf>
    <xf numFmtId="38" fontId="0" fillId="7" borderId="4" xfId="1" applyFont="1" applyFill="1" applyBorder="1" applyAlignment="1">
      <alignment vertical="center"/>
    </xf>
    <xf numFmtId="38" fontId="0" fillId="7" borderId="53" xfId="1" applyFont="1" applyFill="1" applyBorder="1" applyAlignment="1">
      <alignment vertical="center"/>
    </xf>
    <xf numFmtId="0" fontId="65" fillId="22" borderId="52" xfId="0" applyFont="1" applyFill="1" applyBorder="1" applyAlignment="1">
      <alignment horizontal="right" vertical="center"/>
    </xf>
    <xf numFmtId="0" fontId="65" fillId="22" borderId="3" xfId="0" applyFont="1" applyFill="1" applyBorder="1" applyAlignment="1">
      <alignment horizontal="center" vertical="center"/>
    </xf>
    <xf numFmtId="38" fontId="0" fillId="22" borderId="3" xfId="0" applyNumberFormat="1" applyFill="1" applyBorder="1" applyAlignment="1">
      <alignment vertical="center"/>
    </xf>
    <xf numFmtId="38" fontId="0" fillId="22" borderId="3" xfId="1" applyFont="1" applyFill="1" applyBorder="1" applyAlignment="1">
      <alignment vertical="center"/>
    </xf>
    <xf numFmtId="38" fontId="0" fillId="22" borderId="11" xfId="1" applyFont="1" applyFill="1" applyBorder="1" applyAlignment="1">
      <alignment vertical="center"/>
    </xf>
    <xf numFmtId="38" fontId="0" fillId="22" borderId="4" xfId="1" applyFont="1" applyFill="1" applyBorder="1" applyAlignment="1">
      <alignment vertical="center"/>
    </xf>
    <xf numFmtId="38" fontId="0" fillId="22" borderId="53" xfId="1" applyFont="1" applyFill="1" applyBorder="1" applyAlignment="1">
      <alignment vertical="center"/>
    </xf>
    <xf numFmtId="0" fontId="65" fillId="22" borderId="90" xfId="0" applyFont="1" applyFill="1" applyBorder="1" applyAlignment="1">
      <alignment horizontal="right" vertical="center"/>
    </xf>
    <xf numFmtId="0" fontId="65" fillId="22" borderId="76" xfId="0" applyFont="1" applyFill="1" applyBorder="1" applyAlignment="1">
      <alignment horizontal="center" vertical="center"/>
    </xf>
    <xf numFmtId="38" fontId="0" fillId="22" borderId="76" xfId="0" applyNumberFormat="1" applyFill="1" applyBorder="1" applyAlignment="1">
      <alignment vertical="center"/>
    </xf>
    <xf numFmtId="38" fontId="0" fillId="22" borderId="76" xfId="1" applyFont="1" applyFill="1" applyBorder="1" applyAlignment="1">
      <alignment vertical="center"/>
    </xf>
    <xf numFmtId="38" fontId="0" fillId="22" borderId="24" xfId="1" applyFont="1" applyFill="1" applyBorder="1" applyAlignment="1">
      <alignment vertical="center"/>
    </xf>
    <xf numFmtId="38" fontId="0" fillId="22" borderId="8" xfId="1" applyFont="1" applyFill="1" applyBorder="1" applyAlignment="1">
      <alignment vertical="center"/>
    </xf>
    <xf numFmtId="38" fontId="0" fillId="22" borderId="94" xfId="1" applyFont="1" applyFill="1" applyBorder="1" applyAlignment="1">
      <alignment vertical="center"/>
    </xf>
    <xf numFmtId="0" fontId="65" fillId="7" borderId="90" xfId="0" applyFont="1" applyFill="1" applyBorder="1" applyAlignment="1">
      <alignment horizontal="right" vertical="center"/>
    </xf>
    <xf numFmtId="0" fontId="65" fillId="7" borderId="76" xfId="0" applyFont="1" applyFill="1" applyBorder="1" applyAlignment="1">
      <alignment horizontal="center" vertical="center"/>
    </xf>
    <xf numFmtId="38" fontId="0" fillId="7" borderId="76" xfId="0" applyNumberFormat="1" applyFill="1" applyBorder="1" applyAlignment="1">
      <alignment vertical="center"/>
    </xf>
    <xf numFmtId="38" fontId="0" fillId="7" borderId="76" xfId="1" applyFont="1" applyFill="1" applyBorder="1" applyAlignment="1">
      <alignment vertical="center"/>
    </xf>
    <xf numFmtId="38" fontId="0" fillId="7" borderId="24" xfId="1" applyFont="1" applyFill="1" applyBorder="1" applyAlignment="1">
      <alignment vertical="center"/>
    </xf>
    <xf numFmtId="38" fontId="0" fillId="7" borderId="94" xfId="1" applyFont="1" applyFill="1" applyBorder="1" applyAlignment="1">
      <alignment vertical="center"/>
    </xf>
    <xf numFmtId="38" fontId="37" fillId="7" borderId="52" xfId="0" applyNumberFormat="1" applyFont="1" applyFill="1" applyBorder="1" applyAlignment="1">
      <alignment vertical="center"/>
    </xf>
    <xf numFmtId="177" fontId="37" fillId="7" borderId="3" xfId="2" applyNumberFormat="1" applyFont="1" applyFill="1" applyBorder="1" applyAlignment="1">
      <alignment vertical="center"/>
    </xf>
    <xf numFmtId="38" fontId="37" fillId="7" borderId="3" xfId="0" applyNumberFormat="1" applyFont="1" applyFill="1" applyBorder="1" applyAlignment="1">
      <alignment vertical="center"/>
    </xf>
    <xf numFmtId="177" fontId="37" fillId="7" borderId="53" xfId="2" applyNumberFormat="1" applyFont="1" applyFill="1" applyBorder="1" applyAlignment="1">
      <alignment vertical="center"/>
    </xf>
    <xf numFmtId="38" fontId="37" fillId="7" borderId="90" xfId="0" applyNumberFormat="1" applyFont="1" applyFill="1" applyBorder="1" applyAlignment="1">
      <alignment vertical="center"/>
    </xf>
    <xf numFmtId="177" fontId="37" fillId="7" borderId="76" xfId="2" applyNumberFormat="1" applyFont="1" applyFill="1" applyBorder="1" applyAlignment="1">
      <alignment vertical="center"/>
    </xf>
    <xf numFmtId="38" fontId="37" fillId="7" borderId="76" xfId="0" applyNumberFormat="1" applyFont="1" applyFill="1" applyBorder="1" applyAlignment="1">
      <alignment vertical="center"/>
    </xf>
    <xf numFmtId="177" fontId="37" fillId="7" borderId="94" xfId="2" applyNumberFormat="1" applyFont="1" applyFill="1" applyBorder="1" applyAlignment="1">
      <alignment vertical="center"/>
    </xf>
    <xf numFmtId="38" fontId="37" fillId="22" borderId="52" xfId="0" applyNumberFormat="1" applyFont="1" applyFill="1" applyBorder="1" applyAlignment="1">
      <alignment vertical="center"/>
    </xf>
    <xf numFmtId="177" fontId="37" fillId="22" borderId="3" xfId="2" applyNumberFormat="1" applyFont="1" applyFill="1" applyBorder="1" applyAlignment="1">
      <alignment vertical="center"/>
    </xf>
    <xf numFmtId="38" fontId="37" fillId="22" borderId="3" xfId="0" applyNumberFormat="1" applyFont="1" applyFill="1" applyBorder="1" applyAlignment="1">
      <alignment vertical="center"/>
    </xf>
    <xf numFmtId="177" fontId="37" fillId="22" borderId="53" xfId="2" applyNumberFormat="1" applyFont="1" applyFill="1" applyBorder="1" applyAlignment="1">
      <alignment vertical="center"/>
    </xf>
    <xf numFmtId="38" fontId="37" fillId="22" borderId="90" xfId="0" applyNumberFormat="1" applyFont="1" applyFill="1" applyBorder="1" applyAlignment="1">
      <alignment vertical="center"/>
    </xf>
    <xf numFmtId="177" fontId="37" fillId="22" borderId="76" xfId="2" applyNumberFormat="1" applyFont="1" applyFill="1" applyBorder="1" applyAlignment="1">
      <alignment vertical="center"/>
    </xf>
    <xf numFmtId="38" fontId="37" fillId="22" borderId="76" xfId="0" applyNumberFormat="1" applyFont="1" applyFill="1" applyBorder="1" applyAlignment="1">
      <alignment vertical="center"/>
    </xf>
    <xf numFmtId="177" fontId="37" fillId="22" borderId="94" xfId="2" applyNumberFormat="1" applyFont="1" applyFill="1" applyBorder="1" applyAlignment="1">
      <alignment vertical="center"/>
    </xf>
    <xf numFmtId="38" fontId="0" fillId="7" borderId="79" xfId="1" applyFont="1" applyFill="1" applyBorder="1" applyAlignment="1">
      <alignment vertical="center"/>
    </xf>
    <xf numFmtId="38" fontId="37" fillId="0" borderId="101" xfId="0" applyNumberFormat="1" applyFont="1" applyBorder="1" applyAlignment="1">
      <alignment vertical="center"/>
    </xf>
    <xf numFmtId="38" fontId="0" fillId="0" borderId="102" xfId="1" applyFont="1" applyBorder="1" applyAlignment="1">
      <alignment vertical="center"/>
    </xf>
    <xf numFmtId="38" fontId="37" fillId="0" borderId="100" xfId="0" applyNumberFormat="1" applyFont="1" applyBorder="1" applyAlignment="1">
      <alignment vertical="center"/>
    </xf>
    <xf numFmtId="177" fontId="37" fillId="0" borderId="101" xfId="2" applyNumberFormat="1" applyFont="1" applyBorder="1" applyAlignment="1">
      <alignment vertical="center"/>
    </xf>
    <xf numFmtId="177" fontId="37" fillId="0" borderId="102" xfId="2" applyNumberFormat="1" applyFont="1" applyBorder="1" applyAlignment="1">
      <alignment vertical="center"/>
    </xf>
    <xf numFmtId="0" fontId="37" fillId="23" borderId="0" xfId="0" applyFont="1" applyFill="1" applyAlignment="1">
      <alignment vertical="center"/>
    </xf>
    <xf numFmtId="0" fontId="37" fillId="0" borderId="3" xfId="0" applyFont="1" applyBorder="1" applyAlignment="1">
      <alignment vertical="center"/>
    </xf>
    <xf numFmtId="177" fontId="37" fillId="0" borderId="3" xfId="0" applyNumberFormat="1" applyFont="1" applyBorder="1" applyAlignment="1">
      <alignment vertical="center"/>
    </xf>
    <xf numFmtId="0" fontId="105" fillId="12" borderId="3" xfId="0" applyFont="1" applyFill="1" applyBorder="1" applyAlignment="1">
      <alignment vertical="center"/>
    </xf>
    <xf numFmtId="0" fontId="100" fillId="12" borderId="3" xfId="0" applyFont="1" applyFill="1" applyBorder="1" applyAlignment="1">
      <alignment vertical="center"/>
    </xf>
    <xf numFmtId="0" fontId="100" fillId="24" borderId="3" xfId="0" applyFont="1" applyFill="1" applyBorder="1" applyAlignment="1">
      <alignment vertical="center"/>
    </xf>
    <xf numFmtId="0" fontId="107" fillId="0" borderId="0" xfId="0" applyFont="1" applyAlignment="1">
      <alignment vertical="center"/>
    </xf>
    <xf numFmtId="0" fontId="106" fillId="0" borderId="0" xfId="0" applyFont="1" applyAlignment="1">
      <alignment vertical="center"/>
    </xf>
    <xf numFmtId="0" fontId="44" fillId="6" borderId="3" xfId="0" applyFont="1" applyFill="1" applyBorder="1" applyAlignment="1">
      <alignment vertical="center"/>
    </xf>
    <xf numFmtId="0" fontId="53" fillId="6" borderId="3" xfId="0" applyFont="1" applyFill="1" applyBorder="1" applyAlignment="1">
      <alignment vertical="center"/>
    </xf>
    <xf numFmtId="0" fontId="53" fillId="13" borderId="3" xfId="0" applyFont="1" applyFill="1" applyBorder="1" applyAlignment="1">
      <alignment vertical="center"/>
    </xf>
    <xf numFmtId="0" fontId="44" fillId="13" borderId="3" xfId="0" applyFont="1" applyFill="1" applyBorder="1" applyAlignment="1">
      <alignment vertical="center"/>
    </xf>
    <xf numFmtId="182" fontId="37" fillId="0" borderId="3" xfId="0" applyNumberFormat="1" applyFont="1" applyBorder="1" applyAlignment="1">
      <alignment vertical="center"/>
    </xf>
    <xf numFmtId="177" fontId="53" fillId="0" borderId="3" xfId="2" applyNumberFormat="1" applyFont="1" applyFill="1" applyBorder="1" applyAlignment="1">
      <alignment vertical="center"/>
    </xf>
    <xf numFmtId="177" fontId="104" fillId="0" borderId="3" xfId="2" applyNumberFormat="1" applyFont="1" applyBorder="1" applyAlignment="1">
      <alignment vertical="center"/>
    </xf>
    <xf numFmtId="177" fontId="109" fillId="0" borderId="3" xfId="2" applyNumberFormat="1" applyFont="1" applyBorder="1" applyAlignment="1">
      <alignment vertical="center"/>
    </xf>
    <xf numFmtId="0" fontId="105" fillId="10" borderId="3" xfId="0" applyFont="1" applyFill="1" applyBorder="1" applyAlignment="1">
      <alignment horizontal="center" vertical="center"/>
    </xf>
    <xf numFmtId="182" fontId="53" fillId="6" borderId="3" xfId="0" applyNumberFormat="1" applyFont="1" applyFill="1" applyBorder="1" applyAlignment="1">
      <alignment vertical="center"/>
    </xf>
    <xf numFmtId="182" fontId="53" fillId="13" borderId="3" xfId="0" applyNumberFormat="1" applyFont="1" applyFill="1" applyBorder="1" applyAlignment="1">
      <alignment vertical="center"/>
    </xf>
    <xf numFmtId="180" fontId="3" fillId="0" borderId="3" xfId="0" applyNumberFormat="1" applyFont="1" applyBorder="1" applyAlignment="1">
      <alignment vertical="center"/>
    </xf>
    <xf numFmtId="0" fontId="53" fillId="0" borderId="63" xfId="0" applyFont="1" applyBorder="1" applyAlignment="1">
      <alignment horizontal="center" vertical="center"/>
    </xf>
    <xf numFmtId="38" fontId="0" fillId="0" borderId="4" xfId="1" applyFont="1" applyBorder="1" applyAlignment="1">
      <alignment horizontal="right" vertical="center"/>
    </xf>
    <xf numFmtId="178" fontId="37" fillId="0" borderId="59" xfId="1" applyNumberFormat="1" applyFont="1" applyBorder="1" applyAlignment="1">
      <alignment horizontal="right" vertical="center"/>
    </xf>
    <xf numFmtId="38" fontId="47" fillId="8" borderId="3" xfId="1" applyFont="1" applyFill="1" applyBorder="1" applyAlignment="1">
      <alignment horizontal="right" vertical="center"/>
    </xf>
    <xf numFmtId="0" fontId="47" fillId="0" borderId="0" xfId="0" applyFont="1"/>
    <xf numFmtId="0" fontId="45" fillId="0" borderId="0" xfId="0" applyFont="1"/>
    <xf numFmtId="0" fontId="65" fillId="0" borderId="0" xfId="0" applyFont="1" applyAlignment="1">
      <alignment vertical="center"/>
    </xf>
    <xf numFmtId="178" fontId="37" fillId="0" borderId="0" xfId="1" applyNumberFormat="1" applyFont="1" applyAlignment="1">
      <alignment vertical="center"/>
    </xf>
    <xf numFmtId="9" fontId="0" fillId="0" borderId="0" xfId="0" applyNumberFormat="1"/>
    <xf numFmtId="1" fontId="0" fillId="0" borderId="0" xfId="0" applyNumberFormat="1"/>
    <xf numFmtId="177" fontId="16" fillId="0" borderId="0" xfId="2" applyNumberFormat="1" applyFont="1" applyAlignment="1">
      <alignment vertical="center"/>
    </xf>
    <xf numFmtId="38" fontId="16" fillId="0" borderId="0" xfId="1" applyFont="1" applyAlignment="1">
      <alignment vertical="center"/>
    </xf>
    <xf numFmtId="2" fontId="26" fillId="0" borderId="27" xfId="0" applyNumberFormat="1" applyFont="1" applyBorder="1" applyAlignment="1">
      <alignment horizontal="center" vertical="center"/>
    </xf>
    <xf numFmtId="2" fontId="26" fillId="0" borderId="4" xfId="0" applyNumberFormat="1" applyFont="1" applyBorder="1" applyAlignment="1">
      <alignment horizontal="center" vertical="center" wrapText="1"/>
    </xf>
    <xf numFmtId="40" fontId="32" fillId="0" borderId="27" xfId="0" applyNumberFormat="1" applyFont="1" applyBorder="1" applyAlignment="1">
      <alignment horizontal="center" vertical="center"/>
    </xf>
    <xf numFmtId="40" fontId="20" fillId="0" borderId="4" xfId="0" applyNumberFormat="1" applyFont="1" applyBorder="1" applyAlignment="1">
      <alignment horizontal="center" vertical="center" wrapText="1"/>
    </xf>
    <xf numFmtId="38" fontId="112" fillId="0" borderId="105" xfId="3" applyFont="1" applyBorder="1"/>
    <xf numFmtId="38" fontId="113" fillId="0" borderId="106" xfId="3" applyFont="1" applyBorder="1"/>
    <xf numFmtId="0" fontId="114" fillId="0" borderId="30" xfId="0" applyFont="1" applyBorder="1" applyAlignment="1">
      <alignment horizontal="center" vertical="center"/>
    </xf>
    <xf numFmtId="38" fontId="26" fillId="0" borderId="0" xfId="1" applyFont="1" applyAlignment="1">
      <alignment vertical="center"/>
    </xf>
    <xf numFmtId="38" fontId="97" fillId="0" borderId="3" xfId="0" applyNumberFormat="1" applyFont="1" applyBorder="1" applyAlignment="1">
      <alignment vertical="center"/>
    </xf>
    <xf numFmtId="177" fontId="0" fillId="0" borderId="0" xfId="2" applyNumberFormat="1" applyFont="1" applyAlignment="1">
      <alignment horizontal="right"/>
    </xf>
    <xf numFmtId="2" fontId="0" fillId="0" borderId="0" xfId="0" applyNumberFormat="1" applyAlignment="1">
      <alignment horizontal="right" vertical="center"/>
    </xf>
    <xf numFmtId="38" fontId="0" fillId="0" borderId="0" xfId="0" applyNumberFormat="1" applyAlignment="1">
      <alignment horizontal="right" vertical="center"/>
    </xf>
    <xf numFmtId="177" fontId="0" fillId="0" borderId="0" xfId="2" applyNumberFormat="1" applyFont="1" applyAlignment="1">
      <alignment horizontal="center" vertical="center"/>
    </xf>
    <xf numFmtId="1" fontId="3" fillId="0" borderId="76" xfId="0" applyNumberFormat="1" applyFont="1" applyBorder="1" applyAlignment="1">
      <alignment vertical="center"/>
    </xf>
    <xf numFmtId="0" fontId="0" fillId="0" borderId="3" xfId="0" applyBorder="1" applyAlignment="1">
      <alignment horizontal="center" vertical="center"/>
    </xf>
    <xf numFmtId="178" fontId="0" fillId="0" borderId="3" xfId="1" applyNumberFormat="1" applyFont="1" applyBorder="1" applyAlignment="1">
      <alignment horizontal="right" vertical="center"/>
    </xf>
    <xf numFmtId="178" fontId="37" fillId="0" borderId="3" xfId="1" applyNumberFormat="1" applyFont="1" applyBorder="1" applyAlignment="1">
      <alignment horizontal="right" vertical="center"/>
    </xf>
    <xf numFmtId="0" fontId="98" fillId="0" borderId="3" xfId="0" applyFont="1" applyBorder="1" applyAlignment="1">
      <alignment horizontal="center" vertical="center"/>
    </xf>
    <xf numFmtId="177" fontId="0" fillId="0" borderId="3" xfId="2" applyNumberFormat="1" applyFont="1" applyBorder="1" applyAlignment="1">
      <alignment horizontal="right" vertical="center"/>
    </xf>
    <xf numFmtId="0" fontId="99" fillId="0" borderId="3" xfId="0" applyFont="1" applyBorder="1" applyAlignment="1">
      <alignment horizontal="center" vertical="center"/>
    </xf>
    <xf numFmtId="0" fontId="0" fillId="0" borderId="3" xfId="0" applyBorder="1"/>
    <xf numFmtId="177" fontId="0" fillId="0" borderId="3" xfId="2" applyNumberFormat="1" applyFont="1" applyBorder="1" applyAlignment="1"/>
    <xf numFmtId="0" fontId="0" fillId="16" borderId="3" xfId="0" applyFill="1" applyBorder="1" applyAlignment="1">
      <alignment horizontal="center" vertical="center"/>
    </xf>
    <xf numFmtId="0" fontId="0" fillId="16" borderId="3" xfId="1" applyNumberFormat="1" applyFont="1" applyFill="1" applyBorder="1" applyAlignment="1">
      <alignment horizontal="center" vertical="center"/>
    </xf>
    <xf numFmtId="0" fontId="37" fillId="16" borderId="3" xfId="1" applyNumberFormat="1" applyFont="1" applyFill="1" applyBorder="1" applyAlignment="1">
      <alignment horizontal="center" vertical="center"/>
    </xf>
    <xf numFmtId="0" fontId="37" fillId="0" borderId="0" xfId="1" applyNumberFormat="1" applyFont="1" applyAlignment="1">
      <alignment horizontal="right" vertical="center"/>
    </xf>
    <xf numFmtId="0" fontId="37" fillId="0" borderId="0" xfId="1" applyNumberFormat="1" applyFont="1" applyFill="1" applyBorder="1" applyAlignment="1">
      <alignment horizontal="right" vertical="center"/>
    </xf>
    <xf numFmtId="177" fontId="37" fillId="0" borderId="0" xfId="2" applyNumberFormat="1" applyFont="1" applyAlignment="1">
      <alignment vertical="center"/>
    </xf>
    <xf numFmtId="0" fontId="93" fillId="0" borderId="30" xfId="0" applyFont="1" applyBorder="1" applyAlignment="1">
      <alignment horizontal="center" vertical="center"/>
    </xf>
    <xf numFmtId="38" fontId="93" fillId="0" borderId="3" xfId="0" applyNumberFormat="1" applyFont="1" applyBorder="1" applyAlignment="1">
      <alignment vertical="center"/>
    </xf>
    <xf numFmtId="2" fontId="23" fillId="14" borderId="74" xfId="0" applyNumberFormat="1" applyFont="1" applyFill="1" applyBorder="1" applyAlignment="1">
      <alignment horizontal="center" vertical="center"/>
    </xf>
    <xf numFmtId="0" fontId="44" fillId="0" borderId="3" xfId="0" applyFont="1" applyBorder="1" applyAlignment="1">
      <alignment horizontal="center" vertical="center"/>
    </xf>
    <xf numFmtId="177" fontId="0" fillId="0" borderId="3" xfId="2" applyNumberFormat="1" applyFont="1" applyBorder="1" applyAlignment="1">
      <alignment vertical="center"/>
    </xf>
    <xf numFmtId="0" fontId="37" fillId="7" borderId="3" xfId="0" applyFont="1" applyFill="1" applyBorder="1" applyAlignment="1">
      <alignment horizontal="center" vertical="center"/>
    </xf>
    <xf numFmtId="177" fontId="0" fillId="7" borderId="3" xfId="2" applyNumberFormat="1" applyFont="1" applyFill="1" applyBorder="1" applyAlignment="1">
      <alignment vertical="center"/>
    </xf>
    <xf numFmtId="0" fontId="37" fillId="6" borderId="3" xfId="0" applyFont="1" applyFill="1" applyBorder="1" applyAlignment="1">
      <alignment horizontal="center" vertical="center"/>
    </xf>
    <xf numFmtId="38" fontId="37" fillId="6" borderId="3" xfId="0" applyNumberFormat="1" applyFont="1" applyFill="1" applyBorder="1" applyAlignment="1">
      <alignment vertical="center"/>
    </xf>
    <xf numFmtId="177" fontId="0" fillId="6" borderId="3" xfId="2" applyNumberFormat="1" applyFont="1" applyFill="1" applyBorder="1" applyAlignment="1">
      <alignment vertical="center"/>
    </xf>
    <xf numFmtId="0" fontId="37" fillId="13" borderId="3" xfId="0" applyFont="1" applyFill="1" applyBorder="1" applyAlignment="1">
      <alignment horizontal="center" vertical="center"/>
    </xf>
    <xf numFmtId="38" fontId="37" fillId="13" borderId="3" xfId="0" applyNumberFormat="1" applyFont="1" applyFill="1" applyBorder="1" applyAlignment="1">
      <alignment vertical="center"/>
    </xf>
    <xf numFmtId="38" fontId="49" fillId="13" borderId="3" xfId="0" applyNumberFormat="1" applyFont="1" applyFill="1" applyBorder="1" applyAlignment="1">
      <alignment vertical="center"/>
    </xf>
    <xf numFmtId="177" fontId="0" fillId="13" borderId="3" xfId="2" applyNumberFormat="1" applyFont="1" applyFill="1" applyBorder="1" applyAlignment="1">
      <alignment vertical="center"/>
    </xf>
    <xf numFmtId="0" fontId="0" fillId="9" borderId="3" xfId="0" applyFill="1" applyBorder="1"/>
    <xf numFmtId="0" fontId="0" fillId="9" borderId="0" xfId="0" applyFill="1"/>
    <xf numFmtId="38" fontId="37" fillId="0" borderId="3" xfId="0" applyNumberFormat="1" applyFont="1" applyBorder="1" applyAlignment="1">
      <alignment vertical="center"/>
    </xf>
    <xf numFmtId="0" fontId="0" fillId="0" borderId="3" xfId="0" applyBorder="1" applyAlignment="1">
      <alignment vertical="center"/>
    </xf>
    <xf numFmtId="0" fontId="0" fillId="9" borderId="3" xfId="0" applyFill="1" applyBorder="1" applyAlignment="1">
      <alignment horizontal="center" vertical="center"/>
    </xf>
    <xf numFmtId="56" fontId="0" fillId="0" borderId="3" xfId="0" applyNumberFormat="1" applyBorder="1" applyAlignment="1">
      <alignment horizontal="right" vertical="center"/>
    </xf>
    <xf numFmtId="177" fontId="37" fillId="3" borderId="0" xfId="2" applyNumberFormat="1" applyFont="1" applyFill="1" applyAlignment="1">
      <alignment horizontal="right" vertical="center"/>
    </xf>
    <xf numFmtId="38" fontId="0" fillId="0" borderId="0" xfId="0" applyNumberFormat="1" applyAlignment="1">
      <alignment horizontal="center" vertical="center"/>
    </xf>
    <xf numFmtId="178" fontId="40" fillId="0" borderId="3" xfId="1" applyNumberFormat="1" applyFont="1" applyBorder="1" applyAlignment="1">
      <alignment vertical="center"/>
    </xf>
    <xf numFmtId="38" fontId="22" fillId="0" borderId="0" xfId="1" applyFont="1" applyAlignment="1">
      <alignment vertical="center"/>
    </xf>
    <xf numFmtId="10" fontId="24" fillId="0" borderId="0" xfId="2" applyNumberFormat="1" applyFont="1" applyAlignment="1">
      <alignment horizontal="right" vertical="center"/>
    </xf>
    <xf numFmtId="177" fontId="3" fillId="0" borderId="0" xfId="0" applyNumberFormat="1" applyFont="1" applyAlignment="1">
      <alignment vertical="center"/>
    </xf>
    <xf numFmtId="0" fontId="37" fillId="0" borderId="3" xfId="0" applyFont="1" applyBorder="1" applyAlignment="1">
      <alignment horizontal="right" vertical="center"/>
    </xf>
    <xf numFmtId="38" fontId="37" fillId="0" borderId="3" xfId="0" applyNumberFormat="1" applyFont="1" applyBorder="1" applyAlignment="1">
      <alignment horizontal="right" vertical="center"/>
    </xf>
    <xf numFmtId="38" fontId="37" fillId="0" borderId="3" xfId="0" applyNumberFormat="1" applyFont="1" applyBorder="1" applyAlignment="1">
      <alignment horizontal="center" vertical="center"/>
    </xf>
    <xf numFmtId="38" fontId="0" fillId="0" borderId="3" xfId="1" applyFont="1" applyBorder="1" applyAlignment="1">
      <alignment horizontal="center" vertical="center"/>
    </xf>
    <xf numFmtId="38" fontId="0" fillId="0" borderId="3" xfId="0" applyNumberFormat="1" applyBorder="1" applyAlignment="1">
      <alignment horizontal="right" vertical="center"/>
    </xf>
    <xf numFmtId="184" fontId="37" fillId="0" borderId="3" xfId="1" applyNumberFormat="1" applyFont="1" applyBorder="1" applyAlignment="1">
      <alignment horizontal="right" vertical="center"/>
    </xf>
    <xf numFmtId="0" fontId="37" fillId="0" borderId="43" xfId="0" applyFont="1" applyBorder="1" applyAlignment="1">
      <alignment horizontal="center" vertical="center"/>
    </xf>
    <xf numFmtId="184" fontId="0" fillId="0" borderId="43" xfId="1" applyNumberFormat="1" applyFont="1" applyBorder="1" applyAlignment="1">
      <alignment horizontal="right" vertical="center"/>
    </xf>
    <xf numFmtId="184" fontId="37" fillId="0" borderId="43" xfId="1" applyNumberFormat="1" applyFont="1" applyBorder="1" applyAlignment="1">
      <alignment horizontal="right" vertical="center"/>
    </xf>
    <xf numFmtId="38" fontId="37" fillId="0" borderId="31" xfId="0" applyNumberFormat="1" applyFont="1" applyBorder="1" applyAlignment="1">
      <alignment horizontal="center" vertical="center"/>
    </xf>
    <xf numFmtId="38" fontId="37" fillId="0" borderId="31" xfId="1" applyFont="1" applyBorder="1" applyAlignment="1">
      <alignment horizontal="right" vertical="center"/>
    </xf>
    <xf numFmtId="178" fontId="0" fillId="0" borderId="0" xfId="1" applyNumberFormat="1" applyFont="1" applyAlignment="1"/>
    <xf numFmtId="176" fontId="43" fillId="0" borderId="3" xfId="0" applyNumberFormat="1" applyFont="1" applyBorder="1" applyAlignment="1">
      <alignment horizontal="right" vertical="center"/>
    </xf>
    <xf numFmtId="178" fontId="0" fillId="0" borderId="3" xfId="1" applyNumberFormat="1" applyFont="1" applyBorder="1" applyAlignment="1">
      <alignment vertical="center"/>
    </xf>
    <xf numFmtId="38" fontId="0" fillId="0" borderId="23" xfId="1" applyFont="1" applyBorder="1" applyAlignment="1">
      <alignment horizontal="right" vertical="center"/>
    </xf>
    <xf numFmtId="38" fontId="37" fillId="0" borderId="23" xfId="1" applyFont="1" applyBorder="1" applyAlignment="1">
      <alignment horizontal="right" vertical="center"/>
    </xf>
    <xf numFmtId="38" fontId="37" fillId="0" borderId="3" xfId="1" applyFont="1" applyBorder="1" applyAlignment="1">
      <alignment horizontal="center" vertical="center"/>
    </xf>
    <xf numFmtId="184" fontId="0" fillId="0" borderId="3" xfId="0" applyNumberFormat="1" applyBorder="1" applyAlignment="1">
      <alignment horizontal="right" vertical="center"/>
    </xf>
    <xf numFmtId="184" fontId="37" fillId="0" borderId="3" xfId="0" applyNumberFormat="1" applyFont="1" applyBorder="1" applyAlignment="1">
      <alignment horizontal="right" vertical="center"/>
    </xf>
    <xf numFmtId="178" fontId="47" fillId="0" borderId="3" xfId="1" applyNumberFormat="1" applyFont="1" applyBorder="1" applyAlignment="1">
      <alignment vertical="center"/>
    </xf>
    <xf numFmtId="38" fontId="45" fillId="0" borderId="3" xfId="0" applyNumberFormat="1" applyFont="1" applyBorder="1" applyAlignment="1">
      <alignment horizontal="right" vertical="center"/>
    </xf>
    <xf numFmtId="10" fontId="43" fillId="0" borderId="0" xfId="2" applyNumberFormat="1" applyFont="1" applyAlignment="1">
      <alignment vertical="center"/>
    </xf>
    <xf numFmtId="10" fontId="50" fillId="0" borderId="0" xfId="2" applyNumberFormat="1" applyFont="1" applyAlignment="1">
      <alignment vertical="center"/>
    </xf>
    <xf numFmtId="177" fontId="53" fillId="0" borderId="0" xfId="2" applyNumberFormat="1" applyFont="1" applyFill="1" applyBorder="1" applyAlignment="1">
      <alignment horizontal="right" vertical="center"/>
    </xf>
    <xf numFmtId="177" fontId="53" fillId="0" borderId="0" xfId="2" applyNumberFormat="1" applyFont="1" applyAlignment="1">
      <alignment horizontal="right" vertical="center"/>
    </xf>
    <xf numFmtId="177" fontId="37" fillId="0" borderId="0" xfId="0" applyNumberFormat="1" applyFont="1" applyAlignment="1">
      <alignment horizontal="right" vertical="center"/>
    </xf>
    <xf numFmtId="2" fontId="23" fillId="0" borderId="0" xfId="0" applyNumberFormat="1" applyFont="1" applyAlignment="1">
      <alignment horizontal="center" vertical="center"/>
    </xf>
    <xf numFmtId="178" fontId="47" fillId="3" borderId="3" xfId="1" applyNumberFormat="1" applyFont="1" applyFill="1" applyBorder="1" applyAlignment="1">
      <alignment horizontal="right" vertical="center"/>
    </xf>
    <xf numFmtId="178" fontId="49" fillId="3" borderId="3" xfId="1" applyNumberFormat="1" applyFont="1" applyFill="1" applyBorder="1" applyAlignment="1">
      <alignment vertical="center"/>
    </xf>
    <xf numFmtId="0" fontId="0" fillId="0" borderId="0" xfId="0" applyAlignment="1">
      <alignment horizontal="center"/>
    </xf>
    <xf numFmtId="177" fontId="0" fillId="0" borderId="0" xfId="2" applyNumberFormat="1" applyFont="1" applyAlignment="1">
      <alignment vertical="center"/>
    </xf>
    <xf numFmtId="178" fontId="0" fillId="0" borderId="0" xfId="1" applyNumberFormat="1" applyFont="1" applyAlignment="1">
      <alignment vertical="center"/>
    </xf>
    <xf numFmtId="0" fontId="26" fillId="3" borderId="11" xfId="0" applyFont="1" applyFill="1" applyBorder="1" applyAlignment="1">
      <alignment horizontal="center" vertical="center"/>
    </xf>
    <xf numFmtId="40" fontId="40" fillId="0" borderId="3" xfId="0" applyNumberFormat="1" applyFont="1" applyBorder="1" applyAlignment="1">
      <alignment horizontal="center" vertical="center"/>
    </xf>
    <xf numFmtId="40" fontId="40" fillId="0" borderId="3" xfId="1" applyNumberFormat="1" applyFont="1" applyBorder="1" applyAlignment="1">
      <alignment vertical="center"/>
    </xf>
    <xf numFmtId="0" fontId="42" fillId="0" borderId="3" xfId="0" applyFont="1" applyBorder="1" applyAlignment="1">
      <alignment horizontal="center" vertical="center"/>
    </xf>
    <xf numFmtId="0" fontId="41" fillId="0" borderId="3" xfId="0" applyFont="1" applyBorder="1" applyAlignment="1">
      <alignment horizontal="center" vertical="center"/>
    </xf>
    <xf numFmtId="176" fontId="54" fillId="0" borderId="3" xfId="0" applyNumberFormat="1" applyFont="1" applyBorder="1" applyAlignment="1">
      <alignment horizontal="center" vertical="center"/>
    </xf>
    <xf numFmtId="38" fontId="40" fillId="0" borderId="76" xfId="0" applyNumberFormat="1" applyFont="1" applyBorder="1" applyAlignment="1">
      <alignment vertical="center"/>
    </xf>
    <xf numFmtId="0" fontId="40" fillId="0" borderId="76" xfId="0" applyFont="1" applyBorder="1" applyAlignment="1">
      <alignment horizontal="center" vertical="center"/>
    </xf>
    <xf numFmtId="38" fontId="26" fillId="0" borderId="76" xfId="1" applyFont="1" applyFill="1" applyBorder="1" applyAlignment="1">
      <alignment vertical="center"/>
    </xf>
    <xf numFmtId="38" fontId="40" fillId="0" borderId="76" xfId="1" applyFont="1" applyBorder="1" applyAlignment="1">
      <alignment vertical="center"/>
    </xf>
    <xf numFmtId="38" fontId="40" fillId="0" borderId="76" xfId="1" applyFont="1" applyFill="1" applyBorder="1" applyAlignment="1">
      <alignment vertical="center"/>
    </xf>
    <xf numFmtId="38" fontId="26" fillId="0" borderId="76" xfId="1" applyFont="1" applyBorder="1" applyAlignment="1">
      <alignment vertical="center"/>
    </xf>
    <xf numFmtId="40" fontId="40" fillId="0" borderId="76" xfId="1" applyNumberFormat="1" applyFont="1" applyBorder="1" applyAlignment="1">
      <alignment vertical="center"/>
    </xf>
    <xf numFmtId="38" fontId="26" fillId="0" borderId="76" xfId="0" applyNumberFormat="1" applyFont="1" applyBorder="1" applyAlignment="1">
      <alignment vertical="center"/>
    </xf>
    <xf numFmtId="176" fontId="55" fillId="0" borderId="76" xfId="0" applyNumberFormat="1" applyFont="1" applyBorder="1" applyAlignment="1">
      <alignment horizontal="center" vertical="center"/>
    </xf>
    <xf numFmtId="0" fontId="0" fillId="9" borderId="78" xfId="0" applyFill="1" applyBorder="1"/>
    <xf numFmtId="38" fontId="45" fillId="0" borderId="78" xfId="0" applyNumberFormat="1" applyFont="1" applyBorder="1" applyAlignment="1">
      <alignment vertical="center"/>
    </xf>
    <xf numFmtId="38" fontId="45" fillId="0" borderId="71" xfId="0" applyNumberFormat="1" applyFont="1" applyBorder="1" applyAlignment="1">
      <alignment vertical="center"/>
    </xf>
    <xf numFmtId="178" fontId="37" fillId="9" borderId="55" xfId="1" applyNumberFormat="1" applyFont="1" applyFill="1" applyBorder="1" applyAlignment="1">
      <alignment horizontal="right" vertical="center"/>
    </xf>
    <xf numFmtId="178" fontId="37" fillId="9" borderId="56" xfId="1" applyNumberFormat="1" applyFont="1" applyFill="1" applyBorder="1" applyAlignment="1">
      <alignment horizontal="right" vertical="center"/>
    </xf>
    <xf numFmtId="0" fontId="37" fillId="0" borderId="51" xfId="0" applyFont="1" applyBorder="1" applyAlignment="1">
      <alignment horizontal="center" vertical="center"/>
    </xf>
    <xf numFmtId="0" fontId="37" fillId="0" borderId="54" xfId="0" applyFont="1" applyBorder="1" applyAlignment="1">
      <alignment horizontal="center" vertical="center"/>
    </xf>
    <xf numFmtId="178" fontId="108" fillId="0" borderId="55" xfId="1" applyNumberFormat="1" applyFont="1" applyBorder="1" applyAlignment="1">
      <alignment horizontal="right" vertical="center"/>
    </xf>
    <xf numFmtId="178" fontId="37" fillId="3" borderId="55" xfId="1" applyNumberFormat="1" applyFont="1" applyFill="1" applyBorder="1" applyAlignment="1">
      <alignment horizontal="right" vertical="center"/>
    </xf>
    <xf numFmtId="178" fontId="108" fillId="3" borderId="55" xfId="1" applyNumberFormat="1" applyFont="1" applyFill="1" applyBorder="1" applyAlignment="1">
      <alignment horizontal="right" vertical="center"/>
    </xf>
    <xf numFmtId="38" fontId="47" fillId="3" borderId="55" xfId="1" applyFont="1" applyFill="1" applyBorder="1" applyAlignment="1">
      <alignment horizontal="right" vertical="center"/>
    </xf>
    <xf numFmtId="38" fontId="47" fillId="0" borderId="55" xfId="1" applyFont="1" applyBorder="1" applyAlignment="1">
      <alignment horizontal="right" vertical="center"/>
    </xf>
    <xf numFmtId="179" fontId="25" fillId="0" borderId="73" xfId="0" applyNumberFormat="1" applyFont="1" applyBorder="1" applyAlignment="1">
      <alignment vertical="center"/>
    </xf>
    <xf numFmtId="179" fontId="25" fillId="0" borderId="74" xfId="0" applyNumberFormat="1" applyFont="1" applyBorder="1" applyAlignment="1">
      <alignment vertical="center"/>
    </xf>
    <xf numFmtId="38" fontId="45" fillId="0" borderId="87" xfId="0" applyNumberFormat="1" applyFont="1" applyBorder="1" applyAlignment="1">
      <alignment vertical="center"/>
    </xf>
    <xf numFmtId="178" fontId="45" fillId="0" borderId="72" xfId="0" applyNumberFormat="1" applyFont="1" applyBorder="1" applyAlignment="1">
      <alignment vertical="center"/>
    </xf>
    <xf numFmtId="178" fontId="45" fillId="0" borderId="78" xfId="0" applyNumberFormat="1" applyFont="1" applyBorder="1" applyAlignment="1">
      <alignment vertical="center"/>
    </xf>
    <xf numFmtId="178" fontId="45" fillId="0" borderId="71" xfId="0" applyNumberFormat="1" applyFont="1" applyBorder="1" applyAlignment="1">
      <alignment vertical="center"/>
    </xf>
    <xf numFmtId="2" fontId="40" fillId="0" borderId="4" xfId="1" applyNumberFormat="1" applyFont="1" applyFill="1" applyBorder="1" applyAlignment="1">
      <alignment vertical="center"/>
    </xf>
    <xf numFmtId="2" fontId="26" fillId="3" borderId="40" xfId="1" applyNumberFormat="1" applyFont="1" applyFill="1" applyBorder="1" applyAlignment="1">
      <alignment vertical="center"/>
    </xf>
    <xf numFmtId="184" fontId="25" fillId="0" borderId="73" xfId="0" applyNumberFormat="1" applyFont="1" applyBorder="1" applyAlignment="1">
      <alignment vertical="center"/>
    </xf>
    <xf numFmtId="184" fontId="25" fillId="0" borderId="74" xfId="0" applyNumberFormat="1" applyFont="1" applyBorder="1" applyAlignment="1">
      <alignment vertical="center"/>
    </xf>
    <xf numFmtId="2" fontId="35" fillId="0" borderId="4" xfId="1" applyNumberFormat="1" applyFont="1" applyBorder="1" applyAlignment="1">
      <alignment vertical="center"/>
    </xf>
    <xf numFmtId="2" fontId="35" fillId="0" borderId="0" xfId="0" applyNumberFormat="1" applyFont="1" applyAlignment="1">
      <alignment vertical="center"/>
    </xf>
    <xf numFmtId="178" fontId="35" fillId="0" borderId="4" xfId="1" applyNumberFormat="1" applyFont="1" applyBorder="1" applyAlignment="1">
      <alignment vertical="center"/>
    </xf>
    <xf numFmtId="176" fontId="3" fillId="6" borderId="3" xfId="0" applyNumberFormat="1" applyFont="1" applyFill="1" applyBorder="1" applyAlignment="1">
      <alignment horizontal="center" vertical="center"/>
    </xf>
    <xf numFmtId="176" fontId="3" fillId="26" borderId="3" xfId="0" applyNumberFormat="1" applyFont="1" applyFill="1" applyBorder="1" applyAlignment="1">
      <alignment horizontal="center" vertical="center"/>
    </xf>
    <xf numFmtId="38" fontId="108" fillId="0" borderId="78" xfId="0" applyNumberFormat="1" applyFont="1" applyBorder="1" applyAlignment="1">
      <alignment vertical="center"/>
    </xf>
    <xf numFmtId="38" fontId="108" fillId="3" borderId="55" xfId="1" applyFont="1" applyFill="1" applyBorder="1" applyAlignment="1">
      <alignment horizontal="right" vertical="center"/>
    </xf>
    <xf numFmtId="38" fontId="116" fillId="0" borderId="106" xfId="3" applyFont="1" applyBorder="1"/>
    <xf numFmtId="38" fontId="117" fillId="0" borderId="105" xfId="3" applyFont="1" applyBorder="1"/>
    <xf numFmtId="38" fontId="0" fillId="0" borderId="0" xfId="1" applyFont="1" applyAlignment="1">
      <alignment horizontal="center"/>
    </xf>
    <xf numFmtId="177" fontId="0" fillId="0" borderId="0" xfId="1" applyNumberFormat="1" applyFont="1" applyAlignment="1"/>
    <xf numFmtId="9" fontId="0" fillId="0" borderId="0" xfId="2" applyFont="1" applyAlignment="1"/>
    <xf numFmtId="38" fontId="26" fillId="8" borderId="3" xfId="1" applyFont="1" applyFill="1" applyBorder="1" applyAlignment="1">
      <alignment vertical="center"/>
    </xf>
    <xf numFmtId="0" fontId="37" fillId="0" borderId="31" xfId="0" applyFont="1" applyBorder="1" applyAlignment="1">
      <alignment horizontal="center" vertical="center"/>
    </xf>
    <xf numFmtId="38" fontId="0" fillId="0" borderId="11" xfId="1" applyFont="1" applyFill="1" applyBorder="1" applyAlignment="1">
      <alignment vertical="center"/>
    </xf>
    <xf numFmtId="38" fontId="0" fillId="0" borderId="24" xfId="1" applyFont="1" applyFill="1" applyBorder="1" applyAlignment="1">
      <alignment vertical="center"/>
    </xf>
    <xf numFmtId="38" fontId="0" fillId="0" borderId="53" xfId="1" applyFont="1" applyFill="1" applyBorder="1" applyAlignment="1">
      <alignment vertical="center"/>
    </xf>
    <xf numFmtId="38" fontId="0" fillId="0" borderId="94" xfId="1" applyFont="1" applyFill="1" applyBorder="1" applyAlignment="1">
      <alignment vertical="center"/>
    </xf>
    <xf numFmtId="38" fontId="37" fillId="0" borderId="52" xfId="0" applyNumberFormat="1" applyFont="1" applyBorder="1" applyAlignment="1">
      <alignment vertical="center"/>
    </xf>
    <xf numFmtId="177" fontId="37" fillId="0" borderId="3" xfId="2" applyNumberFormat="1" applyFont="1" applyFill="1" applyBorder="1" applyAlignment="1">
      <alignment vertical="center"/>
    </xf>
    <xf numFmtId="177" fontId="37" fillId="0" borderId="53" xfId="2" applyNumberFormat="1" applyFont="1" applyFill="1" applyBorder="1" applyAlignment="1">
      <alignment vertical="center"/>
    </xf>
    <xf numFmtId="38" fontId="37" fillId="0" borderId="90" xfId="0" applyNumberFormat="1" applyFont="1" applyBorder="1" applyAlignment="1">
      <alignment vertical="center"/>
    </xf>
    <xf numFmtId="177" fontId="37" fillId="0" borderId="76" xfId="2" applyNumberFormat="1" applyFont="1" applyFill="1" applyBorder="1" applyAlignment="1">
      <alignment vertical="center"/>
    </xf>
    <xf numFmtId="38" fontId="37" fillId="0" borderId="76" xfId="0" applyNumberFormat="1" applyFont="1" applyBorder="1" applyAlignment="1">
      <alignment vertical="center"/>
    </xf>
    <xf numFmtId="177" fontId="37" fillId="0" borderId="94" xfId="2" applyNumberFormat="1" applyFont="1" applyFill="1" applyBorder="1" applyAlignment="1">
      <alignment vertical="center"/>
    </xf>
    <xf numFmtId="38" fontId="37" fillId="7" borderId="3" xfId="1" applyFont="1" applyFill="1" applyBorder="1" applyAlignment="1">
      <alignment vertical="center"/>
    </xf>
    <xf numFmtId="38" fontId="37" fillId="7" borderId="76" xfId="1" applyFont="1" applyFill="1" applyBorder="1" applyAlignment="1">
      <alignment vertical="center"/>
    </xf>
    <xf numFmtId="38" fontId="37" fillId="22" borderId="3" xfId="1" applyFont="1" applyFill="1" applyBorder="1" applyAlignment="1">
      <alignment vertical="center"/>
    </xf>
    <xf numFmtId="38" fontId="37" fillId="22" borderId="76" xfId="1" applyFont="1" applyFill="1" applyBorder="1" applyAlignment="1">
      <alignment vertical="center"/>
    </xf>
    <xf numFmtId="38" fontId="37" fillId="11" borderId="43" xfId="0" applyNumberFormat="1" applyFont="1" applyFill="1" applyBorder="1" applyAlignment="1">
      <alignment horizontal="right" vertical="center"/>
    </xf>
    <xf numFmtId="178" fontId="0" fillId="0" borderId="3" xfId="1" applyNumberFormat="1" applyFont="1" applyBorder="1" applyAlignment="1"/>
    <xf numFmtId="185" fontId="37" fillId="0" borderId="3" xfId="1" applyNumberFormat="1" applyFont="1" applyBorder="1" applyAlignment="1">
      <alignment horizontal="right" vertical="center"/>
    </xf>
    <xf numFmtId="38" fontId="37" fillId="0" borderId="4" xfId="0" applyNumberFormat="1" applyFont="1" applyBorder="1" applyAlignment="1">
      <alignment horizontal="right" vertical="center"/>
    </xf>
    <xf numFmtId="177" fontId="37" fillId="7" borderId="3" xfId="2" applyNumberFormat="1" applyFont="1" applyFill="1" applyBorder="1" applyAlignment="1">
      <alignment horizontal="right" vertical="center"/>
    </xf>
    <xf numFmtId="185" fontId="37" fillId="7" borderId="3" xfId="1" applyNumberFormat="1" applyFont="1" applyFill="1" applyBorder="1" applyAlignment="1">
      <alignment horizontal="right" vertical="center"/>
    </xf>
    <xf numFmtId="176" fontId="37" fillId="7" borderId="3" xfId="0" applyNumberFormat="1" applyFont="1" applyFill="1" applyBorder="1" applyAlignment="1">
      <alignment horizontal="right" vertical="center"/>
    </xf>
    <xf numFmtId="177" fontId="0" fillId="7" borderId="3" xfId="2" applyNumberFormat="1" applyFont="1" applyFill="1" applyBorder="1" applyAlignment="1">
      <alignment horizontal="right" vertical="center"/>
    </xf>
    <xf numFmtId="38" fontId="0" fillId="7" borderId="3" xfId="1" applyFont="1" applyFill="1" applyBorder="1" applyAlignment="1">
      <alignment horizontal="right" vertical="center"/>
    </xf>
    <xf numFmtId="10" fontId="37" fillId="7" borderId="3" xfId="2" applyNumberFormat="1" applyFont="1" applyFill="1" applyBorder="1" applyAlignment="1">
      <alignment horizontal="right" vertical="center"/>
    </xf>
    <xf numFmtId="176" fontId="37" fillId="7" borderId="3" xfId="1" applyNumberFormat="1" applyFont="1" applyFill="1" applyBorder="1" applyAlignment="1">
      <alignment vertical="center"/>
    </xf>
    <xf numFmtId="0" fontId="0" fillId="7" borderId="3" xfId="0" applyFill="1" applyBorder="1" applyAlignment="1">
      <alignment horizontal="right" vertical="center"/>
    </xf>
    <xf numFmtId="0" fontId="0" fillId="7" borderId="3" xfId="0" applyFill="1" applyBorder="1" applyAlignment="1">
      <alignment horizontal="center" vertical="center"/>
    </xf>
    <xf numFmtId="0" fontId="0" fillId="0" borderId="0" xfId="0" applyAlignment="1">
      <alignment horizontal="left" vertical="center"/>
    </xf>
    <xf numFmtId="38" fontId="37" fillId="3" borderId="3" xfId="1" applyFont="1" applyFill="1" applyBorder="1" applyAlignment="1">
      <alignment horizontal="right" vertical="center"/>
    </xf>
    <xf numFmtId="0" fontId="53" fillId="0" borderId="0" xfId="0" applyFont="1"/>
    <xf numFmtId="0" fontId="0" fillId="0" borderId="3" xfId="0" applyBorder="1" applyAlignment="1">
      <alignment horizontal="center"/>
    </xf>
    <xf numFmtId="0" fontId="0" fillId="0" borderId="3" xfId="0" applyBorder="1" applyAlignment="1">
      <alignment horizontal="right"/>
    </xf>
    <xf numFmtId="38" fontId="118" fillId="6" borderId="3" xfId="1" applyFont="1" applyFill="1" applyBorder="1" applyAlignment="1">
      <alignment horizontal="center" vertical="center"/>
    </xf>
    <xf numFmtId="38" fontId="0" fillId="6" borderId="3" xfId="1" applyFont="1" applyFill="1" applyBorder="1" applyAlignment="1">
      <alignment horizontal="right" vertical="center"/>
    </xf>
    <xf numFmtId="38" fontId="37" fillId="6" borderId="3" xfId="1" applyFont="1" applyFill="1" applyBorder="1" applyAlignment="1">
      <alignment horizontal="center" vertical="center"/>
    </xf>
    <xf numFmtId="0" fontId="0" fillId="0" borderId="76" xfId="0" applyBorder="1" applyAlignment="1">
      <alignment horizontal="right" vertical="center"/>
    </xf>
    <xf numFmtId="38" fontId="0" fillId="0" borderId="76" xfId="1" applyFont="1" applyBorder="1" applyAlignment="1">
      <alignment horizontal="right" vertical="center"/>
    </xf>
    <xf numFmtId="38" fontId="0" fillId="6" borderId="76" xfId="1" applyFont="1" applyFill="1" applyBorder="1" applyAlignment="1">
      <alignment horizontal="right" vertical="center"/>
    </xf>
    <xf numFmtId="38" fontId="0" fillId="0" borderId="76" xfId="0" applyNumberFormat="1" applyBorder="1" applyAlignment="1">
      <alignment horizontal="right" vertical="center"/>
    </xf>
    <xf numFmtId="0" fontId="0" fillId="0" borderId="43" xfId="0" applyBorder="1" applyAlignment="1">
      <alignment horizontal="right" vertical="center"/>
    </xf>
    <xf numFmtId="0" fontId="0" fillId="0" borderId="80" xfId="0" applyBorder="1" applyAlignment="1">
      <alignment horizontal="right" vertical="center"/>
    </xf>
    <xf numFmtId="178" fontId="0" fillId="0" borderId="31" xfId="1" applyNumberFormat="1" applyFont="1" applyBorder="1" applyAlignment="1">
      <alignment vertical="center"/>
    </xf>
    <xf numFmtId="178" fontId="0" fillId="0" borderId="107" xfId="1" applyNumberFormat="1" applyFont="1" applyBorder="1" applyAlignment="1">
      <alignment vertical="center"/>
    </xf>
    <xf numFmtId="0" fontId="37" fillId="0" borderId="4" xfId="0" applyFont="1" applyBorder="1" applyAlignment="1">
      <alignment horizontal="center" vertical="center"/>
    </xf>
    <xf numFmtId="178" fontId="0" fillId="0" borderId="4" xfId="1" applyNumberFormat="1" applyFont="1" applyBorder="1" applyAlignment="1">
      <alignment vertical="center"/>
    </xf>
    <xf numFmtId="178" fontId="0" fillId="0" borderId="79" xfId="1" applyNumberFormat="1" applyFont="1" applyBorder="1" applyAlignment="1">
      <alignment vertical="center"/>
    </xf>
    <xf numFmtId="0" fontId="37" fillId="0" borderId="30" xfId="0" applyFont="1" applyBorder="1" applyAlignment="1">
      <alignment horizontal="center" vertical="center"/>
    </xf>
    <xf numFmtId="0" fontId="37" fillId="0" borderId="30" xfId="0" applyFont="1" applyBorder="1" applyAlignment="1">
      <alignment vertical="center"/>
    </xf>
    <xf numFmtId="177" fontId="37" fillId="0" borderId="31" xfId="2" applyNumberFormat="1" applyFont="1" applyBorder="1" applyAlignment="1">
      <alignment vertical="center"/>
    </xf>
    <xf numFmtId="38" fontId="37" fillId="0" borderId="76" xfId="0" applyNumberFormat="1" applyFont="1" applyBorder="1" applyAlignment="1">
      <alignment horizontal="right" vertical="center"/>
    </xf>
    <xf numFmtId="178" fontId="37" fillId="0" borderId="76" xfId="1" applyNumberFormat="1" applyFont="1" applyBorder="1" applyAlignment="1">
      <alignment horizontal="right" vertical="center"/>
    </xf>
    <xf numFmtId="177" fontId="37" fillId="0" borderId="107" xfId="2" applyNumberFormat="1" applyFont="1" applyBorder="1" applyAlignment="1">
      <alignment vertical="center"/>
    </xf>
    <xf numFmtId="38" fontId="37" fillId="0" borderId="30" xfId="0" applyNumberFormat="1" applyFont="1" applyBorder="1" applyAlignment="1">
      <alignment vertical="center"/>
    </xf>
    <xf numFmtId="38" fontId="37" fillId="0" borderId="108" xfId="0" applyNumberFormat="1" applyFont="1" applyBorder="1" applyAlignment="1">
      <alignment vertical="center"/>
    </xf>
    <xf numFmtId="0" fontId="53" fillId="0" borderId="79" xfId="0" applyFont="1" applyBorder="1"/>
    <xf numFmtId="1" fontId="37" fillId="0" borderId="109" xfId="0" applyNumberFormat="1" applyFont="1" applyBorder="1" applyAlignment="1">
      <alignment horizontal="right" vertical="center"/>
    </xf>
    <xf numFmtId="1" fontId="108" fillId="0" borderId="110" xfId="1" applyNumberFormat="1" applyFont="1" applyBorder="1" applyAlignment="1">
      <alignment horizontal="right" vertical="center"/>
    </xf>
    <xf numFmtId="38" fontId="53" fillId="0" borderId="110" xfId="1" applyFont="1" applyBorder="1" applyAlignment="1">
      <alignment horizontal="right" vertical="center"/>
    </xf>
    <xf numFmtId="38" fontId="53" fillId="6" borderId="110" xfId="1" applyFont="1" applyFill="1" applyBorder="1" applyAlignment="1">
      <alignment horizontal="right" vertical="center"/>
    </xf>
    <xf numFmtId="178" fontId="37" fillId="0" borderId="111" xfId="1" applyNumberFormat="1" applyFont="1" applyBorder="1" applyAlignment="1">
      <alignment vertical="center"/>
    </xf>
    <xf numFmtId="1" fontId="37" fillId="0" borderId="112" xfId="0" applyNumberFormat="1" applyFont="1" applyBorder="1" applyAlignment="1">
      <alignment horizontal="right" vertical="center"/>
    </xf>
    <xf numFmtId="1" fontId="37" fillId="6" borderId="110" xfId="1" applyNumberFormat="1" applyFont="1" applyFill="1" applyBorder="1" applyAlignment="1">
      <alignment horizontal="right" vertical="center"/>
    </xf>
    <xf numFmtId="178" fontId="37" fillId="3" borderId="113" xfId="1" applyNumberFormat="1" applyFont="1" applyFill="1" applyBorder="1" applyAlignment="1">
      <alignment vertical="center"/>
    </xf>
    <xf numFmtId="10" fontId="37" fillId="0" borderId="116" xfId="2" applyNumberFormat="1" applyFont="1" applyFill="1" applyBorder="1" applyAlignment="1">
      <alignment vertical="center"/>
    </xf>
    <xf numFmtId="185" fontId="37" fillId="0" borderId="76" xfId="1" applyNumberFormat="1" applyFont="1" applyBorder="1" applyAlignment="1">
      <alignment horizontal="right" vertical="center"/>
    </xf>
    <xf numFmtId="38" fontId="37" fillId="0" borderId="76" xfId="1" applyFont="1" applyBorder="1" applyAlignment="1">
      <alignment horizontal="right" vertical="center"/>
    </xf>
    <xf numFmtId="0" fontId="0" fillId="0" borderId="76" xfId="0" applyBorder="1"/>
    <xf numFmtId="178" fontId="37" fillId="0" borderId="107" xfId="1" applyNumberFormat="1" applyFont="1" applyBorder="1" applyAlignment="1">
      <alignment horizontal="right" vertical="center"/>
    </xf>
    <xf numFmtId="178" fontId="37" fillId="0" borderId="31" xfId="1" applyNumberFormat="1" applyFont="1" applyBorder="1" applyAlignment="1">
      <alignment horizontal="right" vertical="center"/>
    </xf>
    <xf numFmtId="0" fontId="0" fillId="27" borderId="123" xfId="0" applyFill="1" applyBorder="1" applyAlignment="1">
      <alignment horizontal="center"/>
    </xf>
    <xf numFmtId="0" fontId="0" fillId="3" borderId="123" xfId="0" applyFill="1" applyBorder="1" applyAlignment="1">
      <alignment horizontal="center"/>
    </xf>
    <xf numFmtId="0" fontId="0" fillId="0" borderId="126" xfId="0" applyBorder="1" applyAlignment="1">
      <alignment horizontal="center"/>
    </xf>
    <xf numFmtId="0" fontId="0" fillId="0" borderId="127" xfId="0" applyBorder="1" applyAlignment="1">
      <alignment horizontal="center"/>
    </xf>
    <xf numFmtId="0" fontId="0" fillId="0" borderId="127" xfId="0" applyBorder="1" applyAlignment="1">
      <alignment horizontal="right"/>
    </xf>
    <xf numFmtId="0" fontId="0" fillId="0" borderId="127" xfId="0" applyBorder="1"/>
    <xf numFmtId="0" fontId="53" fillId="0" borderId="127" xfId="0" applyFont="1" applyBorder="1"/>
    <xf numFmtId="0" fontId="0" fillId="0" borderId="128" xfId="0" applyBorder="1"/>
    <xf numFmtId="10" fontId="37" fillId="27" borderId="124" xfId="2" applyNumberFormat="1" applyFont="1" applyFill="1" applyBorder="1" applyAlignment="1">
      <alignment horizontal="right" vertical="center"/>
    </xf>
    <xf numFmtId="10" fontId="37" fillId="3" borderId="124" xfId="2" applyNumberFormat="1" applyFont="1" applyFill="1" applyBorder="1" applyAlignment="1">
      <alignment horizontal="right" vertical="center"/>
    </xf>
    <xf numFmtId="38" fontId="37" fillId="8" borderId="109" xfId="0" applyNumberFormat="1" applyFont="1" applyFill="1" applyBorder="1" applyAlignment="1">
      <alignment vertical="center"/>
    </xf>
    <xf numFmtId="38" fontId="37" fillId="8" borderId="110" xfId="0" applyNumberFormat="1" applyFont="1" applyFill="1" applyBorder="1" applyAlignment="1">
      <alignment horizontal="right" vertical="center"/>
    </xf>
    <xf numFmtId="178" fontId="37" fillId="8" borderId="110" xfId="1" applyNumberFormat="1" applyFont="1" applyFill="1" applyBorder="1" applyAlignment="1">
      <alignment horizontal="right" vertical="center"/>
    </xf>
    <xf numFmtId="177" fontId="37" fillId="8" borderId="117" xfId="2" applyNumberFormat="1" applyFont="1" applyFill="1" applyBorder="1" applyAlignment="1">
      <alignment vertical="center"/>
    </xf>
    <xf numFmtId="0" fontId="0" fillId="28" borderId="123" xfId="0" applyFill="1" applyBorder="1" applyAlignment="1">
      <alignment horizontal="center"/>
    </xf>
    <xf numFmtId="10" fontId="37" fillId="28" borderId="124" xfId="2" applyNumberFormat="1" applyFont="1" applyFill="1" applyBorder="1" applyAlignment="1">
      <alignment horizontal="right" vertical="center"/>
    </xf>
    <xf numFmtId="38" fontId="45" fillId="8" borderId="30" xfId="0" applyNumberFormat="1" applyFont="1" applyFill="1" applyBorder="1" applyAlignment="1">
      <alignment vertical="center"/>
    </xf>
    <xf numFmtId="38" fontId="45" fillId="8" borderId="3" xfId="0" applyNumberFormat="1" applyFont="1" applyFill="1" applyBorder="1" applyAlignment="1">
      <alignment horizontal="right" vertical="center"/>
    </xf>
    <xf numFmtId="178" fontId="45" fillId="8" borderId="3" xfId="1" applyNumberFormat="1" applyFont="1" applyFill="1" applyBorder="1" applyAlignment="1">
      <alignment horizontal="right" vertical="center"/>
    </xf>
    <xf numFmtId="177" fontId="45" fillId="8" borderId="31" xfId="2" applyNumberFormat="1" applyFont="1" applyFill="1" applyBorder="1" applyAlignment="1">
      <alignment vertical="center"/>
    </xf>
    <xf numFmtId="38" fontId="45" fillId="0" borderId="30" xfId="0" applyNumberFormat="1" applyFont="1" applyBorder="1" applyAlignment="1">
      <alignment vertical="center"/>
    </xf>
    <xf numFmtId="178" fontId="45" fillId="0" borderId="3" xfId="1" applyNumberFormat="1" applyFont="1" applyBorder="1" applyAlignment="1">
      <alignment horizontal="right" vertical="center"/>
    </xf>
    <xf numFmtId="177" fontId="45" fillId="0" borderId="31" xfId="2" applyNumberFormat="1" applyFont="1" applyBorder="1" applyAlignment="1">
      <alignment vertical="center"/>
    </xf>
    <xf numFmtId="1" fontId="37" fillId="0" borderId="76" xfId="0" applyNumberFormat="1" applyFont="1" applyBorder="1" applyAlignment="1">
      <alignment horizontal="right" vertical="center"/>
    </xf>
    <xf numFmtId="38" fontId="37" fillId="0" borderId="107" xfId="1" applyFont="1" applyBorder="1" applyAlignment="1">
      <alignment horizontal="right" vertical="center"/>
    </xf>
    <xf numFmtId="0" fontId="45" fillId="0" borderId="0" xfId="0" applyFont="1" applyAlignment="1">
      <alignment vertical="center"/>
    </xf>
    <xf numFmtId="1" fontId="0" fillId="0" borderId="0" xfId="0" applyNumberFormat="1" applyAlignment="1">
      <alignment horizontal="right" vertical="center"/>
    </xf>
    <xf numFmtId="0" fontId="37" fillId="10" borderId="3" xfId="0" applyFont="1" applyFill="1" applyBorder="1" applyAlignment="1">
      <alignment horizontal="center" vertical="center"/>
    </xf>
    <xf numFmtId="0" fontId="120" fillId="0" borderId="0" xfId="0" applyFont="1" applyAlignment="1">
      <alignment vertical="center"/>
    </xf>
    <xf numFmtId="177" fontId="45" fillId="0" borderId="3" xfId="2" applyNumberFormat="1" applyFont="1" applyBorder="1" applyAlignment="1">
      <alignment vertical="center"/>
    </xf>
    <xf numFmtId="177" fontId="121" fillId="0" borderId="3" xfId="0" applyNumberFormat="1" applyFont="1" applyBorder="1" applyAlignment="1">
      <alignment horizontal="right" vertical="center"/>
    </xf>
    <xf numFmtId="0" fontId="124" fillId="0" borderId="0" xfId="0" applyFont="1"/>
    <xf numFmtId="0" fontId="51" fillId="0" borderId="3" xfId="0" applyFont="1" applyBorder="1" applyAlignment="1">
      <alignment horizontal="center" vertical="center"/>
    </xf>
    <xf numFmtId="40" fontId="51" fillId="0" borderId="3" xfId="0" applyNumberFormat="1" applyFont="1" applyBorder="1" applyAlignment="1">
      <alignment horizontal="center" vertical="center"/>
    </xf>
    <xf numFmtId="0" fontId="125" fillId="13" borderId="3" xfId="0" applyFont="1" applyFill="1" applyBorder="1" applyAlignment="1">
      <alignment horizontal="center" vertical="center"/>
    </xf>
    <xf numFmtId="0" fontId="125" fillId="12" borderId="3" xfId="0" applyFont="1" applyFill="1" applyBorder="1" applyAlignment="1">
      <alignment horizontal="center" vertical="center"/>
    </xf>
    <xf numFmtId="0" fontId="125" fillId="0" borderId="3" xfId="0" applyFont="1" applyBorder="1" applyAlignment="1">
      <alignment horizontal="center" vertical="center"/>
    </xf>
    <xf numFmtId="38" fontId="51" fillId="0" borderId="3" xfId="0" applyNumberFormat="1" applyFont="1" applyBorder="1" applyAlignment="1">
      <alignment vertical="center"/>
    </xf>
    <xf numFmtId="40" fontId="51" fillId="0" borderId="3" xfId="1" applyNumberFormat="1" applyFont="1" applyBorder="1" applyAlignment="1">
      <alignment vertical="center"/>
    </xf>
    <xf numFmtId="178" fontId="51" fillId="0" borderId="4" xfId="1" applyNumberFormat="1" applyFont="1" applyBorder="1" applyAlignment="1">
      <alignment vertical="center"/>
    </xf>
    <xf numFmtId="176" fontId="125" fillId="19" borderId="3" xfId="0" applyNumberFormat="1" applyFont="1" applyFill="1" applyBorder="1" applyAlignment="1">
      <alignment horizontal="center" vertical="center"/>
    </xf>
    <xf numFmtId="176" fontId="125" fillId="4" borderId="3" xfId="0" applyNumberFormat="1" applyFont="1" applyFill="1" applyBorder="1" applyAlignment="1">
      <alignment horizontal="center" vertical="center"/>
    </xf>
    <xf numFmtId="176" fontId="51" fillId="0" borderId="3" xfId="0" applyNumberFormat="1" applyFont="1" applyBorder="1" applyAlignment="1">
      <alignment horizontal="center" vertical="center"/>
    </xf>
    <xf numFmtId="0" fontId="125" fillId="0" borderId="3" xfId="0" applyFont="1" applyBorder="1" applyAlignment="1">
      <alignment vertical="center"/>
    </xf>
    <xf numFmtId="176" fontId="125" fillId="17" borderId="3" xfId="0" applyNumberFormat="1" applyFont="1" applyFill="1" applyBorder="1" applyAlignment="1">
      <alignment horizontal="center" vertical="center"/>
    </xf>
    <xf numFmtId="0" fontId="127" fillId="0" borderId="3" xfId="0" applyFont="1" applyBorder="1" applyAlignment="1">
      <alignment horizontal="center" vertical="center"/>
    </xf>
    <xf numFmtId="38" fontId="128" fillId="0" borderId="105" xfId="3" applyFont="1" applyBorder="1"/>
    <xf numFmtId="176" fontId="125" fillId="14" borderId="3" xfId="0" applyNumberFormat="1" applyFont="1" applyFill="1" applyBorder="1" applyAlignment="1">
      <alignment horizontal="center" vertical="center"/>
    </xf>
    <xf numFmtId="176" fontId="125" fillId="12" borderId="3" xfId="0" applyNumberFormat="1" applyFont="1" applyFill="1" applyBorder="1" applyAlignment="1">
      <alignment horizontal="center" vertical="center"/>
    </xf>
    <xf numFmtId="176" fontId="125" fillId="0" borderId="3" xfId="0" applyNumberFormat="1" applyFont="1" applyBorder="1" applyAlignment="1">
      <alignment vertical="center"/>
    </xf>
    <xf numFmtId="179" fontId="125" fillId="0" borderId="3" xfId="0" applyNumberFormat="1" applyFont="1" applyBorder="1" applyAlignment="1">
      <alignment vertical="center"/>
    </xf>
    <xf numFmtId="176" fontId="129" fillId="17" borderId="76" xfId="0" applyNumberFormat="1" applyFont="1" applyFill="1" applyBorder="1" applyAlignment="1">
      <alignment horizontal="center" vertical="center"/>
    </xf>
    <xf numFmtId="0" fontId="125" fillId="0" borderId="0" xfId="0" applyFont="1" applyAlignment="1">
      <alignment vertical="center"/>
    </xf>
    <xf numFmtId="176" fontId="125" fillId="12" borderId="76" xfId="0" applyNumberFormat="1" applyFont="1" applyFill="1" applyBorder="1" applyAlignment="1">
      <alignment horizontal="center" vertical="center"/>
    </xf>
    <xf numFmtId="176" fontId="125" fillId="14" borderId="76" xfId="0" applyNumberFormat="1" applyFont="1" applyFill="1" applyBorder="1" applyAlignment="1">
      <alignment horizontal="center" vertical="center"/>
    </xf>
    <xf numFmtId="38" fontId="130" fillId="0" borderId="60" xfId="0" applyNumberFormat="1" applyFont="1" applyBorder="1" applyAlignment="1">
      <alignment vertical="center"/>
    </xf>
    <xf numFmtId="38" fontId="51" fillId="0" borderId="76" xfId="0" applyNumberFormat="1" applyFont="1" applyBorder="1" applyAlignment="1">
      <alignment vertical="center"/>
    </xf>
    <xf numFmtId="176" fontId="51" fillId="0" borderId="55" xfId="0" applyNumberFormat="1" applyFont="1" applyBorder="1" applyAlignment="1">
      <alignment horizontal="center" vertical="center"/>
    </xf>
    <xf numFmtId="0" fontId="47" fillId="0" borderId="51" xfId="0" applyFont="1" applyBorder="1" applyAlignment="1">
      <alignment horizontal="center" vertical="center"/>
    </xf>
    <xf numFmtId="0" fontId="124" fillId="9" borderId="78" xfId="0" applyFont="1" applyFill="1" applyBorder="1"/>
    <xf numFmtId="38" fontId="47" fillId="0" borderId="78" xfId="0" applyNumberFormat="1" applyFont="1" applyBorder="1" applyAlignment="1">
      <alignment vertical="center"/>
    </xf>
    <xf numFmtId="38" fontId="47" fillId="0" borderId="87" xfId="0" applyNumberFormat="1" applyFont="1" applyBorder="1" applyAlignment="1">
      <alignment vertical="center"/>
    </xf>
    <xf numFmtId="178" fontId="47" fillId="0" borderId="72" xfId="0" applyNumberFormat="1" applyFont="1" applyBorder="1" applyAlignment="1">
      <alignment vertical="center"/>
    </xf>
    <xf numFmtId="178" fontId="47" fillId="0" borderId="78" xfId="0" applyNumberFormat="1" applyFont="1" applyBorder="1" applyAlignment="1">
      <alignment vertical="center"/>
    </xf>
    <xf numFmtId="178" fontId="47" fillId="0" borderId="71" xfId="0" applyNumberFormat="1" applyFont="1" applyBorder="1" applyAlignment="1">
      <alignment vertical="center"/>
    </xf>
    <xf numFmtId="0" fontId="47" fillId="0" borderId="54" xfId="0" applyFont="1" applyBorder="1" applyAlignment="1">
      <alignment horizontal="center" vertical="center"/>
    </xf>
    <xf numFmtId="178" fontId="47" fillId="3" borderId="55" xfId="1" applyNumberFormat="1" applyFont="1" applyFill="1" applyBorder="1" applyAlignment="1">
      <alignment horizontal="right" vertical="center"/>
    </xf>
    <xf numFmtId="179" fontId="23" fillId="0" borderId="73" xfId="0" applyNumberFormat="1" applyFont="1" applyBorder="1" applyAlignment="1">
      <alignment vertical="center"/>
    </xf>
    <xf numFmtId="184" fontId="23" fillId="0" borderId="73" xfId="0" applyNumberFormat="1" applyFont="1" applyBorder="1" applyAlignment="1">
      <alignment vertical="center"/>
    </xf>
    <xf numFmtId="184" fontId="23" fillId="0" borderId="74" xfId="0" applyNumberFormat="1" applyFont="1" applyBorder="1" applyAlignment="1">
      <alignment vertical="center"/>
    </xf>
    <xf numFmtId="177" fontId="124" fillId="0" borderId="0" xfId="2" applyNumberFormat="1" applyFont="1" applyAlignment="1"/>
    <xf numFmtId="178" fontId="45" fillId="3" borderId="55" xfId="1" applyNumberFormat="1" applyFont="1" applyFill="1" applyBorder="1" applyAlignment="1">
      <alignment horizontal="right" vertical="center"/>
    </xf>
    <xf numFmtId="38" fontId="45" fillId="3" borderId="55" xfId="1" applyFont="1" applyFill="1" applyBorder="1" applyAlignment="1">
      <alignment horizontal="right" vertical="center"/>
    </xf>
    <xf numFmtId="0" fontId="51" fillId="19" borderId="3" xfId="0" applyFont="1" applyFill="1" applyBorder="1" applyAlignment="1">
      <alignment horizontal="center" vertical="center"/>
    </xf>
    <xf numFmtId="38" fontId="23" fillId="19" borderId="3" xfId="1" applyFont="1" applyFill="1" applyBorder="1" applyAlignment="1">
      <alignment vertical="center"/>
    </xf>
    <xf numFmtId="38" fontId="51" fillId="19" borderId="3" xfId="1" applyFont="1" applyFill="1" applyBorder="1" applyAlignment="1">
      <alignment vertical="center"/>
    </xf>
    <xf numFmtId="38" fontId="51" fillId="19" borderId="4" xfId="1" applyFont="1" applyFill="1" applyBorder="1" applyAlignment="1">
      <alignment vertical="center"/>
    </xf>
    <xf numFmtId="178" fontId="51" fillId="19" borderId="4" xfId="1" applyNumberFormat="1" applyFont="1" applyFill="1" applyBorder="1" applyAlignment="1">
      <alignment vertical="center"/>
    </xf>
    <xf numFmtId="38" fontId="23" fillId="19" borderId="31" xfId="0" applyNumberFormat="1" applyFont="1" applyFill="1" applyBorder="1" applyAlignment="1">
      <alignment vertical="center"/>
    </xf>
    <xf numFmtId="0" fontId="126" fillId="19" borderId="3" xfId="0" applyFont="1" applyFill="1" applyBorder="1" applyAlignment="1">
      <alignment horizontal="center" vertical="center"/>
    </xf>
    <xf numFmtId="40" fontId="51" fillId="19" borderId="3" xfId="1" applyNumberFormat="1" applyFont="1" applyFill="1" applyBorder="1" applyAlignment="1">
      <alignment vertical="center"/>
    </xf>
    <xf numFmtId="0" fontId="132" fillId="0" borderId="0" xfId="0" applyFont="1"/>
    <xf numFmtId="38" fontId="128" fillId="19" borderId="105" xfId="3" applyFont="1" applyFill="1" applyBorder="1"/>
    <xf numFmtId="179" fontId="125" fillId="19" borderId="76" xfId="0" applyNumberFormat="1" applyFont="1" applyFill="1" applyBorder="1" applyAlignment="1">
      <alignment vertical="center"/>
    </xf>
    <xf numFmtId="1" fontId="125" fillId="19" borderId="76" xfId="0" applyNumberFormat="1" applyFont="1" applyFill="1" applyBorder="1" applyAlignment="1">
      <alignment vertical="center"/>
    </xf>
    <xf numFmtId="0" fontId="125" fillId="19" borderId="76" xfId="0" applyFont="1" applyFill="1" applyBorder="1" applyAlignment="1">
      <alignment vertical="center"/>
    </xf>
    <xf numFmtId="176" fontId="125" fillId="19" borderId="76" xfId="0" applyNumberFormat="1" applyFont="1" applyFill="1" applyBorder="1" applyAlignment="1">
      <alignment vertical="center"/>
    </xf>
    <xf numFmtId="38" fontId="51" fillId="22" borderId="3" xfId="0" applyNumberFormat="1" applyFont="1" applyFill="1" applyBorder="1" applyAlignment="1">
      <alignment vertical="center"/>
    </xf>
    <xf numFmtId="38" fontId="26" fillId="19" borderId="3" xfId="1" applyFont="1" applyFill="1" applyBorder="1" applyAlignment="1">
      <alignment vertical="center"/>
    </xf>
    <xf numFmtId="38" fontId="40" fillId="19" borderId="3" xfId="1" applyFont="1" applyFill="1" applyBorder="1" applyAlignment="1">
      <alignment vertical="center"/>
    </xf>
    <xf numFmtId="38" fontId="40" fillId="19" borderId="4" xfId="1" applyFont="1" applyFill="1" applyBorder="1" applyAlignment="1">
      <alignment vertical="center"/>
    </xf>
    <xf numFmtId="40" fontId="40" fillId="19" borderId="3" xfId="1" applyNumberFormat="1" applyFont="1" applyFill="1" applyBorder="1" applyAlignment="1">
      <alignment vertical="center"/>
    </xf>
    <xf numFmtId="2" fontId="35" fillId="19" borderId="4" xfId="1" applyNumberFormat="1" applyFont="1" applyFill="1" applyBorder="1" applyAlignment="1">
      <alignment vertical="center"/>
    </xf>
    <xf numFmtId="38" fontId="26" fillId="19" borderId="31" xfId="0" applyNumberFormat="1" applyFont="1" applyFill="1" applyBorder="1" applyAlignment="1">
      <alignment vertical="center"/>
    </xf>
    <xf numFmtId="179" fontId="3" fillId="19" borderId="76" xfId="0" applyNumberFormat="1" applyFont="1" applyFill="1" applyBorder="1" applyAlignment="1">
      <alignment vertical="center"/>
    </xf>
    <xf numFmtId="0" fontId="3" fillId="19" borderId="76" xfId="0" applyFont="1" applyFill="1" applyBorder="1" applyAlignment="1">
      <alignment vertical="center"/>
    </xf>
    <xf numFmtId="176" fontId="3" fillId="19" borderId="76" xfId="0" applyNumberFormat="1" applyFont="1" applyFill="1" applyBorder="1" applyAlignment="1">
      <alignment vertical="center"/>
    </xf>
    <xf numFmtId="38" fontId="96" fillId="19" borderId="60" xfId="0" applyNumberFormat="1" applyFont="1" applyFill="1" applyBorder="1" applyAlignment="1">
      <alignment vertical="center"/>
    </xf>
    <xf numFmtId="178" fontId="40" fillId="19" borderId="4" xfId="1" applyNumberFormat="1" applyFont="1" applyFill="1" applyBorder="1" applyAlignment="1">
      <alignment vertical="center"/>
    </xf>
    <xf numFmtId="38" fontId="112" fillId="19" borderId="105" xfId="3" applyFont="1" applyFill="1" applyBorder="1"/>
    <xf numFmtId="1" fontId="3" fillId="19" borderId="76" xfId="0" applyNumberFormat="1" applyFont="1" applyFill="1" applyBorder="1" applyAlignment="1">
      <alignment vertical="center"/>
    </xf>
    <xf numFmtId="178" fontId="40" fillId="19" borderId="3" xfId="1" applyNumberFormat="1" applyFont="1" applyFill="1" applyBorder="1" applyAlignment="1">
      <alignment vertical="center"/>
    </xf>
    <xf numFmtId="0" fontId="0" fillId="19" borderId="3" xfId="0" applyFill="1" applyBorder="1" applyAlignment="1">
      <alignment vertical="center"/>
    </xf>
    <xf numFmtId="177" fontId="49" fillId="0" borderId="3" xfId="2" applyNumberFormat="1" applyFont="1" applyBorder="1" applyAlignment="1">
      <alignment vertical="center"/>
    </xf>
    <xf numFmtId="0" fontId="49" fillId="0" borderId="0" xfId="0" applyFont="1" applyAlignment="1">
      <alignment vertical="center"/>
    </xf>
    <xf numFmtId="0" fontId="134" fillId="0" borderId="0" xfId="0" applyFont="1" applyAlignment="1">
      <alignment vertical="center"/>
    </xf>
    <xf numFmtId="0" fontId="135" fillId="0" borderId="0" xfId="0" applyFont="1"/>
    <xf numFmtId="0" fontId="136" fillId="0" borderId="0" xfId="0" applyFont="1"/>
    <xf numFmtId="0" fontId="55" fillId="0" borderId="3" xfId="0" applyFont="1" applyBorder="1" applyAlignment="1">
      <alignment horizontal="center" vertical="center"/>
    </xf>
    <xf numFmtId="40" fontId="55" fillId="0" borderId="3" xfId="0" applyNumberFormat="1" applyFont="1" applyBorder="1" applyAlignment="1">
      <alignment horizontal="center" vertical="center"/>
    </xf>
    <xf numFmtId="0" fontId="137" fillId="13" borderId="3" xfId="0" applyFont="1" applyFill="1" applyBorder="1" applyAlignment="1">
      <alignment horizontal="center" vertical="center"/>
    </xf>
    <xf numFmtId="0" fontId="137" fillId="12" borderId="3" xfId="0" applyFont="1" applyFill="1" applyBorder="1" applyAlignment="1">
      <alignment horizontal="center" vertical="center"/>
    </xf>
    <xf numFmtId="0" fontId="137" fillId="0" borderId="3" xfId="0" applyFont="1" applyBorder="1" applyAlignment="1">
      <alignment horizontal="center" vertical="center"/>
    </xf>
    <xf numFmtId="38" fontId="55" fillId="0" borderId="3" xfId="0" applyNumberFormat="1" applyFont="1" applyBorder="1" applyAlignment="1">
      <alignment vertical="center"/>
    </xf>
    <xf numFmtId="40" fontId="55" fillId="0" borderId="3" xfId="1" applyNumberFormat="1" applyFont="1" applyBorder="1" applyAlignment="1">
      <alignment vertical="center"/>
    </xf>
    <xf numFmtId="2" fontId="55" fillId="0" borderId="4" xfId="1" applyNumberFormat="1" applyFont="1" applyBorder="1" applyAlignment="1">
      <alignment vertical="center"/>
    </xf>
    <xf numFmtId="0" fontId="137" fillId="0" borderId="3" xfId="0" applyFont="1" applyBorder="1" applyAlignment="1">
      <alignment vertical="center"/>
    </xf>
    <xf numFmtId="176" fontId="137" fillId="4" borderId="3" xfId="0" applyNumberFormat="1" applyFont="1" applyFill="1" applyBorder="1" applyAlignment="1">
      <alignment horizontal="center" vertical="center"/>
    </xf>
    <xf numFmtId="0" fontId="138" fillId="0" borderId="3" xfId="0" applyFont="1" applyBorder="1" applyAlignment="1">
      <alignment horizontal="center" vertical="center"/>
    </xf>
    <xf numFmtId="38" fontId="24" fillId="19" borderId="3" xfId="1" applyFont="1" applyFill="1" applyBorder="1" applyAlignment="1">
      <alignment vertical="center"/>
    </xf>
    <xf numFmtId="38" fontId="55" fillId="19" borderId="3" xfId="1" applyFont="1" applyFill="1" applyBorder="1" applyAlignment="1">
      <alignment vertical="center"/>
    </xf>
    <xf numFmtId="40" fontId="55" fillId="19" borderId="3" xfId="1" applyNumberFormat="1" applyFont="1" applyFill="1" applyBorder="1" applyAlignment="1">
      <alignment vertical="center"/>
    </xf>
    <xf numFmtId="38" fontId="24" fillId="19" borderId="31" xfId="0" applyNumberFormat="1" applyFont="1" applyFill="1" applyBorder="1" applyAlignment="1">
      <alignment vertical="center"/>
    </xf>
    <xf numFmtId="179" fontId="137" fillId="19" borderId="76" xfId="0" applyNumberFormat="1" applyFont="1" applyFill="1" applyBorder="1" applyAlignment="1">
      <alignment vertical="center"/>
    </xf>
    <xf numFmtId="0" fontId="137" fillId="19" borderId="76" xfId="0" applyFont="1" applyFill="1" applyBorder="1" applyAlignment="1">
      <alignment vertical="center"/>
    </xf>
    <xf numFmtId="176" fontId="137" fillId="6" borderId="3" xfId="0" applyNumberFormat="1" applyFont="1" applyFill="1" applyBorder="1" applyAlignment="1">
      <alignment horizontal="center" vertical="center"/>
    </xf>
    <xf numFmtId="0" fontId="139" fillId="0" borderId="3" xfId="0" applyFont="1" applyBorder="1" applyAlignment="1">
      <alignment horizontal="center" vertical="center"/>
    </xf>
    <xf numFmtId="38" fontId="140" fillId="0" borderId="105" xfId="3" applyFont="1" applyBorder="1"/>
    <xf numFmtId="178" fontId="55" fillId="0" borderId="4" xfId="1" applyNumberFormat="1" applyFont="1" applyBorder="1" applyAlignment="1">
      <alignment vertical="center"/>
    </xf>
    <xf numFmtId="176" fontId="137" fillId="12" borderId="3" xfId="0" applyNumberFormat="1" applyFont="1" applyFill="1" applyBorder="1" applyAlignment="1">
      <alignment horizontal="center" vertical="center"/>
    </xf>
    <xf numFmtId="179" fontId="137" fillId="0" borderId="3" xfId="0" applyNumberFormat="1" applyFont="1" applyBorder="1" applyAlignment="1">
      <alignment vertical="center"/>
    </xf>
    <xf numFmtId="176" fontId="137" fillId="26" borderId="3" xfId="0" applyNumberFormat="1" applyFont="1" applyFill="1" applyBorder="1" applyAlignment="1">
      <alignment horizontal="center" vertical="center"/>
    </xf>
    <xf numFmtId="176" fontId="137" fillId="0" borderId="3" xfId="0" applyNumberFormat="1" applyFont="1" applyBorder="1" applyAlignment="1">
      <alignment vertical="center"/>
    </xf>
    <xf numFmtId="176" fontId="137" fillId="19" borderId="3" xfId="0" applyNumberFormat="1" applyFont="1" applyFill="1" applyBorder="1" applyAlignment="1">
      <alignment horizontal="center" vertical="center"/>
    </xf>
    <xf numFmtId="38" fontId="55" fillId="19" borderId="4" xfId="1" applyFont="1" applyFill="1" applyBorder="1" applyAlignment="1">
      <alignment vertical="center"/>
    </xf>
    <xf numFmtId="2" fontId="55" fillId="19" borderId="4" xfId="1" applyNumberFormat="1" applyFont="1" applyFill="1" applyBorder="1" applyAlignment="1">
      <alignment vertical="center"/>
    </xf>
    <xf numFmtId="2" fontId="55" fillId="0" borderId="0" xfId="0" applyNumberFormat="1" applyFont="1" applyAlignment="1">
      <alignment vertical="center"/>
    </xf>
    <xf numFmtId="38" fontId="140" fillId="19" borderId="105" xfId="3" applyFont="1" applyFill="1" applyBorder="1"/>
    <xf numFmtId="178" fontId="55" fillId="19" borderId="4" xfId="1" applyNumberFormat="1" applyFont="1" applyFill="1" applyBorder="1" applyAlignment="1">
      <alignment vertical="center"/>
    </xf>
    <xf numFmtId="176" fontId="137" fillId="14" borderId="3" xfId="0" applyNumberFormat="1" applyFont="1" applyFill="1" applyBorder="1" applyAlignment="1">
      <alignment horizontal="center" vertical="center"/>
    </xf>
    <xf numFmtId="176" fontId="137" fillId="19" borderId="76" xfId="0" applyNumberFormat="1" applyFont="1" applyFill="1" applyBorder="1" applyAlignment="1">
      <alignment vertical="center"/>
    </xf>
    <xf numFmtId="38" fontId="141" fillId="0" borderId="60" xfId="0" applyNumberFormat="1" applyFont="1" applyBorder="1" applyAlignment="1">
      <alignment vertical="center"/>
    </xf>
    <xf numFmtId="38" fontId="141" fillId="19" borderId="60" xfId="0" applyNumberFormat="1" applyFont="1" applyFill="1" applyBorder="1" applyAlignment="1">
      <alignment vertical="center"/>
    </xf>
    <xf numFmtId="38" fontId="142" fillId="0" borderId="106" xfId="3" applyFont="1" applyBorder="1"/>
    <xf numFmtId="38" fontId="55" fillId="0" borderId="76" xfId="0" applyNumberFormat="1" applyFont="1" applyBorder="1" applyAlignment="1">
      <alignment vertical="center"/>
    </xf>
    <xf numFmtId="176" fontId="137" fillId="0" borderId="76" xfId="0" applyNumberFormat="1" applyFont="1" applyBorder="1" applyAlignment="1">
      <alignment vertical="center"/>
    </xf>
    <xf numFmtId="176" fontId="137" fillId="0" borderId="76" xfId="0" applyNumberFormat="1" applyFont="1" applyBorder="1" applyAlignment="1">
      <alignment horizontal="center" vertical="center"/>
    </xf>
    <xf numFmtId="176" fontId="137" fillId="0" borderId="3" xfId="0" applyNumberFormat="1" applyFont="1" applyBorder="1" applyAlignment="1">
      <alignment horizontal="center" vertical="center"/>
    </xf>
    <xf numFmtId="0" fontId="49" fillId="0" borderId="51" xfId="0" applyFont="1" applyBorder="1" applyAlignment="1">
      <alignment horizontal="center" vertical="center"/>
    </xf>
    <xf numFmtId="0" fontId="136" fillId="9" borderId="78" xfId="0" applyFont="1" applyFill="1" applyBorder="1"/>
    <xf numFmtId="38" fontId="49" fillId="0" borderId="78" xfId="0" applyNumberFormat="1" applyFont="1" applyBorder="1" applyAlignment="1">
      <alignment vertical="center"/>
    </xf>
    <xf numFmtId="38" fontId="49" fillId="0" borderId="87" xfId="0" applyNumberFormat="1" applyFont="1" applyBorder="1" applyAlignment="1">
      <alignment vertical="center"/>
    </xf>
    <xf numFmtId="178" fontId="49" fillId="0" borderId="72" xfId="0" applyNumberFormat="1" applyFont="1" applyBorder="1" applyAlignment="1">
      <alignment vertical="center"/>
    </xf>
    <xf numFmtId="178" fontId="49" fillId="0" borderId="78" xfId="0" applyNumberFormat="1" applyFont="1" applyBorder="1" applyAlignment="1">
      <alignment vertical="center"/>
    </xf>
    <xf numFmtId="178" fontId="49" fillId="0" borderId="71" xfId="0" applyNumberFormat="1" applyFont="1" applyBorder="1" applyAlignment="1">
      <alignment vertical="center"/>
    </xf>
    <xf numFmtId="0" fontId="49" fillId="0" borderId="54" xfId="0" applyFont="1" applyBorder="1" applyAlignment="1">
      <alignment horizontal="center" vertical="center"/>
    </xf>
    <xf numFmtId="178" fontId="49" fillId="3" borderId="55" xfId="1" applyNumberFormat="1" applyFont="1" applyFill="1" applyBorder="1" applyAlignment="1">
      <alignment horizontal="right" vertical="center"/>
    </xf>
    <xf numFmtId="38" fontId="49" fillId="3" borderId="55" xfId="1" applyFont="1" applyFill="1" applyBorder="1" applyAlignment="1">
      <alignment horizontal="right" vertical="center"/>
    </xf>
    <xf numFmtId="179" fontId="24" fillId="0" borderId="73" xfId="0" applyNumberFormat="1" applyFont="1" applyBorder="1" applyAlignment="1">
      <alignment vertical="center"/>
    </xf>
    <xf numFmtId="184" fontId="24" fillId="0" borderId="73" xfId="0" applyNumberFormat="1" applyFont="1" applyBorder="1" applyAlignment="1">
      <alignment vertical="center"/>
    </xf>
    <xf numFmtId="184" fontId="24" fillId="0" borderId="74" xfId="0" applyNumberFormat="1" applyFont="1" applyBorder="1" applyAlignment="1">
      <alignment vertical="center"/>
    </xf>
    <xf numFmtId="177" fontId="136" fillId="0" borderId="0" xfId="2" applyNumberFormat="1" applyFont="1" applyAlignment="1"/>
    <xf numFmtId="0" fontId="138" fillId="19" borderId="3" xfId="0" applyFont="1" applyFill="1" applyBorder="1" applyAlignment="1">
      <alignment horizontal="center" vertical="center"/>
    </xf>
    <xf numFmtId="0" fontId="55" fillId="19" borderId="3" xfId="0" applyFont="1" applyFill="1" applyBorder="1" applyAlignment="1">
      <alignment horizontal="center" vertical="center"/>
    </xf>
    <xf numFmtId="1" fontId="137" fillId="19" borderId="76" xfId="0" applyNumberFormat="1" applyFont="1" applyFill="1" applyBorder="1" applyAlignment="1">
      <alignment vertical="center"/>
    </xf>
    <xf numFmtId="0" fontId="55" fillId="0" borderId="3" xfId="0" applyFont="1" applyBorder="1" applyAlignment="1">
      <alignment vertical="center"/>
    </xf>
    <xf numFmtId="38" fontId="55" fillId="22" borderId="3" xfId="0" applyNumberFormat="1" applyFont="1" applyFill="1" applyBorder="1" applyAlignment="1">
      <alignment vertical="center"/>
    </xf>
    <xf numFmtId="0" fontId="137" fillId="0" borderId="0" xfId="0" applyFont="1" applyAlignment="1">
      <alignment vertical="center"/>
    </xf>
    <xf numFmtId="176" fontId="137" fillId="12" borderId="76" xfId="0" applyNumberFormat="1" applyFont="1" applyFill="1" applyBorder="1" applyAlignment="1">
      <alignment horizontal="center" vertical="center"/>
    </xf>
    <xf numFmtId="176" fontId="137" fillId="14" borderId="76" xfId="0" applyNumberFormat="1" applyFont="1" applyFill="1" applyBorder="1" applyAlignment="1">
      <alignment horizontal="center" vertical="center"/>
    </xf>
    <xf numFmtId="176" fontId="143" fillId="12" borderId="76" xfId="0" applyNumberFormat="1" applyFont="1" applyFill="1" applyBorder="1" applyAlignment="1">
      <alignment horizontal="center" vertical="center"/>
    </xf>
    <xf numFmtId="176" fontId="137" fillId="13" borderId="3" xfId="0" applyNumberFormat="1" applyFont="1" applyFill="1" applyBorder="1" applyAlignment="1">
      <alignment horizontal="center" vertical="center"/>
    </xf>
    <xf numFmtId="178" fontId="55" fillId="0" borderId="3" xfId="1" applyNumberFormat="1" applyFont="1" applyBorder="1" applyAlignment="1">
      <alignment vertical="center"/>
    </xf>
    <xf numFmtId="0" fontId="136" fillId="0" borderId="3" xfId="0" applyFont="1" applyBorder="1" applyAlignment="1">
      <alignment vertical="center"/>
    </xf>
    <xf numFmtId="178" fontId="55" fillId="19" borderId="3" xfId="1" applyNumberFormat="1" applyFont="1" applyFill="1" applyBorder="1" applyAlignment="1">
      <alignment vertical="center"/>
    </xf>
    <xf numFmtId="0" fontId="136" fillId="19" borderId="3" xfId="0" applyFont="1" applyFill="1" applyBorder="1" applyAlignment="1">
      <alignment vertical="center"/>
    </xf>
    <xf numFmtId="0" fontId="131" fillId="0" borderId="0" xfId="0" applyFont="1" applyAlignment="1">
      <alignment vertical="center"/>
    </xf>
    <xf numFmtId="38" fontId="74" fillId="0" borderId="76" xfId="1" applyFont="1" applyBorder="1" applyAlignment="1">
      <alignment horizontal="right" vertical="center"/>
    </xf>
    <xf numFmtId="38" fontId="74" fillId="0" borderId="110" xfId="0" applyNumberFormat="1" applyFont="1" applyBorder="1" applyAlignment="1">
      <alignment horizontal="right" vertical="center"/>
    </xf>
    <xf numFmtId="0" fontId="100" fillId="0" borderId="0" xfId="0" applyFont="1" applyAlignment="1">
      <alignment horizontal="center"/>
    </xf>
    <xf numFmtId="0" fontId="66" fillId="0" borderId="79" xfId="0" applyFont="1" applyBorder="1" applyAlignment="1">
      <alignment horizontal="left" vertical="top" wrapText="1"/>
    </xf>
    <xf numFmtId="0" fontId="66" fillId="0" borderId="24" xfId="0" applyFont="1" applyBorder="1" applyAlignment="1">
      <alignment horizontal="left" vertical="top" wrapText="1"/>
    </xf>
    <xf numFmtId="0" fontId="66" fillId="0" borderId="80" xfId="0" applyFont="1" applyBorder="1" applyAlignment="1">
      <alignment horizontal="left" vertical="top" wrapText="1"/>
    </xf>
    <xf numFmtId="0" fontId="66" fillId="0" borderId="23" xfId="0" applyFont="1" applyBorder="1" applyAlignment="1">
      <alignment horizontal="left" vertical="top" wrapText="1"/>
    </xf>
    <xf numFmtId="0" fontId="66" fillId="0" borderId="0" xfId="0" applyFont="1" applyAlignment="1">
      <alignment horizontal="left" vertical="top" wrapText="1"/>
    </xf>
    <xf numFmtId="0" fontId="66" fillId="0" borderId="81" xfId="0" applyFont="1" applyBorder="1" applyAlignment="1">
      <alignment horizontal="left" vertical="top" wrapText="1"/>
    </xf>
    <xf numFmtId="0" fontId="66" fillId="0" borderId="63" xfId="0" applyFont="1" applyBorder="1" applyAlignment="1">
      <alignment horizontal="left" vertical="top" wrapText="1"/>
    </xf>
    <xf numFmtId="0" fontId="66" fillId="0" borderId="10" xfId="0" applyFont="1" applyBorder="1" applyAlignment="1">
      <alignment horizontal="left" vertical="top" wrapText="1"/>
    </xf>
    <xf numFmtId="0" fontId="66" fillId="0" borderId="62" xfId="0" applyFont="1" applyBorder="1" applyAlignment="1">
      <alignment horizontal="left" vertical="top" wrapText="1"/>
    </xf>
    <xf numFmtId="0" fontId="72" fillId="0" borderId="79" xfId="0" applyFont="1" applyBorder="1" applyAlignment="1">
      <alignment horizontal="left" vertical="top" wrapText="1"/>
    </xf>
    <xf numFmtId="0" fontId="72" fillId="0" borderId="24" xfId="0" applyFont="1" applyBorder="1" applyAlignment="1">
      <alignment horizontal="left" vertical="top" wrapText="1"/>
    </xf>
    <xf numFmtId="0" fontId="72" fillId="0" borderId="80" xfId="0" applyFont="1" applyBorder="1" applyAlignment="1">
      <alignment horizontal="left" vertical="top" wrapText="1"/>
    </xf>
    <xf numFmtId="0" fontId="72" fillId="0" borderId="23" xfId="0" applyFont="1" applyBorder="1" applyAlignment="1">
      <alignment horizontal="left" vertical="top" wrapText="1"/>
    </xf>
    <xf numFmtId="0" fontId="72" fillId="0" borderId="0" xfId="0" applyFont="1" applyAlignment="1">
      <alignment horizontal="left" vertical="top" wrapText="1"/>
    </xf>
    <xf numFmtId="0" fontId="72" fillId="0" borderId="81" xfId="0" applyFont="1" applyBorder="1" applyAlignment="1">
      <alignment horizontal="left" vertical="top" wrapText="1"/>
    </xf>
    <xf numFmtId="0" fontId="72" fillId="0" borderId="63" xfId="0" applyFont="1" applyBorder="1" applyAlignment="1">
      <alignment horizontal="left" vertical="top" wrapText="1"/>
    </xf>
    <xf numFmtId="0" fontId="72" fillId="0" borderId="10" xfId="0" applyFont="1" applyBorder="1" applyAlignment="1">
      <alignment horizontal="left" vertical="top" wrapText="1"/>
    </xf>
    <xf numFmtId="0" fontId="72" fillId="0" borderId="62" xfId="0" applyFont="1" applyBorder="1" applyAlignment="1">
      <alignment horizontal="left" vertical="top" wrapText="1"/>
    </xf>
    <xf numFmtId="0" fontId="82" fillId="0" borderId="79" xfId="0" applyFont="1" applyBorder="1" applyAlignment="1">
      <alignment horizontal="left" vertical="top" wrapText="1"/>
    </xf>
    <xf numFmtId="0" fontId="83" fillId="0" borderId="24" xfId="0" applyFont="1" applyBorder="1" applyAlignment="1">
      <alignment horizontal="left" vertical="top" wrapText="1"/>
    </xf>
    <xf numFmtId="0" fontId="83" fillId="0" borderId="80" xfId="0" applyFont="1" applyBorder="1" applyAlignment="1">
      <alignment horizontal="left" vertical="top" wrapText="1"/>
    </xf>
    <xf numFmtId="0" fontId="83" fillId="0" borderId="23" xfId="0" applyFont="1" applyBorder="1" applyAlignment="1">
      <alignment horizontal="left" vertical="top" wrapText="1"/>
    </xf>
    <xf numFmtId="0" fontId="83" fillId="0" borderId="0" xfId="0" applyFont="1" applyAlignment="1">
      <alignment horizontal="left" vertical="top" wrapText="1"/>
    </xf>
    <xf numFmtId="0" fontId="83" fillId="0" borderId="81" xfId="0" applyFont="1" applyBorder="1" applyAlignment="1">
      <alignment horizontal="left" vertical="top" wrapText="1"/>
    </xf>
    <xf numFmtId="0" fontId="83" fillId="0" borderId="63" xfId="0" applyFont="1" applyBorder="1" applyAlignment="1">
      <alignment horizontal="left" vertical="top" wrapText="1"/>
    </xf>
    <xf numFmtId="0" fontId="83" fillId="0" borderId="10" xfId="0" applyFont="1" applyBorder="1" applyAlignment="1">
      <alignment horizontal="left" vertical="top" wrapText="1"/>
    </xf>
    <xf numFmtId="0" fontId="83" fillId="0" borderId="62" xfId="0" applyFont="1" applyBorder="1" applyAlignment="1">
      <alignment horizontal="left" vertical="top" wrapText="1"/>
    </xf>
    <xf numFmtId="0" fontId="68" fillId="0" borderId="79" xfId="0" applyFont="1" applyBorder="1" applyAlignment="1">
      <alignment horizontal="left" vertical="top" wrapText="1"/>
    </xf>
    <xf numFmtId="0" fontId="69" fillId="0" borderId="24" xfId="0" applyFont="1" applyBorder="1" applyAlignment="1">
      <alignment horizontal="left" vertical="top" wrapText="1"/>
    </xf>
    <xf numFmtId="0" fontId="69" fillId="0" borderId="80" xfId="0" applyFont="1" applyBorder="1" applyAlignment="1">
      <alignment horizontal="left" vertical="top" wrapText="1"/>
    </xf>
    <xf numFmtId="0" fontId="69" fillId="0" borderId="23" xfId="0" applyFont="1" applyBorder="1" applyAlignment="1">
      <alignment horizontal="left" vertical="top" wrapText="1"/>
    </xf>
    <xf numFmtId="0" fontId="69" fillId="0" borderId="0" xfId="0" applyFont="1" applyAlignment="1">
      <alignment horizontal="left" vertical="top" wrapText="1"/>
    </xf>
    <xf numFmtId="0" fontId="69" fillId="0" borderId="81" xfId="0" applyFont="1" applyBorder="1" applyAlignment="1">
      <alignment horizontal="left" vertical="top" wrapText="1"/>
    </xf>
    <xf numFmtId="0" fontId="69" fillId="0" borderId="63" xfId="0" applyFont="1" applyBorder="1" applyAlignment="1">
      <alignment horizontal="left" vertical="top" wrapText="1"/>
    </xf>
    <xf numFmtId="0" fontId="69" fillId="0" borderId="10" xfId="0" applyFont="1" applyBorder="1" applyAlignment="1">
      <alignment horizontal="left" vertical="top" wrapText="1"/>
    </xf>
    <xf numFmtId="0" fontId="69" fillId="0" borderId="62" xfId="0" applyFont="1" applyBorder="1" applyAlignment="1">
      <alignment horizontal="left" vertical="top" wrapText="1"/>
    </xf>
    <xf numFmtId="0" fontId="67" fillId="0" borderId="10" xfId="0" applyFont="1" applyBorder="1" applyAlignment="1">
      <alignment horizontal="left" vertical="top" wrapText="1"/>
    </xf>
    <xf numFmtId="0" fontId="0" fillId="0" borderId="0" xfId="0" applyAlignment="1">
      <alignment horizontal="center" vertical="center"/>
    </xf>
    <xf numFmtId="0" fontId="37" fillId="10" borderId="96" xfId="0" applyFont="1" applyFill="1" applyBorder="1" applyAlignment="1">
      <alignment horizontal="center" vertical="center"/>
    </xf>
    <xf numFmtId="0" fontId="37" fillId="10" borderId="97" xfId="0" applyFont="1" applyFill="1" applyBorder="1" applyAlignment="1">
      <alignment horizontal="center" vertical="center"/>
    </xf>
    <xf numFmtId="0" fontId="37" fillId="10" borderId="87" xfId="0" applyFont="1" applyFill="1" applyBorder="1" applyAlignment="1">
      <alignment horizontal="center" vertical="center"/>
    </xf>
    <xf numFmtId="0" fontId="37" fillId="10" borderId="88" xfId="0" applyFont="1" applyFill="1" applyBorder="1" applyAlignment="1">
      <alignment horizontal="center" vertical="center"/>
    </xf>
    <xf numFmtId="0" fontId="65" fillId="2" borderId="91" xfId="0" applyFont="1" applyFill="1" applyBorder="1" applyAlignment="1">
      <alignment horizontal="center" vertical="center"/>
    </xf>
    <xf numFmtId="0" fontId="65" fillId="2" borderId="92" xfId="0" applyFont="1" applyFill="1" applyBorder="1" applyAlignment="1">
      <alignment horizontal="center" vertical="center"/>
    </xf>
    <xf numFmtId="0" fontId="65" fillId="21" borderId="52" xfId="0" applyFont="1" applyFill="1" applyBorder="1" applyAlignment="1">
      <alignment horizontal="center" vertical="center"/>
    </xf>
    <xf numFmtId="0" fontId="65" fillId="21" borderId="3" xfId="0" applyFont="1" applyFill="1" applyBorder="1" applyAlignment="1">
      <alignment horizontal="center" vertical="center"/>
    </xf>
    <xf numFmtId="0" fontId="65" fillId="0" borderId="54" xfId="0" applyFont="1" applyBorder="1" applyAlignment="1">
      <alignment horizontal="center" vertical="center"/>
    </xf>
    <xf numFmtId="0" fontId="65" fillId="0" borderId="55" xfId="0" applyFont="1" applyBorder="1" applyAlignment="1">
      <alignment horizontal="center" vertical="center"/>
    </xf>
    <xf numFmtId="0" fontId="37" fillId="0" borderId="0" xfId="0" applyFont="1" applyAlignment="1">
      <alignment horizontal="center"/>
    </xf>
    <xf numFmtId="0" fontId="65" fillId="0" borderId="0" xfId="0" applyFont="1" applyAlignment="1">
      <alignment horizontal="center"/>
    </xf>
    <xf numFmtId="0" fontId="38" fillId="3" borderId="65" xfId="0" applyFont="1" applyFill="1" applyBorder="1" applyAlignment="1">
      <alignment horizontal="left" vertical="top" wrapText="1"/>
    </xf>
    <xf numFmtId="0" fontId="38" fillId="3" borderId="66" xfId="0" applyFont="1" applyFill="1" applyBorder="1" applyAlignment="1">
      <alignment horizontal="left" vertical="top" wrapText="1"/>
    </xf>
    <xf numFmtId="0" fontId="38" fillId="3" borderId="67" xfId="0" applyFont="1" applyFill="1" applyBorder="1" applyAlignment="1">
      <alignment horizontal="left" vertical="top" wrapText="1"/>
    </xf>
    <xf numFmtId="0" fontId="38" fillId="3" borderId="68" xfId="0" applyFont="1" applyFill="1" applyBorder="1" applyAlignment="1">
      <alignment horizontal="left" vertical="top" wrapText="1"/>
    </xf>
    <xf numFmtId="0" fontId="38" fillId="3" borderId="0" xfId="0" applyFont="1" applyFill="1" applyAlignment="1">
      <alignment horizontal="left" vertical="top" wrapText="1"/>
    </xf>
    <xf numFmtId="0" fontId="38" fillId="3" borderId="41" xfId="0" applyFont="1" applyFill="1" applyBorder="1" applyAlignment="1">
      <alignment horizontal="left" vertical="top" wrapText="1"/>
    </xf>
    <xf numFmtId="0" fontId="38" fillId="3" borderId="69" xfId="0" applyFont="1" applyFill="1" applyBorder="1" applyAlignment="1">
      <alignment horizontal="left" vertical="top" wrapText="1"/>
    </xf>
    <xf numFmtId="0" fontId="38" fillId="3" borderId="70" xfId="0" applyFont="1" applyFill="1" applyBorder="1" applyAlignment="1">
      <alignment horizontal="left" vertical="top" wrapText="1"/>
    </xf>
    <xf numFmtId="0" fontId="38" fillId="3" borderId="42" xfId="0" applyFont="1" applyFill="1" applyBorder="1" applyAlignment="1">
      <alignment horizontal="left" vertical="top" wrapText="1"/>
    </xf>
    <xf numFmtId="38" fontId="37" fillId="7" borderId="37" xfId="1" applyFont="1" applyFill="1" applyBorder="1" applyAlignment="1">
      <alignment horizontal="center" vertical="center"/>
    </xf>
    <xf numFmtId="38" fontId="37" fillId="7" borderId="38" xfId="1" applyFont="1" applyFill="1" applyBorder="1" applyAlignment="1">
      <alignment horizontal="center" vertical="center"/>
    </xf>
    <xf numFmtId="38" fontId="37" fillId="7" borderId="39" xfId="1" applyFont="1" applyFill="1" applyBorder="1" applyAlignment="1">
      <alignment horizontal="center" vertical="center"/>
    </xf>
    <xf numFmtId="0" fontId="38" fillId="12" borderId="38" xfId="0" applyFont="1" applyFill="1" applyBorder="1" applyAlignment="1">
      <alignment horizontal="center" vertical="center"/>
    </xf>
    <xf numFmtId="0" fontId="38" fillId="12" borderId="39" xfId="0" applyFont="1" applyFill="1" applyBorder="1" applyAlignment="1">
      <alignment horizontal="center" vertical="center"/>
    </xf>
    <xf numFmtId="0" fontId="38" fillId="11" borderId="38" xfId="0" applyFont="1" applyFill="1" applyBorder="1" applyAlignment="1">
      <alignment horizontal="center" vertical="center"/>
    </xf>
    <xf numFmtId="0" fontId="38" fillId="11" borderId="39" xfId="0" applyFont="1" applyFill="1" applyBorder="1" applyAlignment="1">
      <alignment horizontal="center" vertical="center"/>
    </xf>
    <xf numFmtId="0" fontId="38" fillId="0" borderId="72" xfId="0" applyFont="1" applyBorder="1" applyAlignment="1">
      <alignment horizontal="center" vertical="center"/>
    </xf>
    <xf numFmtId="0" fontId="38" fillId="0" borderId="73" xfId="0" applyFont="1" applyBorder="1" applyAlignment="1">
      <alignment horizontal="center" vertical="center"/>
    </xf>
    <xf numFmtId="0" fontId="38" fillId="0" borderId="74" xfId="0" applyFont="1" applyBorder="1" applyAlignment="1">
      <alignment horizontal="center" vertical="center"/>
    </xf>
    <xf numFmtId="0" fontId="38" fillId="0" borderId="57" xfId="0" applyFont="1" applyBorder="1" applyAlignment="1">
      <alignment horizontal="center" vertical="center"/>
    </xf>
    <xf numFmtId="0" fontId="38" fillId="0" borderId="75" xfId="0" applyFont="1" applyBorder="1" applyAlignment="1">
      <alignment horizontal="center" vertical="center"/>
    </xf>
    <xf numFmtId="0" fontId="43" fillId="25" borderId="4" xfId="0" applyFont="1" applyFill="1" applyBorder="1" applyAlignment="1">
      <alignment horizontal="center" vertical="center"/>
    </xf>
    <xf numFmtId="0" fontId="43" fillId="25" borderId="11" xfId="0" applyFont="1" applyFill="1" applyBorder="1" applyAlignment="1">
      <alignment horizontal="center" vertical="center"/>
    </xf>
    <xf numFmtId="0" fontId="43" fillId="25" borderId="43" xfId="0" applyFont="1" applyFill="1" applyBorder="1" applyAlignment="1">
      <alignment horizontal="center" vertical="center"/>
    </xf>
    <xf numFmtId="0" fontId="100" fillId="0" borderId="3" xfId="0" applyFont="1" applyBorder="1" applyAlignment="1">
      <alignment horizontal="center" vertical="center" textRotation="255"/>
    </xf>
    <xf numFmtId="0" fontId="108" fillId="0" borderId="3" xfId="0" applyFont="1" applyBorder="1" applyAlignment="1">
      <alignment horizontal="center" vertical="center"/>
    </xf>
    <xf numFmtId="0" fontId="105" fillId="10" borderId="3" xfId="0" applyFont="1" applyFill="1" applyBorder="1" applyAlignment="1">
      <alignment horizontal="center" vertical="center"/>
    </xf>
    <xf numFmtId="0" fontId="100" fillId="10" borderId="3" xfId="0" applyFont="1" applyFill="1" applyBorder="1" applyAlignment="1">
      <alignment horizontal="center" vertical="center"/>
    </xf>
    <xf numFmtId="177" fontId="43" fillId="12" borderId="3" xfId="2" applyNumberFormat="1" applyFont="1" applyFill="1" applyBorder="1" applyAlignment="1">
      <alignment horizontal="center" vertical="center"/>
    </xf>
    <xf numFmtId="177" fontId="43" fillId="24" borderId="3" xfId="2" applyNumberFormat="1" applyFont="1" applyFill="1" applyBorder="1" applyAlignment="1">
      <alignment horizontal="center" vertical="center"/>
    </xf>
    <xf numFmtId="183" fontId="37" fillId="0" borderId="4" xfId="0" applyNumberFormat="1" applyFont="1" applyBorder="1" applyAlignment="1">
      <alignment horizontal="center" vertical="center"/>
    </xf>
    <xf numFmtId="183" fontId="37" fillId="0" borderId="43" xfId="0" applyNumberFormat="1" applyFont="1" applyBorder="1" applyAlignment="1">
      <alignment horizontal="center" vertical="center"/>
    </xf>
    <xf numFmtId="2" fontId="37" fillId="0" borderId="3" xfId="0" applyNumberFormat="1" applyFont="1" applyBorder="1" applyAlignment="1">
      <alignment horizontal="center" vertical="center"/>
    </xf>
    <xf numFmtId="0" fontId="100" fillId="24" borderId="3" xfId="0" applyFont="1" applyFill="1" applyBorder="1" applyAlignment="1">
      <alignment horizontal="center" vertical="center"/>
    </xf>
    <xf numFmtId="0" fontId="105" fillId="24" borderId="3" xfId="0" applyFont="1" applyFill="1" applyBorder="1" applyAlignment="1">
      <alignment horizontal="center" vertical="center"/>
    </xf>
    <xf numFmtId="0" fontId="100" fillId="12" borderId="3" xfId="0" applyFont="1" applyFill="1" applyBorder="1" applyAlignment="1">
      <alignment horizontal="center" vertical="center"/>
    </xf>
    <xf numFmtId="0" fontId="100" fillId="12" borderId="3" xfId="0" applyFont="1" applyFill="1" applyBorder="1" applyAlignment="1">
      <alignment horizontal="center" vertical="center" wrapText="1"/>
    </xf>
    <xf numFmtId="177" fontId="104" fillId="24" borderId="3" xfId="2" applyNumberFormat="1" applyFont="1" applyFill="1" applyBorder="1" applyAlignment="1">
      <alignment horizontal="center" vertical="center"/>
    </xf>
    <xf numFmtId="177" fontId="104" fillId="12" borderId="3" xfId="2" applyNumberFormat="1" applyFont="1" applyFill="1" applyBorder="1" applyAlignment="1">
      <alignment horizontal="center" vertical="center"/>
    </xf>
    <xf numFmtId="177" fontId="43" fillId="24" borderId="76" xfId="2" applyNumberFormat="1" applyFont="1" applyFill="1" applyBorder="1" applyAlignment="1">
      <alignment horizontal="center" vertical="center"/>
    </xf>
    <xf numFmtId="177" fontId="43" fillId="24" borderId="77" xfId="2" applyNumberFormat="1" applyFont="1" applyFill="1" applyBorder="1" applyAlignment="1">
      <alignment horizontal="center" vertical="center"/>
    </xf>
    <xf numFmtId="177" fontId="43" fillId="24" borderId="60" xfId="2" applyNumberFormat="1" applyFont="1" applyFill="1" applyBorder="1" applyAlignment="1">
      <alignment horizontal="center" vertical="center"/>
    </xf>
    <xf numFmtId="177" fontId="104" fillId="24" borderId="76" xfId="2" applyNumberFormat="1" applyFont="1" applyFill="1" applyBorder="1" applyAlignment="1">
      <alignment horizontal="center" vertical="center"/>
    </xf>
    <xf numFmtId="177" fontId="104" fillId="24" borderId="77" xfId="2" applyNumberFormat="1" applyFont="1" applyFill="1" applyBorder="1" applyAlignment="1">
      <alignment horizontal="center" vertical="center"/>
    </xf>
    <xf numFmtId="177" fontId="104" fillId="24" borderId="60" xfId="2" applyNumberFormat="1" applyFont="1" applyFill="1" applyBorder="1" applyAlignment="1">
      <alignment horizontal="center" vertical="center"/>
    </xf>
    <xf numFmtId="0" fontId="43" fillId="3" borderId="4" xfId="0" applyFont="1" applyFill="1" applyBorder="1" applyAlignment="1">
      <alignment horizontal="center" vertical="center"/>
    </xf>
    <xf numFmtId="0" fontId="43" fillId="3" borderId="11" xfId="0" applyFont="1" applyFill="1" applyBorder="1" applyAlignment="1">
      <alignment horizontal="center" vertical="center"/>
    </xf>
    <xf numFmtId="0" fontId="43" fillId="3" borderId="43" xfId="0" applyFont="1" applyFill="1" applyBorder="1" applyAlignment="1">
      <alignment horizontal="center" vertical="center"/>
    </xf>
    <xf numFmtId="2" fontId="45" fillId="0" borderId="3" xfId="0" applyNumberFormat="1" applyFont="1" applyBorder="1" applyAlignment="1">
      <alignment horizontal="center" vertical="center"/>
    </xf>
    <xf numFmtId="183" fontId="45" fillId="0" borderId="4" xfId="0" applyNumberFormat="1" applyFont="1" applyBorder="1" applyAlignment="1">
      <alignment horizontal="center" vertical="center"/>
    </xf>
    <xf numFmtId="183" fontId="45" fillId="0" borderId="43" xfId="0" applyNumberFormat="1" applyFont="1" applyBorder="1" applyAlignment="1">
      <alignment horizontal="center" vertical="center"/>
    </xf>
    <xf numFmtId="0" fontId="43" fillId="7" borderId="4" xfId="0" applyFont="1" applyFill="1" applyBorder="1" applyAlignment="1">
      <alignment horizontal="center" vertical="center"/>
    </xf>
    <xf numFmtId="0" fontId="43" fillId="7" borderId="11" xfId="0" applyFont="1" applyFill="1" applyBorder="1" applyAlignment="1">
      <alignment horizontal="center" vertical="center"/>
    </xf>
    <xf numFmtId="0" fontId="43" fillId="7" borderId="43" xfId="0" applyFont="1" applyFill="1" applyBorder="1" applyAlignment="1">
      <alignment horizontal="center" vertical="center"/>
    </xf>
    <xf numFmtId="0" fontId="43" fillId="14" borderId="4" xfId="0" applyFont="1" applyFill="1" applyBorder="1" applyAlignment="1">
      <alignment horizontal="center" vertical="center"/>
    </xf>
    <xf numFmtId="0" fontId="43" fillId="14" borderId="11" xfId="0" applyFont="1" applyFill="1" applyBorder="1" applyAlignment="1">
      <alignment horizontal="center" vertical="center"/>
    </xf>
    <xf numFmtId="0" fontId="43" fillId="14" borderId="43" xfId="0" applyFont="1" applyFill="1" applyBorder="1" applyAlignment="1">
      <alignment horizontal="center" vertical="center"/>
    </xf>
    <xf numFmtId="0" fontId="0" fillId="23" borderId="0" xfId="0" applyFill="1" applyAlignment="1">
      <alignment horizontal="center"/>
    </xf>
    <xf numFmtId="0" fontId="47" fillId="23" borderId="98" xfId="0" applyFont="1" applyFill="1" applyBorder="1" applyAlignment="1">
      <alignment horizontal="left" vertical="center"/>
    </xf>
    <xf numFmtId="0" fontId="65" fillId="0" borderId="100" xfId="0" applyFont="1" applyBorder="1" applyAlignment="1">
      <alignment horizontal="center" vertical="center"/>
    </xf>
    <xf numFmtId="0" fontId="65" fillId="0" borderId="101" xfId="0" applyFont="1" applyBorder="1" applyAlignment="1">
      <alignment horizontal="center" vertical="center"/>
    </xf>
    <xf numFmtId="0" fontId="37" fillId="23" borderId="99" xfId="0" applyFont="1" applyFill="1" applyBorder="1" applyAlignment="1">
      <alignment horizontal="center"/>
    </xf>
    <xf numFmtId="0" fontId="37" fillId="23" borderId="0" xfId="0" applyFont="1" applyFill="1" applyAlignment="1">
      <alignment horizontal="center"/>
    </xf>
    <xf numFmtId="38" fontId="0" fillId="0" borderId="3" xfId="0" applyNumberFormat="1" applyBorder="1" applyAlignment="1">
      <alignment horizontal="center" vertical="center"/>
    </xf>
    <xf numFmtId="0" fontId="37" fillId="7" borderId="3" xfId="0" applyFont="1" applyFill="1" applyBorder="1" applyAlignment="1">
      <alignment horizontal="center" vertical="center"/>
    </xf>
    <xf numFmtId="0" fontId="0" fillId="0" borderId="4" xfId="0" applyBorder="1" applyAlignment="1">
      <alignment horizontal="center" vertical="center"/>
    </xf>
    <xf numFmtId="0" fontId="38" fillId="0" borderId="103" xfId="0" applyFont="1" applyBorder="1" applyAlignment="1">
      <alignment horizontal="center" vertical="center"/>
    </xf>
    <xf numFmtId="0" fontId="0" fillId="0" borderId="3" xfId="0" applyBorder="1" applyAlignment="1">
      <alignment horizontal="center" vertical="center"/>
    </xf>
    <xf numFmtId="177" fontId="133" fillId="12" borderId="3" xfId="2" applyNumberFormat="1" applyFont="1" applyFill="1" applyBorder="1" applyAlignment="1">
      <alignment horizontal="center" vertical="center"/>
    </xf>
    <xf numFmtId="177" fontId="133" fillId="24" borderId="3" xfId="2" applyNumberFormat="1" applyFont="1" applyFill="1" applyBorder="1" applyAlignment="1">
      <alignment horizontal="center" vertical="center"/>
    </xf>
    <xf numFmtId="177" fontId="122" fillId="12" borderId="3" xfId="2" applyNumberFormat="1" applyFont="1" applyFill="1" applyBorder="1" applyAlignment="1">
      <alignment horizontal="center" vertical="center"/>
    </xf>
    <xf numFmtId="177" fontId="122" fillId="24" borderId="3" xfId="2" applyNumberFormat="1" applyFont="1" applyFill="1" applyBorder="1" applyAlignment="1">
      <alignment horizontal="center" vertical="center"/>
    </xf>
    <xf numFmtId="177" fontId="123" fillId="12" borderId="3" xfId="2" applyNumberFormat="1" applyFont="1" applyFill="1" applyBorder="1" applyAlignment="1">
      <alignment horizontal="center" vertical="center"/>
    </xf>
    <xf numFmtId="177" fontId="123" fillId="24" borderId="76" xfId="2" applyNumberFormat="1" applyFont="1" applyFill="1" applyBorder="1" applyAlignment="1">
      <alignment horizontal="center" vertical="center"/>
    </xf>
    <xf numFmtId="177" fontId="123" fillId="24" borderId="77" xfId="2" applyNumberFormat="1" applyFont="1" applyFill="1" applyBorder="1" applyAlignment="1">
      <alignment horizontal="center" vertical="center"/>
    </xf>
    <xf numFmtId="177" fontId="123" fillId="24" borderId="60" xfId="2" applyNumberFormat="1" applyFont="1" applyFill="1" applyBorder="1" applyAlignment="1">
      <alignment horizontal="center" vertical="center"/>
    </xf>
    <xf numFmtId="2" fontId="49" fillId="0" borderId="3" xfId="0" applyNumberFormat="1" applyFont="1" applyBorder="1" applyAlignment="1">
      <alignment horizontal="center" vertical="center"/>
    </xf>
    <xf numFmtId="183" fontId="49" fillId="0" borderId="4" xfId="0" applyNumberFormat="1" applyFont="1" applyBorder="1" applyAlignment="1">
      <alignment horizontal="center" vertical="center"/>
    </xf>
    <xf numFmtId="183" fontId="49" fillId="0" borderId="43" xfId="0" applyNumberFormat="1" applyFont="1" applyBorder="1" applyAlignment="1">
      <alignment horizontal="center" vertical="center"/>
    </xf>
    <xf numFmtId="0" fontId="37" fillId="19" borderId="3" xfId="0" applyFont="1" applyFill="1" applyBorder="1" applyAlignment="1">
      <alignment horizontal="center" vertical="center"/>
    </xf>
    <xf numFmtId="0" fontId="37" fillId="19" borderId="31" xfId="0" applyFont="1" applyFill="1" applyBorder="1" applyAlignment="1">
      <alignment horizontal="center" vertical="center"/>
    </xf>
    <xf numFmtId="0" fontId="37" fillId="19" borderId="43" xfId="0" applyFont="1" applyFill="1" applyBorder="1" applyAlignment="1">
      <alignment horizontal="center" vertical="center"/>
    </xf>
    <xf numFmtId="0" fontId="37" fillId="19" borderId="4" xfId="0" applyFont="1" applyFill="1" applyBorder="1" applyAlignment="1">
      <alignment horizontal="center" vertical="center"/>
    </xf>
    <xf numFmtId="0" fontId="37" fillId="0" borderId="25" xfId="0" applyFont="1" applyBorder="1" applyAlignment="1">
      <alignment horizontal="center" vertical="center"/>
    </xf>
    <xf numFmtId="0" fontId="37" fillId="0" borderId="26" xfId="0" applyFont="1" applyBorder="1" applyAlignment="1">
      <alignment horizontal="center" vertical="center"/>
    </xf>
    <xf numFmtId="0" fontId="37" fillId="0" borderId="44" xfId="0" applyFont="1" applyBorder="1" applyAlignment="1">
      <alignment horizontal="center" vertical="center"/>
    </xf>
    <xf numFmtId="38" fontId="37" fillId="0" borderId="115" xfId="1" applyFont="1" applyBorder="1" applyAlignment="1">
      <alignment horizontal="center" vertical="center"/>
    </xf>
    <xf numFmtId="38" fontId="37" fillId="0" borderId="118" xfId="0" applyNumberFormat="1" applyFont="1" applyBorder="1" applyAlignment="1">
      <alignment horizontal="center" vertical="center"/>
    </xf>
    <xf numFmtId="0" fontId="37" fillId="0" borderId="119" xfId="0" applyFont="1" applyBorder="1" applyAlignment="1">
      <alignment horizontal="center" vertical="center"/>
    </xf>
    <xf numFmtId="10" fontId="37" fillId="0" borderId="119" xfId="2" applyNumberFormat="1" applyFont="1" applyBorder="1" applyAlignment="1">
      <alignment horizontal="center" vertical="center"/>
    </xf>
    <xf numFmtId="10" fontId="37" fillId="0" borderId="116" xfId="2" applyNumberFormat="1" applyFont="1" applyBorder="1" applyAlignment="1">
      <alignment horizontal="center" vertical="center"/>
    </xf>
    <xf numFmtId="0" fontId="37" fillId="0" borderId="114" xfId="0" applyFont="1" applyBorder="1" applyAlignment="1">
      <alignment horizontal="center" vertical="center"/>
    </xf>
    <xf numFmtId="0" fontId="37" fillId="0" borderId="115" xfId="0" applyFont="1" applyBorder="1" applyAlignment="1">
      <alignment horizontal="center" vertical="center"/>
    </xf>
    <xf numFmtId="0" fontId="0" fillId="28" borderId="122" xfId="0" applyFill="1" applyBorder="1" applyAlignment="1">
      <alignment horizontal="center"/>
    </xf>
    <xf numFmtId="0" fontId="108" fillId="27" borderId="15" xfId="0" applyFont="1" applyFill="1" applyBorder="1" applyAlignment="1">
      <alignment horizontal="center" vertical="center"/>
    </xf>
    <xf numFmtId="0" fontId="108" fillId="27" borderId="121" xfId="0" applyFont="1" applyFill="1" applyBorder="1" applyAlignment="1">
      <alignment horizontal="center" vertical="center"/>
    </xf>
    <xf numFmtId="0" fontId="0" fillId="27" borderId="81" xfId="0" applyFill="1" applyBorder="1" applyAlignment="1">
      <alignment horizontal="center"/>
    </xf>
    <xf numFmtId="0" fontId="108" fillId="3" borderId="120" xfId="0" applyFont="1" applyFill="1" applyBorder="1" applyAlignment="1">
      <alignment horizontal="center" vertical="center"/>
    </xf>
    <xf numFmtId="0" fontId="108" fillId="3" borderId="15" xfId="0" applyFont="1" applyFill="1" applyBorder="1" applyAlignment="1">
      <alignment horizontal="center" vertical="center"/>
    </xf>
    <xf numFmtId="0" fontId="108" fillId="3" borderId="121" xfId="0" applyFont="1" applyFill="1" applyBorder="1" applyAlignment="1">
      <alignment horizontal="center" vertical="center"/>
    </xf>
    <xf numFmtId="0" fontId="0" fillId="3" borderId="122" xfId="0" applyFill="1" applyBorder="1" applyAlignment="1">
      <alignment horizontal="center"/>
    </xf>
    <xf numFmtId="0" fontId="37" fillId="28" borderId="120" xfId="0" applyFont="1" applyFill="1" applyBorder="1" applyAlignment="1">
      <alignment horizontal="center" vertical="center"/>
    </xf>
    <xf numFmtId="0" fontId="37" fillId="28" borderId="15" xfId="0" applyFont="1" applyFill="1" applyBorder="1" applyAlignment="1">
      <alignment horizontal="center" vertical="center"/>
    </xf>
    <xf numFmtId="0" fontId="37" fillId="28" borderId="121" xfId="0" applyFont="1" applyFill="1" applyBorder="1" applyAlignment="1">
      <alignment horizontal="center" vertical="center"/>
    </xf>
    <xf numFmtId="0" fontId="108" fillId="27" borderId="120" xfId="0" applyFont="1" applyFill="1" applyBorder="1" applyAlignment="1">
      <alignment horizontal="center" vertical="center"/>
    </xf>
    <xf numFmtId="0" fontId="108" fillId="27" borderId="28" xfId="0" applyFont="1" applyFill="1" applyBorder="1" applyAlignment="1">
      <alignment horizontal="center" vertical="center"/>
    </xf>
    <xf numFmtId="0" fontId="108" fillId="27" borderId="29" xfId="0" applyFont="1" applyFill="1" applyBorder="1" applyAlignment="1">
      <alignment horizontal="center" vertical="center"/>
    </xf>
    <xf numFmtId="0" fontId="0" fillId="27" borderId="125" xfId="0" applyFill="1" applyBorder="1" applyAlignment="1">
      <alignment horizontal="center"/>
    </xf>
    <xf numFmtId="0" fontId="0" fillId="27" borderId="30" xfId="0" applyFill="1" applyBorder="1" applyAlignment="1">
      <alignment horizontal="center"/>
    </xf>
    <xf numFmtId="0" fontId="0" fillId="27" borderId="108" xfId="0" applyFill="1" applyBorder="1" applyAlignment="1">
      <alignment horizontal="center"/>
    </xf>
    <xf numFmtId="10" fontId="104" fillId="0" borderId="119" xfId="2" applyNumberFormat="1" applyFont="1" applyBorder="1" applyAlignment="1">
      <alignment horizontal="center" vertical="center"/>
    </xf>
    <xf numFmtId="10" fontId="104" fillId="0" borderId="116" xfId="2" applyNumberFormat="1" applyFont="1" applyBorder="1" applyAlignment="1">
      <alignment horizontal="center" vertical="center"/>
    </xf>
    <xf numFmtId="184" fontId="37" fillId="27" borderId="12" xfId="1" applyNumberFormat="1" applyFont="1" applyFill="1" applyBorder="1" applyAlignment="1">
      <alignment horizontal="center" vertical="center"/>
    </xf>
    <xf numFmtId="184" fontId="37" fillId="3" borderId="12" xfId="1" applyNumberFormat="1" applyFont="1" applyFill="1" applyBorder="1" applyAlignment="1">
      <alignment horizontal="center" vertical="center"/>
    </xf>
    <xf numFmtId="184" fontId="37" fillId="28" borderId="12" xfId="1" applyNumberFormat="1" applyFont="1" applyFill="1" applyBorder="1" applyAlignment="1">
      <alignment horizontal="center" vertical="center"/>
    </xf>
    <xf numFmtId="0" fontId="37" fillId="10" borderId="3" xfId="0" applyFont="1" applyFill="1" applyBorder="1" applyAlignment="1">
      <alignment horizontal="center" vertical="center"/>
    </xf>
    <xf numFmtId="0" fontId="37" fillId="0" borderId="3" xfId="0" applyFont="1" applyBorder="1" applyAlignment="1">
      <alignment horizontal="center" vertical="center"/>
    </xf>
    <xf numFmtId="1" fontId="120" fillId="0" borderId="3" xfId="0" applyNumberFormat="1" applyFont="1" applyBorder="1" applyAlignment="1">
      <alignment horizontal="right" vertical="center"/>
    </xf>
    <xf numFmtId="0" fontId="120" fillId="0" borderId="3" xfId="0" applyFont="1" applyBorder="1" applyAlignment="1">
      <alignment horizontal="right" vertical="center"/>
    </xf>
    <xf numFmtId="177" fontId="120" fillId="0" borderId="3" xfId="2" applyNumberFormat="1" applyFont="1" applyBorder="1" applyAlignment="1">
      <alignment horizontal="right" vertical="center"/>
    </xf>
    <xf numFmtId="38" fontId="120" fillId="0" borderId="3" xfId="1" applyFont="1" applyBorder="1" applyAlignment="1">
      <alignment horizontal="right" vertical="center"/>
    </xf>
    <xf numFmtId="185" fontId="120" fillId="0" borderId="3" xfId="0" applyNumberFormat="1" applyFont="1" applyBorder="1" applyAlignment="1">
      <alignment horizontal="right" vertical="center"/>
    </xf>
    <xf numFmtId="177" fontId="45" fillId="0" borderId="3" xfId="2" applyNumberFormat="1" applyFont="1" applyBorder="1" applyAlignment="1">
      <alignment horizontal="right" vertical="center"/>
    </xf>
    <xf numFmtId="38" fontId="47" fillId="7" borderId="3" xfId="1" applyFont="1" applyFill="1" applyBorder="1" applyAlignment="1">
      <alignment horizontal="right" vertical="center"/>
    </xf>
    <xf numFmtId="9" fontId="45" fillId="0" borderId="3" xfId="2" applyFont="1" applyBorder="1" applyAlignment="1">
      <alignment horizontal="right" vertical="center"/>
    </xf>
    <xf numFmtId="9" fontId="120" fillId="0" borderId="3" xfId="2" applyFont="1" applyBorder="1" applyAlignment="1">
      <alignment horizontal="right" vertical="center"/>
    </xf>
    <xf numFmtId="38" fontId="47" fillId="0" borderId="3" xfId="1" applyFont="1" applyBorder="1" applyAlignment="1">
      <alignment horizontal="right" vertical="center"/>
    </xf>
    <xf numFmtId="1" fontId="37" fillId="0" borderId="3" xfId="0" applyNumberFormat="1" applyFont="1" applyBorder="1" applyAlignment="1">
      <alignment horizontal="center" vertical="center"/>
    </xf>
    <xf numFmtId="38" fontId="47" fillId="0" borderId="3" xfId="1" applyFont="1" applyBorder="1" applyAlignment="1">
      <alignment horizontal="center" vertical="center"/>
    </xf>
    <xf numFmtId="177" fontId="47" fillId="0" borderId="3" xfId="2" applyNumberFormat="1" applyFont="1" applyBorder="1" applyAlignment="1">
      <alignment horizontal="center" vertical="center"/>
    </xf>
    <xf numFmtId="0" fontId="37" fillId="0" borderId="4" xfId="0" applyFont="1" applyBorder="1" applyAlignment="1">
      <alignment horizontal="center" vertical="center"/>
    </xf>
    <xf numFmtId="38" fontId="47" fillId="0" borderId="4" xfId="1" applyFont="1" applyBorder="1" applyAlignment="1">
      <alignment horizontal="center" vertical="center"/>
    </xf>
    <xf numFmtId="38" fontId="47" fillId="0" borderId="11" xfId="1" applyFont="1" applyBorder="1" applyAlignment="1">
      <alignment horizontal="center" vertical="center"/>
    </xf>
    <xf numFmtId="38" fontId="47" fillId="0" borderId="43" xfId="1" applyFont="1" applyBorder="1" applyAlignment="1">
      <alignment horizontal="center" vertical="center"/>
    </xf>
    <xf numFmtId="177" fontId="47" fillId="0" borderId="4" xfId="2" applyNumberFormat="1" applyFont="1" applyBorder="1" applyAlignment="1">
      <alignment horizontal="center" vertical="center"/>
    </xf>
    <xf numFmtId="177" fontId="47" fillId="0" borderId="43" xfId="2" applyNumberFormat="1" applyFont="1" applyBorder="1" applyAlignment="1">
      <alignment horizontal="center" vertical="center"/>
    </xf>
    <xf numFmtId="0" fontId="37" fillId="0" borderId="79" xfId="0" applyFont="1" applyBorder="1" applyAlignment="1">
      <alignment horizontal="left" vertical="top"/>
    </xf>
    <xf numFmtId="0" fontId="37" fillId="0" borderId="24" xfId="0" applyFont="1" applyBorder="1" applyAlignment="1">
      <alignment horizontal="left" vertical="top"/>
    </xf>
    <xf numFmtId="0" fontId="37" fillId="0" borderId="80" xfId="0" applyFont="1" applyBorder="1" applyAlignment="1">
      <alignment horizontal="left" vertical="top"/>
    </xf>
    <xf numFmtId="0" fontId="37" fillId="0" borderId="63" xfId="0" applyFont="1" applyBorder="1" applyAlignment="1">
      <alignment horizontal="left" vertical="top"/>
    </xf>
    <xf numFmtId="0" fontId="37" fillId="0" borderId="10" xfId="0" applyFont="1" applyBorder="1" applyAlignment="1">
      <alignment horizontal="left" vertical="top"/>
    </xf>
    <xf numFmtId="0" fontId="37" fillId="0" borderId="62" xfId="0" applyFont="1" applyBorder="1" applyAlignment="1">
      <alignment horizontal="left" vertical="top"/>
    </xf>
    <xf numFmtId="38" fontId="47" fillId="7" borderId="3" xfId="1" applyFont="1" applyFill="1" applyBorder="1" applyAlignment="1">
      <alignment horizontal="center" vertical="center"/>
    </xf>
    <xf numFmtId="38" fontId="37" fillId="0" borderId="23" xfId="0" applyNumberFormat="1" applyFont="1" applyBorder="1" applyAlignment="1">
      <alignment horizontal="center" vertical="center"/>
    </xf>
    <xf numFmtId="38" fontId="37" fillId="0" borderId="0" xfId="0" applyNumberFormat="1" applyFont="1" applyAlignment="1">
      <alignment horizontal="center" vertical="center"/>
    </xf>
    <xf numFmtId="38" fontId="37" fillId="3" borderId="4" xfId="0" applyNumberFormat="1" applyFont="1" applyFill="1" applyBorder="1" applyAlignment="1">
      <alignment horizontal="center" vertical="center"/>
    </xf>
    <xf numFmtId="38" fontId="37" fillId="3" borderId="11" xfId="0" applyNumberFormat="1" applyFont="1" applyFill="1" applyBorder="1" applyAlignment="1">
      <alignment horizontal="center" vertical="center"/>
    </xf>
    <xf numFmtId="38" fontId="37" fillId="3" borderId="43" xfId="0" applyNumberFormat="1" applyFont="1" applyFill="1" applyBorder="1" applyAlignment="1">
      <alignment horizontal="center" vertical="center"/>
    </xf>
    <xf numFmtId="0" fontId="37" fillId="0" borderId="31" xfId="0" applyFont="1" applyBorder="1" applyAlignment="1">
      <alignment horizontal="center" vertical="center"/>
    </xf>
    <xf numFmtId="0" fontId="37" fillId="0" borderId="43" xfId="0" applyFont="1" applyBorder="1" applyAlignment="1">
      <alignment horizontal="center" vertical="center"/>
    </xf>
    <xf numFmtId="0" fontId="37" fillId="3" borderId="3" xfId="0" applyFont="1" applyFill="1" applyBorder="1" applyAlignment="1">
      <alignment horizontal="center" vertical="center"/>
    </xf>
    <xf numFmtId="14" fontId="26" fillId="0" borderId="0" xfId="0" applyNumberFormat="1" applyFont="1" applyAlignment="1">
      <alignment horizontal="center" vertical="center"/>
    </xf>
    <xf numFmtId="0" fontId="26" fillId="0" borderId="0" xfId="0" applyFont="1" applyAlignment="1">
      <alignment horizontal="center" vertical="center"/>
    </xf>
    <xf numFmtId="14" fontId="16" fillId="0" borderId="0" xfId="0" applyNumberFormat="1" applyFont="1" applyAlignment="1">
      <alignment horizontal="center" vertical="center"/>
    </xf>
    <xf numFmtId="0" fontId="16" fillId="0" borderId="0" xfId="0" applyFont="1" applyAlignment="1">
      <alignment horizontal="center" vertical="center"/>
    </xf>
    <xf numFmtId="0" fontId="17" fillId="0" borderId="25" xfId="0" applyFont="1" applyBorder="1" applyAlignment="1">
      <alignment horizontal="center" vertical="center"/>
    </xf>
    <xf numFmtId="0" fontId="23" fillId="0" borderId="26"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27" fillId="0" borderId="0" xfId="0" applyFont="1" applyAlignment="1">
      <alignment horizontal="center" vertical="center"/>
    </xf>
    <xf numFmtId="0" fontId="33" fillId="0" borderId="25" xfId="0" applyFont="1" applyBorder="1" applyAlignment="1">
      <alignment horizontal="center" vertical="center"/>
    </xf>
    <xf numFmtId="0" fontId="22" fillId="0" borderId="26" xfId="0" applyFont="1" applyBorder="1" applyAlignment="1">
      <alignment horizontal="center" vertical="center"/>
    </xf>
    <xf numFmtId="0" fontId="31" fillId="0" borderId="25" xfId="0" applyFont="1" applyBorder="1" applyAlignment="1">
      <alignment horizontal="center" vertical="center"/>
    </xf>
    <xf numFmtId="0" fontId="31" fillId="0" borderId="26" xfId="0" applyFont="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104" xfId="0" applyFont="1" applyBorder="1" applyAlignment="1">
      <alignment horizontal="center" vertical="center"/>
    </xf>
    <xf numFmtId="38" fontId="25" fillId="0" borderId="30" xfId="1" applyFont="1" applyBorder="1" applyAlignment="1">
      <alignment horizontal="center" vertical="center"/>
    </xf>
    <xf numFmtId="38" fontId="25" fillId="0" borderId="3" xfId="1" applyFont="1" applyBorder="1" applyAlignment="1">
      <alignment horizontal="center" vertical="center"/>
    </xf>
    <xf numFmtId="38" fontId="25" fillId="0" borderId="4" xfId="1" applyFont="1" applyBorder="1" applyAlignment="1">
      <alignment horizontal="center" vertical="center" wrapText="1"/>
    </xf>
    <xf numFmtId="38" fontId="25" fillId="0" borderId="11" xfId="1" applyFont="1" applyBorder="1" applyAlignment="1">
      <alignment horizontal="center" vertical="center" wrapText="1"/>
    </xf>
    <xf numFmtId="38" fontId="25" fillId="0" borderId="43" xfId="1" applyFont="1" applyBorder="1" applyAlignment="1">
      <alignment horizontal="center" vertical="center" wrapText="1"/>
    </xf>
    <xf numFmtId="38" fontId="25" fillId="0" borderId="3" xfId="1" applyFont="1" applyBorder="1" applyAlignment="1">
      <alignment horizontal="right" vertical="center" wrapText="1"/>
    </xf>
    <xf numFmtId="38" fontId="24" fillId="0" borderId="3" xfId="1" applyFont="1" applyBorder="1" applyAlignment="1">
      <alignment horizontal="right" vertical="center" wrapText="1"/>
    </xf>
    <xf numFmtId="38" fontId="24" fillId="0" borderId="31" xfId="1" applyFont="1" applyBorder="1" applyAlignment="1">
      <alignment horizontal="right" vertical="center" wrapText="1"/>
    </xf>
    <xf numFmtId="38" fontId="35" fillId="0" borderId="37" xfId="1" applyFont="1" applyBorder="1" applyAlignment="1">
      <alignment horizontal="center" vertical="center"/>
    </xf>
    <xf numFmtId="38" fontId="35" fillId="0" borderId="38" xfId="1" applyFont="1" applyBorder="1" applyAlignment="1">
      <alignment horizontal="center" vertical="center"/>
    </xf>
    <xf numFmtId="38" fontId="35" fillId="0" borderId="39" xfId="1" applyFont="1" applyBorder="1" applyAlignment="1">
      <alignment horizontal="center" vertical="center"/>
    </xf>
    <xf numFmtId="0" fontId="24" fillId="0" borderId="4" xfId="0" applyFont="1" applyBorder="1" applyAlignment="1">
      <alignment horizontal="center" vertical="center"/>
    </xf>
    <xf numFmtId="0" fontId="24" fillId="0" borderId="11" xfId="0" applyFont="1" applyBorder="1" applyAlignment="1">
      <alignment horizontal="center" vertical="center"/>
    </xf>
    <xf numFmtId="0" fontId="24" fillId="0" borderId="43" xfId="0" applyFont="1" applyBorder="1" applyAlignment="1">
      <alignment horizontal="center" vertical="center"/>
    </xf>
    <xf numFmtId="0" fontId="6" fillId="3" borderId="3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3" xfId="0" applyFont="1" applyFill="1" applyBorder="1" applyAlignment="1">
      <alignment horizontal="center" vertical="center"/>
    </xf>
    <xf numFmtId="0" fontId="3" fillId="3" borderId="3" xfId="0" applyFont="1" applyFill="1" applyBorder="1" applyAlignment="1">
      <alignment horizontal="center" vertical="center"/>
    </xf>
    <xf numFmtId="38" fontId="23" fillId="0" borderId="3" xfId="1" applyFont="1" applyBorder="1" applyAlignment="1">
      <alignment horizontal="right" vertical="center" wrapText="1"/>
    </xf>
    <xf numFmtId="38" fontId="23" fillId="0" borderId="31" xfId="1" applyFont="1" applyBorder="1" applyAlignment="1">
      <alignment horizontal="right" vertical="center" wrapText="1"/>
    </xf>
    <xf numFmtId="0" fontId="24" fillId="0" borderId="30"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43" xfId="0" applyFont="1" applyBorder="1" applyAlignment="1">
      <alignment horizontal="center" vertical="center" wrapText="1"/>
    </xf>
    <xf numFmtId="176" fontId="24" fillId="0" borderId="4" xfId="0" applyNumberFormat="1" applyFont="1" applyBorder="1" applyAlignment="1">
      <alignment horizontal="center" vertical="center" wrapText="1"/>
    </xf>
    <xf numFmtId="176" fontId="24" fillId="0" borderId="11" xfId="0" applyNumberFormat="1" applyFont="1" applyBorder="1" applyAlignment="1">
      <alignment horizontal="center" vertical="center" wrapText="1"/>
    </xf>
    <xf numFmtId="176" fontId="24" fillId="0" borderId="43" xfId="0" applyNumberFormat="1" applyFont="1" applyBorder="1" applyAlignment="1">
      <alignment horizontal="center" vertical="center" wrapText="1"/>
    </xf>
    <xf numFmtId="0" fontId="26" fillId="3" borderId="32" xfId="0" applyFont="1" applyFill="1" applyBorder="1" applyAlignment="1">
      <alignment horizontal="center" vertical="center"/>
    </xf>
    <xf numFmtId="0" fontId="26" fillId="3" borderId="11" xfId="0" applyFont="1" applyFill="1" applyBorder="1" applyAlignment="1">
      <alignment horizontal="center" vertical="center"/>
    </xf>
    <xf numFmtId="0" fontId="26" fillId="3" borderId="33" xfId="0" applyFont="1" applyFill="1" applyBorder="1" applyAlignment="1">
      <alignment horizontal="center" vertical="center"/>
    </xf>
    <xf numFmtId="0" fontId="23" fillId="0" borderId="30" xfId="0" applyFont="1" applyBorder="1" applyAlignment="1">
      <alignment horizontal="center" vertical="center"/>
    </xf>
    <xf numFmtId="0" fontId="23" fillId="0" borderId="3" xfId="0" applyFont="1" applyBorder="1" applyAlignment="1">
      <alignment horizontal="center" vertical="center"/>
    </xf>
    <xf numFmtId="38" fontId="23" fillId="0" borderId="37" xfId="1" applyFont="1" applyBorder="1" applyAlignment="1">
      <alignment horizontal="center" vertical="center"/>
    </xf>
    <xf numFmtId="38" fontId="23" fillId="0" borderId="38" xfId="1" applyFont="1" applyBorder="1" applyAlignment="1">
      <alignment horizontal="center" vertical="center"/>
    </xf>
    <xf numFmtId="38" fontId="23" fillId="0" borderId="39" xfId="1" applyFont="1" applyBorder="1" applyAlignment="1">
      <alignment horizontal="center" vertical="center"/>
    </xf>
    <xf numFmtId="176" fontId="23" fillId="0" borderId="79" xfId="0" applyNumberFormat="1" applyFont="1" applyBorder="1" applyAlignment="1">
      <alignment horizontal="center" vertical="center"/>
    </xf>
    <xf numFmtId="176" fontId="23" fillId="0" borderId="24" xfId="0" applyNumberFormat="1" applyFont="1" applyBorder="1" applyAlignment="1">
      <alignment horizontal="center" vertical="center"/>
    </xf>
    <xf numFmtId="176" fontId="23" fillId="0" borderId="80" xfId="0" applyNumberFormat="1" applyFont="1" applyBorder="1" applyAlignment="1">
      <alignment horizontal="center" vertical="center"/>
    </xf>
    <xf numFmtId="176" fontId="23" fillId="0" borderId="23" xfId="0" applyNumberFormat="1" applyFont="1" applyBorder="1" applyAlignment="1">
      <alignment horizontal="center" vertical="center"/>
    </xf>
    <xf numFmtId="176" fontId="23" fillId="0" borderId="0" xfId="0" applyNumberFormat="1" applyFont="1" applyAlignment="1">
      <alignment horizontal="center" vertical="center"/>
    </xf>
    <xf numFmtId="176" fontId="23" fillId="0" borderId="81" xfId="0" applyNumberFormat="1" applyFont="1" applyBorder="1" applyAlignment="1">
      <alignment horizontal="center" vertical="center"/>
    </xf>
    <xf numFmtId="176" fontId="23" fillId="0" borderId="63" xfId="0" applyNumberFormat="1" applyFont="1" applyBorder="1" applyAlignment="1">
      <alignment horizontal="center" vertical="center"/>
    </xf>
    <xf numFmtId="176" fontId="23" fillId="0" borderId="10" xfId="0" applyNumberFormat="1" applyFont="1" applyBorder="1" applyAlignment="1">
      <alignment horizontal="center" vertical="center"/>
    </xf>
    <xf numFmtId="176" fontId="23" fillId="0" borderId="62" xfId="0" applyNumberFormat="1" applyFont="1" applyBorder="1" applyAlignment="1">
      <alignment horizontal="center" vertical="center"/>
    </xf>
    <xf numFmtId="38" fontId="51" fillId="0" borderId="37" xfId="1" applyFont="1" applyBorder="1" applyAlignment="1">
      <alignment horizontal="center" vertical="center"/>
    </xf>
    <xf numFmtId="38" fontId="51" fillId="0" borderId="38" xfId="1" applyFont="1" applyBorder="1" applyAlignment="1">
      <alignment horizontal="center" vertical="center"/>
    </xf>
    <xf numFmtId="38" fontId="51" fillId="0" borderId="39" xfId="1" applyFont="1" applyBorder="1" applyAlignment="1">
      <alignment horizontal="center" vertical="center"/>
    </xf>
    <xf numFmtId="38" fontId="23" fillId="0" borderId="37" xfId="1" applyFont="1" applyFill="1" applyBorder="1" applyAlignment="1">
      <alignment horizontal="center" vertical="center"/>
    </xf>
    <xf numFmtId="38" fontId="23" fillId="0" borderId="38" xfId="1" applyFont="1" applyFill="1" applyBorder="1" applyAlignment="1">
      <alignment horizontal="center" vertical="center"/>
    </xf>
    <xf numFmtId="38" fontId="23" fillId="0" borderId="39" xfId="1" applyFont="1" applyFill="1" applyBorder="1" applyAlignment="1">
      <alignment horizontal="center" vertical="center"/>
    </xf>
    <xf numFmtId="38" fontId="24" fillId="0" borderId="37" xfId="1" applyFont="1" applyFill="1" applyBorder="1" applyAlignment="1">
      <alignment horizontal="center" vertical="center"/>
    </xf>
    <xf numFmtId="38" fontId="24" fillId="0" borderId="38" xfId="1" applyFont="1" applyFill="1" applyBorder="1" applyAlignment="1">
      <alignment horizontal="center" vertical="center"/>
    </xf>
    <xf numFmtId="38" fontId="24" fillId="0" borderId="39" xfId="1" applyFont="1" applyFill="1" applyBorder="1" applyAlignment="1">
      <alignment horizontal="center" vertical="center"/>
    </xf>
    <xf numFmtId="38" fontId="55" fillId="0" borderId="37" xfId="1" applyFont="1" applyBorder="1" applyAlignment="1">
      <alignment horizontal="center" vertical="center"/>
    </xf>
    <xf numFmtId="38" fontId="55" fillId="0" borderId="38" xfId="1" applyFont="1" applyBorder="1" applyAlignment="1">
      <alignment horizontal="center" vertical="center"/>
    </xf>
    <xf numFmtId="38" fontId="55" fillId="0" borderId="39" xfId="1" applyFont="1" applyBorder="1" applyAlignment="1">
      <alignment horizontal="center" vertical="center"/>
    </xf>
    <xf numFmtId="0" fontId="5" fillId="4" borderId="32"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33" xfId="0" applyFont="1" applyFill="1" applyBorder="1" applyAlignment="1">
      <alignment horizontal="center" vertical="center"/>
    </xf>
    <xf numFmtId="0" fontId="26" fillId="4" borderId="32" xfId="0" applyFont="1" applyFill="1" applyBorder="1" applyAlignment="1">
      <alignment horizontal="center" vertical="center"/>
    </xf>
    <xf numFmtId="0" fontId="26" fillId="4" borderId="11" xfId="0" applyFont="1" applyFill="1" applyBorder="1" applyAlignment="1">
      <alignment horizontal="center" vertical="center"/>
    </xf>
    <xf numFmtId="0" fontId="26" fillId="4" borderId="33" xfId="0" applyFont="1" applyFill="1" applyBorder="1" applyAlignment="1">
      <alignment horizontal="center" vertical="center"/>
    </xf>
    <xf numFmtId="0" fontId="88" fillId="0" borderId="4" xfId="0" applyFont="1" applyBorder="1" applyAlignment="1">
      <alignment horizontal="center" vertical="center"/>
    </xf>
    <xf numFmtId="0" fontId="88" fillId="0" borderId="11" xfId="0" applyFont="1" applyBorder="1" applyAlignment="1">
      <alignment horizontal="center" vertical="center"/>
    </xf>
    <xf numFmtId="0" fontId="88" fillId="0" borderId="43" xfId="0" applyFont="1" applyBorder="1" applyAlignment="1">
      <alignment horizontal="center" vertical="center"/>
    </xf>
    <xf numFmtId="0" fontId="88" fillId="0" borderId="3" xfId="0" applyFont="1" applyBorder="1" applyAlignment="1">
      <alignment horizontal="center" vertical="center"/>
    </xf>
    <xf numFmtId="0" fontId="90" fillId="0" borderId="3" xfId="0" applyFont="1" applyBorder="1" applyAlignment="1">
      <alignment horizontal="center" vertical="center"/>
    </xf>
    <xf numFmtId="0" fontId="18" fillId="12" borderId="3" xfId="0" applyFont="1" applyFill="1" applyBorder="1" applyAlignment="1">
      <alignment horizontal="center" vertical="center"/>
    </xf>
    <xf numFmtId="177" fontId="93" fillId="12" borderId="3" xfId="2" applyNumberFormat="1" applyFont="1" applyFill="1" applyBorder="1" applyAlignment="1">
      <alignment horizontal="center" vertical="center"/>
    </xf>
    <xf numFmtId="0" fontId="18" fillId="12" borderId="3" xfId="0" applyFont="1" applyFill="1" applyBorder="1" applyAlignment="1">
      <alignment horizontal="center" vertical="center" wrapText="1"/>
    </xf>
    <xf numFmtId="0" fontId="18" fillId="18" borderId="3" xfId="0" applyFont="1" applyFill="1" applyBorder="1" applyAlignment="1">
      <alignment horizontal="center" vertical="center"/>
    </xf>
    <xf numFmtId="177" fontId="93" fillId="18" borderId="3" xfId="2" applyNumberFormat="1" applyFont="1" applyFill="1" applyBorder="1" applyAlignment="1">
      <alignment horizontal="center" vertical="center"/>
    </xf>
    <xf numFmtId="0" fontId="25" fillId="18" borderId="3" xfId="0" applyFont="1" applyFill="1" applyBorder="1" applyAlignment="1">
      <alignment horizontal="center" vertical="center"/>
    </xf>
    <xf numFmtId="0" fontId="92" fillId="18" borderId="3"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0" xfId="0" applyFont="1" applyFill="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26" fillId="0" borderId="3" xfId="0" applyFont="1" applyBorder="1" applyAlignment="1">
      <alignment horizontal="center" vertical="center"/>
    </xf>
    <xf numFmtId="0" fontId="3" fillId="0" borderId="23" xfId="0" applyFont="1" applyBorder="1" applyAlignment="1">
      <alignment horizontal="center" vertical="center"/>
    </xf>
    <xf numFmtId="0" fontId="3" fillId="0" borderId="0" xfId="0" applyFont="1" applyAlignment="1">
      <alignment horizontal="center" vertical="center"/>
    </xf>
    <xf numFmtId="0" fontId="3" fillId="0" borderId="3" xfId="0" applyFont="1" applyBorder="1" applyAlignment="1">
      <alignment horizontal="center" vertical="center"/>
    </xf>
    <xf numFmtId="0" fontId="3" fillId="0" borderId="24" xfId="0" applyFont="1" applyBorder="1" applyAlignment="1">
      <alignment horizontal="center" vertical="center"/>
    </xf>
    <xf numFmtId="38" fontId="3" fillId="0" borderId="0" xfId="0" applyNumberFormat="1" applyFont="1" applyAlignment="1">
      <alignment horizontal="center" vertical="center"/>
    </xf>
    <xf numFmtId="2" fontId="23" fillId="0" borderId="0" xfId="0" applyNumberFormat="1" applyFont="1" applyAlignment="1">
      <alignment horizontal="center" vertical="center"/>
    </xf>
    <xf numFmtId="2" fontId="25" fillId="0" borderId="0" xfId="0" applyNumberFormat="1" applyFont="1" applyAlignment="1">
      <alignment horizontal="center" vertical="center"/>
    </xf>
    <xf numFmtId="0" fontId="23" fillId="0" borderId="37" xfId="0" applyFont="1" applyBorder="1" applyAlignment="1">
      <alignment horizontal="center" vertical="center"/>
    </xf>
    <xf numFmtId="0" fontId="23" fillId="0" borderId="38" xfId="0" applyFont="1" applyBorder="1" applyAlignment="1">
      <alignment horizontal="center" vertical="center"/>
    </xf>
    <xf numFmtId="0" fontId="25" fillId="0" borderId="3" xfId="0" applyFont="1" applyBorder="1" applyAlignment="1">
      <alignment horizontal="center" vertical="center"/>
    </xf>
    <xf numFmtId="0" fontId="22" fillId="0" borderId="3" xfId="0" applyFont="1" applyBorder="1" applyAlignment="1">
      <alignment horizontal="center" vertical="center"/>
    </xf>
    <xf numFmtId="0" fontId="35" fillId="0" borderId="3" xfId="0" applyFont="1" applyBorder="1" applyAlignment="1">
      <alignment horizontal="left" vertical="center"/>
    </xf>
    <xf numFmtId="0" fontId="35" fillId="0" borderId="3" xfId="0" applyFont="1" applyBorder="1" applyAlignment="1">
      <alignment horizontal="center" vertical="center"/>
    </xf>
    <xf numFmtId="38" fontId="35" fillId="0" borderId="3" xfId="1" applyFont="1" applyBorder="1" applyAlignment="1">
      <alignment horizontal="center" vertical="center"/>
    </xf>
    <xf numFmtId="38" fontId="22" fillId="0" borderId="3" xfId="1" applyFont="1" applyBorder="1" applyAlignment="1">
      <alignment horizontal="center" vertical="center"/>
    </xf>
    <xf numFmtId="0" fontId="35" fillId="0" borderId="3" xfId="0" applyFont="1" applyBorder="1" applyAlignment="1">
      <alignment horizontal="left" vertical="center" wrapText="1"/>
    </xf>
    <xf numFmtId="38" fontId="22" fillId="3" borderId="3" xfId="1" applyFont="1" applyFill="1" applyBorder="1" applyAlignment="1">
      <alignment horizontal="center" vertical="center"/>
    </xf>
    <xf numFmtId="38" fontId="22" fillId="0" borderId="45" xfId="1" applyFont="1" applyBorder="1" applyAlignment="1">
      <alignment horizontal="center" vertical="center"/>
    </xf>
    <xf numFmtId="38" fontId="22" fillId="0" borderId="46" xfId="1" applyFont="1" applyBorder="1" applyAlignment="1">
      <alignment horizontal="center" vertical="center"/>
    </xf>
    <xf numFmtId="38" fontId="22" fillId="0" borderId="47" xfId="1" applyFont="1" applyBorder="1" applyAlignment="1">
      <alignment horizontal="center" vertical="center"/>
    </xf>
    <xf numFmtId="10" fontId="3" fillId="0" borderId="0" xfId="2" applyNumberFormat="1" applyFont="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0" fontId="22" fillId="0" borderId="50" xfId="0" applyFont="1" applyBorder="1" applyAlignment="1">
      <alignment horizontal="center" vertical="center"/>
    </xf>
    <xf numFmtId="0" fontId="22" fillId="0" borderId="3" xfId="0" applyFont="1" applyBorder="1" applyAlignment="1">
      <alignment horizontal="left" vertical="center"/>
    </xf>
    <xf numFmtId="38" fontId="22" fillId="0" borderId="3" xfId="0" applyNumberFormat="1" applyFont="1" applyBorder="1" applyAlignment="1">
      <alignment horizontal="center" vertical="center"/>
    </xf>
    <xf numFmtId="0" fontId="10" fillId="0" borderId="30" xfId="0" applyFont="1" applyBorder="1" applyAlignment="1">
      <alignment horizontal="center" vertical="center"/>
    </xf>
    <xf numFmtId="0" fontId="10" fillId="0" borderId="3" xfId="0" applyFont="1" applyBorder="1" applyAlignment="1">
      <alignment horizontal="center" vertical="center"/>
    </xf>
    <xf numFmtId="0" fontId="26" fillId="0" borderId="30" xfId="0" applyFont="1" applyBorder="1" applyAlignment="1">
      <alignment horizontal="center" vertical="center"/>
    </xf>
    <xf numFmtId="0" fontId="22" fillId="0" borderId="30" xfId="0" applyFont="1" applyBorder="1" applyAlignment="1">
      <alignment horizontal="center" vertical="center"/>
    </xf>
    <xf numFmtId="177" fontId="93" fillId="6" borderId="3" xfId="2" applyNumberFormat="1" applyFont="1" applyFill="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17" fontId="49" fillId="7" borderId="4" xfId="0" applyNumberFormat="1" applyFont="1" applyFill="1" applyBorder="1" applyAlignment="1">
      <alignment horizontal="center" vertical="center"/>
    </xf>
    <xf numFmtId="0" fontId="49" fillId="7" borderId="11" xfId="0" applyFont="1" applyFill="1" applyBorder="1" applyAlignment="1">
      <alignment horizontal="center" vertical="center"/>
    </xf>
    <xf numFmtId="0" fontId="49" fillId="7" borderId="43" xfId="0" applyFont="1" applyFill="1" applyBorder="1" applyAlignment="1">
      <alignment horizontal="center" vertical="center"/>
    </xf>
    <xf numFmtId="38" fontId="136" fillId="0" borderId="99" xfId="0" applyNumberFormat="1" applyFont="1" applyBorder="1" applyAlignment="1">
      <alignment horizontal="center"/>
    </xf>
    <xf numFmtId="0" fontId="136" fillId="0" borderId="99" xfId="0" applyFont="1" applyBorder="1" applyAlignment="1">
      <alignment horizontal="center"/>
    </xf>
    <xf numFmtId="38" fontId="136" fillId="0" borderId="0" xfId="0" applyNumberFormat="1" applyFont="1" applyAlignment="1">
      <alignment horizontal="center"/>
    </xf>
    <xf numFmtId="0" fontId="136" fillId="0" borderId="0" xfId="0" applyFont="1" applyAlignment="1">
      <alignment horizontal="center"/>
    </xf>
    <xf numFmtId="38" fontId="124" fillId="0" borderId="0" xfId="0" applyNumberFormat="1" applyFont="1" applyAlignment="1">
      <alignment horizontal="center"/>
    </xf>
    <xf numFmtId="0" fontId="124" fillId="0" borderId="0" xfId="0" applyFont="1" applyAlignment="1">
      <alignment horizontal="center"/>
    </xf>
    <xf numFmtId="38" fontId="124" fillId="0" borderId="99" xfId="0" applyNumberFormat="1" applyFont="1" applyBorder="1" applyAlignment="1">
      <alignment horizontal="center"/>
    </xf>
    <xf numFmtId="0" fontId="124" fillId="0" borderId="99" xfId="0" applyFont="1" applyBorder="1" applyAlignment="1">
      <alignment horizontal="center"/>
    </xf>
    <xf numFmtId="38" fontId="55" fillId="0" borderId="0" xfId="1" applyFont="1" applyAlignment="1">
      <alignment horizontal="center" vertical="center"/>
    </xf>
    <xf numFmtId="38" fontId="23" fillId="14" borderId="37" xfId="1" applyFont="1" applyFill="1" applyBorder="1" applyAlignment="1">
      <alignment horizontal="center" vertical="center"/>
    </xf>
    <xf numFmtId="38" fontId="23" fillId="14" borderId="38" xfId="1" applyFont="1" applyFill="1" applyBorder="1" applyAlignment="1">
      <alignment horizontal="center" vertical="center"/>
    </xf>
    <xf numFmtId="38" fontId="23" fillId="14" borderId="39" xfId="1" applyFont="1" applyFill="1" applyBorder="1" applyAlignment="1">
      <alignment horizontal="center" vertical="center"/>
    </xf>
    <xf numFmtId="176" fontId="20" fillId="0" borderId="4" xfId="0" applyNumberFormat="1" applyFont="1" applyBorder="1" applyAlignment="1">
      <alignment horizontal="center" vertical="center" wrapText="1"/>
    </xf>
    <xf numFmtId="176" fontId="20" fillId="0" borderId="11" xfId="0" applyNumberFormat="1" applyFont="1" applyBorder="1" applyAlignment="1">
      <alignment horizontal="center" vertical="center" wrapText="1"/>
    </xf>
    <xf numFmtId="176" fontId="20" fillId="0" borderId="43" xfId="0" applyNumberFormat="1" applyFont="1" applyBorder="1" applyAlignment="1">
      <alignment horizontal="center" vertical="center" wrapText="1"/>
    </xf>
    <xf numFmtId="17" fontId="47" fillId="7" borderId="4" xfId="0" applyNumberFormat="1" applyFont="1" applyFill="1" applyBorder="1" applyAlignment="1">
      <alignment horizontal="center" vertical="center"/>
    </xf>
    <xf numFmtId="0" fontId="47" fillId="7" borderId="11" xfId="0" applyFont="1" applyFill="1" applyBorder="1" applyAlignment="1">
      <alignment horizontal="center" vertical="center"/>
    </xf>
    <xf numFmtId="0" fontId="47" fillId="7" borderId="43" xfId="0" applyFont="1" applyFill="1" applyBorder="1" applyAlignment="1">
      <alignment horizontal="center" vertical="center"/>
    </xf>
    <xf numFmtId="38" fontId="24" fillId="14" borderId="37" xfId="1" applyFont="1" applyFill="1" applyBorder="1" applyAlignment="1">
      <alignment horizontal="center" vertical="center"/>
    </xf>
    <xf numFmtId="38" fontId="24" fillId="14" borderId="38" xfId="1" applyFont="1" applyFill="1" applyBorder="1" applyAlignment="1">
      <alignment horizontal="center" vertical="center"/>
    </xf>
    <xf numFmtId="38" fontId="24" fillId="14" borderId="39" xfId="1" applyFont="1" applyFill="1" applyBorder="1" applyAlignment="1">
      <alignment horizontal="center" vertical="center"/>
    </xf>
    <xf numFmtId="38" fontId="55" fillId="0" borderId="37" xfId="1" applyFont="1" applyFill="1" applyBorder="1" applyAlignment="1">
      <alignment horizontal="center" vertical="center"/>
    </xf>
    <xf numFmtId="38" fontId="55" fillId="0" borderId="38" xfId="1" applyFont="1" applyFill="1" applyBorder="1" applyAlignment="1">
      <alignment horizontal="center" vertical="center"/>
    </xf>
    <xf numFmtId="38" fontId="55" fillId="0" borderId="39" xfId="1" applyFont="1" applyFill="1" applyBorder="1" applyAlignment="1">
      <alignment horizontal="center" vertical="center"/>
    </xf>
    <xf numFmtId="38" fontId="55" fillId="14" borderId="37" xfId="1" applyFont="1" applyFill="1" applyBorder="1" applyAlignment="1">
      <alignment horizontal="center" vertical="center"/>
    </xf>
    <xf numFmtId="38" fontId="55" fillId="14" borderId="38" xfId="1" applyFont="1" applyFill="1" applyBorder="1" applyAlignment="1">
      <alignment horizontal="center" vertical="center"/>
    </xf>
    <xf numFmtId="38" fontId="55" fillId="14" borderId="39" xfId="1" applyFont="1" applyFill="1" applyBorder="1" applyAlignment="1">
      <alignment horizontal="center" vertical="center"/>
    </xf>
    <xf numFmtId="38" fontId="24" fillId="0" borderId="0" xfId="0" applyNumberFormat="1" applyFont="1" applyAlignment="1">
      <alignment horizontal="center" vertical="center"/>
    </xf>
    <xf numFmtId="0" fontId="24" fillId="0" borderId="0" xfId="0" applyFont="1" applyAlignment="1">
      <alignment horizontal="center" vertical="center"/>
    </xf>
    <xf numFmtId="40" fontId="49" fillId="0" borderId="3" xfId="1" applyNumberFormat="1" applyFont="1" applyBorder="1" applyAlignment="1">
      <alignment horizontal="center" vertical="center"/>
    </xf>
    <xf numFmtId="38" fontId="32" fillId="0" borderId="37" xfId="1" applyFont="1" applyBorder="1" applyAlignment="1">
      <alignment horizontal="center" vertical="center"/>
    </xf>
    <xf numFmtId="38" fontId="32" fillId="0" borderId="38" xfId="1" applyFont="1" applyBorder="1" applyAlignment="1">
      <alignment horizontal="center" vertical="center"/>
    </xf>
    <xf numFmtId="38" fontId="32" fillId="0" borderId="39" xfId="1" applyFont="1" applyBorder="1" applyAlignment="1">
      <alignment horizontal="center" vertical="center"/>
    </xf>
    <xf numFmtId="0" fontId="32" fillId="0" borderId="0" xfId="0" applyFont="1" applyAlignment="1">
      <alignment horizontal="center" vertical="center"/>
    </xf>
    <xf numFmtId="0" fontId="84" fillId="3" borderId="3" xfId="0" applyFont="1" applyFill="1" applyBorder="1" applyAlignment="1">
      <alignment horizontal="center" vertical="center"/>
    </xf>
    <xf numFmtId="0" fontId="20" fillId="0" borderId="4" xfId="0" applyFont="1" applyBorder="1" applyAlignment="1">
      <alignment horizontal="center" vertical="center"/>
    </xf>
    <xf numFmtId="0" fontId="20" fillId="0" borderId="11" xfId="0" applyFont="1" applyBorder="1" applyAlignment="1">
      <alignment horizontal="center" vertical="center"/>
    </xf>
    <xf numFmtId="0" fontId="20" fillId="0" borderId="43" xfId="0" applyFont="1" applyBorder="1" applyAlignment="1">
      <alignment horizontal="center" vertical="center"/>
    </xf>
    <xf numFmtId="17" fontId="49" fillId="0" borderId="4" xfId="0" applyNumberFormat="1" applyFont="1" applyBorder="1" applyAlignment="1">
      <alignment horizontal="center" vertical="center"/>
    </xf>
    <xf numFmtId="0" fontId="49" fillId="0" borderId="11" xfId="0" applyFont="1" applyBorder="1" applyAlignment="1">
      <alignment horizontal="center" vertical="center"/>
    </xf>
    <xf numFmtId="0" fontId="49" fillId="0" borderId="43" xfId="0" applyFont="1" applyBorder="1" applyAlignment="1">
      <alignment horizontal="center" vertical="center"/>
    </xf>
    <xf numFmtId="2" fontId="95" fillId="0" borderId="37" xfId="0" applyNumberFormat="1" applyFont="1" applyBorder="1" applyAlignment="1">
      <alignment horizontal="center" vertical="center"/>
    </xf>
    <xf numFmtId="2" fontId="95" fillId="0" borderId="38" xfId="0" applyNumberFormat="1" applyFont="1" applyBorder="1" applyAlignment="1">
      <alignment horizontal="center" vertical="center"/>
    </xf>
    <xf numFmtId="2" fontId="95" fillId="0" borderId="39" xfId="0" applyNumberFormat="1" applyFont="1" applyBorder="1" applyAlignment="1">
      <alignment horizontal="center" vertical="center"/>
    </xf>
    <xf numFmtId="2" fontId="23" fillId="0" borderId="37" xfId="0" applyNumberFormat="1" applyFont="1" applyBorder="1" applyAlignment="1">
      <alignment horizontal="center" vertical="center"/>
    </xf>
    <xf numFmtId="2" fontId="23" fillId="0" borderId="38" xfId="0" applyNumberFormat="1" applyFont="1" applyBorder="1" applyAlignment="1">
      <alignment horizontal="center" vertical="center"/>
    </xf>
    <xf numFmtId="2" fontId="23" fillId="0" borderId="39" xfId="0" applyNumberFormat="1" applyFont="1" applyBorder="1" applyAlignment="1">
      <alignment horizontal="center" vertical="center"/>
    </xf>
    <xf numFmtId="0" fontId="22" fillId="3" borderId="3" xfId="0" applyFont="1" applyFill="1" applyBorder="1" applyAlignment="1">
      <alignment horizontal="center" vertical="center"/>
    </xf>
    <xf numFmtId="0" fontId="61" fillId="0" borderId="3" xfId="0" applyFont="1" applyBorder="1" applyAlignment="1">
      <alignment horizontal="center" vertical="center"/>
    </xf>
    <xf numFmtId="6" fontId="62" fillId="7" borderId="3" xfId="0" applyNumberFormat="1" applyFont="1" applyFill="1" applyBorder="1" applyAlignment="1">
      <alignment horizontal="center"/>
    </xf>
    <xf numFmtId="0" fontId="62" fillId="7" borderId="3" xfId="0" applyFont="1" applyFill="1" applyBorder="1" applyAlignment="1">
      <alignment horizontal="center"/>
    </xf>
    <xf numFmtId="6" fontId="62" fillId="0" borderId="3" xfId="0" applyNumberFormat="1" applyFont="1" applyBorder="1" applyAlignment="1">
      <alignment horizontal="center"/>
    </xf>
    <xf numFmtId="0" fontId="62" fillId="0" borderId="3" xfId="0" applyFont="1" applyBorder="1" applyAlignment="1">
      <alignment horizontal="center"/>
    </xf>
    <xf numFmtId="0" fontId="59" fillId="15" borderId="4" xfId="0" applyFont="1" applyFill="1" applyBorder="1" applyAlignment="1">
      <alignment horizontal="center" vertical="center"/>
    </xf>
    <xf numFmtId="0" fontId="59" fillId="15" borderId="11" xfId="0" applyFont="1" applyFill="1" applyBorder="1" applyAlignment="1">
      <alignment horizontal="center" vertical="center"/>
    </xf>
    <xf numFmtId="0" fontId="59" fillId="15" borderId="43" xfId="0" applyFont="1" applyFill="1" applyBorder="1" applyAlignment="1">
      <alignment horizontal="center" vertical="center"/>
    </xf>
    <xf numFmtId="0" fontId="60" fillId="0" borderId="3" xfId="0" applyFont="1" applyBorder="1" applyAlignment="1">
      <alignment horizontal="center" vertical="center"/>
    </xf>
    <xf numFmtId="0" fontId="59" fillId="7" borderId="3" xfId="0" applyFont="1" applyFill="1" applyBorder="1" applyAlignment="1">
      <alignment horizontal="center" vertical="center"/>
    </xf>
    <xf numFmtId="0" fontId="59" fillId="0" borderId="3" xfId="0" applyFont="1" applyBorder="1" applyAlignment="1">
      <alignment horizontal="center" vertical="center"/>
    </xf>
    <xf numFmtId="177" fontId="62" fillId="7" borderId="24" xfId="2" applyNumberFormat="1" applyFont="1" applyFill="1" applyBorder="1" applyAlignment="1">
      <alignment horizontal="center"/>
    </xf>
    <xf numFmtId="177" fontId="62" fillId="15" borderId="24" xfId="2" applyNumberFormat="1" applyFont="1" applyFill="1" applyBorder="1" applyAlignment="1">
      <alignment horizontal="center"/>
    </xf>
    <xf numFmtId="177" fontId="62" fillId="7" borderId="3" xfId="2" applyNumberFormat="1" applyFont="1" applyFill="1" applyBorder="1" applyAlignment="1">
      <alignment horizontal="center"/>
    </xf>
    <xf numFmtId="177" fontId="62" fillId="0" borderId="3" xfId="2" applyNumberFormat="1" applyFont="1" applyBorder="1" applyAlignment="1">
      <alignment horizontal="center"/>
    </xf>
    <xf numFmtId="6" fontId="62" fillId="15" borderId="4" xfId="0" applyNumberFormat="1" applyFont="1" applyFill="1" applyBorder="1" applyAlignment="1">
      <alignment horizontal="center"/>
    </xf>
    <xf numFmtId="6" fontId="62" fillId="15" borderId="11" xfId="0" applyNumberFormat="1" applyFont="1" applyFill="1" applyBorder="1" applyAlignment="1">
      <alignment horizontal="center"/>
    </xf>
    <xf numFmtId="6" fontId="62" fillId="15" borderId="43" xfId="0" applyNumberFormat="1" applyFont="1" applyFill="1" applyBorder="1" applyAlignment="1">
      <alignment horizontal="center"/>
    </xf>
    <xf numFmtId="177" fontId="62" fillId="15" borderId="4" xfId="2" applyNumberFormat="1" applyFont="1" applyFill="1" applyBorder="1" applyAlignment="1">
      <alignment horizontal="center"/>
    </xf>
    <xf numFmtId="177" fontId="62" fillId="15" borderId="11" xfId="2" applyNumberFormat="1" applyFont="1" applyFill="1" applyBorder="1" applyAlignment="1">
      <alignment horizontal="center"/>
    </xf>
    <xf numFmtId="177" fontId="62" fillId="15" borderId="43" xfId="2" applyNumberFormat="1" applyFont="1" applyFill="1" applyBorder="1" applyAlignment="1">
      <alignment horizontal="center"/>
    </xf>
    <xf numFmtId="0" fontId="59" fillId="7" borderId="4" xfId="0" applyFont="1" applyFill="1" applyBorder="1" applyAlignment="1">
      <alignment horizontal="center" vertical="center"/>
    </xf>
    <xf numFmtId="0" fontId="59" fillId="0" borderId="5" xfId="0" applyFont="1" applyBorder="1" applyAlignment="1">
      <alignment horizontal="center" vertical="center"/>
    </xf>
    <xf numFmtId="0" fontId="59" fillId="0" borderId="6" xfId="0" applyFont="1" applyBorder="1" applyAlignment="1">
      <alignment horizontal="center" vertical="center"/>
    </xf>
  </cellXfs>
  <cellStyles count="4">
    <cellStyle name="Excel Built-in Comma [0]" xfId="3" xr:uid="{C13FF89A-FA75-DB40-8FB8-CC92CD2AA8A1}"/>
    <cellStyle name="パーセント" xfId="2" builtinId="5"/>
    <cellStyle name="桁区切り" xfId="1" builtinId="6"/>
    <cellStyle name="標準" xfId="0" builtinId="0"/>
  </cellStyles>
  <dxfs count="0"/>
  <tableStyles count="0" defaultTableStyle="TableStyleMedium2" defaultPivotStyle="PivotStyleLight16"/>
  <colors>
    <mruColors>
      <color rgb="FFFFDBF2"/>
      <color rgb="FFFF9489"/>
      <color rgb="FFFF7E79"/>
      <color rgb="FFCCECFF"/>
      <color rgb="FFF7FDE0"/>
      <color rgb="FFFFA9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9876-F03B-C44E-8B2F-7E97A5718E71}">
  <sheetPr>
    <tabColor rgb="FF7030A0"/>
    <pageSetUpPr fitToPage="1"/>
  </sheetPr>
  <dimension ref="A1:T64"/>
  <sheetViews>
    <sheetView workbookViewId="0"/>
  </sheetViews>
  <sheetFormatPr baseColWidth="10" defaultRowHeight="18"/>
  <cols>
    <col min="1" max="1" width="10" style="437" customWidth="1"/>
    <col min="2" max="9" width="13.1640625" style="437" customWidth="1"/>
    <col min="10" max="10" width="7.1640625" style="437" customWidth="1"/>
    <col min="11" max="11" width="7.1640625" style="475" customWidth="1"/>
    <col min="12" max="12" width="13.5" style="437" customWidth="1"/>
    <col min="13" max="18" width="10.83203125" style="437"/>
    <col min="19" max="19" width="28.6640625" style="437" customWidth="1"/>
    <col min="20" max="16384" width="10.83203125" style="437"/>
  </cols>
  <sheetData>
    <row r="1" spans="1:20" s="447" customFormat="1" ht="23" customHeight="1">
      <c r="A1" s="447" t="s">
        <v>400</v>
      </c>
    </row>
    <row r="2" spans="1:20" ht="19" customHeight="1">
      <c r="A2" s="437" t="s">
        <v>417</v>
      </c>
      <c r="I2" s="448" t="s">
        <v>401</v>
      </c>
      <c r="J2" s="1183" t="s">
        <v>531</v>
      </c>
      <c r="K2" s="1183"/>
      <c r="L2" s="437" t="s">
        <v>418</v>
      </c>
      <c r="T2" s="478"/>
    </row>
    <row r="3" spans="1:20" s="438" customFormat="1" ht="19" customHeight="1">
      <c r="A3" s="439" t="s">
        <v>118</v>
      </c>
      <c r="B3" s="439" t="s">
        <v>125</v>
      </c>
      <c r="C3" s="439" t="s">
        <v>58</v>
      </c>
      <c r="D3" s="439" t="s">
        <v>397</v>
      </c>
      <c r="E3" s="439" t="s">
        <v>121</v>
      </c>
      <c r="F3" s="439" t="s">
        <v>398</v>
      </c>
      <c r="G3" s="439" t="s">
        <v>399</v>
      </c>
      <c r="H3" s="439" t="s">
        <v>121</v>
      </c>
      <c r="I3" s="481" t="s">
        <v>436</v>
      </c>
      <c r="J3" s="644" t="s">
        <v>532</v>
      </c>
      <c r="K3" s="644" t="s">
        <v>533</v>
      </c>
      <c r="L3" s="1193" t="s">
        <v>433</v>
      </c>
      <c r="M3" s="1194"/>
      <c r="N3" s="1194"/>
      <c r="O3" s="1194"/>
      <c r="P3" s="1194"/>
      <c r="Q3" s="1194"/>
      <c r="R3" s="1194"/>
      <c r="S3" s="1195"/>
      <c r="T3" s="479"/>
    </row>
    <row r="4" spans="1:20" ht="19" customHeight="1">
      <c r="A4" s="441">
        <v>5</v>
      </c>
      <c r="B4" s="442">
        <v>1795227.2727272725</v>
      </c>
      <c r="C4" s="442">
        <v>6890000</v>
      </c>
      <c r="D4" s="443">
        <f t="shared" ref="D4:D9" si="0">B4/C4</f>
        <v>0.26055548225359543</v>
      </c>
      <c r="E4" s="442">
        <f t="shared" ref="E4:E9" si="1">B4-C4</f>
        <v>-5094772.7272727275</v>
      </c>
      <c r="F4" s="442">
        <v>1963000</v>
      </c>
      <c r="G4" s="443">
        <f t="shared" ref="G4:G9" si="2">B4/F4</f>
        <v>0.91453248738016935</v>
      </c>
      <c r="H4" s="442">
        <f t="shared" ref="H4:H9" si="3">B4-F4</f>
        <v>-167772.72727272753</v>
      </c>
      <c r="I4" s="480">
        <f t="shared" ref="I4:I9" si="4">B4/T4</f>
        <v>359045.45454545447</v>
      </c>
      <c r="J4" s="645"/>
      <c r="K4" s="644"/>
      <c r="L4" s="1196"/>
      <c r="M4" s="1197"/>
      <c r="N4" s="1197"/>
      <c r="O4" s="1197"/>
      <c r="P4" s="1197"/>
      <c r="Q4" s="1197"/>
      <c r="R4" s="1197"/>
      <c r="S4" s="1198"/>
      <c r="T4" s="478">
        <v>5</v>
      </c>
    </row>
    <row r="5" spans="1:20" ht="19" customHeight="1">
      <c r="A5" s="441">
        <v>6</v>
      </c>
      <c r="B5" s="442">
        <v>19049727.27272727</v>
      </c>
      <c r="C5" s="442">
        <v>25440000</v>
      </c>
      <c r="D5" s="443">
        <f t="shared" si="0"/>
        <v>0.74881003430531723</v>
      </c>
      <c r="E5" s="442">
        <f t="shared" si="1"/>
        <v>-6390272.7272727303</v>
      </c>
      <c r="F5" s="442">
        <v>17338000</v>
      </c>
      <c r="G5" s="443">
        <f t="shared" si="2"/>
        <v>1.0987269161799094</v>
      </c>
      <c r="H5" s="442">
        <f t="shared" si="3"/>
        <v>1711727.2727272697</v>
      </c>
      <c r="I5" s="480">
        <f t="shared" si="4"/>
        <v>634990.90909090894</v>
      </c>
      <c r="J5" s="646" t="s">
        <v>545</v>
      </c>
      <c r="K5" s="646" t="s">
        <v>548</v>
      </c>
      <c r="L5" s="1196"/>
      <c r="M5" s="1197"/>
      <c r="N5" s="1197"/>
      <c r="O5" s="1197"/>
      <c r="P5" s="1197"/>
      <c r="Q5" s="1197"/>
      <c r="R5" s="1197"/>
      <c r="S5" s="1198"/>
      <c r="T5" s="478">
        <v>30</v>
      </c>
    </row>
    <row r="6" spans="1:20" ht="19" customHeight="1">
      <c r="A6" s="441">
        <v>7</v>
      </c>
      <c r="B6" s="442">
        <v>44856909.090909086</v>
      </c>
      <c r="C6" s="442">
        <v>25440000</v>
      </c>
      <c r="D6" s="443">
        <f t="shared" si="0"/>
        <v>1.7632432818753572</v>
      </c>
      <c r="E6" s="442">
        <f t="shared" si="1"/>
        <v>19416909.090909086</v>
      </c>
      <c r="F6" s="442">
        <v>35016000</v>
      </c>
      <c r="G6" s="443">
        <f t="shared" si="2"/>
        <v>1.2810403555777099</v>
      </c>
      <c r="H6" s="442">
        <f t="shared" si="3"/>
        <v>9840909.0909090862</v>
      </c>
      <c r="I6" s="480">
        <f t="shared" si="4"/>
        <v>1446997.0674486803</v>
      </c>
      <c r="J6" s="646" t="s">
        <v>535</v>
      </c>
      <c r="K6" s="646" t="s">
        <v>549</v>
      </c>
      <c r="L6" s="1196"/>
      <c r="M6" s="1197"/>
      <c r="N6" s="1197"/>
      <c r="O6" s="1197"/>
      <c r="P6" s="1197"/>
      <c r="Q6" s="1197"/>
      <c r="R6" s="1197"/>
      <c r="S6" s="1198"/>
      <c r="T6" s="478">
        <v>31</v>
      </c>
    </row>
    <row r="7" spans="1:20" ht="19" customHeight="1">
      <c r="A7" s="441">
        <v>8</v>
      </c>
      <c r="B7" s="442">
        <v>44863045.454545453</v>
      </c>
      <c r="C7" s="442">
        <v>25440000</v>
      </c>
      <c r="D7" s="443">
        <f t="shared" si="0"/>
        <v>1.7634844911377929</v>
      </c>
      <c r="E7" s="442">
        <f t="shared" si="1"/>
        <v>19423045.454545453</v>
      </c>
      <c r="F7" s="442">
        <v>39760000</v>
      </c>
      <c r="G7" s="443">
        <f t="shared" si="2"/>
        <v>1.1283462136455094</v>
      </c>
      <c r="H7" s="442">
        <f t="shared" si="3"/>
        <v>5103045.4545454532</v>
      </c>
      <c r="I7" s="480">
        <f t="shared" si="4"/>
        <v>1447195.0146627566</v>
      </c>
      <c r="J7" s="646" t="s">
        <v>546</v>
      </c>
      <c r="K7" s="646" t="s">
        <v>550</v>
      </c>
      <c r="L7" s="1196"/>
      <c r="M7" s="1197"/>
      <c r="N7" s="1197"/>
      <c r="O7" s="1197"/>
      <c r="P7" s="1197"/>
      <c r="Q7" s="1197"/>
      <c r="R7" s="1197"/>
      <c r="S7" s="1198"/>
      <c r="T7" s="478">
        <v>31</v>
      </c>
    </row>
    <row r="8" spans="1:20" ht="19" customHeight="1">
      <c r="A8" s="441">
        <v>9</v>
      </c>
      <c r="B8" s="442">
        <v>4058727.2727272725</v>
      </c>
      <c r="C8" s="442">
        <v>9275000</v>
      </c>
      <c r="D8" s="443">
        <f t="shared" si="0"/>
        <v>0.43759862778730702</v>
      </c>
      <c r="E8" s="442">
        <f t="shared" si="1"/>
        <v>-5216272.7272727275</v>
      </c>
      <c r="F8" s="442">
        <v>4300000</v>
      </c>
      <c r="G8" s="443">
        <f t="shared" si="2"/>
        <v>0.94389006342494708</v>
      </c>
      <c r="H8" s="442">
        <f t="shared" si="3"/>
        <v>-241272.72727272753</v>
      </c>
      <c r="I8" s="480">
        <f t="shared" si="4"/>
        <v>1352909.0909090908</v>
      </c>
      <c r="J8" s="646" t="s">
        <v>542</v>
      </c>
      <c r="K8" s="646" t="s">
        <v>551</v>
      </c>
      <c r="L8" s="1196"/>
      <c r="M8" s="1197"/>
      <c r="N8" s="1197"/>
      <c r="O8" s="1197"/>
      <c r="P8" s="1197"/>
      <c r="Q8" s="1197"/>
      <c r="R8" s="1197"/>
      <c r="S8" s="1198"/>
      <c r="T8" s="478">
        <v>3</v>
      </c>
    </row>
    <row r="9" spans="1:20" ht="19" customHeight="1">
      <c r="A9" s="444" t="s">
        <v>3</v>
      </c>
      <c r="B9" s="445">
        <f>SUM(B4:B8)</f>
        <v>114623636.36363634</v>
      </c>
      <c r="C9" s="445">
        <f>SUM(C4:C8)</f>
        <v>92485000</v>
      </c>
      <c r="D9" s="446">
        <f t="shared" si="0"/>
        <v>1.2393754269734156</v>
      </c>
      <c r="E9" s="445">
        <f t="shared" si="1"/>
        <v>22138636.363636345</v>
      </c>
      <c r="F9" s="445">
        <f>SUM(F4:F8)</f>
        <v>98377000</v>
      </c>
      <c r="G9" s="443">
        <f t="shared" si="2"/>
        <v>1.1651466944879021</v>
      </c>
      <c r="H9" s="442">
        <f t="shared" si="3"/>
        <v>16246636.363636345</v>
      </c>
      <c r="I9" s="480">
        <f t="shared" si="4"/>
        <v>1146236.3636363635</v>
      </c>
      <c r="J9" s="646" t="s">
        <v>547</v>
      </c>
      <c r="K9" s="646" t="s">
        <v>552</v>
      </c>
      <c r="L9" s="1199"/>
      <c r="M9" s="1200"/>
      <c r="N9" s="1200"/>
      <c r="O9" s="1200"/>
      <c r="P9" s="1200"/>
      <c r="Q9" s="1200"/>
      <c r="R9" s="1200"/>
      <c r="S9" s="1201"/>
      <c r="T9" s="478">
        <v>100</v>
      </c>
    </row>
    <row r="10" spans="1:20" ht="11" customHeight="1">
      <c r="J10" s="646"/>
      <c r="K10" s="646"/>
      <c r="T10" s="478"/>
    </row>
    <row r="11" spans="1:20" ht="19" customHeight="1">
      <c r="A11" s="437" t="s">
        <v>420</v>
      </c>
      <c r="I11" s="448" t="s">
        <v>402</v>
      </c>
      <c r="J11" s="645"/>
      <c r="K11" s="647"/>
      <c r="L11" s="437" t="s">
        <v>419</v>
      </c>
      <c r="T11" s="478"/>
    </row>
    <row r="12" spans="1:20" s="438" customFormat="1" ht="19" customHeight="1">
      <c r="A12" s="439" t="s">
        <v>118</v>
      </c>
      <c r="B12" s="439" t="s">
        <v>125</v>
      </c>
      <c r="C12" s="439" t="s">
        <v>58</v>
      </c>
      <c r="D12" s="439" t="s">
        <v>397</v>
      </c>
      <c r="E12" s="439" t="s">
        <v>121</v>
      </c>
      <c r="F12" s="439" t="s">
        <v>398</v>
      </c>
      <c r="G12" s="439" t="s">
        <v>399</v>
      </c>
      <c r="H12" s="439" t="s">
        <v>121</v>
      </c>
      <c r="I12" s="481" t="s">
        <v>87</v>
      </c>
      <c r="J12" s="647"/>
      <c r="K12" s="647"/>
      <c r="L12" s="1202" t="s">
        <v>434</v>
      </c>
      <c r="M12" s="1203"/>
      <c r="N12" s="1203"/>
      <c r="O12" s="1203"/>
      <c r="P12" s="1203"/>
      <c r="Q12" s="1203"/>
      <c r="R12" s="1203"/>
      <c r="S12" s="1204"/>
      <c r="T12" s="479"/>
    </row>
    <row r="13" spans="1:20" ht="19" customHeight="1">
      <c r="A13" s="441">
        <v>5</v>
      </c>
      <c r="B13" s="442">
        <v>506</v>
      </c>
      <c r="C13" s="442">
        <v>1300</v>
      </c>
      <c r="D13" s="443">
        <f t="shared" ref="D13:D18" si="5">B13/C13</f>
        <v>0.38923076923076921</v>
      </c>
      <c r="E13" s="442">
        <f t="shared" ref="E13:E18" si="6">B13-C13</f>
        <v>-794</v>
      </c>
      <c r="F13" s="442">
        <v>395</v>
      </c>
      <c r="G13" s="443">
        <f t="shared" ref="G13:G18" si="7">B13/F13</f>
        <v>1.281012658227848</v>
      </c>
      <c r="H13" s="442">
        <f t="shared" ref="H13:H18" si="8">B13-F13</f>
        <v>111</v>
      </c>
      <c r="I13" s="482">
        <f t="shared" ref="I13:I18" si="9">B13/T13</f>
        <v>101.2</v>
      </c>
      <c r="J13" s="448"/>
      <c r="L13" s="1205"/>
      <c r="M13" s="1206"/>
      <c r="N13" s="1206"/>
      <c r="O13" s="1206"/>
      <c r="P13" s="1206"/>
      <c r="Q13" s="1206"/>
      <c r="R13" s="1206"/>
      <c r="S13" s="1207"/>
      <c r="T13" s="478">
        <v>5</v>
      </c>
    </row>
    <row r="14" spans="1:20" ht="19" customHeight="1">
      <c r="A14" s="441">
        <v>6</v>
      </c>
      <c r="B14" s="442">
        <v>5309</v>
      </c>
      <c r="C14" s="442">
        <v>4800</v>
      </c>
      <c r="D14" s="443">
        <f t="shared" si="5"/>
        <v>1.1060416666666666</v>
      </c>
      <c r="E14" s="442">
        <f t="shared" si="6"/>
        <v>509</v>
      </c>
      <c r="F14" s="442">
        <v>3450</v>
      </c>
      <c r="G14" s="443">
        <f t="shared" si="7"/>
        <v>1.538840579710145</v>
      </c>
      <c r="H14" s="442">
        <f t="shared" si="8"/>
        <v>1859</v>
      </c>
      <c r="I14" s="482">
        <f t="shared" si="9"/>
        <v>176.96666666666667</v>
      </c>
      <c r="J14" s="474"/>
      <c r="K14" s="474"/>
      <c r="L14" s="1205"/>
      <c r="M14" s="1206"/>
      <c r="N14" s="1206"/>
      <c r="O14" s="1206"/>
      <c r="P14" s="1206"/>
      <c r="Q14" s="1206"/>
      <c r="R14" s="1206"/>
      <c r="S14" s="1207"/>
      <c r="T14" s="478">
        <v>30</v>
      </c>
    </row>
    <row r="15" spans="1:20" ht="19" customHeight="1">
      <c r="A15" s="441">
        <v>7</v>
      </c>
      <c r="B15" s="442">
        <v>11036</v>
      </c>
      <c r="C15" s="442">
        <v>4800</v>
      </c>
      <c r="D15" s="443">
        <f t="shared" si="5"/>
        <v>2.2991666666666668</v>
      </c>
      <c r="E15" s="442">
        <f t="shared" si="6"/>
        <v>6236</v>
      </c>
      <c r="F15" s="442">
        <v>7050</v>
      </c>
      <c r="G15" s="443">
        <f t="shared" si="7"/>
        <v>1.5653900709219859</v>
      </c>
      <c r="H15" s="442">
        <f t="shared" si="8"/>
        <v>3986</v>
      </c>
      <c r="I15" s="482">
        <f t="shared" si="9"/>
        <v>356</v>
      </c>
      <c r="J15" s="638"/>
      <c r="K15" s="476"/>
      <c r="L15" s="1205"/>
      <c r="M15" s="1206"/>
      <c r="N15" s="1206"/>
      <c r="O15" s="1206"/>
      <c r="P15" s="1206"/>
      <c r="Q15" s="1206"/>
      <c r="R15" s="1206"/>
      <c r="S15" s="1207"/>
      <c r="T15" s="478">
        <v>31</v>
      </c>
    </row>
    <row r="16" spans="1:20" ht="19" customHeight="1">
      <c r="A16" s="441">
        <v>8</v>
      </c>
      <c r="B16" s="442">
        <v>11093</v>
      </c>
      <c r="C16" s="442">
        <v>4800</v>
      </c>
      <c r="D16" s="443">
        <f t="shared" si="5"/>
        <v>2.3110416666666667</v>
      </c>
      <c r="E16" s="442">
        <f t="shared" si="6"/>
        <v>6293</v>
      </c>
      <c r="F16" s="442">
        <v>8100</v>
      </c>
      <c r="G16" s="443">
        <f t="shared" si="7"/>
        <v>1.3695061728395062</v>
      </c>
      <c r="H16" s="442">
        <f t="shared" si="8"/>
        <v>2993</v>
      </c>
      <c r="I16" s="482">
        <f t="shared" si="9"/>
        <v>357.83870967741933</v>
      </c>
      <c r="J16" s="638"/>
      <c r="K16" s="476"/>
      <c r="L16" s="1205"/>
      <c r="M16" s="1206"/>
      <c r="N16" s="1206"/>
      <c r="O16" s="1206"/>
      <c r="P16" s="1206"/>
      <c r="Q16" s="1206"/>
      <c r="R16" s="1206"/>
      <c r="S16" s="1207"/>
      <c r="T16" s="478">
        <v>31</v>
      </c>
    </row>
    <row r="17" spans="1:20" ht="19" customHeight="1">
      <c r="A17" s="441">
        <v>9</v>
      </c>
      <c r="B17" s="442">
        <v>974</v>
      </c>
      <c r="C17" s="442">
        <v>1750</v>
      </c>
      <c r="D17" s="443">
        <f t="shared" si="5"/>
        <v>0.55657142857142861</v>
      </c>
      <c r="E17" s="442">
        <f t="shared" si="6"/>
        <v>-776</v>
      </c>
      <c r="F17" s="442">
        <v>880</v>
      </c>
      <c r="G17" s="443">
        <f t="shared" si="7"/>
        <v>1.1068181818181819</v>
      </c>
      <c r="H17" s="442">
        <f t="shared" si="8"/>
        <v>94</v>
      </c>
      <c r="I17" s="482">
        <f t="shared" si="9"/>
        <v>324.66666666666669</v>
      </c>
      <c r="J17" s="638"/>
      <c r="K17" s="476"/>
      <c r="L17" s="1205"/>
      <c r="M17" s="1206"/>
      <c r="N17" s="1206"/>
      <c r="O17" s="1206"/>
      <c r="P17" s="1206"/>
      <c r="Q17" s="1206"/>
      <c r="R17" s="1206"/>
      <c r="S17" s="1207"/>
      <c r="T17" s="478">
        <v>3</v>
      </c>
    </row>
    <row r="18" spans="1:20" ht="19" customHeight="1">
      <c r="A18" s="444" t="s">
        <v>3</v>
      </c>
      <c r="B18" s="445">
        <f>SUM(B13:B17)</f>
        <v>28918</v>
      </c>
      <c r="C18" s="445">
        <f>SUM(C13:C17)</f>
        <v>17450</v>
      </c>
      <c r="D18" s="446">
        <f t="shared" si="5"/>
        <v>1.657191977077364</v>
      </c>
      <c r="E18" s="445">
        <f t="shared" si="6"/>
        <v>11468</v>
      </c>
      <c r="F18" s="445">
        <f>SUM(F13:F17)</f>
        <v>19875</v>
      </c>
      <c r="G18" s="443">
        <f t="shared" si="7"/>
        <v>1.4549937106918238</v>
      </c>
      <c r="H18" s="442">
        <f t="shared" si="8"/>
        <v>9043</v>
      </c>
      <c r="I18" s="482">
        <f t="shared" si="9"/>
        <v>289.18</v>
      </c>
      <c r="J18" s="638"/>
      <c r="K18" s="476"/>
      <c r="L18" s="1208"/>
      <c r="M18" s="1209"/>
      <c r="N18" s="1209"/>
      <c r="O18" s="1209"/>
      <c r="P18" s="1209"/>
      <c r="Q18" s="1209"/>
      <c r="R18" s="1209"/>
      <c r="S18" s="1210"/>
      <c r="T18" s="478">
        <v>100</v>
      </c>
    </row>
    <row r="19" spans="1:20" ht="11" customHeight="1">
      <c r="J19" s="638"/>
      <c r="K19" s="476"/>
      <c r="T19" s="478"/>
    </row>
    <row r="20" spans="1:20" ht="19" customHeight="1">
      <c r="A20" s="437" t="s">
        <v>422</v>
      </c>
      <c r="I20" s="448" t="s">
        <v>401</v>
      </c>
      <c r="J20" s="638"/>
      <c r="K20" s="476"/>
      <c r="L20" s="437" t="s">
        <v>421</v>
      </c>
      <c r="T20" s="478"/>
    </row>
    <row r="21" spans="1:20" s="438" customFormat="1" ht="19" customHeight="1">
      <c r="A21" s="439" t="s">
        <v>118</v>
      </c>
      <c r="B21" s="439" t="s">
        <v>125</v>
      </c>
      <c r="C21" s="439" t="s">
        <v>58</v>
      </c>
      <c r="D21" s="439" t="s">
        <v>397</v>
      </c>
      <c r="E21" s="439" t="s">
        <v>121</v>
      </c>
      <c r="F21" s="439" t="s">
        <v>398</v>
      </c>
      <c r="G21" s="439" t="s">
        <v>399</v>
      </c>
      <c r="H21" s="439" t="s">
        <v>121</v>
      </c>
      <c r="I21" s="439"/>
      <c r="J21" s="638"/>
      <c r="K21" s="476"/>
      <c r="L21" s="1211" t="s">
        <v>435</v>
      </c>
      <c r="M21" s="1212"/>
      <c r="N21" s="1212"/>
      <c r="O21" s="1212"/>
      <c r="P21" s="1212"/>
      <c r="Q21" s="1212"/>
      <c r="R21" s="1212"/>
      <c r="S21" s="1213"/>
      <c r="T21" s="479"/>
    </row>
    <row r="22" spans="1:20" ht="19" customHeight="1">
      <c r="A22" s="441">
        <v>5</v>
      </c>
      <c r="B22" s="442">
        <f t="shared" ref="B22:B27" si="10">B4/B13</f>
        <v>3547.8799856270207</v>
      </c>
      <c r="C22" s="442">
        <v>5300</v>
      </c>
      <c r="D22" s="443">
        <f t="shared" ref="D22:D27" si="11">B22/C22</f>
        <v>0.66941131804283405</v>
      </c>
      <c r="E22" s="442">
        <f t="shared" ref="E22:E27" si="12">B22-C22</f>
        <v>-1752.1200143729793</v>
      </c>
      <c r="F22" s="442">
        <v>4970</v>
      </c>
      <c r="G22" s="443">
        <f t="shared" ref="G22:G27" si="13">B22/F22</f>
        <v>0.71385915203762995</v>
      </c>
      <c r="H22" s="442">
        <f t="shared" ref="H22:H27" si="14">B22-F22</f>
        <v>-1422.1200143729793</v>
      </c>
      <c r="I22" s="442"/>
      <c r="J22" s="638"/>
      <c r="K22" s="476"/>
      <c r="L22" s="1214"/>
      <c r="M22" s="1215"/>
      <c r="N22" s="1215"/>
      <c r="O22" s="1215"/>
      <c r="P22" s="1215"/>
      <c r="Q22" s="1215"/>
      <c r="R22" s="1215"/>
      <c r="S22" s="1216"/>
    </row>
    <row r="23" spans="1:20" ht="19" customHeight="1">
      <c r="A23" s="441">
        <v>6</v>
      </c>
      <c r="B23" s="442">
        <f t="shared" si="10"/>
        <v>3588.1950033390976</v>
      </c>
      <c r="C23" s="442">
        <v>5300</v>
      </c>
      <c r="D23" s="443">
        <f t="shared" si="11"/>
        <v>0.67701792515832027</v>
      </c>
      <c r="E23" s="442">
        <f t="shared" si="12"/>
        <v>-1711.8049966609024</v>
      </c>
      <c r="F23" s="442">
        <v>5026</v>
      </c>
      <c r="G23" s="443">
        <f t="shared" si="13"/>
        <v>0.71392658243913598</v>
      </c>
      <c r="H23" s="442">
        <f t="shared" si="14"/>
        <v>-1437.8049966609024</v>
      </c>
      <c r="I23" s="442"/>
      <c r="L23" s="1214"/>
      <c r="M23" s="1215"/>
      <c r="N23" s="1215"/>
      <c r="O23" s="1215"/>
      <c r="P23" s="1215"/>
      <c r="Q23" s="1215"/>
      <c r="R23" s="1215"/>
      <c r="S23" s="1216"/>
    </row>
    <row r="24" spans="1:20" ht="19" customHeight="1">
      <c r="A24" s="441">
        <v>7</v>
      </c>
      <c r="B24" s="442">
        <f t="shared" si="10"/>
        <v>4064.5985040693263</v>
      </c>
      <c r="C24" s="442">
        <v>5300</v>
      </c>
      <c r="D24" s="443">
        <f t="shared" si="11"/>
        <v>0.76690537812628801</v>
      </c>
      <c r="E24" s="442">
        <f t="shared" si="12"/>
        <v>-1235.4014959306737</v>
      </c>
      <c r="F24" s="442">
        <v>4967</v>
      </c>
      <c r="G24" s="443">
        <f t="shared" si="13"/>
        <v>0.81832061688530833</v>
      </c>
      <c r="H24" s="442">
        <f t="shared" si="14"/>
        <v>-902.40149593067372</v>
      </c>
      <c r="I24" s="442"/>
      <c r="J24" s="448"/>
      <c r="L24" s="1214"/>
      <c r="M24" s="1215"/>
      <c r="N24" s="1215"/>
      <c r="O24" s="1215"/>
      <c r="P24" s="1215"/>
      <c r="Q24" s="1215"/>
      <c r="R24" s="1215"/>
      <c r="S24" s="1216"/>
    </row>
    <row r="25" spans="1:20" ht="19" customHeight="1">
      <c r="A25" s="441">
        <v>8</v>
      </c>
      <c r="B25" s="442">
        <f t="shared" si="10"/>
        <v>4044.2662448882588</v>
      </c>
      <c r="C25" s="442">
        <v>5300</v>
      </c>
      <c r="D25" s="443">
        <f t="shared" si="11"/>
        <v>0.76306910280910545</v>
      </c>
      <c r="E25" s="442">
        <f t="shared" si="12"/>
        <v>-1255.7337551117412</v>
      </c>
      <c r="F25" s="442">
        <v>4909</v>
      </c>
      <c r="G25" s="443">
        <f t="shared" si="13"/>
        <v>0.82384726927852081</v>
      </c>
      <c r="H25" s="442">
        <f t="shared" si="14"/>
        <v>-864.73375511174117</v>
      </c>
      <c r="I25" s="442"/>
      <c r="J25" s="438"/>
      <c r="K25" s="474"/>
      <c r="L25" s="1214"/>
      <c r="M25" s="1215"/>
      <c r="N25" s="1215"/>
      <c r="O25" s="1215"/>
      <c r="P25" s="1215"/>
      <c r="Q25" s="1215"/>
      <c r="R25" s="1215"/>
      <c r="S25" s="1216"/>
    </row>
    <row r="26" spans="1:20" ht="19" customHeight="1">
      <c r="A26" s="441">
        <v>9</v>
      </c>
      <c r="B26" s="442">
        <f t="shared" si="10"/>
        <v>4167.0711218965835</v>
      </c>
      <c r="C26" s="442">
        <v>5300</v>
      </c>
      <c r="D26" s="443">
        <f t="shared" si="11"/>
        <v>0.78623983432011013</v>
      </c>
      <c r="E26" s="442">
        <f t="shared" si="12"/>
        <v>-1132.9288781034165</v>
      </c>
      <c r="F26" s="442">
        <v>4886</v>
      </c>
      <c r="G26" s="443">
        <f t="shared" si="13"/>
        <v>0.85285941913560859</v>
      </c>
      <c r="H26" s="442">
        <f t="shared" si="14"/>
        <v>-718.92887810341654</v>
      </c>
      <c r="I26" s="442"/>
      <c r="J26" s="639"/>
      <c r="L26" s="1214"/>
      <c r="M26" s="1215"/>
      <c r="N26" s="1215"/>
      <c r="O26" s="1215"/>
      <c r="P26" s="1215"/>
      <c r="Q26" s="1215"/>
      <c r="R26" s="1215"/>
      <c r="S26" s="1216"/>
    </row>
    <row r="27" spans="1:20" ht="19" customHeight="1">
      <c r="A27" s="444" t="s">
        <v>3</v>
      </c>
      <c r="B27" s="445">
        <f t="shared" si="10"/>
        <v>3963.7470213581973</v>
      </c>
      <c r="C27" s="445">
        <f>C9/C18</f>
        <v>5300</v>
      </c>
      <c r="D27" s="446">
        <f t="shared" si="11"/>
        <v>0.7478767964826788</v>
      </c>
      <c r="E27" s="445">
        <f t="shared" si="12"/>
        <v>-1336.2529786418027</v>
      </c>
      <c r="F27" s="445">
        <f>F9/F18</f>
        <v>4949.7861635220124</v>
      </c>
      <c r="G27" s="443">
        <f t="shared" si="13"/>
        <v>0.80079156763770165</v>
      </c>
      <c r="H27" s="442">
        <f t="shared" si="14"/>
        <v>-986.03914216381509</v>
      </c>
      <c r="I27" s="445"/>
      <c r="J27" s="639"/>
      <c r="L27" s="1214"/>
      <c r="M27" s="1215"/>
      <c r="N27" s="1215"/>
      <c r="O27" s="1215"/>
      <c r="P27" s="1215"/>
      <c r="Q27" s="1215"/>
      <c r="R27" s="1215"/>
      <c r="S27" s="1216"/>
    </row>
    <row r="28" spans="1:20" ht="11" customHeight="1">
      <c r="J28" s="639"/>
      <c r="L28" s="1214"/>
      <c r="M28" s="1215"/>
      <c r="N28" s="1215"/>
      <c r="O28" s="1215"/>
      <c r="P28" s="1215"/>
      <c r="Q28" s="1215"/>
      <c r="R28" s="1215"/>
      <c r="S28" s="1216"/>
    </row>
    <row r="29" spans="1:20" ht="19" customHeight="1">
      <c r="A29" s="437" t="s">
        <v>423</v>
      </c>
      <c r="J29" s="639"/>
      <c r="L29" s="1214"/>
      <c r="M29" s="1215"/>
      <c r="N29" s="1215"/>
      <c r="O29" s="1215"/>
      <c r="P29" s="1215"/>
      <c r="Q29" s="1215"/>
      <c r="R29" s="1215"/>
      <c r="S29" s="1216"/>
    </row>
    <row r="30" spans="1:20" s="438" customFormat="1" ht="19" customHeight="1">
      <c r="A30" s="439" t="s">
        <v>118</v>
      </c>
      <c r="B30" s="439" t="s">
        <v>86</v>
      </c>
      <c r="C30" s="439" t="s">
        <v>403</v>
      </c>
      <c r="D30" s="439" t="s">
        <v>404</v>
      </c>
      <c r="E30" s="439" t="s">
        <v>405</v>
      </c>
      <c r="F30" s="439" t="s">
        <v>404</v>
      </c>
      <c r="G30" s="439" t="s">
        <v>406</v>
      </c>
      <c r="H30" s="439" t="s">
        <v>404</v>
      </c>
      <c r="I30" s="439" t="s">
        <v>408</v>
      </c>
      <c r="J30" s="639"/>
      <c r="K30" s="475"/>
      <c r="L30" s="1214"/>
      <c r="M30" s="1215"/>
      <c r="N30" s="1215"/>
      <c r="O30" s="1215"/>
      <c r="P30" s="1215"/>
      <c r="Q30" s="1215"/>
      <c r="R30" s="1215"/>
      <c r="S30" s="1216"/>
    </row>
    <row r="31" spans="1:20" ht="19" customHeight="1">
      <c r="A31" s="441">
        <v>5</v>
      </c>
      <c r="B31" s="442">
        <v>506</v>
      </c>
      <c r="C31" s="442">
        <v>205</v>
      </c>
      <c r="D31" s="446">
        <f t="shared" ref="D31:D36" si="15">C31/B31</f>
        <v>0.40513833992094861</v>
      </c>
      <c r="E31" s="442">
        <v>7</v>
      </c>
      <c r="F31" s="446">
        <f t="shared" ref="F31:F36" si="16">E31/B31</f>
        <v>1.383399209486166E-2</v>
      </c>
      <c r="G31" s="442">
        <v>2</v>
      </c>
      <c r="H31" s="446">
        <f t="shared" ref="H31:H36" si="17">G31/B31</f>
        <v>3.952569169960474E-3</v>
      </c>
      <c r="I31" s="440">
        <f t="shared" ref="I31:I36" si="18">C31+E31+G31</f>
        <v>214</v>
      </c>
      <c r="J31" s="639"/>
      <c r="L31" s="1214"/>
      <c r="M31" s="1215"/>
      <c r="N31" s="1215"/>
      <c r="O31" s="1215"/>
      <c r="P31" s="1215"/>
      <c r="Q31" s="1215"/>
      <c r="R31" s="1215"/>
      <c r="S31" s="1216"/>
    </row>
    <row r="32" spans="1:20" ht="19" customHeight="1">
      <c r="A32" s="441">
        <v>6</v>
      </c>
      <c r="B32" s="442">
        <v>5309</v>
      </c>
      <c r="C32" s="442">
        <v>2074</v>
      </c>
      <c r="D32" s="446">
        <f t="shared" si="15"/>
        <v>0.39065737427010738</v>
      </c>
      <c r="E32" s="442">
        <v>80</v>
      </c>
      <c r="F32" s="446">
        <f t="shared" si="16"/>
        <v>1.5068751177246186E-2</v>
      </c>
      <c r="G32" s="442">
        <v>9</v>
      </c>
      <c r="H32" s="446">
        <f t="shared" si="17"/>
        <v>1.6952345074401959E-3</v>
      </c>
      <c r="I32" s="440">
        <f t="shared" si="18"/>
        <v>2163</v>
      </c>
      <c r="J32" s="639"/>
      <c r="L32" s="1214"/>
      <c r="M32" s="1215"/>
      <c r="N32" s="1215"/>
      <c r="O32" s="1215"/>
      <c r="P32" s="1215"/>
      <c r="Q32" s="1215"/>
      <c r="R32" s="1215"/>
      <c r="S32" s="1216"/>
    </row>
    <row r="33" spans="1:19" ht="19" customHeight="1">
      <c r="A33" s="441">
        <v>7</v>
      </c>
      <c r="B33" s="442">
        <v>11036</v>
      </c>
      <c r="C33" s="442">
        <v>5792</v>
      </c>
      <c r="D33" s="446">
        <f t="shared" si="15"/>
        <v>0.52482783617252626</v>
      </c>
      <c r="E33" s="442">
        <v>190</v>
      </c>
      <c r="F33" s="446">
        <f t="shared" si="16"/>
        <v>1.7216382747372236E-2</v>
      </c>
      <c r="G33" s="442">
        <v>161</v>
      </c>
      <c r="H33" s="446">
        <f t="shared" si="17"/>
        <v>1.4588619064878579E-2</v>
      </c>
      <c r="I33" s="440">
        <f t="shared" si="18"/>
        <v>6143</v>
      </c>
      <c r="J33" s="640"/>
      <c r="L33" s="1214"/>
      <c r="M33" s="1215"/>
      <c r="N33" s="1215"/>
      <c r="O33" s="1215"/>
      <c r="P33" s="1215"/>
      <c r="Q33" s="1215"/>
      <c r="R33" s="1215"/>
      <c r="S33" s="1216"/>
    </row>
    <row r="34" spans="1:19" ht="19" customHeight="1">
      <c r="A34" s="441">
        <v>8</v>
      </c>
      <c r="B34" s="442">
        <v>11093</v>
      </c>
      <c r="C34" s="442">
        <v>5149</v>
      </c>
      <c r="D34" s="446">
        <f t="shared" si="15"/>
        <v>0.46416659154421708</v>
      </c>
      <c r="E34" s="442">
        <v>271</v>
      </c>
      <c r="F34" s="446">
        <f t="shared" si="16"/>
        <v>2.4429820607590372E-2</v>
      </c>
      <c r="G34" s="442">
        <v>77</v>
      </c>
      <c r="H34" s="446">
        <f t="shared" si="17"/>
        <v>6.9413143423780761E-3</v>
      </c>
      <c r="I34" s="440">
        <f t="shared" si="18"/>
        <v>5497</v>
      </c>
      <c r="L34" s="1214"/>
      <c r="M34" s="1215"/>
      <c r="N34" s="1215"/>
      <c r="O34" s="1215"/>
      <c r="P34" s="1215"/>
      <c r="Q34" s="1215"/>
      <c r="R34" s="1215"/>
      <c r="S34" s="1216"/>
    </row>
    <row r="35" spans="1:19" ht="19" customHeight="1">
      <c r="A35" s="441">
        <v>9</v>
      </c>
      <c r="B35" s="442">
        <v>974</v>
      </c>
      <c r="C35" s="442">
        <v>314</v>
      </c>
      <c r="D35" s="446">
        <f t="shared" si="15"/>
        <v>0.32238193018480493</v>
      </c>
      <c r="E35" s="442">
        <v>34</v>
      </c>
      <c r="F35" s="446">
        <f t="shared" si="16"/>
        <v>3.4907597535934289E-2</v>
      </c>
      <c r="G35" s="442">
        <v>9</v>
      </c>
      <c r="H35" s="446">
        <f t="shared" si="17"/>
        <v>9.2402464065708418E-3</v>
      </c>
      <c r="I35" s="440">
        <f t="shared" si="18"/>
        <v>357</v>
      </c>
      <c r="L35" s="1214"/>
      <c r="M35" s="1215"/>
      <c r="N35" s="1215"/>
      <c r="O35" s="1215"/>
      <c r="P35" s="1215"/>
      <c r="Q35" s="1215"/>
      <c r="R35" s="1215"/>
      <c r="S35" s="1216"/>
    </row>
    <row r="36" spans="1:19" ht="19" customHeight="1" thickBot="1">
      <c r="A36" s="444" t="s">
        <v>3</v>
      </c>
      <c r="B36" s="445">
        <f>SUM(B31:B35)</f>
        <v>28918</v>
      </c>
      <c r="C36" s="445">
        <f>SUM(C31:C35)</f>
        <v>13534</v>
      </c>
      <c r="D36" s="446">
        <f t="shared" si="15"/>
        <v>0.46801300228231552</v>
      </c>
      <c r="E36" s="445">
        <f>SUM(E31:E35)</f>
        <v>582</v>
      </c>
      <c r="F36" s="446">
        <f t="shared" si="16"/>
        <v>2.0125873158586348E-2</v>
      </c>
      <c r="G36" s="445">
        <f>SUM(G31:G35)</f>
        <v>258</v>
      </c>
      <c r="H36" s="446">
        <f t="shared" si="17"/>
        <v>8.9217788228784841E-3</v>
      </c>
      <c r="I36" s="445">
        <f t="shared" si="18"/>
        <v>14374</v>
      </c>
      <c r="J36" s="438"/>
      <c r="K36" s="474"/>
      <c r="L36" s="1217"/>
      <c r="M36" s="1218"/>
      <c r="N36" s="1218"/>
      <c r="O36" s="1218"/>
      <c r="P36" s="1218"/>
      <c r="Q36" s="1218"/>
      <c r="R36" s="1218"/>
      <c r="S36" s="1219"/>
    </row>
    <row r="37" spans="1:19" s="438" customFormat="1" ht="19" customHeight="1" thickTop="1">
      <c r="A37" s="439" t="s">
        <v>118</v>
      </c>
      <c r="B37" s="439" t="s">
        <v>86</v>
      </c>
      <c r="C37" s="449" t="s">
        <v>407</v>
      </c>
      <c r="D37" s="450" t="s">
        <v>404</v>
      </c>
      <c r="E37" s="455" t="s">
        <v>409</v>
      </c>
      <c r="F37" s="456" t="s">
        <v>404</v>
      </c>
      <c r="G37" s="457" t="s">
        <v>410</v>
      </c>
      <c r="H37" s="458" t="s">
        <v>404</v>
      </c>
      <c r="I37" s="452"/>
      <c r="J37" s="641"/>
      <c r="K37" s="475"/>
      <c r="L37" s="466"/>
      <c r="M37" s="466"/>
      <c r="N37" s="466"/>
      <c r="O37" s="466"/>
      <c r="P37" s="466"/>
      <c r="Q37" s="466"/>
      <c r="R37" s="466"/>
      <c r="S37" s="466"/>
    </row>
    <row r="38" spans="1:19" ht="19" customHeight="1">
      <c r="A38" s="441">
        <v>5</v>
      </c>
      <c r="B38" s="442">
        <v>506</v>
      </c>
      <c r="C38" s="442">
        <v>0</v>
      </c>
      <c r="D38" s="451">
        <f t="shared" ref="D38:D43" si="19">C38/B38</f>
        <v>0</v>
      </c>
      <c r="E38" s="459">
        <f>C38+I31</f>
        <v>214</v>
      </c>
      <c r="F38" s="446">
        <f t="shared" ref="F38:F43" si="20">E38/B38</f>
        <v>0.42292490118577075</v>
      </c>
      <c r="G38" s="442">
        <f>B38-E38</f>
        <v>292</v>
      </c>
      <c r="H38" s="460">
        <f t="shared" ref="H38:H43" si="21">G38/B38</f>
        <v>0.57707509881422925</v>
      </c>
      <c r="I38" s="453"/>
      <c r="J38" s="641"/>
      <c r="L38" s="1220" t="s">
        <v>431</v>
      </c>
      <c r="M38" s="1220"/>
      <c r="N38" s="466"/>
      <c r="O38" s="466"/>
      <c r="P38" s="466"/>
      <c r="Q38" s="466"/>
      <c r="R38" s="466"/>
      <c r="S38" s="466"/>
    </row>
    <row r="39" spans="1:19" ht="19" customHeight="1">
      <c r="A39" s="441">
        <v>6</v>
      </c>
      <c r="B39" s="442">
        <v>5309</v>
      </c>
      <c r="C39" s="442">
        <v>0</v>
      </c>
      <c r="D39" s="451">
        <f t="shared" si="19"/>
        <v>0</v>
      </c>
      <c r="E39" s="459">
        <f>C39+I32</f>
        <v>2163</v>
      </c>
      <c r="F39" s="446">
        <f t="shared" si="20"/>
        <v>0.40742135995479373</v>
      </c>
      <c r="G39" s="442">
        <f>B39-E39</f>
        <v>3146</v>
      </c>
      <c r="H39" s="460">
        <f t="shared" si="21"/>
        <v>0.59257864004520622</v>
      </c>
      <c r="I39" s="453"/>
      <c r="J39" s="641"/>
      <c r="L39" s="1184" t="s">
        <v>437</v>
      </c>
      <c r="M39" s="1185"/>
      <c r="N39" s="1185"/>
      <c r="O39" s="1185"/>
      <c r="P39" s="1185"/>
      <c r="Q39" s="1185"/>
      <c r="R39" s="1185"/>
      <c r="S39" s="1186"/>
    </row>
    <row r="40" spans="1:19" ht="19" customHeight="1">
      <c r="A40" s="441">
        <v>7</v>
      </c>
      <c r="B40" s="442">
        <v>11036</v>
      </c>
      <c r="C40" s="442">
        <v>107</v>
      </c>
      <c r="D40" s="451">
        <f t="shared" si="19"/>
        <v>9.6955418629938381E-3</v>
      </c>
      <c r="E40" s="459">
        <f>C40+I33</f>
        <v>6250</v>
      </c>
      <c r="F40" s="446">
        <f t="shared" si="20"/>
        <v>0.56632837984777096</v>
      </c>
      <c r="G40" s="442">
        <f>B40-E40</f>
        <v>4786</v>
      </c>
      <c r="H40" s="460">
        <f t="shared" si="21"/>
        <v>0.43367162015222904</v>
      </c>
      <c r="I40" s="453"/>
      <c r="J40" s="641"/>
      <c r="L40" s="1187"/>
      <c r="M40" s="1188"/>
      <c r="N40" s="1188"/>
      <c r="O40" s="1188"/>
      <c r="P40" s="1188"/>
      <c r="Q40" s="1188"/>
      <c r="R40" s="1188"/>
      <c r="S40" s="1189"/>
    </row>
    <row r="41" spans="1:19" ht="19" customHeight="1">
      <c r="A41" s="441">
        <v>8</v>
      </c>
      <c r="B41" s="442">
        <v>11093</v>
      </c>
      <c r="C41" s="442">
        <v>765</v>
      </c>
      <c r="D41" s="451">
        <f t="shared" si="19"/>
        <v>6.8962408726223751E-2</v>
      </c>
      <c r="E41" s="459">
        <f>C41+I34</f>
        <v>6262</v>
      </c>
      <c r="F41" s="446">
        <f t="shared" si="20"/>
        <v>0.56450013522040932</v>
      </c>
      <c r="G41" s="442">
        <f>B41-E41</f>
        <v>4831</v>
      </c>
      <c r="H41" s="460">
        <f t="shared" si="21"/>
        <v>0.43549986477959074</v>
      </c>
      <c r="I41" s="453"/>
      <c r="J41" s="641"/>
      <c r="L41" s="1187"/>
      <c r="M41" s="1188"/>
      <c r="N41" s="1188"/>
      <c r="O41" s="1188"/>
      <c r="P41" s="1188"/>
      <c r="Q41" s="1188"/>
      <c r="R41" s="1188"/>
      <c r="S41" s="1189"/>
    </row>
    <row r="42" spans="1:19" ht="19" customHeight="1">
      <c r="A42" s="441">
        <v>9</v>
      </c>
      <c r="B42" s="442">
        <v>974</v>
      </c>
      <c r="C42" s="442">
        <v>240</v>
      </c>
      <c r="D42" s="451">
        <f t="shared" si="19"/>
        <v>0.24640657084188911</v>
      </c>
      <c r="E42" s="459">
        <f>C42+I35</f>
        <v>597</v>
      </c>
      <c r="F42" s="446">
        <f t="shared" si="20"/>
        <v>0.61293634496919913</v>
      </c>
      <c r="G42" s="442">
        <f>B42-E42</f>
        <v>377</v>
      </c>
      <c r="H42" s="460">
        <f t="shared" si="21"/>
        <v>0.38706365503080081</v>
      </c>
      <c r="I42" s="453"/>
      <c r="J42" s="641"/>
      <c r="L42" s="1187"/>
      <c r="M42" s="1188"/>
      <c r="N42" s="1188"/>
      <c r="O42" s="1188"/>
      <c r="P42" s="1188"/>
      <c r="Q42" s="1188"/>
      <c r="R42" s="1188"/>
      <c r="S42" s="1189"/>
    </row>
    <row r="43" spans="1:19" ht="19" customHeight="1" thickBot="1">
      <c r="A43" s="444" t="s">
        <v>3</v>
      </c>
      <c r="B43" s="445">
        <f>SUM(B38:B42)</f>
        <v>28918</v>
      </c>
      <c r="C43" s="445">
        <f>SUM(C38:C42)</f>
        <v>1112</v>
      </c>
      <c r="D43" s="451">
        <f t="shared" si="19"/>
        <v>3.845355833736773E-2</v>
      </c>
      <c r="E43" s="461">
        <f>SUM(E38:E42)</f>
        <v>15486</v>
      </c>
      <c r="F43" s="462">
        <f t="shared" si="20"/>
        <v>0.53551421260114807</v>
      </c>
      <c r="G43" s="463">
        <f>SUM(G38:G42)</f>
        <v>13432</v>
      </c>
      <c r="H43" s="464">
        <f t="shared" si="21"/>
        <v>0.46448578739885193</v>
      </c>
      <c r="I43" s="454"/>
      <c r="J43" s="641"/>
      <c r="L43" s="1187"/>
      <c r="M43" s="1188"/>
      <c r="N43" s="1188"/>
      <c r="O43" s="1188"/>
      <c r="P43" s="1188"/>
      <c r="Q43" s="1188"/>
      <c r="R43" s="1188"/>
      <c r="S43" s="1189"/>
    </row>
    <row r="44" spans="1:19" ht="11" customHeight="1" thickTop="1">
      <c r="J44" s="640"/>
      <c r="L44" s="1187"/>
      <c r="M44" s="1188"/>
      <c r="N44" s="1188"/>
      <c r="O44" s="1188"/>
      <c r="P44" s="1188"/>
      <c r="Q44" s="1188"/>
      <c r="R44" s="1188"/>
      <c r="S44" s="1189"/>
    </row>
    <row r="45" spans="1:19" s="473" customFormat="1" ht="19" customHeight="1" thickBot="1">
      <c r="A45" s="473" t="s">
        <v>424</v>
      </c>
      <c r="J45" s="438"/>
      <c r="K45" s="474"/>
      <c r="L45" s="1187"/>
      <c r="M45" s="1188"/>
      <c r="N45" s="1188"/>
      <c r="O45" s="1188"/>
      <c r="P45" s="1188"/>
      <c r="Q45" s="1188"/>
      <c r="R45" s="1188"/>
      <c r="S45" s="1189"/>
    </row>
    <row r="46" spans="1:19" s="438" customFormat="1" ht="19" customHeight="1" thickTop="1">
      <c r="A46" s="439" t="s">
        <v>118</v>
      </c>
      <c r="B46" s="439" t="s">
        <v>415</v>
      </c>
      <c r="C46" s="439" t="s">
        <v>411</v>
      </c>
      <c r="D46" s="439" t="s">
        <v>404</v>
      </c>
      <c r="E46" s="439" t="s">
        <v>412</v>
      </c>
      <c r="F46" s="439" t="s">
        <v>404</v>
      </c>
      <c r="G46" s="439" t="s">
        <v>413</v>
      </c>
      <c r="H46" s="450" t="s">
        <v>404</v>
      </c>
      <c r="I46" s="483" t="s">
        <v>414</v>
      </c>
      <c r="J46" s="639"/>
      <c r="K46" s="475"/>
      <c r="L46" s="1187"/>
      <c r="M46" s="1188"/>
      <c r="N46" s="1188"/>
      <c r="O46" s="1188"/>
      <c r="P46" s="1188"/>
      <c r="Q46" s="1188"/>
      <c r="R46" s="1188"/>
      <c r="S46" s="1189"/>
    </row>
    <row r="47" spans="1:19" ht="19" customHeight="1">
      <c r="A47" s="441">
        <v>5</v>
      </c>
      <c r="B47" s="442">
        <v>122</v>
      </c>
      <c r="C47" s="442">
        <v>13</v>
      </c>
      <c r="D47" s="465">
        <f t="shared" ref="D47:D52" si="22">C47/B47</f>
        <v>0.10655737704918032</v>
      </c>
      <c r="E47" s="442">
        <v>16</v>
      </c>
      <c r="F47" s="465">
        <f t="shared" ref="F47:F52" si="23">E47/B47</f>
        <v>0.13114754098360656</v>
      </c>
      <c r="G47" s="442">
        <f>B47-C47-E47</f>
        <v>93</v>
      </c>
      <c r="H47" s="451">
        <f t="shared" ref="H47:H52" si="24">G47/B47</f>
        <v>0.76229508196721307</v>
      </c>
      <c r="I47" s="484">
        <f t="shared" ref="I47:I52" si="25">C47/(C47+E47)</f>
        <v>0.44827586206896552</v>
      </c>
      <c r="J47" s="639"/>
      <c r="L47" s="1187"/>
      <c r="M47" s="1188"/>
      <c r="N47" s="1188"/>
      <c r="O47" s="1188"/>
      <c r="P47" s="1188"/>
      <c r="Q47" s="1188"/>
      <c r="R47" s="1188"/>
      <c r="S47" s="1189"/>
    </row>
    <row r="48" spans="1:19" ht="19" customHeight="1">
      <c r="A48" s="441">
        <v>6</v>
      </c>
      <c r="B48" s="442">
        <v>2015</v>
      </c>
      <c r="C48" s="442">
        <v>240</v>
      </c>
      <c r="D48" s="465">
        <f t="shared" si="22"/>
        <v>0.11910669975186104</v>
      </c>
      <c r="E48" s="442">
        <v>51</v>
      </c>
      <c r="F48" s="465">
        <f t="shared" si="23"/>
        <v>2.5310173697270472E-2</v>
      </c>
      <c r="G48" s="442">
        <f>B48-C48-E48</f>
        <v>1724</v>
      </c>
      <c r="H48" s="451">
        <f t="shared" si="24"/>
        <v>0.85558312655086843</v>
      </c>
      <c r="I48" s="484">
        <f t="shared" si="25"/>
        <v>0.82474226804123707</v>
      </c>
      <c r="J48" s="639"/>
      <c r="L48" s="1187"/>
      <c r="M48" s="1188"/>
      <c r="N48" s="1188"/>
      <c r="O48" s="1188"/>
      <c r="P48" s="1188"/>
      <c r="Q48" s="1188"/>
      <c r="R48" s="1188"/>
      <c r="S48" s="1189"/>
    </row>
    <row r="49" spans="1:19" ht="19" customHeight="1">
      <c r="A49" s="441">
        <v>7</v>
      </c>
      <c r="B49" s="442">
        <v>3542</v>
      </c>
      <c r="C49" s="442">
        <v>674</v>
      </c>
      <c r="D49" s="465">
        <f t="shared" si="22"/>
        <v>0.19028797289666854</v>
      </c>
      <c r="E49" s="442">
        <v>160</v>
      </c>
      <c r="F49" s="465">
        <f t="shared" si="23"/>
        <v>4.517221908526256E-2</v>
      </c>
      <c r="G49" s="442">
        <f>B49-C49-E49</f>
        <v>2708</v>
      </c>
      <c r="H49" s="451">
        <f t="shared" si="24"/>
        <v>0.76453980801806887</v>
      </c>
      <c r="I49" s="484">
        <f t="shared" si="25"/>
        <v>0.80815347721822539</v>
      </c>
      <c r="J49" s="639"/>
      <c r="L49" s="1187"/>
      <c r="M49" s="1188"/>
      <c r="N49" s="1188"/>
      <c r="O49" s="1188"/>
      <c r="P49" s="1188"/>
      <c r="Q49" s="1188"/>
      <c r="R49" s="1188"/>
      <c r="S49" s="1189"/>
    </row>
    <row r="50" spans="1:19" ht="19" customHeight="1">
      <c r="A50" s="441">
        <v>8</v>
      </c>
      <c r="B50" s="442">
        <v>3618</v>
      </c>
      <c r="C50" s="442">
        <v>885</v>
      </c>
      <c r="D50" s="465">
        <f t="shared" si="22"/>
        <v>0.24461028192371476</v>
      </c>
      <c r="E50" s="442">
        <v>156</v>
      </c>
      <c r="F50" s="465">
        <f t="shared" si="23"/>
        <v>4.3117744610281922E-2</v>
      </c>
      <c r="G50" s="442">
        <f>B50-C50-E50</f>
        <v>2577</v>
      </c>
      <c r="H50" s="451">
        <f t="shared" si="24"/>
        <v>0.71227197346600335</v>
      </c>
      <c r="I50" s="484">
        <f t="shared" si="25"/>
        <v>0.85014409221902021</v>
      </c>
      <c r="J50" s="639"/>
      <c r="L50" s="1187"/>
      <c r="M50" s="1188"/>
      <c r="N50" s="1188"/>
      <c r="O50" s="1188"/>
      <c r="P50" s="1188"/>
      <c r="Q50" s="1188"/>
      <c r="R50" s="1188"/>
      <c r="S50" s="1189"/>
    </row>
    <row r="51" spans="1:19" ht="19" customHeight="1">
      <c r="A51" s="441">
        <v>9</v>
      </c>
      <c r="B51" s="442">
        <v>340</v>
      </c>
      <c r="C51" s="442">
        <v>125</v>
      </c>
      <c r="D51" s="465">
        <f t="shared" si="22"/>
        <v>0.36764705882352944</v>
      </c>
      <c r="E51" s="442">
        <v>19</v>
      </c>
      <c r="F51" s="465">
        <f t="shared" si="23"/>
        <v>5.5882352941176473E-2</v>
      </c>
      <c r="G51" s="442">
        <f>B51-C51-E51</f>
        <v>196</v>
      </c>
      <c r="H51" s="451">
        <f t="shared" si="24"/>
        <v>0.57647058823529407</v>
      </c>
      <c r="I51" s="484">
        <f t="shared" si="25"/>
        <v>0.86805555555555558</v>
      </c>
      <c r="J51" s="639"/>
      <c r="L51" s="1187"/>
      <c r="M51" s="1188"/>
      <c r="N51" s="1188"/>
      <c r="O51" s="1188"/>
      <c r="P51" s="1188"/>
      <c r="Q51" s="1188"/>
      <c r="R51" s="1188"/>
      <c r="S51" s="1189"/>
    </row>
    <row r="52" spans="1:19" ht="18" customHeight="1" thickBot="1">
      <c r="A52" s="444" t="s">
        <v>3</v>
      </c>
      <c r="B52" s="445">
        <f>SUM(B47:B51)</f>
        <v>9637</v>
      </c>
      <c r="C52" s="445">
        <f>SUM(C47:C51)</f>
        <v>1937</v>
      </c>
      <c r="D52" s="465">
        <f t="shared" si="22"/>
        <v>0.20099616063090173</v>
      </c>
      <c r="E52" s="445">
        <f>SUM(E47:E51)</f>
        <v>402</v>
      </c>
      <c r="F52" s="465">
        <f t="shared" si="23"/>
        <v>4.1714226419010063E-2</v>
      </c>
      <c r="G52" s="445">
        <f>SUM(G47:G51)</f>
        <v>7298</v>
      </c>
      <c r="H52" s="451">
        <f t="shared" si="24"/>
        <v>0.75728961295008823</v>
      </c>
      <c r="I52" s="485">
        <f t="shared" si="25"/>
        <v>0.82813168020521588</v>
      </c>
      <c r="J52" s="639"/>
      <c r="L52" s="1190"/>
      <c r="M52" s="1191"/>
      <c r="N52" s="1191"/>
      <c r="O52" s="1191"/>
      <c r="P52" s="1191"/>
      <c r="Q52" s="1191"/>
      <c r="R52" s="1191"/>
      <c r="S52" s="1192"/>
    </row>
    <row r="53" spans="1:19" ht="18" customHeight="1" thickTop="1">
      <c r="J53" s="642"/>
    </row>
    <row r="55" spans="1:19">
      <c r="E55" s="664">
        <f>E43*300</f>
        <v>4645800</v>
      </c>
      <c r="F55" s="437" t="s">
        <v>610</v>
      </c>
      <c r="J55" s="473"/>
      <c r="K55" s="477"/>
    </row>
    <row r="56" spans="1:19">
      <c r="J56" s="438"/>
      <c r="K56" s="474"/>
    </row>
    <row r="57" spans="1:19">
      <c r="J57" s="643"/>
    </row>
    <row r="58" spans="1:19">
      <c r="J58" s="643"/>
    </row>
    <row r="59" spans="1:19">
      <c r="J59" s="643"/>
    </row>
    <row r="60" spans="1:19">
      <c r="J60" s="643"/>
    </row>
    <row r="61" spans="1:19">
      <c r="J61" s="643"/>
    </row>
    <row r="62" spans="1:19">
      <c r="J62" s="643"/>
    </row>
    <row r="63" spans="1:19">
      <c r="J63" s="643"/>
    </row>
    <row r="64" spans="1:19">
      <c r="J64" s="643"/>
    </row>
  </sheetData>
  <mergeCells count="6">
    <mergeCell ref="J2:K2"/>
    <mergeCell ref="L39:S52"/>
    <mergeCell ref="L3:S9"/>
    <mergeCell ref="L12:S18"/>
    <mergeCell ref="L21:S36"/>
    <mergeCell ref="L38:M38"/>
  </mergeCells>
  <phoneticPr fontId="1"/>
  <pageMargins left="0.7" right="0.7" top="0.75" bottom="0.75" header="0.3" footer="0.3"/>
  <pageSetup paperSize="9" scale="50" orientation="landscape" horizontalDpi="0" verticalDpi="0"/>
  <rowBreaks count="1" manualBreakCount="1">
    <brk id="9" max="17" man="1"/>
  </rowBreaks>
  <colBreaks count="1" manualBreakCount="1">
    <brk id="5" max="5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A0B0-69B7-1B4D-A786-F14781C6093B}">
  <sheetPr>
    <tabColor rgb="FF7030A0"/>
    <pageSetUpPr fitToPage="1"/>
  </sheetPr>
  <dimension ref="A1:BA93"/>
  <sheetViews>
    <sheetView topLeftCell="A5" workbookViewId="0"/>
  </sheetViews>
  <sheetFormatPr baseColWidth="10" defaultRowHeight="18"/>
  <cols>
    <col min="1" max="1" width="10" style="437" customWidth="1"/>
    <col min="2" max="9" width="13.1640625" style="437" customWidth="1"/>
    <col min="10" max="10" width="9.6640625" style="652" customWidth="1"/>
    <col min="11" max="11" width="7.1640625" style="652" customWidth="1"/>
    <col min="12" max="12" width="13.5" style="437" customWidth="1"/>
    <col min="13" max="18" width="10.83203125" style="437"/>
    <col min="19" max="19" width="28.6640625" style="437" customWidth="1"/>
    <col min="20" max="20" width="20" style="437" customWidth="1"/>
    <col min="21" max="21" width="5.83203125" style="437" customWidth="1"/>
    <col min="22" max="22" width="13" style="437" customWidth="1"/>
    <col min="23" max="33" width="11" style="437" bestFit="1" customWidth="1"/>
    <col min="34" max="35" width="10.83203125" style="437"/>
    <col min="36" max="36" width="8.1640625" style="437" customWidth="1"/>
    <col min="37" max="37" width="23" style="437" customWidth="1"/>
    <col min="38" max="38" width="9.1640625" style="437" customWidth="1"/>
    <col min="39" max="39" width="14" style="437" customWidth="1"/>
    <col min="40" max="41" width="10.83203125" style="437" customWidth="1"/>
    <col min="42" max="42" width="8" style="437" customWidth="1"/>
    <col min="43" max="43" width="23" style="437" customWidth="1"/>
    <col min="44" max="44" width="9.1640625" style="437" customWidth="1"/>
    <col min="45" max="45" width="14" style="437" customWidth="1"/>
    <col min="46" max="47" width="11" style="437" customWidth="1"/>
    <col min="48" max="48" width="12.83203125" style="437" customWidth="1"/>
    <col min="49" max="49" width="10" style="437" customWidth="1"/>
    <col min="50" max="50" width="12.83203125" style="437" customWidth="1"/>
    <col min="51" max="51" width="10" style="437" customWidth="1"/>
    <col min="52" max="52" width="12.83203125" style="437" customWidth="1"/>
    <col min="53" max="53" width="10" style="437" customWidth="1"/>
    <col min="54" max="16384" width="10.83203125" style="437"/>
  </cols>
  <sheetData>
    <row r="1" spans="1:53" s="447" customFormat="1" ht="23" customHeight="1">
      <c r="A1" s="447" t="s">
        <v>512</v>
      </c>
      <c r="J1" s="648"/>
      <c r="K1" s="648"/>
    </row>
    <row r="2" spans="1:53" ht="19" customHeight="1">
      <c r="A2" s="437" t="s">
        <v>417</v>
      </c>
      <c r="I2" s="448" t="s">
        <v>401</v>
      </c>
      <c r="J2" s="1233" t="s">
        <v>531</v>
      </c>
      <c r="K2" s="1233"/>
      <c r="L2" s="437" t="s">
        <v>418</v>
      </c>
      <c r="T2" s="478"/>
      <c r="U2" s="478"/>
    </row>
    <row r="3" spans="1:53" s="438" customFormat="1" ht="19" customHeight="1" thickBot="1">
      <c r="A3" s="439" t="s">
        <v>118</v>
      </c>
      <c r="B3" s="439" t="s">
        <v>125</v>
      </c>
      <c r="C3" s="439" t="s">
        <v>58</v>
      </c>
      <c r="D3" s="439" t="s">
        <v>397</v>
      </c>
      <c r="E3" s="439" t="s">
        <v>121</v>
      </c>
      <c r="F3" s="439" t="s">
        <v>398</v>
      </c>
      <c r="G3" s="439" t="s">
        <v>399</v>
      </c>
      <c r="H3" s="439" t="s">
        <v>121</v>
      </c>
      <c r="I3" s="481" t="s">
        <v>436</v>
      </c>
      <c r="J3" s="649" t="s">
        <v>532</v>
      </c>
      <c r="K3" s="649" t="s">
        <v>533</v>
      </c>
      <c r="L3" s="1193"/>
      <c r="M3" s="1194"/>
      <c r="N3" s="1194"/>
      <c r="O3" s="1194"/>
      <c r="P3" s="1194"/>
      <c r="Q3" s="1194"/>
      <c r="R3" s="1194"/>
      <c r="S3" s="1195"/>
      <c r="V3" s="1232" t="s">
        <v>553</v>
      </c>
      <c r="W3" s="1232"/>
      <c r="Y3" s="438">
        <v>2024</v>
      </c>
      <c r="Z3" s="1233" t="s">
        <v>531</v>
      </c>
      <c r="AA3" s="1233"/>
      <c r="AB3" s="438">
        <v>2023</v>
      </c>
      <c r="AC3" s="1183" t="s">
        <v>531</v>
      </c>
      <c r="AD3" s="1183"/>
      <c r="AE3" s="438" t="s">
        <v>121</v>
      </c>
      <c r="AF3" s="1183" t="s">
        <v>531</v>
      </c>
      <c r="AG3" s="1183"/>
    </row>
    <row r="4" spans="1:53" s="438" customFormat="1" ht="19" customHeight="1" thickTop="1">
      <c r="A4" s="441">
        <v>4</v>
      </c>
      <c r="B4" s="442">
        <v>499227</v>
      </c>
      <c r="C4" s="442">
        <v>260000</v>
      </c>
      <c r="D4" s="443">
        <f t="shared" ref="D4:D11" si="0">B4/C4</f>
        <v>1.9201038461538462</v>
      </c>
      <c r="E4" s="442">
        <f t="shared" ref="E4:E11" si="1">B4-C4</f>
        <v>239227</v>
      </c>
      <c r="F4" s="442">
        <v>260000</v>
      </c>
      <c r="G4" s="443">
        <f>B4/F4</f>
        <v>1.9201038461538462</v>
      </c>
      <c r="H4" s="442">
        <f>B4-F4</f>
        <v>239227</v>
      </c>
      <c r="I4" s="480">
        <f t="shared" ref="I4:I11" si="2">B4/T4</f>
        <v>124806.75</v>
      </c>
      <c r="J4" s="650"/>
      <c r="K4" s="649"/>
      <c r="L4" s="1196"/>
      <c r="M4" s="1197"/>
      <c r="N4" s="1197"/>
      <c r="O4" s="1197"/>
      <c r="P4" s="1197"/>
      <c r="Q4" s="1197"/>
      <c r="R4" s="1197"/>
      <c r="S4" s="1198"/>
      <c r="T4" s="448">
        <v>4</v>
      </c>
      <c r="U4" s="438" t="s">
        <v>118</v>
      </c>
      <c r="V4" s="438">
        <v>2024</v>
      </c>
      <c r="W4" s="438">
        <v>2023</v>
      </c>
      <c r="Y4" s="438" t="s">
        <v>118</v>
      </c>
      <c r="Z4" s="649" t="s">
        <v>532</v>
      </c>
      <c r="AA4" s="649" t="s">
        <v>533</v>
      </c>
      <c r="AB4" s="438" t="s">
        <v>118</v>
      </c>
      <c r="AC4" s="644" t="s">
        <v>532</v>
      </c>
      <c r="AD4" s="644" t="s">
        <v>533</v>
      </c>
      <c r="AE4" s="438" t="s">
        <v>118</v>
      </c>
      <c r="AF4" s="644" t="s">
        <v>532</v>
      </c>
      <c r="AG4" s="644" t="s">
        <v>533</v>
      </c>
      <c r="AJ4" s="702">
        <v>2024</v>
      </c>
      <c r="AK4" s="703" t="s">
        <v>570</v>
      </c>
      <c r="AL4" s="703" t="s">
        <v>569</v>
      </c>
      <c r="AM4" s="703" t="s">
        <v>568</v>
      </c>
      <c r="AN4" s="703" t="s">
        <v>567</v>
      </c>
      <c r="AO4" s="704" t="s">
        <v>62</v>
      </c>
      <c r="AP4" s="705">
        <v>2023</v>
      </c>
      <c r="AQ4" s="703" t="s">
        <v>570</v>
      </c>
      <c r="AR4" s="703" t="s">
        <v>569</v>
      </c>
      <c r="AS4" s="706" t="s">
        <v>571</v>
      </c>
      <c r="AT4" s="703" t="s">
        <v>567</v>
      </c>
      <c r="AU4" s="707" t="s">
        <v>62</v>
      </c>
      <c r="AV4" s="1222" t="s">
        <v>572</v>
      </c>
      <c r="AW4" s="1223"/>
      <c r="AX4" s="1224" t="s">
        <v>573</v>
      </c>
      <c r="AY4" s="1223"/>
      <c r="AZ4" s="1224" t="s">
        <v>574</v>
      </c>
      <c r="BA4" s="1225"/>
    </row>
    <row r="5" spans="1:53" ht="19" customHeight="1">
      <c r="A5" s="441">
        <v>5</v>
      </c>
      <c r="B5" s="442">
        <v>2919145</v>
      </c>
      <c r="C5" s="442">
        <v>1851200</v>
      </c>
      <c r="D5" s="443">
        <f t="shared" si="0"/>
        <v>1.5768933664649958</v>
      </c>
      <c r="E5" s="442">
        <f t="shared" si="1"/>
        <v>1067945</v>
      </c>
      <c r="F5" s="442">
        <v>1851200</v>
      </c>
      <c r="G5" s="443">
        <f>B5/F5</f>
        <v>1.5768933664649958</v>
      </c>
      <c r="H5" s="442">
        <f>B5-F5</f>
        <v>1067945</v>
      </c>
      <c r="I5" s="480">
        <f t="shared" si="2"/>
        <v>121631.04166666667</v>
      </c>
      <c r="J5" s="651" t="s">
        <v>534</v>
      </c>
      <c r="K5" s="651" t="s">
        <v>544</v>
      </c>
      <c r="L5" s="1196"/>
      <c r="M5" s="1197"/>
      <c r="N5" s="1197"/>
      <c r="O5" s="1197"/>
      <c r="P5" s="1197"/>
      <c r="Q5" s="1197"/>
      <c r="R5" s="1197"/>
      <c r="S5" s="1198"/>
      <c r="T5" s="448">
        <v>24</v>
      </c>
      <c r="U5" s="448">
        <v>4</v>
      </c>
      <c r="V5" s="437">
        <v>1.33</v>
      </c>
      <c r="W5" s="437">
        <v>2.1</v>
      </c>
      <c r="X5" s="660">
        <f>V5/W5</f>
        <v>0.6333333333333333</v>
      </c>
      <c r="Y5" s="448">
        <v>4</v>
      </c>
      <c r="Z5" s="650"/>
      <c r="AA5" s="649"/>
      <c r="AB5" s="448">
        <v>4</v>
      </c>
      <c r="AC5" s="645"/>
      <c r="AD5" s="644"/>
      <c r="AE5" s="448">
        <v>4</v>
      </c>
      <c r="AF5" s="666">
        <f>Z5-AC5</f>
        <v>0</v>
      </c>
      <c r="AG5" s="666">
        <f>AA5-AD5</f>
        <v>0</v>
      </c>
      <c r="AJ5" s="683" t="s">
        <v>557</v>
      </c>
      <c r="AK5" s="684" t="s">
        <v>560</v>
      </c>
      <c r="AL5" s="670">
        <v>23</v>
      </c>
      <c r="AM5" s="671">
        <v>2939522</v>
      </c>
      <c r="AN5" s="671">
        <v>2348</v>
      </c>
      <c r="AO5" s="674">
        <f>AM5/AN5</f>
        <v>1251.9258943781942</v>
      </c>
      <c r="AP5" s="683" t="s">
        <v>557</v>
      </c>
      <c r="AQ5" s="684" t="s">
        <v>564</v>
      </c>
      <c r="AR5" s="670">
        <v>0</v>
      </c>
      <c r="AS5" s="675">
        <v>0</v>
      </c>
      <c r="AT5" s="680">
        <v>0</v>
      </c>
      <c r="AU5" s="672" t="e">
        <f>AS5/AT5</f>
        <v>#DIV/0!</v>
      </c>
      <c r="AV5" s="708">
        <f>AM5-AS5</f>
        <v>2939522</v>
      </c>
      <c r="AW5" s="709" t="e">
        <f>AM5/AS5</f>
        <v>#DIV/0!</v>
      </c>
      <c r="AX5" s="710">
        <f>AN5-AT5</f>
        <v>2348</v>
      </c>
      <c r="AY5" s="709" t="e">
        <f>AN5/AT5</f>
        <v>#DIV/0!</v>
      </c>
      <c r="AZ5" s="710" t="e">
        <f>AO5-AU5</f>
        <v>#DIV/0!</v>
      </c>
      <c r="BA5" s="711" t="e">
        <f>AO5/AU5</f>
        <v>#DIV/0!</v>
      </c>
    </row>
    <row r="6" spans="1:53" ht="19" customHeight="1">
      <c r="A6" s="441">
        <v>6</v>
      </c>
      <c r="B6" s="442">
        <v>19194436</v>
      </c>
      <c r="C6" s="442">
        <v>25690000</v>
      </c>
      <c r="D6" s="443">
        <f t="shared" si="0"/>
        <v>0.74715593616193077</v>
      </c>
      <c r="E6" s="442">
        <f t="shared" si="1"/>
        <v>-6495564</v>
      </c>
      <c r="F6" s="442">
        <v>22000000</v>
      </c>
      <c r="G6" s="443">
        <f t="shared" ref="G6:G11" si="3">B6/F6</f>
        <v>0.87247436363636366</v>
      </c>
      <c r="H6" s="442">
        <f t="shared" ref="H6:H11" si="4">B6-F6</f>
        <v>-2805564</v>
      </c>
      <c r="I6" s="480">
        <f t="shared" si="2"/>
        <v>639814.53333333333</v>
      </c>
      <c r="J6" s="651" t="s">
        <v>535</v>
      </c>
      <c r="K6" s="651" t="s">
        <v>539</v>
      </c>
      <c r="L6" s="1196"/>
      <c r="M6" s="1197"/>
      <c r="N6" s="1197"/>
      <c r="O6" s="1197"/>
      <c r="P6" s="1197"/>
      <c r="Q6" s="1197"/>
      <c r="R6" s="1197"/>
      <c r="S6" s="1198"/>
      <c r="T6" s="448">
        <v>30</v>
      </c>
      <c r="U6" s="437">
        <v>5</v>
      </c>
      <c r="V6" s="437">
        <v>2.78</v>
      </c>
      <c r="W6" s="437">
        <v>3.37</v>
      </c>
      <c r="X6" s="660">
        <f t="shared" ref="X6:X11" si="5">V6/W6</f>
        <v>0.82492581602373882</v>
      </c>
      <c r="Y6" s="437">
        <v>5</v>
      </c>
      <c r="Z6" s="651">
        <v>11.6</v>
      </c>
      <c r="AA6" s="651">
        <v>17</v>
      </c>
      <c r="AB6" s="437">
        <v>5</v>
      </c>
      <c r="AC6" s="646">
        <v>12.7</v>
      </c>
      <c r="AD6" s="646">
        <v>20</v>
      </c>
      <c r="AE6" s="437">
        <v>5</v>
      </c>
      <c r="AF6" s="666">
        <f t="shared" ref="AF6:AG11" si="6">Z6-AC6</f>
        <v>-1.0999999999999996</v>
      </c>
      <c r="AG6" s="666">
        <f t="shared" si="6"/>
        <v>-3</v>
      </c>
      <c r="AJ6" s="683">
        <v>5</v>
      </c>
      <c r="AK6" s="684" t="s">
        <v>559</v>
      </c>
      <c r="AL6" s="670">
        <v>5</v>
      </c>
      <c r="AM6" s="671">
        <v>477807</v>
      </c>
      <c r="AN6" s="671">
        <v>133</v>
      </c>
      <c r="AO6" s="674">
        <f t="shared" ref="AO6:AO14" si="7">AM6/AN6</f>
        <v>3592.5338345864661</v>
      </c>
      <c r="AP6" s="683">
        <v>5</v>
      </c>
      <c r="AQ6" s="684" t="s">
        <v>559</v>
      </c>
      <c r="AR6" s="670">
        <v>5</v>
      </c>
      <c r="AS6" s="675">
        <v>1795227.2727272725</v>
      </c>
      <c r="AT6" s="680">
        <v>506</v>
      </c>
      <c r="AU6" s="672">
        <f t="shared" ref="AU6:AU14" si="8">AS6/AT6</f>
        <v>3547.8799856270207</v>
      </c>
      <c r="AV6" s="708">
        <f t="shared" ref="AV6:AV14" si="9">AM6-AS6</f>
        <v>-1317420.2727272725</v>
      </c>
      <c r="AW6" s="709">
        <f t="shared" ref="AW6:AW14" si="10">AM6/AS6</f>
        <v>0.26615404481579952</v>
      </c>
      <c r="AX6" s="710">
        <f t="shared" ref="AX6:AX14" si="11">AN6-AT6</f>
        <v>-373</v>
      </c>
      <c r="AY6" s="709">
        <f t="shared" ref="AY6:AY14" si="12">AN6/AT6</f>
        <v>0.26284584980237152</v>
      </c>
      <c r="AZ6" s="710">
        <f t="shared" ref="AZ6:AZ14" si="13">AO6-AU6</f>
        <v>44.65384895944544</v>
      </c>
      <c r="BA6" s="711">
        <f t="shared" ref="BA6:BA14" si="14">AO6/AU6</f>
        <v>1.0125860652390568</v>
      </c>
    </row>
    <row r="7" spans="1:53" ht="19" customHeight="1">
      <c r="A7" s="441">
        <v>7</v>
      </c>
      <c r="B7" s="442">
        <v>47613345</v>
      </c>
      <c r="C7" s="442">
        <v>51610000</v>
      </c>
      <c r="D7" s="443">
        <f t="shared" si="0"/>
        <v>0.92256045340050374</v>
      </c>
      <c r="E7" s="442">
        <f t="shared" si="1"/>
        <v>-3996655</v>
      </c>
      <c r="F7" s="442">
        <v>50000000</v>
      </c>
      <c r="G7" s="443">
        <f t="shared" si="3"/>
        <v>0.95226690000000003</v>
      </c>
      <c r="H7" s="442">
        <f t="shared" si="4"/>
        <v>-2386655</v>
      </c>
      <c r="I7" s="480">
        <f t="shared" si="2"/>
        <v>1535914.3548387096</v>
      </c>
      <c r="J7" s="651" t="s">
        <v>536</v>
      </c>
      <c r="K7" s="651" t="s">
        <v>540</v>
      </c>
      <c r="L7" s="1196"/>
      <c r="M7" s="1197"/>
      <c r="N7" s="1197"/>
      <c r="O7" s="1197"/>
      <c r="P7" s="1197"/>
      <c r="Q7" s="1197"/>
      <c r="R7" s="1197"/>
      <c r="S7" s="1198"/>
      <c r="T7" s="448">
        <v>31</v>
      </c>
      <c r="U7" s="437">
        <v>6</v>
      </c>
      <c r="V7" s="437">
        <v>3.19</v>
      </c>
      <c r="W7" s="437">
        <v>3.49</v>
      </c>
      <c r="X7" s="660">
        <f t="shared" si="5"/>
        <v>0.91404011461318047</v>
      </c>
      <c r="Y7" s="437">
        <v>6</v>
      </c>
      <c r="Z7" s="651">
        <v>15.6</v>
      </c>
      <c r="AA7" s="651">
        <v>23.9</v>
      </c>
      <c r="AB7" s="437">
        <v>6</v>
      </c>
      <c r="AC7" s="646">
        <v>15.6</v>
      </c>
      <c r="AD7" s="646">
        <v>24.1</v>
      </c>
      <c r="AE7" s="437">
        <v>6</v>
      </c>
      <c r="AF7" s="666">
        <f t="shared" si="6"/>
        <v>0</v>
      </c>
      <c r="AG7" s="666">
        <f t="shared" si="6"/>
        <v>-0.20000000000000284</v>
      </c>
      <c r="AJ7" s="683">
        <v>6</v>
      </c>
      <c r="AK7" s="684" t="s">
        <v>561</v>
      </c>
      <c r="AL7" s="670">
        <v>30</v>
      </c>
      <c r="AM7" s="671">
        <v>19170665</v>
      </c>
      <c r="AN7" s="671">
        <v>5174</v>
      </c>
      <c r="AO7" s="674">
        <f t="shared" si="7"/>
        <v>3705.1923076923076</v>
      </c>
      <c r="AP7" s="683">
        <v>6</v>
      </c>
      <c r="AQ7" s="684" t="s">
        <v>561</v>
      </c>
      <c r="AR7" s="670">
        <v>30</v>
      </c>
      <c r="AS7" s="675">
        <v>19049727.27272727</v>
      </c>
      <c r="AT7" s="680">
        <v>5309</v>
      </c>
      <c r="AU7" s="672">
        <f t="shared" si="8"/>
        <v>3588.1950033390976</v>
      </c>
      <c r="AV7" s="708">
        <f t="shared" si="9"/>
        <v>120937.72727273032</v>
      </c>
      <c r="AW7" s="709">
        <f t="shared" si="10"/>
        <v>1.0063485280151949</v>
      </c>
      <c r="AX7" s="710">
        <f t="shared" si="11"/>
        <v>-135</v>
      </c>
      <c r="AY7" s="709">
        <f t="shared" si="12"/>
        <v>0.97457148238839708</v>
      </c>
      <c r="AZ7" s="710">
        <f t="shared" si="13"/>
        <v>116.99730435320998</v>
      </c>
      <c r="BA7" s="711">
        <f t="shared" si="14"/>
        <v>1.0326061722521587</v>
      </c>
    </row>
    <row r="8" spans="1:53" ht="19" customHeight="1">
      <c r="A8" s="441">
        <v>8</v>
      </c>
      <c r="B8" s="442">
        <v>55874978</v>
      </c>
      <c r="C8" s="442">
        <v>49500000</v>
      </c>
      <c r="D8" s="443">
        <f t="shared" si="0"/>
        <v>1.1287874343434343</v>
      </c>
      <c r="E8" s="442">
        <f t="shared" si="1"/>
        <v>6374978</v>
      </c>
      <c r="F8" s="442">
        <v>50000000</v>
      </c>
      <c r="G8" s="443">
        <f t="shared" si="3"/>
        <v>1.1174995599999999</v>
      </c>
      <c r="H8" s="442">
        <f t="shared" si="4"/>
        <v>5874978</v>
      </c>
      <c r="I8" s="480">
        <f t="shared" si="2"/>
        <v>1802418.6451612904</v>
      </c>
      <c r="J8" s="651" t="s">
        <v>537</v>
      </c>
      <c r="K8" s="651" t="s">
        <v>541</v>
      </c>
      <c r="L8" s="1196"/>
      <c r="M8" s="1197"/>
      <c r="N8" s="1197"/>
      <c r="O8" s="1197"/>
      <c r="P8" s="1197"/>
      <c r="Q8" s="1197"/>
      <c r="R8" s="1197"/>
      <c r="S8" s="1198"/>
      <c r="T8" s="448">
        <v>31</v>
      </c>
      <c r="U8" s="437">
        <v>7</v>
      </c>
      <c r="V8" s="437">
        <v>3.04</v>
      </c>
      <c r="W8" s="437">
        <v>3.39</v>
      </c>
      <c r="X8" s="660">
        <f t="shared" si="5"/>
        <v>0.89675516224188789</v>
      </c>
      <c r="Y8" s="437">
        <v>7</v>
      </c>
      <c r="Z8" s="651">
        <v>20.5</v>
      </c>
      <c r="AA8" s="651">
        <v>28</v>
      </c>
      <c r="AB8" s="437">
        <v>7</v>
      </c>
      <c r="AC8" s="646">
        <v>21</v>
      </c>
      <c r="AD8" s="646">
        <v>27.8</v>
      </c>
      <c r="AE8" s="437">
        <v>7</v>
      </c>
      <c r="AF8" s="666">
        <f t="shared" si="6"/>
        <v>-0.5</v>
      </c>
      <c r="AG8" s="666">
        <f t="shared" si="6"/>
        <v>0.19999999999999929</v>
      </c>
      <c r="AJ8" s="683">
        <v>7</v>
      </c>
      <c r="AK8" s="684" t="s">
        <v>561</v>
      </c>
      <c r="AL8" s="670">
        <v>31</v>
      </c>
      <c r="AM8" s="671">
        <v>47598067</v>
      </c>
      <c r="AN8" s="671">
        <v>11438</v>
      </c>
      <c r="AO8" s="674">
        <f t="shared" si="7"/>
        <v>4161.3977093897538</v>
      </c>
      <c r="AP8" s="683">
        <v>7</v>
      </c>
      <c r="AQ8" s="684" t="s">
        <v>561</v>
      </c>
      <c r="AR8" s="670">
        <v>31</v>
      </c>
      <c r="AS8" s="675">
        <v>44856909.090909086</v>
      </c>
      <c r="AT8" s="680">
        <v>11036</v>
      </c>
      <c r="AU8" s="672">
        <f t="shared" si="8"/>
        <v>4064.5985040693263</v>
      </c>
      <c r="AV8" s="708">
        <f t="shared" si="9"/>
        <v>2741157.9090909138</v>
      </c>
      <c r="AW8" s="709">
        <f t="shared" si="10"/>
        <v>1.0611089342677524</v>
      </c>
      <c r="AX8" s="710">
        <f t="shared" si="11"/>
        <v>402</v>
      </c>
      <c r="AY8" s="709">
        <f t="shared" si="12"/>
        <v>1.0364262413918086</v>
      </c>
      <c r="AZ8" s="710">
        <f t="shared" si="13"/>
        <v>96.799205320427518</v>
      </c>
      <c r="BA8" s="711">
        <f t="shared" si="14"/>
        <v>1.0238151948399123</v>
      </c>
    </row>
    <row r="9" spans="1:53" ht="19" customHeight="1">
      <c r="A9" s="441">
        <v>9</v>
      </c>
      <c r="B9" s="442">
        <v>12350827</v>
      </c>
      <c r="C9" s="442">
        <v>7000000</v>
      </c>
      <c r="D9" s="443">
        <f t="shared" si="0"/>
        <v>1.7644038571428571</v>
      </c>
      <c r="E9" s="442">
        <f t="shared" si="1"/>
        <v>5350827</v>
      </c>
      <c r="F9" s="442">
        <v>8000000</v>
      </c>
      <c r="G9" s="443">
        <f t="shared" si="3"/>
        <v>1.5438533750000001</v>
      </c>
      <c r="H9" s="442">
        <f t="shared" si="4"/>
        <v>4350827</v>
      </c>
      <c r="I9" s="480">
        <f t="shared" si="2"/>
        <v>494033.08</v>
      </c>
      <c r="J9" s="651" t="s">
        <v>535</v>
      </c>
      <c r="K9" s="651" t="s">
        <v>542</v>
      </c>
      <c r="L9" s="1196"/>
      <c r="M9" s="1197"/>
      <c r="N9" s="1197"/>
      <c r="O9" s="1197"/>
      <c r="P9" s="1197"/>
      <c r="Q9" s="1197"/>
      <c r="R9" s="1197"/>
      <c r="S9" s="1198"/>
      <c r="T9" s="448">
        <v>25</v>
      </c>
      <c r="U9" s="437">
        <v>8</v>
      </c>
      <c r="V9" s="437">
        <v>3.55</v>
      </c>
      <c r="W9" s="437">
        <v>3.44</v>
      </c>
      <c r="X9" s="660">
        <f t="shared" si="5"/>
        <v>1.0319767441860466</v>
      </c>
      <c r="Y9" s="437">
        <v>8</v>
      </c>
      <c r="Z9" s="651">
        <v>22</v>
      </c>
      <c r="AA9" s="651">
        <v>28.4</v>
      </c>
      <c r="AB9" s="437">
        <v>8</v>
      </c>
      <c r="AC9" s="646">
        <v>24</v>
      </c>
      <c r="AD9" s="646">
        <v>30.9</v>
      </c>
      <c r="AE9" s="437">
        <v>8</v>
      </c>
      <c r="AF9" s="666">
        <f t="shared" si="6"/>
        <v>-2</v>
      </c>
      <c r="AG9" s="666">
        <f t="shared" si="6"/>
        <v>-2.5</v>
      </c>
      <c r="AJ9" s="683">
        <v>8</v>
      </c>
      <c r="AK9" s="684" t="s">
        <v>561</v>
      </c>
      <c r="AL9" s="670">
        <v>31</v>
      </c>
      <c r="AM9" s="671">
        <v>55870570</v>
      </c>
      <c r="AN9" s="671">
        <v>13891</v>
      </c>
      <c r="AO9" s="674">
        <f t="shared" si="7"/>
        <v>4022.0696854078178</v>
      </c>
      <c r="AP9" s="683">
        <v>8</v>
      </c>
      <c r="AQ9" s="684" t="s">
        <v>561</v>
      </c>
      <c r="AR9" s="670">
        <v>31</v>
      </c>
      <c r="AS9" s="675">
        <v>44860590.909090906</v>
      </c>
      <c r="AT9" s="680">
        <v>11093</v>
      </c>
      <c r="AU9" s="672">
        <f t="shared" si="8"/>
        <v>4044.0449751276396</v>
      </c>
      <c r="AV9" s="708">
        <f t="shared" si="9"/>
        <v>11009979.090909094</v>
      </c>
      <c r="AW9" s="709">
        <f t="shared" si="10"/>
        <v>1.2454265284472199</v>
      </c>
      <c r="AX9" s="710">
        <f t="shared" si="11"/>
        <v>2798</v>
      </c>
      <c r="AY9" s="709">
        <f t="shared" si="12"/>
        <v>1.2522311367529073</v>
      </c>
      <c r="AZ9" s="710">
        <f t="shared" si="13"/>
        <v>-21.975289719821831</v>
      </c>
      <c r="BA9" s="711">
        <f t="shared" si="14"/>
        <v>0.99456601253077603</v>
      </c>
    </row>
    <row r="10" spans="1:53" ht="19" customHeight="1">
      <c r="A10" s="441">
        <v>10</v>
      </c>
      <c r="B10" s="442">
        <v>1454318</v>
      </c>
      <c r="C10" s="442">
        <v>455000</v>
      </c>
      <c r="D10" s="443">
        <f t="shared" si="0"/>
        <v>3.1963032967032965</v>
      </c>
      <c r="E10" s="442">
        <f t="shared" si="1"/>
        <v>999318</v>
      </c>
      <c r="F10" s="442">
        <v>692727</v>
      </c>
      <c r="G10" s="443">
        <f>B10/F10</f>
        <v>2.0994100128910813</v>
      </c>
      <c r="H10" s="442">
        <f>B10-F10</f>
        <v>761591</v>
      </c>
      <c r="I10" s="480">
        <f t="shared" si="2"/>
        <v>242386.33333333334</v>
      </c>
      <c r="J10" s="651" t="s">
        <v>538</v>
      </c>
      <c r="K10" s="651" t="s">
        <v>543</v>
      </c>
      <c r="L10" s="1196"/>
      <c r="M10" s="1197"/>
      <c r="N10" s="1197"/>
      <c r="O10" s="1197"/>
      <c r="P10" s="1197"/>
      <c r="Q10" s="1197"/>
      <c r="R10" s="1197"/>
      <c r="S10" s="1198"/>
      <c r="T10" s="448">
        <v>6</v>
      </c>
      <c r="U10" s="437">
        <v>9</v>
      </c>
      <c r="V10" s="437">
        <v>2.72</v>
      </c>
      <c r="W10" s="448" t="s">
        <v>505</v>
      </c>
      <c r="X10" s="660" t="e">
        <f t="shared" si="5"/>
        <v>#VALUE!</v>
      </c>
      <c r="Y10" s="437">
        <v>9</v>
      </c>
      <c r="Z10" s="651">
        <v>15.6</v>
      </c>
      <c r="AA10" s="651">
        <v>24</v>
      </c>
      <c r="AB10" s="437">
        <v>9</v>
      </c>
      <c r="AC10" s="646">
        <v>21.4</v>
      </c>
      <c r="AD10" s="646">
        <v>28.6</v>
      </c>
      <c r="AE10" s="437">
        <v>9</v>
      </c>
      <c r="AF10" s="666">
        <f t="shared" si="6"/>
        <v>-5.7999999999999989</v>
      </c>
      <c r="AG10" s="666">
        <f t="shared" si="6"/>
        <v>-4.6000000000000014</v>
      </c>
      <c r="AJ10" s="683">
        <v>9</v>
      </c>
      <c r="AK10" s="684" t="s">
        <v>562</v>
      </c>
      <c r="AL10" s="670">
        <v>8</v>
      </c>
      <c r="AM10" s="671">
        <v>8816632</v>
      </c>
      <c r="AN10" s="671">
        <v>2410</v>
      </c>
      <c r="AO10" s="674">
        <f t="shared" si="7"/>
        <v>3658.3535269709541</v>
      </c>
      <c r="AP10" s="683">
        <v>9</v>
      </c>
      <c r="AQ10" s="684" t="s">
        <v>565</v>
      </c>
      <c r="AR10" s="670">
        <v>8</v>
      </c>
      <c r="AS10" s="675">
        <v>4058727.2727272725</v>
      </c>
      <c r="AT10" s="680">
        <f>263+385+76</f>
        <v>724</v>
      </c>
      <c r="AU10" s="672">
        <f t="shared" si="8"/>
        <v>5605.9768960321444</v>
      </c>
      <c r="AV10" s="708">
        <f t="shared" si="9"/>
        <v>4757904.7272727275</v>
      </c>
      <c r="AW10" s="709">
        <f t="shared" si="10"/>
        <v>2.1722651973301081</v>
      </c>
      <c r="AX10" s="710">
        <f t="shared" si="11"/>
        <v>1686</v>
      </c>
      <c r="AY10" s="709">
        <f t="shared" si="12"/>
        <v>3.3287292817679557</v>
      </c>
      <c r="AZ10" s="710">
        <f t="shared" si="13"/>
        <v>-1947.6233690611903</v>
      </c>
      <c r="BA10" s="711">
        <f t="shared" si="14"/>
        <v>0.65258091405269636</v>
      </c>
    </row>
    <row r="11" spans="1:53" ht="19" customHeight="1" thickBot="1">
      <c r="A11" s="444" t="s">
        <v>3</v>
      </c>
      <c r="B11" s="445">
        <f>SUM(B4:B10)</f>
        <v>139906276</v>
      </c>
      <c r="C11" s="445">
        <f>SUM(C4:C10)</f>
        <v>136366200</v>
      </c>
      <c r="D11" s="446">
        <f t="shared" si="0"/>
        <v>1.0259600692840307</v>
      </c>
      <c r="E11" s="445">
        <f t="shared" si="1"/>
        <v>3540076</v>
      </c>
      <c r="F11" s="445">
        <f>SUM(F4:F10)</f>
        <v>132803927</v>
      </c>
      <c r="G11" s="443">
        <f t="shared" si="3"/>
        <v>1.0534799622303337</v>
      </c>
      <c r="H11" s="442">
        <f t="shared" si="4"/>
        <v>7102349</v>
      </c>
      <c r="I11" s="480">
        <f t="shared" si="2"/>
        <v>926531.62913907284</v>
      </c>
      <c r="J11" s="650"/>
      <c r="L11" s="1199"/>
      <c r="M11" s="1200"/>
      <c r="N11" s="1200"/>
      <c r="O11" s="1200"/>
      <c r="P11" s="1200"/>
      <c r="Q11" s="1200"/>
      <c r="R11" s="1200"/>
      <c r="S11" s="1201"/>
      <c r="T11" s="437">
        <f>SUM(T4:T10)</f>
        <v>151</v>
      </c>
      <c r="U11" s="437">
        <v>10</v>
      </c>
      <c r="V11" s="661">
        <f>SUM(V5:V10)/6</f>
        <v>2.7683333333333331</v>
      </c>
      <c r="W11" s="661">
        <f>SUM(W5:W10)/5</f>
        <v>3.1580000000000004</v>
      </c>
      <c r="X11" s="668">
        <f t="shared" si="5"/>
        <v>0.87660966856660316</v>
      </c>
      <c r="Y11" s="437">
        <v>10</v>
      </c>
      <c r="Z11" s="651">
        <v>13.7</v>
      </c>
      <c r="AA11" s="651">
        <v>20.7</v>
      </c>
      <c r="AB11" s="437">
        <v>10</v>
      </c>
      <c r="AC11" s="646"/>
      <c r="AD11" s="646"/>
      <c r="AE11" s="437">
        <v>10</v>
      </c>
      <c r="AF11" s="666">
        <f t="shared" si="6"/>
        <v>13.7</v>
      </c>
      <c r="AG11" s="666">
        <f t="shared" si="6"/>
        <v>20.7</v>
      </c>
      <c r="AJ11" s="685" t="s">
        <v>558</v>
      </c>
      <c r="AK11" s="686" t="s">
        <v>563</v>
      </c>
      <c r="AL11" s="676">
        <v>23</v>
      </c>
      <c r="AM11" s="677">
        <v>4982837</v>
      </c>
      <c r="AN11" s="677">
        <v>1704</v>
      </c>
      <c r="AO11" s="678">
        <f t="shared" si="7"/>
        <v>2924.2001173708918</v>
      </c>
      <c r="AP11" s="683" t="s">
        <v>558</v>
      </c>
      <c r="AQ11" s="684" t="s">
        <v>566</v>
      </c>
      <c r="AR11" s="670">
        <v>23</v>
      </c>
      <c r="AS11" s="675">
        <v>1489815.4545454544</v>
      </c>
      <c r="AT11" s="681">
        <v>1365</v>
      </c>
      <c r="AU11" s="682">
        <f t="shared" si="8"/>
        <v>1091.4398934398932</v>
      </c>
      <c r="AV11" s="712">
        <f t="shared" si="9"/>
        <v>3493021.5454545459</v>
      </c>
      <c r="AW11" s="713">
        <f t="shared" si="10"/>
        <v>3.3446001548697004</v>
      </c>
      <c r="AX11" s="714">
        <f t="shared" si="11"/>
        <v>339</v>
      </c>
      <c r="AY11" s="713">
        <f t="shared" si="12"/>
        <v>1.2483516483516484</v>
      </c>
      <c r="AZ11" s="714">
        <f t="shared" si="13"/>
        <v>1832.7602239309986</v>
      </c>
      <c r="BA11" s="715">
        <f t="shared" si="14"/>
        <v>2.6792131522283693</v>
      </c>
    </row>
    <row r="12" spans="1:53" ht="22" customHeight="1">
      <c r="T12" s="478"/>
      <c r="U12" s="478"/>
      <c r="AF12" s="645"/>
      <c r="AJ12" s="1226" t="s">
        <v>527</v>
      </c>
      <c r="AK12" s="1227"/>
      <c r="AL12" s="687">
        <f>AL7+AL6+AL8+AL9+AL10</f>
        <v>105</v>
      </c>
      <c r="AM12" s="687">
        <f>AM7+AM6+AM8+AM9+AM10</f>
        <v>131933741</v>
      </c>
      <c r="AN12" s="687">
        <f>AN7+AN6+AN8+AN9+AN10</f>
        <v>33046</v>
      </c>
      <c r="AO12" s="688">
        <f t="shared" si="7"/>
        <v>3992.4269503116866</v>
      </c>
      <c r="AP12" s="1226" t="s">
        <v>527</v>
      </c>
      <c r="AQ12" s="1227"/>
      <c r="AR12" s="687">
        <f>AR7+AR6+AR8+AR9+AR10</f>
        <v>105</v>
      </c>
      <c r="AS12" s="687">
        <f>AS7+AS6+AS8+AS9+AS10</f>
        <v>114621181.8181818</v>
      </c>
      <c r="AT12" s="687">
        <f>AT7+AT6+AT8+AT9+AT10</f>
        <v>28668</v>
      </c>
      <c r="AU12" s="689">
        <f t="shared" si="8"/>
        <v>3998.2273551758685</v>
      </c>
      <c r="AV12" s="698">
        <f t="shared" si="9"/>
        <v>17312559.181818202</v>
      </c>
      <c r="AW12" s="699">
        <f t="shared" si="10"/>
        <v>1.1510415344458784</v>
      </c>
      <c r="AX12" s="687">
        <f t="shared" si="11"/>
        <v>4378</v>
      </c>
      <c r="AY12" s="699">
        <f t="shared" si="12"/>
        <v>1.1527138272638482</v>
      </c>
      <c r="AZ12" s="687">
        <f t="shared" si="13"/>
        <v>-5.8004048641819281</v>
      </c>
      <c r="BA12" s="700">
        <f t="shared" si="14"/>
        <v>0.99854925587043641</v>
      </c>
    </row>
    <row r="13" spans="1:53" ht="19" customHeight="1">
      <c r="A13" s="437" t="s">
        <v>420</v>
      </c>
      <c r="I13" s="448" t="s">
        <v>402</v>
      </c>
      <c r="J13" s="651"/>
      <c r="L13" s="437" t="s">
        <v>419</v>
      </c>
      <c r="T13" s="478"/>
      <c r="U13" s="478"/>
      <c r="V13" s="667">
        <f>V11-W11</f>
        <v>-0.38966666666666727</v>
      </c>
      <c r="AJ13" s="1228" t="s">
        <v>528</v>
      </c>
      <c r="AK13" s="1229"/>
      <c r="AL13" s="690">
        <f>AL5+AL11</f>
        <v>46</v>
      </c>
      <c r="AM13" s="690">
        <f>AM5+AM11</f>
        <v>7922359</v>
      </c>
      <c r="AN13" s="690">
        <f>AN5+AN11</f>
        <v>4052</v>
      </c>
      <c r="AO13" s="691">
        <f t="shared" si="7"/>
        <v>1955.1725074037513</v>
      </c>
      <c r="AP13" s="1228" t="s">
        <v>528</v>
      </c>
      <c r="AQ13" s="1229"/>
      <c r="AR13" s="690">
        <f>AR5+AR11</f>
        <v>23</v>
      </c>
      <c r="AS13" s="690">
        <f>AS5+AS11</f>
        <v>1489815.4545454544</v>
      </c>
      <c r="AT13" s="690">
        <f>AT5+AT11</f>
        <v>1365</v>
      </c>
      <c r="AU13" s="692">
        <f t="shared" si="8"/>
        <v>1091.4398934398932</v>
      </c>
      <c r="AV13" s="693">
        <f t="shared" si="9"/>
        <v>6432543.5454545459</v>
      </c>
      <c r="AW13" s="694">
        <f t="shared" si="10"/>
        <v>5.3176780894766109</v>
      </c>
      <c r="AX13" s="690">
        <f t="shared" si="11"/>
        <v>2687</v>
      </c>
      <c r="AY13" s="694">
        <f t="shared" si="12"/>
        <v>2.9684981684981686</v>
      </c>
      <c r="AZ13" s="690">
        <f t="shared" si="13"/>
        <v>863.73261396385806</v>
      </c>
      <c r="BA13" s="701">
        <f t="shared" si="14"/>
        <v>1.7913698401124318</v>
      </c>
    </row>
    <row r="14" spans="1:53" s="438" customFormat="1" ht="28" customHeight="1" thickBot="1">
      <c r="A14" s="439" t="s">
        <v>118</v>
      </c>
      <c r="B14" s="439" t="s">
        <v>125</v>
      </c>
      <c r="C14" s="439" t="s">
        <v>58</v>
      </c>
      <c r="D14" s="439" t="s">
        <v>397</v>
      </c>
      <c r="E14" s="439" t="s">
        <v>121</v>
      </c>
      <c r="F14" s="439" t="s">
        <v>398</v>
      </c>
      <c r="G14" s="439" t="s">
        <v>399</v>
      </c>
      <c r="H14" s="439" t="s">
        <v>121</v>
      </c>
      <c r="I14" s="481" t="s">
        <v>87</v>
      </c>
      <c r="J14" s="649"/>
      <c r="K14" s="649"/>
      <c r="L14" s="1202"/>
      <c r="M14" s="1203"/>
      <c r="N14" s="1203"/>
      <c r="O14" s="1203"/>
      <c r="P14" s="1203"/>
      <c r="Q14" s="1203"/>
      <c r="R14" s="1203"/>
      <c r="S14" s="1204"/>
      <c r="T14" s="479"/>
      <c r="U14" s="479"/>
      <c r="V14" s="1232">
        <v>2369</v>
      </c>
      <c r="AJ14" s="1230" t="s">
        <v>526</v>
      </c>
      <c r="AK14" s="1231"/>
      <c r="AL14" s="673">
        <f>SUM(AL5:AL11)</f>
        <v>151</v>
      </c>
      <c r="AM14" s="673">
        <f>SUM(AM5:AM11)</f>
        <v>139856100</v>
      </c>
      <c r="AN14" s="673">
        <f>SUM(AN5:AN11)</f>
        <v>37098</v>
      </c>
      <c r="AO14" s="679">
        <f t="shared" si="7"/>
        <v>3769.9094290797348</v>
      </c>
      <c r="AP14" s="1230" t="s">
        <v>526</v>
      </c>
      <c r="AQ14" s="1231"/>
      <c r="AR14" s="673">
        <f>SUM(AR5:AR11)</f>
        <v>128</v>
      </c>
      <c r="AS14" s="673">
        <f>SUM(AS5:AS11)</f>
        <v>116110997.27272725</v>
      </c>
      <c r="AT14" s="673">
        <f>SUM(AT5:AT11)</f>
        <v>30033</v>
      </c>
      <c r="AU14" s="679">
        <f t="shared" si="8"/>
        <v>3866.113850522001</v>
      </c>
      <c r="AV14" s="695">
        <f t="shared" si="9"/>
        <v>23745102.727272749</v>
      </c>
      <c r="AW14" s="696">
        <f t="shared" si="10"/>
        <v>1.2045034775775725</v>
      </c>
      <c r="AX14" s="673">
        <f t="shared" si="11"/>
        <v>7065</v>
      </c>
      <c r="AY14" s="696">
        <f t="shared" si="12"/>
        <v>1.2352412346418939</v>
      </c>
      <c r="AZ14" s="673">
        <f t="shared" si="13"/>
        <v>-96.204421442266266</v>
      </c>
      <c r="BA14" s="697">
        <f t="shared" si="14"/>
        <v>0.97511598851925252</v>
      </c>
    </row>
    <row r="15" spans="1:53" ht="19" customHeight="1" thickTop="1">
      <c r="A15" s="441">
        <v>4</v>
      </c>
      <c r="B15" s="442">
        <v>379</v>
      </c>
      <c r="C15" s="442">
        <v>200</v>
      </c>
      <c r="D15" s="443">
        <f t="shared" ref="D15:D22" si="15">B15/C15</f>
        <v>1.895</v>
      </c>
      <c r="E15" s="442">
        <f t="shared" ref="E15:E22" si="16">B15-C15</f>
        <v>179</v>
      </c>
      <c r="F15" s="442">
        <v>395</v>
      </c>
      <c r="G15" s="443">
        <f t="shared" ref="G15:G22" si="17">B15/F15</f>
        <v>0.95949367088607596</v>
      </c>
      <c r="H15" s="442">
        <f t="shared" ref="H15:H22" si="18">B15-F15</f>
        <v>-16</v>
      </c>
      <c r="I15" s="482">
        <f t="shared" ref="I15:I22" si="19">B15/T15</f>
        <v>75.8</v>
      </c>
      <c r="J15" s="653"/>
      <c r="K15" s="654"/>
      <c r="L15" s="1205"/>
      <c r="M15" s="1206"/>
      <c r="N15" s="1206"/>
      <c r="O15" s="1206"/>
      <c r="P15" s="1206"/>
      <c r="Q15" s="1206"/>
      <c r="R15" s="1206"/>
      <c r="S15" s="1207"/>
      <c r="T15" s="478">
        <v>5</v>
      </c>
      <c r="U15" s="478"/>
      <c r="V15" s="1232"/>
      <c r="AJ15" s="669"/>
      <c r="AK15" s="669"/>
      <c r="AL15" s="669"/>
      <c r="AM15" s="669"/>
      <c r="AN15" s="669"/>
      <c r="AO15" s="669"/>
      <c r="AP15" s="669"/>
      <c r="AQ15" s="669"/>
      <c r="AR15" s="669"/>
      <c r="AS15" s="669"/>
      <c r="AT15" s="669"/>
      <c r="AU15" s="669"/>
      <c r="AV15" s="669"/>
      <c r="AW15" s="669"/>
      <c r="AX15" s="669"/>
      <c r="AY15" s="669"/>
      <c r="AZ15" s="669"/>
      <c r="BA15" s="669"/>
    </row>
    <row r="16" spans="1:53" ht="19" customHeight="1">
      <c r="A16" s="441">
        <v>5</v>
      </c>
      <c r="B16" s="442">
        <f>133+1236+223+278+120</f>
        <v>1990</v>
      </c>
      <c r="C16" s="442">
        <v>520</v>
      </c>
      <c r="D16" s="443">
        <f t="shared" si="15"/>
        <v>3.8269230769230771</v>
      </c>
      <c r="E16" s="442">
        <f t="shared" si="16"/>
        <v>1470</v>
      </c>
      <c r="F16" s="442">
        <v>372</v>
      </c>
      <c r="G16" s="443">
        <f t="shared" si="17"/>
        <v>5.349462365591398</v>
      </c>
      <c r="H16" s="442">
        <f t="shared" si="18"/>
        <v>1618</v>
      </c>
      <c r="I16" s="482" t="e">
        <f t="shared" si="19"/>
        <v>#DIV/0!</v>
      </c>
      <c r="J16" s="653"/>
      <c r="K16" s="654"/>
      <c r="L16" s="1205"/>
      <c r="M16" s="1206"/>
      <c r="N16" s="1206"/>
      <c r="O16" s="1206"/>
      <c r="P16" s="1206"/>
      <c r="Q16" s="1206"/>
      <c r="R16" s="1206"/>
      <c r="S16" s="1207"/>
      <c r="T16" s="478"/>
      <c r="U16" s="478"/>
      <c r="V16" s="437">
        <v>133</v>
      </c>
      <c r="AJ16" s="669"/>
      <c r="AK16" s="669"/>
      <c r="AL16" s="669"/>
      <c r="AM16" s="669"/>
      <c r="AN16" s="669"/>
      <c r="AO16" s="669"/>
      <c r="AP16" s="669"/>
      <c r="AQ16" s="669"/>
      <c r="AR16" s="669"/>
      <c r="AS16" s="669"/>
      <c r="AT16" s="669"/>
      <c r="AU16" s="669"/>
      <c r="AV16" s="669"/>
      <c r="AW16" s="669"/>
      <c r="AX16" s="669"/>
      <c r="AY16" s="669"/>
      <c r="AZ16" s="669"/>
      <c r="BA16" s="669"/>
    </row>
    <row r="17" spans="1:53" ht="19" customHeight="1">
      <c r="A17" s="441">
        <v>6</v>
      </c>
      <c r="B17" s="442">
        <v>5174</v>
      </c>
      <c r="C17" s="442">
        <v>7000</v>
      </c>
      <c r="D17" s="443">
        <f t="shared" si="15"/>
        <v>0.7391428571428571</v>
      </c>
      <c r="E17" s="442">
        <f t="shared" si="16"/>
        <v>-1826</v>
      </c>
      <c r="F17" s="442">
        <v>5558</v>
      </c>
      <c r="G17" s="443">
        <f t="shared" si="17"/>
        <v>0.93091039942425335</v>
      </c>
      <c r="H17" s="442">
        <f t="shared" si="18"/>
        <v>-384</v>
      </c>
      <c r="I17" s="482">
        <f t="shared" si="19"/>
        <v>172.46666666666667</v>
      </c>
      <c r="J17" s="653"/>
      <c r="K17" s="654"/>
      <c r="L17" s="1205"/>
      <c r="M17" s="1206"/>
      <c r="N17" s="1206"/>
      <c r="O17" s="1206"/>
      <c r="P17" s="1206"/>
      <c r="Q17" s="1206"/>
      <c r="R17" s="1206"/>
      <c r="S17" s="1207"/>
      <c r="T17" s="478">
        <v>30</v>
      </c>
      <c r="U17" s="478"/>
      <c r="V17" s="437">
        <f>V14-V16</f>
        <v>2236</v>
      </c>
      <c r="AJ17" s="669"/>
      <c r="AK17" s="669"/>
      <c r="AL17" s="669"/>
      <c r="AM17" s="669"/>
      <c r="AN17" s="669"/>
      <c r="AO17" s="669"/>
      <c r="AP17" s="669"/>
      <c r="AQ17" s="669"/>
      <c r="AR17" s="669"/>
      <c r="AS17" s="669"/>
      <c r="AT17" s="669"/>
      <c r="AU17" s="669"/>
      <c r="AV17" s="669"/>
      <c r="AW17" s="669"/>
      <c r="AX17" s="669"/>
      <c r="AY17" s="669"/>
      <c r="AZ17" s="669"/>
      <c r="BA17" s="669"/>
    </row>
    <row r="18" spans="1:53" ht="19" customHeight="1">
      <c r="A18" s="441">
        <v>7</v>
      </c>
      <c r="B18" s="442">
        <v>11438</v>
      </c>
      <c r="C18" s="442">
        <v>13000</v>
      </c>
      <c r="D18" s="443">
        <f t="shared" si="15"/>
        <v>0.87984615384615383</v>
      </c>
      <c r="E18" s="442">
        <f t="shared" si="16"/>
        <v>-1562</v>
      </c>
      <c r="F18" s="442">
        <v>12016</v>
      </c>
      <c r="G18" s="443">
        <f t="shared" si="17"/>
        <v>0.95189747003994674</v>
      </c>
      <c r="H18" s="442">
        <f t="shared" si="18"/>
        <v>-578</v>
      </c>
      <c r="I18" s="482">
        <f t="shared" si="19"/>
        <v>368.96774193548384</v>
      </c>
      <c r="J18" s="653"/>
      <c r="K18" s="654"/>
      <c r="L18" s="1205"/>
      <c r="M18" s="1206"/>
      <c r="N18" s="1206"/>
      <c r="O18" s="1206"/>
      <c r="P18" s="1206"/>
      <c r="Q18" s="1206"/>
      <c r="R18" s="1206"/>
      <c r="S18" s="1207"/>
      <c r="T18" s="478">
        <v>31</v>
      </c>
      <c r="U18" s="478"/>
      <c r="AJ18" s="669"/>
      <c r="AK18" s="669"/>
      <c r="AL18" s="669"/>
      <c r="AM18" s="669"/>
      <c r="AN18" s="669"/>
      <c r="AO18" s="669"/>
      <c r="AP18" s="669"/>
      <c r="AQ18" s="669"/>
      <c r="AR18" s="669"/>
      <c r="AS18" s="669"/>
      <c r="AT18" s="669"/>
      <c r="AU18" s="669"/>
      <c r="AV18" s="669"/>
      <c r="AW18" s="669"/>
      <c r="AX18" s="669"/>
      <c r="AY18" s="669"/>
      <c r="AZ18" s="669"/>
      <c r="BA18" s="669"/>
    </row>
    <row r="19" spans="1:53" ht="19" customHeight="1">
      <c r="A19" s="441">
        <v>8</v>
      </c>
      <c r="B19" s="442">
        <v>13891</v>
      </c>
      <c r="C19" s="442">
        <v>12500</v>
      </c>
      <c r="D19" s="443">
        <f t="shared" si="15"/>
        <v>1.11128</v>
      </c>
      <c r="E19" s="442">
        <f t="shared" si="16"/>
        <v>1391</v>
      </c>
      <c r="F19" s="442">
        <v>12386</v>
      </c>
      <c r="G19" s="443">
        <f t="shared" si="17"/>
        <v>1.1215081543678347</v>
      </c>
      <c r="H19" s="442">
        <f t="shared" si="18"/>
        <v>1505</v>
      </c>
      <c r="I19" s="482">
        <f t="shared" si="19"/>
        <v>448.09677419354841</v>
      </c>
      <c r="J19" s="653"/>
      <c r="K19" s="654"/>
      <c r="L19" s="1205"/>
      <c r="M19" s="1206"/>
      <c r="N19" s="1206"/>
      <c r="O19" s="1206"/>
      <c r="P19" s="1206"/>
      <c r="Q19" s="1206"/>
      <c r="R19" s="1206"/>
      <c r="S19" s="1207"/>
      <c r="T19" s="478">
        <v>31</v>
      </c>
      <c r="U19" s="478"/>
      <c r="AJ19" s="669"/>
      <c r="AK19" s="669"/>
      <c r="AL19" s="669"/>
      <c r="AM19" s="669"/>
      <c r="AN19" s="669"/>
      <c r="AO19" s="669"/>
      <c r="AP19" s="669"/>
      <c r="AQ19" s="669"/>
      <c r="AR19" s="669"/>
      <c r="AS19" s="669"/>
      <c r="AT19" s="669"/>
      <c r="AU19" s="669"/>
      <c r="AV19" s="669"/>
      <c r="AW19" s="669"/>
      <c r="AX19" s="669"/>
      <c r="AY19" s="669"/>
      <c r="AZ19" s="669"/>
      <c r="BA19" s="669"/>
    </row>
    <row r="20" spans="1:53" ht="19" customHeight="1">
      <c r="A20" s="441">
        <v>9</v>
      </c>
      <c r="B20" s="442">
        <v>3458</v>
      </c>
      <c r="C20" s="442">
        <v>2000</v>
      </c>
      <c r="D20" s="443">
        <f t="shared" si="15"/>
        <v>1.7290000000000001</v>
      </c>
      <c r="E20" s="442">
        <f t="shared" si="16"/>
        <v>1458</v>
      </c>
      <c r="F20" s="442">
        <v>1976</v>
      </c>
      <c r="G20" s="443">
        <f t="shared" si="17"/>
        <v>1.75</v>
      </c>
      <c r="H20" s="442">
        <f t="shared" si="18"/>
        <v>1482</v>
      </c>
      <c r="I20" s="482" t="e">
        <f t="shared" si="19"/>
        <v>#DIV/0!</v>
      </c>
      <c r="J20" s="653"/>
      <c r="K20" s="654"/>
      <c r="L20" s="1205"/>
      <c r="M20" s="1206"/>
      <c r="N20" s="1206"/>
      <c r="O20" s="1206"/>
      <c r="P20" s="1206"/>
      <c r="Q20" s="1206"/>
      <c r="R20" s="1206"/>
      <c r="S20" s="1207"/>
      <c r="T20" s="478"/>
      <c r="U20" s="478"/>
      <c r="AJ20" s="669"/>
      <c r="AK20" s="669"/>
      <c r="AL20" s="669"/>
      <c r="AM20" s="669"/>
      <c r="AN20" s="669"/>
      <c r="AO20" s="669"/>
      <c r="AP20" s="669"/>
      <c r="AQ20" s="669"/>
      <c r="AR20" s="669"/>
      <c r="AS20" s="669"/>
      <c r="AT20" s="669"/>
      <c r="AU20" s="669"/>
      <c r="AV20" s="669"/>
      <c r="AW20" s="669"/>
      <c r="AX20" s="669"/>
      <c r="AY20" s="669"/>
      <c r="AZ20" s="669"/>
      <c r="BA20" s="669"/>
    </row>
    <row r="21" spans="1:53" ht="19" customHeight="1">
      <c r="A21" s="441">
        <v>10</v>
      </c>
      <c r="B21" s="442">
        <v>538</v>
      </c>
      <c r="C21" s="442">
        <v>350</v>
      </c>
      <c r="D21" s="443">
        <f t="shared" si="15"/>
        <v>1.5371428571428571</v>
      </c>
      <c r="E21" s="442">
        <f t="shared" si="16"/>
        <v>188</v>
      </c>
      <c r="F21" s="442">
        <v>194</v>
      </c>
      <c r="G21" s="443">
        <f t="shared" si="17"/>
        <v>2.7731958762886597</v>
      </c>
      <c r="H21" s="442">
        <f t="shared" si="18"/>
        <v>344</v>
      </c>
      <c r="I21" s="482">
        <f t="shared" si="19"/>
        <v>179.33333333333334</v>
      </c>
      <c r="J21" s="653"/>
      <c r="K21" s="654"/>
      <c r="L21" s="1205"/>
      <c r="M21" s="1206"/>
      <c r="N21" s="1206"/>
      <c r="O21" s="1206"/>
      <c r="P21" s="1206"/>
      <c r="Q21" s="1206"/>
      <c r="R21" s="1206"/>
      <c r="S21" s="1207"/>
      <c r="T21" s="478">
        <v>3</v>
      </c>
      <c r="U21" s="478"/>
      <c r="AJ21" s="669"/>
      <c r="AK21" s="669"/>
      <c r="AL21" s="669"/>
      <c r="AM21" s="669"/>
      <c r="AN21" s="669"/>
      <c r="AO21" s="669"/>
      <c r="AP21" s="669"/>
      <c r="AQ21" s="669"/>
      <c r="AR21" s="669"/>
      <c r="AS21" s="669"/>
      <c r="AT21" s="669"/>
      <c r="AU21" s="669"/>
      <c r="AV21" s="669"/>
      <c r="AW21" s="669"/>
      <c r="AX21" s="669"/>
      <c r="AY21" s="669"/>
      <c r="AZ21" s="669"/>
      <c r="BA21" s="669"/>
    </row>
    <row r="22" spans="1:53" ht="19" customHeight="1">
      <c r="A22" s="444" t="s">
        <v>3</v>
      </c>
      <c r="B22" s="445">
        <f>SUM(B15:B21)</f>
        <v>36868</v>
      </c>
      <c r="C22" s="445">
        <f>SUM(C15:C21)</f>
        <v>35570</v>
      </c>
      <c r="D22" s="446">
        <f t="shared" si="15"/>
        <v>1.0364914253584481</v>
      </c>
      <c r="E22" s="445">
        <f t="shared" si="16"/>
        <v>1298</v>
      </c>
      <c r="F22" s="445">
        <f>SUM(F15:F21)</f>
        <v>32897</v>
      </c>
      <c r="G22" s="443">
        <f t="shared" si="17"/>
        <v>1.1207100951454541</v>
      </c>
      <c r="H22" s="442">
        <f t="shared" si="18"/>
        <v>3971</v>
      </c>
      <c r="I22" s="482">
        <f t="shared" si="19"/>
        <v>368.68</v>
      </c>
      <c r="J22" s="653"/>
      <c r="K22" s="654"/>
      <c r="L22" s="1208"/>
      <c r="M22" s="1209"/>
      <c r="N22" s="1209"/>
      <c r="O22" s="1209"/>
      <c r="P22" s="1209"/>
      <c r="Q22" s="1209"/>
      <c r="R22" s="1209"/>
      <c r="S22" s="1210"/>
      <c r="T22" s="478">
        <v>100</v>
      </c>
      <c r="U22" s="478"/>
      <c r="AJ22" s="669"/>
      <c r="AK22" s="669"/>
      <c r="AL22" s="669"/>
      <c r="AM22" s="669"/>
      <c r="AN22" s="669"/>
      <c r="AO22" s="669"/>
      <c r="AP22" s="669"/>
      <c r="AQ22" s="669"/>
      <c r="AR22" s="669"/>
      <c r="AS22" s="669"/>
      <c r="AT22" s="669"/>
      <c r="AU22" s="669"/>
      <c r="AV22" s="669"/>
      <c r="AW22" s="669"/>
      <c r="AX22" s="669"/>
      <c r="AY22" s="669"/>
      <c r="AZ22" s="669"/>
      <c r="BA22" s="669"/>
    </row>
    <row r="23" spans="1:53" ht="11" customHeight="1">
      <c r="T23" s="478"/>
      <c r="U23" s="478"/>
      <c r="AJ23" s="669"/>
      <c r="AK23" s="669"/>
      <c r="AL23" s="669"/>
      <c r="AM23" s="669"/>
      <c r="AN23" s="669"/>
      <c r="AO23" s="669"/>
      <c r="AP23" s="669"/>
      <c r="AQ23" s="669"/>
      <c r="AR23" s="669"/>
      <c r="AS23" s="669"/>
      <c r="AT23" s="669"/>
      <c r="AU23" s="669"/>
      <c r="AV23" s="669"/>
      <c r="AW23" s="669"/>
      <c r="AX23" s="669"/>
      <c r="AY23" s="669"/>
      <c r="AZ23" s="669"/>
      <c r="BA23" s="669"/>
    </row>
    <row r="24" spans="1:53" ht="19" customHeight="1">
      <c r="A24" s="437" t="s">
        <v>422</v>
      </c>
      <c r="I24" s="448" t="s">
        <v>401</v>
      </c>
      <c r="J24" s="651"/>
      <c r="L24" s="437" t="s">
        <v>421</v>
      </c>
      <c r="T24" s="478"/>
      <c r="U24" s="478"/>
      <c r="AJ24" s="669"/>
      <c r="AK24" s="669"/>
      <c r="AL24" s="669"/>
      <c r="AM24" s="669"/>
      <c r="AN24" s="669"/>
      <c r="AO24" s="669"/>
      <c r="AP24" s="669"/>
      <c r="AQ24" s="669"/>
      <c r="AR24" s="669"/>
      <c r="AS24" s="669"/>
      <c r="AT24" s="669"/>
      <c r="AU24" s="669"/>
      <c r="AV24" s="669"/>
      <c r="AW24" s="669"/>
      <c r="AX24" s="669"/>
      <c r="AY24" s="669"/>
      <c r="AZ24" s="669"/>
      <c r="BA24" s="669"/>
    </row>
    <row r="25" spans="1:53" s="438" customFormat="1" ht="19" customHeight="1">
      <c r="A25" s="439" t="s">
        <v>118</v>
      </c>
      <c r="B25" s="439" t="s">
        <v>125</v>
      </c>
      <c r="C25" s="439" t="s">
        <v>58</v>
      </c>
      <c r="D25" s="439" t="s">
        <v>397</v>
      </c>
      <c r="E25" s="439" t="s">
        <v>121</v>
      </c>
      <c r="F25" s="439" t="s">
        <v>398</v>
      </c>
      <c r="G25" s="439" t="s">
        <v>399</v>
      </c>
      <c r="H25" s="439" t="s">
        <v>121</v>
      </c>
      <c r="I25" s="439"/>
      <c r="J25" s="649"/>
      <c r="K25" s="649"/>
      <c r="L25" s="1211"/>
      <c r="M25" s="1212"/>
      <c r="N25" s="1212"/>
      <c r="O25" s="1212"/>
      <c r="P25" s="1212"/>
      <c r="Q25" s="1212"/>
      <c r="R25" s="1212"/>
      <c r="S25" s="1213"/>
      <c r="T25" s="479"/>
      <c r="U25" s="479"/>
      <c r="AJ25" s="633"/>
      <c r="AK25" s="633"/>
      <c r="AL25" s="633"/>
      <c r="AM25" s="633"/>
      <c r="AN25" s="633"/>
      <c r="AO25" s="633"/>
      <c r="AP25" s="633"/>
      <c r="AQ25" s="633"/>
      <c r="AR25" s="633"/>
      <c r="AS25" s="633"/>
      <c r="AT25" s="633"/>
      <c r="AU25" s="633"/>
      <c r="AV25" s="633"/>
      <c r="AW25" s="633"/>
      <c r="AX25" s="633"/>
      <c r="AY25" s="633"/>
      <c r="AZ25" s="633"/>
      <c r="BA25" s="633"/>
    </row>
    <row r="26" spans="1:53" ht="19" customHeight="1">
      <c r="A26" s="441">
        <v>4</v>
      </c>
      <c r="B26" s="442">
        <f>B4/B15</f>
        <v>1317.221635883905</v>
      </c>
      <c r="C26" s="442">
        <v>1300</v>
      </c>
      <c r="D26" s="443">
        <f t="shared" ref="D26:D33" si="20">B26/C26</f>
        <v>1.0132474122183885</v>
      </c>
      <c r="E26" s="442">
        <f t="shared" ref="E26:E33" si="21">B26-C26</f>
        <v>17.221635883905037</v>
      </c>
      <c r="F26" s="442">
        <f>F4/F15</f>
        <v>658.22784810126586</v>
      </c>
      <c r="G26" s="443">
        <f t="shared" ref="G26:G33" si="22">B26/F26</f>
        <v>2.0011636391313172</v>
      </c>
      <c r="H26" s="442">
        <f t="shared" ref="H26:H33" si="23">B26-F26</f>
        <v>658.99378778263917</v>
      </c>
      <c r="I26" s="442"/>
      <c r="J26" s="655"/>
      <c r="L26" s="1214"/>
      <c r="M26" s="1215"/>
      <c r="N26" s="1215"/>
      <c r="O26" s="1215"/>
      <c r="P26" s="1215"/>
      <c r="Q26" s="1215"/>
      <c r="R26" s="1215"/>
      <c r="S26" s="1216"/>
    </row>
    <row r="27" spans="1:53" ht="19" customHeight="1">
      <c r="A27" s="441">
        <v>5</v>
      </c>
      <c r="B27" s="442">
        <f t="shared" ref="B27:B32" si="24">B5/B16</f>
        <v>1466.9070351758794</v>
      </c>
      <c r="C27" s="442">
        <v>3500</v>
      </c>
      <c r="D27" s="443">
        <f t="shared" si="20"/>
        <v>0.41911629576453696</v>
      </c>
      <c r="E27" s="442">
        <f t="shared" si="21"/>
        <v>-2033.0929648241206</v>
      </c>
      <c r="F27" s="442">
        <f t="shared" ref="F27:F32" si="25">F5/F16</f>
        <v>4976.3440860215051</v>
      </c>
      <c r="G27" s="443">
        <f t="shared" si="22"/>
        <v>0.29477604639446153</v>
      </c>
      <c r="H27" s="442">
        <f t="shared" si="23"/>
        <v>-3509.4370508456259</v>
      </c>
      <c r="I27" s="442"/>
      <c r="J27" s="655"/>
      <c r="L27" s="1214"/>
      <c r="M27" s="1215"/>
      <c r="N27" s="1215"/>
      <c r="O27" s="1215"/>
      <c r="P27" s="1215"/>
      <c r="Q27" s="1215"/>
      <c r="R27" s="1215"/>
      <c r="S27" s="1216"/>
    </row>
    <row r="28" spans="1:53" ht="19" customHeight="1">
      <c r="A28" s="441">
        <v>6</v>
      </c>
      <c r="B28" s="442">
        <f t="shared" si="24"/>
        <v>3709.7866254348664</v>
      </c>
      <c r="C28" s="442">
        <v>3600</v>
      </c>
      <c r="D28" s="443">
        <f t="shared" si="20"/>
        <v>1.0304962848430184</v>
      </c>
      <c r="E28" s="442">
        <f t="shared" si="21"/>
        <v>109.78662543486644</v>
      </c>
      <c r="F28" s="442">
        <f t="shared" si="25"/>
        <v>3958.2583663188198</v>
      </c>
      <c r="G28" s="443">
        <f t="shared" si="22"/>
        <v>0.93722700291668126</v>
      </c>
      <c r="H28" s="442">
        <f t="shared" si="23"/>
        <v>-248.47174088395332</v>
      </c>
      <c r="I28" s="442"/>
      <c r="J28" s="655"/>
      <c r="L28" s="1214"/>
      <c r="M28" s="1215"/>
      <c r="N28" s="1215"/>
      <c r="O28" s="1215"/>
      <c r="P28" s="1215"/>
      <c r="Q28" s="1215"/>
      <c r="R28" s="1215"/>
      <c r="S28" s="1216"/>
    </row>
    <row r="29" spans="1:53" ht="19" customHeight="1">
      <c r="A29" s="441">
        <v>7</v>
      </c>
      <c r="B29" s="442">
        <f t="shared" si="24"/>
        <v>4162.7334324182548</v>
      </c>
      <c r="C29" s="442">
        <v>3900</v>
      </c>
      <c r="D29" s="443">
        <f t="shared" si="20"/>
        <v>1.0673675467739114</v>
      </c>
      <c r="E29" s="442">
        <f t="shared" si="21"/>
        <v>262.73343241825478</v>
      </c>
      <c r="F29" s="442">
        <f t="shared" si="25"/>
        <v>4161.1185086551268</v>
      </c>
      <c r="G29" s="443">
        <f t="shared" si="22"/>
        <v>1.000388098478755</v>
      </c>
      <c r="H29" s="442">
        <f t="shared" si="23"/>
        <v>1.6149237631279902</v>
      </c>
      <c r="I29" s="442"/>
      <c r="J29" s="655"/>
      <c r="L29" s="1214"/>
      <c r="M29" s="1215"/>
      <c r="N29" s="1215"/>
      <c r="O29" s="1215"/>
      <c r="P29" s="1215"/>
      <c r="Q29" s="1215"/>
      <c r="R29" s="1215"/>
      <c r="S29" s="1216"/>
    </row>
    <row r="30" spans="1:53" ht="19" customHeight="1">
      <c r="A30" s="441">
        <v>8</v>
      </c>
      <c r="B30" s="442">
        <f t="shared" si="24"/>
        <v>4022.3870131739977</v>
      </c>
      <c r="C30" s="442">
        <v>3900</v>
      </c>
      <c r="D30" s="443">
        <f t="shared" si="20"/>
        <v>1.0313812854292301</v>
      </c>
      <c r="E30" s="442">
        <f t="shared" si="21"/>
        <v>122.38701317399773</v>
      </c>
      <c r="F30" s="442">
        <f t="shared" si="25"/>
        <v>4036.8157597287259</v>
      </c>
      <c r="G30" s="443">
        <f t="shared" si="22"/>
        <v>0.99642571090346277</v>
      </c>
      <c r="H30" s="442">
        <f t="shared" si="23"/>
        <v>-14.42874655472815</v>
      </c>
      <c r="I30" s="442"/>
      <c r="J30" s="655"/>
      <c r="L30" s="1214"/>
      <c r="M30" s="1215"/>
      <c r="N30" s="1215"/>
      <c r="O30" s="1215"/>
      <c r="P30" s="1215"/>
      <c r="Q30" s="1215"/>
      <c r="R30" s="1215"/>
      <c r="S30" s="1216"/>
    </row>
    <row r="31" spans="1:53" ht="19" customHeight="1">
      <c r="A31" s="441">
        <v>9</v>
      </c>
      <c r="B31" s="442">
        <f t="shared" si="24"/>
        <v>3571.6677270098321</v>
      </c>
      <c r="C31" s="442">
        <v>3500</v>
      </c>
      <c r="D31" s="443">
        <f t="shared" si="20"/>
        <v>1.0204764934313806</v>
      </c>
      <c r="E31" s="442">
        <f t="shared" si="21"/>
        <v>71.667727009832106</v>
      </c>
      <c r="F31" s="442">
        <f t="shared" si="25"/>
        <v>4048.5829959514172</v>
      </c>
      <c r="G31" s="443">
        <f t="shared" si="22"/>
        <v>0.88220192857142854</v>
      </c>
      <c r="H31" s="442">
        <f t="shared" si="23"/>
        <v>-476.91526894158505</v>
      </c>
      <c r="I31" s="442"/>
      <c r="J31" s="655"/>
      <c r="L31" s="1214"/>
      <c r="M31" s="1215"/>
      <c r="N31" s="1215"/>
      <c r="O31" s="1215"/>
      <c r="P31" s="1215"/>
      <c r="Q31" s="1215"/>
      <c r="R31" s="1215"/>
      <c r="S31" s="1216"/>
    </row>
    <row r="32" spans="1:53" ht="19" customHeight="1">
      <c r="A32" s="441">
        <v>10</v>
      </c>
      <c r="B32" s="442">
        <f t="shared" si="24"/>
        <v>2703.193308550186</v>
      </c>
      <c r="C32" s="442">
        <v>1300</v>
      </c>
      <c r="D32" s="443">
        <f t="shared" si="20"/>
        <v>2.0793794681155275</v>
      </c>
      <c r="E32" s="442">
        <f t="shared" si="21"/>
        <v>1403.193308550186</v>
      </c>
      <c r="F32" s="442">
        <f t="shared" si="25"/>
        <v>3570.7577319587631</v>
      </c>
      <c r="G32" s="443">
        <f t="shared" si="22"/>
        <v>0.75703632435105905</v>
      </c>
      <c r="H32" s="442">
        <f t="shared" si="23"/>
        <v>-867.56442340857711</v>
      </c>
      <c r="I32" s="442"/>
      <c r="J32" s="655"/>
      <c r="L32" s="1214"/>
      <c r="M32" s="1215"/>
      <c r="N32" s="1215"/>
      <c r="O32" s="1215"/>
      <c r="P32" s="1215"/>
      <c r="Q32" s="1215"/>
      <c r="R32" s="1215"/>
      <c r="S32" s="1216"/>
    </row>
    <row r="33" spans="1:19" ht="19" customHeight="1">
      <c r="A33" s="444" t="s">
        <v>3</v>
      </c>
      <c r="B33" s="445">
        <f>B11/B22</f>
        <v>3794.7888683953565</v>
      </c>
      <c r="C33" s="445">
        <f>C11/C22</f>
        <v>3833.741917346078</v>
      </c>
      <c r="D33" s="446">
        <f t="shared" si="20"/>
        <v>0.98983941804364162</v>
      </c>
      <c r="E33" s="445">
        <f t="shared" si="21"/>
        <v>-38.953048950721495</v>
      </c>
      <c r="F33" s="445">
        <f>F11/F22</f>
        <v>4036.9616378393166</v>
      </c>
      <c r="G33" s="443">
        <f t="shared" si="22"/>
        <v>0.9400111293666944</v>
      </c>
      <c r="H33" s="442">
        <f t="shared" si="23"/>
        <v>-242.17276944396008</v>
      </c>
      <c r="I33" s="445"/>
      <c r="J33" s="656"/>
      <c r="L33" s="1214"/>
      <c r="M33" s="1215"/>
      <c r="N33" s="1215"/>
      <c r="O33" s="1215"/>
      <c r="P33" s="1215"/>
      <c r="Q33" s="1215"/>
      <c r="R33" s="1215"/>
      <c r="S33" s="1216"/>
    </row>
    <row r="34" spans="1:19" ht="11" customHeight="1">
      <c r="L34" s="1214"/>
      <c r="M34" s="1215"/>
      <c r="N34" s="1215"/>
      <c r="O34" s="1215"/>
      <c r="P34" s="1215"/>
      <c r="Q34" s="1215"/>
      <c r="R34" s="1215"/>
      <c r="S34" s="1216"/>
    </row>
    <row r="35" spans="1:19" ht="19" customHeight="1">
      <c r="A35" s="437" t="s">
        <v>423</v>
      </c>
      <c r="L35" s="1214"/>
      <c r="M35" s="1215"/>
      <c r="N35" s="1215"/>
      <c r="O35" s="1215"/>
      <c r="P35" s="1215"/>
      <c r="Q35" s="1215"/>
      <c r="R35" s="1215"/>
      <c r="S35" s="1216"/>
    </row>
    <row r="36" spans="1:19" s="438" customFormat="1" ht="19" customHeight="1">
      <c r="A36" s="439" t="s">
        <v>118</v>
      </c>
      <c r="B36" s="439" t="s">
        <v>86</v>
      </c>
      <c r="C36" s="439" t="s">
        <v>403</v>
      </c>
      <c r="D36" s="439" t="s">
        <v>404</v>
      </c>
      <c r="E36" s="439" t="s">
        <v>405</v>
      </c>
      <c r="F36" s="439" t="s">
        <v>404</v>
      </c>
      <c r="G36" s="439" t="s">
        <v>406</v>
      </c>
      <c r="H36" s="439" t="s">
        <v>404</v>
      </c>
      <c r="I36" s="439" t="s">
        <v>408</v>
      </c>
      <c r="J36" s="649"/>
      <c r="K36" s="649"/>
      <c r="L36" s="1214"/>
      <c r="M36" s="1215"/>
      <c r="N36" s="1215"/>
      <c r="O36" s="1215"/>
      <c r="P36" s="1215"/>
      <c r="Q36" s="1215"/>
      <c r="R36" s="1215"/>
      <c r="S36" s="1216"/>
    </row>
    <row r="37" spans="1:19" ht="19" customHeight="1">
      <c r="A37" s="441">
        <v>4</v>
      </c>
      <c r="B37" s="442">
        <v>379</v>
      </c>
      <c r="C37" s="442">
        <v>0</v>
      </c>
      <c r="D37" s="446">
        <f t="shared" ref="D37:D43" si="26">C37/B37</f>
        <v>0</v>
      </c>
      <c r="E37" s="442">
        <v>0</v>
      </c>
      <c r="F37" s="446">
        <f t="shared" ref="F37:F43" si="27">E37/B37</f>
        <v>0</v>
      </c>
      <c r="G37" s="442">
        <v>0</v>
      </c>
      <c r="H37" s="446">
        <f t="shared" ref="H37:H43" si="28">G37/B37</f>
        <v>0</v>
      </c>
      <c r="I37" s="440">
        <f t="shared" ref="I37:I44" si="29">C37+E37+G37</f>
        <v>0</v>
      </c>
      <c r="J37" s="650"/>
      <c r="L37" s="1214"/>
      <c r="M37" s="1215"/>
      <c r="N37" s="1215"/>
      <c r="O37" s="1215"/>
      <c r="P37" s="1215"/>
      <c r="Q37" s="1215"/>
      <c r="R37" s="1215"/>
      <c r="S37" s="1216"/>
    </row>
    <row r="38" spans="1:19" ht="19" customHeight="1">
      <c r="A38" s="441">
        <v>5</v>
      </c>
      <c r="B38" s="442">
        <f>133+1236+223+278+120</f>
        <v>1990</v>
      </c>
      <c r="C38" s="442">
        <v>59</v>
      </c>
      <c r="D38" s="446">
        <f>C38/B38</f>
        <v>2.964824120603015E-2</v>
      </c>
      <c r="E38" s="442">
        <v>0</v>
      </c>
      <c r="F38" s="446">
        <f>E38/B38</f>
        <v>0</v>
      </c>
      <c r="G38" s="442">
        <v>4</v>
      </c>
      <c r="H38" s="446">
        <f>G38/B38</f>
        <v>2.0100502512562816E-3</v>
      </c>
      <c r="I38" s="440">
        <f t="shared" si="29"/>
        <v>63</v>
      </c>
      <c r="J38" s="650"/>
      <c r="L38" s="1214"/>
      <c r="M38" s="1215"/>
      <c r="N38" s="1215"/>
      <c r="O38" s="1215"/>
      <c r="P38" s="1215"/>
      <c r="Q38" s="1215"/>
      <c r="R38" s="1215"/>
      <c r="S38" s="1216"/>
    </row>
    <row r="39" spans="1:19" ht="19" customHeight="1">
      <c r="A39" s="441">
        <v>6</v>
      </c>
      <c r="B39" s="442">
        <v>5174</v>
      </c>
      <c r="C39" s="442">
        <v>2281</v>
      </c>
      <c r="D39" s="446">
        <f>C39/B39</f>
        <v>0.44085813683803632</v>
      </c>
      <c r="E39" s="442">
        <v>58</v>
      </c>
      <c r="F39" s="446">
        <f>E39/B39</f>
        <v>1.1209895632006184E-2</v>
      </c>
      <c r="G39" s="442">
        <v>17</v>
      </c>
      <c r="H39" s="446">
        <f>G39/B39</f>
        <v>3.2856590645535368E-3</v>
      </c>
      <c r="I39" s="440">
        <f t="shared" si="29"/>
        <v>2356</v>
      </c>
      <c r="J39" s="650"/>
      <c r="L39" s="1214"/>
      <c r="M39" s="1215"/>
      <c r="N39" s="1215"/>
      <c r="O39" s="1215"/>
      <c r="P39" s="1215"/>
      <c r="Q39" s="1215"/>
      <c r="R39" s="1215"/>
      <c r="S39" s="1216"/>
    </row>
    <row r="40" spans="1:19" ht="19" customHeight="1">
      <c r="A40" s="441">
        <v>7</v>
      </c>
      <c r="B40" s="442">
        <v>11438</v>
      </c>
      <c r="C40" s="442">
        <v>5791</v>
      </c>
      <c r="D40" s="446">
        <f>C40/B40</f>
        <v>0.50629480678440286</v>
      </c>
      <c r="E40" s="442">
        <v>226</v>
      </c>
      <c r="F40" s="446">
        <f>E40/B40</f>
        <v>1.9758699073264555E-2</v>
      </c>
      <c r="G40" s="442">
        <v>167</v>
      </c>
      <c r="H40" s="446">
        <f>G40/B40</f>
        <v>1.4600454624934429E-2</v>
      </c>
      <c r="I40" s="440">
        <f t="shared" si="29"/>
        <v>6184</v>
      </c>
      <c r="J40" s="650"/>
      <c r="L40" s="1214"/>
      <c r="M40" s="1215"/>
      <c r="N40" s="1215"/>
      <c r="O40" s="1215"/>
      <c r="P40" s="1215"/>
      <c r="Q40" s="1215"/>
      <c r="R40" s="1215"/>
      <c r="S40" s="1216"/>
    </row>
    <row r="41" spans="1:19" ht="19" customHeight="1">
      <c r="A41" s="441">
        <v>8</v>
      </c>
      <c r="B41" s="442">
        <v>13891</v>
      </c>
      <c r="C41" s="442">
        <v>6305</v>
      </c>
      <c r="D41" s="446">
        <f>C41/B41</f>
        <v>0.45389100856669784</v>
      </c>
      <c r="E41" s="442">
        <v>397</v>
      </c>
      <c r="F41" s="446">
        <f>E41/B41</f>
        <v>2.8579655892304368E-2</v>
      </c>
      <c r="G41" s="442">
        <v>140</v>
      </c>
      <c r="H41" s="446">
        <f>G41/B41</f>
        <v>1.0078468072852927E-2</v>
      </c>
      <c r="I41" s="440">
        <f t="shared" si="29"/>
        <v>6842</v>
      </c>
      <c r="J41" s="650"/>
      <c r="L41" s="1214"/>
      <c r="M41" s="1215"/>
      <c r="N41" s="1215"/>
      <c r="O41" s="1215"/>
      <c r="P41" s="1215"/>
      <c r="Q41" s="1215"/>
      <c r="R41" s="1215"/>
      <c r="S41" s="1216"/>
    </row>
    <row r="42" spans="1:19" ht="19" customHeight="1">
      <c r="A42" s="441">
        <v>9</v>
      </c>
      <c r="B42" s="442">
        <v>3458</v>
      </c>
      <c r="C42" s="442">
        <v>863</v>
      </c>
      <c r="D42" s="446">
        <f t="shared" si="26"/>
        <v>0.24956622325043379</v>
      </c>
      <c r="E42" s="442">
        <v>37</v>
      </c>
      <c r="F42" s="446">
        <f t="shared" si="27"/>
        <v>1.0699826489300174E-2</v>
      </c>
      <c r="G42" s="442">
        <v>2</v>
      </c>
      <c r="H42" s="446">
        <f t="shared" si="28"/>
        <v>5.7836899942163096E-4</v>
      </c>
      <c r="I42" s="440">
        <f t="shared" si="29"/>
        <v>902</v>
      </c>
      <c r="J42" s="650"/>
      <c r="L42" s="1214"/>
      <c r="M42" s="1215"/>
      <c r="N42" s="1215"/>
      <c r="O42" s="1215"/>
      <c r="P42" s="1215"/>
      <c r="Q42" s="1215"/>
      <c r="R42" s="1215"/>
      <c r="S42" s="1216"/>
    </row>
    <row r="43" spans="1:19" ht="19" customHeight="1">
      <c r="A43" s="441">
        <v>10</v>
      </c>
      <c r="B43" s="442">
        <v>538</v>
      </c>
      <c r="C43" s="442">
        <v>150</v>
      </c>
      <c r="D43" s="446">
        <f t="shared" si="26"/>
        <v>0.27881040892193309</v>
      </c>
      <c r="E43" s="442">
        <v>0</v>
      </c>
      <c r="F43" s="446">
        <f t="shared" si="27"/>
        <v>0</v>
      </c>
      <c r="G43" s="442">
        <v>0</v>
      </c>
      <c r="H43" s="446">
        <f t="shared" si="28"/>
        <v>0</v>
      </c>
      <c r="I43" s="440">
        <f t="shared" si="29"/>
        <v>150</v>
      </c>
      <c r="J43" s="650"/>
      <c r="L43" s="1214"/>
      <c r="M43" s="1215"/>
      <c r="N43" s="1215"/>
      <c r="O43" s="1215"/>
      <c r="P43" s="1215"/>
      <c r="Q43" s="1215"/>
      <c r="R43" s="1215"/>
      <c r="S43" s="1216"/>
    </row>
    <row r="44" spans="1:19" ht="19" customHeight="1" thickBot="1">
      <c r="A44" s="444" t="s">
        <v>3</v>
      </c>
      <c r="B44" s="445">
        <f>SUM(B37:B43)</f>
        <v>36868</v>
      </c>
      <c r="C44" s="445">
        <f>SUM(C37:C43)</f>
        <v>15449</v>
      </c>
      <c r="D44" s="446">
        <f>C44/B44</f>
        <v>0.41903547792123252</v>
      </c>
      <c r="E44" s="445">
        <f>SUM(E37:E43)</f>
        <v>718</v>
      </c>
      <c r="F44" s="446">
        <f>E44/B44</f>
        <v>1.9474883367690137E-2</v>
      </c>
      <c r="G44" s="445">
        <f>SUM(G37:G43)</f>
        <v>330</v>
      </c>
      <c r="H44" s="446">
        <f>G44/B44</f>
        <v>8.9508516870999248E-3</v>
      </c>
      <c r="I44" s="445">
        <f t="shared" si="29"/>
        <v>16497</v>
      </c>
      <c r="J44" s="656"/>
      <c r="L44" s="1217"/>
      <c r="M44" s="1218"/>
      <c r="N44" s="1218"/>
      <c r="O44" s="1218"/>
      <c r="P44" s="1218"/>
      <c r="Q44" s="1218"/>
      <c r="R44" s="1218"/>
      <c r="S44" s="1219"/>
    </row>
    <row r="45" spans="1:19" s="438" customFormat="1" ht="19" customHeight="1" thickTop="1">
      <c r="A45" s="439" t="s">
        <v>118</v>
      </c>
      <c r="B45" s="439" t="s">
        <v>86</v>
      </c>
      <c r="C45" s="449" t="s">
        <v>407</v>
      </c>
      <c r="D45" s="450" t="s">
        <v>404</v>
      </c>
      <c r="E45" s="455" t="s">
        <v>409</v>
      </c>
      <c r="F45" s="456" t="s">
        <v>404</v>
      </c>
      <c r="G45" s="457" t="s">
        <v>410</v>
      </c>
      <c r="H45" s="458" t="s">
        <v>404</v>
      </c>
      <c r="I45" s="452"/>
      <c r="J45" s="649"/>
      <c r="K45" s="649"/>
      <c r="L45" s="466"/>
      <c r="M45" s="466"/>
      <c r="N45" s="466"/>
      <c r="O45" s="466"/>
      <c r="P45" s="466"/>
      <c r="Q45" s="466"/>
      <c r="R45" s="466"/>
      <c r="S45" s="466"/>
    </row>
    <row r="46" spans="1:19" ht="19" customHeight="1">
      <c r="A46" s="441">
        <v>4</v>
      </c>
      <c r="B46" s="442">
        <v>379</v>
      </c>
      <c r="C46" s="442">
        <v>0</v>
      </c>
      <c r="D46" s="451">
        <f t="shared" ref="D46:D52" si="30">C46/B46</f>
        <v>0</v>
      </c>
      <c r="E46" s="459">
        <f t="shared" ref="E46:E52" si="31">C46+I37</f>
        <v>0</v>
      </c>
      <c r="F46" s="446">
        <f t="shared" ref="F46:F52" si="32">E46/B46</f>
        <v>0</v>
      </c>
      <c r="G46" s="442">
        <f t="shared" ref="G46:G52" si="33">B46-E46</f>
        <v>379</v>
      </c>
      <c r="H46" s="460">
        <f t="shared" ref="H46:H52" si="34">G46/B46</f>
        <v>1</v>
      </c>
      <c r="I46" s="453"/>
      <c r="J46" s="655"/>
      <c r="L46" s="1220" t="s">
        <v>431</v>
      </c>
      <c r="M46" s="1220"/>
      <c r="N46" s="466"/>
      <c r="O46" s="466"/>
      <c r="P46" s="466"/>
      <c r="Q46" s="466"/>
      <c r="R46" s="466"/>
      <c r="S46" s="466"/>
    </row>
    <row r="47" spans="1:19" ht="19" customHeight="1">
      <c r="A47" s="441">
        <v>5</v>
      </c>
      <c r="B47" s="442">
        <f>133+1236+223+278+120</f>
        <v>1990</v>
      </c>
      <c r="C47" s="442">
        <v>0</v>
      </c>
      <c r="D47" s="451">
        <f>C47/B47</f>
        <v>0</v>
      </c>
      <c r="E47" s="459">
        <f t="shared" si="31"/>
        <v>63</v>
      </c>
      <c r="F47" s="446">
        <f>E47/B47</f>
        <v>3.1658291457286429E-2</v>
      </c>
      <c r="G47" s="442">
        <f t="shared" si="33"/>
        <v>1927</v>
      </c>
      <c r="H47" s="460">
        <f>G47/B47</f>
        <v>0.96834170854271362</v>
      </c>
      <c r="I47" s="453"/>
      <c r="J47" s="655"/>
      <c r="L47" s="628"/>
      <c r="M47" s="628"/>
      <c r="N47" s="466"/>
      <c r="O47" s="466"/>
      <c r="P47" s="466"/>
      <c r="Q47" s="466"/>
      <c r="R47" s="466"/>
      <c r="S47" s="466"/>
    </row>
    <row r="48" spans="1:19" ht="19" customHeight="1">
      <c r="A48" s="441">
        <v>6</v>
      </c>
      <c r="B48" s="442">
        <v>5174</v>
      </c>
      <c r="C48" s="442">
        <v>182</v>
      </c>
      <c r="D48" s="451">
        <f>C48/B48</f>
        <v>3.5175879396984924E-2</v>
      </c>
      <c r="E48" s="459">
        <f t="shared" si="31"/>
        <v>2538</v>
      </c>
      <c r="F48" s="446">
        <f>E48/B48</f>
        <v>0.490529570931581</v>
      </c>
      <c r="G48" s="442">
        <f t="shared" si="33"/>
        <v>2636</v>
      </c>
      <c r="H48" s="460">
        <f>G48/B48</f>
        <v>0.509470429068419</v>
      </c>
      <c r="I48" s="453"/>
      <c r="J48" s="655"/>
      <c r="L48" s="1184"/>
      <c r="M48" s="1185"/>
      <c r="N48" s="1185"/>
      <c r="O48" s="1185"/>
      <c r="P48" s="1185"/>
      <c r="Q48" s="1185"/>
      <c r="R48" s="1185"/>
      <c r="S48" s="1186"/>
    </row>
    <row r="49" spans="1:19" ht="19" customHeight="1">
      <c r="A49" s="441">
        <v>7</v>
      </c>
      <c r="B49" s="442">
        <v>11438</v>
      </c>
      <c r="C49" s="442">
        <v>757</v>
      </c>
      <c r="D49" s="451">
        <f>C49/B49</f>
        <v>6.6182899108235702E-2</v>
      </c>
      <c r="E49" s="459">
        <f t="shared" si="31"/>
        <v>6941</v>
      </c>
      <c r="F49" s="446">
        <f>E49/B49</f>
        <v>0.60683685959083755</v>
      </c>
      <c r="G49" s="442">
        <f t="shared" si="33"/>
        <v>4497</v>
      </c>
      <c r="H49" s="460">
        <f>G49/B49</f>
        <v>0.39316314040916245</v>
      </c>
      <c r="I49" s="453"/>
      <c r="J49" s="655"/>
      <c r="L49" s="1187"/>
      <c r="M49" s="1188"/>
      <c r="N49" s="1188"/>
      <c r="O49" s="1188"/>
      <c r="P49" s="1188"/>
      <c r="Q49" s="1188"/>
      <c r="R49" s="1188"/>
      <c r="S49" s="1189"/>
    </row>
    <row r="50" spans="1:19" ht="19" customHeight="1">
      <c r="A50" s="441">
        <v>8</v>
      </c>
      <c r="B50" s="442">
        <v>13891</v>
      </c>
      <c r="C50" s="442">
        <v>1287</v>
      </c>
      <c r="D50" s="451">
        <f>C50/B50</f>
        <v>9.2649917212583685E-2</v>
      </c>
      <c r="E50" s="459">
        <f t="shared" si="31"/>
        <v>8129</v>
      </c>
      <c r="F50" s="446">
        <f>E50/B50</f>
        <v>0.58519904974443882</v>
      </c>
      <c r="G50" s="442">
        <f t="shared" si="33"/>
        <v>5762</v>
      </c>
      <c r="H50" s="460">
        <f>G50/B50</f>
        <v>0.41480095025556113</v>
      </c>
      <c r="I50" s="453"/>
      <c r="J50" s="655"/>
      <c r="L50" s="1187"/>
      <c r="M50" s="1188"/>
      <c r="N50" s="1188"/>
      <c r="O50" s="1188"/>
      <c r="P50" s="1188"/>
      <c r="Q50" s="1188"/>
      <c r="R50" s="1188"/>
      <c r="S50" s="1189"/>
    </row>
    <row r="51" spans="1:19" ht="19" customHeight="1">
      <c r="A51" s="441">
        <v>9</v>
      </c>
      <c r="B51" s="442">
        <v>3458</v>
      </c>
      <c r="C51" s="442">
        <v>405</v>
      </c>
      <c r="D51" s="451">
        <f t="shared" si="30"/>
        <v>0.11711972238288028</v>
      </c>
      <c r="E51" s="459">
        <f t="shared" si="31"/>
        <v>1307</v>
      </c>
      <c r="F51" s="446">
        <f t="shared" si="32"/>
        <v>0.37796414112203586</v>
      </c>
      <c r="G51" s="442">
        <f t="shared" si="33"/>
        <v>2151</v>
      </c>
      <c r="H51" s="460">
        <f t="shared" si="34"/>
        <v>0.62203585887796409</v>
      </c>
      <c r="I51" s="453"/>
      <c r="J51" s="655"/>
      <c r="L51" s="1187"/>
      <c r="M51" s="1188"/>
      <c r="N51" s="1188"/>
      <c r="O51" s="1188"/>
      <c r="P51" s="1188"/>
      <c r="Q51" s="1188"/>
      <c r="R51" s="1188"/>
      <c r="S51" s="1189"/>
    </row>
    <row r="52" spans="1:19" ht="19" customHeight="1">
      <c r="A52" s="441">
        <v>10</v>
      </c>
      <c r="B52" s="442">
        <v>538</v>
      </c>
      <c r="C52" s="442">
        <v>50</v>
      </c>
      <c r="D52" s="451">
        <f t="shared" si="30"/>
        <v>9.2936802973977689E-2</v>
      </c>
      <c r="E52" s="459">
        <f t="shared" si="31"/>
        <v>200</v>
      </c>
      <c r="F52" s="446">
        <f t="shared" si="32"/>
        <v>0.37174721189591076</v>
      </c>
      <c r="G52" s="442">
        <f t="shared" si="33"/>
        <v>338</v>
      </c>
      <c r="H52" s="460">
        <f t="shared" si="34"/>
        <v>0.62825278810408924</v>
      </c>
      <c r="I52" s="453"/>
      <c r="J52" s="655"/>
      <c r="L52" s="1187"/>
      <c r="M52" s="1188"/>
      <c r="N52" s="1188"/>
      <c r="O52" s="1188"/>
      <c r="P52" s="1188"/>
      <c r="Q52" s="1188"/>
      <c r="R52" s="1188"/>
      <c r="S52" s="1189"/>
    </row>
    <row r="53" spans="1:19" ht="19" customHeight="1" thickBot="1">
      <c r="A53" s="444" t="s">
        <v>3</v>
      </c>
      <c r="B53" s="445">
        <f>SUM(B46:B52)</f>
        <v>36868</v>
      </c>
      <c r="C53" s="445">
        <f>SUM(C46:C52)</f>
        <v>2681</v>
      </c>
      <c r="D53" s="451">
        <f>C53/B53</f>
        <v>7.2718889009439083E-2</v>
      </c>
      <c r="E53" s="461">
        <f>SUM(E46:E52)</f>
        <v>19178</v>
      </c>
      <c r="F53" s="462">
        <f>E53/B53</f>
        <v>0.52018010198546161</v>
      </c>
      <c r="G53" s="463">
        <f>SUM(G46:G52)</f>
        <v>17690</v>
      </c>
      <c r="H53" s="464">
        <f>G53/B53</f>
        <v>0.47981989801453834</v>
      </c>
      <c r="I53" s="454"/>
      <c r="J53" s="657"/>
      <c r="L53" s="1187"/>
      <c r="M53" s="1188"/>
      <c r="N53" s="1188"/>
      <c r="O53" s="1188"/>
      <c r="P53" s="1188"/>
      <c r="Q53" s="1188"/>
      <c r="R53" s="1188"/>
      <c r="S53" s="1189"/>
    </row>
    <row r="54" spans="1:19" ht="11" customHeight="1" thickTop="1">
      <c r="L54" s="1187"/>
      <c r="M54" s="1188"/>
      <c r="N54" s="1188"/>
      <c r="O54" s="1188"/>
      <c r="P54" s="1188"/>
      <c r="Q54" s="1188"/>
      <c r="R54" s="1188"/>
      <c r="S54" s="1189"/>
    </row>
    <row r="55" spans="1:19" s="473" customFormat="1" ht="19" customHeight="1" thickBot="1">
      <c r="A55" s="473" t="s">
        <v>424</v>
      </c>
      <c r="J55" s="658"/>
      <c r="K55" s="658"/>
      <c r="L55" s="1187"/>
      <c r="M55" s="1188"/>
      <c r="N55" s="1188"/>
      <c r="O55" s="1188"/>
      <c r="P55" s="1188"/>
      <c r="Q55" s="1188"/>
      <c r="R55" s="1188"/>
      <c r="S55" s="1189"/>
    </row>
    <row r="56" spans="1:19" s="438" customFormat="1" ht="19" customHeight="1" thickTop="1">
      <c r="A56" s="439" t="s">
        <v>118</v>
      </c>
      <c r="B56" s="439" t="s">
        <v>513</v>
      </c>
      <c r="C56" s="439" t="s">
        <v>411</v>
      </c>
      <c r="D56" s="439" t="s">
        <v>515</v>
      </c>
      <c r="E56" s="439" t="s">
        <v>412</v>
      </c>
      <c r="F56" s="439" t="s">
        <v>516</v>
      </c>
      <c r="G56" s="439" t="s">
        <v>413</v>
      </c>
      <c r="H56" s="450" t="s">
        <v>404</v>
      </c>
      <c r="I56" s="483" t="s">
        <v>514</v>
      </c>
      <c r="J56" s="649"/>
      <c r="K56" s="649"/>
      <c r="L56" s="1187"/>
      <c r="M56" s="1188"/>
      <c r="N56" s="1188"/>
      <c r="O56" s="1188"/>
      <c r="P56" s="1188"/>
      <c r="Q56" s="1188"/>
      <c r="R56" s="1188"/>
      <c r="S56" s="1189"/>
    </row>
    <row r="57" spans="1:19" ht="19" customHeight="1">
      <c r="A57" s="441">
        <v>4</v>
      </c>
      <c r="B57" s="442">
        <v>379</v>
      </c>
      <c r="C57" s="442">
        <v>0</v>
      </c>
      <c r="D57" s="465">
        <f t="shared" ref="D57:D63" si="35">C57/B57</f>
        <v>0</v>
      </c>
      <c r="E57" s="442">
        <v>0</v>
      </c>
      <c r="F57" s="465">
        <f t="shared" ref="F57:F63" si="36">E57/B57</f>
        <v>0</v>
      </c>
      <c r="G57" s="442">
        <f t="shared" ref="G57:G63" si="37">B57-C57-E57</f>
        <v>379</v>
      </c>
      <c r="H57" s="451">
        <f t="shared" ref="H57:H63" si="38">G57/B57</f>
        <v>1</v>
      </c>
      <c r="I57" s="484" t="e">
        <f t="shared" ref="I57:I64" si="39">C57/(C57+E57)</f>
        <v>#DIV/0!</v>
      </c>
      <c r="J57" s="659"/>
      <c r="L57" s="1187"/>
      <c r="M57" s="1188"/>
      <c r="N57" s="1188"/>
      <c r="O57" s="1188"/>
      <c r="P57" s="1188"/>
      <c r="Q57" s="1188"/>
      <c r="R57" s="1188"/>
      <c r="S57" s="1189"/>
    </row>
    <row r="58" spans="1:19" ht="19" customHeight="1">
      <c r="A58" s="441">
        <v>5</v>
      </c>
      <c r="B58" s="442">
        <f>133+1236+223+278+120</f>
        <v>1990</v>
      </c>
      <c r="C58" s="442">
        <v>25</v>
      </c>
      <c r="D58" s="465">
        <f>C58/B58</f>
        <v>1.2562814070351759E-2</v>
      </c>
      <c r="E58" s="442">
        <v>16</v>
      </c>
      <c r="F58" s="465">
        <f>E58/B58</f>
        <v>8.0402010050251264E-3</v>
      </c>
      <c r="G58" s="442">
        <f t="shared" si="37"/>
        <v>1949</v>
      </c>
      <c r="H58" s="451">
        <f>G58/B58</f>
        <v>0.97939698492462313</v>
      </c>
      <c r="I58" s="484">
        <f t="shared" si="39"/>
        <v>0.6097560975609756</v>
      </c>
      <c r="J58" s="659"/>
      <c r="L58" s="1187"/>
      <c r="M58" s="1188"/>
      <c r="N58" s="1188"/>
      <c r="O58" s="1188"/>
      <c r="P58" s="1188"/>
      <c r="Q58" s="1188"/>
      <c r="R58" s="1188"/>
      <c r="S58" s="1189"/>
    </row>
    <row r="59" spans="1:19" ht="19" customHeight="1">
      <c r="A59" s="441">
        <v>6</v>
      </c>
      <c r="B59" s="442">
        <v>5174</v>
      </c>
      <c r="C59" s="442">
        <v>1281</v>
      </c>
      <c r="D59" s="465">
        <f t="shared" si="35"/>
        <v>0.24758407421724005</v>
      </c>
      <c r="E59" s="442">
        <v>507</v>
      </c>
      <c r="F59" s="465">
        <f t="shared" si="36"/>
        <v>9.7989949748743713E-2</v>
      </c>
      <c r="G59" s="442">
        <f t="shared" si="37"/>
        <v>3386</v>
      </c>
      <c r="H59" s="451">
        <f t="shared" si="38"/>
        <v>0.6544259760340162</v>
      </c>
      <c r="I59" s="484">
        <f t="shared" si="39"/>
        <v>0.71644295302013428</v>
      </c>
      <c r="J59" s="659"/>
      <c r="L59" s="1187"/>
      <c r="M59" s="1188"/>
      <c r="N59" s="1188"/>
      <c r="O59" s="1188"/>
      <c r="P59" s="1188"/>
      <c r="Q59" s="1188"/>
      <c r="R59" s="1188"/>
      <c r="S59" s="1189"/>
    </row>
    <row r="60" spans="1:19" ht="19" customHeight="1">
      <c r="A60" s="441">
        <v>7</v>
      </c>
      <c r="B60" s="442">
        <v>11438</v>
      </c>
      <c r="C60" s="442">
        <v>3566</v>
      </c>
      <c r="D60" s="465">
        <f t="shared" si="35"/>
        <v>0.31176779157195311</v>
      </c>
      <c r="E60" s="442">
        <v>2029</v>
      </c>
      <c r="F60" s="465">
        <f t="shared" si="36"/>
        <v>0.17739115229935304</v>
      </c>
      <c r="G60" s="442">
        <f t="shared" si="37"/>
        <v>5843</v>
      </c>
      <c r="H60" s="451">
        <f t="shared" si="38"/>
        <v>0.51084105612869379</v>
      </c>
      <c r="I60" s="484">
        <f>C60/(C60+E60)</f>
        <v>0.63735478105451293</v>
      </c>
      <c r="J60" s="659"/>
      <c r="L60" s="1187"/>
      <c r="M60" s="1188"/>
      <c r="N60" s="1188"/>
      <c r="O60" s="1188"/>
      <c r="P60" s="1188"/>
      <c r="Q60" s="1188"/>
      <c r="R60" s="1188"/>
      <c r="S60" s="1189"/>
    </row>
    <row r="61" spans="1:19" ht="19" customHeight="1">
      <c r="A61" s="441">
        <v>8</v>
      </c>
      <c r="B61" s="442">
        <v>13891</v>
      </c>
      <c r="C61" s="442">
        <v>4639</v>
      </c>
      <c r="D61" s="465">
        <f>C61/B61</f>
        <v>0.33395723849974807</v>
      </c>
      <c r="E61" s="442">
        <v>2010</v>
      </c>
      <c r="F61" s="465">
        <f>E61/B61</f>
        <v>0.14469800590310272</v>
      </c>
      <c r="G61" s="442">
        <f t="shared" si="37"/>
        <v>7242</v>
      </c>
      <c r="H61" s="451">
        <f>G61/B61</f>
        <v>0.52134475559714921</v>
      </c>
      <c r="I61" s="484">
        <f>C61/(C61+E61)</f>
        <v>0.69769890209053997</v>
      </c>
      <c r="J61" s="659"/>
      <c r="L61" s="1187"/>
      <c r="M61" s="1188"/>
      <c r="N61" s="1188"/>
      <c r="O61" s="1188"/>
      <c r="P61" s="1188"/>
      <c r="Q61" s="1188"/>
      <c r="R61" s="1188"/>
      <c r="S61" s="1189"/>
    </row>
    <row r="62" spans="1:19" ht="19" customHeight="1">
      <c r="A62" s="441">
        <v>9</v>
      </c>
      <c r="B62" s="442">
        <v>3458</v>
      </c>
      <c r="C62" s="442">
        <v>910</v>
      </c>
      <c r="D62" s="465">
        <f t="shared" si="35"/>
        <v>0.26315789473684209</v>
      </c>
      <c r="E62" s="442">
        <v>343</v>
      </c>
      <c r="F62" s="465">
        <f t="shared" si="36"/>
        <v>9.9190283400809723E-2</v>
      </c>
      <c r="G62" s="442">
        <f t="shared" si="37"/>
        <v>2205</v>
      </c>
      <c r="H62" s="451">
        <f t="shared" si="38"/>
        <v>0.63765182186234814</v>
      </c>
      <c r="I62" s="484">
        <f t="shared" si="39"/>
        <v>0.72625698324022347</v>
      </c>
      <c r="J62" s="659"/>
      <c r="L62" s="1187"/>
      <c r="M62" s="1188"/>
      <c r="N62" s="1188"/>
      <c r="O62" s="1188"/>
      <c r="P62" s="1188"/>
      <c r="Q62" s="1188"/>
      <c r="R62" s="1188"/>
      <c r="S62" s="1189"/>
    </row>
    <row r="63" spans="1:19" ht="19" customHeight="1">
      <c r="A63" s="441">
        <v>10</v>
      </c>
      <c r="B63" s="442">
        <v>538</v>
      </c>
      <c r="C63" s="442">
        <v>72</v>
      </c>
      <c r="D63" s="465">
        <f t="shared" si="35"/>
        <v>0.13382899628252787</v>
      </c>
      <c r="E63" s="442">
        <v>65</v>
      </c>
      <c r="F63" s="465">
        <f t="shared" si="36"/>
        <v>0.120817843866171</v>
      </c>
      <c r="G63" s="442">
        <f t="shared" si="37"/>
        <v>401</v>
      </c>
      <c r="H63" s="451">
        <f t="shared" si="38"/>
        <v>0.74535315985130113</v>
      </c>
      <c r="I63" s="484">
        <f t="shared" si="39"/>
        <v>0.52554744525547448</v>
      </c>
      <c r="J63" s="659"/>
      <c r="L63" s="1187"/>
      <c r="M63" s="1188"/>
      <c r="N63" s="1188"/>
      <c r="O63" s="1188"/>
      <c r="P63" s="1188"/>
      <c r="Q63" s="1188"/>
      <c r="R63" s="1188"/>
      <c r="S63" s="1189"/>
    </row>
    <row r="64" spans="1:19" ht="18" customHeight="1" thickBot="1">
      <c r="A64" s="444" t="s">
        <v>3</v>
      </c>
      <c r="B64" s="445">
        <f>SUM(B57:B63)</f>
        <v>36868</v>
      </c>
      <c r="C64" s="445">
        <f>SUM(C57:C63)</f>
        <v>10493</v>
      </c>
      <c r="D64" s="465">
        <f>C64/B64</f>
        <v>0.28460995985678639</v>
      </c>
      <c r="E64" s="445">
        <f>SUM(E57:E63)</f>
        <v>4970</v>
      </c>
      <c r="F64" s="465">
        <f>E64/B64</f>
        <v>0.13480525116632311</v>
      </c>
      <c r="G64" s="445">
        <f>SUM(G57:G63)</f>
        <v>21405</v>
      </c>
      <c r="H64" s="451">
        <f>G64/B64</f>
        <v>0.58058478897689048</v>
      </c>
      <c r="I64" s="485">
        <f t="shared" si="39"/>
        <v>0.67858759619737441</v>
      </c>
      <c r="J64" s="659"/>
      <c r="L64" s="1190"/>
      <c r="M64" s="1191"/>
      <c r="N64" s="1191"/>
      <c r="O64" s="1191"/>
      <c r="P64" s="1191"/>
      <c r="Q64" s="1191"/>
      <c r="R64" s="1191"/>
      <c r="S64" s="1192"/>
    </row>
    <row r="65" spans="1:22" ht="18" customHeight="1" thickTop="1"/>
    <row r="67" spans="1:22" ht="25">
      <c r="A67" s="789">
        <v>2024</v>
      </c>
      <c r="B67" s="157" t="s">
        <v>517</v>
      </c>
      <c r="C67" s="157" t="s">
        <v>35</v>
      </c>
      <c r="D67" s="157" t="s">
        <v>519</v>
      </c>
      <c r="E67" s="157" t="s">
        <v>140</v>
      </c>
      <c r="F67" s="157" t="s">
        <v>529</v>
      </c>
      <c r="G67" s="157" t="s">
        <v>519</v>
      </c>
      <c r="H67" s="630" t="s">
        <v>530</v>
      </c>
      <c r="I67"/>
      <c r="J67"/>
    </row>
    <row r="68" spans="1:22">
      <c r="A68" s="629" t="s">
        <v>521</v>
      </c>
      <c r="B68" s="157" t="s">
        <v>518</v>
      </c>
      <c r="C68" s="616">
        <v>2939522</v>
      </c>
      <c r="D68" s="616">
        <v>4040</v>
      </c>
      <c r="E68" s="614">
        <f>C68-D68</f>
        <v>2935482</v>
      </c>
      <c r="F68" s="616">
        <v>3232260</v>
      </c>
      <c r="G68" s="616">
        <v>4040</v>
      </c>
      <c r="H68" s="614">
        <f>F68-G68</f>
        <v>3228220</v>
      </c>
      <c r="I68" s="614">
        <v>23</v>
      </c>
      <c r="J68">
        <f>1969+379</f>
        <v>2348</v>
      </c>
      <c r="L68" s="665">
        <f>H68/J68</f>
        <v>1374.8807495741057</v>
      </c>
    </row>
    <row r="69" spans="1:22">
      <c r="A69">
        <v>5</v>
      </c>
      <c r="B69" s="157" t="s">
        <v>520</v>
      </c>
      <c r="C69" s="616">
        <v>477807</v>
      </c>
      <c r="D69" s="616">
        <v>3480</v>
      </c>
      <c r="E69" s="614">
        <f t="shared" ref="E69:E74" si="40">C69-D69</f>
        <v>474327</v>
      </c>
      <c r="F69" s="616">
        <v>525570</v>
      </c>
      <c r="G69" s="616">
        <v>3480</v>
      </c>
      <c r="H69" s="614">
        <f t="shared" ref="H69:H74" si="41">F69-G69</f>
        <v>522090</v>
      </c>
      <c r="I69" s="614">
        <v>5</v>
      </c>
      <c r="J69" s="614">
        <v>133</v>
      </c>
      <c r="L69" s="665">
        <f t="shared" ref="L69:L78" si="42">H69/J69</f>
        <v>3925.4887218045114</v>
      </c>
      <c r="S69" s="664">
        <v>115000000</v>
      </c>
      <c r="T69" s="664">
        <f>S69*0.13</f>
        <v>14950000</v>
      </c>
      <c r="U69" s="664"/>
      <c r="V69" s="437">
        <v>13</v>
      </c>
    </row>
    <row r="70" spans="1:22">
      <c r="A70">
        <v>6</v>
      </c>
      <c r="B70" s="157" t="s">
        <v>523</v>
      </c>
      <c r="C70" s="616">
        <v>19170665</v>
      </c>
      <c r="D70" s="616">
        <v>26790</v>
      </c>
      <c r="E70" s="614">
        <f t="shared" si="40"/>
        <v>19143875</v>
      </c>
      <c r="F70" s="616">
        <v>21087090</v>
      </c>
      <c r="G70" s="616">
        <v>26790</v>
      </c>
      <c r="H70" s="614">
        <f t="shared" si="41"/>
        <v>21060300</v>
      </c>
      <c r="I70" s="614">
        <v>30</v>
      </c>
      <c r="J70" s="614">
        <v>5174</v>
      </c>
      <c r="L70" s="665">
        <f t="shared" si="42"/>
        <v>4070.4097410127561</v>
      </c>
      <c r="S70" s="664">
        <v>139757096</v>
      </c>
      <c r="T70" s="664">
        <f>S70*0.13</f>
        <v>18168422.48</v>
      </c>
      <c r="U70" s="664"/>
      <c r="V70" s="437">
        <v>13</v>
      </c>
    </row>
    <row r="71" spans="1:22">
      <c r="A71">
        <v>7</v>
      </c>
      <c r="B71" s="157" t="s">
        <v>523</v>
      </c>
      <c r="C71" s="616">
        <v>47598067</v>
      </c>
      <c r="D71" s="616">
        <v>17800</v>
      </c>
      <c r="E71" s="614">
        <f t="shared" si="40"/>
        <v>47580267</v>
      </c>
      <c r="F71" s="616">
        <v>52356880</v>
      </c>
      <c r="G71" s="616">
        <v>17800</v>
      </c>
      <c r="H71" s="614">
        <f t="shared" si="41"/>
        <v>52339080</v>
      </c>
      <c r="I71" s="614">
        <v>31</v>
      </c>
      <c r="J71" s="614">
        <v>11438</v>
      </c>
      <c r="L71" s="665">
        <f t="shared" si="42"/>
        <v>4575.8943871306174</v>
      </c>
      <c r="S71" s="664">
        <v>91500000</v>
      </c>
      <c r="T71" s="664">
        <f>S71*0.13</f>
        <v>11895000</v>
      </c>
      <c r="U71" s="664"/>
      <c r="V71" s="437">
        <v>13</v>
      </c>
    </row>
    <row r="72" spans="1:22">
      <c r="A72">
        <v>8</v>
      </c>
      <c r="B72" s="157" t="s">
        <v>523</v>
      </c>
      <c r="C72" s="616">
        <v>55870570</v>
      </c>
      <c r="D72" s="616">
        <v>5980</v>
      </c>
      <c r="E72" s="614">
        <f t="shared" si="40"/>
        <v>55864590</v>
      </c>
      <c r="F72" s="616">
        <v>61456496</v>
      </c>
      <c r="G72" s="616">
        <v>5980</v>
      </c>
      <c r="H72" s="614">
        <f t="shared" si="41"/>
        <v>61450516</v>
      </c>
      <c r="I72" s="614">
        <v>31</v>
      </c>
      <c r="J72" s="614">
        <v>13891</v>
      </c>
      <c r="L72" s="665">
        <f t="shared" si="42"/>
        <v>4423.7647397595565</v>
      </c>
      <c r="S72" s="664">
        <v>139757096</v>
      </c>
      <c r="T72" s="664">
        <f>S72*0.105</f>
        <v>14674495.08</v>
      </c>
      <c r="U72" s="664"/>
      <c r="V72" s="437">
        <v>11</v>
      </c>
    </row>
    <row r="73" spans="1:22">
      <c r="A73">
        <v>9</v>
      </c>
      <c r="B73" s="157" t="s">
        <v>524</v>
      </c>
      <c r="C73" s="616">
        <v>8816632</v>
      </c>
      <c r="D73" s="616">
        <v>5700</v>
      </c>
      <c r="E73" s="614">
        <f t="shared" si="40"/>
        <v>8810932</v>
      </c>
      <c r="F73" s="616">
        <v>9698100</v>
      </c>
      <c r="G73" s="616">
        <v>5700</v>
      </c>
      <c r="H73" s="614">
        <f t="shared" si="41"/>
        <v>9692400</v>
      </c>
      <c r="I73" s="614">
        <v>8</v>
      </c>
      <c r="J73" s="614">
        <v>2410</v>
      </c>
      <c r="L73" s="665">
        <f t="shared" si="42"/>
        <v>4021.7427385892115</v>
      </c>
      <c r="S73" s="663">
        <f>S72-S71</f>
        <v>48257096</v>
      </c>
      <c r="T73" s="663">
        <f>T72-T71</f>
        <v>2779495.08</v>
      </c>
      <c r="U73" s="663"/>
    </row>
    <row r="74" spans="1:22">
      <c r="A74" s="629" t="s">
        <v>522</v>
      </c>
      <c r="B74" s="157" t="s">
        <v>525</v>
      </c>
      <c r="C74" s="616">
        <v>4982837</v>
      </c>
      <c r="D74" s="616">
        <v>1100</v>
      </c>
      <c r="E74" s="614">
        <f t="shared" si="40"/>
        <v>4981737</v>
      </c>
      <c r="F74" s="616">
        <v>5480760</v>
      </c>
      <c r="G74" s="616">
        <v>1100</v>
      </c>
      <c r="H74" s="614">
        <f t="shared" si="41"/>
        <v>5479660</v>
      </c>
      <c r="I74" s="614">
        <v>23</v>
      </c>
      <c r="J74">
        <f>1196+508</f>
        <v>1704</v>
      </c>
      <c r="L74" s="665">
        <f t="shared" si="42"/>
        <v>3215.762910798122</v>
      </c>
      <c r="S74" s="664">
        <v>150000000</v>
      </c>
      <c r="T74" s="664">
        <f>S74*0.11</f>
        <v>16500000</v>
      </c>
      <c r="U74" s="664"/>
      <c r="V74" s="437">
        <v>11</v>
      </c>
    </row>
    <row r="75" spans="1:22" ht="32" customHeight="1">
      <c r="A75"/>
      <c r="B75" s="161" t="s">
        <v>527</v>
      </c>
      <c r="C75" s="631">
        <f t="shared" ref="C75:I75" si="43">C70+C69+C71+C72+C73</f>
        <v>131933741</v>
      </c>
      <c r="D75" s="631">
        <f t="shared" si="43"/>
        <v>59750</v>
      </c>
      <c r="E75" s="631">
        <f t="shared" si="43"/>
        <v>131873991</v>
      </c>
      <c r="F75" s="631">
        <f t="shared" si="43"/>
        <v>145124136</v>
      </c>
      <c r="G75" s="631">
        <f t="shared" si="43"/>
        <v>59750</v>
      </c>
      <c r="H75" s="631">
        <f t="shared" si="43"/>
        <v>145064386</v>
      </c>
      <c r="I75" s="631">
        <f t="shared" si="43"/>
        <v>105</v>
      </c>
      <c r="J75"/>
      <c r="L75" s="665"/>
    </row>
    <row r="76" spans="1:22" ht="32" customHeight="1">
      <c r="A76" s="1221" t="s">
        <v>609</v>
      </c>
      <c r="B76" s="1221"/>
      <c r="C76" s="616">
        <v>953750</v>
      </c>
      <c r="D76" s="616"/>
      <c r="E76" s="614">
        <v>953750</v>
      </c>
      <c r="F76" s="616">
        <f>E76*1.1</f>
        <v>1049125</v>
      </c>
      <c r="G76" s="616"/>
      <c r="H76" s="614">
        <f>F76-G76</f>
        <v>1049125</v>
      </c>
      <c r="I76" s="614">
        <v>23</v>
      </c>
      <c r="J76" s="617">
        <f>1196+508</f>
        <v>1704</v>
      </c>
      <c r="K76" s="791"/>
      <c r="L76" s="792">
        <f>H76/J76</f>
        <v>615.68368544600935</v>
      </c>
    </row>
    <row r="77" spans="1:22" ht="32" customHeight="1" thickBot="1">
      <c r="A77"/>
      <c r="B77" s="161" t="s">
        <v>528</v>
      </c>
      <c r="C77" s="631">
        <f>C68+C74</f>
        <v>7922359</v>
      </c>
      <c r="D77" s="631">
        <f t="shared" ref="D77:I77" si="44">D68+D74</f>
        <v>5140</v>
      </c>
      <c r="E77" s="631">
        <f t="shared" si="44"/>
        <v>7917219</v>
      </c>
      <c r="F77" s="631">
        <f t="shared" si="44"/>
        <v>8713020</v>
      </c>
      <c r="G77" s="631">
        <f t="shared" si="44"/>
        <v>5140</v>
      </c>
      <c r="H77" s="631">
        <f t="shared" si="44"/>
        <v>8707880</v>
      </c>
      <c r="I77" s="631">
        <f t="shared" si="44"/>
        <v>46</v>
      </c>
      <c r="J77"/>
      <c r="L77" s="665"/>
    </row>
    <row r="78" spans="1:22" ht="32" customHeight="1" thickBot="1">
      <c r="A78"/>
      <c r="B78" s="633" t="s">
        <v>526</v>
      </c>
      <c r="C78" s="631">
        <f>SUM(C68:C74)+C76</f>
        <v>140809850</v>
      </c>
      <c r="D78" s="631">
        <f>SUM(D68:D74)</f>
        <v>64890</v>
      </c>
      <c r="E78" s="631">
        <f>SUM(E68:E74)+E76</f>
        <v>140744960</v>
      </c>
      <c r="F78" s="631">
        <f>SUM(F68:F74)</f>
        <v>153837156</v>
      </c>
      <c r="G78" s="631">
        <f>SUM(G68:G74)</f>
        <v>64890</v>
      </c>
      <c r="H78" s="631">
        <f>SUM(H68:H74)+H76</f>
        <v>154821391</v>
      </c>
      <c r="I78" s="632">
        <f>SUM(I68:I74)</f>
        <v>151</v>
      </c>
      <c r="J78" s="631">
        <f>SUM(J68:J77)</f>
        <v>38802</v>
      </c>
      <c r="L78" s="665">
        <f t="shared" si="42"/>
        <v>3990.036364104943</v>
      </c>
    </row>
    <row r="79" spans="1:22">
      <c r="A79"/>
      <c r="B79"/>
      <c r="C79"/>
      <c r="D79"/>
      <c r="E79"/>
      <c r="F79"/>
      <c r="G79"/>
      <c r="H79" s="205"/>
      <c r="I79"/>
      <c r="J79"/>
    </row>
    <row r="80" spans="1:22" ht="22">
      <c r="A80" s="790">
        <v>2023</v>
      </c>
      <c r="B80" s="157" t="s">
        <v>517</v>
      </c>
      <c r="C80" s="157" t="s">
        <v>35</v>
      </c>
      <c r="D80" s="157" t="s">
        <v>519</v>
      </c>
      <c r="E80" s="157" t="s">
        <v>140</v>
      </c>
      <c r="F80" s="157" t="s">
        <v>529</v>
      </c>
      <c r="G80" s="157" t="s">
        <v>519</v>
      </c>
      <c r="H80" s="630" t="s">
        <v>530</v>
      </c>
      <c r="I80"/>
      <c r="J80"/>
    </row>
    <row r="81" spans="1:12">
      <c r="A81" s="629" t="s">
        <v>521</v>
      </c>
      <c r="B81" s="157" t="s">
        <v>554</v>
      </c>
      <c r="C81" s="616"/>
      <c r="D81" s="616"/>
      <c r="E81" s="614">
        <f t="shared" ref="E81:E87" si="45">C81-D81</f>
        <v>0</v>
      </c>
      <c r="F81" s="616"/>
      <c r="G81" s="616"/>
      <c r="H81" s="614">
        <f>F81-G81</f>
        <v>0</v>
      </c>
      <c r="I81" s="614">
        <v>0</v>
      </c>
      <c r="J81"/>
      <c r="L81" s="665" t="e">
        <f>H81/J81</f>
        <v>#DIV/0!</v>
      </c>
    </row>
    <row r="82" spans="1:12">
      <c r="A82">
        <v>5</v>
      </c>
      <c r="B82" s="157" t="s">
        <v>520</v>
      </c>
      <c r="C82" s="616">
        <f t="shared" ref="C82:C87" si="46">F82/1.1</f>
        <v>1795227.2727272725</v>
      </c>
      <c r="D82" s="616"/>
      <c r="E82" s="614">
        <f t="shared" si="45"/>
        <v>1795227.2727272725</v>
      </c>
      <c r="F82" s="616">
        <v>1974750</v>
      </c>
      <c r="G82" s="616"/>
      <c r="H82" s="614">
        <f t="shared" ref="H82:H87" si="47">F82-G82</f>
        <v>1974750</v>
      </c>
      <c r="I82" s="614">
        <v>5</v>
      </c>
      <c r="J82">
        <v>506</v>
      </c>
      <c r="L82" s="665">
        <f t="shared" ref="L82:L90" si="48">H82/J82</f>
        <v>3902.6679841897235</v>
      </c>
    </row>
    <row r="83" spans="1:12">
      <c r="A83">
        <v>6</v>
      </c>
      <c r="B83" s="157" t="s">
        <v>523</v>
      </c>
      <c r="C83" s="616">
        <f t="shared" si="46"/>
        <v>19049727.27272727</v>
      </c>
      <c r="D83" s="616"/>
      <c r="E83" s="614">
        <f t="shared" si="45"/>
        <v>19049727.27272727</v>
      </c>
      <c r="F83" s="616">
        <v>20954700</v>
      </c>
      <c r="G83" s="616"/>
      <c r="H83" s="614">
        <f t="shared" si="47"/>
        <v>20954700</v>
      </c>
      <c r="I83" s="614">
        <v>30</v>
      </c>
      <c r="J83">
        <v>5309</v>
      </c>
      <c r="L83" s="665">
        <f t="shared" si="48"/>
        <v>3947.0145036730082</v>
      </c>
    </row>
    <row r="84" spans="1:12">
      <c r="A84">
        <v>7</v>
      </c>
      <c r="B84" s="157" t="s">
        <v>523</v>
      </c>
      <c r="C84" s="616">
        <f t="shared" si="46"/>
        <v>44856909.090909086</v>
      </c>
      <c r="D84" s="616"/>
      <c r="E84" s="614">
        <f t="shared" si="45"/>
        <v>44856909.090909086</v>
      </c>
      <c r="F84" s="616">
        <v>49342600</v>
      </c>
      <c r="G84" s="616"/>
      <c r="H84" s="614">
        <f t="shared" si="47"/>
        <v>49342600</v>
      </c>
      <c r="I84" s="614">
        <v>31</v>
      </c>
      <c r="J84">
        <v>11036</v>
      </c>
      <c r="L84" s="665">
        <f t="shared" si="48"/>
        <v>4471.0583544762594</v>
      </c>
    </row>
    <row r="85" spans="1:12">
      <c r="A85">
        <v>8</v>
      </c>
      <c r="B85" s="157" t="s">
        <v>523</v>
      </c>
      <c r="C85" s="616">
        <f t="shared" si="46"/>
        <v>44860590.909090906</v>
      </c>
      <c r="D85" s="616"/>
      <c r="E85" s="614">
        <f t="shared" si="45"/>
        <v>44860590.909090906</v>
      </c>
      <c r="F85" s="616">
        <v>49346650</v>
      </c>
      <c r="G85" s="616"/>
      <c r="H85" s="614">
        <f t="shared" si="47"/>
        <v>49346650</v>
      </c>
      <c r="I85" s="614">
        <v>31</v>
      </c>
      <c r="J85">
        <v>11093</v>
      </c>
      <c r="L85" s="665">
        <f t="shared" si="48"/>
        <v>4448.4494726404037</v>
      </c>
    </row>
    <row r="86" spans="1:12">
      <c r="A86">
        <v>9</v>
      </c>
      <c r="B86" s="157" t="s">
        <v>555</v>
      </c>
      <c r="C86" s="616">
        <f t="shared" si="46"/>
        <v>4058727.2727272725</v>
      </c>
      <c r="D86" s="616"/>
      <c r="E86" s="614">
        <f t="shared" si="45"/>
        <v>4058727.2727272725</v>
      </c>
      <c r="F86" s="616">
        <v>4464600</v>
      </c>
      <c r="G86" s="616"/>
      <c r="H86" s="614">
        <f t="shared" si="47"/>
        <v>4464600</v>
      </c>
      <c r="I86" s="614">
        <v>3</v>
      </c>
      <c r="J86">
        <f>263+385+76</f>
        <v>724</v>
      </c>
      <c r="L86" s="665">
        <f t="shared" si="48"/>
        <v>6166.5745856353587</v>
      </c>
    </row>
    <row r="87" spans="1:12">
      <c r="A87" s="629" t="s">
        <v>522</v>
      </c>
      <c r="B87" s="157" t="s">
        <v>556</v>
      </c>
      <c r="C87" s="616">
        <f t="shared" si="46"/>
        <v>1489815.4545454544</v>
      </c>
      <c r="D87" s="616"/>
      <c r="E87" s="614">
        <f t="shared" si="45"/>
        <v>1489815.4545454544</v>
      </c>
      <c r="F87" s="616">
        <v>1638797</v>
      </c>
      <c r="G87" s="616"/>
      <c r="H87" s="614">
        <f t="shared" si="47"/>
        <v>1638797</v>
      </c>
      <c r="I87" s="614">
        <v>23</v>
      </c>
      <c r="J87">
        <v>1365</v>
      </c>
      <c r="L87" s="665">
        <f t="shared" si="48"/>
        <v>1200.5838827838827</v>
      </c>
    </row>
    <row r="88" spans="1:12" ht="32" customHeight="1">
      <c r="A88"/>
      <c r="B88" s="161" t="s">
        <v>527</v>
      </c>
      <c r="C88" s="631">
        <f t="shared" ref="C88:I88" si="49">C83+C82+C84+C85+C86</f>
        <v>114621181.8181818</v>
      </c>
      <c r="D88" s="631">
        <f t="shared" si="49"/>
        <v>0</v>
      </c>
      <c r="E88" s="631">
        <f>E83+E82+E84+E85+E86</f>
        <v>114621181.8181818</v>
      </c>
      <c r="F88" s="631">
        <f t="shared" si="49"/>
        <v>126083300</v>
      </c>
      <c r="G88" s="631">
        <f t="shared" si="49"/>
        <v>0</v>
      </c>
      <c r="H88" s="631">
        <f t="shared" si="49"/>
        <v>126083300</v>
      </c>
      <c r="I88" s="631">
        <f t="shared" si="49"/>
        <v>100</v>
      </c>
      <c r="J88"/>
      <c r="L88" s="665"/>
    </row>
    <row r="89" spans="1:12" ht="32" customHeight="1" thickBot="1">
      <c r="A89"/>
      <c r="B89" s="161" t="s">
        <v>528</v>
      </c>
      <c r="C89" s="631">
        <f t="shared" ref="C89:I89" si="50">C81+C87</f>
        <v>1489815.4545454544</v>
      </c>
      <c r="D89" s="631">
        <f t="shared" si="50"/>
        <v>0</v>
      </c>
      <c r="E89" s="631">
        <f t="shared" si="50"/>
        <v>1489815.4545454544</v>
      </c>
      <c r="F89" s="631">
        <f t="shared" si="50"/>
        <v>1638797</v>
      </c>
      <c r="G89" s="631">
        <f t="shared" si="50"/>
        <v>0</v>
      </c>
      <c r="H89" s="631">
        <f t="shared" si="50"/>
        <v>1638797</v>
      </c>
      <c r="I89" s="631">
        <f t="shared" si="50"/>
        <v>23</v>
      </c>
      <c r="J89"/>
      <c r="L89" s="665"/>
    </row>
    <row r="90" spans="1:12" ht="32" customHeight="1" thickBot="1">
      <c r="A90"/>
      <c r="B90" s="633" t="s">
        <v>526</v>
      </c>
      <c r="C90" s="631">
        <f t="shared" ref="C90:I90" si="51">SUM(C81:C87)</f>
        <v>116110997.27272725</v>
      </c>
      <c r="D90" s="631">
        <f t="shared" si="51"/>
        <v>0</v>
      </c>
      <c r="E90" s="662">
        <f t="shared" si="51"/>
        <v>116110997.27272725</v>
      </c>
      <c r="F90" s="631">
        <f t="shared" si="51"/>
        <v>127722097</v>
      </c>
      <c r="G90" s="631">
        <f t="shared" si="51"/>
        <v>0</v>
      </c>
      <c r="H90" s="662">
        <f t="shared" si="51"/>
        <v>127722097</v>
      </c>
      <c r="I90" s="632">
        <f t="shared" si="51"/>
        <v>123</v>
      </c>
      <c r="J90" s="631">
        <f>SUM(J81:J89)</f>
        <v>30033</v>
      </c>
      <c r="L90" s="665">
        <f t="shared" si="48"/>
        <v>4252.7252355742021</v>
      </c>
    </row>
    <row r="92" spans="1:12">
      <c r="E92" s="437">
        <f>E75/E90</f>
        <v>1.135757973814038</v>
      </c>
    </row>
    <row r="93" spans="1:12">
      <c r="E93" s="663">
        <f>E75-E90</f>
        <v>15762993.727272749</v>
      </c>
    </row>
  </sheetData>
  <mergeCells count="21">
    <mergeCell ref="Z3:AA3"/>
    <mergeCell ref="AJ14:AK14"/>
    <mergeCell ref="AC3:AD3"/>
    <mergeCell ref="AF3:AG3"/>
    <mergeCell ref="J2:K2"/>
    <mergeCell ref="V3:W3"/>
    <mergeCell ref="L3:S11"/>
    <mergeCell ref="A76:B76"/>
    <mergeCell ref="AV4:AW4"/>
    <mergeCell ref="AX4:AY4"/>
    <mergeCell ref="AZ4:BA4"/>
    <mergeCell ref="AJ12:AK12"/>
    <mergeCell ref="AJ13:AK13"/>
    <mergeCell ref="AP12:AQ12"/>
    <mergeCell ref="AP13:AQ13"/>
    <mergeCell ref="AP14:AQ14"/>
    <mergeCell ref="L48:S64"/>
    <mergeCell ref="V14:V15"/>
    <mergeCell ref="L14:S22"/>
    <mergeCell ref="L25:S44"/>
    <mergeCell ref="L46:M46"/>
  </mergeCells>
  <phoneticPr fontId="1"/>
  <pageMargins left="0.7" right="0.7" top="0.75" bottom="0.75" header="0.3" footer="0.3"/>
  <pageSetup paperSize="9" scale="40" orientation="landscape" horizontalDpi="0" verticalDpi="0"/>
  <rowBreaks count="1" manualBreakCount="1">
    <brk id="11" max="17" man="1"/>
  </rowBreaks>
  <colBreaks count="1" manualBreakCount="1">
    <brk id="5" max="5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DDB0-7FF4-8641-9881-0F0EC2DB45A4}">
  <dimension ref="A1:AF28"/>
  <sheetViews>
    <sheetView workbookViewId="0"/>
  </sheetViews>
  <sheetFormatPr baseColWidth="10" defaultRowHeight="17"/>
  <cols>
    <col min="1" max="1" width="16.33203125" customWidth="1"/>
    <col min="2" max="2" width="16.33203125" style="156" customWidth="1"/>
    <col min="3" max="9" width="16.33203125" customWidth="1"/>
    <col min="10" max="10" width="17.6640625" customWidth="1"/>
    <col min="11" max="11" width="22.1640625" customWidth="1"/>
    <col min="12" max="13" width="16.33203125" customWidth="1"/>
    <col min="14" max="16" width="22.1640625" customWidth="1"/>
    <col min="17" max="17" width="22.1640625" style="205" customWidth="1"/>
    <col min="18" max="18" width="22.1640625" customWidth="1"/>
    <col min="19" max="21" width="11" bestFit="1" customWidth="1"/>
    <col min="22" max="22" width="14" customWidth="1"/>
    <col min="23" max="23" width="13" bestFit="1" customWidth="1"/>
    <col min="24" max="24" width="19" customWidth="1"/>
    <col min="25" max="26" width="14" customWidth="1"/>
    <col min="27" max="27" width="23.1640625" style="302" customWidth="1"/>
    <col min="28" max="28" width="15.1640625" customWidth="1"/>
  </cols>
  <sheetData>
    <row r="1" spans="1:32" s="159" customFormat="1" ht="30" thickBot="1">
      <c r="A1" s="226" t="s">
        <v>453</v>
      </c>
      <c r="B1" s="160"/>
      <c r="Q1" s="204"/>
      <c r="AA1" s="301"/>
    </row>
    <row r="2" spans="1:32" s="159" customFormat="1" ht="20" thickTop="1" thickBot="1">
      <c r="A2" s="216"/>
      <c r="B2" s="1243" t="s">
        <v>148</v>
      </c>
      <c r="C2" s="1244"/>
      <c r="D2" s="1245"/>
      <c r="E2" s="1246" t="s">
        <v>454</v>
      </c>
      <c r="F2" s="1246"/>
      <c r="G2" s="1246"/>
      <c r="H2" s="1246"/>
      <c r="I2" s="1246"/>
      <c r="J2" s="1247"/>
      <c r="K2" s="1248" t="s">
        <v>158</v>
      </c>
      <c r="L2" s="1248"/>
      <c r="M2" s="1248"/>
      <c r="N2" s="1248"/>
      <c r="O2" s="1248"/>
      <c r="P2" s="1248"/>
      <c r="Q2" s="1249"/>
      <c r="R2" s="1250" t="s">
        <v>163</v>
      </c>
      <c r="S2" s="1251"/>
      <c r="T2" s="1251"/>
      <c r="U2" s="1251"/>
      <c r="V2" s="1251"/>
      <c r="W2" s="1251"/>
      <c r="X2" s="1252"/>
      <c r="Y2" s="1253" t="s">
        <v>171</v>
      </c>
      <c r="Z2" s="1254"/>
      <c r="AA2" s="301" t="s">
        <v>432</v>
      </c>
    </row>
    <row r="3" spans="1:32" s="157" customFormat="1" ht="19" thickTop="1">
      <c r="A3" s="164" t="s">
        <v>118</v>
      </c>
      <c r="B3" s="218" t="s">
        <v>117</v>
      </c>
      <c r="C3" s="219" t="s">
        <v>86</v>
      </c>
      <c r="D3" s="221" t="s">
        <v>62</v>
      </c>
      <c r="E3" s="234" t="s">
        <v>150</v>
      </c>
      <c r="F3" s="219" t="s">
        <v>144</v>
      </c>
      <c r="G3" s="220" t="s">
        <v>145</v>
      </c>
      <c r="H3" s="221" t="s">
        <v>119</v>
      </c>
      <c r="I3" s="222" t="s">
        <v>50</v>
      </c>
      <c r="J3" s="223" t="s">
        <v>124</v>
      </c>
      <c r="K3" s="224" t="s">
        <v>147</v>
      </c>
      <c r="L3" s="219" t="s">
        <v>141</v>
      </c>
      <c r="M3" s="219" t="s">
        <v>124</v>
      </c>
      <c r="N3" s="219" t="s">
        <v>143</v>
      </c>
      <c r="O3" s="219" t="s">
        <v>144</v>
      </c>
      <c r="P3" s="219" t="s">
        <v>149</v>
      </c>
      <c r="Q3" s="225" t="s">
        <v>425</v>
      </c>
      <c r="R3" s="311" t="s">
        <v>142</v>
      </c>
      <c r="S3" s="312" t="s">
        <v>157</v>
      </c>
      <c r="T3" s="312" t="s">
        <v>159</v>
      </c>
      <c r="U3" s="313" t="s">
        <v>160</v>
      </c>
      <c r="V3" s="313" t="s">
        <v>161</v>
      </c>
      <c r="W3" s="313" t="s">
        <v>162</v>
      </c>
      <c r="X3" s="314" t="s">
        <v>54</v>
      </c>
      <c r="Y3" s="315" t="s">
        <v>168</v>
      </c>
      <c r="Z3" s="316" t="s">
        <v>170</v>
      </c>
      <c r="AA3" s="299">
        <f>K9</f>
        <v>114623636.36363634</v>
      </c>
    </row>
    <row r="4" spans="1:32" s="158" customFormat="1" ht="25">
      <c r="A4" s="165">
        <v>5</v>
      </c>
      <c r="B4" s="213">
        <v>6890000</v>
      </c>
      <c r="C4" s="162">
        <v>1300</v>
      </c>
      <c r="D4" s="232">
        <f t="shared" ref="D4:D9" si="0">B4/C4</f>
        <v>5300</v>
      </c>
      <c r="E4" s="296">
        <v>310</v>
      </c>
      <c r="F4" s="297">
        <f t="shared" ref="F4:F9" si="1">I4/E4</f>
        <v>6332.2580645161288</v>
      </c>
      <c r="G4" s="297">
        <f t="shared" ref="G4:G9" si="2">E4*R4</f>
        <v>526437.80737704912</v>
      </c>
      <c r="H4" s="298">
        <f t="shared" ref="H4:H9" si="3">G4/B4</f>
        <v>7.6406067834114536E-2</v>
      </c>
      <c r="I4" s="212">
        <v>1963000</v>
      </c>
      <c r="J4" s="210">
        <f t="shared" ref="J4:J9" si="4">I4/B4</f>
        <v>0.28490566037735848</v>
      </c>
      <c r="K4" s="544">
        <v>1795227.2727272725</v>
      </c>
      <c r="L4" s="209">
        <f t="shared" ref="L4:L9" si="5">K4/I4</f>
        <v>0.91453248738016935</v>
      </c>
      <c r="M4" s="209">
        <f t="shared" ref="M4:M9" si="6">K4/B4</f>
        <v>0.26055548225359543</v>
      </c>
      <c r="N4" s="237">
        <f>T4+U4</f>
        <v>488</v>
      </c>
      <c r="O4" s="235">
        <f t="shared" ref="O4:O9" si="7">K4/N4</f>
        <v>3678.7444113263782</v>
      </c>
      <c r="P4" s="236">
        <f t="shared" ref="P4:P9" si="8">Q4/K4</f>
        <v>0.46162121787568056</v>
      </c>
      <c r="Q4" s="295">
        <f>X4</f>
        <v>828715</v>
      </c>
      <c r="R4" s="305">
        <f>Q4/N4</f>
        <v>1698.186475409836</v>
      </c>
      <c r="S4" s="306">
        <v>5</v>
      </c>
      <c r="T4" s="306">
        <v>479.5</v>
      </c>
      <c r="U4" s="306">
        <v>8.5</v>
      </c>
      <c r="V4" s="162">
        <v>759715</v>
      </c>
      <c r="W4" s="162">
        <v>69000</v>
      </c>
      <c r="X4" s="307">
        <f>V4+W4</f>
        <v>828715</v>
      </c>
      <c r="Y4" s="317">
        <v>150000</v>
      </c>
      <c r="Z4" s="232">
        <v>30000</v>
      </c>
      <c r="AA4" s="299">
        <f>AA3*23.8%</f>
        <v>27280425.454545453</v>
      </c>
      <c r="AB4" s="158" t="s">
        <v>142</v>
      </c>
    </row>
    <row r="5" spans="1:32" s="158" customFormat="1" ht="25">
      <c r="A5" s="165">
        <v>6</v>
      </c>
      <c r="B5" s="213">
        <v>25440000</v>
      </c>
      <c r="C5" s="162">
        <v>4800</v>
      </c>
      <c r="D5" s="232">
        <f t="shared" si="0"/>
        <v>5300</v>
      </c>
      <c r="E5" s="296">
        <v>3555</v>
      </c>
      <c r="F5" s="297">
        <f t="shared" si="1"/>
        <v>4877.0745428973278</v>
      </c>
      <c r="G5" s="297">
        <f t="shared" si="2"/>
        <v>6025477.3375860332</v>
      </c>
      <c r="H5" s="298">
        <f t="shared" si="3"/>
        <v>0.23685052427618056</v>
      </c>
      <c r="I5" s="212">
        <v>17338000</v>
      </c>
      <c r="J5" s="210">
        <f t="shared" si="4"/>
        <v>0.68152515723270435</v>
      </c>
      <c r="K5" s="544">
        <v>19049727.27272727</v>
      </c>
      <c r="L5" s="209">
        <f t="shared" si="5"/>
        <v>1.0987269161799094</v>
      </c>
      <c r="M5" s="209">
        <f t="shared" si="6"/>
        <v>0.74881003430531723</v>
      </c>
      <c r="N5" s="237">
        <f>2946+32.5</f>
        <v>2978.5</v>
      </c>
      <c r="O5" s="235">
        <f t="shared" si="7"/>
        <v>6395.745265310482</v>
      </c>
      <c r="P5" s="236">
        <f t="shared" si="8"/>
        <v>0.26500904331725106</v>
      </c>
      <c r="Q5" s="295">
        <f>X5</f>
        <v>5048350</v>
      </c>
      <c r="R5" s="305">
        <f>Q5/N5</f>
        <v>1694.9303340607689</v>
      </c>
      <c r="S5" s="306">
        <v>30</v>
      </c>
      <c r="T5" s="306">
        <v>2946</v>
      </c>
      <c r="U5" s="306">
        <v>32.5</v>
      </c>
      <c r="V5" s="162">
        <v>4629350</v>
      </c>
      <c r="W5" s="162">
        <v>419000</v>
      </c>
      <c r="X5" s="307">
        <f>V5+W5</f>
        <v>5048350</v>
      </c>
      <c r="Y5" s="317">
        <v>2250000</v>
      </c>
      <c r="Z5" s="232">
        <v>75000</v>
      </c>
      <c r="AA5" s="299">
        <f>AA3*31.5%</f>
        <v>36106445.454545446</v>
      </c>
      <c r="AB5" s="158" t="s">
        <v>164</v>
      </c>
    </row>
    <row r="6" spans="1:32" s="158" customFormat="1" ht="25">
      <c r="A6" s="165">
        <v>7</v>
      </c>
      <c r="B6" s="213">
        <v>25440000</v>
      </c>
      <c r="C6" s="162">
        <v>4800</v>
      </c>
      <c r="D6" s="232">
        <f t="shared" si="0"/>
        <v>5300</v>
      </c>
      <c r="E6" s="296">
        <v>4940</v>
      </c>
      <c r="F6" s="297">
        <f t="shared" si="1"/>
        <v>7088.2591093117408</v>
      </c>
      <c r="G6" s="297">
        <f t="shared" si="2"/>
        <v>8385722.8959876196</v>
      </c>
      <c r="H6" s="298">
        <f t="shared" si="3"/>
        <v>0.32962747232655737</v>
      </c>
      <c r="I6" s="212">
        <v>35016000</v>
      </c>
      <c r="J6" s="210">
        <f t="shared" si="4"/>
        <v>1.3764150943396227</v>
      </c>
      <c r="K6" s="544">
        <v>44856909.090909086</v>
      </c>
      <c r="L6" s="209">
        <f t="shared" si="5"/>
        <v>1.2810403555777099</v>
      </c>
      <c r="M6" s="209">
        <f t="shared" si="6"/>
        <v>1.7632432818753572</v>
      </c>
      <c r="N6" s="293">
        <f>4281.75+241.75</f>
        <v>4523.5</v>
      </c>
      <c r="O6" s="235">
        <f t="shared" si="7"/>
        <v>9916.4162906840029</v>
      </c>
      <c r="P6" s="236">
        <f t="shared" si="8"/>
        <v>0.17118228062566629</v>
      </c>
      <c r="Q6" s="295">
        <f>X6</f>
        <v>7678708</v>
      </c>
      <c r="R6" s="305">
        <f>Q6/N6</f>
        <v>1697.5147562727975</v>
      </c>
      <c r="S6" s="306">
        <v>31</v>
      </c>
      <c r="T6" s="306">
        <v>4281.75</v>
      </c>
      <c r="U6" s="306">
        <v>241.75</v>
      </c>
      <c r="V6" s="162">
        <v>7105708</v>
      </c>
      <c r="W6" s="162">
        <v>573000</v>
      </c>
      <c r="X6" s="307">
        <f>V6+W6</f>
        <v>7678708</v>
      </c>
      <c r="Y6" s="318">
        <v>3100000</v>
      </c>
      <c r="Z6" s="232">
        <v>100000</v>
      </c>
      <c r="AA6" s="299">
        <f>AA3*7%</f>
        <v>8023654.5454545449</v>
      </c>
      <c r="AB6" s="158" t="s">
        <v>165</v>
      </c>
    </row>
    <row r="7" spans="1:32" s="158" customFormat="1" ht="25">
      <c r="A7" s="165">
        <v>8</v>
      </c>
      <c r="B7" s="213">
        <v>25440000</v>
      </c>
      <c r="C7" s="162">
        <v>4800</v>
      </c>
      <c r="D7" s="232">
        <f t="shared" si="0"/>
        <v>5300</v>
      </c>
      <c r="E7" s="296">
        <v>5080</v>
      </c>
      <c r="F7" s="297">
        <f t="shared" si="1"/>
        <v>7826.7716535433074</v>
      </c>
      <c r="G7" s="297">
        <f t="shared" si="2"/>
        <v>9144000</v>
      </c>
      <c r="H7" s="298">
        <f t="shared" si="3"/>
        <v>0.35943396226415092</v>
      </c>
      <c r="I7" s="212">
        <v>39760000</v>
      </c>
      <c r="J7" s="210">
        <f t="shared" si="4"/>
        <v>1.5628930817610063</v>
      </c>
      <c r="K7" s="544">
        <v>44863045.454545453</v>
      </c>
      <c r="L7" s="209">
        <f t="shared" si="5"/>
        <v>1.1283462136455094</v>
      </c>
      <c r="M7" s="209">
        <f t="shared" si="6"/>
        <v>1.7634844911377929</v>
      </c>
      <c r="N7" s="237">
        <f>T7+U7</f>
        <v>4935.5</v>
      </c>
      <c r="O7" s="235">
        <f t="shared" si="7"/>
        <v>9089.8683931811265</v>
      </c>
      <c r="P7" s="236">
        <f t="shared" si="8"/>
        <v>0.20105168761088038</v>
      </c>
      <c r="Q7" s="295">
        <f>X7</f>
        <v>9019791</v>
      </c>
      <c r="R7" s="305">
        <v>1800</v>
      </c>
      <c r="S7" s="306">
        <v>31</v>
      </c>
      <c r="T7" s="306">
        <v>4717.25</v>
      </c>
      <c r="U7" s="306">
        <v>218.25</v>
      </c>
      <c r="V7" s="162">
        <v>8392791</v>
      </c>
      <c r="W7" s="162">
        <v>627000</v>
      </c>
      <c r="X7" s="307">
        <f>V7+W7</f>
        <v>9019791</v>
      </c>
      <c r="Y7" s="317">
        <v>3100000</v>
      </c>
      <c r="Z7" s="232">
        <v>100000</v>
      </c>
      <c r="AA7" s="299">
        <f>AA3*15%</f>
        <v>17193545.454545449</v>
      </c>
      <c r="AB7" s="158" t="s">
        <v>166</v>
      </c>
      <c r="AF7" s="299"/>
    </row>
    <row r="8" spans="1:32" s="158" customFormat="1" ht="25">
      <c r="A8" s="165">
        <v>9</v>
      </c>
      <c r="B8" s="213">
        <v>9275000</v>
      </c>
      <c r="C8" s="162">
        <v>1750</v>
      </c>
      <c r="D8" s="232">
        <f t="shared" si="0"/>
        <v>5300</v>
      </c>
      <c r="E8" s="296">
        <v>510</v>
      </c>
      <c r="F8" s="297">
        <f t="shared" si="1"/>
        <v>8431.3725490196084</v>
      </c>
      <c r="G8" s="297">
        <f t="shared" si="2"/>
        <v>950482.64972776768</v>
      </c>
      <c r="H8" s="298">
        <f t="shared" si="3"/>
        <v>0.10247791371727953</v>
      </c>
      <c r="I8" s="212">
        <v>4300000</v>
      </c>
      <c r="J8" s="210">
        <f t="shared" si="4"/>
        <v>0.46361185983827491</v>
      </c>
      <c r="K8" s="544">
        <v>4058727.2727272725</v>
      </c>
      <c r="L8" s="209">
        <f t="shared" si="5"/>
        <v>0.94389006342494708</v>
      </c>
      <c r="M8" s="209">
        <f t="shared" si="6"/>
        <v>0.43759862778730702</v>
      </c>
      <c r="N8" s="294">
        <f>T8+U8</f>
        <v>551</v>
      </c>
      <c r="O8" s="235">
        <f t="shared" si="7"/>
        <v>7366.1112027718191</v>
      </c>
      <c r="P8" s="236">
        <f t="shared" si="8"/>
        <v>0.2530088697755678</v>
      </c>
      <c r="Q8" s="295">
        <f>X8</f>
        <v>1026894</v>
      </c>
      <c r="R8" s="305">
        <f>Q8/N8</f>
        <v>1863.6914700544464</v>
      </c>
      <c r="S8" s="306">
        <v>3</v>
      </c>
      <c r="T8" s="306">
        <v>506</v>
      </c>
      <c r="U8" s="306">
        <v>45</v>
      </c>
      <c r="V8" s="162">
        <v>958894</v>
      </c>
      <c r="W8" s="162">
        <v>68000</v>
      </c>
      <c r="X8" s="307">
        <f>V8+W8</f>
        <v>1026894</v>
      </c>
      <c r="Y8" s="317">
        <v>90000</v>
      </c>
      <c r="Z8" s="232">
        <v>30000</v>
      </c>
      <c r="AA8" s="300">
        <f>Y9</f>
        <v>8690000</v>
      </c>
      <c r="AB8" s="158" t="s">
        <v>168</v>
      </c>
      <c r="AF8" s="299"/>
    </row>
    <row r="9" spans="1:32" s="161" customFormat="1" ht="23" thickBot="1">
      <c r="A9" s="166" t="s">
        <v>3</v>
      </c>
      <c r="B9" s="167">
        <f>SUM(B4:B8)</f>
        <v>92485000</v>
      </c>
      <c r="C9" s="167">
        <f>SUM(C4:C8)</f>
        <v>17450</v>
      </c>
      <c r="D9" s="233">
        <f t="shared" si="0"/>
        <v>5300</v>
      </c>
      <c r="E9" s="231">
        <f>SUM(E4:E8)</f>
        <v>14395</v>
      </c>
      <c r="F9" s="167">
        <f t="shared" si="1"/>
        <v>6834.1090656477945</v>
      </c>
      <c r="G9" s="208">
        <f t="shared" si="2"/>
        <v>25211099.536971767</v>
      </c>
      <c r="H9" s="543">
        <f t="shared" si="3"/>
        <v>0.27259663228601144</v>
      </c>
      <c r="I9" s="217">
        <f>SUM(I4:I8)</f>
        <v>98377000</v>
      </c>
      <c r="J9" s="227">
        <f t="shared" si="4"/>
        <v>1.0637076282640427</v>
      </c>
      <c r="K9" s="214">
        <f>SUM(K4:K8)</f>
        <v>114623636.36363634</v>
      </c>
      <c r="L9" s="228">
        <f t="shared" si="5"/>
        <v>1.1651466944879021</v>
      </c>
      <c r="M9" s="228">
        <f t="shared" si="6"/>
        <v>1.2393754269734156</v>
      </c>
      <c r="N9" s="229">
        <f>SUM(N4:N8)</f>
        <v>13476.5</v>
      </c>
      <c r="O9" s="229">
        <f t="shared" si="7"/>
        <v>8505.4455061504359</v>
      </c>
      <c r="P9" s="471">
        <f t="shared" si="8"/>
        <v>0.20591266119949878</v>
      </c>
      <c r="Q9" s="230">
        <f>SUM(Q4:Q8)</f>
        <v>23602458</v>
      </c>
      <c r="R9" s="308">
        <f>Q9/N9</f>
        <v>1751.3789188587541</v>
      </c>
      <c r="S9" s="309">
        <f t="shared" ref="S9:Z9" si="9">SUM(S4:S8)</f>
        <v>100</v>
      </c>
      <c r="T9" s="472">
        <f t="shared" si="9"/>
        <v>12930.5</v>
      </c>
      <c r="U9" s="472">
        <f t="shared" si="9"/>
        <v>546</v>
      </c>
      <c r="V9" s="472">
        <f t="shared" si="9"/>
        <v>21846458</v>
      </c>
      <c r="W9" s="472">
        <f t="shared" si="9"/>
        <v>1756000</v>
      </c>
      <c r="X9" s="310">
        <f t="shared" si="9"/>
        <v>23602458</v>
      </c>
      <c r="Y9" s="320">
        <f t="shared" si="9"/>
        <v>8690000</v>
      </c>
      <c r="Z9" s="319">
        <f t="shared" si="9"/>
        <v>335000</v>
      </c>
      <c r="AA9" s="303">
        <f>AA3*5%</f>
        <v>5731181.8181818174</v>
      </c>
      <c r="AB9" s="161" t="s">
        <v>169</v>
      </c>
      <c r="AF9" s="300"/>
    </row>
    <row r="10" spans="1:32" ht="27" thickTop="1" thickBot="1">
      <c r="B10" s="156">
        <v>92485000</v>
      </c>
      <c r="C10" t="s">
        <v>122</v>
      </c>
      <c r="G10" s="163" t="s">
        <v>120</v>
      </c>
      <c r="H10" s="163"/>
      <c r="I10" s="163" t="s">
        <v>123</v>
      </c>
      <c r="K10" s="215">
        <v>43710</v>
      </c>
      <c r="L10" s="159" t="s">
        <v>146</v>
      </c>
      <c r="N10" s="160">
        <f>K9/S10</f>
        <v>1146236.3636363635</v>
      </c>
      <c r="O10" s="287">
        <f>K9-B10</f>
        <v>22138636.363636345</v>
      </c>
      <c r="P10" s="364">
        <f>K9/B10</f>
        <v>1.2393754269734156</v>
      </c>
      <c r="Q10" s="304"/>
      <c r="S10" s="158">
        <v>100</v>
      </c>
      <c r="X10" s="470">
        <f>X9/K9</f>
        <v>0.20591266119949878</v>
      </c>
      <c r="AA10" s="303">
        <f>AA3-AA4-AA5-AA6-AA7-AA8-AA9</f>
        <v>11598383.636363633</v>
      </c>
      <c r="AB10" s="161" t="s">
        <v>167</v>
      </c>
      <c r="AF10" s="156"/>
    </row>
    <row r="11" spans="1:32" ht="36" customHeight="1">
      <c r="B11" s="156">
        <f>B9-B10</f>
        <v>0</v>
      </c>
      <c r="C11" t="s">
        <v>121</v>
      </c>
      <c r="D11" s="1234" t="s">
        <v>455</v>
      </c>
      <c r="E11" s="1235"/>
      <c r="F11" s="1235"/>
      <c r="G11" s="1235"/>
      <c r="H11" s="1235"/>
      <c r="I11" s="1235"/>
      <c r="J11" s="1235"/>
      <c r="K11" s="1235"/>
      <c r="L11" s="1235"/>
      <c r="M11" s="1235"/>
      <c r="N11" s="1235"/>
      <c r="O11" s="1235"/>
      <c r="P11" s="1235"/>
      <c r="Q11" s="1235"/>
      <c r="R11" s="1235"/>
      <c r="S11" s="1235"/>
      <c r="T11" s="1235"/>
      <c r="U11" s="1235"/>
      <c r="V11" s="1235"/>
      <c r="W11" s="1235"/>
      <c r="X11" s="1235"/>
      <c r="Y11" s="1235"/>
      <c r="Z11" s="1236"/>
      <c r="AF11" s="156"/>
    </row>
    <row r="12" spans="1:32" ht="36" customHeight="1">
      <c r="D12" s="1237"/>
      <c r="E12" s="1238"/>
      <c r="F12" s="1238"/>
      <c r="G12" s="1238"/>
      <c r="H12" s="1238"/>
      <c r="I12" s="1238"/>
      <c r="J12" s="1238"/>
      <c r="K12" s="1238"/>
      <c r="L12" s="1238"/>
      <c r="M12" s="1238"/>
      <c r="N12" s="1238"/>
      <c r="O12" s="1238"/>
      <c r="P12" s="1238"/>
      <c r="Q12" s="1238"/>
      <c r="R12" s="1238"/>
      <c r="S12" s="1238"/>
      <c r="T12" s="1238"/>
      <c r="U12" s="1238"/>
      <c r="V12" s="1238"/>
      <c r="W12" s="1238"/>
      <c r="X12" s="1238"/>
      <c r="Y12" s="1238"/>
      <c r="Z12" s="1239"/>
      <c r="AF12" s="156"/>
    </row>
    <row r="13" spans="1:32" ht="18" thickBot="1">
      <c r="D13" s="1240"/>
      <c r="E13" s="1241"/>
      <c r="F13" s="1241"/>
      <c r="G13" s="1241"/>
      <c r="H13" s="1241"/>
      <c r="I13" s="1241"/>
      <c r="J13" s="1241"/>
      <c r="K13" s="1241"/>
      <c r="L13" s="1241"/>
      <c r="M13" s="1241"/>
      <c r="N13" s="1241"/>
      <c r="O13" s="1241"/>
      <c r="P13" s="1241"/>
      <c r="Q13" s="1241"/>
      <c r="R13" s="1241"/>
      <c r="S13" s="1241"/>
      <c r="T13" s="1241"/>
      <c r="U13" s="1241"/>
      <c r="V13" s="1241"/>
      <c r="W13" s="1241"/>
      <c r="X13" s="1241"/>
      <c r="Y13" s="1241"/>
      <c r="Z13" s="1242"/>
    </row>
    <row r="14" spans="1:32" ht="36" customHeight="1">
      <c r="I14" s="290">
        <v>100000000</v>
      </c>
      <c r="J14" t="s">
        <v>152</v>
      </c>
      <c r="K14" s="287">
        <f>B9-K9</f>
        <v>-22138636.363636345</v>
      </c>
      <c r="L14">
        <v>12</v>
      </c>
      <c r="M14" s="156">
        <f>K14/L14</f>
        <v>-1844886.3636363621</v>
      </c>
      <c r="N14">
        <v>2019</v>
      </c>
      <c r="O14" s="156">
        <v>58190982</v>
      </c>
      <c r="P14" s="288">
        <f>K9/O14</f>
        <v>1.9697835029427126</v>
      </c>
    </row>
    <row r="15" spans="1:32" ht="36" customHeight="1">
      <c r="I15" s="290">
        <v>111111111</v>
      </c>
      <c r="J15" t="s">
        <v>153</v>
      </c>
      <c r="K15" s="287">
        <f>I9-K9</f>
        <v>-16246636.363636345</v>
      </c>
      <c r="L15">
        <v>12</v>
      </c>
      <c r="M15" s="156">
        <f>K15/L15</f>
        <v>-1353886.3636363621</v>
      </c>
      <c r="N15">
        <v>2018</v>
      </c>
      <c r="O15" s="156">
        <v>44179221</v>
      </c>
      <c r="P15" s="288">
        <f>K9/O15</f>
        <v>2.5945146557390939</v>
      </c>
    </row>
    <row r="16" spans="1:32" ht="36" customHeight="1">
      <c r="J16" t="s">
        <v>154</v>
      </c>
      <c r="K16" s="287">
        <f>I14-K9</f>
        <v>-14623636.363636345</v>
      </c>
      <c r="L16">
        <v>12</v>
      </c>
      <c r="M16" s="156">
        <f>K16/L16</f>
        <v>-1218636.3636363621</v>
      </c>
      <c r="N16" s="289" t="s">
        <v>151</v>
      </c>
      <c r="O16" s="287">
        <f>(O14+O15)/2</f>
        <v>51185101.5</v>
      </c>
      <c r="P16" s="288">
        <f>K9/O16</f>
        <v>2.2393945309190477</v>
      </c>
    </row>
    <row r="17" spans="6:15" ht="36" customHeight="1">
      <c r="G17" t="s">
        <v>396</v>
      </c>
      <c r="J17" t="s">
        <v>155</v>
      </c>
      <c r="K17" s="287">
        <f>I15-K9</f>
        <v>-3512525.3636363447</v>
      </c>
      <c r="L17">
        <v>12</v>
      </c>
      <c r="M17" s="156">
        <f>K17/L17</f>
        <v>-292710.44696969539</v>
      </c>
    </row>
    <row r="18" spans="6:15" ht="36" customHeight="1">
      <c r="G18" s="156">
        <v>91399704</v>
      </c>
      <c r="H18" s="287">
        <f>K6-K7</f>
        <v>-6136.363636367023</v>
      </c>
      <c r="I18">
        <v>945247</v>
      </c>
      <c r="J18" s="287">
        <f>I18-H18</f>
        <v>951383.36363636702</v>
      </c>
      <c r="K18" s="287">
        <f>K9</f>
        <v>114623636.36363634</v>
      </c>
      <c r="L18" s="362">
        <f>K18/G18</f>
        <v>1.2540919865958904</v>
      </c>
      <c r="M18" s="287">
        <f>K18-G18</f>
        <v>23223932.363636345</v>
      </c>
    </row>
    <row r="19" spans="6:15">
      <c r="F19" s="793">
        <v>0.13</v>
      </c>
      <c r="G19" s="156">
        <f>G18*0.13</f>
        <v>11881961.52</v>
      </c>
    </row>
    <row r="25" spans="6:15">
      <c r="L25" s="156">
        <v>5187</v>
      </c>
      <c r="M25" s="156">
        <v>6717</v>
      </c>
      <c r="N25" s="156">
        <f>M25-L25</f>
        <v>1530</v>
      </c>
      <c r="O25" s="288">
        <f>M25/L25</f>
        <v>1.2949681897050318</v>
      </c>
    </row>
    <row r="26" spans="6:15">
      <c r="L26" s="156">
        <v>992</v>
      </c>
      <c r="M26" s="156">
        <v>1941</v>
      </c>
      <c r="N26" s="156">
        <f>M26-L26</f>
        <v>949</v>
      </c>
      <c r="O26" s="288">
        <f>M26/L26</f>
        <v>1.9566532258064515</v>
      </c>
    </row>
    <row r="27" spans="6:15">
      <c r="L27" s="156">
        <v>318</v>
      </c>
      <c r="M27" s="156">
        <v>2503</v>
      </c>
      <c r="N27" s="156">
        <f>M27-L27</f>
        <v>2185</v>
      </c>
      <c r="O27" s="288">
        <f>M27/L27</f>
        <v>7.8710691823899372</v>
      </c>
    </row>
    <row r="28" spans="6:15">
      <c r="L28" s="156">
        <f>SUM(L25:L27)</f>
        <v>6497</v>
      </c>
      <c r="M28" s="156">
        <f>SUM(M25:M27)</f>
        <v>11161</v>
      </c>
      <c r="N28" s="156">
        <f>SUM(N25:N27)</f>
        <v>4664</v>
      </c>
      <c r="O28" s="288">
        <f>M28/L28</f>
        <v>1.7178697860551024</v>
      </c>
    </row>
  </sheetData>
  <mergeCells count="6">
    <mergeCell ref="D11:Z13"/>
    <mergeCell ref="B2:D2"/>
    <mergeCell ref="E2:J2"/>
    <mergeCell ref="K2:Q2"/>
    <mergeCell ref="R2:X2"/>
    <mergeCell ref="Y2:Z2"/>
  </mergeCells>
  <phoneticPr fontId="1"/>
  <pageMargins left="0.7" right="0.7" top="0.75" bottom="0.75" header="0.3" footer="0.3"/>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1F6B-C9D1-F544-A706-4281221AB8D2}">
  <sheetPr>
    <pageSetUpPr fitToPage="1"/>
  </sheetPr>
  <dimension ref="B1:AB44"/>
  <sheetViews>
    <sheetView zoomScale="82" workbookViewId="0">
      <selection activeCell="F10" sqref="F10"/>
    </sheetView>
  </sheetViews>
  <sheetFormatPr baseColWidth="10" defaultRowHeight="11"/>
  <cols>
    <col min="1" max="1" width="3.33203125" style="772" customWidth="1"/>
    <col min="2" max="2" width="3.6640625" style="772" customWidth="1"/>
    <col min="3" max="11" width="11" style="772" bestFit="1" customWidth="1"/>
    <col min="12" max="14" width="10.83203125" style="772"/>
    <col min="15" max="15" width="3.33203125" style="772" customWidth="1"/>
    <col min="16" max="16" width="3.6640625" style="772" customWidth="1"/>
    <col min="17" max="25" width="11" style="772" bestFit="1" customWidth="1"/>
    <col min="26" max="16384" width="10.83203125" style="772"/>
  </cols>
  <sheetData>
    <row r="1" spans="2:28" s="1108" customFormat="1" ht="34" customHeight="1">
      <c r="B1" s="1108" t="s">
        <v>738</v>
      </c>
    </row>
    <row r="2" spans="2:28" ht="24" customHeight="1">
      <c r="B2" s="1255" t="s">
        <v>591</v>
      </c>
      <c r="C2" s="1256"/>
      <c r="D2" s="1256"/>
      <c r="E2" s="1256"/>
      <c r="F2" s="1256" t="s">
        <v>601</v>
      </c>
      <c r="G2" s="1256"/>
      <c r="H2" s="1256"/>
      <c r="I2" s="1256"/>
      <c r="J2" s="1256"/>
      <c r="K2" s="1256"/>
      <c r="L2" s="1256"/>
      <c r="M2" s="1256"/>
      <c r="N2" s="1257"/>
      <c r="P2" s="1288" t="s">
        <v>595</v>
      </c>
      <c r="Q2" s="1289"/>
      <c r="R2" s="1289"/>
      <c r="S2" s="1289"/>
      <c r="T2" s="1289" t="s">
        <v>605</v>
      </c>
      <c r="U2" s="1289"/>
      <c r="V2" s="1289"/>
      <c r="W2" s="1289"/>
      <c r="X2" s="1289"/>
      <c r="Y2" s="1289"/>
      <c r="Z2" s="1289"/>
      <c r="AA2" s="1289"/>
      <c r="AB2" s="1290"/>
    </row>
    <row r="3" spans="2:28" ht="19" customHeight="1">
      <c r="B3" s="1260" t="s">
        <v>457</v>
      </c>
      <c r="C3" s="1260"/>
      <c r="D3" s="1260"/>
      <c r="E3" s="781" t="s">
        <v>458</v>
      </c>
      <c r="F3" s="781" t="s">
        <v>598</v>
      </c>
      <c r="G3" s="781" t="s">
        <v>460</v>
      </c>
      <c r="H3" s="781" t="s">
        <v>461</v>
      </c>
      <c r="I3" s="781" t="s">
        <v>599</v>
      </c>
      <c r="J3" s="781" t="s">
        <v>471</v>
      </c>
      <c r="K3" s="781" t="s">
        <v>461</v>
      </c>
      <c r="L3" s="1261" t="s">
        <v>589</v>
      </c>
      <c r="M3" s="1261"/>
      <c r="N3" s="1261"/>
      <c r="P3" s="1260" t="s">
        <v>457</v>
      </c>
      <c r="Q3" s="1260"/>
      <c r="R3" s="1260"/>
      <c r="S3" s="781" t="s">
        <v>458</v>
      </c>
      <c r="T3" s="781" t="s">
        <v>598</v>
      </c>
      <c r="U3" s="781" t="s">
        <v>460</v>
      </c>
      <c r="V3" s="781" t="s">
        <v>461</v>
      </c>
      <c r="W3" s="781" t="s">
        <v>599</v>
      </c>
      <c r="X3" s="781" t="s">
        <v>471</v>
      </c>
      <c r="Y3" s="781" t="s">
        <v>461</v>
      </c>
      <c r="Z3" s="1261" t="s">
        <v>589</v>
      </c>
      <c r="AA3" s="1261"/>
      <c r="AB3" s="1261"/>
    </row>
    <row r="4" spans="2:28" ht="27" customHeight="1">
      <c r="B4" s="1258" t="s">
        <v>587</v>
      </c>
      <c r="C4" s="1269" t="s">
        <v>180</v>
      </c>
      <c r="D4" s="1269"/>
      <c r="E4" s="768">
        <v>5</v>
      </c>
      <c r="F4" s="773">
        <v>0</v>
      </c>
      <c r="G4" s="773">
        <f t="shared" ref="G4:G9" si="0">E4*F4</f>
        <v>0</v>
      </c>
      <c r="H4" s="1262" t="e">
        <f>(F4+F5+F6)/F10</f>
        <v>#DIV/0!</v>
      </c>
      <c r="I4" s="773">
        <v>0</v>
      </c>
      <c r="J4" s="773">
        <f t="shared" ref="J4:J9" si="1">E4*I4</f>
        <v>0</v>
      </c>
      <c r="K4" s="1262" t="e">
        <f>(I4+I5+I6)/I10</f>
        <v>#DIV/0!</v>
      </c>
      <c r="L4" s="782">
        <f>F4-I4</f>
        <v>0</v>
      </c>
      <c r="M4" s="782">
        <f>G4-J4</f>
        <v>0</v>
      </c>
      <c r="N4" s="1262" t="e">
        <f>H4-K4</f>
        <v>#DIV/0!</v>
      </c>
      <c r="P4" s="1258" t="s">
        <v>587</v>
      </c>
      <c r="Q4" s="1269" t="s">
        <v>180</v>
      </c>
      <c r="R4" s="1269"/>
      <c r="S4" s="768">
        <v>5</v>
      </c>
      <c r="T4" s="773">
        <v>27</v>
      </c>
      <c r="U4" s="773">
        <f t="shared" ref="U4:U9" si="2">S4*T4</f>
        <v>135</v>
      </c>
      <c r="V4" s="1262">
        <f>(T4+T5+T6)/T10</f>
        <v>0.69892473118279574</v>
      </c>
      <c r="W4" s="773">
        <v>31</v>
      </c>
      <c r="X4" s="773">
        <f t="shared" ref="X4:X9" si="3">S4*W4</f>
        <v>155</v>
      </c>
      <c r="Y4" s="1262">
        <f>(W4+W5+W6)/W10</f>
        <v>0.82795698924731187</v>
      </c>
      <c r="Z4" s="782">
        <f>T4-W4</f>
        <v>-4</v>
      </c>
      <c r="AA4" s="782">
        <f>U4-X4</f>
        <v>-20</v>
      </c>
      <c r="AB4" s="1272">
        <f>V4-Y4</f>
        <v>-0.12903225806451613</v>
      </c>
    </row>
    <row r="5" spans="2:28" ht="27" customHeight="1">
      <c r="B5" s="1258"/>
      <c r="C5" s="1269" t="s">
        <v>181</v>
      </c>
      <c r="D5" s="1269"/>
      <c r="E5" s="769">
        <v>4</v>
      </c>
      <c r="F5" s="774">
        <v>0</v>
      </c>
      <c r="G5" s="773">
        <f t="shared" si="0"/>
        <v>0</v>
      </c>
      <c r="H5" s="1262"/>
      <c r="I5" s="774">
        <v>0</v>
      </c>
      <c r="J5" s="773">
        <f t="shared" si="1"/>
        <v>0</v>
      </c>
      <c r="K5" s="1262"/>
      <c r="L5" s="782">
        <f t="shared" ref="L5:M9" si="4">F5-I5</f>
        <v>0</v>
      </c>
      <c r="M5" s="782">
        <f t="shared" si="4"/>
        <v>0</v>
      </c>
      <c r="N5" s="1262"/>
      <c r="P5" s="1258"/>
      <c r="Q5" s="1269" t="s">
        <v>181</v>
      </c>
      <c r="R5" s="1269"/>
      <c r="S5" s="769">
        <v>4</v>
      </c>
      <c r="T5" s="774">
        <v>0</v>
      </c>
      <c r="U5" s="773">
        <f t="shared" si="2"/>
        <v>0</v>
      </c>
      <c r="V5" s="1262"/>
      <c r="W5" s="774">
        <v>6</v>
      </c>
      <c r="X5" s="773">
        <f t="shared" si="3"/>
        <v>24</v>
      </c>
      <c r="Y5" s="1262"/>
      <c r="Z5" s="782">
        <f t="shared" ref="Z5:AA9" si="5">T5-W5</f>
        <v>-6</v>
      </c>
      <c r="AA5" s="782">
        <f t="shared" si="5"/>
        <v>-24</v>
      </c>
      <c r="AB5" s="1272"/>
    </row>
    <row r="6" spans="2:28" ht="27" customHeight="1">
      <c r="B6" s="1258"/>
      <c r="C6" s="1270" t="s">
        <v>462</v>
      </c>
      <c r="D6" s="1270"/>
      <c r="E6" s="769">
        <v>3</v>
      </c>
      <c r="F6" s="774">
        <v>0</v>
      </c>
      <c r="G6" s="773">
        <f t="shared" si="0"/>
        <v>0</v>
      </c>
      <c r="H6" s="1262"/>
      <c r="I6" s="774">
        <v>0</v>
      </c>
      <c r="J6" s="773">
        <f t="shared" si="1"/>
        <v>0</v>
      </c>
      <c r="K6" s="1262"/>
      <c r="L6" s="782">
        <f t="shared" si="4"/>
        <v>0</v>
      </c>
      <c r="M6" s="782">
        <f t="shared" si="4"/>
        <v>0</v>
      </c>
      <c r="N6" s="1262"/>
      <c r="P6" s="1258"/>
      <c r="Q6" s="1270" t="s">
        <v>462</v>
      </c>
      <c r="R6" s="1270"/>
      <c r="S6" s="769">
        <v>3</v>
      </c>
      <c r="T6" s="774">
        <v>38</v>
      </c>
      <c r="U6" s="773">
        <f t="shared" si="2"/>
        <v>114</v>
      </c>
      <c r="V6" s="1262"/>
      <c r="W6" s="774">
        <v>40</v>
      </c>
      <c r="X6" s="773">
        <f t="shared" si="3"/>
        <v>120</v>
      </c>
      <c r="Y6" s="1262"/>
      <c r="Z6" s="782">
        <f t="shared" si="5"/>
        <v>-2</v>
      </c>
      <c r="AA6" s="782">
        <f t="shared" si="5"/>
        <v>-6</v>
      </c>
      <c r="AB6" s="1272"/>
    </row>
    <row r="7" spans="2:28" ht="27" customHeight="1">
      <c r="B7" s="1258" t="s">
        <v>588</v>
      </c>
      <c r="C7" s="1267" t="s">
        <v>177</v>
      </c>
      <c r="D7" s="1267"/>
      <c r="E7" s="770">
        <v>2</v>
      </c>
      <c r="F7" s="775">
        <v>0</v>
      </c>
      <c r="G7" s="776">
        <f t="shared" si="0"/>
        <v>0</v>
      </c>
      <c r="H7" s="1263" t="e">
        <f>(F7+F8+F9)/F10</f>
        <v>#DIV/0!</v>
      </c>
      <c r="I7" s="775">
        <v>0</v>
      </c>
      <c r="J7" s="776">
        <f t="shared" si="1"/>
        <v>0</v>
      </c>
      <c r="K7" s="1263" t="e">
        <f>(I7+I8+I9)/I10</f>
        <v>#DIV/0!</v>
      </c>
      <c r="L7" s="783">
        <f t="shared" si="4"/>
        <v>0</v>
      </c>
      <c r="M7" s="783">
        <f t="shared" si="4"/>
        <v>0</v>
      </c>
      <c r="N7" s="1263" t="e">
        <f>H7-K7</f>
        <v>#DIV/0!</v>
      </c>
      <c r="P7" s="1258" t="s">
        <v>588</v>
      </c>
      <c r="Q7" s="1267" t="s">
        <v>177</v>
      </c>
      <c r="R7" s="1267"/>
      <c r="S7" s="770">
        <v>2</v>
      </c>
      <c r="T7" s="775">
        <v>6</v>
      </c>
      <c r="U7" s="776">
        <f t="shared" si="2"/>
        <v>12</v>
      </c>
      <c r="V7" s="1263">
        <f>(T7+T8+T9)/T10</f>
        <v>0.30107526881720431</v>
      </c>
      <c r="W7" s="775">
        <v>0</v>
      </c>
      <c r="X7" s="776">
        <f t="shared" si="3"/>
        <v>0</v>
      </c>
      <c r="Y7" s="1263">
        <f>(W7+W8+W9)/W10</f>
        <v>0.17204301075268819</v>
      </c>
      <c r="Z7" s="783">
        <f t="shared" si="5"/>
        <v>6</v>
      </c>
      <c r="AA7" s="783">
        <f t="shared" si="5"/>
        <v>12</v>
      </c>
      <c r="AB7" s="1271">
        <f>V7-Y7</f>
        <v>0.12903225806451613</v>
      </c>
    </row>
    <row r="8" spans="2:28" ht="27" customHeight="1">
      <c r="B8" s="1258"/>
      <c r="C8" s="1267" t="s">
        <v>463</v>
      </c>
      <c r="D8" s="1267"/>
      <c r="E8" s="770">
        <v>1</v>
      </c>
      <c r="F8" s="775">
        <v>0</v>
      </c>
      <c r="G8" s="776">
        <f t="shared" si="0"/>
        <v>0</v>
      </c>
      <c r="H8" s="1263"/>
      <c r="I8" s="775">
        <v>0</v>
      </c>
      <c r="J8" s="776">
        <f t="shared" si="1"/>
        <v>0</v>
      </c>
      <c r="K8" s="1263"/>
      <c r="L8" s="783">
        <f t="shared" si="4"/>
        <v>0</v>
      </c>
      <c r="M8" s="783">
        <f t="shared" si="4"/>
        <v>0</v>
      </c>
      <c r="N8" s="1263"/>
      <c r="P8" s="1258"/>
      <c r="Q8" s="1267" t="s">
        <v>463</v>
      </c>
      <c r="R8" s="1267"/>
      <c r="S8" s="770">
        <v>1</v>
      </c>
      <c r="T8" s="775">
        <v>22</v>
      </c>
      <c r="U8" s="776">
        <f t="shared" si="2"/>
        <v>22</v>
      </c>
      <c r="V8" s="1263"/>
      <c r="W8" s="775">
        <v>16</v>
      </c>
      <c r="X8" s="776">
        <f t="shared" si="3"/>
        <v>16</v>
      </c>
      <c r="Y8" s="1263"/>
      <c r="Z8" s="783">
        <f t="shared" si="5"/>
        <v>6</v>
      </c>
      <c r="AA8" s="783">
        <f t="shared" si="5"/>
        <v>6</v>
      </c>
      <c r="AB8" s="1271"/>
    </row>
    <row r="9" spans="2:28" ht="27" customHeight="1">
      <c r="B9" s="1258"/>
      <c r="C9" s="1268" t="s">
        <v>464</v>
      </c>
      <c r="D9" s="1268"/>
      <c r="E9" s="770">
        <v>0</v>
      </c>
      <c r="F9" s="775">
        <v>0</v>
      </c>
      <c r="G9" s="776">
        <f t="shared" si="0"/>
        <v>0</v>
      </c>
      <c r="H9" s="1263"/>
      <c r="I9" s="775"/>
      <c r="J9" s="776">
        <f t="shared" si="1"/>
        <v>0</v>
      </c>
      <c r="K9" s="1263"/>
      <c r="L9" s="783">
        <f t="shared" si="4"/>
        <v>0</v>
      </c>
      <c r="M9" s="783">
        <f t="shared" si="4"/>
        <v>0</v>
      </c>
      <c r="N9" s="1263"/>
      <c r="P9" s="1258"/>
      <c r="Q9" s="1268" t="s">
        <v>464</v>
      </c>
      <c r="R9" s="1268"/>
      <c r="S9" s="770">
        <v>0</v>
      </c>
      <c r="T9" s="775">
        <v>0</v>
      </c>
      <c r="U9" s="776">
        <f t="shared" si="2"/>
        <v>0</v>
      </c>
      <c r="V9" s="1263"/>
      <c r="W9" s="775">
        <v>0</v>
      </c>
      <c r="X9" s="776">
        <f t="shared" si="3"/>
        <v>0</v>
      </c>
      <c r="Y9" s="1263"/>
      <c r="Z9" s="783">
        <f t="shared" si="5"/>
        <v>0</v>
      </c>
      <c r="AA9" s="783">
        <f t="shared" si="5"/>
        <v>0</v>
      </c>
      <c r="AB9" s="1271"/>
    </row>
    <row r="10" spans="2:28" ht="33" customHeight="1">
      <c r="B10" s="1259" t="s">
        <v>465</v>
      </c>
      <c r="C10" s="1259"/>
      <c r="D10" s="1259"/>
      <c r="E10" s="1259"/>
      <c r="F10" s="766">
        <f>SUM(F4:F9)</f>
        <v>0</v>
      </c>
      <c r="G10" s="766">
        <f>SUM(G4:G9)</f>
        <v>0</v>
      </c>
      <c r="H10" s="767" t="e">
        <f>H4+H7</f>
        <v>#DIV/0!</v>
      </c>
      <c r="I10" s="766">
        <f>SUM(I4:I9)</f>
        <v>0</v>
      </c>
      <c r="J10" s="766">
        <f>SUM(J4:J9)</f>
        <v>0</v>
      </c>
      <c r="K10" s="767" t="e">
        <f>K4+K7</f>
        <v>#DIV/0!</v>
      </c>
      <c r="L10" s="777">
        <f>SUM(L4:L9)</f>
        <v>0</v>
      </c>
      <c r="M10" s="777">
        <f>SUM(M4:M9)</f>
        <v>0</v>
      </c>
      <c r="N10" s="778" t="e">
        <f>G10/J10</f>
        <v>#DIV/0!</v>
      </c>
      <c r="P10" s="1259" t="s">
        <v>465</v>
      </c>
      <c r="Q10" s="1259"/>
      <c r="R10" s="1259"/>
      <c r="S10" s="1259"/>
      <c r="T10" s="766">
        <f>SUM(T4:T9)</f>
        <v>93</v>
      </c>
      <c r="U10" s="766">
        <f>SUM(U4:U9)</f>
        <v>283</v>
      </c>
      <c r="V10" s="767">
        <f>V4+V7</f>
        <v>1</v>
      </c>
      <c r="W10" s="766">
        <f>SUM(W4:W9)</f>
        <v>93</v>
      </c>
      <c r="X10" s="766">
        <f>SUM(X4:X9)</f>
        <v>315</v>
      </c>
      <c r="Y10" s="767">
        <f>Y4+Y7</f>
        <v>1</v>
      </c>
      <c r="Z10" s="777">
        <f>SUM(Z4:Z9)</f>
        <v>0</v>
      </c>
      <c r="AA10" s="777">
        <f>SUM(AA4:AA9)</f>
        <v>-32</v>
      </c>
      <c r="AB10" s="778">
        <f>U10/X10</f>
        <v>0.89841269841269844</v>
      </c>
    </row>
    <row r="11" spans="2:28" ht="33" customHeight="1">
      <c r="B11" s="1259"/>
      <c r="C11" s="1259"/>
      <c r="D11" s="1259"/>
      <c r="E11" s="1259"/>
      <c r="F11" s="1266" t="e">
        <f>G10/F10</f>
        <v>#DIV/0!</v>
      </c>
      <c r="G11" s="1266"/>
      <c r="H11" s="1266"/>
      <c r="I11" s="1266" t="e">
        <f>J10/I10</f>
        <v>#DIV/0!</v>
      </c>
      <c r="J11" s="1266"/>
      <c r="K11" s="1266"/>
      <c r="L11" s="1264" t="e">
        <f>F11-I11</f>
        <v>#DIV/0!</v>
      </c>
      <c r="M11" s="1265"/>
      <c r="N11" s="446" t="e">
        <f>F11/I11</f>
        <v>#DIV/0!</v>
      </c>
      <c r="P11" s="1259"/>
      <c r="Q11" s="1259"/>
      <c r="R11" s="1259"/>
      <c r="S11" s="1259"/>
      <c r="T11" s="1266">
        <f>U10/T10</f>
        <v>3.043010752688172</v>
      </c>
      <c r="U11" s="1266"/>
      <c r="V11" s="1266"/>
      <c r="W11" s="1266">
        <f>X10/W10</f>
        <v>3.3870967741935485</v>
      </c>
      <c r="X11" s="1266"/>
      <c r="Y11" s="1266"/>
      <c r="Z11" s="1264">
        <f>T11-W11</f>
        <v>-0.34408602150537648</v>
      </c>
      <c r="AA11" s="1265"/>
      <c r="AB11" s="779">
        <f>T11/W11</f>
        <v>0.89841269841269833</v>
      </c>
    </row>
    <row r="12" spans="2:28">
      <c r="I12" s="771"/>
      <c r="J12" s="771"/>
      <c r="K12" s="771"/>
      <c r="W12" s="771"/>
      <c r="X12" s="771"/>
      <c r="Y12" s="771"/>
    </row>
    <row r="13" spans="2:28" ht="24" customHeight="1">
      <c r="B13" s="1285" t="s">
        <v>592</v>
      </c>
      <c r="C13" s="1286"/>
      <c r="D13" s="1286"/>
      <c r="E13" s="1286"/>
      <c r="F13" s="1286" t="s">
        <v>600</v>
      </c>
      <c r="G13" s="1286"/>
      <c r="H13" s="1286"/>
      <c r="I13" s="1286"/>
      <c r="J13" s="1286"/>
      <c r="K13" s="1286"/>
      <c r="L13" s="1286"/>
      <c r="M13" s="1286"/>
      <c r="N13" s="1287"/>
      <c r="P13" s="1285" t="s">
        <v>596</v>
      </c>
      <c r="Q13" s="1286"/>
      <c r="R13" s="1286"/>
      <c r="S13" s="1286"/>
      <c r="T13" s="1286" t="s">
        <v>606</v>
      </c>
      <c r="U13" s="1286"/>
      <c r="V13" s="1286"/>
      <c r="W13" s="1286"/>
      <c r="X13" s="1286"/>
      <c r="Y13" s="1286"/>
      <c r="Z13" s="1286"/>
      <c r="AA13" s="1286"/>
      <c r="AB13" s="1287"/>
    </row>
    <row r="14" spans="2:28" ht="19" customHeight="1">
      <c r="B14" s="1260" t="s">
        <v>457</v>
      </c>
      <c r="C14" s="1260"/>
      <c r="D14" s="1260"/>
      <c r="E14" s="781" t="s">
        <v>458</v>
      </c>
      <c r="F14" s="781" t="s">
        <v>598</v>
      </c>
      <c r="G14" s="781" t="s">
        <v>460</v>
      </c>
      <c r="H14" s="781" t="s">
        <v>461</v>
      </c>
      <c r="I14" s="781" t="s">
        <v>599</v>
      </c>
      <c r="J14" s="781" t="s">
        <v>471</v>
      </c>
      <c r="K14" s="781" t="s">
        <v>461</v>
      </c>
      <c r="L14" s="1261" t="s">
        <v>589</v>
      </c>
      <c r="M14" s="1261"/>
      <c r="N14" s="1261"/>
      <c r="P14" s="1260" t="s">
        <v>457</v>
      </c>
      <c r="Q14" s="1260"/>
      <c r="R14" s="1260"/>
      <c r="S14" s="781" t="s">
        <v>458</v>
      </c>
      <c r="T14" s="781" t="s">
        <v>598</v>
      </c>
      <c r="U14" s="781" t="s">
        <v>460</v>
      </c>
      <c r="V14" s="781" t="s">
        <v>461</v>
      </c>
      <c r="W14" s="781" t="s">
        <v>599</v>
      </c>
      <c r="X14" s="781" t="s">
        <v>471</v>
      </c>
      <c r="Y14" s="781" t="s">
        <v>461</v>
      </c>
      <c r="Z14" s="1261" t="s">
        <v>589</v>
      </c>
      <c r="AA14" s="1261"/>
      <c r="AB14" s="1261"/>
    </row>
    <row r="15" spans="2:28" ht="27" customHeight="1">
      <c r="B15" s="1258" t="s">
        <v>587</v>
      </c>
      <c r="C15" s="1269" t="s">
        <v>180</v>
      </c>
      <c r="D15" s="1269"/>
      <c r="E15" s="768">
        <v>5</v>
      </c>
      <c r="F15" s="773">
        <v>0</v>
      </c>
      <c r="G15" s="773">
        <f t="shared" ref="G15:G20" si="6">E15*F15</f>
        <v>0</v>
      </c>
      <c r="H15" s="1262">
        <f>(F15+F16+F17)/F21</f>
        <v>6.6666666666666666E-2</v>
      </c>
      <c r="I15" s="773">
        <v>2</v>
      </c>
      <c r="J15" s="773">
        <f t="shared" ref="J15:J20" si="7">E15*I15</f>
        <v>10</v>
      </c>
      <c r="K15" s="1262">
        <f>(I15+I16+I17)/I21</f>
        <v>0.4</v>
      </c>
      <c r="L15" s="782">
        <f>F15-I15</f>
        <v>-2</v>
      </c>
      <c r="M15" s="782">
        <f>G15-J15</f>
        <v>-10</v>
      </c>
      <c r="N15" s="1272">
        <f>H15-K15</f>
        <v>-0.33333333333333337</v>
      </c>
      <c r="P15" s="1258" t="s">
        <v>587</v>
      </c>
      <c r="Q15" s="1269" t="s">
        <v>180</v>
      </c>
      <c r="R15" s="1269"/>
      <c r="S15" s="768">
        <v>5</v>
      </c>
      <c r="T15" s="773">
        <v>16</v>
      </c>
      <c r="U15" s="773">
        <f t="shared" ref="U15:U20" si="8">S15*T15</f>
        <v>80</v>
      </c>
      <c r="V15" s="1262">
        <f>(T15+T16+T17)/T21</f>
        <v>0.7466666666666667</v>
      </c>
      <c r="W15" s="773">
        <v>5</v>
      </c>
      <c r="X15" s="773">
        <f t="shared" ref="X15:X20" si="9">S15*W15</f>
        <v>25</v>
      </c>
      <c r="Y15" s="1262">
        <f>(W15+W16+W17)/W21</f>
        <v>0.66666666666666663</v>
      </c>
      <c r="Z15" s="782">
        <f>T15-W15</f>
        <v>11</v>
      </c>
      <c r="AA15" s="782">
        <f>U15-X15</f>
        <v>55</v>
      </c>
      <c r="AB15" s="1262">
        <f>V15-Y15</f>
        <v>8.0000000000000071E-2</v>
      </c>
    </row>
    <row r="16" spans="2:28" ht="27" customHeight="1">
      <c r="B16" s="1258"/>
      <c r="C16" s="1269" t="s">
        <v>181</v>
      </c>
      <c r="D16" s="1269"/>
      <c r="E16" s="769">
        <v>4</v>
      </c>
      <c r="F16" s="774">
        <v>0</v>
      </c>
      <c r="G16" s="773">
        <f t="shared" si="6"/>
        <v>0</v>
      </c>
      <c r="H16" s="1262"/>
      <c r="I16" s="774">
        <v>4</v>
      </c>
      <c r="J16" s="773">
        <f t="shared" si="7"/>
        <v>16</v>
      </c>
      <c r="K16" s="1262"/>
      <c r="L16" s="782">
        <f t="shared" ref="L16:M20" si="10">F16-I16</f>
        <v>-4</v>
      </c>
      <c r="M16" s="782">
        <f t="shared" si="10"/>
        <v>-16</v>
      </c>
      <c r="N16" s="1272"/>
      <c r="P16" s="1258"/>
      <c r="Q16" s="1269" t="s">
        <v>181</v>
      </c>
      <c r="R16" s="1269"/>
      <c r="S16" s="769">
        <v>4</v>
      </c>
      <c r="T16" s="774">
        <v>32</v>
      </c>
      <c r="U16" s="773">
        <f t="shared" si="8"/>
        <v>128</v>
      </c>
      <c r="V16" s="1262"/>
      <c r="W16" s="774">
        <v>0</v>
      </c>
      <c r="X16" s="773">
        <f t="shared" si="9"/>
        <v>0</v>
      </c>
      <c r="Y16" s="1262"/>
      <c r="Z16" s="782">
        <f t="shared" ref="Z16:AA20" si="11">T16-W16</f>
        <v>32</v>
      </c>
      <c r="AA16" s="782">
        <f t="shared" si="11"/>
        <v>128</v>
      </c>
      <c r="AB16" s="1262"/>
    </row>
    <row r="17" spans="2:28" ht="27" customHeight="1">
      <c r="B17" s="1258"/>
      <c r="C17" s="1270" t="s">
        <v>462</v>
      </c>
      <c r="D17" s="1270"/>
      <c r="E17" s="769">
        <v>3</v>
      </c>
      <c r="F17" s="774">
        <v>1</v>
      </c>
      <c r="G17" s="773">
        <f t="shared" si="6"/>
        <v>3</v>
      </c>
      <c r="H17" s="1262"/>
      <c r="I17" s="774">
        <v>0</v>
      </c>
      <c r="J17" s="773">
        <f t="shared" si="7"/>
        <v>0</v>
      </c>
      <c r="K17" s="1262"/>
      <c r="L17" s="782">
        <f t="shared" si="10"/>
        <v>1</v>
      </c>
      <c r="M17" s="782">
        <f t="shared" si="10"/>
        <v>3</v>
      </c>
      <c r="N17" s="1272"/>
      <c r="P17" s="1258"/>
      <c r="Q17" s="1270" t="s">
        <v>462</v>
      </c>
      <c r="R17" s="1270"/>
      <c r="S17" s="769">
        <v>3</v>
      </c>
      <c r="T17" s="774">
        <v>8</v>
      </c>
      <c r="U17" s="773">
        <f t="shared" si="8"/>
        <v>24</v>
      </c>
      <c r="V17" s="1262"/>
      <c r="W17" s="774">
        <v>1</v>
      </c>
      <c r="X17" s="773">
        <f t="shared" si="9"/>
        <v>3</v>
      </c>
      <c r="Y17" s="1262"/>
      <c r="Z17" s="782">
        <f t="shared" si="11"/>
        <v>7</v>
      </c>
      <c r="AA17" s="782">
        <f t="shared" si="11"/>
        <v>21</v>
      </c>
      <c r="AB17" s="1262"/>
    </row>
    <row r="18" spans="2:28" ht="27" customHeight="1">
      <c r="B18" s="1258" t="s">
        <v>588</v>
      </c>
      <c r="C18" s="1267" t="s">
        <v>177</v>
      </c>
      <c r="D18" s="1267"/>
      <c r="E18" s="770">
        <v>2</v>
      </c>
      <c r="F18" s="775">
        <v>5</v>
      </c>
      <c r="G18" s="776">
        <f t="shared" si="6"/>
        <v>10</v>
      </c>
      <c r="H18" s="1263">
        <f>(F18+F19+F20)/F21</f>
        <v>0.93333333333333335</v>
      </c>
      <c r="I18" s="775">
        <v>4</v>
      </c>
      <c r="J18" s="776">
        <f t="shared" si="7"/>
        <v>8</v>
      </c>
      <c r="K18" s="1263">
        <f>(I18+I19+I20)/I21</f>
        <v>0.6</v>
      </c>
      <c r="L18" s="783">
        <f t="shared" si="10"/>
        <v>1</v>
      </c>
      <c r="M18" s="783">
        <f t="shared" si="10"/>
        <v>2</v>
      </c>
      <c r="N18" s="1271">
        <f>H18-K18</f>
        <v>0.33333333333333337</v>
      </c>
      <c r="P18" s="1258" t="s">
        <v>588</v>
      </c>
      <c r="Q18" s="1267" t="s">
        <v>177</v>
      </c>
      <c r="R18" s="1267"/>
      <c r="S18" s="770">
        <v>2</v>
      </c>
      <c r="T18" s="775">
        <v>15</v>
      </c>
      <c r="U18" s="776">
        <f t="shared" si="8"/>
        <v>30</v>
      </c>
      <c r="V18" s="1263">
        <f>(T18+T19+T20)/T21</f>
        <v>0.25333333333333335</v>
      </c>
      <c r="W18" s="775">
        <v>0</v>
      </c>
      <c r="X18" s="776">
        <f t="shared" si="9"/>
        <v>0</v>
      </c>
      <c r="Y18" s="1263">
        <f>(W18+W19+W20)/W21</f>
        <v>0.33333333333333331</v>
      </c>
      <c r="Z18" s="783">
        <f t="shared" si="11"/>
        <v>15</v>
      </c>
      <c r="AA18" s="783">
        <f t="shared" si="11"/>
        <v>30</v>
      </c>
      <c r="AB18" s="1263">
        <f>V18-Y18</f>
        <v>-7.999999999999996E-2</v>
      </c>
    </row>
    <row r="19" spans="2:28" ht="27" customHeight="1">
      <c r="B19" s="1258"/>
      <c r="C19" s="1267" t="s">
        <v>463</v>
      </c>
      <c r="D19" s="1267"/>
      <c r="E19" s="770">
        <v>1</v>
      </c>
      <c r="F19" s="775">
        <v>7</v>
      </c>
      <c r="G19" s="776">
        <f t="shared" si="6"/>
        <v>7</v>
      </c>
      <c r="H19" s="1263"/>
      <c r="I19" s="775">
        <v>5</v>
      </c>
      <c r="J19" s="776">
        <f t="shared" si="7"/>
        <v>5</v>
      </c>
      <c r="K19" s="1263"/>
      <c r="L19" s="783">
        <f t="shared" si="10"/>
        <v>2</v>
      </c>
      <c r="M19" s="783">
        <f t="shared" si="10"/>
        <v>2</v>
      </c>
      <c r="N19" s="1271"/>
      <c r="P19" s="1258"/>
      <c r="Q19" s="1267" t="s">
        <v>463</v>
      </c>
      <c r="R19" s="1267"/>
      <c r="S19" s="770">
        <v>1</v>
      </c>
      <c r="T19" s="775">
        <v>4</v>
      </c>
      <c r="U19" s="776">
        <f t="shared" si="8"/>
        <v>4</v>
      </c>
      <c r="V19" s="1263"/>
      <c r="W19" s="775">
        <v>3</v>
      </c>
      <c r="X19" s="776">
        <f t="shared" si="9"/>
        <v>3</v>
      </c>
      <c r="Y19" s="1263"/>
      <c r="Z19" s="783">
        <f t="shared" si="11"/>
        <v>1</v>
      </c>
      <c r="AA19" s="783">
        <f t="shared" si="11"/>
        <v>1</v>
      </c>
      <c r="AB19" s="1263"/>
    </row>
    <row r="20" spans="2:28" ht="27" customHeight="1">
      <c r="B20" s="1258"/>
      <c r="C20" s="1268" t="s">
        <v>464</v>
      </c>
      <c r="D20" s="1268"/>
      <c r="E20" s="770">
        <v>0</v>
      </c>
      <c r="F20" s="775">
        <v>2</v>
      </c>
      <c r="G20" s="776">
        <f t="shared" si="6"/>
        <v>0</v>
      </c>
      <c r="H20" s="1263"/>
      <c r="I20" s="775"/>
      <c r="J20" s="776">
        <f t="shared" si="7"/>
        <v>0</v>
      </c>
      <c r="K20" s="1263"/>
      <c r="L20" s="783">
        <f t="shared" si="10"/>
        <v>2</v>
      </c>
      <c r="M20" s="783">
        <f t="shared" si="10"/>
        <v>0</v>
      </c>
      <c r="N20" s="1271"/>
      <c r="P20" s="1258"/>
      <c r="Q20" s="1268" t="s">
        <v>464</v>
      </c>
      <c r="R20" s="1268"/>
      <c r="S20" s="770">
        <v>0</v>
      </c>
      <c r="T20" s="775">
        <v>0</v>
      </c>
      <c r="U20" s="776">
        <f t="shared" si="8"/>
        <v>0</v>
      </c>
      <c r="V20" s="1263"/>
      <c r="W20" s="775"/>
      <c r="X20" s="776">
        <f t="shared" si="9"/>
        <v>0</v>
      </c>
      <c r="Y20" s="1263"/>
      <c r="Z20" s="783">
        <f t="shared" si="11"/>
        <v>0</v>
      </c>
      <c r="AA20" s="783">
        <f t="shared" si="11"/>
        <v>0</v>
      </c>
      <c r="AB20" s="1263"/>
    </row>
    <row r="21" spans="2:28" ht="33" customHeight="1">
      <c r="B21" s="1259" t="s">
        <v>465</v>
      </c>
      <c r="C21" s="1259"/>
      <c r="D21" s="1259"/>
      <c r="E21" s="1259"/>
      <c r="F21" s="766">
        <f>SUM(F15:F20)</f>
        <v>15</v>
      </c>
      <c r="G21" s="766">
        <f>SUM(G15:G20)</f>
        <v>20</v>
      </c>
      <c r="H21" s="767">
        <f>H15+H18</f>
        <v>1</v>
      </c>
      <c r="I21" s="766">
        <f>SUM(I15:I20)</f>
        <v>15</v>
      </c>
      <c r="J21" s="766">
        <f>SUM(J15:J20)</f>
        <v>39</v>
      </c>
      <c r="K21" s="767">
        <f>K15+K18</f>
        <v>1</v>
      </c>
      <c r="L21" s="777">
        <f>SUM(L15:L20)</f>
        <v>0</v>
      </c>
      <c r="M21" s="777">
        <f>SUM(M15:M20)</f>
        <v>-19</v>
      </c>
      <c r="N21" s="778">
        <f>G21/J21</f>
        <v>0.51282051282051277</v>
      </c>
      <c r="P21" s="1259" t="s">
        <v>465</v>
      </c>
      <c r="Q21" s="1259"/>
      <c r="R21" s="1259"/>
      <c r="S21" s="1259"/>
      <c r="T21" s="766">
        <f>SUM(T15:T20)</f>
        <v>75</v>
      </c>
      <c r="U21" s="766">
        <f>SUM(U15:U20)</f>
        <v>266</v>
      </c>
      <c r="V21" s="767">
        <f>V15+V18</f>
        <v>1</v>
      </c>
      <c r="W21" s="766">
        <f>SUM(W15:W20)</f>
        <v>9</v>
      </c>
      <c r="X21" s="766">
        <f>SUM(X15:X20)</f>
        <v>31</v>
      </c>
      <c r="Y21" s="767">
        <f>Y15+Y18</f>
        <v>1</v>
      </c>
      <c r="Z21" s="777">
        <f>SUM(Z15:Z20)</f>
        <v>66</v>
      </c>
      <c r="AA21" s="777">
        <f>SUM(AA15:AA20)</f>
        <v>235</v>
      </c>
      <c r="AB21" s="778">
        <f>U21/X21</f>
        <v>8.5806451612903221</v>
      </c>
    </row>
    <row r="22" spans="2:28" ht="33" customHeight="1">
      <c r="B22" s="1259"/>
      <c r="C22" s="1259"/>
      <c r="D22" s="1259"/>
      <c r="E22" s="1259"/>
      <c r="F22" s="1266">
        <f>G21/F21</f>
        <v>1.3333333333333333</v>
      </c>
      <c r="G22" s="1266"/>
      <c r="H22" s="1266"/>
      <c r="I22" s="1266">
        <f>J21/I21</f>
        <v>2.6</v>
      </c>
      <c r="J22" s="1266"/>
      <c r="K22" s="1266"/>
      <c r="L22" s="1264">
        <f>F22-I22</f>
        <v>-1.2666666666666668</v>
      </c>
      <c r="M22" s="1265"/>
      <c r="N22" s="779">
        <f>F22/I22</f>
        <v>0.51282051282051277</v>
      </c>
      <c r="P22" s="1259"/>
      <c r="Q22" s="1259"/>
      <c r="R22" s="1259"/>
      <c r="S22" s="1259"/>
      <c r="T22" s="1266">
        <f>U21/T21</f>
        <v>3.5466666666666669</v>
      </c>
      <c r="U22" s="1266"/>
      <c r="V22" s="1266"/>
      <c r="W22" s="1266">
        <f>X21/W21</f>
        <v>3.4444444444444446</v>
      </c>
      <c r="X22" s="1266"/>
      <c r="Y22" s="1266"/>
      <c r="Z22" s="1264">
        <f>T22-W22</f>
        <v>0.10222222222222221</v>
      </c>
      <c r="AA22" s="1265"/>
      <c r="AB22" s="446">
        <f>T22/W22</f>
        <v>1.0296774193548388</v>
      </c>
    </row>
    <row r="24" spans="2:28" ht="24" customHeight="1">
      <c r="B24" s="1285" t="s">
        <v>593</v>
      </c>
      <c r="C24" s="1286"/>
      <c r="D24" s="1286"/>
      <c r="E24" s="1286"/>
      <c r="F24" s="1286" t="s">
        <v>603</v>
      </c>
      <c r="G24" s="1286"/>
      <c r="H24" s="1286"/>
      <c r="I24" s="1286"/>
      <c r="J24" s="1286"/>
      <c r="K24" s="1286"/>
      <c r="L24" s="1286"/>
      <c r="M24" s="1286"/>
      <c r="N24" s="1287"/>
      <c r="P24" s="1255" t="s">
        <v>597</v>
      </c>
      <c r="Q24" s="1256"/>
      <c r="R24" s="1256"/>
      <c r="S24" s="1256"/>
      <c r="T24" s="1256" t="s">
        <v>602</v>
      </c>
      <c r="U24" s="1256"/>
      <c r="V24" s="1256"/>
      <c r="W24" s="1256"/>
      <c r="X24" s="1256"/>
      <c r="Y24" s="1256"/>
      <c r="Z24" s="1256"/>
      <c r="AA24" s="1256"/>
      <c r="AB24" s="1257"/>
    </row>
    <row r="25" spans="2:28" ht="19" customHeight="1">
      <c r="B25" s="1260" t="s">
        <v>457</v>
      </c>
      <c r="C25" s="1260"/>
      <c r="D25" s="1260"/>
      <c r="E25" s="781" t="s">
        <v>458</v>
      </c>
      <c r="F25" s="781" t="s">
        <v>598</v>
      </c>
      <c r="G25" s="781" t="s">
        <v>460</v>
      </c>
      <c r="H25" s="781" t="s">
        <v>461</v>
      </c>
      <c r="I25" s="781" t="s">
        <v>599</v>
      </c>
      <c r="J25" s="781" t="s">
        <v>471</v>
      </c>
      <c r="K25" s="781" t="s">
        <v>461</v>
      </c>
      <c r="L25" s="1261" t="s">
        <v>589</v>
      </c>
      <c r="M25" s="1261"/>
      <c r="N25" s="1261"/>
      <c r="P25" s="1260" t="s">
        <v>457</v>
      </c>
      <c r="Q25" s="1260"/>
      <c r="R25" s="1260"/>
      <c r="S25" s="781" t="s">
        <v>458</v>
      </c>
      <c r="T25" s="781" t="s">
        <v>598</v>
      </c>
      <c r="U25" s="781" t="s">
        <v>460</v>
      </c>
      <c r="V25" s="781" t="s">
        <v>461</v>
      </c>
      <c r="W25" s="781" t="s">
        <v>599</v>
      </c>
      <c r="X25" s="781" t="s">
        <v>471</v>
      </c>
      <c r="Y25" s="781" t="s">
        <v>461</v>
      </c>
      <c r="Z25" s="1261" t="s">
        <v>589</v>
      </c>
      <c r="AA25" s="1261"/>
      <c r="AB25" s="1261"/>
    </row>
    <row r="26" spans="2:28" ht="27" customHeight="1">
      <c r="B26" s="1258" t="s">
        <v>587</v>
      </c>
      <c r="C26" s="1269" t="s">
        <v>180</v>
      </c>
      <c r="D26" s="1269"/>
      <c r="E26" s="768">
        <v>5</v>
      </c>
      <c r="F26" s="773">
        <v>13</v>
      </c>
      <c r="G26" s="773">
        <f t="shared" ref="G26:G31" si="12">E26*F26</f>
        <v>65</v>
      </c>
      <c r="H26" s="1262">
        <f>(F26+F27+F28)/F32</f>
        <v>0.48888888888888887</v>
      </c>
      <c r="I26" s="773">
        <v>20</v>
      </c>
      <c r="J26" s="773">
        <f t="shared" ref="J26:J31" si="13">E26*I26</f>
        <v>100</v>
      </c>
      <c r="K26" s="1262">
        <f>(I26+I27+I28)/I32</f>
        <v>0.71111111111111114</v>
      </c>
      <c r="L26" s="782">
        <f>F26-I26</f>
        <v>-7</v>
      </c>
      <c r="M26" s="782">
        <f>G26-J26</f>
        <v>-35</v>
      </c>
      <c r="N26" s="1272">
        <f>H26-K26</f>
        <v>-0.22222222222222227</v>
      </c>
      <c r="P26" s="1258" t="s">
        <v>587</v>
      </c>
      <c r="Q26" s="1269" t="s">
        <v>180</v>
      </c>
      <c r="R26" s="1269"/>
      <c r="S26" s="768">
        <v>5</v>
      </c>
      <c r="T26" s="773">
        <v>2</v>
      </c>
      <c r="U26" s="773">
        <f t="shared" ref="U26:U31" si="14">S26*T26</f>
        <v>10</v>
      </c>
      <c r="V26" s="1262">
        <f>(T26+T27+T28)/T32</f>
        <v>0.3888888888888889</v>
      </c>
      <c r="W26" s="773">
        <v>0</v>
      </c>
      <c r="X26" s="773">
        <f t="shared" ref="X26:X31" si="15">S26*W26</f>
        <v>0</v>
      </c>
      <c r="Y26" s="1262" t="e">
        <f>(W26+W27+W28)/W32</f>
        <v>#DIV/0!</v>
      </c>
      <c r="Z26" s="782">
        <f>T26-W26</f>
        <v>2</v>
      </c>
      <c r="AA26" s="782">
        <f>U26-X26</f>
        <v>10</v>
      </c>
      <c r="AB26" s="1262" t="e">
        <f>V26-Y26</f>
        <v>#DIV/0!</v>
      </c>
    </row>
    <row r="27" spans="2:28" ht="27" customHeight="1">
      <c r="B27" s="1258"/>
      <c r="C27" s="1269" t="s">
        <v>181</v>
      </c>
      <c r="D27" s="1269"/>
      <c r="E27" s="769">
        <v>4</v>
      </c>
      <c r="F27" s="774">
        <v>16</v>
      </c>
      <c r="G27" s="773">
        <f t="shared" si="12"/>
        <v>64</v>
      </c>
      <c r="H27" s="1262"/>
      <c r="I27" s="774">
        <v>38</v>
      </c>
      <c r="J27" s="773">
        <f t="shared" si="13"/>
        <v>152</v>
      </c>
      <c r="K27" s="1262"/>
      <c r="L27" s="782">
        <f t="shared" ref="L27:M31" si="16">F27-I27</f>
        <v>-22</v>
      </c>
      <c r="M27" s="782">
        <f t="shared" si="16"/>
        <v>-88</v>
      </c>
      <c r="N27" s="1272"/>
      <c r="P27" s="1258"/>
      <c r="Q27" s="1269" t="s">
        <v>181</v>
      </c>
      <c r="R27" s="1269"/>
      <c r="S27" s="769">
        <v>4</v>
      </c>
      <c r="T27" s="774">
        <v>5</v>
      </c>
      <c r="U27" s="773">
        <f t="shared" si="14"/>
        <v>20</v>
      </c>
      <c r="V27" s="1262"/>
      <c r="W27" s="774">
        <v>0</v>
      </c>
      <c r="X27" s="773">
        <f t="shared" si="15"/>
        <v>0</v>
      </c>
      <c r="Y27" s="1262"/>
      <c r="Z27" s="782">
        <f t="shared" ref="Z27:AA31" si="17">T27-W27</f>
        <v>5</v>
      </c>
      <c r="AA27" s="782">
        <f t="shared" si="17"/>
        <v>20</v>
      </c>
      <c r="AB27" s="1262"/>
    </row>
    <row r="28" spans="2:28" ht="27" customHeight="1">
      <c r="B28" s="1258"/>
      <c r="C28" s="1270" t="s">
        <v>462</v>
      </c>
      <c r="D28" s="1270"/>
      <c r="E28" s="769">
        <v>3</v>
      </c>
      <c r="F28" s="774">
        <v>15</v>
      </c>
      <c r="G28" s="773">
        <f t="shared" si="12"/>
        <v>45</v>
      </c>
      <c r="H28" s="1262"/>
      <c r="I28" s="774">
        <v>6</v>
      </c>
      <c r="J28" s="773">
        <f t="shared" si="13"/>
        <v>18</v>
      </c>
      <c r="K28" s="1262"/>
      <c r="L28" s="782">
        <f t="shared" si="16"/>
        <v>9</v>
      </c>
      <c r="M28" s="782">
        <f t="shared" si="16"/>
        <v>27</v>
      </c>
      <c r="N28" s="1272"/>
      <c r="P28" s="1258"/>
      <c r="Q28" s="1270" t="s">
        <v>462</v>
      </c>
      <c r="R28" s="1270"/>
      <c r="S28" s="769">
        <v>3</v>
      </c>
      <c r="T28" s="774">
        <v>0</v>
      </c>
      <c r="U28" s="773">
        <f t="shared" si="14"/>
        <v>0</v>
      </c>
      <c r="V28" s="1262"/>
      <c r="W28" s="774">
        <v>0</v>
      </c>
      <c r="X28" s="773">
        <f t="shared" si="15"/>
        <v>0</v>
      </c>
      <c r="Y28" s="1262"/>
      <c r="Z28" s="782">
        <f t="shared" si="17"/>
        <v>0</v>
      </c>
      <c r="AA28" s="782">
        <f t="shared" si="17"/>
        <v>0</v>
      </c>
      <c r="AB28" s="1262"/>
    </row>
    <row r="29" spans="2:28" ht="27" customHeight="1">
      <c r="B29" s="1258" t="s">
        <v>588</v>
      </c>
      <c r="C29" s="1267" t="s">
        <v>177</v>
      </c>
      <c r="D29" s="1267"/>
      <c r="E29" s="770">
        <v>2</v>
      </c>
      <c r="F29" s="775">
        <v>30</v>
      </c>
      <c r="G29" s="776">
        <f t="shared" si="12"/>
        <v>60</v>
      </c>
      <c r="H29" s="1273">
        <f>(F29+F30+F31)/F32</f>
        <v>0.51111111111111107</v>
      </c>
      <c r="I29" s="775">
        <v>7</v>
      </c>
      <c r="J29" s="776">
        <f t="shared" si="13"/>
        <v>14</v>
      </c>
      <c r="K29" s="1273">
        <f>(I29+I30+I31)/I32</f>
        <v>0.28888888888888886</v>
      </c>
      <c r="L29" s="783">
        <f t="shared" si="16"/>
        <v>23</v>
      </c>
      <c r="M29" s="783">
        <f t="shared" si="16"/>
        <v>46</v>
      </c>
      <c r="N29" s="1276">
        <f>H29-K29</f>
        <v>0.22222222222222221</v>
      </c>
      <c r="P29" s="1258" t="s">
        <v>588</v>
      </c>
      <c r="Q29" s="1267" t="s">
        <v>177</v>
      </c>
      <c r="R29" s="1267"/>
      <c r="S29" s="770">
        <v>2</v>
      </c>
      <c r="T29" s="775">
        <v>8</v>
      </c>
      <c r="U29" s="776">
        <f t="shared" si="14"/>
        <v>16</v>
      </c>
      <c r="V29" s="1263">
        <f>(T29+T30+T31)/T32</f>
        <v>0.61111111111111116</v>
      </c>
      <c r="W29" s="775">
        <v>0</v>
      </c>
      <c r="X29" s="776">
        <f t="shared" si="15"/>
        <v>0</v>
      </c>
      <c r="Y29" s="1263" t="e">
        <f>(W29+W30+W31)/W32</f>
        <v>#DIV/0!</v>
      </c>
      <c r="Z29" s="783">
        <f t="shared" si="17"/>
        <v>8</v>
      </c>
      <c r="AA29" s="783">
        <f t="shared" si="17"/>
        <v>16</v>
      </c>
      <c r="AB29" s="1263" t="e">
        <f>V29-Y29</f>
        <v>#DIV/0!</v>
      </c>
    </row>
    <row r="30" spans="2:28" ht="27" customHeight="1">
      <c r="B30" s="1258"/>
      <c r="C30" s="1267" t="s">
        <v>463</v>
      </c>
      <c r="D30" s="1267"/>
      <c r="E30" s="770">
        <v>1</v>
      </c>
      <c r="F30" s="775">
        <v>15</v>
      </c>
      <c r="G30" s="776">
        <f t="shared" si="12"/>
        <v>15</v>
      </c>
      <c r="H30" s="1274"/>
      <c r="I30" s="775">
        <v>19</v>
      </c>
      <c r="J30" s="776">
        <f t="shared" si="13"/>
        <v>19</v>
      </c>
      <c r="K30" s="1274"/>
      <c r="L30" s="783">
        <f t="shared" si="16"/>
        <v>-4</v>
      </c>
      <c r="M30" s="783">
        <f t="shared" si="16"/>
        <v>-4</v>
      </c>
      <c r="N30" s="1277"/>
      <c r="P30" s="1258"/>
      <c r="Q30" s="1267" t="s">
        <v>463</v>
      </c>
      <c r="R30" s="1267"/>
      <c r="S30" s="770">
        <v>1</v>
      </c>
      <c r="T30" s="775">
        <v>3</v>
      </c>
      <c r="U30" s="776">
        <f t="shared" si="14"/>
        <v>3</v>
      </c>
      <c r="V30" s="1263"/>
      <c r="W30" s="775">
        <v>0</v>
      </c>
      <c r="X30" s="776">
        <f t="shared" si="15"/>
        <v>0</v>
      </c>
      <c r="Y30" s="1263"/>
      <c r="Z30" s="783">
        <f t="shared" si="17"/>
        <v>3</v>
      </c>
      <c r="AA30" s="783">
        <f t="shared" si="17"/>
        <v>3</v>
      </c>
      <c r="AB30" s="1263"/>
    </row>
    <row r="31" spans="2:28" ht="27" customHeight="1">
      <c r="B31" s="1258"/>
      <c r="C31" s="1268" t="s">
        <v>464</v>
      </c>
      <c r="D31" s="1268"/>
      <c r="E31" s="770">
        <v>0</v>
      </c>
      <c r="F31" s="775">
        <v>1</v>
      </c>
      <c r="G31" s="776">
        <f t="shared" si="12"/>
        <v>0</v>
      </c>
      <c r="H31" s="1275"/>
      <c r="I31" s="775">
        <v>0</v>
      </c>
      <c r="J31" s="776">
        <f t="shared" si="13"/>
        <v>0</v>
      </c>
      <c r="K31" s="1275"/>
      <c r="L31" s="783">
        <f t="shared" si="16"/>
        <v>1</v>
      </c>
      <c r="M31" s="783">
        <f t="shared" si="16"/>
        <v>0</v>
      </c>
      <c r="N31" s="1278"/>
      <c r="P31" s="1258"/>
      <c r="Q31" s="1268" t="s">
        <v>464</v>
      </c>
      <c r="R31" s="1268"/>
      <c r="S31" s="770">
        <v>0</v>
      </c>
      <c r="T31" s="775">
        <v>0</v>
      </c>
      <c r="U31" s="776">
        <f t="shared" si="14"/>
        <v>0</v>
      </c>
      <c r="V31" s="1263"/>
      <c r="W31" s="775">
        <v>0</v>
      </c>
      <c r="X31" s="776">
        <f t="shared" si="15"/>
        <v>0</v>
      </c>
      <c r="Y31" s="1263"/>
      <c r="Z31" s="783">
        <f t="shared" si="17"/>
        <v>0</v>
      </c>
      <c r="AA31" s="783">
        <f t="shared" si="17"/>
        <v>0</v>
      </c>
      <c r="AB31" s="1263"/>
    </row>
    <row r="32" spans="2:28" ht="33" customHeight="1">
      <c r="B32" s="1259" t="s">
        <v>465</v>
      </c>
      <c r="C32" s="1259"/>
      <c r="D32" s="1259"/>
      <c r="E32" s="1259"/>
      <c r="F32" s="766">
        <f>SUM(F26:F31)</f>
        <v>90</v>
      </c>
      <c r="G32" s="766">
        <f>SUM(G26:G31)</f>
        <v>249</v>
      </c>
      <c r="H32" s="767">
        <f>H26+H29</f>
        <v>1</v>
      </c>
      <c r="I32" s="766">
        <f>SUM(I26:I31)</f>
        <v>90</v>
      </c>
      <c r="J32" s="766">
        <f>SUM(J26:J31)</f>
        <v>303</v>
      </c>
      <c r="K32" s="767">
        <f>K26+K29</f>
        <v>1</v>
      </c>
      <c r="L32" s="777">
        <f>SUM(L26:L31)</f>
        <v>0</v>
      </c>
      <c r="M32" s="777">
        <f>SUM(M26:M31)</f>
        <v>-54</v>
      </c>
      <c r="N32" s="778">
        <f>G32/J32</f>
        <v>0.82178217821782173</v>
      </c>
      <c r="P32" s="1259" t="s">
        <v>465</v>
      </c>
      <c r="Q32" s="1259"/>
      <c r="R32" s="1259"/>
      <c r="S32" s="1259"/>
      <c r="T32" s="766">
        <f>SUM(T26:T31)</f>
        <v>18</v>
      </c>
      <c r="U32" s="766">
        <f>SUM(U26:U31)</f>
        <v>49</v>
      </c>
      <c r="V32" s="767">
        <f>V26+V29</f>
        <v>1</v>
      </c>
      <c r="W32" s="766">
        <f>SUM(W26:W31)</f>
        <v>0</v>
      </c>
      <c r="X32" s="766">
        <f>SUM(X26:X31)</f>
        <v>0</v>
      </c>
      <c r="Y32" s="767" t="e">
        <f>Y26+Y29</f>
        <v>#DIV/0!</v>
      </c>
      <c r="Z32" s="777">
        <f>SUM(Z26:Z31)</f>
        <v>18</v>
      </c>
      <c r="AA32" s="777">
        <f>SUM(AA26:AA31)</f>
        <v>49</v>
      </c>
      <c r="AB32" s="778" t="e">
        <f>U32/X32</f>
        <v>#DIV/0!</v>
      </c>
    </row>
    <row r="33" spans="2:28" ht="33" customHeight="1">
      <c r="B33" s="1259"/>
      <c r="C33" s="1259"/>
      <c r="D33" s="1259"/>
      <c r="E33" s="1259"/>
      <c r="F33" s="1266">
        <f>G32/F32</f>
        <v>2.7666666666666666</v>
      </c>
      <c r="G33" s="1266"/>
      <c r="H33" s="1266"/>
      <c r="I33" s="1266">
        <f>J32/I32</f>
        <v>3.3666666666666667</v>
      </c>
      <c r="J33" s="1266"/>
      <c r="K33" s="1266"/>
      <c r="L33" s="1264">
        <f>F33-I33</f>
        <v>-0.60000000000000009</v>
      </c>
      <c r="M33" s="1265"/>
      <c r="N33" s="779">
        <f>F33/I33</f>
        <v>0.82178217821782173</v>
      </c>
      <c r="P33" s="1259"/>
      <c r="Q33" s="1259"/>
      <c r="R33" s="1259"/>
      <c r="S33" s="1259"/>
      <c r="T33" s="1266">
        <f>U32/T32</f>
        <v>2.7222222222222223</v>
      </c>
      <c r="U33" s="1266"/>
      <c r="V33" s="1266"/>
      <c r="W33" s="1266" t="e">
        <f>X32/W32</f>
        <v>#DIV/0!</v>
      </c>
      <c r="X33" s="1266"/>
      <c r="Y33" s="1266"/>
      <c r="Z33" s="1264" t="e">
        <f>T33-W33</f>
        <v>#DIV/0!</v>
      </c>
      <c r="AA33" s="1265"/>
      <c r="AB33" s="446" t="e">
        <f>T33/W33</f>
        <v>#DIV/0!</v>
      </c>
    </row>
    <row r="35" spans="2:28" ht="24" customHeight="1">
      <c r="B35" s="1288" t="s">
        <v>594</v>
      </c>
      <c r="C35" s="1289"/>
      <c r="D35" s="1289"/>
      <c r="E35" s="1289"/>
      <c r="F35" s="1289" t="s">
        <v>604</v>
      </c>
      <c r="G35" s="1289"/>
      <c r="H35" s="1289"/>
      <c r="I35" s="1289"/>
      <c r="J35" s="1289"/>
      <c r="K35" s="1289"/>
      <c r="L35" s="1289"/>
      <c r="M35" s="1289"/>
      <c r="N35" s="1290"/>
      <c r="P35" s="1279" t="s">
        <v>590</v>
      </c>
      <c r="Q35" s="1280"/>
      <c r="R35" s="1280"/>
      <c r="S35" s="1280"/>
      <c r="T35" s="1280"/>
      <c r="U35" s="1280"/>
      <c r="V35" s="1280"/>
      <c r="W35" s="1280"/>
      <c r="X35" s="1280"/>
      <c r="Y35" s="1280"/>
      <c r="Z35" s="1280"/>
      <c r="AA35" s="1280"/>
      <c r="AB35" s="1281"/>
    </row>
    <row r="36" spans="2:28" ht="19" customHeight="1">
      <c r="B36" s="1260" t="s">
        <v>457</v>
      </c>
      <c r="C36" s="1260"/>
      <c r="D36" s="1260"/>
      <c r="E36" s="781" t="s">
        <v>458</v>
      </c>
      <c r="F36" s="781" t="s">
        <v>598</v>
      </c>
      <c r="G36" s="781" t="s">
        <v>460</v>
      </c>
      <c r="H36" s="781" t="s">
        <v>461</v>
      </c>
      <c r="I36" s="781" t="s">
        <v>599</v>
      </c>
      <c r="J36" s="781" t="s">
        <v>471</v>
      </c>
      <c r="K36" s="781" t="s">
        <v>461</v>
      </c>
      <c r="L36" s="1261" t="s">
        <v>589</v>
      </c>
      <c r="M36" s="1261"/>
      <c r="N36" s="1261"/>
      <c r="P36" s="1260" t="s">
        <v>457</v>
      </c>
      <c r="Q36" s="1260"/>
      <c r="R36" s="1260"/>
      <c r="S36" s="781" t="s">
        <v>458</v>
      </c>
      <c r="T36" s="781" t="s">
        <v>598</v>
      </c>
      <c r="U36" s="781" t="s">
        <v>460</v>
      </c>
      <c r="V36" s="781" t="s">
        <v>461</v>
      </c>
      <c r="W36" s="781" t="s">
        <v>599</v>
      </c>
      <c r="X36" s="781" t="s">
        <v>471</v>
      </c>
      <c r="Y36" s="781" t="s">
        <v>461</v>
      </c>
      <c r="Z36" s="1261" t="s">
        <v>589</v>
      </c>
      <c r="AA36" s="1261"/>
      <c r="AB36" s="1261"/>
    </row>
    <row r="37" spans="2:28" ht="27" customHeight="1">
      <c r="B37" s="1258" t="s">
        <v>587</v>
      </c>
      <c r="C37" s="1269" t="s">
        <v>180</v>
      </c>
      <c r="D37" s="1269"/>
      <c r="E37" s="768">
        <v>5</v>
      </c>
      <c r="F37" s="773">
        <v>26</v>
      </c>
      <c r="G37" s="773">
        <f t="shared" ref="G37:G42" si="18">E37*F37</f>
        <v>130</v>
      </c>
      <c r="H37" s="1262">
        <f>(F37+F38+F39)/F43</f>
        <v>0.74193548387096775</v>
      </c>
      <c r="I37" s="773">
        <v>35</v>
      </c>
      <c r="J37" s="773">
        <f t="shared" ref="J37:J42" si="19">E37*I37</f>
        <v>175</v>
      </c>
      <c r="K37" s="1262">
        <f>(I37+I38+I39)/I43</f>
        <v>0.79569892473118276</v>
      </c>
      <c r="L37" s="782">
        <f>F37-I37</f>
        <v>-9</v>
      </c>
      <c r="M37" s="782">
        <f>G37-J37</f>
        <v>-45</v>
      </c>
      <c r="N37" s="1272">
        <f>H37-K37</f>
        <v>-5.3763440860215006E-2</v>
      </c>
      <c r="P37" s="1258" t="s">
        <v>587</v>
      </c>
      <c r="Q37" s="1269" t="s">
        <v>180</v>
      </c>
      <c r="R37" s="1269"/>
      <c r="S37" s="768">
        <v>5</v>
      </c>
      <c r="T37" s="773">
        <f t="shared" ref="T37:T42" si="20">F4+F15+F26+F37+T4+T15+T26</f>
        <v>84</v>
      </c>
      <c r="U37" s="773">
        <f t="shared" ref="U37:U42" si="21">S37*T37</f>
        <v>420</v>
      </c>
      <c r="V37" s="1262">
        <f>(T37+T38+T39)/T43</f>
        <v>0.63020833333333337</v>
      </c>
      <c r="W37" s="773">
        <f t="shared" ref="W37:W42" si="22">I4+I15+I26+I37+W4+W15+W26</f>
        <v>93</v>
      </c>
      <c r="X37" s="773">
        <f t="shared" ref="X37:X42" si="23">S37*W37</f>
        <v>465</v>
      </c>
      <c r="Y37" s="1262">
        <f>(W37+W38+W39)/W43</f>
        <v>0.75666666666666671</v>
      </c>
      <c r="Z37" s="782">
        <f>T37-W37</f>
        <v>-9</v>
      </c>
      <c r="AA37" s="782">
        <f>U37-X37</f>
        <v>-45</v>
      </c>
      <c r="AB37" s="1272">
        <f>V37-Y37</f>
        <v>-0.12645833333333334</v>
      </c>
    </row>
    <row r="38" spans="2:28" ht="27" customHeight="1">
      <c r="B38" s="1258"/>
      <c r="C38" s="1269" t="s">
        <v>181</v>
      </c>
      <c r="D38" s="1269"/>
      <c r="E38" s="769">
        <v>4</v>
      </c>
      <c r="F38" s="774">
        <v>5</v>
      </c>
      <c r="G38" s="773">
        <f t="shared" si="18"/>
        <v>20</v>
      </c>
      <c r="H38" s="1262"/>
      <c r="I38" s="774">
        <v>10</v>
      </c>
      <c r="J38" s="773">
        <f t="shared" si="19"/>
        <v>40</v>
      </c>
      <c r="K38" s="1262"/>
      <c r="L38" s="782">
        <f t="shared" ref="L38:M42" si="24">F38-I38</f>
        <v>-5</v>
      </c>
      <c r="M38" s="782">
        <f t="shared" si="24"/>
        <v>-20</v>
      </c>
      <c r="N38" s="1272"/>
      <c r="P38" s="1258"/>
      <c r="Q38" s="1269" t="s">
        <v>181</v>
      </c>
      <c r="R38" s="1269"/>
      <c r="S38" s="769">
        <v>4</v>
      </c>
      <c r="T38" s="773">
        <f t="shared" si="20"/>
        <v>58</v>
      </c>
      <c r="U38" s="773">
        <f t="shared" si="21"/>
        <v>232</v>
      </c>
      <c r="V38" s="1262"/>
      <c r="W38" s="773">
        <f t="shared" si="22"/>
        <v>58</v>
      </c>
      <c r="X38" s="773">
        <f t="shared" si="23"/>
        <v>232</v>
      </c>
      <c r="Y38" s="1262"/>
      <c r="Z38" s="782">
        <f t="shared" ref="Z38:AA42" si="25">T38-W38</f>
        <v>0</v>
      </c>
      <c r="AA38" s="782">
        <f t="shared" si="25"/>
        <v>0</v>
      </c>
      <c r="AB38" s="1272"/>
    </row>
    <row r="39" spans="2:28" ht="27" customHeight="1">
      <c r="B39" s="1258"/>
      <c r="C39" s="1270" t="s">
        <v>462</v>
      </c>
      <c r="D39" s="1270"/>
      <c r="E39" s="769">
        <v>3</v>
      </c>
      <c r="F39" s="774">
        <v>38</v>
      </c>
      <c r="G39" s="773">
        <f t="shared" si="18"/>
        <v>114</v>
      </c>
      <c r="H39" s="1262"/>
      <c r="I39" s="774">
        <v>29</v>
      </c>
      <c r="J39" s="773">
        <f t="shared" si="19"/>
        <v>87</v>
      </c>
      <c r="K39" s="1262"/>
      <c r="L39" s="782">
        <f t="shared" si="24"/>
        <v>9</v>
      </c>
      <c r="M39" s="782">
        <f t="shared" si="24"/>
        <v>27</v>
      </c>
      <c r="N39" s="1272"/>
      <c r="P39" s="1258"/>
      <c r="Q39" s="1270" t="s">
        <v>462</v>
      </c>
      <c r="R39" s="1270"/>
      <c r="S39" s="769">
        <v>3</v>
      </c>
      <c r="T39" s="773">
        <f t="shared" si="20"/>
        <v>100</v>
      </c>
      <c r="U39" s="773">
        <f t="shared" si="21"/>
        <v>300</v>
      </c>
      <c r="V39" s="1262"/>
      <c r="W39" s="773">
        <f t="shared" si="22"/>
        <v>76</v>
      </c>
      <c r="X39" s="773">
        <f t="shared" si="23"/>
        <v>228</v>
      </c>
      <c r="Y39" s="1262"/>
      <c r="Z39" s="782">
        <f t="shared" si="25"/>
        <v>24</v>
      </c>
      <c r="AA39" s="782">
        <f t="shared" si="25"/>
        <v>72</v>
      </c>
      <c r="AB39" s="1272"/>
    </row>
    <row r="40" spans="2:28" ht="27" customHeight="1">
      <c r="B40" s="1258" t="s">
        <v>588</v>
      </c>
      <c r="C40" s="1267" t="s">
        <v>177</v>
      </c>
      <c r="D40" s="1267"/>
      <c r="E40" s="770">
        <v>2</v>
      </c>
      <c r="F40" s="775">
        <v>9</v>
      </c>
      <c r="G40" s="776">
        <f t="shared" si="18"/>
        <v>18</v>
      </c>
      <c r="H40" s="1263">
        <f>(F40+F41+F42)/F43</f>
        <v>0.25806451612903225</v>
      </c>
      <c r="I40" s="775">
        <v>4</v>
      </c>
      <c r="J40" s="776">
        <f t="shared" si="19"/>
        <v>8</v>
      </c>
      <c r="K40" s="1263">
        <f>(I40+I41+I42)/I43</f>
        <v>0.20430107526881722</v>
      </c>
      <c r="L40" s="783">
        <f t="shared" si="24"/>
        <v>5</v>
      </c>
      <c r="M40" s="783">
        <f t="shared" si="24"/>
        <v>10</v>
      </c>
      <c r="N40" s="1271">
        <f>H40-K40</f>
        <v>5.3763440860215034E-2</v>
      </c>
      <c r="P40" s="1258" t="s">
        <v>588</v>
      </c>
      <c r="Q40" s="1267" t="s">
        <v>177</v>
      </c>
      <c r="R40" s="1267"/>
      <c r="S40" s="770">
        <v>2</v>
      </c>
      <c r="T40" s="776">
        <f t="shared" si="20"/>
        <v>73</v>
      </c>
      <c r="U40" s="776">
        <f t="shared" si="21"/>
        <v>146</v>
      </c>
      <c r="V40" s="1263">
        <f>(T40+T41+T42)/T43</f>
        <v>0.36979166666666669</v>
      </c>
      <c r="W40" s="776">
        <f t="shared" si="22"/>
        <v>15</v>
      </c>
      <c r="X40" s="776">
        <f t="shared" si="23"/>
        <v>30</v>
      </c>
      <c r="Y40" s="1263">
        <f>(W40+W41+W42)/W43</f>
        <v>0.24333333333333335</v>
      </c>
      <c r="Z40" s="783">
        <f t="shared" si="25"/>
        <v>58</v>
      </c>
      <c r="AA40" s="783">
        <f t="shared" si="25"/>
        <v>116</v>
      </c>
      <c r="AB40" s="1271">
        <f>V40-Y40</f>
        <v>0.12645833333333334</v>
      </c>
    </row>
    <row r="41" spans="2:28" ht="27" customHeight="1">
      <c r="B41" s="1258"/>
      <c r="C41" s="1267" t="s">
        <v>463</v>
      </c>
      <c r="D41" s="1267"/>
      <c r="E41" s="770">
        <v>1</v>
      </c>
      <c r="F41" s="775">
        <v>15</v>
      </c>
      <c r="G41" s="776">
        <f t="shared" si="18"/>
        <v>15</v>
      </c>
      <c r="H41" s="1263"/>
      <c r="I41" s="775">
        <v>15</v>
      </c>
      <c r="J41" s="776">
        <f t="shared" si="19"/>
        <v>15</v>
      </c>
      <c r="K41" s="1263"/>
      <c r="L41" s="783">
        <f t="shared" si="24"/>
        <v>0</v>
      </c>
      <c r="M41" s="783">
        <f t="shared" si="24"/>
        <v>0</v>
      </c>
      <c r="N41" s="1271"/>
      <c r="P41" s="1258"/>
      <c r="Q41" s="1267" t="s">
        <v>463</v>
      </c>
      <c r="R41" s="1267"/>
      <c r="S41" s="770">
        <v>1</v>
      </c>
      <c r="T41" s="776">
        <f t="shared" si="20"/>
        <v>66</v>
      </c>
      <c r="U41" s="776">
        <f t="shared" si="21"/>
        <v>66</v>
      </c>
      <c r="V41" s="1263"/>
      <c r="W41" s="776">
        <f t="shared" si="22"/>
        <v>58</v>
      </c>
      <c r="X41" s="776">
        <f t="shared" si="23"/>
        <v>58</v>
      </c>
      <c r="Y41" s="1263"/>
      <c r="Z41" s="783">
        <f t="shared" si="25"/>
        <v>8</v>
      </c>
      <c r="AA41" s="783">
        <f t="shared" si="25"/>
        <v>8</v>
      </c>
      <c r="AB41" s="1271"/>
    </row>
    <row r="42" spans="2:28" ht="27" customHeight="1">
      <c r="B42" s="1258"/>
      <c r="C42" s="1268" t="s">
        <v>464</v>
      </c>
      <c r="D42" s="1268"/>
      <c r="E42" s="770">
        <v>0</v>
      </c>
      <c r="F42" s="775">
        <v>0</v>
      </c>
      <c r="G42" s="776">
        <f t="shared" si="18"/>
        <v>0</v>
      </c>
      <c r="H42" s="1263"/>
      <c r="I42" s="775"/>
      <c r="J42" s="776">
        <f t="shared" si="19"/>
        <v>0</v>
      </c>
      <c r="K42" s="1263"/>
      <c r="L42" s="783">
        <f t="shared" si="24"/>
        <v>0</v>
      </c>
      <c r="M42" s="783">
        <f t="shared" si="24"/>
        <v>0</v>
      </c>
      <c r="N42" s="1271"/>
      <c r="P42" s="1258"/>
      <c r="Q42" s="1268" t="s">
        <v>464</v>
      </c>
      <c r="R42" s="1268"/>
      <c r="S42" s="770">
        <v>0</v>
      </c>
      <c r="T42" s="776">
        <f t="shared" si="20"/>
        <v>3</v>
      </c>
      <c r="U42" s="776">
        <f t="shared" si="21"/>
        <v>0</v>
      </c>
      <c r="V42" s="1263"/>
      <c r="W42" s="776">
        <f t="shared" si="22"/>
        <v>0</v>
      </c>
      <c r="X42" s="776">
        <f t="shared" si="23"/>
        <v>0</v>
      </c>
      <c r="Y42" s="1263"/>
      <c r="Z42" s="783">
        <f t="shared" si="25"/>
        <v>3</v>
      </c>
      <c r="AA42" s="783">
        <f t="shared" si="25"/>
        <v>0</v>
      </c>
      <c r="AB42" s="1271"/>
    </row>
    <row r="43" spans="2:28" ht="33" customHeight="1">
      <c r="B43" s="1259" t="s">
        <v>465</v>
      </c>
      <c r="C43" s="1259"/>
      <c r="D43" s="1259"/>
      <c r="E43" s="1259"/>
      <c r="F43" s="766">
        <f>SUM(F37:F42)</f>
        <v>93</v>
      </c>
      <c r="G43" s="766">
        <f>SUM(G37:G42)</f>
        <v>297</v>
      </c>
      <c r="H43" s="767">
        <f>H37+H40</f>
        <v>1</v>
      </c>
      <c r="I43" s="766">
        <f>SUM(I37:I42)</f>
        <v>93</v>
      </c>
      <c r="J43" s="766">
        <f>SUM(J37:J42)</f>
        <v>325</v>
      </c>
      <c r="K43" s="767">
        <f>K37+K40</f>
        <v>1</v>
      </c>
      <c r="L43" s="777">
        <f>SUM(L37:L42)</f>
        <v>0</v>
      </c>
      <c r="M43" s="777">
        <f>SUM(M37:M42)</f>
        <v>-28</v>
      </c>
      <c r="N43" s="778">
        <f>G43/J43</f>
        <v>0.91384615384615386</v>
      </c>
      <c r="P43" s="1259" t="s">
        <v>465</v>
      </c>
      <c r="Q43" s="1259"/>
      <c r="R43" s="1259"/>
      <c r="S43" s="1259"/>
      <c r="T43" s="766">
        <f>SUM(T37:T42)</f>
        <v>384</v>
      </c>
      <c r="U43" s="766">
        <f>SUM(U37:U42)</f>
        <v>1164</v>
      </c>
      <c r="V43" s="767">
        <f>V37+V40</f>
        <v>1</v>
      </c>
      <c r="W43" s="766">
        <f>SUM(W37:W42)</f>
        <v>300</v>
      </c>
      <c r="X43" s="766">
        <f>SUM(X37:X42)</f>
        <v>1013</v>
      </c>
      <c r="Y43" s="767">
        <f>Y37+Y40</f>
        <v>1</v>
      </c>
      <c r="Z43" s="777">
        <f>SUM(Z37:Z42)</f>
        <v>84</v>
      </c>
      <c r="AA43" s="777">
        <f>SUM(AA37:AA42)</f>
        <v>151</v>
      </c>
      <c r="AB43" s="778">
        <f>U43/X43</f>
        <v>1.1490621915103651</v>
      </c>
    </row>
    <row r="44" spans="2:28" ht="33" customHeight="1">
      <c r="B44" s="1259"/>
      <c r="C44" s="1259"/>
      <c r="D44" s="1259"/>
      <c r="E44" s="1259"/>
      <c r="F44" s="1266">
        <f>G43/F43</f>
        <v>3.193548387096774</v>
      </c>
      <c r="G44" s="1266"/>
      <c r="H44" s="1266"/>
      <c r="I44" s="1266">
        <f>J43/I43</f>
        <v>3.4946236559139785</v>
      </c>
      <c r="J44" s="1266"/>
      <c r="K44" s="1266"/>
      <c r="L44" s="1264">
        <f>F44-I44</f>
        <v>-0.30107526881720448</v>
      </c>
      <c r="M44" s="1265"/>
      <c r="N44" s="779">
        <f>F44/I44</f>
        <v>0.91384615384615375</v>
      </c>
      <c r="P44" s="1259"/>
      <c r="Q44" s="1259"/>
      <c r="R44" s="1259"/>
      <c r="S44" s="1259"/>
      <c r="T44" s="1282">
        <f>U43/T43</f>
        <v>3.03125</v>
      </c>
      <c r="U44" s="1282"/>
      <c r="V44" s="1282"/>
      <c r="W44" s="1282">
        <f>X43/W43</f>
        <v>3.3766666666666665</v>
      </c>
      <c r="X44" s="1282"/>
      <c r="Y44" s="1282"/>
      <c r="Z44" s="1283">
        <f>T44-W44</f>
        <v>-0.34541666666666648</v>
      </c>
      <c r="AA44" s="1284"/>
      <c r="AB44" s="780">
        <f>T44/W44</f>
        <v>0.89770483711747295</v>
      </c>
    </row>
  </sheetData>
  <mergeCells count="175">
    <mergeCell ref="B13:E13"/>
    <mergeCell ref="F13:N13"/>
    <mergeCell ref="B24:E24"/>
    <mergeCell ref="F24:N24"/>
    <mergeCell ref="B35:E35"/>
    <mergeCell ref="F35:N35"/>
    <mergeCell ref="P2:S2"/>
    <mergeCell ref="T2:AB2"/>
    <mergeCell ref="P13:S13"/>
    <mergeCell ref="T13:AB13"/>
    <mergeCell ref="P29:P31"/>
    <mergeCell ref="Q29:R29"/>
    <mergeCell ref="V29:V31"/>
    <mergeCell ref="Y29:Y31"/>
    <mergeCell ref="AB29:AB31"/>
    <mergeCell ref="Q30:R30"/>
    <mergeCell ref="Q31:R31"/>
    <mergeCell ref="P26:P28"/>
    <mergeCell ref="Q26:R26"/>
    <mergeCell ref="V26:V28"/>
    <mergeCell ref="Y26:Y28"/>
    <mergeCell ref="AB26:AB28"/>
    <mergeCell ref="Q27:R27"/>
    <mergeCell ref="Q28:R28"/>
    <mergeCell ref="P43:S44"/>
    <mergeCell ref="T44:V44"/>
    <mergeCell ref="W44:Y44"/>
    <mergeCell ref="Z44:AA44"/>
    <mergeCell ref="P40:P42"/>
    <mergeCell ref="Q40:R40"/>
    <mergeCell ref="V40:V42"/>
    <mergeCell ref="Y40:Y42"/>
    <mergeCell ref="AB40:AB42"/>
    <mergeCell ref="Q41:R41"/>
    <mergeCell ref="Q42:R42"/>
    <mergeCell ref="P37:P39"/>
    <mergeCell ref="Q37:R37"/>
    <mergeCell ref="V37:V39"/>
    <mergeCell ref="Y37:Y39"/>
    <mergeCell ref="AB37:AB39"/>
    <mergeCell ref="Q38:R38"/>
    <mergeCell ref="Q39:R39"/>
    <mergeCell ref="P32:S33"/>
    <mergeCell ref="T33:V33"/>
    <mergeCell ref="W33:Y33"/>
    <mergeCell ref="Z33:AA33"/>
    <mergeCell ref="P35:AB35"/>
    <mergeCell ref="P36:R36"/>
    <mergeCell ref="Z36:AB36"/>
    <mergeCell ref="P21:S22"/>
    <mergeCell ref="T22:V22"/>
    <mergeCell ref="W22:Y22"/>
    <mergeCell ref="Z22:AA22"/>
    <mergeCell ref="P25:R25"/>
    <mergeCell ref="Z25:AB25"/>
    <mergeCell ref="P24:S24"/>
    <mergeCell ref="P18:P20"/>
    <mergeCell ref="Q18:R18"/>
    <mergeCell ref="V18:V20"/>
    <mergeCell ref="Y18:Y20"/>
    <mergeCell ref="AB18:AB20"/>
    <mergeCell ref="Q19:R19"/>
    <mergeCell ref="Q20:R20"/>
    <mergeCell ref="T24:AB24"/>
    <mergeCell ref="P14:R14"/>
    <mergeCell ref="Z14:AB14"/>
    <mergeCell ref="P15:P17"/>
    <mergeCell ref="Q15:R15"/>
    <mergeCell ref="V15:V17"/>
    <mergeCell ref="Y15:Y17"/>
    <mergeCell ref="AB15:AB17"/>
    <mergeCell ref="Q16:R16"/>
    <mergeCell ref="Q17:R17"/>
    <mergeCell ref="Q9:R9"/>
    <mergeCell ref="P10:S11"/>
    <mergeCell ref="T11:V11"/>
    <mergeCell ref="W11:Y11"/>
    <mergeCell ref="Z11:AA11"/>
    <mergeCell ref="Y4:Y6"/>
    <mergeCell ref="AB4:AB6"/>
    <mergeCell ref="Q5:R5"/>
    <mergeCell ref="Q6:R6"/>
    <mergeCell ref="P7:P9"/>
    <mergeCell ref="Q7:R7"/>
    <mergeCell ref="V7:V9"/>
    <mergeCell ref="Y7:Y9"/>
    <mergeCell ref="AB7:AB9"/>
    <mergeCell ref="Q8:R8"/>
    <mergeCell ref="P3:R3"/>
    <mergeCell ref="Z3:AB3"/>
    <mergeCell ref="P4:P6"/>
    <mergeCell ref="Q4:R4"/>
    <mergeCell ref="V4:V6"/>
    <mergeCell ref="B43:E44"/>
    <mergeCell ref="F44:H44"/>
    <mergeCell ref="I44:K44"/>
    <mergeCell ref="L44:M44"/>
    <mergeCell ref="B40:B42"/>
    <mergeCell ref="C40:D40"/>
    <mergeCell ref="H40:H42"/>
    <mergeCell ref="K40:K42"/>
    <mergeCell ref="N40:N42"/>
    <mergeCell ref="C41:D41"/>
    <mergeCell ref="C42:D42"/>
    <mergeCell ref="B37:B39"/>
    <mergeCell ref="C37:D37"/>
    <mergeCell ref="H37:H39"/>
    <mergeCell ref="K37:K39"/>
    <mergeCell ref="N37:N39"/>
    <mergeCell ref="C38:D38"/>
    <mergeCell ref="C39:D39"/>
    <mergeCell ref="B32:E33"/>
    <mergeCell ref="F33:H33"/>
    <mergeCell ref="I33:K33"/>
    <mergeCell ref="L33:M33"/>
    <mergeCell ref="B36:D36"/>
    <mergeCell ref="L36:N36"/>
    <mergeCell ref="B29:B31"/>
    <mergeCell ref="C29:D29"/>
    <mergeCell ref="H29:H31"/>
    <mergeCell ref="K29:K31"/>
    <mergeCell ref="N29:N31"/>
    <mergeCell ref="C30:D30"/>
    <mergeCell ref="C31:D31"/>
    <mergeCell ref="B26:B28"/>
    <mergeCell ref="C26:D26"/>
    <mergeCell ref="H26:H28"/>
    <mergeCell ref="K26:K28"/>
    <mergeCell ref="N26:N28"/>
    <mergeCell ref="C27:D27"/>
    <mergeCell ref="C28:D28"/>
    <mergeCell ref="B21:E22"/>
    <mergeCell ref="F22:H22"/>
    <mergeCell ref="I22:K22"/>
    <mergeCell ref="L22:M22"/>
    <mergeCell ref="B25:D25"/>
    <mergeCell ref="L25:N25"/>
    <mergeCell ref="B18:B20"/>
    <mergeCell ref="C18:D18"/>
    <mergeCell ref="H18:H20"/>
    <mergeCell ref="K18:K20"/>
    <mergeCell ref="N18:N20"/>
    <mergeCell ref="C19:D19"/>
    <mergeCell ref="C20:D20"/>
    <mergeCell ref="B14:D14"/>
    <mergeCell ref="L14:N14"/>
    <mergeCell ref="B15:B17"/>
    <mergeCell ref="C15:D15"/>
    <mergeCell ref="H15:H17"/>
    <mergeCell ref="K15:K17"/>
    <mergeCell ref="N15:N17"/>
    <mergeCell ref="C16:D16"/>
    <mergeCell ref="C17:D17"/>
    <mergeCell ref="B2:E2"/>
    <mergeCell ref="F2:N2"/>
    <mergeCell ref="B7:B9"/>
    <mergeCell ref="B10:E11"/>
    <mergeCell ref="B3:D3"/>
    <mergeCell ref="L3:N3"/>
    <mergeCell ref="N4:N6"/>
    <mergeCell ref="N7:N9"/>
    <mergeCell ref="L11:M11"/>
    <mergeCell ref="K7:K9"/>
    <mergeCell ref="I11:K11"/>
    <mergeCell ref="K4:K6"/>
    <mergeCell ref="B4:B6"/>
    <mergeCell ref="C7:D7"/>
    <mergeCell ref="H7:H9"/>
    <mergeCell ref="C8:D8"/>
    <mergeCell ref="C9:D9"/>
    <mergeCell ref="F11:H11"/>
    <mergeCell ref="C4:D4"/>
    <mergeCell ref="H4:H6"/>
    <mergeCell ref="C5:D5"/>
    <mergeCell ref="C6:D6"/>
  </mergeCells>
  <phoneticPr fontId="1"/>
  <pageMargins left="0.7" right="0.7" top="0.75" bottom="0.75" header="0.3" footer="0.3"/>
  <pageSetup paperSize="8" scale="64"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D7E2-4EBB-0849-8B2E-AAAC66FB935D}">
  <dimension ref="A1:U52"/>
  <sheetViews>
    <sheetView topLeftCell="A8" workbookViewId="0">
      <selection sqref="A1:A25"/>
    </sheetView>
  </sheetViews>
  <sheetFormatPr baseColWidth="10" defaultRowHeight="18"/>
  <cols>
    <col min="2" max="2" width="8.1640625" style="437" customWidth="1"/>
    <col min="3" max="3" width="23" style="437" customWidth="1"/>
    <col min="4" max="4" width="9.1640625" style="437" customWidth="1"/>
    <col min="5" max="5" width="14" style="437" customWidth="1"/>
    <col min="6" max="7" width="10.83203125" style="437"/>
    <col min="8" max="8" width="8" style="437" customWidth="1"/>
    <col min="9" max="9" width="23" style="437" customWidth="1"/>
    <col min="10" max="10" width="9.1640625" style="437" customWidth="1"/>
    <col min="11" max="11" width="14" style="437" customWidth="1"/>
    <col min="12" max="13" width="11" style="437" customWidth="1"/>
    <col min="14" max="14" width="12.83203125" style="437" customWidth="1"/>
    <col min="15" max="15" width="10" style="437" customWidth="1"/>
    <col min="16" max="16" width="12.83203125" style="437" customWidth="1"/>
    <col min="17" max="17" width="10" style="437" customWidth="1"/>
    <col min="18" max="18" width="12.83203125" style="437" customWidth="1"/>
    <col min="19" max="19" width="10" style="437" customWidth="1"/>
  </cols>
  <sheetData>
    <row r="1" spans="1:21" ht="41" customHeight="1" thickBot="1">
      <c r="A1" s="1291"/>
      <c r="B1" s="1292" t="s">
        <v>586</v>
      </c>
      <c r="C1" s="1292"/>
      <c r="D1" s="1292"/>
      <c r="E1" s="1292"/>
      <c r="F1" s="1292"/>
      <c r="G1" s="1292"/>
      <c r="H1" s="1292"/>
      <c r="I1" s="1292"/>
      <c r="J1" s="1292"/>
      <c r="K1" s="1292"/>
      <c r="L1" s="1292"/>
      <c r="M1" s="1292"/>
      <c r="N1" s="1292"/>
      <c r="O1" s="1292"/>
      <c r="P1" s="1292"/>
      <c r="Q1" s="1292"/>
      <c r="R1" s="1292"/>
      <c r="S1" s="1292"/>
      <c r="T1" s="1291"/>
      <c r="U1" s="1291"/>
    </row>
    <row r="2" spans="1:21" ht="41" customHeight="1" thickTop="1">
      <c r="A2" s="1291"/>
      <c r="B2" s="705" t="s">
        <v>125</v>
      </c>
      <c r="C2" s="703" t="s">
        <v>583</v>
      </c>
      <c r="D2" s="703" t="s">
        <v>569</v>
      </c>
      <c r="E2" s="703" t="s">
        <v>568</v>
      </c>
      <c r="F2" s="703" t="s">
        <v>567</v>
      </c>
      <c r="G2" s="704" t="s">
        <v>62</v>
      </c>
      <c r="H2" s="705" t="s">
        <v>58</v>
      </c>
      <c r="I2" s="703" t="s">
        <v>584</v>
      </c>
      <c r="J2" s="703" t="s">
        <v>569</v>
      </c>
      <c r="K2" s="706" t="s">
        <v>571</v>
      </c>
      <c r="L2" s="703" t="s">
        <v>567</v>
      </c>
      <c r="M2" s="707" t="s">
        <v>62</v>
      </c>
      <c r="N2" s="1222" t="s">
        <v>580</v>
      </c>
      <c r="O2" s="1223"/>
      <c r="P2" s="1224" t="s">
        <v>581</v>
      </c>
      <c r="Q2" s="1223"/>
      <c r="R2" s="1224" t="s">
        <v>582</v>
      </c>
      <c r="S2" s="1225"/>
      <c r="T2" s="1291"/>
      <c r="U2" s="1291"/>
    </row>
    <row r="3" spans="1:21" ht="30" customHeight="1">
      <c r="A3" s="1291"/>
      <c r="B3" s="716">
        <v>4</v>
      </c>
      <c r="C3" s="717" t="s">
        <v>576</v>
      </c>
      <c r="D3" s="718">
        <v>5</v>
      </c>
      <c r="E3" s="945">
        <v>499227</v>
      </c>
      <c r="F3" s="719">
        <v>400</v>
      </c>
      <c r="G3" s="720">
        <f>E3/F3</f>
        <v>1248.0675000000001</v>
      </c>
      <c r="H3" s="716">
        <v>4</v>
      </c>
      <c r="I3" s="717" t="s">
        <v>576</v>
      </c>
      <c r="J3" s="718">
        <v>5</v>
      </c>
      <c r="K3" s="721">
        <v>260000</v>
      </c>
      <c r="L3" s="719">
        <v>200</v>
      </c>
      <c r="M3" s="722">
        <f>K3/L3</f>
        <v>1300</v>
      </c>
      <c r="N3" s="743">
        <f>E3-K3</f>
        <v>239227</v>
      </c>
      <c r="O3" s="744">
        <f>E3/K3</f>
        <v>1.9201038461538462</v>
      </c>
      <c r="P3" s="745">
        <f>F3-L3</f>
        <v>200</v>
      </c>
      <c r="Q3" s="744">
        <f>F3/L3</f>
        <v>2</v>
      </c>
      <c r="R3" s="745">
        <f>G3-M3</f>
        <v>-51.932499999999891</v>
      </c>
      <c r="S3" s="746">
        <f>G3/M3</f>
        <v>0.96005192307692311</v>
      </c>
      <c r="T3" s="1291"/>
      <c r="U3" s="1291"/>
    </row>
    <row r="4" spans="1:21" ht="30" customHeight="1">
      <c r="A4" s="1291"/>
      <c r="B4" s="716">
        <v>5</v>
      </c>
      <c r="C4" s="717" t="s">
        <v>579</v>
      </c>
      <c r="D4" s="718">
        <v>23</v>
      </c>
      <c r="E4" s="945">
        <v>2919145</v>
      </c>
      <c r="F4" s="719">
        <v>2102</v>
      </c>
      <c r="G4" s="720">
        <f t="shared" ref="G4:G10" si="0">E4/F4</f>
        <v>1388.7464319695528</v>
      </c>
      <c r="H4" s="716">
        <v>5</v>
      </c>
      <c r="I4" s="717" t="s">
        <v>579</v>
      </c>
      <c r="J4" s="718">
        <v>23</v>
      </c>
      <c r="K4" s="721">
        <v>1853120</v>
      </c>
      <c r="L4" s="719">
        <v>520</v>
      </c>
      <c r="M4" s="722">
        <f t="shared" ref="M4:M10" si="1">K4/L4</f>
        <v>3563.6923076923076</v>
      </c>
      <c r="N4" s="743">
        <f t="shared" ref="N4:N10" si="2">E4-K4</f>
        <v>1066025</v>
      </c>
      <c r="O4" s="744">
        <f t="shared" ref="O4:O10" si="3">E4/K4</f>
        <v>1.57525956225177</v>
      </c>
      <c r="P4" s="745">
        <f t="shared" ref="P4:P10" si="4">F4-L4</f>
        <v>1582</v>
      </c>
      <c r="Q4" s="744">
        <f t="shared" ref="Q4:Q10" si="5">F4/L4</f>
        <v>4.0423076923076922</v>
      </c>
      <c r="R4" s="745">
        <f t="shared" ref="R4:R10" si="6">G4-M4</f>
        <v>-2174.9458757227549</v>
      </c>
      <c r="S4" s="746">
        <f t="shared" ref="S4:S10" si="7">G4/M4</f>
        <v>0.38969313623735508</v>
      </c>
      <c r="T4" s="1291"/>
      <c r="U4" s="1291"/>
    </row>
    <row r="5" spans="1:21" ht="30" customHeight="1">
      <c r="A5" s="1291"/>
      <c r="B5" s="716">
        <v>6</v>
      </c>
      <c r="C5" s="717" t="s">
        <v>561</v>
      </c>
      <c r="D5" s="718">
        <v>30</v>
      </c>
      <c r="E5" s="945">
        <v>19170665</v>
      </c>
      <c r="F5" s="719">
        <v>5174</v>
      </c>
      <c r="G5" s="720">
        <f t="shared" si="0"/>
        <v>3705.1923076923076</v>
      </c>
      <c r="H5" s="716">
        <v>6</v>
      </c>
      <c r="I5" s="717" t="s">
        <v>561</v>
      </c>
      <c r="J5" s="718">
        <v>30</v>
      </c>
      <c r="K5" s="721">
        <v>25690000</v>
      </c>
      <c r="L5" s="719">
        <v>7000</v>
      </c>
      <c r="M5" s="722">
        <f t="shared" si="1"/>
        <v>3670</v>
      </c>
      <c r="N5" s="743">
        <f t="shared" si="2"/>
        <v>-6519335</v>
      </c>
      <c r="O5" s="744">
        <f t="shared" si="3"/>
        <v>0.74623063448812765</v>
      </c>
      <c r="P5" s="745">
        <f t="shared" si="4"/>
        <v>-1826</v>
      </c>
      <c r="Q5" s="744">
        <f t="shared" si="5"/>
        <v>0.7391428571428571</v>
      </c>
      <c r="R5" s="745">
        <f t="shared" si="6"/>
        <v>35.192307692307622</v>
      </c>
      <c r="S5" s="746">
        <f t="shared" si="7"/>
        <v>1.0095891846573046</v>
      </c>
      <c r="T5" s="1291"/>
      <c r="U5" s="1291"/>
    </row>
    <row r="6" spans="1:21" ht="30" customHeight="1">
      <c r="A6" s="1291"/>
      <c r="B6" s="716">
        <v>7</v>
      </c>
      <c r="C6" s="717" t="s">
        <v>561</v>
      </c>
      <c r="D6" s="718">
        <v>31</v>
      </c>
      <c r="E6" s="945">
        <v>47598067</v>
      </c>
      <c r="F6" s="719">
        <v>11438</v>
      </c>
      <c r="G6" s="720">
        <f t="shared" si="0"/>
        <v>4161.3977093897538</v>
      </c>
      <c r="H6" s="716">
        <v>7</v>
      </c>
      <c r="I6" s="717" t="s">
        <v>561</v>
      </c>
      <c r="J6" s="718">
        <v>31</v>
      </c>
      <c r="K6" s="721">
        <v>51610000</v>
      </c>
      <c r="L6" s="719">
        <v>13000</v>
      </c>
      <c r="M6" s="722">
        <f t="shared" si="1"/>
        <v>3970</v>
      </c>
      <c r="N6" s="743">
        <f t="shared" si="2"/>
        <v>-4011933</v>
      </c>
      <c r="O6" s="744">
        <f t="shared" si="3"/>
        <v>0.92226442549893428</v>
      </c>
      <c r="P6" s="745">
        <f t="shared" si="4"/>
        <v>-1562</v>
      </c>
      <c r="Q6" s="744">
        <f t="shared" si="5"/>
        <v>0.87984615384615383</v>
      </c>
      <c r="R6" s="745">
        <f t="shared" si="6"/>
        <v>191.3977093897538</v>
      </c>
      <c r="S6" s="746">
        <f t="shared" si="7"/>
        <v>1.0482110099218522</v>
      </c>
      <c r="T6" s="1291"/>
      <c r="U6" s="1291"/>
    </row>
    <row r="7" spans="1:21" ht="30" customHeight="1">
      <c r="A7" s="1291"/>
      <c r="B7" s="716">
        <v>8</v>
      </c>
      <c r="C7" s="717" t="s">
        <v>561</v>
      </c>
      <c r="D7" s="718">
        <v>31</v>
      </c>
      <c r="E7" s="945">
        <v>55870570</v>
      </c>
      <c r="F7" s="719">
        <v>13891</v>
      </c>
      <c r="G7" s="720">
        <f t="shared" si="0"/>
        <v>4022.0696854078178</v>
      </c>
      <c r="H7" s="716">
        <v>8</v>
      </c>
      <c r="I7" s="717" t="s">
        <v>561</v>
      </c>
      <c r="J7" s="718">
        <v>31</v>
      </c>
      <c r="K7" s="721">
        <v>49500000</v>
      </c>
      <c r="L7" s="719">
        <v>12500</v>
      </c>
      <c r="M7" s="722">
        <f t="shared" si="1"/>
        <v>3960</v>
      </c>
      <c r="N7" s="743">
        <f t="shared" si="2"/>
        <v>6370570</v>
      </c>
      <c r="O7" s="744">
        <f t="shared" si="3"/>
        <v>1.1286983838383839</v>
      </c>
      <c r="P7" s="745">
        <f t="shared" si="4"/>
        <v>1391</v>
      </c>
      <c r="Q7" s="744">
        <f t="shared" si="5"/>
        <v>1.11128</v>
      </c>
      <c r="R7" s="745">
        <f t="shared" si="6"/>
        <v>62.069685407817815</v>
      </c>
      <c r="S7" s="746">
        <f t="shared" si="7"/>
        <v>1.0156741629817723</v>
      </c>
      <c r="T7" s="1291"/>
      <c r="U7" s="1291"/>
    </row>
    <row r="8" spans="1:21" ht="30" customHeight="1">
      <c r="A8" s="1291"/>
      <c r="B8" s="716">
        <v>9</v>
      </c>
      <c r="C8" s="717" t="s">
        <v>585</v>
      </c>
      <c r="D8" s="718">
        <v>25</v>
      </c>
      <c r="E8" s="945">
        <f>12344645-537</f>
        <v>12344108</v>
      </c>
      <c r="F8" s="719">
        <v>3585</v>
      </c>
      <c r="G8" s="720">
        <f t="shared" si="0"/>
        <v>3443.2658298465831</v>
      </c>
      <c r="H8" s="716">
        <v>9</v>
      </c>
      <c r="I8" s="717" t="s">
        <v>578</v>
      </c>
      <c r="J8" s="718">
        <v>25</v>
      </c>
      <c r="K8" s="721">
        <v>7000000</v>
      </c>
      <c r="L8" s="719">
        <v>2000</v>
      </c>
      <c r="M8" s="722">
        <f t="shared" si="1"/>
        <v>3500</v>
      </c>
      <c r="N8" s="743">
        <f t="shared" si="2"/>
        <v>5344108</v>
      </c>
      <c r="O8" s="744">
        <f t="shared" si="3"/>
        <v>1.763444</v>
      </c>
      <c r="P8" s="745">
        <f t="shared" si="4"/>
        <v>1585</v>
      </c>
      <c r="Q8" s="744">
        <f t="shared" si="5"/>
        <v>1.7925</v>
      </c>
      <c r="R8" s="745">
        <f t="shared" si="6"/>
        <v>-56.734170153416926</v>
      </c>
      <c r="S8" s="746">
        <f t="shared" si="7"/>
        <v>0.98379023709902369</v>
      </c>
      <c r="T8" s="1291"/>
      <c r="U8" s="1291"/>
    </row>
    <row r="9" spans="1:21" ht="30" customHeight="1" thickBot="1">
      <c r="A9" s="1291"/>
      <c r="B9" s="737">
        <v>10</v>
      </c>
      <c r="C9" s="738" t="s">
        <v>585</v>
      </c>
      <c r="D9" s="739">
        <v>6</v>
      </c>
      <c r="E9" s="946">
        <v>1454318</v>
      </c>
      <c r="F9" s="740">
        <v>508</v>
      </c>
      <c r="G9" s="741">
        <f t="shared" si="0"/>
        <v>2862.8307086614172</v>
      </c>
      <c r="H9" s="737">
        <v>10</v>
      </c>
      <c r="I9" s="738" t="s">
        <v>577</v>
      </c>
      <c r="J9" s="739">
        <v>6</v>
      </c>
      <c r="K9" s="759">
        <v>455000</v>
      </c>
      <c r="L9" s="740">
        <v>350</v>
      </c>
      <c r="M9" s="742">
        <f t="shared" si="1"/>
        <v>1300</v>
      </c>
      <c r="N9" s="747">
        <f t="shared" si="2"/>
        <v>999318</v>
      </c>
      <c r="O9" s="748">
        <f t="shared" si="3"/>
        <v>3.1963032967032965</v>
      </c>
      <c r="P9" s="749">
        <f t="shared" si="4"/>
        <v>158</v>
      </c>
      <c r="Q9" s="748">
        <f t="shared" si="5"/>
        <v>1.4514285714285715</v>
      </c>
      <c r="R9" s="749">
        <f t="shared" si="6"/>
        <v>1562.8307086614172</v>
      </c>
      <c r="S9" s="750">
        <f t="shared" si="7"/>
        <v>2.2021774682010902</v>
      </c>
      <c r="T9" s="1291"/>
      <c r="U9" s="1291"/>
    </row>
    <row r="10" spans="1:21" ht="30" customHeight="1" thickBot="1">
      <c r="A10" s="1291"/>
      <c r="B10" s="1293" t="s">
        <v>526</v>
      </c>
      <c r="C10" s="1294"/>
      <c r="D10" s="760">
        <f>SUM(D3:D9)</f>
        <v>151</v>
      </c>
      <c r="E10" s="760">
        <f>SUM(E3:E9)</f>
        <v>139856100</v>
      </c>
      <c r="F10" s="760">
        <f>SUM(F3:F9)</f>
        <v>37098</v>
      </c>
      <c r="G10" s="761">
        <f t="shared" si="0"/>
        <v>3769.9094290797348</v>
      </c>
      <c r="H10" s="1293" t="s">
        <v>526</v>
      </c>
      <c r="I10" s="1294"/>
      <c r="J10" s="760">
        <f>SUM(J3:J9)</f>
        <v>151</v>
      </c>
      <c r="K10" s="760">
        <f>SUM(K3:K9)</f>
        <v>136368120</v>
      </c>
      <c r="L10" s="760">
        <f>SUM(L3:L9)</f>
        <v>35570</v>
      </c>
      <c r="M10" s="761">
        <f t="shared" si="1"/>
        <v>3833.7958954174865</v>
      </c>
      <c r="N10" s="762">
        <f t="shared" si="2"/>
        <v>3487980</v>
      </c>
      <c r="O10" s="763">
        <f t="shared" si="3"/>
        <v>1.0255776790059143</v>
      </c>
      <c r="P10" s="760">
        <f t="shared" si="4"/>
        <v>1528</v>
      </c>
      <c r="Q10" s="763">
        <f t="shared" si="5"/>
        <v>1.0429575484959235</v>
      </c>
      <c r="R10" s="760">
        <f t="shared" si="6"/>
        <v>-63.886466337751699</v>
      </c>
      <c r="S10" s="764">
        <f t="shared" si="7"/>
        <v>0.98333597612379031</v>
      </c>
      <c r="T10" s="1291"/>
      <c r="U10" s="1291"/>
    </row>
    <row r="11" spans="1:21" ht="20" thickTop="1" thickBot="1">
      <c r="A11" s="1291"/>
      <c r="B11" s="765"/>
      <c r="C11" s="765"/>
      <c r="D11" s="765"/>
      <c r="E11" s="765"/>
      <c r="F11" s="765"/>
      <c r="G11" s="765"/>
      <c r="H11" s="765"/>
      <c r="I11" s="765"/>
      <c r="J11" s="765"/>
      <c r="K11" s="765"/>
      <c r="L11" s="765"/>
      <c r="M11" s="765"/>
      <c r="N11" s="765"/>
      <c r="O11" s="765"/>
      <c r="P11" s="765"/>
      <c r="Q11" s="765"/>
      <c r="R11" s="765"/>
      <c r="S11" s="765"/>
      <c r="T11" s="1291"/>
      <c r="U11" s="1291"/>
    </row>
    <row r="12" spans="1:21" ht="41" customHeight="1" thickTop="1">
      <c r="A12" s="1291"/>
      <c r="B12" s="705">
        <v>2024</v>
      </c>
      <c r="C12" s="703" t="s">
        <v>583</v>
      </c>
      <c r="D12" s="703" t="s">
        <v>569</v>
      </c>
      <c r="E12" s="703" t="s">
        <v>568</v>
      </c>
      <c r="F12" s="703" t="s">
        <v>567</v>
      </c>
      <c r="G12" s="704" t="s">
        <v>62</v>
      </c>
      <c r="H12" s="705">
        <v>2023</v>
      </c>
      <c r="I12" s="703" t="s">
        <v>583</v>
      </c>
      <c r="J12" s="703" t="s">
        <v>569</v>
      </c>
      <c r="K12" s="706" t="s">
        <v>571</v>
      </c>
      <c r="L12" s="703" t="s">
        <v>567</v>
      </c>
      <c r="M12" s="707" t="s">
        <v>62</v>
      </c>
      <c r="N12" s="1222" t="s">
        <v>572</v>
      </c>
      <c r="O12" s="1223"/>
      <c r="P12" s="1224" t="s">
        <v>573</v>
      </c>
      <c r="Q12" s="1223"/>
      <c r="R12" s="1224" t="s">
        <v>574</v>
      </c>
      <c r="S12" s="1225"/>
      <c r="T12" s="1291"/>
      <c r="U12" s="1291"/>
    </row>
    <row r="13" spans="1:21" ht="30" customHeight="1">
      <c r="A13" s="1291"/>
      <c r="B13" s="723" t="s">
        <v>557</v>
      </c>
      <c r="C13" s="724" t="s">
        <v>560</v>
      </c>
      <c r="D13" s="725">
        <v>23</v>
      </c>
      <c r="E13" s="947">
        <v>2939522</v>
      </c>
      <c r="F13" s="726">
        <v>2348</v>
      </c>
      <c r="G13" s="727">
        <f>E13/F13</f>
        <v>1251.9258943781942</v>
      </c>
      <c r="H13" s="723" t="s">
        <v>557</v>
      </c>
      <c r="I13" s="724" t="s">
        <v>564</v>
      </c>
      <c r="J13" s="725">
        <v>0</v>
      </c>
      <c r="K13" s="728">
        <v>0</v>
      </c>
      <c r="L13" s="726">
        <v>0</v>
      </c>
      <c r="M13" s="729" t="e">
        <f>K13/L13</f>
        <v>#DIV/0!</v>
      </c>
      <c r="N13" s="751">
        <f>E13-K13</f>
        <v>2939522</v>
      </c>
      <c r="O13" s="752" t="e">
        <f>E13/K13</f>
        <v>#DIV/0!</v>
      </c>
      <c r="P13" s="753">
        <f>F13-L13</f>
        <v>2348</v>
      </c>
      <c r="Q13" s="752" t="e">
        <f>F13/L13</f>
        <v>#DIV/0!</v>
      </c>
      <c r="R13" s="753" t="e">
        <f>G13-M13</f>
        <v>#DIV/0!</v>
      </c>
      <c r="S13" s="754" t="e">
        <f>G13/M13</f>
        <v>#DIV/0!</v>
      </c>
      <c r="T13" s="1291"/>
      <c r="U13" s="1291"/>
    </row>
    <row r="14" spans="1:21" ht="30" customHeight="1">
      <c r="A14" s="1291"/>
      <c r="B14" s="716">
        <v>5</v>
      </c>
      <c r="C14" s="717" t="s">
        <v>559</v>
      </c>
      <c r="D14" s="718">
        <v>5</v>
      </c>
      <c r="E14" s="945">
        <v>477807</v>
      </c>
      <c r="F14" s="719">
        <v>133</v>
      </c>
      <c r="G14" s="720">
        <f t="shared" ref="G14:G22" si="8">E14/F14</f>
        <v>3592.5338345864661</v>
      </c>
      <c r="H14" s="716">
        <v>5</v>
      </c>
      <c r="I14" s="717" t="s">
        <v>559</v>
      </c>
      <c r="J14" s="718">
        <v>5</v>
      </c>
      <c r="K14" s="721">
        <v>1795227.2727272725</v>
      </c>
      <c r="L14" s="719">
        <v>506</v>
      </c>
      <c r="M14" s="722">
        <f t="shared" ref="M14:M22" si="9">K14/L14</f>
        <v>3547.8799856270207</v>
      </c>
      <c r="N14" s="743">
        <f t="shared" ref="N14:N22" si="10">E14-K14</f>
        <v>-1317420.2727272725</v>
      </c>
      <c r="O14" s="744">
        <f t="shared" ref="O14:O22" si="11">E14/K14</f>
        <v>0.26615404481579952</v>
      </c>
      <c r="P14" s="745">
        <f t="shared" ref="P14:P22" si="12">F14-L14</f>
        <v>-373</v>
      </c>
      <c r="Q14" s="744">
        <f t="shared" ref="Q14:Q22" si="13">F14/L14</f>
        <v>0.26284584980237152</v>
      </c>
      <c r="R14" s="745">
        <f t="shared" ref="R14:R22" si="14">G14-M14</f>
        <v>44.65384895944544</v>
      </c>
      <c r="S14" s="746">
        <f t="shared" ref="S14:S22" si="15">G14/M14</f>
        <v>1.0125860652390568</v>
      </c>
      <c r="T14" s="1291"/>
      <c r="U14" s="1291"/>
    </row>
    <row r="15" spans="1:21" ht="30" customHeight="1">
      <c r="A15" s="1291"/>
      <c r="B15" s="716">
        <v>6</v>
      </c>
      <c r="C15" s="717" t="s">
        <v>561</v>
      </c>
      <c r="D15" s="718">
        <v>30</v>
      </c>
      <c r="E15" s="945">
        <v>19170665</v>
      </c>
      <c r="F15" s="719">
        <v>5174</v>
      </c>
      <c r="G15" s="720">
        <f t="shared" si="8"/>
        <v>3705.1923076923076</v>
      </c>
      <c r="H15" s="716">
        <v>6</v>
      </c>
      <c r="I15" s="717" t="s">
        <v>561</v>
      </c>
      <c r="J15" s="718">
        <v>30</v>
      </c>
      <c r="K15" s="721">
        <v>19049727.27272727</v>
      </c>
      <c r="L15" s="719">
        <v>5309</v>
      </c>
      <c r="M15" s="722">
        <f t="shared" si="9"/>
        <v>3588.1950033390976</v>
      </c>
      <c r="N15" s="743">
        <f t="shared" si="10"/>
        <v>120937.72727273032</v>
      </c>
      <c r="O15" s="744">
        <f t="shared" si="11"/>
        <v>1.0063485280151949</v>
      </c>
      <c r="P15" s="745">
        <f t="shared" si="12"/>
        <v>-135</v>
      </c>
      <c r="Q15" s="744">
        <f t="shared" si="13"/>
        <v>0.97457148238839708</v>
      </c>
      <c r="R15" s="745">
        <f t="shared" si="14"/>
        <v>116.99730435320998</v>
      </c>
      <c r="S15" s="746">
        <f t="shared" si="15"/>
        <v>1.0326061722521587</v>
      </c>
      <c r="T15" s="1291"/>
      <c r="U15" s="1291"/>
    </row>
    <row r="16" spans="1:21" ht="30" customHeight="1">
      <c r="A16" s="1291"/>
      <c r="B16" s="716">
        <v>7</v>
      </c>
      <c r="C16" s="717" t="s">
        <v>561</v>
      </c>
      <c r="D16" s="718">
        <v>31</v>
      </c>
      <c r="E16" s="945">
        <v>47598067</v>
      </c>
      <c r="F16" s="719">
        <v>11438</v>
      </c>
      <c r="G16" s="720">
        <f t="shared" si="8"/>
        <v>4161.3977093897538</v>
      </c>
      <c r="H16" s="716">
        <v>7</v>
      </c>
      <c r="I16" s="717" t="s">
        <v>561</v>
      </c>
      <c r="J16" s="718">
        <v>31</v>
      </c>
      <c r="K16" s="721">
        <v>44856909.090909086</v>
      </c>
      <c r="L16" s="719">
        <v>11036</v>
      </c>
      <c r="M16" s="722">
        <f t="shared" si="9"/>
        <v>4064.5985040693263</v>
      </c>
      <c r="N16" s="743">
        <f t="shared" si="10"/>
        <v>2741157.9090909138</v>
      </c>
      <c r="O16" s="744">
        <f t="shared" si="11"/>
        <v>1.0611089342677524</v>
      </c>
      <c r="P16" s="745">
        <f t="shared" si="12"/>
        <v>402</v>
      </c>
      <c r="Q16" s="744">
        <f t="shared" si="13"/>
        <v>1.0364262413918086</v>
      </c>
      <c r="R16" s="745">
        <f t="shared" si="14"/>
        <v>96.799205320427518</v>
      </c>
      <c r="S16" s="746">
        <f t="shared" si="15"/>
        <v>1.0238151948399123</v>
      </c>
      <c r="T16" s="1291"/>
      <c r="U16" s="1291"/>
    </row>
    <row r="17" spans="1:21" ht="30" customHeight="1">
      <c r="A17" s="1291"/>
      <c r="B17" s="716">
        <v>8</v>
      </c>
      <c r="C17" s="717" t="s">
        <v>561</v>
      </c>
      <c r="D17" s="718">
        <v>31</v>
      </c>
      <c r="E17" s="945">
        <v>55870570</v>
      </c>
      <c r="F17" s="719">
        <v>13891</v>
      </c>
      <c r="G17" s="720">
        <f t="shared" si="8"/>
        <v>4022.0696854078178</v>
      </c>
      <c r="H17" s="716">
        <v>8</v>
      </c>
      <c r="I17" s="717" t="s">
        <v>561</v>
      </c>
      <c r="J17" s="718">
        <v>31</v>
      </c>
      <c r="K17" s="721">
        <v>44860590.909090906</v>
      </c>
      <c r="L17" s="719">
        <v>11093</v>
      </c>
      <c r="M17" s="722">
        <f t="shared" si="9"/>
        <v>4044.0449751276396</v>
      </c>
      <c r="N17" s="743">
        <f t="shared" si="10"/>
        <v>11009979.090909094</v>
      </c>
      <c r="O17" s="744">
        <f t="shared" si="11"/>
        <v>1.2454265284472199</v>
      </c>
      <c r="P17" s="745">
        <f t="shared" si="12"/>
        <v>2798</v>
      </c>
      <c r="Q17" s="744">
        <f t="shared" si="13"/>
        <v>1.2522311367529073</v>
      </c>
      <c r="R17" s="745">
        <f t="shared" si="14"/>
        <v>-21.975289719821831</v>
      </c>
      <c r="S17" s="746">
        <f t="shared" si="15"/>
        <v>0.99456601253077603</v>
      </c>
      <c r="T17" s="1291"/>
      <c r="U17" s="1291"/>
    </row>
    <row r="18" spans="1:21" ht="30" customHeight="1">
      <c r="A18" s="1291"/>
      <c r="B18" s="716">
        <v>9</v>
      </c>
      <c r="C18" s="717" t="s">
        <v>562</v>
      </c>
      <c r="D18" s="718">
        <v>8</v>
      </c>
      <c r="E18" s="945">
        <v>8816632</v>
      </c>
      <c r="F18" s="719">
        <v>2410</v>
      </c>
      <c r="G18" s="720">
        <f t="shared" si="8"/>
        <v>3658.3535269709541</v>
      </c>
      <c r="H18" s="716">
        <v>9</v>
      </c>
      <c r="I18" s="717" t="s">
        <v>565</v>
      </c>
      <c r="J18" s="718">
        <v>3</v>
      </c>
      <c r="K18" s="721">
        <v>4058727.2727272725</v>
      </c>
      <c r="L18" s="719">
        <f>263+385+76</f>
        <v>724</v>
      </c>
      <c r="M18" s="722">
        <f t="shared" si="9"/>
        <v>5605.9768960321444</v>
      </c>
      <c r="N18" s="743">
        <f t="shared" si="10"/>
        <v>4757904.7272727275</v>
      </c>
      <c r="O18" s="744">
        <f t="shared" si="11"/>
        <v>2.1722651973301081</v>
      </c>
      <c r="P18" s="745">
        <f t="shared" si="12"/>
        <v>1686</v>
      </c>
      <c r="Q18" s="744">
        <f t="shared" si="13"/>
        <v>3.3287292817679557</v>
      </c>
      <c r="R18" s="745">
        <f t="shared" si="14"/>
        <v>-1947.6233690611903</v>
      </c>
      <c r="S18" s="746">
        <f t="shared" si="15"/>
        <v>0.65258091405269636</v>
      </c>
      <c r="T18" s="1291"/>
      <c r="U18" s="1291"/>
    </row>
    <row r="19" spans="1:21" ht="30" customHeight="1" thickBot="1">
      <c r="A19" s="1291"/>
      <c r="B19" s="730" t="s">
        <v>558</v>
      </c>
      <c r="C19" s="731" t="s">
        <v>563</v>
      </c>
      <c r="D19" s="732">
        <v>23</v>
      </c>
      <c r="E19" s="948">
        <v>4982837</v>
      </c>
      <c r="F19" s="733">
        <v>1704</v>
      </c>
      <c r="G19" s="734">
        <f t="shared" si="8"/>
        <v>2924.2001173708918</v>
      </c>
      <c r="H19" s="723" t="s">
        <v>558</v>
      </c>
      <c r="I19" s="724" t="s">
        <v>566</v>
      </c>
      <c r="J19" s="725">
        <v>23</v>
      </c>
      <c r="K19" s="728">
        <v>1489815.4545454544</v>
      </c>
      <c r="L19" s="735">
        <v>1365</v>
      </c>
      <c r="M19" s="736">
        <f t="shared" si="9"/>
        <v>1091.4398934398932</v>
      </c>
      <c r="N19" s="755">
        <f t="shared" si="10"/>
        <v>3493021.5454545459</v>
      </c>
      <c r="O19" s="756">
        <f t="shared" si="11"/>
        <v>3.3446001548697004</v>
      </c>
      <c r="P19" s="757">
        <f t="shared" si="12"/>
        <v>339</v>
      </c>
      <c r="Q19" s="756">
        <f t="shared" si="13"/>
        <v>1.2483516483516484</v>
      </c>
      <c r="R19" s="757">
        <f t="shared" si="14"/>
        <v>1832.7602239309986</v>
      </c>
      <c r="S19" s="758">
        <f t="shared" si="15"/>
        <v>2.6792131522283693</v>
      </c>
      <c r="T19" s="1291"/>
      <c r="U19" s="1291"/>
    </row>
    <row r="20" spans="1:21" ht="30" customHeight="1">
      <c r="A20" s="1291"/>
      <c r="B20" s="1226" t="s">
        <v>527</v>
      </c>
      <c r="C20" s="1227"/>
      <c r="D20" s="687">
        <f>D15+D14+D16+D17+D18</f>
        <v>105</v>
      </c>
      <c r="E20" s="687">
        <f>E15+E14+E16+E17+E18</f>
        <v>131933741</v>
      </c>
      <c r="F20" s="687">
        <f>F15+F14+F16+F17+F18</f>
        <v>33046</v>
      </c>
      <c r="G20" s="688">
        <f t="shared" si="8"/>
        <v>3992.4269503116866</v>
      </c>
      <c r="H20" s="1226" t="s">
        <v>575</v>
      </c>
      <c r="I20" s="1227"/>
      <c r="J20" s="687">
        <f>J15+J14+J16+J17+J18</f>
        <v>100</v>
      </c>
      <c r="K20" s="687">
        <f>K15+K14+K16+K17+K18</f>
        <v>114621181.8181818</v>
      </c>
      <c r="L20" s="687">
        <f>L15+L14+L16+L17+L18</f>
        <v>28668</v>
      </c>
      <c r="M20" s="689">
        <f t="shared" si="9"/>
        <v>3998.2273551758685</v>
      </c>
      <c r="N20" s="698">
        <f t="shared" si="10"/>
        <v>17312559.181818202</v>
      </c>
      <c r="O20" s="699">
        <f t="shared" si="11"/>
        <v>1.1510415344458784</v>
      </c>
      <c r="P20" s="687">
        <f t="shared" si="12"/>
        <v>4378</v>
      </c>
      <c r="Q20" s="699">
        <f t="shared" si="13"/>
        <v>1.1527138272638482</v>
      </c>
      <c r="R20" s="687">
        <f t="shared" si="14"/>
        <v>-5.8004048641819281</v>
      </c>
      <c r="S20" s="700">
        <f t="shared" si="15"/>
        <v>0.99854925587043641</v>
      </c>
      <c r="T20" s="1291"/>
      <c r="U20" s="1291"/>
    </row>
    <row r="21" spans="1:21" ht="30" customHeight="1">
      <c r="A21" s="1291"/>
      <c r="B21" s="1228" t="s">
        <v>528</v>
      </c>
      <c r="C21" s="1229"/>
      <c r="D21" s="690">
        <f>D13+D19</f>
        <v>46</v>
      </c>
      <c r="E21" s="690">
        <f>E13+E19</f>
        <v>7922359</v>
      </c>
      <c r="F21" s="690">
        <f>F13+F19</f>
        <v>4052</v>
      </c>
      <c r="G21" s="691">
        <f t="shared" si="8"/>
        <v>1955.1725074037513</v>
      </c>
      <c r="H21" s="1228" t="s">
        <v>528</v>
      </c>
      <c r="I21" s="1229"/>
      <c r="J21" s="690">
        <f>J13+J19</f>
        <v>23</v>
      </c>
      <c r="K21" s="690">
        <f>K13+K19</f>
        <v>1489815.4545454544</v>
      </c>
      <c r="L21" s="690">
        <f>L13+L19</f>
        <v>1365</v>
      </c>
      <c r="M21" s="692">
        <f t="shared" si="9"/>
        <v>1091.4398934398932</v>
      </c>
      <c r="N21" s="693">
        <f t="shared" si="10"/>
        <v>6432543.5454545459</v>
      </c>
      <c r="O21" s="694">
        <f t="shared" si="11"/>
        <v>5.3176780894766109</v>
      </c>
      <c r="P21" s="690">
        <f t="shared" si="12"/>
        <v>2687</v>
      </c>
      <c r="Q21" s="694">
        <f t="shared" si="13"/>
        <v>2.9684981684981686</v>
      </c>
      <c r="R21" s="690">
        <f t="shared" si="14"/>
        <v>863.73261396385806</v>
      </c>
      <c r="S21" s="701">
        <f t="shared" si="15"/>
        <v>1.7913698401124318</v>
      </c>
      <c r="T21" s="1291"/>
      <c r="U21" s="1291"/>
    </row>
    <row r="22" spans="1:21" ht="30" customHeight="1" thickBot="1">
      <c r="A22" s="1291"/>
      <c r="B22" s="1230" t="s">
        <v>526</v>
      </c>
      <c r="C22" s="1231"/>
      <c r="D22" s="673">
        <f>SUM(D13:D19)</f>
        <v>151</v>
      </c>
      <c r="E22" s="673">
        <f>SUM(E13:E19)</f>
        <v>139856100</v>
      </c>
      <c r="F22" s="673">
        <f>SUM(F13:F19)</f>
        <v>37098</v>
      </c>
      <c r="G22" s="679">
        <f t="shared" si="8"/>
        <v>3769.9094290797348</v>
      </c>
      <c r="H22" s="1230" t="s">
        <v>526</v>
      </c>
      <c r="I22" s="1231"/>
      <c r="J22" s="673">
        <f>SUM(J13:J19)</f>
        <v>123</v>
      </c>
      <c r="K22" s="673">
        <f>SUM(K13:K19)</f>
        <v>116110997.27272725</v>
      </c>
      <c r="L22" s="673">
        <f>SUM(L13:L19)</f>
        <v>30033</v>
      </c>
      <c r="M22" s="679">
        <f t="shared" si="9"/>
        <v>3866.113850522001</v>
      </c>
      <c r="N22" s="695">
        <f t="shared" si="10"/>
        <v>23745102.727272749</v>
      </c>
      <c r="O22" s="696">
        <f t="shared" si="11"/>
        <v>1.2045034775775725</v>
      </c>
      <c r="P22" s="673">
        <f t="shared" si="12"/>
        <v>7065</v>
      </c>
      <c r="Q22" s="696">
        <f t="shared" si="13"/>
        <v>1.2352412346418939</v>
      </c>
      <c r="R22" s="673">
        <f t="shared" si="14"/>
        <v>-96.204421442266266</v>
      </c>
      <c r="S22" s="697">
        <f t="shared" si="15"/>
        <v>0.97511598851925252</v>
      </c>
      <c r="T22" s="1291"/>
      <c r="U22" s="1291"/>
    </row>
    <row r="23" spans="1:21" ht="19" customHeight="1" thickTop="1">
      <c r="A23" s="1291"/>
      <c r="B23" s="1295"/>
      <c r="C23" s="1295"/>
      <c r="D23" s="1295"/>
      <c r="E23" s="1295"/>
      <c r="F23" s="1295"/>
      <c r="G23" s="1295"/>
      <c r="H23" s="1295"/>
      <c r="I23" s="1295"/>
      <c r="J23" s="1295"/>
      <c r="K23" s="1295"/>
      <c r="L23" s="1295"/>
      <c r="M23" s="1295"/>
      <c r="N23" s="1295"/>
      <c r="O23" s="1295"/>
      <c r="P23" s="1295"/>
      <c r="Q23" s="1295"/>
      <c r="R23" s="1295"/>
      <c r="S23" s="1295"/>
      <c r="T23" s="1291"/>
      <c r="U23" s="1291"/>
    </row>
    <row r="24" spans="1:21" ht="18" customHeight="1">
      <c r="A24" s="1291"/>
      <c r="B24" s="1296"/>
      <c r="C24" s="1296"/>
      <c r="D24" s="1296"/>
      <c r="E24" s="1296"/>
      <c r="F24" s="1296"/>
      <c r="G24" s="1296"/>
      <c r="H24" s="1296"/>
      <c r="I24" s="1296"/>
      <c r="J24" s="1296"/>
      <c r="K24" s="1296"/>
      <c r="L24" s="1296"/>
      <c r="M24" s="1296"/>
      <c r="N24" s="1296"/>
      <c r="O24" s="1296"/>
      <c r="P24" s="1296"/>
      <c r="Q24" s="1296"/>
      <c r="R24" s="1296"/>
      <c r="S24" s="1296"/>
      <c r="T24" s="1291"/>
      <c r="U24" s="1291"/>
    </row>
    <row r="25" spans="1:21" ht="18" customHeight="1">
      <c r="A25" s="1291"/>
      <c r="B25" s="1296"/>
      <c r="C25" s="1296"/>
      <c r="D25" s="1296"/>
      <c r="E25" s="1296"/>
      <c r="F25" s="1296"/>
      <c r="G25" s="1296"/>
      <c r="H25" s="1296"/>
      <c r="I25" s="1296"/>
      <c r="J25" s="1296"/>
      <c r="K25" s="1296"/>
      <c r="L25" s="1296"/>
      <c r="M25" s="1296"/>
      <c r="N25" s="1296"/>
      <c r="O25" s="1296"/>
      <c r="P25" s="1296"/>
      <c r="Q25" s="1296"/>
      <c r="R25" s="1296"/>
      <c r="S25" s="1296"/>
      <c r="T25" s="1291"/>
      <c r="U25" s="1291"/>
    </row>
    <row r="26" spans="1:21" ht="18" customHeight="1">
      <c r="A26" s="1291"/>
      <c r="B26" s="1291"/>
      <c r="C26" s="1291"/>
      <c r="D26" s="1291"/>
      <c r="E26" s="1291"/>
      <c r="F26" s="1291"/>
      <c r="G26" s="1291"/>
      <c r="H26" s="1291"/>
      <c r="I26" s="1291"/>
      <c r="J26" s="1291"/>
      <c r="K26" s="1291"/>
      <c r="L26" s="1291"/>
      <c r="M26" s="1291"/>
      <c r="N26" s="1291"/>
      <c r="O26" s="1291"/>
      <c r="P26" s="1291"/>
      <c r="Q26" s="1291"/>
      <c r="R26" s="1291"/>
      <c r="S26" s="1291"/>
      <c r="T26" s="1291"/>
      <c r="U26" s="1291"/>
    </row>
    <row r="32" spans="1:21">
      <c r="B32" s="438"/>
      <c r="C32" s="438"/>
      <c r="D32" s="438"/>
      <c r="E32" s="438"/>
      <c r="F32" s="438"/>
      <c r="G32" s="438"/>
      <c r="H32" s="438"/>
      <c r="I32" s="438"/>
      <c r="J32" s="438"/>
      <c r="K32" s="438"/>
      <c r="L32" s="438"/>
      <c r="M32" s="438"/>
      <c r="N32" s="438"/>
      <c r="O32" s="438"/>
      <c r="P32" s="438"/>
      <c r="Q32" s="438"/>
      <c r="R32" s="438"/>
      <c r="S32" s="438"/>
    </row>
    <row r="41" spans="2:19">
      <c r="B41" s="438"/>
      <c r="C41" s="438"/>
      <c r="D41" s="438"/>
      <c r="E41" s="438"/>
      <c r="F41" s="438"/>
      <c r="G41" s="438"/>
      <c r="H41" s="438"/>
      <c r="I41" s="438"/>
      <c r="J41" s="438"/>
      <c r="K41" s="438"/>
      <c r="L41" s="438"/>
      <c r="M41" s="438"/>
      <c r="N41" s="438"/>
      <c r="O41" s="438"/>
      <c r="P41" s="438"/>
      <c r="Q41" s="438"/>
      <c r="R41" s="438"/>
      <c r="S41" s="438"/>
    </row>
    <row r="51" spans="2:19">
      <c r="B51" s="473"/>
      <c r="C51" s="473"/>
      <c r="D51" s="473"/>
      <c r="E51" s="473"/>
      <c r="F51" s="473"/>
      <c r="G51" s="473"/>
      <c r="H51" s="473"/>
      <c r="I51" s="473"/>
      <c r="J51" s="473"/>
      <c r="K51" s="473"/>
      <c r="L51" s="473"/>
      <c r="M51" s="473"/>
      <c r="N51" s="473"/>
      <c r="O51" s="473"/>
      <c r="P51" s="473"/>
      <c r="Q51" s="473"/>
      <c r="R51" s="473"/>
      <c r="S51" s="473"/>
    </row>
    <row r="52" spans="2:19">
      <c r="B52" s="438"/>
      <c r="C52" s="438"/>
      <c r="D52" s="438"/>
      <c r="E52" s="438"/>
      <c r="F52" s="438"/>
      <c r="G52" s="438"/>
      <c r="H52" s="438"/>
      <c r="I52" s="438"/>
      <c r="J52" s="438"/>
      <c r="K52" s="438"/>
      <c r="L52" s="438"/>
      <c r="M52" s="438"/>
      <c r="N52" s="438"/>
      <c r="O52" s="438"/>
      <c r="P52" s="438"/>
      <c r="Q52" s="438"/>
      <c r="R52" s="438"/>
      <c r="S52" s="438"/>
    </row>
  </sheetData>
  <mergeCells count="19">
    <mergeCell ref="B21:C21"/>
    <mergeCell ref="H21:I21"/>
    <mergeCell ref="B22:C22"/>
    <mergeCell ref="H22:I22"/>
    <mergeCell ref="A1:A25"/>
    <mergeCell ref="B1:S1"/>
    <mergeCell ref="T1:U26"/>
    <mergeCell ref="N2:O2"/>
    <mergeCell ref="P2:Q2"/>
    <mergeCell ref="R2:S2"/>
    <mergeCell ref="B10:C10"/>
    <mergeCell ref="H10:I10"/>
    <mergeCell ref="N12:O12"/>
    <mergeCell ref="P12:Q12"/>
    <mergeCell ref="B23:S25"/>
    <mergeCell ref="A26:S26"/>
    <mergeCell ref="R12:S12"/>
    <mergeCell ref="B20:C20"/>
    <mergeCell ref="H20:I20"/>
  </mergeCells>
  <phoneticPr fontId="1"/>
  <pageMargins left="0.7" right="0.7" top="0.75" bottom="0.75" header="0.3" footer="0.3"/>
  <pageSetup paperSize="8"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F019-48DF-C14A-A176-EDC5F77FDB9D}">
  <sheetPr>
    <tabColor rgb="FFFFFF00"/>
  </sheetPr>
  <dimension ref="A1:AS53"/>
  <sheetViews>
    <sheetView topLeftCell="Y1" zoomScale="42" workbookViewId="0"/>
  </sheetViews>
  <sheetFormatPr baseColWidth="10" defaultRowHeight="17"/>
  <cols>
    <col min="1" max="1" width="16.33203125" customWidth="1"/>
    <col min="2" max="2" width="16.33203125" style="156" customWidth="1"/>
    <col min="3" max="9" width="16.33203125" customWidth="1"/>
    <col min="10" max="10" width="17.6640625" customWidth="1"/>
    <col min="11" max="11" width="22.1640625" customWidth="1"/>
    <col min="12" max="13" width="16.33203125" customWidth="1"/>
    <col min="14" max="16" width="22.1640625" customWidth="1"/>
    <col min="17" max="17" width="22.1640625" style="205" customWidth="1"/>
    <col min="18" max="18" width="22.1640625" customWidth="1"/>
    <col min="19" max="21" width="11" bestFit="1" customWidth="1"/>
    <col min="22" max="22" width="14" customWidth="1"/>
    <col min="23" max="23" width="11.83203125" bestFit="1" customWidth="1"/>
    <col min="24" max="24" width="11.83203125" customWidth="1"/>
    <col min="25" max="25" width="19" customWidth="1"/>
    <col min="26" max="27" width="14" customWidth="1"/>
    <col min="28" max="28" width="23.1640625" style="302" customWidth="1"/>
    <col min="29" max="29" width="15.1640625" customWidth="1"/>
    <col min="33" max="33" width="14" bestFit="1" customWidth="1"/>
    <col min="35" max="35" width="14.5" customWidth="1"/>
    <col min="38" max="38" width="14.1640625" customWidth="1"/>
    <col min="42" max="42" width="12.1640625" customWidth="1"/>
    <col min="43" max="43" width="12" customWidth="1"/>
    <col min="45" max="45" width="12.33203125" customWidth="1"/>
  </cols>
  <sheetData>
    <row r="1" spans="1:45" s="159" customFormat="1" ht="58" customHeight="1" thickBot="1">
      <c r="A1" s="226" t="s">
        <v>494</v>
      </c>
      <c r="B1" s="160"/>
      <c r="Q1" s="204"/>
      <c r="AB1" s="301"/>
    </row>
    <row r="2" spans="1:45" s="159" customFormat="1" ht="32" customHeight="1" thickTop="1" thickBot="1">
      <c r="A2" s="216"/>
      <c r="B2" s="1243" t="s">
        <v>148</v>
      </c>
      <c r="C2" s="1244"/>
      <c r="D2" s="1245"/>
      <c r="E2" s="1246" t="s">
        <v>439</v>
      </c>
      <c r="F2" s="1246"/>
      <c r="G2" s="1246"/>
      <c r="H2" s="1246"/>
      <c r="I2" s="1246"/>
      <c r="J2" s="1247"/>
      <c r="K2" s="1248" t="s">
        <v>158</v>
      </c>
      <c r="L2" s="1248"/>
      <c r="M2" s="1248"/>
      <c r="N2" s="1248"/>
      <c r="O2" s="1248"/>
      <c r="P2" s="1248"/>
      <c r="Q2" s="1249"/>
      <c r="R2" s="1250" t="s">
        <v>163</v>
      </c>
      <c r="S2" s="1251"/>
      <c r="T2" s="1251"/>
      <c r="U2" s="1251"/>
      <c r="V2" s="1251"/>
      <c r="W2" s="1251"/>
      <c r="X2" s="1300"/>
      <c r="Y2" s="1252"/>
      <c r="Z2" s="1253" t="s">
        <v>171</v>
      </c>
      <c r="AA2" s="1254"/>
      <c r="AB2" s="301" t="s">
        <v>432</v>
      </c>
    </row>
    <row r="3" spans="1:45" s="157" customFormat="1" ht="32" customHeight="1" thickTop="1">
      <c r="A3" s="164" t="s">
        <v>118</v>
      </c>
      <c r="B3" s="218" t="s">
        <v>117</v>
      </c>
      <c r="C3" s="219" t="s">
        <v>86</v>
      </c>
      <c r="D3" s="221" t="s">
        <v>62</v>
      </c>
      <c r="E3" s="234" t="s">
        <v>150</v>
      </c>
      <c r="F3" s="219" t="s">
        <v>144</v>
      </c>
      <c r="G3" s="220" t="s">
        <v>145</v>
      </c>
      <c r="H3" s="221" t="s">
        <v>119</v>
      </c>
      <c r="I3" s="222" t="s">
        <v>50</v>
      </c>
      <c r="J3" s="223" t="s">
        <v>124</v>
      </c>
      <c r="K3" s="224" t="s">
        <v>147</v>
      </c>
      <c r="L3" s="219" t="s">
        <v>141</v>
      </c>
      <c r="M3" s="219" t="s">
        <v>124</v>
      </c>
      <c r="N3" s="219" t="s">
        <v>143</v>
      </c>
      <c r="O3" s="219" t="s">
        <v>144</v>
      </c>
      <c r="P3" s="219" t="s">
        <v>149</v>
      </c>
      <c r="Q3" s="225" t="s">
        <v>425</v>
      </c>
      <c r="R3" s="311" t="s">
        <v>142</v>
      </c>
      <c r="S3" s="312" t="s">
        <v>157</v>
      </c>
      <c r="T3" s="312" t="s">
        <v>159</v>
      </c>
      <c r="U3" s="313" t="s">
        <v>160</v>
      </c>
      <c r="V3" s="313" t="s">
        <v>161</v>
      </c>
      <c r="W3" s="313" t="s">
        <v>162</v>
      </c>
      <c r="X3" s="785" t="s">
        <v>608</v>
      </c>
      <c r="Y3" s="314" t="s">
        <v>54</v>
      </c>
      <c r="Z3" s="315" t="s">
        <v>168</v>
      </c>
      <c r="AA3" s="316" t="s">
        <v>170</v>
      </c>
      <c r="AB3" s="299">
        <f>K11</f>
        <v>140459277.45454547</v>
      </c>
      <c r="AQ3" s="809">
        <f>AQ4/AQ5</f>
        <v>1.1585147979694481</v>
      </c>
    </row>
    <row r="4" spans="1:45" s="158" customFormat="1" ht="36" customHeight="1">
      <c r="A4" s="165">
        <v>4</v>
      </c>
      <c r="B4" s="213">
        <v>260000</v>
      </c>
      <c r="C4" s="162">
        <v>200</v>
      </c>
      <c r="D4" s="232">
        <f>B4/C4</f>
        <v>1300</v>
      </c>
      <c r="E4" s="296">
        <v>200</v>
      </c>
      <c r="F4" s="297">
        <f t="shared" ref="F4:F11" si="0">I4/E4</f>
        <v>1300</v>
      </c>
      <c r="G4" s="297" t="e">
        <f t="shared" ref="G4:G11" si="1">E4*R4</f>
        <v>#DIV/0!</v>
      </c>
      <c r="H4" s="298" t="e">
        <f>G4/B4</f>
        <v>#DIV/0!</v>
      </c>
      <c r="I4" s="212">
        <v>260000</v>
      </c>
      <c r="J4" s="210">
        <f>I4/B4</f>
        <v>1</v>
      </c>
      <c r="K4" s="211">
        <v>499227</v>
      </c>
      <c r="L4" s="209">
        <f>K4/I4</f>
        <v>1.9201038461538462</v>
      </c>
      <c r="M4" s="209">
        <f>K4/B4</f>
        <v>1.9201038461538462</v>
      </c>
      <c r="N4" s="237">
        <f>T4+U4</f>
        <v>0</v>
      </c>
      <c r="O4" s="235" t="e">
        <f t="shared" ref="O4:O11" si="2">K4/N4</f>
        <v>#DIV/0!</v>
      </c>
      <c r="P4" s="236">
        <f t="shared" ref="P4:P11" si="3">Q4/K4</f>
        <v>0</v>
      </c>
      <c r="Q4" s="295">
        <f>Y4</f>
        <v>0</v>
      </c>
      <c r="R4" s="305" t="e">
        <f>Q4/N4</f>
        <v>#DIV/0!</v>
      </c>
      <c r="S4" s="306"/>
      <c r="T4" s="306"/>
      <c r="U4" s="306"/>
      <c r="V4" s="162"/>
      <c r="W4" s="162"/>
      <c r="X4" s="786"/>
      <c r="Y4" s="307">
        <f>V4+W4</f>
        <v>0</v>
      </c>
      <c r="Z4" s="317"/>
      <c r="AA4" s="232">
        <v>30000</v>
      </c>
      <c r="AB4" s="299">
        <f>AB3*23.8%</f>
        <v>33429308.034181822</v>
      </c>
      <c r="AC4" s="158" t="s">
        <v>142</v>
      </c>
      <c r="AD4" s="157" t="s">
        <v>492</v>
      </c>
      <c r="AE4" s="157"/>
      <c r="AF4" s="157"/>
      <c r="AG4" s="157"/>
      <c r="AH4" s="211">
        <v>499227</v>
      </c>
      <c r="AO4" s="299">
        <f>AO8*AO6</f>
        <v>6865350</v>
      </c>
      <c r="AP4" s="299">
        <f>AP8*AP6</f>
        <v>3664000</v>
      </c>
      <c r="AQ4" s="808">
        <f>AO4+AP4</f>
        <v>10529350</v>
      </c>
    </row>
    <row r="5" spans="1:45" s="158" customFormat="1" ht="36" customHeight="1">
      <c r="A5" s="165">
        <v>5</v>
      </c>
      <c r="B5" s="213">
        <v>1851200</v>
      </c>
      <c r="C5" s="162">
        <v>520</v>
      </c>
      <c r="D5" s="232">
        <f>B5/C5</f>
        <v>3560</v>
      </c>
      <c r="E5" s="296">
        <v>550</v>
      </c>
      <c r="F5" s="297">
        <f t="shared" si="0"/>
        <v>3365.818181818182</v>
      </c>
      <c r="G5" s="297">
        <f t="shared" si="1"/>
        <v>991969.37014667806</v>
      </c>
      <c r="H5" s="298">
        <f>G5/B5</f>
        <v>0.53585207981129979</v>
      </c>
      <c r="I5" s="212">
        <v>1851200</v>
      </c>
      <c r="J5" s="210">
        <f>I5/B5</f>
        <v>1</v>
      </c>
      <c r="K5" s="211">
        <v>2919145</v>
      </c>
      <c r="L5" s="209">
        <f>K5/I5</f>
        <v>1.5768933664649958</v>
      </c>
      <c r="M5" s="209">
        <f>K5/B5</f>
        <v>1.5768933664649958</v>
      </c>
      <c r="N5" s="237">
        <f>T5+U5</f>
        <v>579.5</v>
      </c>
      <c r="O5" s="235">
        <f t="shared" si="2"/>
        <v>5037.3511647972391</v>
      </c>
      <c r="P5" s="236">
        <f t="shared" si="3"/>
        <v>0.35804148132415486</v>
      </c>
      <c r="Q5" s="295">
        <f>Y5</f>
        <v>1045175</v>
      </c>
      <c r="R5" s="305">
        <f>Q5/N5</f>
        <v>1803.5806729939602</v>
      </c>
      <c r="S5" s="306">
        <v>5</v>
      </c>
      <c r="T5" s="306">
        <v>579.5</v>
      </c>
      <c r="U5" s="306">
        <v>0</v>
      </c>
      <c r="V5" s="162">
        <v>956175</v>
      </c>
      <c r="W5" s="162">
        <v>89000</v>
      </c>
      <c r="X5" s="786"/>
      <c r="Y5" s="307">
        <f>V5+W5+X5</f>
        <v>1045175</v>
      </c>
      <c r="Z5" s="317"/>
      <c r="AA5" s="232">
        <v>30000</v>
      </c>
      <c r="AB5" s="299"/>
      <c r="AD5" s="1301" t="s">
        <v>490</v>
      </c>
      <c r="AE5" s="1301"/>
      <c r="AF5" s="1301" t="s">
        <v>491</v>
      </c>
      <c r="AG5" s="1301"/>
      <c r="AH5" s="949">
        <v>2919145</v>
      </c>
      <c r="AO5" s="299">
        <f>AO7*AO6</f>
        <v>7555862.5</v>
      </c>
      <c r="AP5" s="299">
        <f>AP7*AP6</f>
        <v>1532800</v>
      </c>
      <c r="AQ5" s="808">
        <f>AO5+AP5</f>
        <v>9088662.5</v>
      </c>
    </row>
    <row r="6" spans="1:45" s="158" customFormat="1" ht="36" customHeight="1">
      <c r="A6" s="165">
        <v>6</v>
      </c>
      <c r="B6" s="213">
        <v>25690000</v>
      </c>
      <c r="C6" s="162">
        <v>7000</v>
      </c>
      <c r="D6" s="232">
        <f t="shared" ref="D6:D11" si="4">B6/C6</f>
        <v>3670</v>
      </c>
      <c r="E6" s="296">
        <v>4500</v>
      </c>
      <c r="F6" s="297">
        <f t="shared" si="0"/>
        <v>4888.8888888888887</v>
      </c>
      <c r="G6" s="297">
        <f t="shared" si="1"/>
        <v>8136786.4808362378</v>
      </c>
      <c r="H6" s="298">
        <f t="shared" ref="H6:H11" si="5">G6/B6</f>
        <v>0.3167297189893436</v>
      </c>
      <c r="I6" s="212">
        <v>22000000</v>
      </c>
      <c r="J6" s="210">
        <f t="shared" ref="J6:J11" si="6">I6/B6</f>
        <v>0.85636434410276374</v>
      </c>
      <c r="K6" s="211">
        <f>'2024.6月 '!CE93</f>
        <v>19747436.363636363</v>
      </c>
      <c r="L6" s="209">
        <f t="shared" ref="L6:L11" si="7">K6/I6</f>
        <v>0.89761074380165284</v>
      </c>
      <c r="M6" s="209">
        <f t="shared" ref="M6:M11" si="8">K6/B6</f>
        <v>0.76868183587529637</v>
      </c>
      <c r="N6" s="237">
        <f>T6+U6</f>
        <v>3587.5</v>
      </c>
      <c r="O6" s="235">
        <f t="shared" si="2"/>
        <v>5504.5118783655371</v>
      </c>
      <c r="P6" s="236">
        <f t="shared" si="3"/>
        <v>0.3284895760922707</v>
      </c>
      <c r="Q6" s="295">
        <f>Y6</f>
        <v>6486827</v>
      </c>
      <c r="R6" s="305">
        <f>Q6/N6</f>
        <v>1808.1747735191639</v>
      </c>
      <c r="S6" s="306">
        <v>30</v>
      </c>
      <c r="T6" s="306">
        <v>3580.5</v>
      </c>
      <c r="U6" s="306">
        <v>7</v>
      </c>
      <c r="V6" s="162">
        <v>5939877</v>
      </c>
      <c r="W6" s="162">
        <v>545000</v>
      </c>
      <c r="X6" s="786">
        <v>1950</v>
      </c>
      <c r="Y6" s="307">
        <f>V6+W6+X6</f>
        <v>6486827</v>
      </c>
      <c r="Z6" s="317"/>
      <c r="AA6" s="232">
        <v>75000</v>
      </c>
      <c r="AB6" s="299"/>
      <c r="AD6" s="842">
        <v>0</v>
      </c>
      <c r="AE6" s="842">
        <v>0</v>
      </c>
      <c r="AF6" s="842">
        <v>250</v>
      </c>
      <c r="AG6" s="842">
        <v>370861</v>
      </c>
      <c r="AH6" s="1221"/>
      <c r="AI6" s="1221"/>
      <c r="AJ6" s="157"/>
      <c r="AM6" s="158">
        <v>157</v>
      </c>
      <c r="AO6" s="158">
        <v>1850</v>
      </c>
      <c r="AP6" s="158">
        <v>1600</v>
      </c>
    </row>
    <row r="7" spans="1:45" s="158" customFormat="1" ht="36" customHeight="1">
      <c r="A7" s="165">
        <v>7</v>
      </c>
      <c r="B7" s="213">
        <v>51610000</v>
      </c>
      <c r="C7" s="162">
        <v>13000</v>
      </c>
      <c r="D7" s="232">
        <f t="shared" si="4"/>
        <v>3970</v>
      </c>
      <c r="E7" s="296">
        <v>5600</v>
      </c>
      <c r="F7" s="297">
        <f t="shared" si="0"/>
        <v>8928.5714285714294</v>
      </c>
      <c r="G7" s="297">
        <f t="shared" si="1"/>
        <v>8405473.9124008473</v>
      </c>
      <c r="H7" s="298">
        <f t="shared" si="5"/>
        <v>0.16286521822129135</v>
      </c>
      <c r="I7" s="212">
        <v>50000000</v>
      </c>
      <c r="J7" s="210">
        <f t="shared" si="6"/>
        <v>0.96880449525285794</v>
      </c>
      <c r="K7" s="211">
        <f>'2024.7月'!CE93</f>
        <v>47613345.454545453</v>
      </c>
      <c r="L7" s="209">
        <f t="shared" si="7"/>
        <v>0.95226690909090905</v>
      </c>
      <c r="M7" s="209">
        <f t="shared" si="8"/>
        <v>0.9225604622078174</v>
      </c>
      <c r="N7" s="237">
        <f>T7+AD7+AF7+U7</f>
        <v>5074.25</v>
      </c>
      <c r="O7" s="235">
        <f t="shared" si="2"/>
        <v>9383.3266895689903</v>
      </c>
      <c r="P7" s="236">
        <f t="shared" si="3"/>
        <v>0.15996218974512111</v>
      </c>
      <c r="Q7" s="295">
        <f t="shared" ref="Q7:Q9" si="9">Y7</f>
        <v>7616335</v>
      </c>
      <c r="R7" s="305">
        <f>Q7/N7</f>
        <v>1500.9774843572941</v>
      </c>
      <c r="S7" s="306">
        <v>31</v>
      </c>
      <c r="T7" s="306">
        <v>4084.25</v>
      </c>
      <c r="U7" s="306">
        <v>32</v>
      </c>
      <c r="V7" s="162">
        <v>7019597</v>
      </c>
      <c r="W7" s="162">
        <v>583000</v>
      </c>
      <c r="X7" s="786">
        <v>13738</v>
      </c>
      <c r="Y7" s="307">
        <f>V7+W7+X7</f>
        <v>7616335</v>
      </c>
      <c r="Z7" s="318"/>
      <c r="AA7" s="232">
        <v>100000</v>
      </c>
      <c r="AB7" s="299">
        <f>AB3*31.5%</f>
        <v>44244672.398181826</v>
      </c>
      <c r="AC7" s="962" t="s">
        <v>164</v>
      </c>
      <c r="AD7" s="306">
        <v>303</v>
      </c>
      <c r="AE7" s="162">
        <v>391038</v>
      </c>
      <c r="AF7" s="306">
        <v>655</v>
      </c>
      <c r="AG7" s="162">
        <v>976046</v>
      </c>
      <c r="AH7" s="1297">
        <f>AE7+AG7</f>
        <v>1367084</v>
      </c>
      <c r="AI7" s="1301"/>
      <c r="AJ7" s="157"/>
      <c r="AN7" s="158">
        <f>AF7+AD7+T7</f>
        <v>5042.25</v>
      </c>
      <c r="AO7" s="158">
        <f>AN7-AP7</f>
        <v>4084.25</v>
      </c>
      <c r="AP7" s="158">
        <f>AD7+AF7</f>
        <v>958</v>
      </c>
    </row>
    <row r="8" spans="1:45" s="158" customFormat="1" ht="36" customHeight="1">
      <c r="A8" s="165">
        <v>8</v>
      </c>
      <c r="B8" s="213">
        <v>49500000</v>
      </c>
      <c r="C8" s="162">
        <v>12500</v>
      </c>
      <c r="D8" s="232">
        <f t="shared" si="4"/>
        <v>3960</v>
      </c>
      <c r="E8" s="296">
        <v>5600</v>
      </c>
      <c r="F8" s="297">
        <f t="shared" si="0"/>
        <v>8928.5714285714294</v>
      </c>
      <c r="G8" s="297">
        <f t="shared" si="1"/>
        <v>8711664.6599777024</v>
      </c>
      <c r="H8" s="298">
        <f t="shared" si="5"/>
        <v>0.17599322545409499</v>
      </c>
      <c r="I8" s="212">
        <v>50000000</v>
      </c>
      <c r="J8" s="210">
        <f t="shared" si="6"/>
        <v>1.0101010101010102</v>
      </c>
      <c r="K8" s="211">
        <f>'2024.8月'!CE93</f>
        <v>55874978.18181818</v>
      </c>
      <c r="L8" s="209">
        <f t="shared" si="7"/>
        <v>1.1174995636363636</v>
      </c>
      <c r="M8" s="209">
        <f t="shared" si="8"/>
        <v>1.1287874380165288</v>
      </c>
      <c r="N8" s="237">
        <f>T8+U8+AD8+AF8</f>
        <v>5382</v>
      </c>
      <c r="O8" s="235">
        <f t="shared" si="2"/>
        <v>10381.824262693828</v>
      </c>
      <c r="P8" s="236">
        <f t="shared" si="3"/>
        <v>0.14984403166575977</v>
      </c>
      <c r="Q8" s="295">
        <f t="shared" si="9"/>
        <v>8372532</v>
      </c>
      <c r="R8" s="305">
        <f>Q8/N8</f>
        <v>1555.6544035674469</v>
      </c>
      <c r="S8" s="306">
        <v>31</v>
      </c>
      <c r="T8" s="306">
        <v>4444</v>
      </c>
      <c r="U8" s="306">
        <v>39</v>
      </c>
      <c r="V8" s="162">
        <v>7728270</v>
      </c>
      <c r="W8" s="162">
        <v>633000</v>
      </c>
      <c r="X8" s="786">
        <v>11262</v>
      </c>
      <c r="Y8" s="307">
        <f>V8+W8+X8</f>
        <v>8372532</v>
      </c>
      <c r="Z8" s="317"/>
      <c r="AA8" s="232">
        <v>100000</v>
      </c>
      <c r="AB8" s="299">
        <f>AB3*7%</f>
        <v>9832149.4218181837</v>
      </c>
      <c r="AC8" s="962" t="s">
        <v>165</v>
      </c>
      <c r="AD8" s="842">
        <v>23</v>
      </c>
      <c r="AE8" s="671">
        <v>52747</v>
      </c>
      <c r="AF8" s="842">
        <v>876</v>
      </c>
      <c r="AG8" s="671">
        <v>1316824</v>
      </c>
      <c r="AH8" s="1297">
        <f>AE8+AG8</f>
        <v>1369571</v>
      </c>
      <c r="AI8" s="1297"/>
      <c r="AJ8" s="617"/>
      <c r="AN8" s="807">
        <v>6001</v>
      </c>
      <c r="AO8" s="807">
        <f>AN8-AP8</f>
        <v>3711</v>
      </c>
      <c r="AP8" s="807">
        <v>2290</v>
      </c>
    </row>
    <row r="9" spans="1:45" s="158" customFormat="1" ht="36" customHeight="1">
      <c r="A9" s="165">
        <v>9</v>
      </c>
      <c r="B9" s="213">
        <v>7000000</v>
      </c>
      <c r="C9" s="162">
        <v>2000</v>
      </c>
      <c r="D9" s="232">
        <f t="shared" si="4"/>
        <v>3500</v>
      </c>
      <c r="E9" s="296">
        <v>1400</v>
      </c>
      <c r="F9" s="297">
        <f t="shared" si="0"/>
        <v>5714.2857142857147</v>
      </c>
      <c r="G9" s="297">
        <f t="shared" si="1"/>
        <v>2660000</v>
      </c>
      <c r="H9" s="298">
        <f t="shared" si="5"/>
        <v>0.38</v>
      </c>
      <c r="I9" s="212">
        <v>8000000</v>
      </c>
      <c r="J9" s="210">
        <f t="shared" si="6"/>
        <v>1.1428571428571428</v>
      </c>
      <c r="K9" s="612">
        <f>'2024.9月'!CE93</f>
        <v>12350827.272727272</v>
      </c>
      <c r="L9" s="209">
        <f t="shared" si="7"/>
        <v>1.5438534090909088</v>
      </c>
      <c r="M9" s="209">
        <f t="shared" si="8"/>
        <v>1.7644038961038959</v>
      </c>
      <c r="N9" s="788">
        <f>T9+U9</f>
        <v>1065</v>
      </c>
      <c r="O9" s="235">
        <f t="shared" si="2"/>
        <v>11597.02091335894</v>
      </c>
      <c r="P9" s="236">
        <f t="shared" si="3"/>
        <v>0.16334581930838643</v>
      </c>
      <c r="Q9" s="295">
        <f t="shared" si="9"/>
        <v>2017456</v>
      </c>
      <c r="R9" s="305">
        <v>1900</v>
      </c>
      <c r="S9" s="306">
        <v>8</v>
      </c>
      <c r="T9" s="306">
        <v>1063</v>
      </c>
      <c r="U9" s="306">
        <v>2</v>
      </c>
      <c r="V9" s="162">
        <v>1866106</v>
      </c>
      <c r="W9" s="162">
        <v>150000</v>
      </c>
      <c r="X9" s="786">
        <v>1350</v>
      </c>
      <c r="Y9" s="307">
        <f>V9+W9+X9</f>
        <v>2017456</v>
      </c>
      <c r="Z9" s="317"/>
      <c r="AA9" s="232">
        <v>30000</v>
      </c>
      <c r="AB9" s="299">
        <v>25266300</v>
      </c>
      <c r="AC9" s="962" t="s">
        <v>166</v>
      </c>
      <c r="AD9" s="306">
        <v>23</v>
      </c>
      <c r="AE9" s="162">
        <f>51100+5700</f>
        <v>56800</v>
      </c>
      <c r="AF9" s="306">
        <v>912</v>
      </c>
      <c r="AG9" s="162">
        <v>1468290</v>
      </c>
      <c r="AH9" s="1297">
        <f>AE9+AG9</f>
        <v>1525090</v>
      </c>
      <c r="AI9" s="1301"/>
      <c r="AJ9" s="157">
        <v>17040</v>
      </c>
      <c r="AN9" s="620">
        <f>AN8/AN7</f>
        <v>1.1901432892062076</v>
      </c>
      <c r="AO9" s="620">
        <f>AO8/AO7</f>
        <v>0.90861235232906901</v>
      </c>
      <c r="AP9" s="620">
        <f>AP8/AP7</f>
        <v>2.3903966597077244</v>
      </c>
    </row>
    <row r="10" spans="1:45" s="158" customFormat="1" ht="36" customHeight="1">
      <c r="A10" s="165">
        <v>10</v>
      </c>
      <c r="B10" s="213">
        <v>455000</v>
      </c>
      <c r="C10" s="162">
        <v>350</v>
      </c>
      <c r="D10" s="232">
        <f t="shared" si="4"/>
        <v>1300</v>
      </c>
      <c r="E10" s="296">
        <v>100</v>
      </c>
      <c r="F10" s="297">
        <f t="shared" si="0"/>
        <v>6927.272727272727</v>
      </c>
      <c r="G10" s="297">
        <f t="shared" si="1"/>
        <v>190000</v>
      </c>
      <c r="H10" s="298">
        <f t="shared" si="5"/>
        <v>0.4175824175824176</v>
      </c>
      <c r="I10" s="212">
        <f>'2024.10'!BL93</f>
        <v>692727.27272727271</v>
      </c>
      <c r="J10" s="210">
        <f t="shared" si="6"/>
        <v>1.5224775224775224</v>
      </c>
      <c r="K10" s="612">
        <f>'2024.10'!CD93</f>
        <v>1454318.1818181816</v>
      </c>
      <c r="L10" s="209">
        <f t="shared" si="7"/>
        <v>2.0994094488188972</v>
      </c>
      <c r="M10" s="209">
        <f t="shared" si="8"/>
        <v>3.1963036963036959</v>
      </c>
      <c r="N10" s="294">
        <f>T10+U10</f>
        <v>0</v>
      </c>
      <c r="O10" s="235" t="e">
        <f t="shared" si="2"/>
        <v>#DIV/0!</v>
      </c>
      <c r="P10" s="236">
        <f t="shared" si="3"/>
        <v>0</v>
      </c>
      <c r="Q10" s="295"/>
      <c r="R10" s="305">
        <v>1900</v>
      </c>
      <c r="S10" s="306"/>
      <c r="T10" s="306"/>
      <c r="U10" s="306"/>
      <c r="V10" s="162"/>
      <c r="W10" s="162"/>
      <c r="X10" s="786"/>
      <c r="Y10" s="307">
        <f>V10+W10</f>
        <v>0</v>
      </c>
      <c r="Z10" s="317"/>
      <c r="AA10" s="232">
        <v>30000</v>
      </c>
      <c r="AB10" s="300">
        <v>14000000</v>
      </c>
      <c r="AC10" s="962" t="s">
        <v>168</v>
      </c>
      <c r="AD10" s="306"/>
      <c r="AE10" s="306"/>
      <c r="AF10" s="306">
        <v>278</v>
      </c>
      <c r="AG10" s="162">
        <v>462089</v>
      </c>
      <c r="AH10" s="1297">
        <f>AE10+AG10</f>
        <v>462089</v>
      </c>
      <c r="AI10" s="1299"/>
      <c r="AJ10" s="1298" t="s">
        <v>687</v>
      </c>
      <c r="AK10" s="1298"/>
      <c r="AL10" s="1298"/>
      <c r="AM10" s="1298"/>
      <c r="AN10" s="1298"/>
      <c r="AO10" s="1298"/>
      <c r="AP10" s="1298"/>
      <c r="AQ10" s="1298"/>
      <c r="AR10" s="1298"/>
    </row>
    <row r="11" spans="1:45" s="161" customFormat="1" ht="36" customHeight="1" thickBot="1">
      <c r="A11" s="166" t="s">
        <v>3</v>
      </c>
      <c r="B11" s="167">
        <f>SUM(B4:B10)</f>
        <v>136366200</v>
      </c>
      <c r="C11" s="167">
        <f>SUM(C4:C10)</f>
        <v>35570</v>
      </c>
      <c r="D11" s="233">
        <f t="shared" si="4"/>
        <v>3833.741917346078</v>
      </c>
      <c r="E11" s="231">
        <f>SUM(E4:E10)</f>
        <v>17950</v>
      </c>
      <c r="F11" s="167">
        <f t="shared" si="0"/>
        <v>7398.5474803747784</v>
      </c>
      <c r="G11" s="208">
        <f t="shared" si="1"/>
        <v>29220144.614600096</v>
      </c>
      <c r="H11" s="514">
        <f t="shared" si="5"/>
        <v>0.21427703209886392</v>
      </c>
      <c r="I11" s="217">
        <f>SUM(I4:I10)</f>
        <v>132803927.27272727</v>
      </c>
      <c r="J11" s="227">
        <f t="shared" si="6"/>
        <v>0.9738771577761004</v>
      </c>
      <c r="K11" s="214">
        <f>SUM(K4:K10)</f>
        <v>140459277.45454547</v>
      </c>
      <c r="L11" s="228">
        <f t="shared" si="7"/>
        <v>1.0576440045037006</v>
      </c>
      <c r="M11" s="228">
        <f t="shared" si="8"/>
        <v>1.0300153370449969</v>
      </c>
      <c r="N11" s="229">
        <f>SUM(N4:N10)</f>
        <v>15688.25</v>
      </c>
      <c r="O11" s="229">
        <f t="shared" si="2"/>
        <v>8953.1514002228087</v>
      </c>
      <c r="P11" s="471">
        <f t="shared" si="3"/>
        <v>0.18182013650372472</v>
      </c>
      <c r="Q11" s="230">
        <f>SUM(Q4:Q10)</f>
        <v>25538325</v>
      </c>
      <c r="R11" s="308">
        <f>Q11/N11</f>
        <v>1627.8632097270249</v>
      </c>
      <c r="S11" s="309">
        <f t="shared" ref="S11:AA11" si="10">SUM(S4:S10)</f>
        <v>105</v>
      </c>
      <c r="T11" s="472">
        <f t="shared" si="10"/>
        <v>13751.25</v>
      </c>
      <c r="U11" s="472">
        <f t="shared" si="10"/>
        <v>80</v>
      </c>
      <c r="V11" s="472">
        <f t="shared" si="10"/>
        <v>23510025</v>
      </c>
      <c r="W11" s="472">
        <f t="shared" si="10"/>
        <v>2000000</v>
      </c>
      <c r="X11" s="787"/>
      <c r="Y11" s="310">
        <f>SUM(Y4:Y10)</f>
        <v>25538325</v>
      </c>
      <c r="Z11" s="320">
        <f t="shared" si="10"/>
        <v>0</v>
      </c>
      <c r="AA11" s="319">
        <f t="shared" si="10"/>
        <v>395000</v>
      </c>
      <c r="AB11" s="303">
        <f>AB3*5%</f>
        <v>7022963.872727274</v>
      </c>
      <c r="AC11" s="163" t="s">
        <v>169</v>
      </c>
      <c r="AD11" s="851">
        <f>SUM(AD7:AD10)</f>
        <v>349</v>
      </c>
      <c r="AE11" s="852">
        <f>SUM(AE7:AE10)</f>
        <v>500585</v>
      </c>
      <c r="AF11" s="851">
        <f>SUM(AF6:AF10)</f>
        <v>2971</v>
      </c>
      <c r="AG11" s="852">
        <f>SUM(AG6:AG10)</f>
        <v>4594110</v>
      </c>
      <c r="AH11" s="444" t="s">
        <v>656</v>
      </c>
      <c r="AI11" s="952">
        <f>AE11+AG11</f>
        <v>5094695</v>
      </c>
      <c r="AJ11" s="953">
        <f>AI11/AI13</f>
        <v>0.16631383389558066</v>
      </c>
      <c r="AK11" s="954">
        <f>AF11+AD11</f>
        <v>3320</v>
      </c>
      <c r="AL11" s="955">
        <f>AI11/AK11</f>
        <v>1534.5466867469879</v>
      </c>
      <c r="AM11" s="953">
        <f>AK11/AK13</f>
        <v>0.19357471867529591</v>
      </c>
      <c r="AN11" s="954">
        <v>6000</v>
      </c>
      <c r="AO11" s="963">
        <v>1560</v>
      </c>
      <c r="AP11" s="213">
        <f>AN11*AO11</f>
        <v>9360000</v>
      </c>
      <c r="AQ11" s="953">
        <f>AN11/AN13</f>
        <v>0.34983382893125764</v>
      </c>
      <c r="AR11" s="953">
        <f>AP11/AP13</f>
        <v>0.30641407147697475</v>
      </c>
      <c r="AS11" s="664">
        <f>AO11*AK11</f>
        <v>5179200</v>
      </c>
    </row>
    <row r="12" spans="1:45" ht="36" customHeight="1" thickTop="1" thickBot="1">
      <c r="B12" s="156">
        <v>136366200</v>
      </c>
      <c r="C12" t="s">
        <v>122</v>
      </c>
      <c r="G12" s="163"/>
      <c r="H12" s="163"/>
      <c r="I12" s="163" t="s">
        <v>123</v>
      </c>
      <c r="K12" s="215">
        <v>44109</v>
      </c>
      <c r="L12" s="159" t="s">
        <v>146</v>
      </c>
      <c r="N12" s="160">
        <f>K11/S12</f>
        <v>1404592.7745454547</v>
      </c>
      <c r="O12" s="614">
        <f>K11-B12</f>
        <v>4093077.4545454681</v>
      </c>
      <c r="P12" s="364">
        <f>K11/B12</f>
        <v>1.0300153370449969</v>
      </c>
      <c r="Q12" s="872">
        <f>Q11/K11</f>
        <v>0.18182013650372472</v>
      </c>
      <c r="S12" s="158">
        <v>100</v>
      </c>
      <c r="Y12" s="470">
        <f>Y11/K11</f>
        <v>0.18182013650372472</v>
      </c>
      <c r="AB12" s="303">
        <f>AB3-AB4-AB7-AB8-AB9-AB10-AB11</f>
        <v>6663883.727636368</v>
      </c>
      <c r="AC12" s="163" t="s">
        <v>167</v>
      </c>
      <c r="AD12" s="817"/>
      <c r="AE12" s="950">
        <f>AE11/AD11</f>
        <v>1434.3409742120343</v>
      </c>
      <c r="AF12" s="817"/>
      <c r="AG12" s="950">
        <f>AG11/AF11</f>
        <v>1546.317738135308</v>
      </c>
      <c r="AH12" s="444" t="s">
        <v>657</v>
      </c>
      <c r="AI12" s="952">
        <f>Q11</f>
        <v>25538325</v>
      </c>
      <c r="AJ12" s="953">
        <f>AI12/AI13</f>
        <v>0.83368616610441937</v>
      </c>
      <c r="AK12" s="954">
        <v>13831</v>
      </c>
      <c r="AL12" s="955">
        <f>AI12/AK12</f>
        <v>1846.4554262164702</v>
      </c>
      <c r="AM12" s="956">
        <f>AK12/AK13</f>
        <v>0.80642528132470415</v>
      </c>
      <c r="AN12" s="954">
        <f>AK13-AN11</f>
        <v>11151</v>
      </c>
      <c r="AO12" s="963">
        <v>1900</v>
      </c>
      <c r="AP12" s="213">
        <f>AN12*AO12</f>
        <v>21186900</v>
      </c>
      <c r="AQ12" s="956">
        <f>AN12/AN13</f>
        <v>0.6501661710687423</v>
      </c>
      <c r="AR12" s="956">
        <f>AP12/AP13</f>
        <v>0.69358592852302525</v>
      </c>
      <c r="AS12" s="664">
        <f>AO12*AK12</f>
        <v>26278900</v>
      </c>
    </row>
    <row r="13" spans="1:45" ht="36" customHeight="1">
      <c r="B13" s="156">
        <f>B11-B12</f>
        <v>0</v>
      </c>
      <c r="C13" t="s">
        <v>121</v>
      </c>
      <c r="D13" s="1234"/>
      <c r="E13" s="1235"/>
      <c r="F13" s="1235"/>
      <c r="G13" s="1235"/>
      <c r="H13" s="1235"/>
      <c r="I13" s="1235"/>
      <c r="J13" s="1235"/>
      <c r="K13" s="1235"/>
      <c r="L13" s="1235"/>
      <c r="M13" s="1235"/>
      <c r="N13" s="1235"/>
      <c r="O13" s="1235"/>
      <c r="P13" s="1235"/>
      <c r="Q13" s="1235"/>
      <c r="R13" s="1235"/>
      <c r="S13" s="1235"/>
      <c r="T13" s="1235"/>
      <c r="U13" s="1235"/>
      <c r="V13" s="1235"/>
      <c r="W13" s="1235"/>
      <c r="X13" s="1235"/>
      <c r="Y13" s="1235"/>
      <c r="Z13" s="1235"/>
      <c r="AA13" s="1236"/>
      <c r="AD13" s="817"/>
      <c r="AE13" s="817"/>
      <c r="AF13" s="817"/>
      <c r="AG13" s="680">
        <v>139916000</v>
      </c>
      <c r="AH13" s="444" t="s">
        <v>54</v>
      </c>
      <c r="AI13" s="952">
        <f>SUM(AI11:AI12)</f>
        <v>30633020</v>
      </c>
      <c r="AJ13" s="958">
        <f>AI13/AG13</f>
        <v>0.21893864890362788</v>
      </c>
      <c r="AK13" s="954">
        <f>SUM(AK11:AK12)</f>
        <v>17151</v>
      </c>
      <c r="AL13" s="959">
        <f>(AL11+AL12)/2</f>
        <v>1690.5010564817289</v>
      </c>
      <c r="AM13" s="960"/>
      <c r="AN13" s="954">
        <f>SUM(AN11:AN12)</f>
        <v>17151</v>
      </c>
      <c r="AO13" s="213">
        <f>(AO11+AO12)/2</f>
        <v>1730</v>
      </c>
      <c r="AP13" s="957">
        <f>SUM(AP11:AP12)</f>
        <v>30546900</v>
      </c>
      <c r="AQ13" s="960"/>
      <c r="AR13" s="960"/>
      <c r="AS13" s="213">
        <f>SUM(AS11:AS12)</f>
        <v>31458100</v>
      </c>
    </row>
    <row r="14" spans="1:45" ht="36" customHeight="1">
      <c r="D14" s="1237"/>
      <c r="E14" s="1238"/>
      <c r="F14" s="1238"/>
      <c r="G14" s="1238"/>
      <c r="H14" s="1238"/>
      <c r="I14" s="1238"/>
      <c r="J14" s="1238"/>
      <c r="K14" s="1238"/>
      <c r="L14" s="1238"/>
      <c r="M14" s="1238"/>
      <c r="N14" s="1238"/>
      <c r="O14" s="1238"/>
      <c r="P14" s="1238"/>
      <c r="Q14" s="1238"/>
      <c r="R14" s="1238"/>
      <c r="S14" s="1238"/>
      <c r="T14" s="1238"/>
      <c r="U14" s="1238"/>
      <c r="V14" s="1238"/>
      <c r="W14" s="1238"/>
      <c r="X14" s="1238"/>
      <c r="Y14" s="1238"/>
      <c r="Z14" s="1238"/>
      <c r="AA14" s="1239"/>
      <c r="AG14" s="156"/>
      <c r="AJ14" s="961" t="s">
        <v>119</v>
      </c>
      <c r="AK14" s="961" t="s">
        <v>639</v>
      </c>
      <c r="AL14" s="961" t="s">
        <v>632</v>
      </c>
      <c r="AM14" s="961" t="s">
        <v>688</v>
      </c>
      <c r="AN14" s="961" t="s">
        <v>639</v>
      </c>
      <c r="AO14" s="961" t="s">
        <v>632</v>
      </c>
      <c r="AP14" s="961" t="s">
        <v>142</v>
      </c>
      <c r="AQ14" s="961" t="s">
        <v>689</v>
      </c>
      <c r="AR14" s="961" t="s">
        <v>690</v>
      </c>
      <c r="AS14" s="362">
        <f>AS13/AG13</f>
        <v>0.22483561565510735</v>
      </c>
    </row>
    <row r="15" spans="1:45" ht="36" customHeight="1" thickBot="1">
      <c r="D15" s="1240"/>
      <c r="E15" s="1241"/>
      <c r="F15" s="1241"/>
      <c r="G15" s="1241"/>
      <c r="H15" s="1241"/>
      <c r="I15" s="1241"/>
      <c r="J15" s="1241"/>
      <c r="K15" s="1241"/>
      <c r="L15" s="1241"/>
      <c r="M15" s="1241"/>
      <c r="N15" s="1241"/>
      <c r="O15" s="1241"/>
      <c r="P15" s="1241"/>
      <c r="Q15" s="1241"/>
      <c r="R15" s="1241"/>
      <c r="S15" s="1241"/>
      <c r="T15" s="1241"/>
      <c r="U15" s="1241"/>
      <c r="V15" s="1241"/>
      <c r="W15" s="1241"/>
      <c r="X15" s="1241"/>
      <c r="Y15" s="1241"/>
      <c r="Z15" s="1241"/>
      <c r="AA15" s="1242"/>
      <c r="AP15" s="287">
        <f>AS13-AP13</f>
        <v>911200</v>
      </c>
      <c r="AS15" s="287">
        <f>AS13-AI13</f>
        <v>825080</v>
      </c>
    </row>
    <row r="16" spans="1:45" ht="36" customHeight="1">
      <c r="I16" s="290">
        <v>100000000</v>
      </c>
      <c r="J16" t="s">
        <v>152</v>
      </c>
      <c r="K16" s="287">
        <f>B11-K11</f>
        <v>-4093077.4545454681</v>
      </c>
      <c r="L16">
        <v>12</v>
      </c>
      <c r="M16" s="156">
        <f>K16/L16</f>
        <v>-341089.78787878901</v>
      </c>
      <c r="N16">
        <v>2019</v>
      </c>
      <c r="O16" s="156">
        <v>58190982</v>
      </c>
      <c r="P16" s="288">
        <f>K11/O16</f>
        <v>2.4137636559311795</v>
      </c>
      <c r="V16" t="s">
        <v>607</v>
      </c>
      <c r="AP16" s="287">
        <f>AS15-AP15</f>
        <v>-86120</v>
      </c>
    </row>
    <row r="17" spans="1:28" ht="36" customHeight="1">
      <c r="B17" s="156">
        <f>B7+B8</f>
        <v>101110000</v>
      </c>
      <c r="C17" s="287">
        <f>K7+K8</f>
        <v>103488323.63636363</v>
      </c>
      <c r="D17" s="287">
        <f>C17-B17</f>
        <v>2378323.6363636255</v>
      </c>
      <c r="I17" s="290">
        <v>111111111</v>
      </c>
      <c r="J17" t="s">
        <v>153</v>
      </c>
      <c r="K17" s="287">
        <f>I11-K11</f>
        <v>-7655350.1818182021</v>
      </c>
      <c r="L17">
        <v>12</v>
      </c>
      <c r="M17" s="156">
        <f>K17/L17</f>
        <v>-637945.84848485014</v>
      </c>
      <c r="N17">
        <v>2018</v>
      </c>
      <c r="O17" s="156">
        <v>44179221</v>
      </c>
      <c r="P17" s="288">
        <f>K11/O17</f>
        <v>3.1793063407466029</v>
      </c>
      <c r="U17">
        <v>5</v>
      </c>
      <c r="V17" s="156">
        <v>1149692</v>
      </c>
    </row>
    <row r="18" spans="1:28" ht="36" customHeight="1">
      <c r="J18" t="s">
        <v>154</v>
      </c>
      <c r="K18" s="287">
        <f>I16-K11</f>
        <v>-40459277.454545468</v>
      </c>
      <c r="L18">
        <v>12</v>
      </c>
      <c r="M18" s="156">
        <f>K18/L18</f>
        <v>-3371606.4545454555</v>
      </c>
      <c r="N18" s="289" t="s">
        <v>151</v>
      </c>
      <c r="O18" s="287">
        <f>(O16+O17)/2</f>
        <v>51185101.5</v>
      </c>
      <c r="P18" s="288">
        <f>K11/O18</f>
        <v>2.7441437711038916</v>
      </c>
      <c r="U18">
        <v>6</v>
      </c>
      <c r="V18" s="156">
        <v>7135509</v>
      </c>
    </row>
    <row r="19" spans="1:28" ht="36" customHeight="1">
      <c r="G19" t="s">
        <v>396</v>
      </c>
      <c r="J19" t="s">
        <v>155</v>
      </c>
      <c r="K19" s="287">
        <f>I17-K11</f>
        <v>-29348166.454545468</v>
      </c>
      <c r="L19">
        <v>12</v>
      </c>
      <c r="M19" s="156">
        <f>K19/L19</f>
        <v>-2445680.537878789</v>
      </c>
      <c r="U19">
        <v>7</v>
      </c>
      <c r="V19" s="156">
        <v>8381268</v>
      </c>
      <c r="Z19">
        <v>4085</v>
      </c>
      <c r="AB19" s="302">
        <f>K7</f>
        <v>47613345.454545453</v>
      </c>
    </row>
    <row r="20" spans="1:28" ht="36" customHeight="1">
      <c r="F20" s="157"/>
      <c r="G20" s="156">
        <v>91399704</v>
      </c>
      <c r="H20" s="287">
        <f>K8-K9</f>
        <v>43524150.909090906</v>
      </c>
      <c r="I20">
        <v>945247</v>
      </c>
      <c r="J20" s="287">
        <f>I20-H20</f>
        <v>-42578903.909090906</v>
      </c>
      <c r="K20" s="287">
        <f>K11</f>
        <v>140459277.45454547</v>
      </c>
      <c r="L20" s="362">
        <f>K20/G20</f>
        <v>1.5367585594647601</v>
      </c>
      <c r="M20" s="287">
        <f>K20-G20</f>
        <v>49059573.454545468</v>
      </c>
      <c r="U20">
        <v>8</v>
      </c>
      <c r="V20" s="156">
        <v>9209785</v>
      </c>
      <c r="Y20">
        <v>3700</v>
      </c>
      <c r="Z20">
        <v>3700</v>
      </c>
      <c r="AB20" s="302">
        <v>63000000</v>
      </c>
    </row>
    <row r="21" spans="1:28" ht="36" customHeight="1">
      <c r="U21">
        <v>9</v>
      </c>
      <c r="V21" s="156">
        <v>2219201</v>
      </c>
      <c r="Z21">
        <f>Z20/Z19</f>
        <v>0.90575275397796817</v>
      </c>
      <c r="AB21" s="806">
        <f>AB20/AB19</f>
        <v>1.3231584422090981</v>
      </c>
    </row>
    <row r="22" spans="1:28" ht="36" customHeight="1">
      <c r="V22" s="287">
        <f>SUM(V17:V21)</f>
        <v>28095455</v>
      </c>
    </row>
    <row r="23" spans="1:28" ht="36" customHeight="1">
      <c r="I23" s="156">
        <v>115000000</v>
      </c>
      <c r="K23" s="287">
        <f>K11</f>
        <v>140459277.45454547</v>
      </c>
      <c r="L23">
        <f>K23/I23</f>
        <v>1.2213850213438737</v>
      </c>
      <c r="N23" s="156">
        <f>K23*1.1</f>
        <v>154505205.20000002</v>
      </c>
    </row>
    <row r="24" spans="1:28" ht="36" customHeight="1">
      <c r="M24" s="156">
        <v>150000000</v>
      </c>
      <c r="N24" s="156">
        <f>M24*10/110</f>
        <v>13636363.636363637</v>
      </c>
      <c r="O24" s="287">
        <f>M24-N24</f>
        <v>136363636.36363637</v>
      </c>
      <c r="P24" s="287">
        <f>K11-O24</f>
        <v>4095641.0909090936</v>
      </c>
    </row>
    <row r="25" spans="1:28" ht="36" customHeight="1">
      <c r="A25" s="226" t="s">
        <v>496</v>
      </c>
    </row>
    <row r="26" spans="1:28" ht="36" customHeight="1">
      <c r="A26" s="157" t="s">
        <v>509</v>
      </c>
      <c r="B26" s="615">
        <v>2019</v>
      </c>
      <c r="C26" s="615" t="s">
        <v>498</v>
      </c>
      <c r="D26" s="615">
        <v>2023</v>
      </c>
      <c r="E26" s="623">
        <v>2024</v>
      </c>
      <c r="F26" s="615">
        <v>2006</v>
      </c>
      <c r="H26" s="623">
        <v>2019</v>
      </c>
      <c r="I26" s="160">
        <f>G20</f>
        <v>91399704</v>
      </c>
      <c r="J26" s="627">
        <f>K11/I26</f>
        <v>1.5367585594647601</v>
      </c>
      <c r="K26" s="303">
        <f>K11-I26</f>
        <v>49059573.454545468</v>
      </c>
    </row>
    <row r="27" spans="1:28" ht="36" customHeight="1">
      <c r="A27" s="157" t="s">
        <v>497</v>
      </c>
      <c r="B27" s="299">
        <v>1170000</v>
      </c>
      <c r="C27" s="299"/>
      <c r="D27" s="299">
        <v>886000</v>
      </c>
      <c r="E27" s="300">
        <v>902000</v>
      </c>
      <c r="F27" s="299">
        <v>1523000</v>
      </c>
      <c r="H27" s="623">
        <v>2023</v>
      </c>
      <c r="I27" s="160">
        <v>114623699</v>
      </c>
      <c r="J27" s="627">
        <f>K11/I27</f>
        <v>1.2253947366900579</v>
      </c>
      <c r="K27" s="303">
        <f>K11-I27</f>
        <v>25835578.454545468</v>
      </c>
      <c r="L27" s="156">
        <v>5187</v>
      </c>
      <c r="M27" s="156">
        <v>6717</v>
      </c>
      <c r="N27" s="156">
        <f>M27-L27</f>
        <v>1530</v>
      </c>
      <c r="O27" s="288">
        <f>M27/L27</f>
        <v>1.2949681897050318</v>
      </c>
    </row>
    <row r="28" spans="1:28" ht="36" customHeight="1">
      <c r="A28" s="157" t="s">
        <v>483</v>
      </c>
      <c r="B28" s="299" t="s">
        <v>505</v>
      </c>
      <c r="C28" s="299"/>
      <c r="D28" s="619">
        <v>75.8</v>
      </c>
      <c r="E28" s="624">
        <v>101.8</v>
      </c>
      <c r="F28" s="622">
        <f>F27/E27</f>
        <v>1.688470066518847</v>
      </c>
      <c r="L28" s="156">
        <v>992</v>
      </c>
      <c r="M28" s="156">
        <v>1941</v>
      </c>
      <c r="N28" s="156">
        <f>M28-L28</f>
        <v>949</v>
      </c>
      <c r="O28" s="288">
        <f>M28/L28</f>
        <v>1.9566532258064515</v>
      </c>
    </row>
    <row r="29" spans="1:28" ht="36" customHeight="1">
      <c r="A29" s="618" t="s">
        <v>504</v>
      </c>
      <c r="B29" s="299">
        <v>441456</v>
      </c>
      <c r="C29" s="299"/>
      <c r="D29" s="299">
        <v>334182</v>
      </c>
      <c r="E29" s="300">
        <v>340050</v>
      </c>
      <c r="F29" s="299">
        <v>574842</v>
      </c>
      <c r="L29" s="156">
        <v>318</v>
      </c>
      <c r="M29" s="156">
        <v>2503</v>
      </c>
      <c r="N29" s="156">
        <f>M29-L29</f>
        <v>2185</v>
      </c>
      <c r="O29" s="288">
        <f>M29/L29</f>
        <v>7.8710691823899372</v>
      </c>
    </row>
    <row r="30" spans="1:28" ht="36" customHeight="1">
      <c r="A30" s="157" t="s">
        <v>499</v>
      </c>
      <c r="B30" s="299" t="s">
        <v>505</v>
      </c>
      <c r="C30" s="299"/>
      <c r="D30" s="619">
        <v>75.7</v>
      </c>
      <c r="E30" s="622">
        <f>E29/D29</f>
        <v>1.0175592940373808</v>
      </c>
      <c r="F30" s="622">
        <f>F29/E29</f>
        <v>1.6904631671812969</v>
      </c>
      <c r="L30" s="156">
        <f>SUM(L27:L29)</f>
        <v>6497</v>
      </c>
      <c r="M30" s="156">
        <f>SUM(M27:M29)</f>
        <v>11161</v>
      </c>
      <c r="N30" s="156">
        <f>SUM(N27:N29)</f>
        <v>4664</v>
      </c>
      <c r="O30" s="288">
        <f>M30/L30</f>
        <v>1.7178697860551024</v>
      </c>
    </row>
    <row r="31" spans="1:28" ht="36" customHeight="1">
      <c r="A31" s="157" t="s">
        <v>500</v>
      </c>
      <c r="B31" s="299">
        <f>B29/20</f>
        <v>22072.799999999999</v>
      </c>
      <c r="C31" s="299"/>
      <c r="D31" s="299">
        <f>D29/20</f>
        <v>16709.099999999999</v>
      </c>
      <c r="E31" s="300">
        <f>E29/20</f>
        <v>17002.5</v>
      </c>
      <c r="F31" s="299">
        <f>F29/20</f>
        <v>28742.1</v>
      </c>
      <c r="J31">
        <v>2024</v>
      </c>
      <c r="K31" s="157" t="s">
        <v>517</v>
      </c>
      <c r="L31" s="157" t="s">
        <v>35</v>
      </c>
      <c r="M31" s="157" t="s">
        <v>519</v>
      </c>
      <c r="N31" s="157" t="s">
        <v>140</v>
      </c>
      <c r="O31" s="157" t="s">
        <v>529</v>
      </c>
      <c r="P31" s="157" t="s">
        <v>519</v>
      </c>
      <c r="Q31" s="630" t="s">
        <v>530</v>
      </c>
    </row>
    <row r="32" spans="1:28" ht="36" customHeight="1">
      <c r="A32" s="157" t="s">
        <v>483</v>
      </c>
      <c r="B32" s="299"/>
      <c r="C32" s="299"/>
      <c r="D32" s="620">
        <f>D31/B31</f>
        <v>0.75699956507556809</v>
      </c>
      <c r="E32" s="622">
        <f>E31/D31</f>
        <v>1.017559294037381</v>
      </c>
      <c r="F32" s="622">
        <f>F31/E31</f>
        <v>1.6904631671812969</v>
      </c>
      <c r="J32" s="629" t="s">
        <v>521</v>
      </c>
      <c r="K32" s="157" t="s">
        <v>518</v>
      </c>
      <c r="L32" s="616">
        <v>2939522</v>
      </c>
      <c r="M32" s="616">
        <v>4040</v>
      </c>
      <c r="N32" s="614">
        <f>L32-M32</f>
        <v>2935482</v>
      </c>
      <c r="O32" s="616">
        <v>3232260</v>
      </c>
      <c r="P32" s="616">
        <v>4040</v>
      </c>
      <c r="Q32" s="614">
        <f>O32-P32</f>
        <v>3228220</v>
      </c>
      <c r="R32" s="614">
        <v>23</v>
      </c>
    </row>
    <row r="33" spans="1:19" ht="36" customHeight="1">
      <c r="A33" s="157" t="s">
        <v>501</v>
      </c>
      <c r="B33" s="299">
        <f>B31*9000</f>
        <v>198655200</v>
      </c>
      <c r="C33" s="300" t="s">
        <v>508</v>
      </c>
      <c r="D33" s="299">
        <f>D31*9000</f>
        <v>150381900</v>
      </c>
      <c r="E33" s="300">
        <f>E31*9700</f>
        <v>164924250</v>
      </c>
      <c r="F33" s="299">
        <f>F31*9000</f>
        <v>258678900</v>
      </c>
      <c r="J33">
        <v>5</v>
      </c>
      <c r="K33" s="157" t="s">
        <v>520</v>
      </c>
      <c r="L33" s="616">
        <v>477807</v>
      </c>
      <c r="M33" s="616">
        <v>3480</v>
      </c>
      <c r="N33" s="614">
        <f t="shared" ref="N33:N38" si="11">L33-M33</f>
        <v>474327</v>
      </c>
      <c r="O33" s="616">
        <v>525570</v>
      </c>
      <c r="P33" s="616">
        <v>3480</v>
      </c>
      <c r="Q33" s="614">
        <f t="shared" ref="Q33:Q38" si="12">O33-P33</f>
        <v>522090</v>
      </c>
      <c r="R33" s="614">
        <v>5</v>
      </c>
    </row>
    <row r="34" spans="1:19" ht="36" customHeight="1">
      <c r="A34" s="621" t="s">
        <v>506</v>
      </c>
      <c r="B34" s="299">
        <f>B33*3.5</f>
        <v>695293200</v>
      </c>
      <c r="C34" s="622">
        <f>B33/B34</f>
        <v>0.2857142857142857</v>
      </c>
      <c r="D34" s="299">
        <f>D33*3.5</f>
        <v>526336650</v>
      </c>
      <c r="E34" s="300">
        <f>E33*3.5</f>
        <v>577234875</v>
      </c>
      <c r="F34" s="299">
        <f>F33*3.5</f>
        <v>905376150</v>
      </c>
      <c r="J34">
        <v>6</v>
      </c>
      <c r="K34" s="157" t="s">
        <v>523</v>
      </c>
      <c r="L34" s="616">
        <v>19170665</v>
      </c>
      <c r="M34" s="616">
        <v>26790</v>
      </c>
      <c r="N34" s="614">
        <f t="shared" si="11"/>
        <v>19143875</v>
      </c>
      <c r="O34" s="616">
        <v>21087090</v>
      </c>
      <c r="P34" s="616">
        <v>26790</v>
      </c>
      <c r="Q34" s="614">
        <f t="shared" si="12"/>
        <v>21060300</v>
      </c>
      <c r="R34" s="614">
        <v>30</v>
      </c>
    </row>
    <row r="35" spans="1:19" ht="36" customHeight="1">
      <c r="A35" s="621" t="s">
        <v>507</v>
      </c>
      <c r="B35" s="299">
        <f>B34/B27</f>
        <v>594.2676923076923</v>
      </c>
      <c r="C35" s="299" t="e">
        <f>C34/C27</f>
        <v>#DIV/0!</v>
      </c>
      <c r="D35" s="299">
        <f>D34/D27</f>
        <v>594.0594243792325</v>
      </c>
      <c r="E35" s="300">
        <f>E34/E27</f>
        <v>639.94997228381374</v>
      </c>
      <c r="F35" s="299">
        <f>F34/F27</f>
        <v>594.46891004596193</v>
      </c>
      <c r="J35">
        <v>7</v>
      </c>
      <c r="K35" s="157" t="s">
        <v>523</v>
      </c>
      <c r="L35" s="616">
        <v>47598067</v>
      </c>
      <c r="M35" s="616">
        <v>17800</v>
      </c>
      <c r="N35" s="614">
        <f t="shared" si="11"/>
        <v>47580267</v>
      </c>
      <c r="O35" s="616">
        <v>52356880</v>
      </c>
      <c r="P35" s="616">
        <v>17800</v>
      </c>
      <c r="Q35" s="614">
        <f t="shared" si="12"/>
        <v>52339080</v>
      </c>
      <c r="R35" s="614">
        <v>31</v>
      </c>
    </row>
    <row r="36" spans="1:19" ht="36" customHeight="1">
      <c r="A36" s="157" t="s">
        <v>502</v>
      </c>
      <c r="B36" s="299">
        <v>1300</v>
      </c>
      <c r="C36" s="299"/>
      <c r="D36" s="299">
        <v>1300</v>
      </c>
      <c r="E36" s="300">
        <v>1300</v>
      </c>
      <c r="F36" s="299">
        <v>1300</v>
      </c>
      <c r="J36">
        <v>8</v>
      </c>
      <c r="K36" s="157" t="s">
        <v>523</v>
      </c>
      <c r="L36" s="616">
        <v>55870570</v>
      </c>
      <c r="M36" s="616">
        <v>5980</v>
      </c>
      <c r="N36" s="614">
        <f t="shared" si="11"/>
        <v>55864590</v>
      </c>
      <c r="O36" s="616">
        <v>61456496</v>
      </c>
      <c r="P36" s="616">
        <v>5980</v>
      </c>
      <c r="Q36" s="614">
        <f t="shared" si="12"/>
        <v>61450516</v>
      </c>
      <c r="R36" s="614">
        <v>31</v>
      </c>
    </row>
    <row r="37" spans="1:19" ht="36" customHeight="1">
      <c r="A37" s="157" t="s">
        <v>503</v>
      </c>
      <c r="B37" s="299">
        <f>B27*B36</f>
        <v>1521000000</v>
      </c>
      <c r="C37" s="299"/>
      <c r="D37" s="299">
        <f>D27*D36</f>
        <v>1151800000</v>
      </c>
      <c r="E37" s="300">
        <f>E27*E36</f>
        <v>1172600000</v>
      </c>
      <c r="F37" s="299">
        <f>F27*F36</f>
        <v>1979900000</v>
      </c>
      <c r="J37">
        <v>9</v>
      </c>
      <c r="K37" s="157" t="s">
        <v>524</v>
      </c>
      <c r="L37" s="616">
        <v>8816632</v>
      </c>
      <c r="M37" s="616">
        <v>5700</v>
      </c>
      <c r="N37" s="614">
        <f t="shared" si="11"/>
        <v>8810932</v>
      </c>
      <c r="O37" s="616">
        <v>9698100</v>
      </c>
      <c r="P37" s="616">
        <v>5700</v>
      </c>
      <c r="Q37" s="614">
        <f t="shared" si="12"/>
        <v>9692400</v>
      </c>
      <c r="R37" s="614">
        <v>8</v>
      </c>
    </row>
    <row r="38" spans="1:19" ht="39" customHeight="1">
      <c r="B38" s="299"/>
      <c r="C38" s="158"/>
      <c r="D38" s="158"/>
      <c r="E38" s="158"/>
      <c r="J38" s="629" t="s">
        <v>522</v>
      </c>
      <c r="K38" s="157" t="s">
        <v>525</v>
      </c>
      <c r="L38" s="616">
        <v>4982837</v>
      </c>
      <c r="M38" s="616">
        <v>1100</v>
      </c>
      <c r="N38" s="614">
        <f t="shared" si="11"/>
        <v>4981737</v>
      </c>
      <c r="O38" s="616">
        <v>5480760</v>
      </c>
      <c r="P38" s="616">
        <v>1100</v>
      </c>
      <c r="Q38" s="614">
        <f t="shared" si="12"/>
        <v>5479660</v>
      </c>
      <c r="R38" s="614">
        <v>23</v>
      </c>
    </row>
    <row r="39" spans="1:19" ht="37" customHeight="1">
      <c r="K39" s="633" t="s">
        <v>527</v>
      </c>
      <c r="L39" s="631">
        <f t="shared" ref="L39:R39" si="13">L34+L33+L35+L36+L37</f>
        <v>131933741</v>
      </c>
      <c r="M39" s="631">
        <f t="shared" si="13"/>
        <v>59750</v>
      </c>
      <c r="N39" s="631">
        <f t="shared" si="13"/>
        <v>131873991</v>
      </c>
      <c r="O39" s="631">
        <f t="shared" si="13"/>
        <v>145124136</v>
      </c>
      <c r="P39" s="631">
        <f t="shared" si="13"/>
        <v>59750</v>
      </c>
      <c r="Q39" s="631">
        <f t="shared" si="13"/>
        <v>145064386</v>
      </c>
      <c r="R39" s="631">
        <f t="shared" si="13"/>
        <v>105</v>
      </c>
    </row>
    <row r="40" spans="1:19" ht="37" customHeight="1" thickBot="1">
      <c r="K40" s="633" t="s">
        <v>528</v>
      </c>
      <c r="L40" s="631">
        <f t="shared" ref="L40:R40" si="14">L32+L38</f>
        <v>7922359</v>
      </c>
      <c r="M40" s="631">
        <f t="shared" si="14"/>
        <v>5140</v>
      </c>
      <c r="N40" s="631">
        <f t="shared" si="14"/>
        <v>7917219</v>
      </c>
      <c r="O40" s="631">
        <f t="shared" si="14"/>
        <v>8713020</v>
      </c>
      <c r="P40" s="631">
        <f t="shared" si="14"/>
        <v>5140</v>
      </c>
      <c r="Q40" s="631">
        <f t="shared" si="14"/>
        <v>8707880</v>
      </c>
      <c r="R40" s="631">
        <f t="shared" si="14"/>
        <v>46</v>
      </c>
    </row>
    <row r="41" spans="1:19" ht="46" customHeight="1" thickBot="1">
      <c r="K41" s="633" t="s">
        <v>526</v>
      </c>
      <c r="L41" s="631">
        <f t="shared" ref="L41:R41" si="15">SUM(L32:L38)</f>
        <v>139856100</v>
      </c>
      <c r="M41" s="631">
        <f t="shared" si="15"/>
        <v>64890</v>
      </c>
      <c r="N41" s="632">
        <f t="shared" si="15"/>
        <v>139791210</v>
      </c>
      <c r="O41" s="631">
        <f t="shared" si="15"/>
        <v>153837156</v>
      </c>
      <c r="P41" s="631">
        <f t="shared" si="15"/>
        <v>64890</v>
      </c>
      <c r="Q41" s="632">
        <f t="shared" si="15"/>
        <v>153772266</v>
      </c>
      <c r="R41" s="632">
        <f t="shared" si="15"/>
        <v>151</v>
      </c>
    </row>
    <row r="43" spans="1:19" ht="35" customHeight="1">
      <c r="J43">
        <v>2023</v>
      </c>
      <c r="K43" s="157" t="s">
        <v>517</v>
      </c>
      <c r="L43" s="157" t="s">
        <v>35</v>
      </c>
      <c r="M43" s="157" t="s">
        <v>519</v>
      </c>
      <c r="N43" s="157" t="s">
        <v>140</v>
      </c>
      <c r="O43" s="157" t="s">
        <v>529</v>
      </c>
      <c r="P43" s="157" t="s">
        <v>519</v>
      </c>
      <c r="Q43" s="630" t="s">
        <v>530</v>
      </c>
    </row>
    <row r="44" spans="1:19" ht="35" customHeight="1">
      <c r="J44" s="629" t="s">
        <v>521</v>
      </c>
      <c r="K44" s="157" t="s">
        <v>554</v>
      </c>
      <c r="L44" s="616"/>
      <c r="M44" s="616"/>
      <c r="N44" s="614">
        <f>L44-M44</f>
        <v>0</v>
      </c>
      <c r="O44" s="616"/>
      <c r="P44" s="616"/>
      <c r="Q44" s="614">
        <f>O44-P44</f>
        <v>0</v>
      </c>
      <c r="R44" s="614">
        <v>0</v>
      </c>
    </row>
    <row r="45" spans="1:19" ht="35" customHeight="1">
      <c r="J45">
        <v>5</v>
      </c>
      <c r="K45" s="157" t="s">
        <v>520</v>
      </c>
      <c r="L45" s="616">
        <f>O45/1.1</f>
        <v>1795227.2727272725</v>
      </c>
      <c r="M45" s="616"/>
      <c r="N45" s="614">
        <f t="shared" ref="N45:N50" si="16">L45-M45</f>
        <v>1795227.2727272725</v>
      </c>
      <c r="O45" s="616">
        <v>1974750</v>
      </c>
      <c r="P45" s="616"/>
      <c r="Q45" s="614">
        <f t="shared" ref="Q45:Q50" si="17">O45-P45</f>
        <v>1974750</v>
      </c>
      <c r="R45" s="614">
        <v>5</v>
      </c>
      <c r="S45">
        <v>506</v>
      </c>
    </row>
    <row r="46" spans="1:19" ht="35" customHeight="1">
      <c r="J46">
        <v>6</v>
      </c>
      <c r="K46" s="157" t="s">
        <v>523</v>
      </c>
      <c r="L46" s="616">
        <f>O46/1.1</f>
        <v>19049727.27272727</v>
      </c>
      <c r="M46" s="616"/>
      <c r="N46" s="614">
        <f>L46-M46</f>
        <v>19049727.27272727</v>
      </c>
      <c r="O46" s="616">
        <v>20954700</v>
      </c>
      <c r="P46" s="616"/>
      <c r="Q46" s="614">
        <f t="shared" si="17"/>
        <v>20954700</v>
      </c>
      <c r="R46" s="614">
        <v>30</v>
      </c>
      <c r="S46">
        <v>5309</v>
      </c>
    </row>
    <row r="47" spans="1:19" ht="35" customHeight="1">
      <c r="J47">
        <v>7</v>
      </c>
      <c r="K47" s="157" t="s">
        <v>523</v>
      </c>
      <c r="L47" s="616">
        <f>O47/1.1</f>
        <v>44856909.090909086</v>
      </c>
      <c r="M47" s="616"/>
      <c r="N47" s="614">
        <f t="shared" si="16"/>
        <v>44856909.090909086</v>
      </c>
      <c r="O47" s="616">
        <v>49342600</v>
      </c>
      <c r="P47" s="616"/>
      <c r="Q47" s="614">
        <f t="shared" si="17"/>
        <v>49342600</v>
      </c>
      <c r="R47" s="614">
        <v>31</v>
      </c>
      <c r="S47">
        <v>11036</v>
      </c>
    </row>
    <row r="48" spans="1:19" ht="35" customHeight="1">
      <c r="J48">
        <v>8</v>
      </c>
      <c r="K48" s="157" t="s">
        <v>523</v>
      </c>
      <c r="L48" s="616">
        <f>O48/1.1</f>
        <v>44860590.909090906</v>
      </c>
      <c r="M48" s="616"/>
      <c r="N48" s="614">
        <f t="shared" si="16"/>
        <v>44860590.909090906</v>
      </c>
      <c r="O48" s="616">
        <v>49346650</v>
      </c>
      <c r="P48" s="616"/>
      <c r="Q48" s="614">
        <f t="shared" si="17"/>
        <v>49346650</v>
      </c>
      <c r="R48" s="614">
        <v>31</v>
      </c>
      <c r="S48">
        <v>11093</v>
      </c>
    </row>
    <row r="49" spans="10:19" ht="35" customHeight="1">
      <c r="J49">
        <v>9</v>
      </c>
      <c r="K49" s="157" t="s">
        <v>555</v>
      </c>
      <c r="L49" s="616">
        <f>O49/1.1</f>
        <v>8816454.5454545449</v>
      </c>
      <c r="M49" s="616"/>
      <c r="N49" s="614">
        <f>L49-M49</f>
        <v>8816454.5454545449</v>
      </c>
      <c r="O49" s="616">
        <v>9698100</v>
      </c>
      <c r="P49" s="616"/>
      <c r="Q49" s="614">
        <f t="shared" si="17"/>
        <v>9698100</v>
      </c>
      <c r="R49" s="614">
        <v>3</v>
      </c>
      <c r="S49">
        <v>263</v>
      </c>
    </row>
    <row r="50" spans="10:19" ht="35" customHeight="1">
      <c r="J50" s="629" t="s">
        <v>522</v>
      </c>
      <c r="K50" s="157" t="s">
        <v>556</v>
      </c>
      <c r="L50" s="616">
        <v>1487994</v>
      </c>
      <c r="M50" s="616"/>
      <c r="N50" s="614">
        <f t="shared" si="16"/>
        <v>1487994</v>
      </c>
      <c r="O50" s="616">
        <v>1636793</v>
      </c>
      <c r="P50" s="616">
        <v>4040</v>
      </c>
      <c r="Q50" s="614">
        <f t="shared" si="17"/>
        <v>1632753</v>
      </c>
      <c r="R50" s="614">
        <v>0</v>
      </c>
    </row>
    <row r="51" spans="10:19" ht="35" customHeight="1">
      <c r="K51" s="633" t="s">
        <v>527</v>
      </c>
      <c r="L51" s="631">
        <f t="shared" ref="L51:R51" si="18">L46+L45+L47+L48+L49</f>
        <v>119378909.09090908</v>
      </c>
      <c r="M51" s="631">
        <f t="shared" si="18"/>
        <v>0</v>
      </c>
      <c r="N51" s="631">
        <f t="shared" si="18"/>
        <v>119378909.09090908</v>
      </c>
      <c r="O51" s="631">
        <f t="shared" si="18"/>
        <v>131316800</v>
      </c>
      <c r="P51" s="631">
        <f t="shared" si="18"/>
        <v>0</v>
      </c>
      <c r="Q51" s="631">
        <f t="shared" si="18"/>
        <v>131316800</v>
      </c>
      <c r="R51" s="631">
        <f t="shared" si="18"/>
        <v>100</v>
      </c>
    </row>
    <row r="52" spans="10:19" ht="35" customHeight="1" thickBot="1">
      <c r="K52" s="633" t="s">
        <v>528</v>
      </c>
      <c r="L52" s="631">
        <f>L44+L50</f>
        <v>1487994</v>
      </c>
      <c r="M52" s="631">
        <f t="shared" ref="M52:R52" si="19">M44+M50</f>
        <v>0</v>
      </c>
      <c r="N52" s="631">
        <f t="shared" si="19"/>
        <v>1487994</v>
      </c>
      <c r="O52" s="631">
        <f t="shared" si="19"/>
        <v>1636793</v>
      </c>
      <c r="P52" s="631">
        <f t="shared" si="19"/>
        <v>4040</v>
      </c>
      <c r="Q52" s="631">
        <f t="shared" si="19"/>
        <v>1632753</v>
      </c>
      <c r="R52" s="631">
        <f t="shared" si="19"/>
        <v>0</v>
      </c>
    </row>
    <row r="53" spans="10:19" ht="35" customHeight="1" thickBot="1">
      <c r="K53" s="633" t="s">
        <v>526</v>
      </c>
      <c r="L53" s="631">
        <f t="shared" ref="L53:R53" si="20">SUM(L44:L50)</f>
        <v>120866903.09090908</v>
      </c>
      <c r="M53" s="631">
        <f t="shared" si="20"/>
        <v>0</v>
      </c>
      <c r="N53" s="632">
        <f t="shared" si="20"/>
        <v>120866903.09090908</v>
      </c>
      <c r="O53" s="631">
        <f t="shared" si="20"/>
        <v>132953593</v>
      </c>
      <c r="P53" s="631">
        <f t="shared" si="20"/>
        <v>4040</v>
      </c>
      <c r="Q53" s="632">
        <f t="shared" si="20"/>
        <v>132949553</v>
      </c>
      <c r="R53" s="632">
        <f t="shared" si="20"/>
        <v>100</v>
      </c>
    </row>
  </sheetData>
  <mergeCells count="14">
    <mergeCell ref="AH8:AI8"/>
    <mergeCell ref="AJ10:AR10"/>
    <mergeCell ref="AH10:AI10"/>
    <mergeCell ref="D13:AA15"/>
    <mergeCell ref="Z2:AA2"/>
    <mergeCell ref="K2:Q2"/>
    <mergeCell ref="B2:D2"/>
    <mergeCell ref="E2:J2"/>
    <mergeCell ref="R2:Y2"/>
    <mergeCell ref="AH9:AI9"/>
    <mergeCell ref="AH7:AI7"/>
    <mergeCell ref="AD5:AE5"/>
    <mergeCell ref="AF5:AG5"/>
    <mergeCell ref="AH6:AI6"/>
  </mergeCells>
  <phoneticPr fontId="1"/>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7589D-A128-EC4C-84DE-7C6ED47AB382}">
  <sheetPr>
    <pageSetUpPr fitToPage="1"/>
  </sheetPr>
  <dimension ref="A1:AB44"/>
  <sheetViews>
    <sheetView zoomScale="50" workbookViewId="0">
      <selection activeCell="F24" sqref="F24:N24"/>
    </sheetView>
  </sheetViews>
  <sheetFormatPr baseColWidth="10" defaultRowHeight="11"/>
  <cols>
    <col min="1" max="1" width="3.33203125" style="772" customWidth="1"/>
    <col min="2" max="2" width="3.6640625" style="772" customWidth="1"/>
    <col min="3" max="11" width="11" style="772" bestFit="1" customWidth="1"/>
    <col min="12" max="14" width="10.83203125" style="772"/>
    <col min="15" max="15" width="3.33203125" style="772" customWidth="1"/>
    <col min="16" max="16" width="3.6640625" style="772" customWidth="1"/>
    <col min="17" max="25" width="11" style="772" bestFit="1" customWidth="1"/>
    <col min="26" max="27" width="10.83203125" style="772"/>
    <col min="28" max="28" width="14.6640625" style="772" bestFit="1" customWidth="1"/>
    <col min="29" max="16384" width="10.83203125" style="772"/>
  </cols>
  <sheetData>
    <row r="1" spans="1:28" ht="29">
      <c r="A1" s="1109"/>
      <c r="B1" s="1109" t="s">
        <v>739</v>
      </c>
      <c r="C1" s="1109"/>
      <c r="D1" s="1109"/>
      <c r="E1" s="1109"/>
      <c r="F1" s="1109"/>
      <c r="G1" s="1109"/>
      <c r="H1" s="1109"/>
      <c r="I1" s="1109"/>
      <c r="J1" s="1109"/>
      <c r="K1" s="1109"/>
      <c r="L1" s="1109"/>
      <c r="M1" s="1109"/>
      <c r="N1" s="1109"/>
      <c r="O1" s="1109"/>
      <c r="P1" s="1109"/>
      <c r="Q1" s="1109"/>
      <c r="R1" s="1109"/>
      <c r="S1" s="1109"/>
      <c r="T1" s="1109"/>
      <c r="U1" s="1109"/>
      <c r="V1" s="1109"/>
      <c r="W1" s="1109"/>
      <c r="X1" s="1109"/>
      <c r="Y1" s="1109"/>
      <c r="Z1" s="1109"/>
      <c r="AA1" s="1109"/>
      <c r="AB1" s="1109"/>
    </row>
    <row r="2" spans="1:28" ht="24" customHeight="1">
      <c r="B2" s="1255" t="s">
        <v>591</v>
      </c>
      <c r="C2" s="1256"/>
      <c r="D2" s="1256"/>
      <c r="E2" s="1256"/>
      <c r="F2" s="1256" t="s">
        <v>725</v>
      </c>
      <c r="G2" s="1256"/>
      <c r="H2" s="1256"/>
      <c r="I2" s="1256"/>
      <c r="J2" s="1256"/>
      <c r="K2" s="1256"/>
      <c r="L2" s="1256"/>
      <c r="M2" s="1256"/>
      <c r="N2" s="1257"/>
      <c r="P2" s="1288" t="s">
        <v>595</v>
      </c>
      <c r="Q2" s="1289"/>
      <c r="R2" s="1289"/>
      <c r="S2" s="1289"/>
      <c r="T2" s="1289" t="s">
        <v>734</v>
      </c>
      <c r="U2" s="1289"/>
      <c r="V2" s="1289"/>
      <c r="W2" s="1289"/>
      <c r="X2" s="1289"/>
      <c r="Y2" s="1289"/>
      <c r="Z2" s="1289"/>
      <c r="AA2" s="1289"/>
      <c r="AB2" s="1290"/>
    </row>
    <row r="3" spans="1:28" ht="19" customHeight="1">
      <c r="B3" s="1260" t="s">
        <v>457</v>
      </c>
      <c r="C3" s="1260"/>
      <c r="D3" s="1260"/>
      <c r="E3" s="781" t="s">
        <v>458</v>
      </c>
      <c r="F3" s="781" t="s">
        <v>727</v>
      </c>
      <c r="G3" s="781" t="s">
        <v>618</v>
      </c>
      <c r="H3" s="781" t="s">
        <v>461</v>
      </c>
      <c r="I3" s="781" t="s">
        <v>598</v>
      </c>
      <c r="J3" s="781" t="s">
        <v>460</v>
      </c>
      <c r="K3" s="781" t="s">
        <v>461</v>
      </c>
      <c r="L3" s="1261" t="s">
        <v>589</v>
      </c>
      <c r="M3" s="1261"/>
      <c r="N3" s="1261"/>
      <c r="P3" s="1260" t="s">
        <v>457</v>
      </c>
      <c r="Q3" s="1260"/>
      <c r="R3" s="1260"/>
      <c r="S3" s="781" t="s">
        <v>458</v>
      </c>
      <c r="T3" s="781" t="s">
        <v>727</v>
      </c>
      <c r="U3" s="781" t="s">
        <v>618</v>
      </c>
      <c r="V3" s="781" t="s">
        <v>461</v>
      </c>
      <c r="W3" s="781" t="s">
        <v>598</v>
      </c>
      <c r="X3" s="781" t="s">
        <v>460</v>
      </c>
      <c r="Y3" s="781" t="s">
        <v>461</v>
      </c>
      <c r="Z3" s="1261" t="s">
        <v>589</v>
      </c>
      <c r="AA3" s="1261"/>
      <c r="AB3" s="1261"/>
    </row>
    <row r="4" spans="1:28" ht="27" customHeight="1">
      <c r="B4" s="1258" t="s">
        <v>587</v>
      </c>
      <c r="C4" s="1269" t="s">
        <v>180</v>
      </c>
      <c r="D4" s="1269"/>
      <c r="E4" s="768">
        <v>5</v>
      </c>
      <c r="F4" s="773">
        <v>0</v>
      </c>
      <c r="G4" s="773">
        <f t="shared" ref="G4:G9" si="0">E4*F4</f>
        <v>0</v>
      </c>
      <c r="H4" s="1262" t="e">
        <f>(F4+F5+F6)/F10</f>
        <v>#DIV/0!</v>
      </c>
      <c r="I4" s="773">
        <v>0</v>
      </c>
      <c r="J4" s="773">
        <f t="shared" ref="J4:J9" si="1">E4*I4</f>
        <v>0</v>
      </c>
      <c r="K4" s="1262" t="e">
        <f>(I4+I5+I6)/I10</f>
        <v>#DIV/0!</v>
      </c>
      <c r="L4" s="782">
        <f>F4-I4</f>
        <v>0</v>
      </c>
      <c r="M4" s="782">
        <f>G4-J4</f>
        <v>0</v>
      </c>
      <c r="N4" s="1262" t="e">
        <f>H4-K4</f>
        <v>#DIV/0!</v>
      </c>
      <c r="P4" s="1258" t="s">
        <v>587</v>
      </c>
      <c r="Q4" s="1269" t="s">
        <v>180</v>
      </c>
      <c r="R4" s="1269"/>
      <c r="S4" s="768">
        <v>5</v>
      </c>
      <c r="T4" s="773">
        <v>37</v>
      </c>
      <c r="U4" s="773">
        <f t="shared" ref="U4:U9" si="2">S4*T4</f>
        <v>185</v>
      </c>
      <c r="V4" s="1262">
        <f>(T4+T5+T6)/T10</f>
        <v>0.80645161290322576</v>
      </c>
      <c r="W4" s="773">
        <v>27</v>
      </c>
      <c r="X4" s="773">
        <f t="shared" ref="X4:X9" si="3">S4*W4</f>
        <v>135</v>
      </c>
      <c r="Y4" s="1262">
        <f>(W4+W5+W6)/W10</f>
        <v>0.69892473118279574</v>
      </c>
      <c r="Z4" s="782">
        <f>T4-W4</f>
        <v>10</v>
      </c>
      <c r="AA4" s="782">
        <f>U4-X4</f>
        <v>50</v>
      </c>
      <c r="AB4" s="1302">
        <f>V4-Y4</f>
        <v>0.10752688172043001</v>
      </c>
    </row>
    <row r="5" spans="1:28" ht="27" customHeight="1">
      <c r="B5" s="1258"/>
      <c r="C5" s="1269" t="s">
        <v>181</v>
      </c>
      <c r="D5" s="1269"/>
      <c r="E5" s="769">
        <v>4</v>
      </c>
      <c r="F5" s="774">
        <v>0</v>
      </c>
      <c r="G5" s="773">
        <f t="shared" si="0"/>
        <v>0</v>
      </c>
      <c r="H5" s="1262"/>
      <c r="I5" s="774">
        <v>0</v>
      </c>
      <c r="J5" s="773">
        <f t="shared" si="1"/>
        <v>0</v>
      </c>
      <c r="K5" s="1262"/>
      <c r="L5" s="782">
        <f t="shared" ref="L5:M9" si="4">F5-I5</f>
        <v>0</v>
      </c>
      <c r="M5" s="782">
        <f t="shared" si="4"/>
        <v>0</v>
      </c>
      <c r="N5" s="1262"/>
      <c r="P5" s="1258"/>
      <c r="Q5" s="1269" t="s">
        <v>181</v>
      </c>
      <c r="R5" s="1269"/>
      <c r="S5" s="769">
        <v>4</v>
      </c>
      <c r="T5" s="774">
        <v>0</v>
      </c>
      <c r="U5" s="773">
        <f t="shared" si="2"/>
        <v>0</v>
      </c>
      <c r="V5" s="1262"/>
      <c r="W5" s="774">
        <v>0</v>
      </c>
      <c r="X5" s="773">
        <f t="shared" si="3"/>
        <v>0</v>
      </c>
      <c r="Y5" s="1262"/>
      <c r="Z5" s="782">
        <f t="shared" ref="Z5:AA9" si="5">T5-W5</f>
        <v>0</v>
      </c>
      <c r="AA5" s="782">
        <f t="shared" si="5"/>
        <v>0</v>
      </c>
      <c r="AB5" s="1302"/>
    </row>
    <row r="6" spans="1:28" ht="27" customHeight="1">
      <c r="B6" s="1258"/>
      <c r="C6" s="1270" t="s">
        <v>462</v>
      </c>
      <c r="D6" s="1270"/>
      <c r="E6" s="769">
        <v>3</v>
      </c>
      <c r="F6" s="774">
        <v>0</v>
      </c>
      <c r="G6" s="773">
        <f t="shared" si="0"/>
        <v>0</v>
      </c>
      <c r="H6" s="1262"/>
      <c r="I6" s="774">
        <v>0</v>
      </c>
      <c r="J6" s="773">
        <f t="shared" si="1"/>
        <v>0</v>
      </c>
      <c r="K6" s="1262"/>
      <c r="L6" s="782">
        <f t="shared" si="4"/>
        <v>0</v>
      </c>
      <c r="M6" s="782">
        <f t="shared" si="4"/>
        <v>0</v>
      </c>
      <c r="N6" s="1262"/>
      <c r="P6" s="1258"/>
      <c r="Q6" s="1270" t="s">
        <v>462</v>
      </c>
      <c r="R6" s="1270"/>
      <c r="S6" s="769">
        <v>3</v>
      </c>
      <c r="T6" s="774">
        <v>38</v>
      </c>
      <c r="U6" s="773">
        <f t="shared" si="2"/>
        <v>114</v>
      </c>
      <c r="V6" s="1262"/>
      <c r="W6" s="774">
        <v>38</v>
      </c>
      <c r="X6" s="773">
        <f t="shared" si="3"/>
        <v>114</v>
      </c>
      <c r="Y6" s="1262"/>
      <c r="Z6" s="782">
        <f t="shared" si="5"/>
        <v>0</v>
      </c>
      <c r="AA6" s="782">
        <f t="shared" si="5"/>
        <v>0</v>
      </c>
      <c r="AB6" s="1302"/>
    </row>
    <row r="7" spans="1:28" ht="27" customHeight="1">
      <c r="B7" s="1258" t="s">
        <v>588</v>
      </c>
      <c r="C7" s="1267" t="s">
        <v>177</v>
      </c>
      <c r="D7" s="1267"/>
      <c r="E7" s="770">
        <v>2</v>
      </c>
      <c r="F7" s="775">
        <v>0</v>
      </c>
      <c r="G7" s="776">
        <f t="shared" si="0"/>
        <v>0</v>
      </c>
      <c r="H7" s="1263" t="e">
        <f>(F7+F8+F9)/F10</f>
        <v>#DIV/0!</v>
      </c>
      <c r="I7" s="775">
        <v>0</v>
      </c>
      <c r="J7" s="776">
        <f t="shared" si="1"/>
        <v>0</v>
      </c>
      <c r="K7" s="1263" t="e">
        <f>(I7+I8+I9)/I10</f>
        <v>#DIV/0!</v>
      </c>
      <c r="L7" s="783">
        <f t="shared" si="4"/>
        <v>0</v>
      </c>
      <c r="M7" s="783">
        <f t="shared" si="4"/>
        <v>0</v>
      </c>
      <c r="N7" s="1263" t="e">
        <f>H7-K7</f>
        <v>#DIV/0!</v>
      </c>
      <c r="P7" s="1258" t="s">
        <v>588</v>
      </c>
      <c r="Q7" s="1267" t="s">
        <v>177</v>
      </c>
      <c r="R7" s="1267"/>
      <c r="S7" s="770">
        <v>2</v>
      </c>
      <c r="T7" s="775">
        <v>0</v>
      </c>
      <c r="U7" s="776">
        <f t="shared" si="2"/>
        <v>0</v>
      </c>
      <c r="V7" s="1263">
        <f>(T7+T8+T9)/T10</f>
        <v>0.19354838709677419</v>
      </c>
      <c r="W7" s="775">
        <v>6</v>
      </c>
      <c r="X7" s="776">
        <f t="shared" si="3"/>
        <v>12</v>
      </c>
      <c r="Y7" s="1263">
        <f>(W7+W8+W9)/W10</f>
        <v>0.30107526881720431</v>
      </c>
      <c r="Z7" s="783">
        <f t="shared" si="5"/>
        <v>-6</v>
      </c>
      <c r="AA7" s="783">
        <f t="shared" si="5"/>
        <v>-12</v>
      </c>
      <c r="AB7" s="1303">
        <f>V7-Y7</f>
        <v>-0.10752688172043012</v>
      </c>
    </row>
    <row r="8" spans="1:28" ht="27" customHeight="1">
      <c r="B8" s="1258"/>
      <c r="C8" s="1267" t="s">
        <v>463</v>
      </c>
      <c r="D8" s="1267"/>
      <c r="E8" s="770">
        <v>1</v>
      </c>
      <c r="F8" s="775">
        <v>0</v>
      </c>
      <c r="G8" s="776">
        <f t="shared" si="0"/>
        <v>0</v>
      </c>
      <c r="H8" s="1263"/>
      <c r="I8" s="775">
        <v>0</v>
      </c>
      <c r="J8" s="776">
        <f t="shared" si="1"/>
        <v>0</v>
      </c>
      <c r="K8" s="1263"/>
      <c r="L8" s="783">
        <f t="shared" si="4"/>
        <v>0</v>
      </c>
      <c r="M8" s="783">
        <f t="shared" si="4"/>
        <v>0</v>
      </c>
      <c r="N8" s="1263"/>
      <c r="P8" s="1258"/>
      <c r="Q8" s="1267" t="s">
        <v>463</v>
      </c>
      <c r="R8" s="1267"/>
      <c r="S8" s="770">
        <v>1</v>
      </c>
      <c r="T8" s="775">
        <v>18</v>
      </c>
      <c r="U8" s="776">
        <f t="shared" si="2"/>
        <v>18</v>
      </c>
      <c r="V8" s="1263"/>
      <c r="W8" s="775">
        <v>22</v>
      </c>
      <c r="X8" s="776">
        <f t="shared" si="3"/>
        <v>22</v>
      </c>
      <c r="Y8" s="1263"/>
      <c r="Z8" s="783">
        <f t="shared" si="5"/>
        <v>-4</v>
      </c>
      <c r="AA8" s="783">
        <f t="shared" si="5"/>
        <v>-4</v>
      </c>
      <c r="AB8" s="1303"/>
    </row>
    <row r="9" spans="1:28" ht="27" customHeight="1">
      <c r="B9" s="1258"/>
      <c r="C9" s="1268" t="s">
        <v>464</v>
      </c>
      <c r="D9" s="1268"/>
      <c r="E9" s="770">
        <v>0</v>
      </c>
      <c r="F9" s="775">
        <v>0</v>
      </c>
      <c r="G9" s="776">
        <f t="shared" si="0"/>
        <v>0</v>
      </c>
      <c r="H9" s="1263"/>
      <c r="I9" s="775"/>
      <c r="J9" s="776">
        <f t="shared" si="1"/>
        <v>0</v>
      </c>
      <c r="K9" s="1263"/>
      <c r="L9" s="783">
        <f t="shared" si="4"/>
        <v>0</v>
      </c>
      <c r="M9" s="783">
        <f t="shared" si="4"/>
        <v>0</v>
      </c>
      <c r="N9" s="1263"/>
      <c r="P9" s="1258"/>
      <c r="Q9" s="1268" t="s">
        <v>464</v>
      </c>
      <c r="R9" s="1268"/>
      <c r="S9" s="770">
        <v>0</v>
      </c>
      <c r="T9" s="775">
        <v>0</v>
      </c>
      <c r="U9" s="776">
        <f t="shared" si="2"/>
        <v>0</v>
      </c>
      <c r="V9" s="1263"/>
      <c r="W9" s="775">
        <v>0</v>
      </c>
      <c r="X9" s="776">
        <f t="shared" si="3"/>
        <v>0</v>
      </c>
      <c r="Y9" s="1263"/>
      <c r="Z9" s="783">
        <f t="shared" si="5"/>
        <v>0</v>
      </c>
      <c r="AA9" s="783">
        <f t="shared" si="5"/>
        <v>0</v>
      </c>
      <c r="AB9" s="1303"/>
    </row>
    <row r="10" spans="1:28" ht="33" customHeight="1">
      <c r="B10" s="1259" t="s">
        <v>465</v>
      </c>
      <c r="C10" s="1259"/>
      <c r="D10" s="1259"/>
      <c r="E10" s="1259"/>
      <c r="F10" s="766">
        <f>SUM(F4:F9)</f>
        <v>0</v>
      </c>
      <c r="G10" s="766">
        <f>SUM(G4:G9)</f>
        <v>0</v>
      </c>
      <c r="H10" s="767" t="e">
        <f>H4+H7</f>
        <v>#DIV/0!</v>
      </c>
      <c r="I10" s="766">
        <f>SUM(I4:I9)</f>
        <v>0</v>
      </c>
      <c r="J10" s="766">
        <f>SUM(J4:J9)</f>
        <v>0</v>
      </c>
      <c r="K10" s="767" t="e">
        <f>K4+K7</f>
        <v>#DIV/0!</v>
      </c>
      <c r="L10" s="777">
        <f>SUM(L4:L9)</f>
        <v>0</v>
      </c>
      <c r="M10" s="777">
        <f>SUM(M4:M9)</f>
        <v>0</v>
      </c>
      <c r="N10" s="778" t="e">
        <f>G10/J10</f>
        <v>#DIV/0!</v>
      </c>
      <c r="P10" s="1259" t="s">
        <v>465</v>
      </c>
      <c r="Q10" s="1259"/>
      <c r="R10" s="1259"/>
      <c r="S10" s="1259"/>
      <c r="T10" s="766">
        <f>SUM(T4:T9)</f>
        <v>93</v>
      </c>
      <c r="U10" s="766">
        <f>SUM(U4:U9)</f>
        <v>317</v>
      </c>
      <c r="V10" s="767">
        <f>V4+V7</f>
        <v>1</v>
      </c>
      <c r="W10" s="766">
        <f>SUM(W4:W9)</f>
        <v>93</v>
      </c>
      <c r="X10" s="766">
        <f>SUM(X4:X9)</f>
        <v>283</v>
      </c>
      <c r="Y10" s="767">
        <f>Y4+Y7</f>
        <v>1</v>
      </c>
      <c r="Z10" s="777">
        <f>SUM(Z4:Z9)</f>
        <v>0</v>
      </c>
      <c r="AA10" s="777">
        <f>SUM(AA4:AA9)</f>
        <v>34</v>
      </c>
      <c r="AB10" s="778">
        <f>U10/X10</f>
        <v>1.1201413427561837</v>
      </c>
    </row>
    <row r="11" spans="1:28" ht="33" customHeight="1">
      <c r="B11" s="1259"/>
      <c r="C11" s="1259"/>
      <c r="D11" s="1259"/>
      <c r="E11" s="1259"/>
      <c r="F11" s="1266" t="e">
        <f>G10/F10</f>
        <v>#DIV/0!</v>
      </c>
      <c r="G11" s="1266"/>
      <c r="H11" s="1266"/>
      <c r="I11" s="1266" t="e">
        <f>J10/I10</f>
        <v>#DIV/0!</v>
      </c>
      <c r="J11" s="1266"/>
      <c r="K11" s="1266"/>
      <c r="L11" s="1264" t="e">
        <f>F11-I11</f>
        <v>#DIV/0!</v>
      </c>
      <c r="M11" s="1265"/>
      <c r="N11" s="446" t="e">
        <f>F11/I11</f>
        <v>#DIV/0!</v>
      </c>
      <c r="P11" s="1259"/>
      <c r="Q11" s="1259"/>
      <c r="R11" s="1259"/>
      <c r="S11" s="1259"/>
      <c r="T11" s="1266">
        <f>U10/T10</f>
        <v>3.4086021505376345</v>
      </c>
      <c r="U11" s="1266"/>
      <c r="V11" s="1266"/>
      <c r="W11" s="1266">
        <f>X10/W10</f>
        <v>3.043010752688172</v>
      </c>
      <c r="X11" s="1266"/>
      <c r="Y11" s="1266"/>
      <c r="Z11" s="1264">
        <f>T11-W11</f>
        <v>0.36559139784946248</v>
      </c>
      <c r="AA11" s="1265"/>
      <c r="AB11" s="780">
        <f>T11/W11</f>
        <v>1.1201413427561837</v>
      </c>
    </row>
    <row r="12" spans="1:28">
      <c r="I12" s="771"/>
      <c r="J12" s="771"/>
      <c r="K12" s="771"/>
      <c r="W12" s="771"/>
      <c r="X12" s="771"/>
      <c r="Y12" s="771"/>
    </row>
    <row r="13" spans="1:28" ht="24" customHeight="1">
      <c r="B13" s="1285" t="s">
        <v>592</v>
      </c>
      <c r="C13" s="1286"/>
      <c r="D13" s="1286"/>
      <c r="E13" s="1286"/>
      <c r="F13" s="1286" t="s">
        <v>740</v>
      </c>
      <c r="G13" s="1286"/>
      <c r="H13" s="1286"/>
      <c r="I13" s="1286"/>
      <c r="J13" s="1286"/>
      <c r="K13" s="1286"/>
      <c r="L13" s="1286"/>
      <c r="M13" s="1286"/>
      <c r="N13" s="1287"/>
      <c r="P13" s="1285" t="s">
        <v>596</v>
      </c>
      <c r="Q13" s="1286"/>
      <c r="R13" s="1286"/>
      <c r="S13" s="1286"/>
      <c r="T13" s="1286" t="s">
        <v>736</v>
      </c>
      <c r="U13" s="1286"/>
      <c r="V13" s="1286"/>
      <c r="W13" s="1286"/>
      <c r="X13" s="1286"/>
      <c r="Y13" s="1286"/>
      <c r="Z13" s="1286"/>
      <c r="AA13" s="1286"/>
      <c r="AB13" s="1287"/>
    </row>
    <row r="14" spans="1:28" ht="19" customHeight="1">
      <c r="B14" s="1260" t="s">
        <v>457</v>
      </c>
      <c r="C14" s="1260"/>
      <c r="D14" s="1260"/>
      <c r="E14" s="781" t="s">
        <v>458</v>
      </c>
      <c r="F14" s="781" t="s">
        <v>727</v>
      </c>
      <c r="G14" s="781" t="s">
        <v>618</v>
      </c>
      <c r="H14" s="781" t="s">
        <v>461</v>
      </c>
      <c r="I14" s="781" t="s">
        <v>598</v>
      </c>
      <c r="J14" s="781" t="s">
        <v>460</v>
      </c>
      <c r="K14" s="781" t="s">
        <v>461</v>
      </c>
      <c r="L14" s="1261" t="s">
        <v>589</v>
      </c>
      <c r="M14" s="1261"/>
      <c r="N14" s="1261"/>
      <c r="P14" s="1260" t="s">
        <v>457</v>
      </c>
      <c r="Q14" s="1260"/>
      <c r="R14" s="1260"/>
      <c r="S14" s="781" t="s">
        <v>458</v>
      </c>
      <c r="T14" s="781" t="s">
        <v>727</v>
      </c>
      <c r="U14" s="781" t="s">
        <v>618</v>
      </c>
      <c r="V14" s="781" t="s">
        <v>461</v>
      </c>
      <c r="W14" s="781" t="s">
        <v>598</v>
      </c>
      <c r="X14" s="781" t="s">
        <v>460</v>
      </c>
      <c r="Y14" s="781" t="s">
        <v>461</v>
      </c>
      <c r="Z14" s="1261" t="s">
        <v>589</v>
      </c>
      <c r="AA14" s="1261"/>
      <c r="AB14" s="1261"/>
    </row>
    <row r="15" spans="1:28" ht="27" customHeight="1">
      <c r="B15" s="1258" t="s">
        <v>587</v>
      </c>
      <c r="C15" s="1269" t="s">
        <v>180</v>
      </c>
      <c r="D15" s="1269"/>
      <c r="E15" s="768">
        <v>5</v>
      </c>
      <c r="F15" s="773">
        <v>2</v>
      </c>
      <c r="G15" s="773">
        <f t="shared" ref="G15:G20" si="6">E15*F15</f>
        <v>10</v>
      </c>
      <c r="H15" s="1262">
        <f>(F15+F16+F17)/F21</f>
        <v>0.66666666666666663</v>
      </c>
      <c r="I15" s="773">
        <v>0</v>
      </c>
      <c r="J15" s="773">
        <f t="shared" ref="J15:J20" si="7">E15*I15</f>
        <v>0</v>
      </c>
      <c r="K15" s="1262">
        <f>(I15+I16+I17)/I21</f>
        <v>6.6666666666666666E-2</v>
      </c>
      <c r="L15" s="782">
        <f>F15-I15</f>
        <v>2</v>
      </c>
      <c r="M15" s="782">
        <f>G15-J15</f>
        <v>10</v>
      </c>
      <c r="N15" s="1304">
        <f>H15-K15</f>
        <v>0.6</v>
      </c>
      <c r="P15" s="1258" t="s">
        <v>587</v>
      </c>
      <c r="Q15" s="1269" t="s">
        <v>180</v>
      </c>
      <c r="R15" s="1269"/>
      <c r="S15" s="768">
        <v>5</v>
      </c>
      <c r="T15" s="773">
        <v>20</v>
      </c>
      <c r="U15" s="773">
        <f t="shared" ref="U15:U20" si="8">S15*T15</f>
        <v>100</v>
      </c>
      <c r="V15" s="1262">
        <f>(T15+T16+T17)/T21</f>
        <v>0.8</v>
      </c>
      <c r="W15" s="773">
        <v>16</v>
      </c>
      <c r="X15" s="773">
        <f t="shared" ref="X15:X20" si="9">S15*W15</f>
        <v>80</v>
      </c>
      <c r="Y15" s="1262">
        <f>(W15+W16+W17)/W21</f>
        <v>0.7466666666666667</v>
      </c>
      <c r="Z15" s="782">
        <f>T15-W15</f>
        <v>4</v>
      </c>
      <c r="AA15" s="782">
        <f>U15-X15</f>
        <v>20</v>
      </c>
      <c r="AB15" s="1302">
        <f>V15-Y15</f>
        <v>5.3333333333333344E-2</v>
      </c>
    </row>
    <row r="16" spans="1:28" ht="27" customHeight="1">
      <c r="B16" s="1258"/>
      <c r="C16" s="1269" t="s">
        <v>181</v>
      </c>
      <c r="D16" s="1269"/>
      <c r="E16" s="769">
        <v>4</v>
      </c>
      <c r="F16" s="774">
        <v>2</v>
      </c>
      <c r="G16" s="773">
        <f t="shared" si="6"/>
        <v>8</v>
      </c>
      <c r="H16" s="1262"/>
      <c r="I16" s="774">
        <v>0</v>
      </c>
      <c r="J16" s="773">
        <f t="shared" si="7"/>
        <v>0</v>
      </c>
      <c r="K16" s="1262"/>
      <c r="L16" s="782">
        <f t="shared" ref="L16:M20" si="10">F16-I16</f>
        <v>2</v>
      </c>
      <c r="M16" s="782">
        <f t="shared" si="10"/>
        <v>8</v>
      </c>
      <c r="N16" s="1304"/>
      <c r="P16" s="1258"/>
      <c r="Q16" s="1269" t="s">
        <v>181</v>
      </c>
      <c r="R16" s="1269"/>
      <c r="S16" s="769">
        <v>4</v>
      </c>
      <c r="T16" s="774">
        <v>2</v>
      </c>
      <c r="U16" s="773">
        <f t="shared" si="8"/>
        <v>8</v>
      </c>
      <c r="V16" s="1262"/>
      <c r="W16" s="774">
        <v>32</v>
      </c>
      <c r="X16" s="773">
        <f t="shared" si="9"/>
        <v>128</v>
      </c>
      <c r="Y16" s="1262"/>
      <c r="Z16" s="782">
        <f t="shared" ref="Z16:AA20" si="11">T16-W16</f>
        <v>-30</v>
      </c>
      <c r="AA16" s="782">
        <f t="shared" si="11"/>
        <v>-120</v>
      </c>
      <c r="AB16" s="1302"/>
    </row>
    <row r="17" spans="2:28" ht="27" customHeight="1">
      <c r="B17" s="1258"/>
      <c r="C17" s="1270" t="s">
        <v>462</v>
      </c>
      <c r="D17" s="1270"/>
      <c r="E17" s="769">
        <v>3</v>
      </c>
      <c r="F17" s="774">
        <v>0</v>
      </c>
      <c r="G17" s="773">
        <f t="shared" si="6"/>
        <v>0</v>
      </c>
      <c r="H17" s="1262"/>
      <c r="I17" s="774">
        <v>1</v>
      </c>
      <c r="J17" s="773">
        <f t="shared" si="7"/>
        <v>3</v>
      </c>
      <c r="K17" s="1262"/>
      <c r="L17" s="782">
        <f t="shared" si="10"/>
        <v>-1</v>
      </c>
      <c r="M17" s="782">
        <f t="shared" si="10"/>
        <v>-3</v>
      </c>
      <c r="N17" s="1304"/>
      <c r="P17" s="1258"/>
      <c r="Q17" s="1270" t="s">
        <v>462</v>
      </c>
      <c r="R17" s="1270"/>
      <c r="S17" s="769">
        <v>3</v>
      </c>
      <c r="T17" s="774">
        <v>14</v>
      </c>
      <c r="U17" s="773">
        <f t="shared" si="8"/>
        <v>42</v>
      </c>
      <c r="V17" s="1262"/>
      <c r="W17" s="774">
        <v>8</v>
      </c>
      <c r="X17" s="773">
        <f t="shared" si="9"/>
        <v>24</v>
      </c>
      <c r="Y17" s="1262"/>
      <c r="Z17" s="782">
        <f t="shared" si="11"/>
        <v>6</v>
      </c>
      <c r="AA17" s="782">
        <f t="shared" si="11"/>
        <v>18</v>
      </c>
      <c r="AB17" s="1302"/>
    </row>
    <row r="18" spans="2:28" ht="27" customHeight="1">
      <c r="B18" s="1258" t="s">
        <v>588</v>
      </c>
      <c r="C18" s="1267" t="s">
        <v>177</v>
      </c>
      <c r="D18" s="1267"/>
      <c r="E18" s="770">
        <v>2</v>
      </c>
      <c r="F18" s="775">
        <v>2</v>
      </c>
      <c r="G18" s="776">
        <f t="shared" si="6"/>
        <v>4</v>
      </c>
      <c r="H18" s="1263">
        <f>(F18+F19+F20)/F21</f>
        <v>0.33333333333333331</v>
      </c>
      <c r="I18" s="775">
        <v>5</v>
      </c>
      <c r="J18" s="776">
        <f t="shared" si="7"/>
        <v>10</v>
      </c>
      <c r="K18" s="1263">
        <f>(I18+I19+I20)/I21</f>
        <v>0.93333333333333335</v>
      </c>
      <c r="L18" s="783">
        <f t="shared" si="10"/>
        <v>-3</v>
      </c>
      <c r="M18" s="783">
        <f t="shared" si="10"/>
        <v>-6</v>
      </c>
      <c r="N18" s="1305">
        <f>H18-K18</f>
        <v>-0.60000000000000009</v>
      </c>
      <c r="P18" s="1258" t="s">
        <v>588</v>
      </c>
      <c r="Q18" s="1267" t="s">
        <v>177</v>
      </c>
      <c r="R18" s="1267"/>
      <c r="S18" s="770">
        <v>2</v>
      </c>
      <c r="T18" s="775">
        <v>1</v>
      </c>
      <c r="U18" s="776">
        <f t="shared" si="8"/>
        <v>2</v>
      </c>
      <c r="V18" s="1263">
        <f>(T18+T19+T20)/T21</f>
        <v>0.2</v>
      </c>
      <c r="W18" s="775">
        <v>15</v>
      </c>
      <c r="X18" s="776">
        <f t="shared" si="9"/>
        <v>30</v>
      </c>
      <c r="Y18" s="1263">
        <f>(W18+W19+W20)/W21</f>
        <v>0.25333333333333335</v>
      </c>
      <c r="Z18" s="783">
        <f t="shared" si="11"/>
        <v>-14</v>
      </c>
      <c r="AA18" s="783">
        <f t="shared" si="11"/>
        <v>-28</v>
      </c>
      <c r="AB18" s="1303">
        <f>V18-Y18</f>
        <v>-5.3333333333333344E-2</v>
      </c>
    </row>
    <row r="19" spans="2:28" ht="27" customHeight="1">
      <c r="B19" s="1258"/>
      <c r="C19" s="1267" t="s">
        <v>463</v>
      </c>
      <c r="D19" s="1267"/>
      <c r="E19" s="770">
        <v>1</v>
      </c>
      <c r="F19" s="775">
        <v>0</v>
      </c>
      <c r="G19" s="776">
        <f t="shared" si="6"/>
        <v>0</v>
      </c>
      <c r="H19" s="1263"/>
      <c r="I19" s="775">
        <v>7</v>
      </c>
      <c r="J19" s="776">
        <f t="shared" si="7"/>
        <v>7</v>
      </c>
      <c r="K19" s="1263"/>
      <c r="L19" s="783">
        <f t="shared" si="10"/>
        <v>-7</v>
      </c>
      <c r="M19" s="783">
        <f t="shared" si="10"/>
        <v>-7</v>
      </c>
      <c r="N19" s="1305"/>
      <c r="P19" s="1258"/>
      <c r="Q19" s="1267" t="s">
        <v>463</v>
      </c>
      <c r="R19" s="1267"/>
      <c r="S19" s="770">
        <v>1</v>
      </c>
      <c r="T19" s="775">
        <v>8</v>
      </c>
      <c r="U19" s="776">
        <f t="shared" si="8"/>
        <v>8</v>
      </c>
      <c r="V19" s="1263"/>
      <c r="W19" s="775">
        <v>4</v>
      </c>
      <c r="X19" s="776">
        <f t="shared" si="9"/>
        <v>4</v>
      </c>
      <c r="Y19" s="1263"/>
      <c r="Z19" s="783">
        <f t="shared" si="11"/>
        <v>4</v>
      </c>
      <c r="AA19" s="783">
        <f t="shared" si="11"/>
        <v>4</v>
      </c>
      <c r="AB19" s="1303"/>
    </row>
    <row r="20" spans="2:28" ht="27" customHeight="1">
      <c r="B20" s="1258"/>
      <c r="C20" s="1268" t="s">
        <v>464</v>
      </c>
      <c r="D20" s="1268"/>
      <c r="E20" s="770">
        <v>0</v>
      </c>
      <c r="F20" s="775">
        <v>0</v>
      </c>
      <c r="G20" s="776">
        <f t="shared" si="6"/>
        <v>0</v>
      </c>
      <c r="H20" s="1263"/>
      <c r="I20" s="775">
        <v>2</v>
      </c>
      <c r="J20" s="776">
        <f t="shared" si="7"/>
        <v>0</v>
      </c>
      <c r="K20" s="1263"/>
      <c r="L20" s="783">
        <f t="shared" si="10"/>
        <v>-2</v>
      </c>
      <c r="M20" s="783">
        <f t="shared" si="10"/>
        <v>0</v>
      </c>
      <c r="N20" s="1305"/>
      <c r="P20" s="1258"/>
      <c r="Q20" s="1268" t="s">
        <v>464</v>
      </c>
      <c r="R20" s="1268"/>
      <c r="S20" s="770">
        <v>0</v>
      </c>
      <c r="T20" s="775">
        <v>0</v>
      </c>
      <c r="U20" s="776">
        <f t="shared" si="8"/>
        <v>0</v>
      </c>
      <c r="V20" s="1263"/>
      <c r="W20" s="775">
        <v>0</v>
      </c>
      <c r="X20" s="776">
        <f t="shared" si="9"/>
        <v>0</v>
      </c>
      <c r="Y20" s="1263"/>
      <c r="Z20" s="783">
        <f t="shared" si="11"/>
        <v>0</v>
      </c>
      <c r="AA20" s="783">
        <f t="shared" si="11"/>
        <v>0</v>
      </c>
      <c r="AB20" s="1303"/>
    </row>
    <row r="21" spans="2:28" ht="33" customHeight="1">
      <c r="B21" s="1259" t="s">
        <v>465</v>
      </c>
      <c r="C21" s="1259"/>
      <c r="D21" s="1259"/>
      <c r="E21" s="1259"/>
      <c r="F21" s="766">
        <f>SUM(F15:F20)</f>
        <v>6</v>
      </c>
      <c r="G21" s="766">
        <f>SUM(G15:G20)</f>
        <v>22</v>
      </c>
      <c r="H21" s="767">
        <f>H15+H18</f>
        <v>1</v>
      </c>
      <c r="I21" s="766">
        <f>SUM(I15:I20)</f>
        <v>15</v>
      </c>
      <c r="J21" s="766">
        <f>SUM(J15:J20)</f>
        <v>20</v>
      </c>
      <c r="K21" s="767">
        <f>K15+K18</f>
        <v>1</v>
      </c>
      <c r="L21" s="777">
        <f>SUM(L15:L20)</f>
        <v>-9</v>
      </c>
      <c r="M21" s="777">
        <f>SUM(M15:M20)</f>
        <v>2</v>
      </c>
      <c r="N21" s="778">
        <f>G21/J21</f>
        <v>1.1000000000000001</v>
      </c>
      <c r="P21" s="1259" t="s">
        <v>465</v>
      </c>
      <c r="Q21" s="1259"/>
      <c r="R21" s="1259"/>
      <c r="S21" s="1259"/>
      <c r="T21" s="766">
        <f>SUM(T15:T20)</f>
        <v>45</v>
      </c>
      <c r="U21" s="766">
        <f>SUM(U15:U20)</f>
        <v>160</v>
      </c>
      <c r="V21" s="767">
        <f>V15+V18</f>
        <v>1</v>
      </c>
      <c r="W21" s="766">
        <f>SUM(W15:W20)</f>
        <v>75</v>
      </c>
      <c r="X21" s="766">
        <f>SUM(X15:X20)</f>
        <v>266</v>
      </c>
      <c r="Y21" s="767">
        <f>Y15+Y18</f>
        <v>1</v>
      </c>
      <c r="Z21" s="777">
        <f>SUM(Z15:Z20)</f>
        <v>-30</v>
      </c>
      <c r="AA21" s="777">
        <f>SUM(AA15:AA20)</f>
        <v>-106</v>
      </c>
      <c r="AB21" s="778">
        <f>U21/X21</f>
        <v>0.60150375939849621</v>
      </c>
    </row>
    <row r="22" spans="2:28" ht="33" customHeight="1">
      <c r="B22" s="1259"/>
      <c r="C22" s="1259"/>
      <c r="D22" s="1259"/>
      <c r="E22" s="1259"/>
      <c r="F22" s="1266">
        <f>G21/F21</f>
        <v>3.6666666666666665</v>
      </c>
      <c r="G22" s="1266"/>
      <c r="H22" s="1266"/>
      <c r="I22" s="1266">
        <f>J21/I21</f>
        <v>1.3333333333333333</v>
      </c>
      <c r="J22" s="1266"/>
      <c r="K22" s="1266"/>
      <c r="L22" s="1264">
        <f>F22-I22</f>
        <v>2.333333333333333</v>
      </c>
      <c r="M22" s="1265"/>
      <c r="N22" s="1033">
        <f>F22/I22</f>
        <v>2.75</v>
      </c>
      <c r="P22" s="1259"/>
      <c r="Q22" s="1259"/>
      <c r="R22" s="1259"/>
      <c r="S22" s="1259"/>
      <c r="T22" s="1266">
        <f>U21/T21</f>
        <v>3.5555555555555554</v>
      </c>
      <c r="U22" s="1266"/>
      <c r="V22" s="1266"/>
      <c r="W22" s="1266">
        <f>X21/W21</f>
        <v>3.5466666666666669</v>
      </c>
      <c r="X22" s="1266"/>
      <c r="Y22" s="1266"/>
      <c r="Z22" s="1264">
        <f>T22-W22</f>
        <v>8.888888888888502E-3</v>
      </c>
      <c r="AA22" s="1265"/>
      <c r="AB22" s="1033">
        <f>T22/W22</f>
        <v>1.0025062656641603</v>
      </c>
    </row>
    <row r="24" spans="2:28" ht="24" customHeight="1">
      <c r="B24" s="1285" t="s">
        <v>593</v>
      </c>
      <c r="C24" s="1286"/>
      <c r="D24" s="1286"/>
      <c r="E24" s="1286"/>
      <c r="F24" s="1286" t="s">
        <v>742</v>
      </c>
      <c r="G24" s="1286"/>
      <c r="H24" s="1286"/>
      <c r="I24" s="1286"/>
      <c r="J24" s="1286"/>
      <c r="K24" s="1286"/>
      <c r="L24" s="1286"/>
      <c r="M24" s="1286"/>
      <c r="N24" s="1287"/>
      <c r="P24" s="1255" t="s">
        <v>597</v>
      </c>
      <c r="Q24" s="1256"/>
      <c r="R24" s="1256"/>
      <c r="S24" s="1256"/>
      <c r="T24" s="1256" t="s">
        <v>737</v>
      </c>
      <c r="U24" s="1256"/>
      <c r="V24" s="1256"/>
      <c r="W24" s="1256"/>
      <c r="X24" s="1256"/>
      <c r="Y24" s="1256"/>
      <c r="Z24" s="1256"/>
      <c r="AA24" s="1256"/>
      <c r="AB24" s="1257"/>
    </row>
    <row r="25" spans="2:28" ht="19" customHeight="1">
      <c r="B25" s="1260" t="s">
        <v>457</v>
      </c>
      <c r="C25" s="1260"/>
      <c r="D25" s="1260"/>
      <c r="E25" s="781" t="s">
        <v>458</v>
      </c>
      <c r="F25" s="781" t="s">
        <v>727</v>
      </c>
      <c r="G25" s="781" t="s">
        <v>618</v>
      </c>
      <c r="H25" s="781" t="s">
        <v>461</v>
      </c>
      <c r="I25" s="781" t="s">
        <v>598</v>
      </c>
      <c r="J25" s="781" t="s">
        <v>460</v>
      </c>
      <c r="K25" s="781" t="s">
        <v>461</v>
      </c>
      <c r="L25" s="1261" t="s">
        <v>589</v>
      </c>
      <c r="M25" s="1261"/>
      <c r="N25" s="1261"/>
      <c r="P25" s="1260" t="s">
        <v>457</v>
      </c>
      <c r="Q25" s="1260"/>
      <c r="R25" s="1260"/>
      <c r="S25" s="781" t="s">
        <v>458</v>
      </c>
      <c r="T25" s="781" t="s">
        <v>727</v>
      </c>
      <c r="U25" s="781" t="s">
        <v>618</v>
      </c>
      <c r="V25" s="781" t="s">
        <v>461</v>
      </c>
      <c r="W25" s="781" t="s">
        <v>598</v>
      </c>
      <c r="X25" s="781" t="s">
        <v>460</v>
      </c>
      <c r="Y25" s="781" t="s">
        <v>461</v>
      </c>
      <c r="Z25" s="1261" t="s">
        <v>589</v>
      </c>
      <c r="AA25" s="1261"/>
      <c r="AB25" s="1261"/>
    </row>
    <row r="26" spans="2:28" ht="27" customHeight="1">
      <c r="B26" s="1258" t="s">
        <v>587</v>
      </c>
      <c r="C26" s="1269" t="s">
        <v>180</v>
      </c>
      <c r="D26" s="1269"/>
      <c r="E26" s="768">
        <v>5</v>
      </c>
      <c r="F26" s="773">
        <v>37</v>
      </c>
      <c r="G26" s="773">
        <f t="shared" ref="G26:G31" si="12">E26*F26</f>
        <v>185</v>
      </c>
      <c r="H26" s="1262">
        <f>(F26+F27+F28)/F32</f>
        <v>0.58888888888888891</v>
      </c>
      <c r="I26" s="773">
        <v>13</v>
      </c>
      <c r="J26" s="773">
        <f t="shared" ref="J26:J31" si="13">E26*I26</f>
        <v>65</v>
      </c>
      <c r="K26" s="1262">
        <f>(I26+I27+I28)/I32</f>
        <v>0.48888888888888887</v>
      </c>
      <c r="L26" s="782">
        <f>F26-I26</f>
        <v>24</v>
      </c>
      <c r="M26" s="782">
        <f>G26-J26</f>
        <v>120</v>
      </c>
      <c r="N26" s="1306">
        <f>H26-K26</f>
        <v>0.10000000000000003</v>
      </c>
      <c r="P26" s="1258" t="s">
        <v>587</v>
      </c>
      <c r="Q26" s="1269" t="s">
        <v>180</v>
      </c>
      <c r="R26" s="1269"/>
      <c r="S26" s="768">
        <v>5</v>
      </c>
      <c r="T26" s="773">
        <v>0</v>
      </c>
      <c r="U26" s="773">
        <f t="shared" ref="U26:U31" si="14">S26*T26</f>
        <v>0</v>
      </c>
      <c r="V26" s="1262" t="e">
        <f>(T26+T27+T28)/T32</f>
        <v>#DIV/0!</v>
      </c>
      <c r="W26" s="773">
        <v>2</v>
      </c>
      <c r="X26" s="773">
        <f t="shared" ref="X26:X31" si="15">S26*W26</f>
        <v>10</v>
      </c>
      <c r="Y26" s="1262">
        <f>(W26+W27+W28)/W32</f>
        <v>0.3888888888888889</v>
      </c>
      <c r="Z26" s="782">
        <f>T26-W26</f>
        <v>-2</v>
      </c>
      <c r="AA26" s="782">
        <f>U26-X26</f>
        <v>-10</v>
      </c>
      <c r="AB26" s="1262" t="e">
        <f>V26-Y26</f>
        <v>#DIV/0!</v>
      </c>
    </row>
    <row r="27" spans="2:28" ht="27" customHeight="1">
      <c r="B27" s="1258"/>
      <c r="C27" s="1269" t="s">
        <v>181</v>
      </c>
      <c r="D27" s="1269"/>
      <c r="E27" s="769">
        <v>4</v>
      </c>
      <c r="F27" s="774">
        <v>7</v>
      </c>
      <c r="G27" s="773">
        <f t="shared" si="12"/>
        <v>28</v>
      </c>
      <c r="H27" s="1262"/>
      <c r="I27" s="774">
        <v>16</v>
      </c>
      <c r="J27" s="773">
        <f t="shared" si="13"/>
        <v>64</v>
      </c>
      <c r="K27" s="1262"/>
      <c r="L27" s="782">
        <f t="shared" ref="L27:M31" si="16">F27-I27</f>
        <v>-9</v>
      </c>
      <c r="M27" s="782">
        <f t="shared" si="16"/>
        <v>-36</v>
      </c>
      <c r="N27" s="1306"/>
      <c r="P27" s="1258"/>
      <c r="Q27" s="1269" t="s">
        <v>181</v>
      </c>
      <c r="R27" s="1269"/>
      <c r="S27" s="769">
        <v>4</v>
      </c>
      <c r="T27" s="774">
        <v>0</v>
      </c>
      <c r="U27" s="773">
        <f t="shared" si="14"/>
        <v>0</v>
      </c>
      <c r="V27" s="1262"/>
      <c r="W27" s="774">
        <v>5</v>
      </c>
      <c r="X27" s="773">
        <f t="shared" si="15"/>
        <v>20</v>
      </c>
      <c r="Y27" s="1262"/>
      <c r="Z27" s="782">
        <f t="shared" ref="Z27:AA31" si="17">T27-W27</f>
        <v>-5</v>
      </c>
      <c r="AA27" s="782">
        <f t="shared" si="17"/>
        <v>-20</v>
      </c>
      <c r="AB27" s="1262"/>
    </row>
    <row r="28" spans="2:28" ht="27" customHeight="1">
      <c r="B28" s="1258"/>
      <c r="C28" s="1270" t="s">
        <v>462</v>
      </c>
      <c r="D28" s="1270"/>
      <c r="E28" s="769">
        <v>3</v>
      </c>
      <c r="F28" s="774">
        <v>9</v>
      </c>
      <c r="G28" s="773">
        <f t="shared" si="12"/>
        <v>27</v>
      </c>
      <c r="H28" s="1262"/>
      <c r="I28" s="774">
        <v>15</v>
      </c>
      <c r="J28" s="773">
        <f t="shared" si="13"/>
        <v>45</v>
      </c>
      <c r="K28" s="1262"/>
      <c r="L28" s="782">
        <f t="shared" si="16"/>
        <v>-6</v>
      </c>
      <c r="M28" s="782">
        <f t="shared" si="16"/>
        <v>-18</v>
      </c>
      <c r="N28" s="1306"/>
      <c r="P28" s="1258"/>
      <c r="Q28" s="1270" t="s">
        <v>462</v>
      </c>
      <c r="R28" s="1270"/>
      <c r="S28" s="769">
        <v>3</v>
      </c>
      <c r="T28" s="774">
        <v>0</v>
      </c>
      <c r="U28" s="773">
        <f t="shared" si="14"/>
        <v>0</v>
      </c>
      <c r="V28" s="1262"/>
      <c r="W28" s="774">
        <v>0</v>
      </c>
      <c r="X28" s="773">
        <f t="shared" si="15"/>
        <v>0</v>
      </c>
      <c r="Y28" s="1262"/>
      <c r="Z28" s="782">
        <f t="shared" si="17"/>
        <v>0</v>
      </c>
      <c r="AA28" s="782">
        <f t="shared" si="17"/>
        <v>0</v>
      </c>
      <c r="AB28" s="1262"/>
    </row>
    <row r="29" spans="2:28" ht="27" customHeight="1">
      <c r="B29" s="1258" t="s">
        <v>588</v>
      </c>
      <c r="C29" s="1267" t="s">
        <v>177</v>
      </c>
      <c r="D29" s="1267"/>
      <c r="E29" s="770">
        <v>2</v>
      </c>
      <c r="F29" s="775">
        <v>22</v>
      </c>
      <c r="G29" s="776">
        <f t="shared" si="12"/>
        <v>44</v>
      </c>
      <c r="H29" s="1273">
        <f>(F29+F30+F31)/F32</f>
        <v>0.41111111111111109</v>
      </c>
      <c r="I29" s="775">
        <v>30</v>
      </c>
      <c r="J29" s="776">
        <f t="shared" si="13"/>
        <v>60</v>
      </c>
      <c r="K29" s="1273">
        <f>(I29+I30+I31)/I32</f>
        <v>0.51111111111111107</v>
      </c>
      <c r="L29" s="783">
        <f t="shared" si="16"/>
        <v>-8</v>
      </c>
      <c r="M29" s="783">
        <f t="shared" si="16"/>
        <v>-16</v>
      </c>
      <c r="N29" s="1307">
        <f>H29-K29</f>
        <v>-9.9999999999999978E-2</v>
      </c>
      <c r="P29" s="1258" t="s">
        <v>588</v>
      </c>
      <c r="Q29" s="1267" t="s">
        <v>177</v>
      </c>
      <c r="R29" s="1267"/>
      <c r="S29" s="770">
        <v>2</v>
      </c>
      <c r="T29" s="775">
        <v>0</v>
      </c>
      <c r="U29" s="776">
        <f t="shared" si="14"/>
        <v>0</v>
      </c>
      <c r="V29" s="1263" t="e">
        <f>(T29+T30+T31)/T32</f>
        <v>#DIV/0!</v>
      </c>
      <c r="W29" s="775">
        <v>8</v>
      </c>
      <c r="X29" s="776">
        <f t="shared" si="15"/>
        <v>16</v>
      </c>
      <c r="Y29" s="1263">
        <f>(W29+W30+W31)/W32</f>
        <v>0.61111111111111116</v>
      </c>
      <c r="Z29" s="783">
        <f t="shared" si="17"/>
        <v>-8</v>
      </c>
      <c r="AA29" s="783">
        <f t="shared" si="17"/>
        <v>-16</v>
      </c>
      <c r="AB29" s="1263" t="e">
        <f>V29-Y29</f>
        <v>#DIV/0!</v>
      </c>
    </row>
    <row r="30" spans="2:28" ht="27" customHeight="1">
      <c r="B30" s="1258"/>
      <c r="C30" s="1267" t="s">
        <v>463</v>
      </c>
      <c r="D30" s="1267"/>
      <c r="E30" s="770">
        <v>1</v>
      </c>
      <c r="F30" s="775">
        <v>15</v>
      </c>
      <c r="G30" s="776">
        <f t="shared" si="12"/>
        <v>15</v>
      </c>
      <c r="H30" s="1274"/>
      <c r="I30" s="775">
        <v>15</v>
      </c>
      <c r="J30" s="776">
        <f t="shared" si="13"/>
        <v>15</v>
      </c>
      <c r="K30" s="1274"/>
      <c r="L30" s="783">
        <f t="shared" si="16"/>
        <v>0</v>
      </c>
      <c r="M30" s="783">
        <f t="shared" si="16"/>
        <v>0</v>
      </c>
      <c r="N30" s="1308"/>
      <c r="P30" s="1258"/>
      <c r="Q30" s="1267" t="s">
        <v>463</v>
      </c>
      <c r="R30" s="1267"/>
      <c r="S30" s="770">
        <v>1</v>
      </c>
      <c r="T30" s="775">
        <v>0</v>
      </c>
      <c r="U30" s="776">
        <f t="shared" si="14"/>
        <v>0</v>
      </c>
      <c r="V30" s="1263"/>
      <c r="W30" s="775">
        <v>3</v>
      </c>
      <c r="X30" s="776">
        <f t="shared" si="15"/>
        <v>3</v>
      </c>
      <c r="Y30" s="1263"/>
      <c r="Z30" s="783">
        <f t="shared" si="17"/>
        <v>-3</v>
      </c>
      <c r="AA30" s="783">
        <f t="shared" si="17"/>
        <v>-3</v>
      </c>
      <c r="AB30" s="1263"/>
    </row>
    <row r="31" spans="2:28" ht="27" customHeight="1">
      <c r="B31" s="1258"/>
      <c r="C31" s="1268" t="s">
        <v>464</v>
      </c>
      <c r="D31" s="1268"/>
      <c r="E31" s="770">
        <v>0</v>
      </c>
      <c r="F31" s="775">
        <v>0</v>
      </c>
      <c r="G31" s="776">
        <f t="shared" si="12"/>
        <v>0</v>
      </c>
      <c r="H31" s="1275"/>
      <c r="I31" s="775">
        <v>1</v>
      </c>
      <c r="J31" s="776">
        <f t="shared" si="13"/>
        <v>0</v>
      </c>
      <c r="K31" s="1275"/>
      <c r="L31" s="783">
        <f t="shared" si="16"/>
        <v>-1</v>
      </c>
      <c r="M31" s="783">
        <f t="shared" si="16"/>
        <v>0</v>
      </c>
      <c r="N31" s="1309"/>
      <c r="P31" s="1258"/>
      <c r="Q31" s="1268" t="s">
        <v>464</v>
      </c>
      <c r="R31" s="1268"/>
      <c r="S31" s="770">
        <v>0</v>
      </c>
      <c r="T31" s="775">
        <v>0</v>
      </c>
      <c r="U31" s="776">
        <f t="shared" si="14"/>
        <v>0</v>
      </c>
      <c r="V31" s="1263"/>
      <c r="W31" s="775">
        <v>0</v>
      </c>
      <c r="X31" s="776">
        <f t="shared" si="15"/>
        <v>0</v>
      </c>
      <c r="Y31" s="1263"/>
      <c r="Z31" s="783">
        <f t="shared" si="17"/>
        <v>0</v>
      </c>
      <c r="AA31" s="783">
        <f t="shared" si="17"/>
        <v>0</v>
      </c>
      <c r="AB31" s="1263"/>
    </row>
    <row r="32" spans="2:28" ht="33" customHeight="1">
      <c r="B32" s="1259" t="s">
        <v>465</v>
      </c>
      <c r="C32" s="1259"/>
      <c r="D32" s="1259"/>
      <c r="E32" s="1259"/>
      <c r="F32" s="766">
        <f>SUM(F26:F31)</f>
        <v>90</v>
      </c>
      <c r="G32" s="766">
        <f>SUM(G26:G31)</f>
        <v>299</v>
      </c>
      <c r="H32" s="767">
        <f>H26+H29</f>
        <v>1</v>
      </c>
      <c r="I32" s="766">
        <f>SUM(I26:I31)</f>
        <v>90</v>
      </c>
      <c r="J32" s="766">
        <f>SUM(J26:J31)</f>
        <v>249</v>
      </c>
      <c r="K32" s="767">
        <f>K26+K29</f>
        <v>1</v>
      </c>
      <c r="L32" s="777">
        <f>SUM(L26:L31)</f>
        <v>0</v>
      </c>
      <c r="M32" s="777">
        <f>SUM(M26:M31)</f>
        <v>50</v>
      </c>
      <c r="N32" s="778">
        <f>G32/J32</f>
        <v>1.2008032128514057</v>
      </c>
      <c r="P32" s="1259" t="s">
        <v>465</v>
      </c>
      <c r="Q32" s="1259"/>
      <c r="R32" s="1259"/>
      <c r="S32" s="1259"/>
      <c r="T32" s="766">
        <f>SUM(T26:T31)</f>
        <v>0</v>
      </c>
      <c r="U32" s="766">
        <f>SUM(U26:U31)</f>
        <v>0</v>
      </c>
      <c r="V32" s="767" t="e">
        <f>V26+V29</f>
        <v>#DIV/0!</v>
      </c>
      <c r="W32" s="766">
        <f>SUM(W26:W31)</f>
        <v>18</v>
      </c>
      <c r="X32" s="766">
        <f>SUM(X26:X31)</f>
        <v>49</v>
      </c>
      <c r="Y32" s="767">
        <f>Y26+Y29</f>
        <v>1</v>
      </c>
      <c r="Z32" s="777">
        <f>SUM(Z26:Z31)</f>
        <v>-18</v>
      </c>
      <c r="AA32" s="777">
        <f>SUM(AA26:AA31)</f>
        <v>-49</v>
      </c>
      <c r="AB32" s="778">
        <f>U32/X32</f>
        <v>0</v>
      </c>
    </row>
    <row r="33" spans="2:28" ht="33" customHeight="1">
      <c r="B33" s="1259"/>
      <c r="C33" s="1259"/>
      <c r="D33" s="1259"/>
      <c r="E33" s="1259"/>
      <c r="F33" s="1266">
        <f>G32/F32</f>
        <v>3.3222222222222224</v>
      </c>
      <c r="G33" s="1266"/>
      <c r="H33" s="1266"/>
      <c r="I33" s="1266">
        <f>J32/I32</f>
        <v>2.7666666666666666</v>
      </c>
      <c r="J33" s="1266"/>
      <c r="K33" s="1266"/>
      <c r="L33" s="1264">
        <f>F33-I33</f>
        <v>0.5555555555555558</v>
      </c>
      <c r="M33" s="1265"/>
      <c r="N33" s="1033">
        <f>F33/I33</f>
        <v>1.2008032128514057</v>
      </c>
      <c r="P33" s="1259"/>
      <c r="Q33" s="1259"/>
      <c r="R33" s="1259"/>
      <c r="S33" s="1259"/>
      <c r="T33" s="1266" t="e">
        <f>U32/T32</f>
        <v>#DIV/0!</v>
      </c>
      <c r="U33" s="1266"/>
      <c r="V33" s="1266"/>
      <c r="W33" s="1266">
        <f>X32/W32</f>
        <v>2.7222222222222223</v>
      </c>
      <c r="X33" s="1266"/>
      <c r="Y33" s="1266"/>
      <c r="Z33" s="1264" t="e">
        <f>T33-W33</f>
        <v>#DIV/0!</v>
      </c>
      <c r="AA33" s="1265"/>
      <c r="AB33" s="446" t="e">
        <f>T33/W33</f>
        <v>#DIV/0!</v>
      </c>
    </row>
    <row r="35" spans="2:28" ht="24" customHeight="1">
      <c r="B35" s="1288" t="s">
        <v>594</v>
      </c>
      <c r="C35" s="1289"/>
      <c r="D35" s="1289"/>
      <c r="E35" s="1289"/>
      <c r="F35" s="1289" t="s">
        <v>732</v>
      </c>
      <c r="G35" s="1289"/>
      <c r="H35" s="1289"/>
      <c r="I35" s="1289"/>
      <c r="J35" s="1289"/>
      <c r="K35" s="1289"/>
      <c r="L35" s="1289"/>
      <c r="M35" s="1289"/>
      <c r="N35" s="1290"/>
      <c r="P35" s="1279" t="s">
        <v>590</v>
      </c>
      <c r="Q35" s="1280"/>
      <c r="R35" s="1280"/>
      <c r="S35" s="1280"/>
      <c r="T35" s="1280"/>
      <c r="U35" s="1280"/>
      <c r="V35" s="1280"/>
      <c r="W35" s="1280"/>
      <c r="X35" s="1280"/>
      <c r="Y35" s="1280"/>
      <c r="Z35" s="1280"/>
      <c r="AA35" s="1280"/>
      <c r="AB35" s="1281"/>
    </row>
    <row r="36" spans="2:28" ht="19" customHeight="1">
      <c r="B36" s="1260" t="s">
        <v>457</v>
      </c>
      <c r="C36" s="1260"/>
      <c r="D36" s="1260"/>
      <c r="E36" s="781" t="s">
        <v>458</v>
      </c>
      <c r="F36" s="781" t="s">
        <v>727</v>
      </c>
      <c r="G36" s="781" t="s">
        <v>618</v>
      </c>
      <c r="H36" s="781" t="s">
        <v>461</v>
      </c>
      <c r="I36" s="781" t="s">
        <v>598</v>
      </c>
      <c r="J36" s="781" t="s">
        <v>460</v>
      </c>
      <c r="K36" s="781" t="s">
        <v>461</v>
      </c>
      <c r="L36" s="1261" t="s">
        <v>589</v>
      </c>
      <c r="M36" s="1261"/>
      <c r="N36" s="1261"/>
      <c r="P36" s="1260" t="s">
        <v>457</v>
      </c>
      <c r="Q36" s="1260"/>
      <c r="R36" s="1260"/>
      <c r="S36" s="781" t="s">
        <v>458</v>
      </c>
      <c r="T36" s="781" t="s">
        <v>727</v>
      </c>
      <c r="U36" s="781" t="s">
        <v>618</v>
      </c>
      <c r="V36" s="781" t="s">
        <v>461</v>
      </c>
      <c r="W36" s="781" t="s">
        <v>598</v>
      </c>
      <c r="X36" s="781" t="s">
        <v>460</v>
      </c>
      <c r="Y36" s="781" t="s">
        <v>461</v>
      </c>
      <c r="Z36" s="1261" t="s">
        <v>589</v>
      </c>
      <c r="AA36" s="1261"/>
      <c r="AB36" s="1261"/>
    </row>
    <row r="37" spans="2:28" ht="27" customHeight="1">
      <c r="B37" s="1258" t="s">
        <v>587</v>
      </c>
      <c r="C37" s="1269" t="s">
        <v>180</v>
      </c>
      <c r="D37" s="1269"/>
      <c r="E37" s="768">
        <v>5</v>
      </c>
      <c r="F37" s="773">
        <v>39</v>
      </c>
      <c r="G37" s="773">
        <f t="shared" ref="G37:G42" si="18">E37*F37</f>
        <v>195</v>
      </c>
      <c r="H37" s="1262">
        <f>(F37+F38+F39)/F43</f>
        <v>0.92473118279569888</v>
      </c>
      <c r="I37" s="773">
        <v>35</v>
      </c>
      <c r="J37" s="773">
        <f t="shared" ref="J37:J42" si="19">E37*I37</f>
        <v>175</v>
      </c>
      <c r="K37" s="1262">
        <f>(I37+I38+I39)/I43</f>
        <v>0.79569892473118276</v>
      </c>
      <c r="L37" s="782">
        <f>F37-I37</f>
        <v>4</v>
      </c>
      <c r="M37" s="782">
        <f>G37-J37</f>
        <v>20</v>
      </c>
      <c r="N37" s="1304">
        <f>H37-K37</f>
        <v>0.12903225806451613</v>
      </c>
      <c r="P37" s="1258" t="s">
        <v>587</v>
      </c>
      <c r="Q37" s="1269" t="s">
        <v>180</v>
      </c>
      <c r="R37" s="1269"/>
      <c r="S37" s="768">
        <v>5</v>
      </c>
      <c r="T37" s="773">
        <f t="shared" ref="T37:T42" si="20">F4+F15+F26+F37+T4+T15+T26</f>
        <v>135</v>
      </c>
      <c r="U37" s="773">
        <f t="shared" ref="U37:U42" si="21">S37*T37</f>
        <v>675</v>
      </c>
      <c r="V37" s="1262">
        <f>(T37+T38+T39)/T43</f>
        <v>0.77675840978593269</v>
      </c>
      <c r="W37" s="773">
        <f t="shared" ref="W37:W42" si="22">I4+I15+I26+I37+W4+W15+W26</f>
        <v>93</v>
      </c>
      <c r="X37" s="773">
        <f t="shared" ref="X37:X42" si="23">S37*W37</f>
        <v>465</v>
      </c>
      <c r="Y37" s="1262">
        <f>(W37+W38+W39)/W43</f>
        <v>0.64322916666666663</v>
      </c>
      <c r="Z37" s="782">
        <f>T37-W37</f>
        <v>42</v>
      </c>
      <c r="AA37" s="782">
        <f>U37-X37</f>
        <v>210</v>
      </c>
      <c r="AB37" s="1302">
        <f>V37-Y37</f>
        <v>0.13352924311926606</v>
      </c>
    </row>
    <row r="38" spans="2:28" ht="27" customHeight="1">
      <c r="B38" s="1258"/>
      <c r="C38" s="1269" t="s">
        <v>181</v>
      </c>
      <c r="D38" s="1269"/>
      <c r="E38" s="769">
        <v>4</v>
      </c>
      <c r="F38" s="774">
        <v>0</v>
      </c>
      <c r="G38" s="773">
        <f t="shared" si="18"/>
        <v>0</v>
      </c>
      <c r="H38" s="1262"/>
      <c r="I38" s="774">
        <v>10</v>
      </c>
      <c r="J38" s="773">
        <f t="shared" si="19"/>
        <v>40</v>
      </c>
      <c r="K38" s="1262"/>
      <c r="L38" s="782">
        <f t="shared" ref="L38:M42" si="24">F38-I38</f>
        <v>-10</v>
      </c>
      <c r="M38" s="782">
        <f t="shared" si="24"/>
        <v>-40</v>
      </c>
      <c r="N38" s="1304"/>
      <c r="P38" s="1258"/>
      <c r="Q38" s="1269" t="s">
        <v>181</v>
      </c>
      <c r="R38" s="1269"/>
      <c r="S38" s="769">
        <v>4</v>
      </c>
      <c r="T38" s="773">
        <f t="shared" si="20"/>
        <v>11</v>
      </c>
      <c r="U38" s="773">
        <f t="shared" si="21"/>
        <v>44</v>
      </c>
      <c r="V38" s="1262"/>
      <c r="W38" s="773">
        <f t="shared" si="22"/>
        <v>63</v>
      </c>
      <c r="X38" s="773">
        <f t="shared" si="23"/>
        <v>252</v>
      </c>
      <c r="Y38" s="1262"/>
      <c r="Z38" s="782">
        <f t="shared" ref="Z38:AA42" si="25">T38-W38</f>
        <v>-52</v>
      </c>
      <c r="AA38" s="782">
        <f t="shared" si="25"/>
        <v>-208</v>
      </c>
      <c r="AB38" s="1302"/>
    </row>
    <row r="39" spans="2:28" ht="27" customHeight="1">
      <c r="B39" s="1258"/>
      <c r="C39" s="1270" t="s">
        <v>462</v>
      </c>
      <c r="D39" s="1270"/>
      <c r="E39" s="769">
        <v>3</v>
      </c>
      <c r="F39" s="774">
        <v>47</v>
      </c>
      <c r="G39" s="773">
        <f t="shared" si="18"/>
        <v>141</v>
      </c>
      <c r="H39" s="1262"/>
      <c r="I39" s="774">
        <v>29</v>
      </c>
      <c r="J39" s="773">
        <f t="shared" si="19"/>
        <v>87</v>
      </c>
      <c r="K39" s="1262"/>
      <c r="L39" s="782">
        <f t="shared" si="24"/>
        <v>18</v>
      </c>
      <c r="M39" s="782">
        <f t="shared" si="24"/>
        <v>54</v>
      </c>
      <c r="N39" s="1304"/>
      <c r="P39" s="1258"/>
      <c r="Q39" s="1270" t="s">
        <v>462</v>
      </c>
      <c r="R39" s="1270"/>
      <c r="S39" s="769">
        <v>3</v>
      </c>
      <c r="T39" s="773">
        <f t="shared" si="20"/>
        <v>108</v>
      </c>
      <c r="U39" s="773">
        <f t="shared" si="21"/>
        <v>324</v>
      </c>
      <c r="V39" s="1262"/>
      <c r="W39" s="773">
        <f t="shared" si="22"/>
        <v>91</v>
      </c>
      <c r="X39" s="773">
        <f t="shared" si="23"/>
        <v>273</v>
      </c>
      <c r="Y39" s="1262"/>
      <c r="Z39" s="782">
        <f t="shared" si="25"/>
        <v>17</v>
      </c>
      <c r="AA39" s="782">
        <f t="shared" si="25"/>
        <v>51</v>
      </c>
      <c r="AB39" s="1302"/>
    </row>
    <row r="40" spans="2:28" ht="27" customHeight="1">
      <c r="B40" s="1258" t="s">
        <v>588</v>
      </c>
      <c r="C40" s="1267" t="s">
        <v>177</v>
      </c>
      <c r="D40" s="1267"/>
      <c r="E40" s="770">
        <v>2</v>
      </c>
      <c r="F40" s="775">
        <v>0</v>
      </c>
      <c r="G40" s="776">
        <f t="shared" si="18"/>
        <v>0</v>
      </c>
      <c r="H40" s="1263">
        <f>(F40+F41+F42)/F43</f>
        <v>7.5268817204301078E-2</v>
      </c>
      <c r="I40" s="775">
        <v>4</v>
      </c>
      <c r="J40" s="776">
        <f t="shared" si="19"/>
        <v>8</v>
      </c>
      <c r="K40" s="1263">
        <f>(I40+I41+I42)/I43</f>
        <v>0.20430107526881722</v>
      </c>
      <c r="L40" s="783">
        <f t="shared" si="24"/>
        <v>-4</v>
      </c>
      <c r="M40" s="783">
        <f t="shared" si="24"/>
        <v>-8</v>
      </c>
      <c r="N40" s="1305">
        <f>H40-K40</f>
        <v>-0.12903225806451613</v>
      </c>
      <c r="P40" s="1258" t="s">
        <v>588</v>
      </c>
      <c r="Q40" s="1267" t="s">
        <v>177</v>
      </c>
      <c r="R40" s="1267"/>
      <c r="S40" s="770">
        <v>2</v>
      </c>
      <c r="T40" s="776">
        <f t="shared" si="20"/>
        <v>25</v>
      </c>
      <c r="U40" s="776">
        <f t="shared" si="21"/>
        <v>50</v>
      </c>
      <c r="V40" s="1263">
        <f>(T40+T41+T42)/T43</f>
        <v>0.22324159021406728</v>
      </c>
      <c r="W40" s="776">
        <f t="shared" si="22"/>
        <v>68</v>
      </c>
      <c r="X40" s="776">
        <f t="shared" si="23"/>
        <v>136</v>
      </c>
      <c r="Y40" s="1263">
        <f>(W40+W41+W42)/W43</f>
        <v>0.35677083333333331</v>
      </c>
      <c r="Z40" s="783">
        <f t="shared" si="25"/>
        <v>-43</v>
      </c>
      <c r="AA40" s="783">
        <f t="shared" si="25"/>
        <v>-86</v>
      </c>
      <c r="AB40" s="1303">
        <f>V40-Y40</f>
        <v>-0.13352924311926603</v>
      </c>
    </row>
    <row r="41" spans="2:28" ht="27" customHeight="1">
      <c r="B41" s="1258"/>
      <c r="C41" s="1267" t="s">
        <v>463</v>
      </c>
      <c r="D41" s="1267"/>
      <c r="E41" s="770">
        <v>1</v>
      </c>
      <c r="F41" s="775">
        <v>7</v>
      </c>
      <c r="G41" s="776">
        <f t="shared" si="18"/>
        <v>7</v>
      </c>
      <c r="H41" s="1263"/>
      <c r="I41" s="775">
        <v>15</v>
      </c>
      <c r="J41" s="776">
        <f t="shared" si="19"/>
        <v>15</v>
      </c>
      <c r="K41" s="1263"/>
      <c r="L41" s="783">
        <f t="shared" si="24"/>
        <v>-8</v>
      </c>
      <c r="M41" s="783">
        <f t="shared" si="24"/>
        <v>-8</v>
      </c>
      <c r="N41" s="1305"/>
      <c r="P41" s="1258"/>
      <c r="Q41" s="1267" t="s">
        <v>463</v>
      </c>
      <c r="R41" s="1267"/>
      <c r="S41" s="770">
        <v>1</v>
      </c>
      <c r="T41" s="776">
        <f t="shared" si="20"/>
        <v>48</v>
      </c>
      <c r="U41" s="776">
        <f t="shared" si="21"/>
        <v>48</v>
      </c>
      <c r="V41" s="1263"/>
      <c r="W41" s="776">
        <f t="shared" si="22"/>
        <v>66</v>
      </c>
      <c r="X41" s="776">
        <f t="shared" si="23"/>
        <v>66</v>
      </c>
      <c r="Y41" s="1263"/>
      <c r="Z41" s="783">
        <f t="shared" si="25"/>
        <v>-18</v>
      </c>
      <c r="AA41" s="783">
        <f t="shared" si="25"/>
        <v>-18</v>
      </c>
      <c r="AB41" s="1303"/>
    </row>
    <row r="42" spans="2:28" ht="27" customHeight="1">
      <c r="B42" s="1258"/>
      <c r="C42" s="1268" t="s">
        <v>464</v>
      </c>
      <c r="D42" s="1268"/>
      <c r="E42" s="770">
        <v>0</v>
      </c>
      <c r="F42" s="775">
        <v>0</v>
      </c>
      <c r="G42" s="776">
        <f t="shared" si="18"/>
        <v>0</v>
      </c>
      <c r="H42" s="1263"/>
      <c r="I42" s="775"/>
      <c r="J42" s="776">
        <f t="shared" si="19"/>
        <v>0</v>
      </c>
      <c r="K42" s="1263"/>
      <c r="L42" s="783">
        <f t="shared" si="24"/>
        <v>0</v>
      </c>
      <c r="M42" s="783">
        <f t="shared" si="24"/>
        <v>0</v>
      </c>
      <c r="N42" s="1305"/>
      <c r="P42" s="1258"/>
      <c r="Q42" s="1268" t="s">
        <v>464</v>
      </c>
      <c r="R42" s="1268"/>
      <c r="S42" s="770">
        <v>0</v>
      </c>
      <c r="T42" s="776">
        <f t="shared" si="20"/>
        <v>0</v>
      </c>
      <c r="U42" s="776">
        <f t="shared" si="21"/>
        <v>0</v>
      </c>
      <c r="V42" s="1263"/>
      <c r="W42" s="776">
        <f t="shared" si="22"/>
        <v>3</v>
      </c>
      <c r="X42" s="776">
        <f t="shared" si="23"/>
        <v>0</v>
      </c>
      <c r="Y42" s="1263"/>
      <c r="Z42" s="783">
        <f t="shared" si="25"/>
        <v>-3</v>
      </c>
      <c r="AA42" s="783">
        <f t="shared" si="25"/>
        <v>0</v>
      </c>
      <c r="AB42" s="1303"/>
    </row>
    <row r="43" spans="2:28" ht="33" customHeight="1">
      <c r="B43" s="1259" t="s">
        <v>465</v>
      </c>
      <c r="C43" s="1259"/>
      <c r="D43" s="1259"/>
      <c r="E43" s="1259"/>
      <c r="F43" s="766">
        <f>SUM(F37:F42)</f>
        <v>93</v>
      </c>
      <c r="G43" s="766">
        <f>SUM(G37:G42)</f>
        <v>343</v>
      </c>
      <c r="H43" s="767">
        <f>H37+H40</f>
        <v>1</v>
      </c>
      <c r="I43" s="766">
        <f>SUM(I37:I42)</f>
        <v>93</v>
      </c>
      <c r="J43" s="766">
        <f>SUM(J37:J42)</f>
        <v>325</v>
      </c>
      <c r="K43" s="767">
        <f>K37+K40</f>
        <v>1</v>
      </c>
      <c r="L43" s="777">
        <f>SUM(L37:L42)</f>
        <v>0</v>
      </c>
      <c r="M43" s="777">
        <f>SUM(M37:M42)</f>
        <v>18</v>
      </c>
      <c r="N43" s="778">
        <f>G43/J43</f>
        <v>1.0553846153846154</v>
      </c>
      <c r="P43" s="1259" t="s">
        <v>465</v>
      </c>
      <c r="Q43" s="1259"/>
      <c r="R43" s="1259"/>
      <c r="S43" s="1259"/>
      <c r="T43" s="766">
        <f>SUM(T37:T42)</f>
        <v>327</v>
      </c>
      <c r="U43" s="766">
        <f>SUM(U37:U42)</f>
        <v>1141</v>
      </c>
      <c r="V43" s="767">
        <f>V37+V40</f>
        <v>1</v>
      </c>
      <c r="W43" s="766">
        <f>SUM(W37:W42)</f>
        <v>384</v>
      </c>
      <c r="X43" s="766">
        <f>SUM(X37:X42)</f>
        <v>1192</v>
      </c>
      <c r="Y43" s="767">
        <f>Y37+Y40</f>
        <v>1</v>
      </c>
      <c r="Z43" s="777">
        <f>SUM(Z37:Z42)</f>
        <v>-57</v>
      </c>
      <c r="AA43" s="777">
        <f>SUM(AA37:AA42)</f>
        <v>-51</v>
      </c>
      <c r="AB43" s="778">
        <f>U43/X43</f>
        <v>0.95721476510067116</v>
      </c>
    </row>
    <row r="44" spans="2:28" ht="33" customHeight="1">
      <c r="B44" s="1259"/>
      <c r="C44" s="1259"/>
      <c r="D44" s="1259"/>
      <c r="E44" s="1259"/>
      <c r="F44" s="1266">
        <f>G43/F43</f>
        <v>3.6881720430107525</v>
      </c>
      <c r="G44" s="1266"/>
      <c r="H44" s="1266"/>
      <c r="I44" s="1266">
        <f>J43/I43</f>
        <v>3.4946236559139785</v>
      </c>
      <c r="J44" s="1266"/>
      <c r="K44" s="1266"/>
      <c r="L44" s="1264">
        <f>F44-I44</f>
        <v>0.19354838709677402</v>
      </c>
      <c r="M44" s="1265"/>
      <c r="N44" s="1033">
        <f>F44/I44</f>
        <v>1.0553846153846154</v>
      </c>
      <c r="P44" s="1259"/>
      <c r="Q44" s="1259"/>
      <c r="R44" s="1259"/>
      <c r="S44" s="1259"/>
      <c r="T44" s="1310">
        <f>U43/T43</f>
        <v>3.4892966360856268</v>
      </c>
      <c r="U44" s="1310"/>
      <c r="V44" s="1310"/>
      <c r="W44" s="1310">
        <f>X43/W43</f>
        <v>3.1041666666666665</v>
      </c>
      <c r="X44" s="1310"/>
      <c r="Y44" s="1310"/>
      <c r="Z44" s="1311">
        <f>T44-W44</f>
        <v>0.38512996941896027</v>
      </c>
      <c r="AA44" s="1312"/>
      <c r="AB44" s="1107">
        <f>T44/W44</f>
        <v>1.1240687149806046</v>
      </c>
    </row>
  </sheetData>
  <mergeCells count="175">
    <mergeCell ref="W44:Y44"/>
    <mergeCell ref="Z44:AA44"/>
    <mergeCell ref="B43:E44"/>
    <mergeCell ref="P43:S44"/>
    <mergeCell ref="F44:H44"/>
    <mergeCell ref="I44:K44"/>
    <mergeCell ref="L44:M44"/>
    <mergeCell ref="T44:V44"/>
    <mergeCell ref="Q40:R40"/>
    <mergeCell ref="V40:V42"/>
    <mergeCell ref="Y40:Y42"/>
    <mergeCell ref="AB40:AB42"/>
    <mergeCell ref="C41:D41"/>
    <mergeCell ref="Q41:R41"/>
    <mergeCell ref="C42:D42"/>
    <mergeCell ref="Q42:R42"/>
    <mergeCell ref="B40:B42"/>
    <mergeCell ref="C40:D40"/>
    <mergeCell ref="H40:H42"/>
    <mergeCell ref="K40:K42"/>
    <mergeCell ref="N40:N42"/>
    <mergeCell ref="P40:P42"/>
    <mergeCell ref="Q37:R37"/>
    <mergeCell ref="V37:V39"/>
    <mergeCell ref="Y37:Y39"/>
    <mergeCell ref="AB37:AB39"/>
    <mergeCell ref="C38:D38"/>
    <mergeCell ref="Q38:R38"/>
    <mergeCell ref="C39:D39"/>
    <mergeCell ref="Q39:R39"/>
    <mergeCell ref="B37:B39"/>
    <mergeCell ref="C37:D37"/>
    <mergeCell ref="H37:H39"/>
    <mergeCell ref="K37:K39"/>
    <mergeCell ref="N37:N39"/>
    <mergeCell ref="P37:P39"/>
    <mergeCell ref="W33:Y33"/>
    <mergeCell ref="Z33:AA33"/>
    <mergeCell ref="B35:E35"/>
    <mergeCell ref="F35:N35"/>
    <mergeCell ref="P35:AB35"/>
    <mergeCell ref="B36:D36"/>
    <mergeCell ref="L36:N36"/>
    <mergeCell ref="P36:R36"/>
    <mergeCell ref="Z36:AB36"/>
    <mergeCell ref="B32:E33"/>
    <mergeCell ref="P32:S33"/>
    <mergeCell ref="F33:H33"/>
    <mergeCell ref="I33:K33"/>
    <mergeCell ref="L33:M33"/>
    <mergeCell ref="T33:V33"/>
    <mergeCell ref="Q29:R29"/>
    <mergeCell ref="V29:V31"/>
    <mergeCell ref="Y29:Y31"/>
    <mergeCell ref="AB29:AB31"/>
    <mergeCell ref="C30:D30"/>
    <mergeCell ref="Q30:R30"/>
    <mergeCell ref="C31:D31"/>
    <mergeCell ref="Q31:R31"/>
    <mergeCell ref="B29:B31"/>
    <mergeCell ref="C29:D29"/>
    <mergeCell ref="H29:H31"/>
    <mergeCell ref="K29:K31"/>
    <mergeCell ref="N29:N31"/>
    <mergeCell ref="P29:P31"/>
    <mergeCell ref="Q26:R26"/>
    <mergeCell ref="V26:V28"/>
    <mergeCell ref="Y26:Y28"/>
    <mergeCell ref="AB26:AB28"/>
    <mergeCell ref="C27:D27"/>
    <mergeCell ref="Q27:R27"/>
    <mergeCell ref="C28:D28"/>
    <mergeCell ref="Q28:R28"/>
    <mergeCell ref="B25:D25"/>
    <mergeCell ref="L25:N25"/>
    <mergeCell ref="P25:R25"/>
    <mergeCell ref="Z25:AB25"/>
    <mergeCell ref="B26:B28"/>
    <mergeCell ref="C26:D26"/>
    <mergeCell ref="H26:H28"/>
    <mergeCell ref="K26:K28"/>
    <mergeCell ref="N26:N28"/>
    <mergeCell ref="P26:P28"/>
    <mergeCell ref="W22:Y22"/>
    <mergeCell ref="Z22:AA22"/>
    <mergeCell ref="B24:E24"/>
    <mergeCell ref="F24:N24"/>
    <mergeCell ref="P24:S24"/>
    <mergeCell ref="T24:AB24"/>
    <mergeCell ref="B21:E22"/>
    <mergeCell ref="P21:S22"/>
    <mergeCell ref="F22:H22"/>
    <mergeCell ref="I22:K22"/>
    <mergeCell ref="L22:M22"/>
    <mergeCell ref="T22:V22"/>
    <mergeCell ref="Q18:R18"/>
    <mergeCell ref="V18:V20"/>
    <mergeCell ref="Y18:Y20"/>
    <mergeCell ref="AB18:AB20"/>
    <mergeCell ref="C19:D19"/>
    <mergeCell ref="Q19:R19"/>
    <mergeCell ref="C20:D20"/>
    <mergeCell ref="Q20:R20"/>
    <mergeCell ref="B18:B20"/>
    <mergeCell ref="C18:D18"/>
    <mergeCell ref="H18:H20"/>
    <mergeCell ref="K18:K20"/>
    <mergeCell ref="N18:N20"/>
    <mergeCell ref="P18:P20"/>
    <mergeCell ref="Q15:R15"/>
    <mergeCell ref="V15:V17"/>
    <mergeCell ref="Y15:Y17"/>
    <mergeCell ref="AB15:AB17"/>
    <mergeCell ref="C16:D16"/>
    <mergeCell ref="Q16:R16"/>
    <mergeCell ref="C17:D17"/>
    <mergeCell ref="Q17:R17"/>
    <mergeCell ref="B14:D14"/>
    <mergeCell ref="L14:N14"/>
    <mergeCell ref="P14:R14"/>
    <mergeCell ref="Z14:AB14"/>
    <mergeCell ref="B15:B17"/>
    <mergeCell ref="C15:D15"/>
    <mergeCell ref="H15:H17"/>
    <mergeCell ref="K15:K17"/>
    <mergeCell ref="N15:N17"/>
    <mergeCell ref="P15:P17"/>
    <mergeCell ref="W11:Y11"/>
    <mergeCell ref="Z11:AA11"/>
    <mergeCell ref="B13:E13"/>
    <mergeCell ref="F13:N13"/>
    <mergeCell ref="P13:S13"/>
    <mergeCell ref="T13:AB13"/>
    <mergeCell ref="B10:E11"/>
    <mergeCell ref="P10:S11"/>
    <mergeCell ref="F11:H11"/>
    <mergeCell ref="I11:K11"/>
    <mergeCell ref="L11:M11"/>
    <mergeCell ref="T11:V11"/>
    <mergeCell ref="Q7:R7"/>
    <mergeCell ref="V7:V9"/>
    <mergeCell ref="Y7:Y9"/>
    <mergeCell ref="AB7:AB9"/>
    <mergeCell ref="C8:D8"/>
    <mergeCell ref="Q8:R8"/>
    <mergeCell ref="C9:D9"/>
    <mergeCell ref="Q9:R9"/>
    <mergeCell ref="B7:B9"/>
    <mergeCell ref="C7:D7"/>
    <mergeCell ref="H7:H9"/>
    <mergeCell ref="K7:K9"/>
    <mergeCell ref="N7:N9"/>
    <mergeCell ref="P7:P9"/>
    <mergeCell ref="B2:E2"/>
    <mergeCell ref="F2:N2"/>
    <mergeCell ref="P2:S2"/>
    <mergeCell ref="T2:AB2"/>
    <mergeCell ref="B3:D3"/>
    <mergeCell ref="L3:N3"/>
    <mergeCell ref="P3:R3"/>
    <mergeCell ref="Z3:AB3"/>
    <mergeCell ref="Q4:R4"/>
    <mergeCell ref="V4:V6"/>
    <mergeCell ref="Y4:Y6"/>
    <mergeCell ref="AB4:AB6"/>
    <mergeCell ref="C5:D5"/>
    <mergeCell ref="Q5:R5"/>
    <mergeCell ref="C6:D6"/>
    <mergeCell ref="Q6:R6"/>
    <mergeCell ref="B4:B6"/>
    <mergeCell ref="C4:D4"/>
    <mergeCell ref="H4:H6"/>
    <mergeCell ref="K4:K6"/>
    <mergeCell ref="N4:N6"/>
    <mergeCell ref="P4:P6"/>
  </mergeCells>
  <phoneticPr fontId="1"/>
  <pageMargins left="0.7" right="0.7" top="0.75" bottom="0.75" header="0.3" footer="0.3"/>
  <pageSetup paperSize="8" scale="64"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297F-C838-F640-A5AA-13AC9C40ACF8}">
  <sheetPr>
    <pageSetUpPr fitToPage="1"/>
  </sheetPr>
  <dimension ref="A1:U52"/>
  <sheetViews>
    <sheetView workbookViewId="0">
      <selection sqref="A1:A25"/>
    </sheetView>
  </sheetViews>
  <sheetFormatPr baseColWidth="10" defaultRowHeight="18"/>
  <cols>
    <col min="2" max="2" width="8.1640625" style="437" customWidth="1"/>
    <col min="3" max="3" width="23" style="437" customWidth="1"/>
    <col min="4" max="4" width="9.1640625" style="437" customWidth="1"/>
    <col min="5" max="5" width="14" style="437" customWidth="1"/>
    <col min="6" max="7" width="10.83203125" style="437"/>
    <col min="8" max="8" width="8" style="437" customWidth="1"/>
    <col min="9" max="9" width="23" style="437" customWidth="1"/>
    <col min="10" max="10" width="9.1640625" style="437" customWidth="1"/>
    <col min="11" max="11" width="14" style="437" customWidth="1"/>
    <col min="12" max="13" width="11" style="437" customWidth="1"/>
    <col min="14" max="14" width="12.83203125" style="437" customWidth="1"/>
    <col min="15" max="15" width="10" style="437" customWidth="1"/>
    <col min="16" max="16" width="12.83203125" style="437" customWidth="1"/>
    <col min="17" max="17" width="10" style="437" customWidth="1"/>
    <col min="18" max="18" width="12.83203125" style="437" customWidth="1"/>
    <col min="19" max="19" width="10" style="437" customWidth="1"/>
  </cols>
  <sheetData>
    <row r="1" spans="1:21" ht="41" customHeight="1" thickBot="1">
      <c r="A1" s="1291"/>
      <c r="B1" s="1292" t="s">
        <v>586</v>
      </c>
      <c r="C1" s="1292"/>
      <c r="D1" s="1292"/>
      <c r="E1" s="1292"/>
      <c r="F1" s="1292"/>
      <c r="G1" s="1292"/>
      <c r="H1" s="1292"/>
      <c r="I1" s="1292"/>
      <c r="J1" s="1292"/>
      <c r="K1" s="1292"/>
      <c r="L1" s="1292"/>
      <c r="M1" s="1292"/>
      <c r="N1" s="1292"/>
      <c r="O1" s="1292"/>
      <c r="P1" s="1292"/>
      <c r="Q1" s="1292"/>
      <c r="R1" s="1292"/>
      <c r="S1" s="1292"/>
      <c r="T1" s="1291"/>
      <c r="U1" s="1291"/>
    </row>
    <row r="2" spans="1:21" ht="41" customHeight="1" thickTop="1">
      <c r="A2" s="1291"/>
      <c r="B2" s="705" t="s">
        <v>125</v>
      </c>
      <c r="C2" s="703" t="s">
        <v>583</v>
      </c>
      <c r="D2" s="703" t="s">
        <v>569</v>
      </c>
      <c r="E2" s="703" t="s">
        <v>568</v>
      </c>
      <c r="F2" s="703" t="s">
        <v>567</v>
      </c>
      <c r="G2" s="704" t="s">
        <v>62</v>
      </c>
      <c r="H2" s="705" t="s">
        <v>58</v>
      </c>
      <c r="I2" s="703" t="s">
        <v>682</v>
      </c>
      <c r="J2" s="703" t="s">
        <v>569</v>
      </c>
      <c r="K2" s="706" t="s">
        <v>571</v>
      </c>
      <c r="L2" s="703" t="s">
        <v>567</v>
      </c>
      <c r="M2" s="707" t="s">
        <v>62</v>
      </c>
      <c r="N2" s="1222" t="s">
        <v>580</v>
      </c>
      <c r="O2" s="1223"/>
      <c r="P2" s="1224" t="s">
        <v>581</v>
      </c>
      <c r="Q2" s="1223"/>
      <c r="R2" s="1224" t="s">
        <v>582</v>
      </c>
      <c r="S2" s="1225"/>
      <c r="T2" s="1291"/>
      <c r="U2" s="1291"/>
    </row>
    <row r="3" spans="1:21" ht="30" customHeight="1">
      <c r="A3" s="1291"/>
      <c r="B3" s="716">
        <v>4</v>
      </c>
      <c r="C3" s="717" t="s">
        <v>576</v>
      </c>
      <c r="D3" s="718">
        <v>5</v>
      </c>
      <c r="E3" s="945">
        <v>490136</v>
      </c>
      <c r="F3" s="719">
        <v>352</v>
      </c>
      <c r="G3" s="934">
        <f>E3/F3</f>
        <v>1392.4318181818182</v>
      </c>
      <c r="H3" s="716">
        <v>4</v>
      </c>
      <c r="I3" s="717" t="s">
        <v>576</v>
      </c>
      <c r="J3" s="718">
        <v>5</v>
      </c>
      <c r="K3" s="721">
        <v>543750</v>
      </c>
      <c r="L3" s="719">
        <v>375</v>
      </c>
      <c r="M3" s="936">
        <f>K3/L3</f>
        <v>1450</v>
      </c>
      <c r="N3" s="938">
        <f>E3-K3</f>
        <v>-53614</v>
      </c>
      <c r="O3" s="939">
        <f>E3/K3</f>
        <v>0.90139954022988511</v>
      </c>
      <c r="P3" s="841">
        <f>F3-L3</f>
        <v>-23</v>
      </c>
      <c r="Q3" s="939">
        <f>F3/L3</f>
        <v>0.93866666666666665</v>
      </c>
      <c r="R3" s="841">
        <f>G3-M3</f>
        <v>-57.568181818181756</v>
      </c>
      <c r="S3" s="940">
        <f>G3/M3</f>
        <v>0.96029780564263323</v>
      </c>
      <c r="T3" s="1291"/>
      <c r="U3" s="1291"/>
    </row>
    <row r="4" spans="1:21" ht="30" customHeight="1">
      <c r="A4" s="1291"/>
      <c r="B4" s="716">
        <v>5</v>
      </c>
      <c r="C4" s="717" t="s">
        <v>579</v>
      </c>
      <c r="D4" s="718">
        <v>20</v>
      </c>
      <c r="E4" s="945">
        <v>5112218</v>
      </c>
      <c r="F4" s="719">
        <v>2610</v>
      </c>
      <c r="G4" s="934">
        <f t="shared" ref="G4:G10" si="0">E4/F4</f>
        <v>1958.7042145593871</v>
      </c>
      <c r="H4" s="716">
        <v>5</v>
      </c>
      <c r="I4" s="717" t="s">
        <v>579</v>
      </c>
      <c r="J4" s="718">
        <v>23</v>
      </c>
      <c r="K4" s="721">
        <v>2847520</v>
      </c>
      <c r="L4" s="719">
        <v>1600</v>
      </c>
      <c r="M4" s="936">
        <f t="shared" ref="M4:M10" si="1">K4/L4</f>
        <v>1779.7</v>
      </c>
      <c r="N4" s="938">
        <f t="shared" ref="N4:N10" si="2">E4-K4</f>
        <v>2264698</v>
      </c>
      <c r="O4" s="939">
        <f t="shared" ref="O4:O10" si="3">E4/K4</f>
        <v>1.7953229476878125</v>
      </c>
      <c r="P4" s="841">
        <f t="shared" ref="P4:P10" si="4">F4-L4</f>
        <v>1010</v>
      </c>
      <c r="Q4" s="939">
        <f t="shared" ref="Q4:Q10" si="5">F4/L4</f>
        <v>1.6312500000000001</v>
      </c>
      <c r="R4" s="841">
        <f t="shared" ref="R4:R10" si="6">G4-M4</f>
        <v>179.00421455938704</v>
      </c>
      <c r="S4" s="940">
        <f t="shared" ref="S4:S10" si="7">G4/M4</f>
        <v>1.1005811173565134</v>
      </c>
      <c r="T4" s="1291"/>
      <c r="U4" s="1291"/>
    </row>
    <row r="5" spans="1:21" ht="30" customHeight="1">
      <c r="A5" s="1291"/>
      <c r="B5" s="716">
        <v>6</v>
      </c>
      <c r="C5" s="717" t="s">
        <v>561</v>
      </c>
      <c r="D5" s="718">
        <v>30</v>
      </c>
      <c r="E5" s="945">
        <v>33132365</v>
      </c>
      <c r="F5" s="719">
        <v>8280</v>
      </c>
      <c r="G5" s="934">
        <f t="shared" si="0"/>
        <v>4001.4933574879228</v>
      </c>
      <c r="H5" s="716">
        <v>6</v>
      </c>
      <c r="I5" s="717" t="s">
        <v>561</v>
      </c>
      <c r="J5" s="718">
        <v>30</v>
      </c>
      <c r="K5" s="721">
        <v>22680000</v>
      </c>
      <c r="L5" s="719">
        <v>6000</v>
      </c>
      <c r="M5" s="936">
        <f t="shared" si="1"/>
        <v>3780</v>
      </c>
      <c r="N5" s="938">
        <f t="shared" si="2"/>
        <v>10452365</v>
      </c>
      <c r="O5" s="939">
        <f t="shared" si="3"/>
        <v>1.4608626543209877</v>
      </c>
      <c r="P5" s="841">
        <f t="shared" si="4"/>
        <v>2280</v>
      </c>
      <c r="Q5" s="939">
        <f t="shared" si="5"/>
        <v>1.38</v>
      </c>
      <c r="R5" s="841">
        <f t="shared" si="6"/>
        <v>221.49335748792282</v>
      </c>
      <c r="S5" s="940">
        <f t="shared" si="7"/>
        <v>1.0585961263195562</v>
      </c>
      <c r="T5" s="1291"/>
      <c r="U5" s="1291"/>
    </row>
    <row r="6" spans="1:21" ht="30" customHeight="1">
      <c r="A6" s="1291"/>
      <c r="B6" s="716">
        <v>7</v>
      </c>
      <c r="C6" s="717" t="s">
        <v>561</v>
      </c>
      <c r="D6" s="718">
        <v>31</v>
      </c>
      <c r="E6" s="945">
        <v>63022682</v>
      </c>
      <c r="F6" s="719">
        <v>14790</v>
      </c>
      <c r="G6" s="934">
        <f t="shared" si="0"/>
        <v>4261.1684922244758</v>
      </c>
      <c r="H6" s="716">
        <v>7</v>
      </c>
      <c r="I6" s="717" t="s">
        <v>561</v>
      </c>
      <c r="J6" s="718">
        <v>31</v>
      </c>
      <c r="K6" s="721">
        <v>49815000</v>
      </c>
      <c r="L6" s="719">
        <v>12150</v>
      </c>
      <c r="M6" s="936">
        <f t="shared" si="1"/>
        <v>4100</v>
      </c>
      <c r="N6" s="938">
        <f t="shared" si="2"/>
        <v>13207682</v>
      </c>
      <c r="O6" s="939">
        <f t="shared" si="3"/>
        <v>1.2651346381611965</v>
      </c>
      <c r="P6" s="841">
        <f t="shared" si="4"/>
        <v>2640</v>
      </c>
      <c r="Q6" s="939">
        <f t="shared" si="5"/>
        <v>1.2172839506172839</v>
      </c>
      <c r="R6" s="841">
        <f t="shared" si="6"/>
        <v>161.16849222447581</v>
      </c>
      <c r="S6" s="940">
        <f t="shared" si="7"/>
        <v>1.0393093883474331</v>
      </c>
      <c r="T6" s="1291"/>
      <c r="U6" s="1291"/>
    </row>
    <row r="7" spans="1:21" ht="30" customHeight="1">
      <c r="A7" s="1291"/>
      <c r="B7" s="716">
        <v>8</v>
      </c>
      <c r="C7" s="717" t="s">
        <v>561</v>
      </c>
      <c r="D7" s="718">
        <v>31</v>
      </c>
      <c r="E7" s="945">
        <v>61443318</v>
      </c>
      <c r="F7" s="719">
        <v>14547</v>
      </c>
      <c r="G7" s="934">
        <f t="shared" si="0"/>
        <v>4223.7793359455554</v>
      </c>
      <c r="H7" s="716">
        <v>8</v>
      </c>
      <c r="I7" s="717" t="s">
        <v>561</v>
      </c>
      <c r="J7" s="718">
        <v>31</v>
      </c>
      <c r="K7" s="721">
        <v>56840000</v>
      </c>
      <c r="L7" s="719">
        <v>14000</v>
      </c>
      <c r="M7" s="936">
        <f t="shared" si="1"/>
        <v>4060</v>
      </c>
      <c r="N7" s="938">
        <f t="shared" si="2"/>
        <v>4603318</v>
      </c>
      <c r="O7" s="939">
        <f t="shared" si="3"/>
        <v>1.0809872976776917</v>
      </c>
      <c r="P7" s="841">
        <f t="shared" si="4"/>
        <v>547</v>
      </c>
      <c r="Q7" s="939">
        <f t="shared" si="5"/>
        <v>1.0390714285714286</v>
      </c>
      <c r="R7" s="841">
        <f t="shared" si="6"/>
        <v>163.77933594555543</v>
      </c>
      <c r="S7" s="940">
        <f t="shared" si="7"/>
        <v>1.0403397379176245</v>
      </c>
      <c r="T7" s="1291"/>
      <c r="U7" s="1291"/>
    </row>
    <row r="8" spans="1:21" ht="30" customHeight="1">
      <c r="A8" s="1291"/>
      <c r="B8" s="716">
        <v>9</v>
      </c>
      <c r="C8" s="717" t="s">
        <v>585</v>
      </c>
      <c r="D8" s="718">
        <v>26</v>
      </c>
      <c r="E8" s="945">
        <v>15779145</v>
      </c>
      <c r="F8" s="719">
        <v>4669</v>
      </c>
      <c r="G8" s="934">
        <f t="shared" si="0"/>
        <v>3379.5555793531807</v>
      </c>
      <c r="H8" s="716">
        <v>9</v>
      </c>
      <c r="I8" s="717" t="s">
        <v>578</v>
      </c>
      <c r="J8" s="718">
        <v>26</v>
      </c>
      <c r="K8" s="721">
        <v>20842025</v>
      </c>
      <c r="L8" s="719">
        <v>5750</v>
      </c>
      <c r="M8" s="936">
        <f t="shared" si="1"/>
        <v>3624.7</v>
      </c>
      <c r="N8" s="938">
        <f t="shared" si="2"/>
        <v>-5062880</v>
      </c>
      <c r="O8" s="939">
        <f t="shared" si="3"/>
        <v>0.75708310492862374</v>
      </c>
      <c r="P8" s="841">
        <f t="shared" si="4"/>
        <v>-1081</v>
      </c>
      <c r="Q8" s="939">
        <f t="shared" si="5"/>
        <v>0.81200000000000006</v>
      </c>
      <c r="R8" s="841">
        <f t="shared" si="6"/>
        <v>-245.14442064681907</v>
      </c>
      <c r="S8" s="940">
        <f t="shared" si="7"/>
        <v>0.93236835582342836</v>
      </c>
      <c r="T8" s="1291"/>
      <c r="U8" s="1291"/>
    </row>
    <row r="9" spans="1:21" ht="30" customHeight="1" thickBot="1">
      <c r="A9" s="1291"/>
      <c r="B9" s="737">
        <v>10</v>
      </c>
      <c r="C9" s="738" t="s">
        <v>585</v>
      </c>
      <c r="D9" s="739">
        <v>5</v>
      </c>
      <c r="E9" s="946">
        <v>397683</v>
      </c>
      <c r="F9" s="740">
        <v>274</v>
      </c>
      <c r="G9" s="935">
        <f t="shared" si="0"/>
        <v>1451.3978102189781</v>
      </c>
      <c r="H9" s="737">
        <v>10</v>
      </c>
      <c r="I9" s="738" t="s">
        <v>577</v>
      </c>
      <c r="J9" s="739">
        <v>13</v>
      </c>
      <c r="K9" s="759">
        <v>840000</v>
      </c>
      <c r="L9" s="740">
        <v>600</v>
      </c>
      <c r="M9" s="937">
        <f t="shared" si="1"/>
        <v>1400</v>
      </c>
      <c r="N9" s="941">
        <f t="shared" si="2"/>
        <v>-442317</v>
      </c>
      <c r="O9" s="942">
        <f t="shared" si="3"/>
        <v>0.47343214285714286</v>
      </c>
      <c r="P9" s="943">
        <f t="shared" si="4"/>
        <v>-326</v>
      </c>
      <c r="Q9" s="942">
        <f t="shared" si="5"/>
        <v>0.45666666666666667</v>
      </c>
      <c r="R9" s="943">
        <f t="shared" si="6"/>
        <v>51.397810218978066</v>
      </c>
      <c r="S9" s="944">
        <f t="shared" si="7"/>
        <v>1.0367127215849843</v>
      </c>
      <c r="T9" s="1291"/>
      <c r="U9" s="1291"/>
    </row>
    <row r="10" spans="1:21" ht="30" customHeight="1" thickBot="1">
      <c r="A10" s="1291"/>
      <c r="B10" s="1293" t="s">
        <v>526</v>
      </c>
      <c r="C10" s="1294"/>
      <c r="D10" s="760">
        <f>SUM(D3:D9)</f>
        <v>148</v>
      </c>
      <c r="E10" s="760">
        <f>SUM(E3:E9)</f>
        <v>179377547</v>
      </c>
      <c r="F10" s="760">
        <f>SUM(F3:F9)</f>
        <v>45522</v>
      </c>
      <c r="G10" s="761">
        <f t="shared" si="0"/>
        <v>3940.4583937436842</v>
      </c>
      <c r="H10" s="1293" t="s">
        <v>526</v>
      </c>
      <c r="I10" s="1294"/>
      <c r="J10" s="760">
        <f>SUM(J3:J9)</f>
        <v>159</v>
      </c>
      <c r="K10" s="760">
        <f>SUM(K3:K9)</f>
        <v>154408295</v>
      </c>
      <c r="L10" s="760">
        <f>SUM(L3:L9)</f>
        <v>40475</v>
      </c>
      <c r="M10" s="761">
        <f t="shared" si="1"/>
        <v>3814.9053736874612</v>
      </c>
      <c r="N10" s="762">
        <f t="shared" si="2"/>
        <v>24969252</v>
      </c>
      <c r="O10" s="763">
        <f t="shared" si="3"/>
        <v>1.1617092656842043</v>
      </c>
      <c r="P10" s="760">
        <f t="shared" si="4"/>
        <v>5047</v>
      </c>
      <c r="Q10" s="763">
        <f t="shared" si="5"/>
        <v>1.1246942557134034</v>
      </c>
      <c r="R10" s="760">
        <f t="shared" si="6"/>
        <v>125.55302005622298</v>
      </c>
      <c r="S10" s="764">
        <f t="shared" si="7"/>
        <v>1.0329111754441407</v>
      </c>
      <c r="T10" s="1291"/>
      <c r="U10" s="1291"/>
    </row>
    <row r="11" spans="1:21" ht="20" thickTop="1" thickBot="1">
      <c r="A11" s="1291"/>
      <c r="B11" s="765"/>
      <c r="C11" s="765"/>
      <c r="D11" s="765"/>
      <c r="E11" s="765"/>
      <c r="F11" s="765"/>
      <c r="G11" s="765"/>
      <c r="H11" s="765"/>
      <c r="I11" s="765"/>
      <c r="J11" s="765"/>
      <c r="K11" s="765"/>
      <c r="L11" s="765"/>
      <c r="M11" s="765"/>
      <c r="N11" s="765"/>
      <c r="O11" s="765"/>
      <c r="P11" s="765"/>
      <c r="Q11" s="765"/>
      <c r="R11" s="765"/>
      <c r="S11" s="765"/>
      <c r="T11" s="1291"/>
      <c r="U11" s="1291"/>
    </row>
    <row r="12" spans="1:21" ht="41" customHeight="1" thickTop="1">
      <c r="A12" s="1291"/>
      <c r="B12" s="705">
        <v>2025</v>
      </c>
      <c r="C12" s="703" t="s">
        <v>583</v>
      </c>
      <c r="D12" s="703" t="s">
        <v>569</v>
      </c>
      <c r="E12" s="703" t="s">
        <v>568</v>
      </c>
      <c r="F12" s="703" t="s">
        <v>567</v>
      </c>
      <c r="G12" s="704" t="s">
        <v>62</v>
      </c>
      <c r="H12" s="705">
        <v>2024</v>
      </c>
      <c r="I12" s="703" t="s">
        <v>583</v>
      </c>
      <c r="J12" s="703" t="s">
        <v>569</v>
      </c>
      <c r="K12" s="706" t="s">
        <v>571</v>
      </c>
      <c r="L12" s="703" t="s">
        <v>567</v>
      </c>
      <c r="M12" s="707" t="s">
        <v>62</v>
      </c>
      <c r="N12" s="1222" t="s">
        <v>572</v>
      </c>
      <c r="O12" s="1223"/>
      <c r="P12" s="1224" t="s">
        <v>573</v>
      </c>
      <c r="Q12" s="1223"/>
      <c r="R12" s="1224" t="s">
        <v>574</v>
      </c>
      <c r="S12" s="1225"/>
      <c r="T12" s="1291"/>
      <c r="U12" s="1291"/>
    </row>
    <row r="13" spans="1:21" ht="30" customHeight="1">
      <c r="A13" s="1291"/>
      <c r="B13" s="723" t="s">
        <v>557</v>
      </c>
      <c r="C13" s="724" t="s">
        <v>560</v>
      </c>
      <c r="D13" s="725">
        <v>23</v>
      </c>
      <c r="E13" s="947">
        <v>3013909</v>
      </c>
      <c r="F13" s="726">
        <v>2311</v>
      </c>
      <c r="G13" s="934">
        <f>E13/F13</f>
        <v>1304.1579402855907</v>
      </c>
      <c r="H13" s="723" t="s">
        <v>557</v>
      </c>
      <c r="I13" s="724" t="s">
        <v>560</v>
      </c>
      <c r="J13" s="725">
        <v>23</v>
      </c>
      <c r="K13" s="726">
        <v>2939522</v>
      </c>
      <c r="L13" s="726">
        <v>2348</v>
      </c>
      <c r="M13" s="936">
        <f>K13/L13</f>
        <v>1251.9258943781942</v>
      </c>
      <c r="N13" s="751">
        <f>E13-K13</f>
        <v>74387</v>
      </c>
      <c r="O13" s="752">
        <f>E13/K13</f>
        <v>1.0253058150270691</v>
      </c>
      <c r="P13" s="753">
        <f>F13-L13</f>
        <v>-37</v>
      </c>
      <c r="Q13" s="752">
        <f>F13/L13</f>
        <v>0.98424190800681433</v>
      </c>
      <c r="R13" s="753">
        <f>G13-M13</f>
        <v>52.232045907396468</v>
      </c>
      <c r="S13" s="754">
        <f>G13/M13</f>
        <v>1.0417213559859619</v>
      </c>
      <c r="T13" s="1291"/>
      <c r="U13" s="1291"/>
    </row>
    <row r="14" spans="1:21" ht="30" customHeight="1">
      <c r="A14" s="1291"/>
      <c r="B14" s="716">
        <v>5</v>
      </c>
      <c r="C14" s="717" t="s">
        <v>686</v>
      </c>
      <c r="D14" s="718">
        <v>2</v>
      </c>
      <c r="E14" s="945">
        <v>2588445</v>
      </c>
      <c r="F14" s="719">
        <v>651</v>
      </c>
      <c r="G14" s="934">
        <f t="shared" ref="G14:G22" si="8">E14/F14</f>
        <v>3976.1059907834101</v>
      </c>
      <c r="H14" s="716">
        <v>5</v>
      </c>
      <c r="I14" s="717" t="s">
        <v>559</v>
      </c>
      <c r="J14" s="718">
        <v>5</v>
      </c>
      <c r="K14" s="719">
        <v>477807</v>
      </c>
      <c r="L14" s="719">
        <v>133</v>
      </c>
      <c r="M14" s="936">
        <f t="shared" ref="M14:M22" si="9">K14/L14</f>
        <v>3592.5338345864661</v>
      </c>
      <c r="N14" s="938">
        <f t="shared" ref="N14:N22" si="10">E14-K14</f>
        <v>2110638</v>
      </c>
      <c r="O14" s="939">
        <f t="shared" ref="O14:O22" si="11">E14/K14</f>
        <v>5.4173442415033684</v>
      </c>
      <c r="P14" s="841">
        <f t="shared" ref="P14:P22" si="12">F14-L14</f>
        <v>518</v>
      </c>
      <c r="Q14" s="939">
        <f t="shared" ref="Q14:Q22" si="13">F14/L14</f>
        <v>4.8947368421052628</v>
      </c>
      <c r="R14" s="841">
        <f t="shared" ref="R14:R22" si="14">G14-M14</f>
        <v>383.57215619694398</v>
      </c>
      <c r="S14" s="940">
        <f t="shared" ref="S14:S22" si="15">G14/M14</f>
        <v>1.1067692536404732</v>
      </c>
      <c r="T14" s="1291"/>
      <c r="U14" s="1291"/>
    </row>
    <row r="15" spans="1:21" ht="30" customHeight="1">
      <c r="A15" s="1291"/>
      <c r="B15" s="716">
        <v>6</v>
      </c>
      <c r="C15" s="717" t="s">
        <v>561</v>
      </c>
      <c r="D15" s="718">
        <v>30</v>
      </c>
      <c r="E15" s="945">
        <v>33132365</v>
      </c>
      <c r="F15" s="719">
        <v>8280</v>
      </c>
      <c r="G15" s="934">
        <f t="shared" si="8"/>
        <v>4001.4933574879228</v>
      </c>
      <c r="H15" s="716">
        <v>6</v>
      </c>
      <c r="I15" s="717" t="s">
        <v>561</v>
      </c>
      <c r="J15" s="718">
        <v>30</v>
      </c>
      <c r="K15" s="719">
        <v>19170665</v>
      </c>
      <c r="L15" s="719">
        <v>5174</v>
      </c>
      <c r="M15" s="936">
        <f t="shared" si="9"/>
        <v>3705.1923076923076</v>
      </c>
      <c r="N15" s="938">
        <f t="shared" si="10"/>
        <v>13961700</v>
      </c>
      <c r="O15" s="939">
        <f t="shared" si="11"/>
        <v>1.7282845952396539</v>
      </c>
      <c r="P15" s="841">
        <f t="shared" si="12"/>
        <v>3106</v>
      </c>
      <c r="Q15" s="939">
        <f t="shared" si="13"/>
        <v>1.6003092385001934</v>
      </c>
      <c r="R15" s="841">
        <f t="shared" si="14"/>
        <v>296.3010497956152</v>
      </c>
      <c r="S15" s="940">
        <f t="shared" si="15"/>
        <v>1.0799691420012041</v>
      </c>
      <c r="T15" s="1291"/>
      <c r="U15" s="1291"/>
    </row>
    <row r="16" spans="1:21" ht="30" customHeight="1">
      <c r="A16" s="1291"/>
      <c r="B16" s="716">
        <v>7</v>
      </c>
      <c r="C16" s="717" t="s">
        <v>561</v>
      </c>
      <c r="D16" s="718">
        <v>31</v>
      </c>
      <c r="E16" s="945">
        <v>63022682</v>
      </c>
      <c r="F16" s="719">
        <v>14790</v>
      </c>
      <c r="G16" s="934">
        <f t="shared" si="8"/>
        <v>4261.1684922244758</v>
      </c>
      <c r="H16" s="716">
        <v>7</v>
      </c>
      <c r="I16" s="717" t="s">
        <v>561</v>
      </c>
      <c r="J16" s="718">
        <v>31</v>
      </c>
      <c r="K16" s="719">
        <v>47598067</v>
      </c>
      <c r="L16" s="719">
        <v>11438</v>
      </c>
      <c r="M16" s="936">
        <f t="shared" si="9"/>
        <v>4161.3977093897538</v>
      </c>
      <c r="N16" s="938">
        <f t="shared" si="10"/>
        <v>15424615</v>
      </c>
      <c r="O16" s="939">
        <f t="shared" si="11"/>
        <v>1.3240596934325084</v>
      </c>
      <c r="P16" s="841">
        <f t="shared" si="12"/>
        <v>3352</v>
      </c>
      <c r="Q16" s="939">
        <f t="shared" si="13"/>
        <v>1.2930582269627557</v>
      </c>
      <c r="R16" s="841">
        <f t="shared" si="14"/>
        <v>99.770782834722013</v>
      </c>
      <c r="S16" s="940">
        <f t="shared" si="15"/>
        <v>1.0239753058472638</v>
      </c>
      <c r="T16" s="1291"/>
      <c r="U16" s="1291"/>
    </row>
    <row r="17" spans="1:21" ht="30" customHeight="1">
      <c r="A17" s="1291"/>
      <c r="B17" s="716">
        <v>8</v>
      </c>
      <c r="C17" s="717" t="s">
        <v>561</v>
      </c>
      <c r="D17" s="718">
        <v>31</v>
      </c>
      <c r="E17" s="945">
        <v>61443318</v>
      </c>
      <c r="F17" s="719">
        <v>14547</v>
      </c>
      <c r="G17" s="934">
        <f t="shared" si="8"/>
        <v>4223.7793359455554</v>
      </c>
      <c r="H17" s="716">
        <v>8</v>
      </c>
      <c r="I17" s="717" t="s">
        <v>561</v>
      </c>
      <c r="J17" s="718">
        <v>31</v>
      </c>
      <c r="K17" s="719">
        <v>55870570</v>
      </c>
      <c r="L17" s="719">
        <v>13891</v>
      </c>
      <c r="M17" s="936">
        <f t="shared" si="9"/>
        <v>4022.0696854078178</v>
      </c>
      <c r="N17" s="938">
        <f t="shared" si="10"/>
        <v>5572748</v>
      </c>
      <c r="O17" s="939">
        <f t="shared" si="11"/>
        <v>1.099743890209103</v>
      </c>
      <c r="P17" s="841">
        <f t="shared" si="12"/>
        <v>656</v>
      </c>
      <c r="Q17" s="939">
        <f t="shared" si="13"/>
        <v>1.0472248218270823</v>
      </c>
      <c r="R17" s="841">
        <f t="shared" si="14"/>
        <v>201.70965053773762</v>
      </c>
      <c r="S17" s="940">
        <f t="shared" si="15"/>
        <v>1.0501507100360656</v>
      </c>
      <c r="T17" s="1291"/>
      <c r="U17" s="1291"/>
    </row>
    <row r="18" spans="1:21" ht="30" customHeight="1">
      <c r="A18" s="1291"/>
      <c r="B18" s="716">
        <v>9</v>
      </c>
      <c r="C18" s="717" t="s">
        <v>683</v>
      </c>
      <c r="D18" s="718">
        <v>15</v>
      </c>
      <c r="E18" s="945">
        <v>14966464</v>
      </c>
      <c r="F18" s="719">
        <v>4073</v>
      </c>
      <c r="G18" s="934">
        <f t="shared" si="8"/>
        <v>3674.5553645961209</v>
      </c>
      <c r="H18" s="716">
        <v>9</v>
      </c>
      <c r="I18" s="717" t="s">
        <v>562</v>
      </c>
      <c r="J18" s="718">
        <v>8</v>
      </c>
      <c r="K18" s="719">
        <v>8816632</v>
      </c>
      <c r="L18" s="719">
        <v>2410</v>
      </c>
      <c r="M18" s="936">
        <f t="shared" si="9"/>
        <v>3658.3535269709541</v>
      </c>
      <c r="N18" s="938">
        <f t="shared" si="10"/>
        <v>6149832</v>
      </c>
      <c r="O18" s="939">
        <f t="shared" si="11"/>
        <v>1.6975262208970501</v>
      </c>
      <c r="P18" s="841">
        <f t="shared" si="12"/>
        <v>1663</v>
      </c>
      <c r="Q18" s="939">
        <f t="shared" si="13"/>
        <v>1.6900414937759336</v>
      </c>
      <c r="R18" s="841">
        <f t="shared" si="14"/>
        <v>16.201837625166718</v>
      </c>
      <c r="S18" s="940">
        <f t="shared" si="15"/>
        <v>1.0044287238796688</v>
      </c>
      <c r="T18" s="1291"/>
      <c r="U18" s="1291"/>
    </row>
    <row r="19" spans="1:21" ht="30" customHeight="1" thickBot="1">
      <c r="A19" s="1291"/>
      <c r="B19" s="730" t="s">
        <v>558</v>
      </c>
      <c r="C19" s="731" t="s">
        <v>684</v>
      </c>
      <c r="D19" s="732">
        <v>16</v>
      </c>
      <c r="E19" s="948">
        <v>1210364</v>
      </c>
      <c r="F19" s="733">
        <v>870</v>
      </c>
      <c r="G19" s="935">
        <f t="shared" si="8"/>
        <v>1391.222988505747</v>
      </c>
      <c r="H19" s="730" t="s">
        <v>558</v>
      </c>
      <c r="I19" s="731" t="s">
        <v>563</v>
      </c>
      <c r="J19" s="732">
        <v>23</v>
      </c>
      <c r="K19" s="733">
        <v>4982837</v>
      </c>
      <c r="L19" s="733">
        <v>1704</v>
      </c>
      <c r="M19" s="937">
        <f t="shared" si="9"/>
        <v>2924.2001173708918</v>
      </c>
      <c r="N19" s="755">
        <f t="shared" si="10"/>
        <v>-3772473</v>
      </c>
      <c r="O19" s="756">
        <f t="shared" si="11"/>
        <v>0.24290660119927665</v>
      </c>
      <c r="P19" s="757">
        <f t="shared" si="12"/>
        <v>-834</v>
      </c>
      <c r="Q19" s="756">
        <f t="shared" si="13"/>
        <v>0.51056338028169013</v>
      </c>
      <c r="R19" s="757">
        <f t="shared" si="14"/>
        <v>-1532.9771288651448</v>
      </c>
      <c r="S19" s="758">
        <f t="shared" si="15"/>
        <v>0.47576189476272113</v>
      </c>
      <c r="T19" s="1291"/>
      <c r="U19" s="1291"/>
    </row>
    <row r="20" spans="1:21" ht="30" customHeight="1">
      <c r="A20" s="1291"/>
      <c r="B20" s="1226" t="s">
        <v>624</v>
      </c>
      <c r="C20" s="1227"/>
      <c r="D20" s="687">
        <f>D15+D14+D16+D17+D18</f>
        <v>109</v>
      </c>
      <c r="E20" s="687">
        <f>E15+E14+E16+E17+E18</f>
        <v>175153274</v>
      </c>
      <c r="F20" s="687">
        <f>F15+F14+F16+F17+F18</f>
        <v>42341</v>
      </c>
      <c r="G20" s="688">
        <f t="shared" si="8"/>
        <v>4136.7297418577737</v>
      </c>
      <c r="H20" s="1226" t="s">
        <v>527</v>
      </c>
      <c r="I20" s="1227"/>
      <c r="J20" s="687">
        <f>J15+J14+J16+J17+J18</f>
        <v>105</v>
      </c>
      <c r="K20" s="687">
        <f>K15+K14+K16+K17+K18</f>
        <v>131933741</v>
      </c>
      <c r="L20" s="687">
        <f>L15+L14+L16+L17+L18</f>
        <v>33046</v>
      </c>
      <c r="M20" s="689">
        <f t="shared" si="9"/>
        <v>3992.4269503116866</v>
      </c>
      <c r="N20" s="698">
        <f t="shared" si="10"/>
        <v>43219533</v>
      </c>
      <c r="O20" s="699">
        <f t="shared" si="11"/>
        <v>1.3275851398771448</v>
      </c>
      <c r="P20" s="687">
        <f t="shared" si="12"/>
        <v>9295</v>
      </c>
      <c r="Q20" s="699">
        <f t="shared" si="13"/>
        <v>1.2812745869394178</v>
      </c>
      <c r="R20" s="687">
        <f t="shared" si="14"/>
        <v>144.30279154608706</v>
      </c>
      <c r="S20" s="700">
        <f t="shared" si="15"/>
        <v>1.0361441282062334</v>
      </c>
      <c r="T20" s="1291"/>
      <c r="U20" s="1291"/>
    </row>
    <row r="21" spans="1:21" ht="30" customHeight="1">
      <c r="A21" s="1291"/>
      <c r="B21" s="1228" t="s">
        <v>685</v>
      </c>
      <c r="C21" s="1229"/>
      <c r="D21" s="690">
        <f>D13+D19</f>
        <v>39</v>
      </c>
      <c r="E21" s="690">
        <f>E13+E19</f>
        <v>4224273</v>
      </c>
      <c r="F21" s="690">
        <f>F13+F19</f>
        <v>3181</v>
      </c>
      <c r="G21" s="691">
        <f t="shared" si="8"/>
        <v>1327.9701351776171</v>
      </c>
      <c r="H21" s="1228" t="s">
        <v>528</v>
      </c>
      <c r="I21" s="1229"/>
      <c r="J21" s="690">
        <f>J13+J19</f>
        <v>46</v>
      </c>
      <c r="K21" s="690">
        <f>K13+K19</f>
        <v>7922359</v>
      </c>
      <c r="L21" s="690">
        <f>L13+L19</f>
        <v>4052</v>
      </c>
      <c r="M21" s="692">
        <f t="shared" si="9"/>
        <v>1955.1725074037513</v>
      </c>
      <c r="N21" s="693">
        <f t="shared" si="10"/>
        <v>-3698086</v>
      </c>
      <c r="O21" s="694">
        <f t="shared" si="11"/>
        <v>0.53320898484908341</v>
      </c>
      <c r="P21" s="690">
        <f t="shared" si="12"/>
        <v>-871</v>
      </c>
      <c r="Q21" s="694">
        <f t="shared" si="13"/>
        <v>0.78504442250740381</v>
      </c>
      <c r="R21" s="690">
        <f t="shared" si="14"/>
        <v>-627.20237222613423</v>
      </c>
      <c r="S21" s="701">
        <f t="shared" si="15"/>
        <v>0.67920867859430556</v>
      </c>
      <c r="T21" s="1291"/>
      <c r="U21" s="1291"/>
    </row>
    <row r="22" spans="1:21" ht="30" customHeight="1" thickBot="1">
      <c r="A22" s="1291"/>
      <c r="B22" s="1230" t="s">
        <v>526</v>
      </c>
      <c r="C22" s="1231"/>
      <c r="D22" s="673">
        <f>SUM(D13:D19)</f>
        <v>148</v>
      </c>
      <c r="E22" s="673">
        <f>SUM(E13:E19)</f>
        <v>179377547</v>
      </c>
      <c r="F22" s="673">
        <f>SUM(F13:F19)</f>
        <v>45522</v>
      </c>
      <c r="G22" s="679">
        <f t="shared" si="8"/>
        <v>3940.4583937436842</v>
      </c>
      <c r="H22" s="1230" t="s">
        <v>526</v>
      </c>
      <c r="I22" s="1231"/>
      <c r="J22" s="673">
        <f>SUM(J13:J19)</f>
        <v>151</v>
      </c>
      <c r="K22" s="673">
        <f>SUM(K13:K19)</f>
        <v>139856100</v>
      </c>
      <c r="L22" s="673">
        <f>SUM(L13:L19)</f>
        <v>37098</v>
      </c>
      <c r="M22" s="679">
        <f t="shared" si="9"/>
        <v>3769.9094290797348</v>
      </c>
      <c r="N22" s="695">
        <f t="shared" si="10"/>
        <v>39521447</v>
      </c>
      <c r="O22" s="696">
        <f t="shared" si="11"/>
        <v>1.2825865085612997</v>
      </c>
      <c r="P22" s="673">
        <f t="shared" si="12"/>
        <v>8424</v>
      </c>
      <c r="Q22" s="696">
        <f t="shared" si="13"/>
        <v>1.2270742358078603</v>
      </c>
      <c r="R22" s="673">
        <f t="shared" si="14"/>
        <v>170.54896466394939</v>
      </c>
      <c r="S22" s="697">
        <f t="shared" si="15"/>
        <v>1.0452395390054721</v>
      </c>
      <c r="T22" s="1291"/>
      <c r="U22" s="1291"/>
    </row>
    <row r="23" spans="1:21" ht="19" customHeight="1" thickTop="1">
      <c r="A23" s="1291"/>
      <c r="B23" s="1295"/>
      <c r="C23" s="1295"/>
      <c r="D23" s="1295"/>
      <c r="E23" s="1295"/>
      <c r="F23" s="1295"/>
      <c r="G23" s="1295"/>
      <c r="H23" s="1295"/>
      <c r="I23" s="1295"/>
      <c r="J23" s="1295"/>
      <c r="K23" s="1295"/>
      <c r="L23" s="1295"/>
      <c r="M23" s="1295"/>
      <c r="N23" s="1295"/>
      <c r="O23" s="1295"/>
      <c r="P23" s="1295"/>
      <c r="Q23" s="1295"/>
      <c r="R23" s="1295"/>
      <c r="S23" s="1295"/>
      <c r="T23" s="1291"/>
      <c r="U23" s="1291"/>
    </row>
    <row r="24" spans="1:21" ht="18" customHeight="1">
      <c r="A24" s="1291"/>
      <c r="B24" s="1296"/>
      <c r="C24" s="1296"/>
      <c r="D24" s="1296"/>
      <c r="E24" s="1296"/>
      <c r="F24" s="1296"/>
      <c r="G24" s="1296"/>
      <c r="H24" s="1296"/>
      <c r="I24" s="1296"/>
      <c r="J24" s="1296"/>
      <c r="K24" s="1296"/>
      <c r="L24" s="1296"/>
      <c r="M24" s="1296"/>
      <c r="N24" s="1296"/>
      <c r="O24" s="1296"/>
      <c r="P24" s="1296"/>
      <c r="Q24" s="1296"/>
      <c r="R24" s="1296"/>
      <c r="S24" s="1296"/>
      <c r="T24" s="1291"/>
      <c r="U24" s="1291"/>
    </row>
    <row r="25" spans="1:21" ht="18" customHeight="1">
      <c r="A25" s="1291"/>
      <c r="B25" s="1296"/>
      <c r="C25" s="1296"/>
      <c r="D25" s="1296"/>
      <c r="E25" s="1296"/>
      <c r="F25" s="1296"/>
      <c r="G25" s="1296"/>
      <c r="H25" s="1296"/>
      <c r="I25" s="1296"/>
      <c r="J25" s="1296"/>
      <c r="K25" s="1296"/>
      <c r="L25" s="1296"/>
      <c r="M25" s="1296"/>
      <c r="N25" s="1296"/>
      <c r="O25" s="1296"/>
      <c r="P25" s="1296"/>
      <c r="Q25" s="1296"/>
      <c r="R25" s="1296"/>
      <c r="S25" s="1296"/>
      <c r="T25" s="1291"/>
      <c r="U25" s="1291"/>
    </row>
    <row r="26" spans="1:21" ht="18" customHeight="1">
      <c r="A26" s="1291"/>
      <c r="B26" s="1291"/>
      <c r="C26" s="1291"/>
      <c r="D26" s="1291"/>
      <c r="E26" s="1291"/>
      <c r="F26" s="1291"/>
      <c r="G26" s="1291"/>
      <c r="H26" s="1291"/>
      <c r="I26" s="1291"/>
      <c r="J26" s="1291"/>
      <c r="K26" s="1291"/>
      <c r="L26" s="1291"/>
      <c r="M26" s="1291"/>
      <c r="N26" s="1291"/>
      <c r="O26" s="1291"/>
      <c r="P26" s="1291"/>
      <c r="Q26" s="1291"/>
      <c r="R26" s="1291"/>
      <c r="S26" s="1291"/>
      <c r="T26" s="1291"/>
      <c r="U26" s="1291"/>
    </row>
    <row r="32" spans="1:21">
      <c r="B32" s="438"/>
      <c r="C32" s="438"/>
      <c r="D32" s="438"/>
      <c r="E32" s="438"/>
      <c r="F32" s="438"/>
      <c r="G32" s="438"/>
      <c r="H32" s="438"/>
      <c r="I32" s="438"/>
      <c r="J32" s="438"/>
      <c r="K32" s="438"/>
      <c r="L32" s="438"/>
      <c r="M32" s="438"/>
      <c r="N32" s="438"/>
      <c r="O32" s="438"/>
      <c r="P32" s="438"/>
      <c r="Q32" s="438"/>
      <c r="R32" s="438"/>
      <c r="S32" s="438"/>
    </row>
    <row r="41" spans="2:19">
      <c r="B41" s="438"/>
      <c r="C41" s="438"/>
      <c r="D41" s="438"/>
      <c r="E41" s="438"/>
      <c r="F41" s="438"/>
      <c r="G41" s="438"/>
      <c r="H41" s="438"/>
      <c r="I41" s="438"/>
      <c r="J41" s="438"/>
      <c r="K41" s="438"/>
      <c r="L41" s="438"/>
      <c r="M41" s="438"/>
      <c r="N41" s="438"/>
      <c r="O41" s="438"/>
      <c r="P41" s="438"/>
      <c r="Q41" s="438"/>
      <c r="R41" s="438"/>
      <c r="S41" s="438"/>
    </row>
    <row r="51" spans="2:19">
      <c r="B51" s="473"/>
      <c r="C51" s="473"/>
      <c r="D51" s="473"/>
      <c r="E51" s="473"/>
      <c r="F51" s="473"/>
      <c r="G51" s="473"/>
      <c r="H51" s="473"/>
      <c r="I51" s="473"/>
      <c r="J51" s="473"/>
      <c r="K51" s="473"/>
      <c r="L51" s="473"/>
      <c r="M51" s="473"/>
      <c r="N51" s="473"/>
      <c r="O51" s="473"/>
      <c r="P51" s="473"/>
      <c r="Q51" s="473"/>
      <c r="R51" s="473"/>
      <c r="S51" s="473"/>
    </row>
    <row r="52" spans="2:19">
      <c r="B52" s="438"/>
      <c r="C52" s="438"/>
      <c r="D52" s="438"/>
      <c r="E52" s="438"/>
      <c r="F52" s="438"/>
      <c r="G52" s="438"/>
      <c r="H52" s="438"/>
      <c r="I52" s="438"/>
      <c r="J52" s="438"/>
      <c r="K52" s="438"/>
      <c r="L52" s="438"/>
      <c r="M52" s="438"/>
      <c r="N52" s="438"/>
      <c r="O52" s="438"/>
      <c r="P52" s="438"/>
      <c r="Q52" s="438"/>
      <c r="R52" s="438"/>
      <c r="S52" s="438"/>
    </row>
  </sheetData>
  <mergeCells count="19">
    <mergeCell ref="N2:O2"/>
    <mergeCell ref="P2:Q2"/>
    <mergeCell ref="R2:S2"/>
    <mergeCell ref="A1:A25"/>
    <mergeCell ref="T1:U26"/>
    <mergeCell ref="A26:S26"/>
    <mergeCell ref="B23:S25"/>
    <mergeCell ref="B20:C20"/>
    <mergeCell ref="H20:I20"/>
    <mergeCell ref="B21:C21"/>
    <mergeCell ref="H21:I21"/>
    <mergeCell ref="B22:C22"/>
    <mergeCell ref="H22:I22"/>
    <mergeCell ref="B10:C10"/>
    <mergeCell ref="H10:I10"/>
    <mergeCell ref="N12:O12"/>
    <mergeCell ref="P12:Q12"/>
    <mergeCell ref="R12:S12"/>
    <mergeCell ref="B1:S1"/>
  </mergeCells>
  <phoneticPr fontId="1"/>
  <pageMargins left="0.7" right="0.7" top="0.75" bottom="0.75" header="0.3" footer="0.3"/>
  <pageSetup paperSize="8" scale="71"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D210-E55D-EE45-912E-2BC5B0D835FF}">
  <sheetPr>
    <pageSetUpPr fitToPage="1"/>
  </sheetPr>
  <dimension ref="A1:V62"/>
  <sheetViews>
    <sheetView tabSelected="1" topLeftCell="A34" zoomScale="69" workbookViewId="0">
      <selection activeCell="A12" sqref="A12:L13"/>
    </sheetView>
  </sheetViews>
  <sheetFormatPr baseColWidth="10" defaultRowHeight="17"/>
  <cols>
    <col min="1" max="1" width="5" customWidth="1"/>
    <col min="2" max="3" width="11" bestFit="1" customWidth="1"/>
    <col min="4" max="4" width="8.6640625" customWidth="1"/>
    <col min="5" max="5" width="11.83203125" customWidth="1"/>
    <col min="6" max="6" width="11" bestFit="1" customWidth="1"/>
    <col min="8" max="11" width="11" bestFit="1" customWidth="1"/>
    <col min="12" max="12" width="11.83203125" customWidth="1"/>
    <col min="13" max="13" width="12.5" bestFit="1" customWidth="1"/>
    <col min="14" max="14" width="11.5" bestFit="1" customWidth="1"/>
    <col min="16" max="18" width="11" bestFit="1" customWidth="1"/>
    <col min="19" max="19" width="13.6640625" bestFit="1" customWidth="1"/>
    <col min="20" max="20" width="11" bestFit="1" customWidth="1"/>
    <col min="21" max="21" width="16.83203125" customWidth="1"/>
  </cols>
  <sheetData>
    <row r="1" spans="1:22" s="1029" customFormat="1" ht="33" customHeight="1">
      <c r="A1" s="1029" t="s">
        <v>720</v>
      </c>
    </row>
    <row r="2" spans="1:22" s="669" customFormat="1" ht="33" customHeight="1">
      <c r="A2" s="1349" t="s">
        <v>713</v>
      </c>
      <c r="B2" s="1349"/>
      <c r="C2" s="1349"/>
      <c r="D2" s="1349"/>
      <c r="E2" s="1349">
        <v>2024</v>
      </c>
      <c r="F2" s="1349"/>
      <c r="G2" s="1349"/>
      <c r="H2" s="1349"/>
      <c r="I2" s="1349"/>
      <c r="J2" s="1349"/>
      <c r="K2" s="1349"/>
      <c r="L2" s="1349"/>
      <c r="M2" s="1349">
        <v>2025</v>
      </c>
      <c r="N2" s="1349"/>
      <c r="O2" s="1349"/>
      <c r="P2" s="1349"/>
      <c r="Q2" s="1349"/>
      <c r="R2" s="1349"/>
      <c r="S2" s="1349"/>
      <c r="T2" s="1349"/>
      <c r="U2" s="1349"/>
    </row>
    <row r="3" spans="1:22" ht="33" customHeight="1">
      <c r="A3" s="1349" t="s">
        <v>714</v>
      </c>
      <c r="B3" s="1349"/>
      <c r="C3" s="1349"/>
      <c r="D3" s="1349"/>
      <c r="E3" s="1349" t="s">
        <v>639</v>
      </c>
      <c r="F3" s="1349"/>
      <c r="G3" s="1349" t="s">
        <v>689</v>
      </c>
      <c r="H3" s="1349"/>
      <c r="I3" s="1349" t="s">
        <v>715</v>
      </c>
      <c r="J3" s="1349"/>
      <c r="K3" s="1349" t="s">
        <v>716</v>
      </c>
      <c r="L3" s="1349"/>
      <c r="M3" s="1349" t="s">
        <v>639</v>
      </c>
      <c r="N3" s="1349"/>
      <c r="O3" s="1349" t="s">
        <v>689</v>
      </c>
      <c r="P3" s="1349"/>
      <c r="Q3" s="1349" t="s">
        <v>715</v>
      </c>
      <c r="R3" s="1349"/>
      <c r="S3" s="1349" t="s">
        <v>716</v>
      </c>
      <c r="T3" s="1349"/>
      <c r="U3" s="1031" t="s">
        <v>717</v>
      </c>
      <c r="V3" s="669"/>
    </row>
    <row r="4" spans="1:22" ht="33" customHeight="1">
      <c r="A4" s="1350" t="s">
        <v>613</v>
      </c>
      <c r="B4" s="1350"/>
      <c r="C4" s="1350"/>
      <c r="D4" s="1350"/>
      <c r="E4" s="1351">
        <f>C24</f>
        <v>13751.25</v>
      </c>
      <c r="F4" s="1352"/>
      <c r="G4" s="1353">
        <f>E4/E7</f>
        <v>0.81749275470015603</v>
      </c>
      <c r="H4" s="1353"/>
      <c r="I4" s="1354">
        <f>H24</f>
        <v>25538325</v>
      </c>
      <c r="J4" s="1354"/>
      <c r="K4" s="1356">
        <f>I4/I7</f>
        <v>0.83368616610441937</v>
      </c>
      <c r="L4" s="1356"/>
      <c r="M4" s="1351">
        <f>K24</f>
        <v>12450.5</v>
      </c>
      <c r="N4" s="1352"/>
      <c r="O4" s="1353">
        <f>M4/M7</f>
        <v>0.66508974611685989</v>
      </c>
      <c r="P4" s="1353"/>
      <c r="Q4" s="1354">
        <f>P24</f>
        <v>24127089</v>
      </c>
      <c r="R4" s="1354"/>
      <c r="S4" s="1356">
        <f>Q4/Q7</f>
        <v>0.70660756024248728</v>
      </c>
      <c r="T4" s="1356"/>
      <c r="U4" s="1033">
        <f>Q4/I4</f>
        <v>0.94474046359735808</v>
      </c>
      <c r="V4" s="1032"/>
    </row>
    <row r="5" spans="1:22" ht="33" customHeight="1">
      <c r="A5" s="1350" t="s">
        <v>491</v>
      </c>
      <c r="B5" s="1350"/>
      <c r="C5" s="1350"/>
      <c r="D5" s="1350"/>
      <c r="E5" s="1355">
        <f>C36</f>
        <v>2721</v>
      </c>
      <c r="F5" s="1352"/>
      <c r="G5" s="1353">
        <f>E5/E7</f>
        <v>0.16175967897748383</v>
      </c>
      <c r="H5" s="1353"/>
      <c r="I5" s="1354">
        <f>H36</f>
        <v>4594110</v>
      </c>
      <c r="J5" s="1354"/>
      <c r="K5" s="1356">
        <f>I5/I7</f>
        <v>0.1499724806760809</v>
      </c>
      <c r="L5" s="1356"/>
      <c r="M5" s="1355">
        <f>K36</f>
        <v>3282.5</v>
      </c>
      <c r="N5" s="1352"/>
      <c r="O5" s="1353">
        <f>M5/M7</f>
        <v>0.17534694121750874</v>
      </c>
      <c r="P5" s="1353"/>
      <c r="Q5" s="1354">
        <f>P36</f>
        <v>5395621</v>
      </c>
      <c r="R5" s="1354"/>
      <c r="S5" s="1356">
        <f>Q5/Q7</f>
        <v>0.15802099419466351</v>
      </c>
      <c r="T5" s="1356"/>
      <c r="U5" s="1033">
        <f t="shared" ref="U5:U7" si="0">Q5/I5</f>
        <v>1.1744649126816729</v>
      </c>
      <c r="V5" s="1032"/>
    </row>
    <row r="6" spans="1:22" ht="33" customHeight="1">
      <c r="A6" s="1350" t="s">
        <v>490</v>
      </c>
      <c r="B6" s="1350"/>
      <c r="C6" s="1350"/>
      <c r="D6" s="1350"/>
      <c r="E6" s="1351">
        <f>C48</f>
        <v>349</v>
      </c>
      <c r="F6" s="1352"/>
      <c r="G6" s="1353">
        <f>E6/E7</f>
        <v>2.0747566322360109E-2</v>
      </c>
      <c r="H6" s="1353"/>
      <c r="I6" s="1354">
        <f>H48</f>
        <v>500585</v>
      </c>
      <c r="J6" s="1354"/>
      <c r="K6" s="1356">
        <f>I6/I7</f>
        <v>1.6341353219499741E-2</v>
      </c>
      <c r="L6" s="1356"/>
      <c r="M6" s="1351">
        <f>K48</f>
        <v>2987.0299999999997</v>
      </c>
      <c r="N6" s="1352"/>
      <c r="O6" s="1353">
        <f>M6/M7</f>
        <v>0.1595633126656314</v>
      </c>
      <c r="P6" s="1353"/>
      <c r="Q6" s="1354">
        <f>P48</f>
        <v>4622253</v>
      </c>
      <c r="R6" s="1354"/>
      <c r="S6" s="1356">
        <f>Q6/Q7</f>
        <v>0.13537144556284919</v>
      </c>
      <c r="T6" s="1356"/>
      <c r="U6" s="1033">
        <f t="shared" si="0"/>
        <v>9.2337025679954454</v>
      </c>
      <c r="V6" s="1032"/>
    </row>
    <row r="7" spans="1:22" ht="33" customHeight="1">
      <c r="A7" s="1350" t="s">
        <v>54</v>
      </c>
      <c r="B7" s="1350"/>
      <c r="C7" s="1350"/>
      <c r="D7" s="1350"/>
      <c r="E7" s="1351">
        <f>SUM(E4:F6)</f>
        <v>16821.25</v>
      </c>
      <c r="F7" s="1352"/>
      <c r="G7" s="1359">
        <f>SUM(G4:H6)</f>
        <v>0.99999999999999989</v>
      </c>
      <c r="H7" s="1359"/>
      <c r="I7" s="1360">
        <f t="shared" ref="I7" si="1">SUM(I4:J6)</f>
        <v>30633020</v>
      </c>
      <c r="J7" s="1360"/>
      <c r="K7" s="1358">
        <f>SUM(K4:L6)</f>
        <v>1</v>
      </c>
      <c r="L7" s="1358"/>
      <c r="M7" s="1351">
        <f>SUM(M4:N6)</f>
        <v>18720.03</v>
      </c>
      <c r="N7" s="1352"/>
      <c r="O7" s="1359">
        <f>SUM(O4:P6)</f>
        <v>1</v>
      </c>
      <c r="P7" s="1359"/>
      <c r="Q7" s="1357">
        <f t="shared" ref="Q7" si="2">SUM(Q4:R6)</f>
        <v>34144963</v>
      </c>
      <c r="R7" s="1357"/>
      <c r="S7" s="1358">
        <f>SUM(S4:T6)</f>
        <v>1</v>
      </c>
      <c r="T7" s="1358"/>
      <c r="U7" s="1033">
        <f t="shared" si="0"/>
        <v>1.1146456666694959</v>
      </c>
      <c r="V7" s="1032"/>
    </row>
    <row r="8" spans="1:22" ht="33" customHeight="1">
      <c r="A8" s="633"/>
      <c r="B8" s="633"/>
      <c r="C8" s="633"/>
      <c r="D8" s="633"/>
      <c r="E8" s="1030"/>
      <c r="F8" s="158"/>
      <c r="G8" s="158"/>
      <c r="H8" s="158"/>
      <c r="I8" s="158"/>
      <c r="J8" s="158"/>
      <c r="K8" s="158"/>
      <c r="L8" s="158"/>
      <c r="M8" s="158"/>
      <c r="N8" s="620"/>
      <c r="O8" s="158"/>
      <c r="P8" s="158"/>
      <c r="Q8" s="158"/>
      <c r="R8" s="620"/>
      <c r="S8" s="158"/>
      <c r="T8" s="158"/>
      <c r="U8" s="158"/>
      <c r="V8" s="158"/>
    </row>
    <row r="9" spans="1:22" ht="33" customHeight="1">
      <c r="A9" s="1029" t="s">
        <v>719</v>
      </c>
      <c r="B9" s="633"/>
      <c r="C9" s="633"/>
      <c r="D9" s="633"/>
      <c r="E9" s="1030"/>
      <c r="F9" s="158"/>
      <c r="G9" s="158"/>
      <c r="H9" s="158"/>
      <c r="I9" s="158"/>
      <c r="J9" s="158"/>
      <c r="K9" s="158"/>
      <c r="L9" s="158"/>
      <c r="M9" s="158"/>
      <c r="N9" s="158"/>
      <c r="O9" s="158"/>
      <c r="P9" s="158"/>
      <c r="Q9" s="158"/>
      <c r="R9" s="158"/>
      <c r="S9" s="158"/>
      <c r="T9" s="158"/>
      <c r="U9" s="158"/>
      <c r="V9" s="158"/>
    </row>
    <row r="10" spans="1:22" ht="33" customHeight="1">
      <c r="A10" s="1350" t="s">
        <v>721</v>
      </c>
      <c r="B10" s="1350"/>
      <c r="C10" s="1350"/>
      <c r="D10" s="1350"/>
      <c r="E10" s="1361" t="s">
        <v>723</v>
      </c>
      <c r="F10" s="1361"/>
      <c r="G10" s="1361"/>
      <c r="H10" s="1361"/>
      <c r="I10" s="1361"/>
      <c r="J10" s="1361"/>
      <c r="K10" s="1350" t="s">
        <v>119</v>
      </c>
      <c r="L10" s="1364"/>
      <c r="M10" s="1361" t="s">
        <v>724</v>
      </c>
      <c r="N10" s="1361"/>
      <c r="O10" s="1361"/>
      <c r="P10" s="1361"/>
      <c r="Q10" s="1361"/>
      <c r="R10" s="1361"/>
      <c r="S10" s="1350" t="s">
        <v>119</v>
      </c>
      <c r="T10" s="1350"/>
      <c r="U10" s="444" t="s">
        <v>722</v>
      </c>
      <c r="V10" s="158"/>
    </row>
    <row r="11" spans="1:22" ht="33" customHeight="1">
      <c r="A11" s="1350"/>
      <c r="B11" s="1350"/>
      <c r="C11" s="1350"/>
      <c r="D11" s="1350"/>
      <c r="E11" s="1365">
        <f>F25</f>
        <v>136916578</v>
      </c>
      <c r="F11" s="1366"/>
      <c r="G11" s="1366"/>
      <c r="H11" s="1366"/>
      <c r="I11" s="1366"/>
      <c r="J11" s="1367"/>
      <c r="K11" s="1368">
        <f>I7/E11</f>
        <v>0.22373492273521473</v>
      </c>
      <c r="L11" s="1369"/>
      <c r="M11" s="1362">
        <f>N25</f>
        <v>175153274</v>
      </c>
      <c r="N11" s="1362"/>
      <c r="O11" s="1362"/>
      <c r="P11" s="1362"/>
      <c r="Q11" s="1362"/>
      <c r="R11" s="1362"/>
      <c r="S11" s="1363">
        <f>Q7/M11</f>
        <v>0.19494333288911289</v>
      </c>
      <c r="T11" s="1363"/>
      <c r="U11" s="1034">
        <f>S11-K11</f>
        <v>-2.8791589846101834E-2</v>
      </c>
      <c r="V11" s="158"/>
    </row>
    <row r="12" spans="1:22" ht="33" customHeight="1">
      <c r="A12" s="1370"/>
      <c r="B12" s="1371"/>
      <c r="C12" s="1371"/>
      <c r="D12" s="1371"/>
      <c r="E12" s="1371"/>
      <c r="F12" s="1371"/>
      <c r="G12" s="1371"/>
      <c r="H12" s="1371"/>
      <c r="I12" s="1371"/>
      <c r="J12" s="1371"/>
      <c r="K12" s="1371"/>
      <c r="L12" s="1372"/>
      <c r="M12" s="1376">
        <f>M11*K11</f>
        <v>39187904.225209892</v>
      </c>
      <c r="N12" s="1376"/>
      <c r="O12" s="1376"/>
      <c r="P12" s="1376"/>
      <c r="Q12" s="1376"/>
      <c r="R12" s="1376"/>
      <c r="S12" s="1363">
        <v>0.224</v>
      </c>
      <c r="T12" s="1363"/>
      <c r="U12" s="1034"/>
      <c r="V12" s="158"/>
    </row>
    <row r="13" spans="1:22" ht="33" customHeight="1">
      <c r="A13" s="1373"/>
      <c r="B13" s="1374"/>
      <c r="C13" s="1374"/>
      <c r="D13" s="1374"/>
      <c r="E13" s="1374"/>
      <c r="F13" s="1374"/>
      <c r="G13" s="1374"/>
      <c r="H13" s="1374"/>
      <c r="I13" s="1374"/>
      <c r="J13" s="1374"/>
      <c r="K13" s="1374"/>
      <c r="L13" s="1375"/>
      <c r="M13" s="1362">
        <f>M12-Q7</f>
        <v>5042941.2252098918</v>
      </c>
      <c r="N13" s="1362"/>
      <c r="O13" s="1362"/>
      <c r="P13" s="1362"/>
      <c r="Q13" s="1362"/>
      <c r="R13" s="1362"/>
      <c r="S13" s="1368"/>
      <c r="T13" s="1369"/>
      <c r="U13" s="306"/>
      <c r="V13" s="158"/>
    </row>
    <row r="14" spans="1:22" ht="33" customHeight="1" thickBot="1">
      <c r="A14" s="1029" t="s">
        <v>718</v>
      </c>
    </row>
    <row r="15" spans="1:22" ht="25" customHeight="1" thickTop="1">
      <c r="A15" s="965"/>
      <c r="B15" s="1313" t="s">
        <v>691</v>
      </c>
      <c r="C15" s="1313"/>
      <c r="D15" s="1313"/>
      <c r="E15" s="1313"/>
      <c r="F15" s="1313"/>
      <c r="G15" s="1313"/>
      <c r="H15" s="1313"/>
      <c r="I15" s="1314"/>
      <c r="J15" s="1315" t="s">
        <v>695</v>
      </c>
      <c r="K15" s="1313"/>
      <c r="L15" s="1313"/>
      <c r="M15" s="1313"/>
      <c r="N15" s="1313"/>
      <c r="O15" s="1313"/>
      <c r="P15" s="1313"/>
      <c r="Q15" s="1316"/>
      <c r="R15" s="1317" t="s">
        <v>696</v>
      </c>
      <c r="S15" s="1318"/>
      <c r="T15" s="1318"/>
      <c r="U15" s="1319"/>
    </row>
    <row r="16" spans="1:22" ht="25" customHeight="1">
      <c r="A16" s="965" t="s">
        <v>118</v>
      </c>
      <c r="B16" s="444" t="s">
        <v>629</v>
      </c>
      <c r="C16" s="444" t="s">
        <v>639</v>
      </c>
      <c r="D16" s="444" t="s">
        <v>645</v>
      </c>
      <c r="E16" s="867" t="s">
        <v>640</v>
      </c>
      <c r="F16" s="867" t="s">
        <v>641</v>
      </c>
      <c r="G16" s="867" t="s">
        <v>646</v>
      </c>
      <c r="H16" s="853" t="s">
        <v>643</v>
      </c>
      <c r="I16" s="933" t="s">
        <v>647</v>
      </c>
      <c r="J16" s="857" t="s">
        <v>629</v>
      </c>
      <c r="K16" s="444" t="s">
        <v>639</v>
      </c>
      <c r="L16" s="444" t="s">
        <v>645</v>
      </c>
      <c r="M16" s="867" t="s">
        <v>693</v>
      </c>
      <c r="N16" s="867" t="s">
        <v>641</v>
      </c>
      <c r="O16" s="969" t="s">
        <v>646</v>
      </c>
      <c r="P16" s="853" t="s">
        <v>643</v>
      </c>
      <c r="Q16" s="978" t="s">
        <v>647</v>
      </c>
      <c r="R16" s="981" t="s">
        <v>649</v>
      </c>
      <c r="S16" s="444" t="s">
        <v>650</v>
      </c>
      <c r="T16" s="444" t="s">
        <v>663</v>
      </c>
      <c r="U16" s="933" t="s">
        <v>483</v>
      </c>
    </row>
    <row r="17" spans="1:21" ht="25" customHeight="1">
      <c r="A17" s="966">
        <v>4</v>
      </c>
      <c r="B17" s="444"/>
      <c r="C17" s="444"/>
      <c r="D17" s="444"/>
      <c r="E17" s="867"/>
      <c r="F17" s="867"/>
      <c r="G17" s="967" t="s">
        <v>692</v>
      </c>
      <c r="H17" s="853"/>
      <c r="I17" s="933"/>
      <c r="J17" s="857"/>
      <c r="K17" s="444"/>
      <c r="L17" s="444"/>
      <c r="M17" s="867"/>
      <c r="N17" s="867"/>
      <c r="O17" s="967" t="s">
        <v>694</v>
      </c>
      <c r="P17" s="853"/>
      <c r="Q17" s="978"/>
      <c r="R17" s="982">
        <f>K17-C17</f>
        <v>0</v>
      </c>
      <c r="S17" s="852">
        <f t="shared" ref="S17" si="3">N17-D17</f>
        <v>0</v>
      </c>
      <c r="T17" s="813">
        <f>Q17-I17</f>
        <v>0</v>
      </c>
      <c r="U17" s="983" t="e">
        <f>P17/H17</f>
        <v>#DIV/0!</v>
      </c>
    </row>
    <row r="18" spans="1:21" ht="25" customHeight="1">
      <c r="A18" s="817">
        <v>5</v>
      </c>
      <c r="B18" s="306">
        <v>5</v>
      </c>
      <c r="C18" s="851">
        <v>579.5</v>
      </c>
      <c r="D18" s="306">
        <v>0</v>
      </c>
      <c r="E18" s="162">
        <v>956175</v>
      </c>
      <c r="F18" s="162">
        <v>89000</v>
      </c>
      <c r="G18" s="968"/>
      <c r="H18" s="855">
        <f>E18+F18+G18</f>
        <v>1045175</v>
      </c>
      <c r="I18" s="976">
        <f>H18/C18</f>
        <v>1803.5806729939602</v>
      </c>
      <c r="J18" s="974">
        <v>2</v>
      </c>
      <c r="K18" s="851">
        <v>221.5</v>
      </c>
      <c r="L18" s="306">
        <v>0.5</v>
      </c>
      <c r="M18" s="162">
        <v>377613</v>
      </c>
      <c r="N18" s="162">
        <v>36000</v>
      </c>
      <c r="O18" s="968"/>
      <c r="P18" s="855">
        <f>M18+N18+O18</f>
        <v>413613</v>
      </c>
      <c r="Q18" s="979">
        <f>P18/K18</f>
        <v>1867.3273137697518</v>
      </c>
      <c r="R18" s="987">
        <f t="shared" ref="R18:R23" si="4">K18-C18</f>
        <v>-358</v>
      </c>
      <c r="S18" s="852">
        <f>P18-H18</f>
        <v>-631562</v>
      </c>
      <c r="T18" s="813">
        <f t="shared" ref="T18:T24" si="5">Q18-I18</f>
        <v>63.746640775791548</v>
      </c>
      <c r="U18" s="983">
        <f t="shared" ref="U18:U24" si="6">P18/H18</f>
        <v>0.39573564235654318</v>
      </c>
    </row>
    <row r="19" spans="1:21" ht="25" customHeight="1">
      <c r="A19" s="817">
        <v>6</v>
      </c>
      <c r="B19" s="306">
        <v>30</v>
      </c>
      <c r="C19" s="851">
        <v>3580.5</v>
      </c>
      <c r="D19" s="306">
        <v>7</v>
      </c>
      <c r="E19" s="162">
        <v>5939877</v>
      </c>
      <c r="F19" s="162">
        <v>545000</v>
      </c>
      <c r="G19" s="968">
        <v>1950</v>
      </c>
      <c r="H19" s="855">
        <f>E19+F19+G19</f>
        <v>6486827</v>
      </c>
      <c r="I19" s="976">
        <f t="shared" ref="I19:I24" si="7">H19/C19</f>
        <v>1811.7098170646557</v>
      </c>
      <c r="J19" s="974">
        <v>30</v>
      </c>
      <c r="K19" s="851">
        <v>3156.25</v>
      </c>
      <c r="L19" s="306">
        <v>12</v>
      </c>
      <c r="M19" s="162">
        <v>5410094</v>
      </c>
      <c r="N19" s="162">
        <v>527000</v>
      </c>
      <c r="O19" s="968"/>
      <c r="P19" s="855">
        <f>M19+N19+O19</f>
        <v>5937094</v>
      </c>
      <c r="Q19" s="979">
        <f t="shared" ref="Q19:Q24" si="8">P19/K19</f>
        <v>1881.0594851485148</v>
      </c>
      <c r="R19" s="987">
        <f t="shared" si="4"/>
        <v>-424.25</v>
      </c>
      <c r="S19" s="852">
        <f t="shared" ref="S19:S24" si="9">P19-H19</f>
        <v>-549733</v>
      </c>
      <c r="T19" s="813">
        <f t="shared" si="5"/>
        <v>69.349668083859115</v>
      </c>
      <c r="U19" s="983">
        <f t="shared" si="6"/>
        <v>0.9152539446481307</v>
      </c>
    </row>
    <row r="20" spans="1:21" ht="25" customHeight="1">
      <c r="A20" s="817">
        <v>7</v>
      </c>
      <c r="B20" s="306">
        <v>31</v>
      </c>
      <c r="C20" s="851">
        <v>4084.25</v>
      </c>
      <c r="D20" s="306">
        <v>32</v>
      </c>
      <c r="E20" s="162">
        <v>7019597</v>
      </c>
      <c r="F20" s="162">
        <v>583000</v>
      </c>
      <c r="G20" s="968">
        <v>13738</v>
      </c>
      <c r="H20" s="855">
        <f>E20+F20+G20</f>
        <v>7616335</v>
      </c>
      <c r="I20" s="976">
        <f t="shared" si="7"/>
        <v>1864.8062679806574</v>
      </c>
      <c r="J20" s="974">
        <v>31</v>
      </c>
      <c r="K20" s="851">
        <v>3671.25</v>
      </c>
      <c r="L20" s="306">
        <v>50.25</v>
      </c>
      <c r="M20" s="162">
        <v>6544024</v>
      </c>
      <c r="N20" s="162">
        <v>573000</v>
      </c>
      <c r="O20" s="968"/>
      <c r="P20" s="855">
        <f>M20+N20+O20</f>
        <v>7117024</v>
      </c>
      <c r="Q20" s="979">
        <f t="shared" si="8"/>
        <v>1938.583316309159</v>
      </c>
      <c r="R20" s="987">
        <f t="shared" si="4"/>
        <v>-413</v>
      </c>
      <c r="S20" s="852">
        <f t="shared" si="9"/>
        <v>-499311</v>
      </c>
      <c r="T20" s="813">
        <f t="shared" si="5"/>
        <v>73.777048328501678</v>
      </c>
      <c r="U20" s="983">
        <f t="shared" si="6"/>
        <v>0.93444209058556382</v>
      </c>
    </row>
    <row r="21" spans="1:21" ht="25" customHeight="1">
      <c r="A21" s="817">
        <v>8</v>
      </c>
      <c r="B21" s="306">
        <v>31</v>
      </c>
      <c r="C21" s="851">
        <v>4444</v>
      </c>
      <c r="D21" s="306">
        <v>39</v>
      </c>
      <c r="E21" s="162">
        <v>7728270</v>
      </c>
      <c r="F21" s="162">
        <v>633000</v>
      </c>
      <c r="G21" s="968">
        <v>11262</v>
      </c>
      <c r="H21" s="855">
        <f>E21+F21+G21</f>
        <v>8372532</v>
      </c>
      <c r="I21" s="976">
        <f t="shared" si="7"/>
        <v>1884.008100810081</v>
      </c>
      <c r="J21" s="974">
        <v>31</v>
      </c>
      <c r="K21" s="851">
        <v>3768</v>
      </c>
      <c r="L21" s="306">
        <v>46.5</v>
      </c>
      <c r="M21" s="162">
        <v>6814246</v>
      </c>
      <c r="N21" s="162">
        <v>590000</v>
      </c>
      <c r="O21" s="968"/>
      <c r="P21" s="855">
        <f>M21+N21+O21</f>
        <v>7404246</v>
      </c>
      <c r="Q21" s="979">
        <f t="shared" si="8"/>
        <v>1965.033439490446</v>
      </c>
      <c r="R21" s="987">
        <f t="shared" si="4"/>
        <v>-676</v>
      </c>
      <c r="S21" s="852">
        <f t="shared" si="9"/>
        <v>-968286</v>
      </c>
      <c r="T21" s="813">
        <f t="shared" si="5"/>
        <v>81.025338680364939</v>
      </c>
      <c r="U21" s="983">
        <f t="shared" si="6"/>
        <v>0.88434968059841401</v>
      </c>
    </row>
    <row r="22" spans="1:21" ht="25" customHeight="1">
      <c r="A22" s="817">
        <v>9</v>
      </c>
      <c r="B22" s="306">
        <v>8</v>
      </c>
      <c r="C22" s="851">
        <v>1063</v>
      </c>
      <c r="D22" s="306">
        <v>2</v>
      </c>
      <c r="E22" s="162">
        <v>1866106</v>
      </c>
      <c r="F22" s="162">
        <v>150000</v>
      </c>
      <c r="G22" s="968">
        <v>1350</v>
      </c>
      <c r="H22" s="855">
        <f>E22+F22+G22</f>
        <v>2017456</v>
      </c>
      <c r="I22" s="976">
        <f t="shared" si="7"/>
        <v>1897.8889934148635</v>
      </c>
      <c r="J22" s="974">
        <v>15</v>
      </c>
      <c r="K22" s="851">
        <v>1633.5</v>
      </c>
      <c r="L22" s="306">
        <v>23</v>
      </c>
      <c r="M22" s="162">
        <v>2993112</v>
      </c>
      <c r="N22" s="162">
        <v>262000</v>
      </c>
      <c r="O22" s="968"/>
      <c r="P22" s="855">
        <f>M22+N22+O22</f>
        <v>3255112</v>
      </c>
      <c r="Q22" s="979">
        <f t="shared" si="8"/>
        <v>1992.7223752678299</v>
      </c>
      <c r="R22" s="987">
        <f t="shared" si="4"/>
        <v>570.5</v>
      </c>
      <c r="S22" s="852">
        <f t="shared" si="9"/>
        <v>1237656</v>
      </c>
      <c r="T22" s="813">
        <f t="shared" si="5"/>
        <v>94.83338185296634</v>
      </c>
      <c r="U22" s="983">
        <f t="shared" si="6"/>
        <v>1.6134736023982679</v>
      </c>
    </row>
    <row r="23" spans="1:21" ht="25" customHeight="1" thickBot="1">
      <c r="A23" s="817">
        <v>10</v>
      </c>
      <c r="B23" s="970"/>
      <c r="C23" s="970"/>
      <c r="D23" s="970"/>
      <c r="E23" s="971"/>
      <c r="F23" s="971"/>
      <c r="G23" s="972"/>
      <c r="H23" s="973">
        <f>E23+F23</f>
        <v>0</v>
      </c>
      <c r="I23" s="977" t="e">
        <f t="shared" si="7"/>
        <v>#DIV/0!</v>
      </c>
      <c r="J23" s="975"/>
      <c r="K23" s="970"/>
      <c r="L23" s="970"/>
      <c r="M23" s="971"/>
      <c r="N23" s="971"/>
      <c r="O23" s="972"/>
      <c r="P23" s="973">
        <f>M23+N23</f>
        <v>0</v>
      </c>
      <c r="Q23" s="980" t="e">
        <f t="shared" si="8"/>
        <v>#DIV/0!</v>
      </c>
      <c r="R23" s="988">
        <f t="shared" si="4"/>
        <v>0</v>
      </c>
      <c r="S23" s="984">
        <f t="shared" si="9"/>
        <v>0</v>
      </c>
      <c r="T23" s="985" t="e">
        <f t="shared" si="5"/>
        <v>#DIV/0!</v>
      </c>
      <c r="U23" s="986" t="e">
        <f t="shared" si="6"/>
        <v>#DIV/0!</v>
      </c>
    </row>
    <row r="24" spans="1:21" s="964" customFormat="1" ht="32" customHeight="1" thickTop="1" thickBot="1">
      <c r="A24" s="989"/>
      <c r="B24" s="990">
        <f t="shared" ref="B24:H24" si="10">SUM(B16:B23)</f>
        <v>105</v>
      </c>
      <c r="C24" s="991">
        <f t="shared" si="10"/>
        <v>13751.25</v>
      </c>
      <c r="D24" s="991">
        <f t="shared" si="10"/>
        <v>80</v>
      </c>
      <c r="E24" s="992">
        <f t="shared" si="10"/>
        <v>23510025</v>
      </c>
      <c r="F24" s="992">
        <f t="shared" si="10"/>
        <v>2000000</v>
      </c>
      <c r="G24" s="993">
        <f t="shared" si="10"/>
        <v>28300</v>
      </c>
      <c r="H24" s="1182">
        <f t="shared" si="10"/>
        <v>25538325</v>
      </c>
      <c r="I24" s="994">
        <f t="shared" si="7"/>
        <v>1857.1638941914371</v>
      </c>
      <c r="J24" s="995">
        <f>SUM(J16:J23)</f>
        <v>109</v>
      </c>
      <c r="K24" s="991">
        <f>SUM(K16:K23)</f>
        <v>12450.5</v>
      </c>
      <c r="L24" s="991">
        <f>SUM(L16:L23)</f>
        <v>132.25</v>
      </c>
      <c r="M24" s="992">
        <f>SUM(M16:M23)</f>
        <v>22139089</v>
      </c>
      <c r="N24" s="992">
        <f>SUM(N16:N23)</f>
        <v>1988000</v>
      </c>
      <c r="O24" s="996"/>
      <c r="P24" s="1182">
        <f>SUM(P16:P23)</f>
        <v>24127089</v>
      </c>
      <c r="Q24" s="997">
        <f t="shared" si="8"/>
        <v>1937.8409702421588</v>
      </c>
      <c r="R24" s="1014">
        <f>(K24+D24)-(C24+L24)</f>
        <v>-1353</v>
      </c>
      <c r="S24" s="1015">
        <f t="shared" si="9"/>
        <v>-1411236</v>
      </c>
      <c r="T24" s="1016">
        <f t="shared" si="5"/>
        <v>80.67707605072178</v>
      </c>
      <c r="U24" s="1017">
        <f t="shared" si="6"/>
        <v>0.94474046359735808</v>
      </c>
    </row>
    <row r="25" spans="1:21" ht="29" customHeight="1" thickTop="1" thickBot="1">
      <c r="A25" s="1325" t="s">
        <v>698</v>
      </c>
      <c r="B25" s="1326"/>
      <c r="C25" s="1326"/>
      <c r="D25" s="1326"/>
      <c r="E25" s="1326"/>
      <c r="F25" s="1320">
        <v>136916578</v>
      </c>
      <c r="G25" s="1320"/>
      <c r="H25" s="1320"/>
      <c r="I25" s="998">
        <f>H24/F25</f>
        <v>0.18652470995878964</v>
      </c>
      <c r="J25" s="1325" t="s">
        <v>697</v>
      </c>
      <c r="K25" s="1326"/>
      <c r="L25" s="1326"/>
      <c r="M25" s="1326"/>
      <c r="N25" s="1320">
        <v>175153274</v>
      </c>
      <c r="O25" s="1320"/>
      <c r="P25" s="1320"/>
      <c r="Q25" s="998">
        <f>P24/N25</f>
        <v>0.13774843283831509</v>
      </c>
      <c r="R25" s="1321">
        <f>N25-F25</f>
        <v>38236696</v>
      </c>
      <c r="S25" s="1322"/>
      <c r="T25" s="1323">
        <f>N25/F25</f>
        <v>1.279270023824288</v>
      </c>
      <c r="U25" s="1324"/>
    </row>
    <row r="26" spans="1:21" ht="19" thickTop="1" thickBot="1"/>
    <row r="27" spans="1:21" ht="31" customHeight="1" thickTop="1">
      <c r="A27" s="1006"/>
      <c r="B27" s="1338" t="s">
        <v>704</v>
      </c>
      <c r="C27" s="1339"/>
      <c r="D27" s="1339"/>
      <c r="E27" s="1339"/>
      <c r="F27" s="1339"/>
      <c r="G27" s="1339"/>
      <c r="H27" s="1339"/>
      <c r="I27" s="1340"/>
      <c r="J27" s="1328" t="s">
        <v>701</v>
      </c>
      <c r="K27" s="1328"/>
      <c r="L27" s="1328"/>
      <c r="M27" s="1328"/>
      <c r="N27" s="1328"/>
      <c r="O27" s="1328"/>
      <c r="P27" s="1328"/>
      <c r="Q27" s="1329"/>
      <c r="R27" s="1317" t="s">
        <v>708</v>
      </c>
      <c r="S27" s="1318"/>
      <c r="T27" s="1318"/>
      <c r="U27" s="1319"/>
    </row>
    <row r="28" spans="1:21" ht="23" customHeight="1">
      <c r="A28" s="1007" t="s">
        <v>118</v>
      </c>
      <c r="B28" s="1341"/>
      <c r="C28" s="444" t="s">
        <v>639</v>
      </c>
      <c r="D28" s="444" t="s">
        <v>640</v>
      </c>
      <c r="E28" s="444" t="s">
        <v>641</v>
      </c>
      <c r="F28" s="444" t="s">
        <v>642</v>
      </c>
      <c r="G28" s="444" t="s">
        <v>700</v>
      </c>
      <c r="H28" s="853" t="s">
        <v>699</v>
      </c>
      <c r="I28" s="860" t="s">
        <v>632</v>
      </c>
      <c r="J28" s="1330"/>
      <c r="K28" s="444" t="s">
        <v>639</v>
      </c>
      <c r="L28" s="444" t="s">
        <v>640</v>
      </c>
      <c r="M28" s="444" t="s">
        <v>641</v>
      </c>
      <c r="N28" s="444" t="s">
        <v>642</v>
      </c>
      <c r="O28" s="444" t="s">
        <v>700</v>
      </c>
      <c r="P28" s="853" t="s">
        <v>699</v>
      </c>
      <c r="Q28" s="860" t="s">
        <v>632</v>
      </c>
      <c r="R28" s="981" t="s">
        <v>706</v>
      </c>
      <c r="S28" s="444" t="s">
        <v>707</v>
      </c>
      <c r="T28" s="444" t="s">
        <v>663</v>
      </c>
      <c r="U28" s="933" t="s">
        <v>483</v>
      </c>
    </row>
    <row r="29" spans="1:21" ht="23" customHeight="1">
      <c r="A29" s="1008">
        <v>4</v>
      </c>
      <c r="B29" s="1342"/>
      <c r="C29" s="444"/>
      <c r="D29" s="444"/>
      <c r="E29" s="444"/>
      <c r="F29" s="444"/>
      <c r="G29" s="817"/>
      <c r="H29" s="853"/>
      <c r="I29" s="860"/>
      <c r="J29" s="1330"/>
      <c r="K29" s="444"/>
      <c r="L29" s="444"/>
      <c r="M29" s="444"/>
      <c r="N29" s="444"/>
      <c r="O29" s="817"/>
      <c r="P29" s="853"/>
      <c r="Q29" s="860"/>
      <c r="R29" s="982">
        <f>K29-C29</f>
        <v>0</v>
      </c>
      <c r="S29" s="852">
        <f t="shared" ref="S29" si="11">N29-D29</f>
        <v>0</v>
      </c>
      <c r="T29" s="813">
        <f>Q29-I29</f>
        <v>0</v>
      </c>
      <c r="U29" s="983" t="e">
        <f>P29/H29</f>
        <v>#DIV/0!</v>
      </c>
    </row>
    <row r="30" spans="1:21" ht="23" customHeight="1">
      <c r="A30" s="1009">
        <v>5</v>
      </c>
      <c r="B30" s="1342"/>
      <c r="C30" s="306">
        <v>250</v>
      </c>
      <c r="D30" s="162"/>
      <c r="E30" s="162"/>
      <c r="F30" s="162"/>
      <c r="G30" s="817"/>
      <c r="H30" s="162">
        <v>370861</v>
      </c>
      <c r="I30" s="861">
        <f>H30/C30</f>
        <v>1483.444</v>
      </c>
      <c r="J30" s="1330"/>
      <c r="K30" s="306">
        <v>49.5</v>
      </c>
      <c r="L30" s="162">
        <v>53550</v>
      </c>
      <c r="M30" s="162">
        <v>5500</v>
      </c>
      <c r="N30" s="162">
        <f>19491+1815</f>
        <v>21306</v>
      </c>
      <c r="O30" s="817"/>
      <c r="P30" s="162">
        <f>L30+M30+N30</f>
        <v>80356</v>
      </c>
      <c r="Q30" s="861">
        <f>P30/K30</f>
        <v>1623.3535353535353</v>
      </c>
      <c r="R30" s="987">
        <f>K30-C30</f>
        <v>-200.5</v>
      </c>
      <c r="S30" s="852">
        <f>P30-H30</f>
        <v>-290505</v>
      </c>
      <c r="T30" s="813">
        <f t="shared" ref="T30:T36" si="12">Q30-I30</f>
        <v>139.90953535353538</v>
      </c>
      <c r="U30" s="983">
        <f t="shared" ref="U30:U36" si="13">P30/H30</f>
        <v>0.21667417172471626</v>
      </c>
    </row>
    <row r="31" spans="1:21" ht="23" customHeight="1">
      <c r="A31" s="1009">
        <v>6</v>
      </c>
      <c r="B31" s="1342"/>
      <c r="C31" s="306">
        <v>655</v>
      </c>
      <c r="D31" s="162"/>
      <c r="E31" s="162"/>
      <c r="F31" s="162"/>
      <c r="G31" s="817"/>
      <c r="H31" s="162">
        <v>976046</v>
      </c>
      <c r="I31" s="861">
        <f t="shared" ref="I31:I35" si="14">H31/C31</f>
        <v>1490.1465648854962</v>
      </c>
      <c r="J31" s="1330"/>
      <c r="K31" s="306">
        <v>771.5</v>
      </c>
      <c r="L31" s="162">
        <v>786865</v>
      </c>
      <c r="M31" s="162">
        <v>81500</v>
      </c>
      <c r="N31" s="162">
        <f>286633+24420</f>
        <v>311053</v>
      </c>
      <c r="O31" s="817"/>
      <c r="P31" s="162">
        <f t="shared" ref="P31:P36" si="15">L31+M31+N31</f>
        <v>1179418</v>
      </c>
      <c r="Q31" s="861">
        <f t="shared" ref="Q31:Q36" si="16">P31/K31</f>
        <v>1528.7336357744653</v>
      </c>
      <c r="R31" s="987">
        <f t="shared" ref="R31:R36" si="17">K31-C31</f>
        <v>116.5</v>
      </c>
      <c r="S31" s="852">
        <f t="shared" ref="S31:S36" si="18">P31-H31</f>
        <v>203372</v>
      </c>
      <c r="T31" s="813">
        <f t="shared" si="12"/>
        <v>38.587070888969038</v>
      </c>
      <c r="U31" s="983">
        <f t="shared" si="13"/>
        <v>1.2083631304262299</v>
      </c>
    </row>
    <row r="32" spans="1:21" ht="23" customHeight="1">
      <c r="A32" s="1009">
        <v>7</v>
      </c>
      <c r="B32" s="1342"/>
      <c r="C32" s="306">
        <v>876</v>
      </c>
      <c r="D32" s="162"/>
      <c r="E32" s="162"/>
      <c r="F32" s="162"/>
      <c r="G32" s="817"/>
      <c r="H32" s="162">
        <v>1316824</v>
      </c>
      <c r="I32" s="861">
        <f t="shared" si="14"/>
        <v>1503.2237442922374</v>
      </c>
      <c r="J32" s="1330"/>
      <c r="K32" s="306">
        <v>1150</v>
      </c>
      <c r="L32" s="162">
        <v>1220009</v>
      </c>
      <c r="M32" s="162">
        <v>121500</v>
      </c>
      <c r="N32" s="162">
        <f>441550+34650</f>
        <v>476200</v>
      </c>
      <c r="O32" s="817"/>
      <c r="P32" s="162">
        <f t="shared" si="15"/>
        <v>1817709</v>
      </c>
      <c r="Q32" s="861">
        <f t="shared" si="16"/>
        <v>1580.6165217391303</v>
      </c>
      <c r="R32" s="987">
        <f t="shared" si="17"/>
        <v>274</v>
      </c>
      <c r="S32" s="852">
        <f t="shared" si="18"/>
        <v>500885</v>
      </c>
      <c r="T32" s="813">
        <f t="shared" si="12"/>
        <v>77.392777446892978</v>
      </c>
      <c r="U32" s="983">
        <f t="shared" si="13"/>
        <v>1.3803735351117536</v>
      </c>
    </row>
    <row r="33" spans="1:21" ht="23" customHeight="1">
      <c r="A33" s="1009">
        <v>8</v>
      </c>
      <c r="B33" s="1342"/>
      <c r="C33" s="306">
        <v>912</v>
      </c>
      <c r="D33" s="162"/>
      <c r="E33" s="162"/>
      <c r="F33" s="162"/>
      <c r="G33" s="817"/>
      <c r="H33" s="162">
        <v>1468290</v>
      </c>
      <c r="I33" s="861">
        <f t="shared" si="14"/>
        <v>1609.9671052631579</v>
      </c>
      <c r="J33" s="1330"/>
      <c r="K33" s="306">
        <v>1289</v>
      </c>
      <c r="L33" s="162">
        <v>1373740</v>
      </c>
      <c r="M33" s="162">
        <v>137500</v>
      </c>
      <c r="N33" s="162">
        <f>498759+37950</f>
        <v>536709</v>
      </c>
      <c r="O33" s="817"/>
      <c r="P33" s="162">
        <f t="shared" si="15"/>
        <v>2047949</v>
      </c>
      <c r="Q33" s="861">
        <f t="shared" si="16"/>
        <v>1588.788983708301</v>
      </c>
      <c r="R33" s="987">
        <f t="shared" si="17"/>
        <v>377</v>
      </c>
      <c r="S33" s="852">
        <f t="shared" si="18"/>
        <v>579659</v>
      </c>
      <c r="T33" s="813">
        <f t="shared" si="12"/>
        <v>-21.178121554856943</v>
      </c>
      <c r="U33" s="983">
        <f t="shared" si="13"/>
        <v>1.394785090138869</v>
      </c>
    </row>
    <row r="34" spans="1:21" ht="23" customHeight="1">
      <c r="A34" s="1009">
        <v>9</v>
      </c>
      <c r="B34" s="1342"/>
      <c r="C34" s="306">
        <v>278</v>
      </c>
      <c r="D34" s="162"/>
      <c r="E34" s="162"/>
      <c r="F34" s="162"/>
      <c r="G34" s="817"/>
      <c r="H34" s="162">
        <v>462089</v>
      </c>
      <c r="I34" s="861">
        <f t="shared" si="14"/>
        <v>1662.1906474820144</v>
      </c>
      <c r="J34" s="1330"/>
      <c r="K34" s="306">
        <v>72</v>
      </c>
      <c r="L34" s="162">
        <v>239253</v>
      </c>
      <c r="M34" s="162">
        <v>19600</v>
      </c>
      <c r="N34" s="162">
        <v>91692</v>
      </c>
      <c r="O34" s="817"/>
      <c r="P34" s="162">
        <f t="shared" si="15"/>
        <v>350545</v>
      </c>
      <c r="Q34" s="861">
        <f t="shared" si="16"/>
        <v>4868.6805555555557</v>
      </c>
      <c r="R34" s="987">
        <f t="shared" si="17"/>
        <v>-206</v>
      </c>
      <c r="S34" s="852">
        <f t="shared" si="18"/>
        <v>-111544</v>
      </c>
      <c r="T34" s="813">
        <f t="shared" si="12"/>
        <v>3206.4899080735413</v>
      </c>
      <c r="U34" s="983">
        <f t="shared" si="13"/>
        <v>0.75860927223976338</v>
      </c>
    </row>
    <row r="35" spans="1:21" ht="23" customHeight="1">
      <c r="A35" s="1009">
        <v>10</v>
      </c>
      <c r="B35" s="1342"/>
      <c r="C35" s="306"/>
      <c r="D35" s="162"/>
      <c r="E35" s="162"/>
      <c r="F35" s="162"/>
      <c r="G35" s="817"/>
      <c r="H35" s="162">
        <f t="shared" ref="H35" si="19">D35+E35+F35</f>
        <v>0</v>
      </c>
      <c r="I35" s="861" t="e">
        <f t="shared" si="14"/>
        <v>#DIV/0!</v>
      </c>
      <c r="J35" s="1330"/>
      <c r="K35" s="306"/>
      <c r="L35" s="162"/>
      <c r="M35" s="162"/>
      <c r="N35" s="162"/>
      <c r="O35" s="817"/>
      <c r="P35" s="162">
        <f t="shared" si="15"/>
        <v>0</v>
      </c>
      <c r="Q35" s="861" t="e">
        <f t="shared" si="16"/>
        <v>#DIV/0!</v>
      </c>
      <c r="R35" s="987">
        <f t="shared" si="17"/>
        <v>0</v>
      </c>
      <c r="S35" s="852">
        <f t="shared" si="18"/>
        <v>0</v>
      </c>
      <c r="T35" s="813" t="e">
        <f t="shared" si="12"/>
        <v>#DIV/0!</v>
      </c>
      <c r="U35" s="983" t="e">
        <f t="shared" si="13"/>
        <v>#DIV/0!</v>
      </c>
    </row>
    <row r="36" spans="1:21" ht="29" customHeight="1" thickBot="1">
      <c r="A36" s="1010"/>
      <c r="B36" s="1343"/>
      <c r="C36" s="951">
        <f>SUM(C31:C35)</f>
        <v>2721</v>
      </c>
      <c r="D36" s="297">
        <f>SUM(D31:D35)</f>
        <v>0</v>
      </c>
      <c r="E36" s="297">
        <f>SUM(E31:E35)</f>
        <v>0</v>
      </c>
      <c r="F36" s="297">
        <f>SUM(F31:F35)</f>
        <v>0</v>
      </c>
      <c r="G36" s="817"/>
      <c r="H36" s="297">
        <f>SUM(H29:H35)</f>
        <v>4594110</v>
      </c>
      <c r="I36" s="1003">
        <f>H36/C36</f>
        <v>1688.3902976846748</v>
      </c>
      <c r="J36" s="1330"/>
      <c r="K36" s="999">
        <f>SUM(K31:K35)</f>
        <v>3282.5</v>
      </c>
      <c r="L36" s="1000">
        <f>SUM(L31:L35)</f>
        <v>3619867</v>
      </c>
      <c r="M36" s="1000">
        <f>SUM(M31:M35)</f>
        <v>360100</v>
      </c>
      <c r="N36" s="1000">
        <f>SUM(N31:N35)</f>
        <v>1415654</v>
      </c>
      <c r="O36" s="1001"/>
      <c r="P36" s="1000">
        <f t="shared" si="15"/>
        <v>5395621</v>
      </c>
      <c r="Q36" s="1002">
        <f t="shared" si="16"/>
        <v>1643.7535415079969</v>
      </c>
      <c r="R36" s="1020">
        <f t="shared" si="17"/>
        <v>561.5</v>
      </c>
      <c r="S36" s="1021">
        <f t="shared" si="18"/>
        <v>801511</v>
      </c>
      <c r="T36" s="1022">
        <f t="shared" si="12"/>
        <v>-44.636756176677864</v>
      </c>
      <c r="U36" s="1023">
        <f t="shared" si="13"/>
        <v>1.1744649126816729</v>
      </c>
    </row>
    <row r="37" spans="1:21" ht="37" customHeight="1" thickTop="1" thickBot="1">
      <c r="A37" s="1011"/>
      <c r="B37" s="1004"/>
      <c r="C37" s="1346" t="s">
        <v>709</v>
      </c>
      <c r="D37" s="1346"/>
      <c r="E37" s="1346"/>
      <c r="F37" s="1346"/>
      <c r="G37" s="1346"/>
      <c r="H37" s="1346"/>
      <c r="I37" s="1012">
        <f>H36/F25</f>
        <v>3.3554081376471444E-2</v>
      </c>
      <c r="J37" s="1004"/>
      <c r="K37" s="1346" t="s">
        <v>709</v>
      </c>
      <c r="L37" s="1346"/>
      <c r="M37" s="1346"/>
      <c r="N37" s="1346"/>
      <c r="O37" s="1346"/>
      <c r="P37" s="1346"/>
      <c r="Q37" s="1012">
        <f>P36/N25</f>
        <v>3.080513927475886E-2</v>
      </c>
      <c r="R37" s="1321" t="s">
        <v>712</v>
      </c>
      <c r="S37" s="1322"/>
      <c r="T37" s="1344">
        <f>Q37-I37</f>
        <v>-2.7489421017125835E-3</v>
      </c>
      <c r="U37" s="1345"/>
    </row>
    <row r="38" spans="1:21" ht="21" customHeight="1" thickTop="1" thickBot="1"/>
    <row r="39" spans="1:21" ht="32" customHeight="1" thickTop="1">
      <c r="A39" s="1006"/>
      <c r="B39" s="1331" t="s">
        <v>705</v>
      </c>
      <c r="C39" s="1332"/>
      <c r="D39" s="1332"/>
      <c r="E39" s="1332"/>
      <c r="F39" s="1332"/>
      <c r="G39" s="1332"/>
      <c r="H39" s="1332"/>
      <c r="I39" s="1333"/>
      <c r="J39" s="1331" t="s">
        <v>702</v>
      </c>
      <c r="K39" s="1332"/>
      <c r="L39" s="1332"/>
      <c r="M39" s="1332"/>
      <c r="N39" s="1332"/>
      <c r="O39" s="1332"/>
      <c r="P39" s="1332"/>
      <c r="Q39" s="1333"/>
      <c r="R39" s="1317" t="s">
        <v>708</v>
      </c>
      <c r="S39" s="1318"/>
      <c r="T39" s="1318"/>
      <c r="U39" s="1319"/>
    </row>
    <row r="40" spans="1:21" ht="23" customHeight="1">
      <c r="A40" s="1007" t="s">
        <v>118</v>
      </c>
      <c r="B40" s="1334"/>
      <c r="C40" s="444" t="s">
        <v>639</v>
      </c>
      <c r="D40" s="444" t="s">
        <v>640</v>
      </c>
      <c r="E40" s="444" t="s">
        <v>641</v>
      </c>
      <c r="F40" s="444" t="s">
        <v>642</v>
      </c>
      <c r="G40" s="444" t="s">
        <v>700</v>
      </c>
      <c r="H40" s="853" t="s">
        <v>699</v>
      </c>
      <c r="I40" s="860" t="s">
        <v>632</v>
      </c>
      <c r="J40" s="1334"/>
      <c r="K40" s="444" t="s">
        <v>639</v>
      </c>
      <c r="L40" s="444" t="s">
        <v>640</v>
      </c>
      <c r="M40" s="444" t="s">
        <v>641</v>
      </c>
      <c r="N40" s="444" t="s">
        <v>642</v>
      </c>
      <c r="O40" s="444" t="s">
        <v>700</v>
      </c>
      <c r="P40" s="853" t="s">
        <v>699</v>
      </c>
      <c r="Q40" s="860" t="s">
        <v>632</v>
      </c>
      <c r="R40" s="981" t="s">
        <v>706</v>
      </c>
      <c r="S40" s="444" t="s">
        <v>707</v>
      </c>
      <c r="T40" s="444" t="s">
        <v>663</v>
      </c>
      <c r="U40" s="933" t="s">
        <v>483</v>
      </c>
    </row>
    <row r="41" spans="1:21" ht="23" customHeight="1">
      <c r="A41" s="1008">
        <v>4</v>
      </c>
      <c r="B41" s="1334"/>
      <c r="C41" s="444"/>
      <c r="D41" s="444"/>
      <c r="E41" s="444"/>
      <c r="F41" s="444"/>
      <c r="G41" s="817"/>
      <c r="H41" s="853"/>
      <c r="I41" s="860"/>
      <c r="J41" s="1334"/>
      <c r="K41" s="444"/>
      <c r="L41" s="444"/>
      <c r="M41" s="444"/>
      <c r="N41" s="444"/>
      <c r="O41" s="817"/>
      <c r="P41" s="853"/>
      <c r="Q41" s="860"/>
      <c r="R41" s="982">
        <f>K41-C41</f>
        <v>0</v>
      </c>
      <c r="S41" s="852">
        <f t="shared" ref="S41" si="20">N41-D41</f>
        <v>0</v>
      </c>
      <c r="T41" s="813">
        <f>Q41-I41</f>
        <v>0</v>
      </c>
      <c r="U41" s="983" t="e">
        <f>P41/H41</f>
        <v>#DIV/0!</v>
      </c>
    </row>
    <row r="42" spans="1:21" ht="23" customHeight="1">
      <c r="A42" s="1009">
        <v>5</v>
      </c>
      <c r="B42" s="1334"/>
      <c r="C42" s="858"/>
      <c r="D42" s="162"/>
      <c r="E42" s="162"/>
      <c r="F42" s="854"/>
      <c r="G42" s="817"/>
      <c r="H42" s="162"/>
      <c r="I42" s="861" t="e">
        <f>H42/C42</f>
        <v>#DIV/0!</v>
      </c>
      <c r="J42" s="1334"/>
      <c r="K42" s="858"/>
      <c r="L42" s="162"/>
      <c r="M42" s="162"/>
      <c r="N42" s="854"/>
      <c r="O42" s="817"/>
      <c r="P42" s="162">
        <f>L42+M42+N42</f>
        <v>0</v>
      </c>
      <c r="Q42" s="861" t="e">
        <f>P42/K42</f>
        <v>#DIV/0!</v>
      </c>
      <c r="R42" s="987">
        <f>K42-C42</f>
        <v>0</v>
      </c>
      <c r="S42" s="852">
        <f>P42-H42</f>
        <v>0</v>
      </c>
      <c r="T42" s="813" t="e">
        <f t="shared" ref="T42:T48" si="21">Q42-I42</f>
        <v>#DIV/0!</v>
      </c>
      <c r="U42" s="983" t="e">
        <f t="shared" ref="U42:U48" si="22">P42/H42</f>
        <v>#DIV/0!</v>
      </c>
    </row>
    <row r="43" spans="1:21" ht="23" customHeight="1">
      <c r="A43" s="1009">
        <v>6</v>
      </c>
      <c r="B43" s="1334"/>
      <c r="C43" s="858">
        <v>303</v>
      </c>
      <c r="D43" s="162"/>
      <c r="E43" s="162"/>
      <c r="F43" s="162"/>
      <c r="G43" s="817"/>
      <c r="H43" s="162">
        <v>391038</v>
      </c>
      <c r="I43" s="861">
        <f t="shared" ref="I43:I48" si="23">H43/C43</f>
        <v>1290.5544554455446</v>
      </c>
      <c r="J43" s="1334"/>
      <c r="K43" s="858">
        <v>462.53</v>
      </c>
      <c r="L43" s="162">
        <v>492750</v>
      </c>
      <c r="M43" s="162">
        <v>44000</v>
      </c>
      <c r="N43" s="162">
        <v>161008</v>
      </c>
      <c r="O43" s="817"/>
      <c r="P43" s="162">
        <f t="shared" ref="P43:P48" si="24">L43+M43+N43</f>
        <v>697758</v>
      </c>
      <c r="Q43" s="861">
        <f t="shared" ref="Q43:Q48" si="25">P43/K43</f>
        <v>1508.5680928804618</v>
      </c>
      <c r="R43" s="987">
        <f t="shared" ref="R43:R48" si="26">K43-C43</f>
        <v>159.52999999999997</v>
      </c>
      <c r="S43" s="852">
        <f t="shared" ref="S43:S48" si="27">P43-H43</f>
        <v>306720</v>
      </c>
      <c r="T43" s="813">
        <f t="shared" si="21"/>
        <v>218.0136374349172</v>
      </c>
      <c r="U43" s="983">
        <f t="shared" si="22"/>
        <v>1.7843738971660044</v>
      </c>
    </row>
    <row r="44" spans="1:21" ht="23" customHeight="1">
      <c r="A44" s="1009">
        <v>7</v>
      </c>
      <c r="B44" s="1334"/>
      <c r="C44" s="858">
        <v>23</v>
      </c>
      <c r="D44" s="162"/>
      <c r="E44" s="162"/>
      <c r="F44" s="162"/>
      <c r="G44" s="817"/>
      <c r="H44" s="162">
        <v>52747</v>
      </c>
      <c r="I44" s="861">
        <f t="shared" si="23"/>
        <v>2293.3478260869565</v>
      </c>
      <c r="J44" s="1334"/>
      <c r="K44" s="858">
        <v>1139.94</v>
      </c>
      <c r="L44" s="162">
        <f>1244597+3389</f>
        <v>1247986</v>
      </c>
      <c r="M44" s="162">
        <v>121300</v>
      </c>
      <c r="N44" s="162">
        <v>410736</v>
      </c>
      <c r="O44" s="817"/>
      <c r="P44" s="162">
        <f t="shared" si="24"/>
        <v>1780022</v>
      </c>
      <c r="Q44" s="861">
        <f t="shared" si="25"/>
        <v>1561.5049914907802</v>
      </c>
      <c r="R44" s="987">
        <f t="shared" si="26"/>
        <v>1116.94</v>
      </c>
      <c r="S44" s="852">
        <f t="shared" si="27"/>
        <v>1727275</v>
      </c>
      <c r="T44" s="813">
        <f>Q44-I44</f>
        <v>-731.84283459617632</v>
      </c>
      <c r="U44" s="983">
        <f t="shared" si="22"/>
        <v>33.746412118224733</v>
      </c>
    </row>
    <row r="45" spans="1:21" ht="23" customHeight="1">
      <c r="A45" s="1009">
        <v>8</v>
      </c>
      <c r="B45" s="1334"/>
      <c r="C45" s="858">
        <v>23</v>
      </c>
      <c r="D45" s="162"/>
      <c r="E45" s="162"/>
      <c r="F45" s="162"/>
      <c r="G45" s="817"/>
      <c r="H45" s="162">
        <v>56800</v>
      </c>
      <c r="I45" s="861">
        <f t="shared" si="23"/>
        <v>2469.5652173913045</v>
      </c>
      <c r="J45" s="1334"/>
      <c r="K45" s="858">
        <v>1366.56</v>
      </c>
      <c r="L45" s="162">
        <f>1493853+8303</f>
        <v>1502156</v>
      </c>
      <c r="M45" s="162">
        <v>127760</v>
      </c>
      <c r="N45" s="162">
        <v>488973</v>
      </c>
      <c r="O45" s="817"/>
      <c r="P45" s="162">
        <f t="shared" si="24"/>
        <v>2118889</v>
      </c>
      <c r="Q45" s="861">
        <f t="shared" si="25"/>
        <v>1550.5276021543145</v>
      </c>
      <c r="R45" s="987">
        <f t="shared" si="26"/>
        <v>1343.56</v>
      </c>
      <c r="S45" s="852">
        <f t="shared" si="27"/>
        <v>2062089</v>
      </c>
      <c r="T45" s="813">
        <f t="shared" si="21"/>
        <v>-919.03761523698995</v>
      </c>
      <c r="U45" s="983">
        <f t="shared" si="22"/>
        <v>37.304383802816901</v>
      </c>
    </row>
    <row r="46" spans="1:21" ht="23" customHeight="1">
      <c r="A46" s="1009">
        <v>9</v>
      </c>
      <c r="B46" s="1334"/>
      <c r="C46" s="858">
        <v>0</v>
      </c>
      <c r="D46" s="162"/>
      <c r="E46" s="162"/>
      <c r="F46" s="162"/>
      <c r="G46" s="817"/>
      <c r="H46" s="162"/>
      <c r="I46" s="861" t="e">
        <f t="shared" si="23"/>
        <v>#DIV/0!</v>
      </c>
      <c r="J46" s="1334"/>
      <c r="K46" s="858">
        <v>18</v>
      </c>
      <c r="L46" s="162">
        <v>18180</v>
      </c>
      <c r="M46" s="162">
        <v>1500</v>
      </c>
      <c r="N46" s="162">
        <v>5904</v>
      </c>
      <c r="O46" s="817"/>
      <c r="P46" s="162">
        <f t="shared" si="24"/>
        <v>25584</v>
      </c>
      <c r="Q46" s="861">
        <f t="shared" si="25"/>
        <v>1421.3333333333333</v>
      </c>
      <c r="R46" s="987">
        <f t="shared" si="26"/>
        <v>18</v>
      </c>
      <c r="S46" s="852">
        <f t="shared" si="27"/>
        <v>25584</v>
      </c>
      <c r="T46" s="813" t="e">
        <f t="shared" si="21"/>
        <v>#DIV/0!</v>
      </c>
      <c r="U46" s="983" t="e">
        <f t="shared" si="22"/>
        <v>#DIV/0!</v>
      </c>
    </row>
    <row r="47" spans="1:21" ht="23" customHeight="1">
      <c r="A47" s="1009">
        <v>10</v>
      </c>
      <c r="B47" s="1334"/>
      <c r="C47" s="858"/>
      <c r="D47" s="162"/>
      <c r="E47" s="162"/>
      <c r="F47" s="162"/>
      <c r="G47" s="817"/>
      <c r="H47" s="162">
        <f t="shared" ref="H47" si="28">D47+E47+F47</f>
        <v>0</v>
      </c>
      <c r="I47" s="861" t="e">
        <f t="shared" si="23"/>
        <v>#DIV/0!</v>
      </c>
      <c r="J47" s="1334"/>
      <c r="K47" s="858"/>
      <c r="L47" s="162"/>
      <c r="M47" s="162"/>
      <c r="N47" s="162"/>
      <c r="O47" s="817"/>
      <c r="P47" s="162">
        <f t="shared" si="24"/>
        <v>0</v>
      </c>
      <c r="Q47" s="861" t="e">
        <f t="shared" si="25"/>
        <v>#DIV/0!</v>
      </c>
      <c r="R47" s="987">
        <f t="shared" si="26"/>
        <v>0</v>
      </c>
      <c r="S47" s="852">
        <f t="shared" si="27"/>
        <v>0</v>
      </c>
      <c r="T47" s="813" t="e">
        <f t="shared" si="21"/>
        <v>#DIV/0!</v>
      </c>
      <c r="U47" s="983" t="e">
        <f t="shared" si="22"/>
        <v>#DIV/0!</v>
      </c>
    </row>
    <row r="48" spans="1:21" ht="37" customHeight="1" thickBot="1">
      <c r="A48" s="1010"/>
      <c r="B48" s="1334"/>
      <c r="C48" s="999">
        <f>SUM(C43:C47)</f>
        <v>349</v>
      </c>
      <c r="D48" s="1000">
        <f>SUM(D43:D47)</f>
        <v>0</v>
      </c>
      <c r="E48" s="1000">
        <f>SUM(E43:E47)</f>
        <v>0</v>
      </c>
      <c r="F48" s="1000">
        <f>SUM(F43:F47)</f>
        <v>0</v>
      </c>
      <c r="G48" s="1001"/>
      <c r="H48" s="1000">
        <f>SUM(H41:H47)</f>
        <v>500585</v>
      </c>
      <c r="I48" s="1002">
        <f t="shared" si="23"/>
        <v>1434.3409742120343</v>
      </c>
      <c r="J48" s="1334"/>
      <c r="K48" s="999">
        <f>SUM(K43:K47)</f>
        <v>2987.0299999999997</v>
      </c>
      <c r="L48" s="1000">
        <f>SUM(L43:L47)</f>
        <v>3261072</v>
      </c>
      <c r="M48" s="1000">
        <f>SUM(M43:M47)</f>
        <v>294560</v>
      </c>
      <c r="N48" s="1000">
        <f>SUM(N43:N47)</f>
        <v>1066621</v>
      </c>
      <c r="O48" s="1001"/>
      <c r="P48" s="1000">
        <f t="shared" si="24"/>
        <v>4622253</v>
      </c>
      <c r="Q48" s="1002">
        <f t="shared" si="25"/>
        <v>1547.4411037050181</v>
      </c>
      <c r="R48" s="1020">
        <f t="shared" si="26"/>
        <v>2638.0299999999997</v>
      </c>
      <c r="S48" s="1021">
        <f t="shared" si="27"/>
        <v>4121668</v>
      </c>
      <c r="T48" s="1022">
        <f t="shared" si="21"/>
        <v>113.1001294929838</v>
      </c>
      <c r="U48" s="1023">
        <f t="shared" si="22"/>
        <v>9.2337025679954454</v>
      </c>
    </row>
    <row r="49" spans="1:21" ht="42" customHeight="1" thickTop="1" thickBot="1">
      <c r="A49" s="1011"/>
      <c r="B49" s="1005"/>
      <c r="C49" s="1347" t="s">
        <v>746</v>
      </c>
      <c r="D49" s="1347"/>
      <c r="E49" s="1347"/>
      <c r="F49" s="1347"/>
      <c r="G49" s="1347"/>
      <c r="H49" s="1347"/>
      <c r="I49" s="1013">
        <f>H48/F25</f>
        <v>3.656131399953627E-3</v>
      </c>
      <c r="J49" s="1005"/>
      <c r="K49" s="1347" t="s">
        <v>746</v>
      </c>
      <c r="L49" s="1347"/>
      <c r="M49" s="1347"/>
      <c r="N49" s="1347"/>
      <c r="O49" s="1347"/>
      <c r="P49" s="1347"/>
      <c r="Q49" s="1013">
        <f>P48/N25</f>
        <v>2.6389760776038933E-2</v>
      </c>
      <c r="R49" s="1321" t="s">
        <v>712</v>
      </c>
      <c r="S49" s="1322"/>
      <c r="T49" s="1323">
        <f>Q49-I49</f>
        <v>2.2733629376085307E-2</v>
      </c>
      <c r="U49" s="1324"/>
    </row>
    <row r="50" spans="1:21" ht="23" customHeight="1" thickTop="1" thickBot="1"/>
    <row r="51" spans="1:21" ht="33" customHeight="1" thickTop="1">
      <c r="A51" s="1006"/>
      <c r="B51" s="1335" t="s">
        <v>710</v>
      </c>
      <c r="C51" s="1336"/>
      <c r="D51" s="1336"/>
      <c r="E51" s="1336"/>
      <c r="F51" s="1336"/>
      <c r="G51" s="1336"/>
      <c r="H51" s="1336"/>
      <c r="I51" s="1337"/>
      <c r="J51" s="1335" t="s">
        <v>703</v>
      </c>
      <c r="K51" s="1336"/>
      <c r="L51" s="1336"/>
      <c r="M51" s="1336"/>
      <c r="N51" s="1336"/>
      <c r="O51" s="1336"/>
      <c r="P51" s="1336"/>
      <c r="Q51" s="1337"/>
      <c r="R51" s="1317" t="s">
        <v>708</v>
      </c>
      <c r="S51" s="1318"/>
      <c r="T51" s="1318"/>
      <c r="U51" s="1319"/>
    </row>
    <row r="52" spans="1:21" ht="25" customHeight="1">
      <c r="A52" s="1007" t="s">
        <v>118</v>
      </c>
      <c r="B52" s="1327"/>
      <c r="C52" s="444" t="s">
        <v>639</v>
      </c>
      <c r="D52" s="444" t="s">
        <v>640</v>
      </c>
      <c r="E52" s="444" t="s">
        <v>641</v>
      </c>
      <c r="F52" s="444" t="s">
        <v>642</v>
      </c>
      <c r="G52" s="444" t="s">
        <v>700</v>
      </c>
      <c r="H52" s="853" t="s">
        <v>699</v>
      </c>
      <c r="I52" s="860" t="s">
        <v>632</v>
      </c>
      <c r="J52" s="1327"/>
      <c r="K52" s="444" t="s">
        <v>639</v>
      </c>
      <c r="L52" s="444" t="s">
        <v>640</v>
      </c>
      <c r="M52" s="444" t="s">
        <v>641</v>
      </c>
      <c r="N52" s="444" t="s">
        <v>642</v>
      </c>
      <c r="O52" s="444" t="s">
        <v>700</v>
      </c>
      <c r="P52" s="853" t="s">
        <v>699</v>
      </c>
      <c r="Q52" s="860" t="s">
        <v>632</v>
      </c>
      <c r="R52" s="981" t="s">
        <v>649</v>
      </c>
      <c r="S52" s="444" t="s">
        <v>650</v>
      </c>
      <c r="T52" s="444" t="s">
        <v>663</v>
      </c>
      <c r="U52" s="933" t="s">
        <v>483</v>
      </c>
    </row>
    <row r="53" spans="1:21" ht="25" customHeight="1">
      <c r="A53" s="1008">
        <v>4</v>
      </c>
      <c r="B53" s="1327"/>
      <c r="C53" s="444">
        <f>C29+C41</f>
        <v>0</v>
      </c>
      <c r="D53" s="444">
        <f t="shared" ref="D53:H53" si="29">D29+D41</f>
        <v>0</v>
      </c>
      <c r="E53" s="444">
        <f t="shared" si="29"/>
        <v>0</v>
      </c>
      <c r="F53" s="444">
        <f t="shared" si="29"/>
        <v>0</v>
      </c>
      <c r="G53" s="444">
        <f t="shared" si="29"/>
        <v>0</v>
      </c>
      <c r="H53" s="444">
        <f t="shared" si="29"/>
        <v>0</v>
      </c>
      <c r="I53" s="860"/>
      <c r="J53" s="1327"/>
      <c r="K53" s="444">
        <f>K29+K41</f>
        <v>0</v>
      </c>
      <c r="L53" s="444">
        <f t="shared" ref="L53:P53" si="30">L29+L41</f>
        <v>0</v>
      </c>
      <c r="M53" s="444">
        <f t="shared" si="30"/>
        <v>0</v>
      </c>
      <c r="N53" s="444">
        <f t="shared" si="30"/>
        <v>0</v>
      </c>
      <c r="O53" s="444">
        <f t="shared" si="30"/>
        <v>0</v>
      </c>
      <c r="P53" s="444">
        <f t="shared" si="30"/>
        <v>0</v>
      </c>
      <c r="Q53" s="860"/>
      <c r="R53" s="982">
        <f>K53-C53</f>
        <v>0</v>
      </c>
      <c r="S53" s="852">
        <f t="shared" ref="S53" si="31">N53-D53</f>
        <v>0</v>
      </c>
      <c r="T53" s="813">
        <f>Q53-I53</f>
        <v>0</v>
      </c>
      <c r="U53" s="983" t="e">
        <f>P53/H53</f>
        <v>#DIV/0!</v>
      </c>
    </row>
    <row r="54" spans="1:21" ht="25" customHeight="1">
      <c r="A54" s="1009">
        <v>5</v>
      </c>
      <c r="B54" s="1327"/>
      <c r="C54" s="851">
        <f t="shared" ref="C54:H54" si="32">C30+C42</f>
        <v>250</v>
      </c>
      <c r="D54" s="297">
        <f t="shared" si="32"/>
        <v>0</v>
      </c>
      <c r="E54" s="297">
        <f t="shared" si="32"/>
        <v>0</v>
      </c>
      <c r="F54" s="297">
        <f t="shared" si="32"/>
        <v>0</v>
      </c>
      <c r="G54" s="297">
        <f t="shared" si="32"/>
        <v>0</v>
      </c>
      <c r="H54" s="297">
        <f t="shared" si="32"/>
        <v>370861</v>
      </c>
      <c r="I54" s="861">
        <f>H54/C54</f>
        <v>1483.444</v>
      </c>
      <c r="J54" s="1327"/>
      <c r="K54" s="851">
        <f t="shared" ref="K54:P54" si="33">K30+K42</f>
        <v>49.5</v>
      </c>
      <c r="L54" s="297">
        <f t="shared" si="33"/>
        <v>53550</v>
      </c>
      <c r="M54" s="297">
        <f t="shared" si="33"/>
        <v>5500</v>
      </c>
      <c r="N54" s="297">
        <f t="shared" si="33"/>
        <v>21306</v>
      </c>
      <c r="O54" s="297">
        <f t="shared" si="33"/>
        <v>0</v>
      </c>
      <c r="P54" s="297">
        <f t="shared" si="33"/>
        <v>80356</v>
      </c>
      <c r="Q54" s="861">
        <f>P54/K54</f>
        <v>1623.3535353535353</v>
      </c>
      <c r="R54" s="987">
        <f>K54-C54</f>
        <v>-200.5</v>
      </c>
      <c r="S54" s="852">
        <f>P54-H54</f>
        <v>-290505</v>
      </c>
      <c r="T54" s="813">
        <f t="shared" ref="T54:T60" si="34">Q54-I54</f>
        <v>139.90953535353538</v>
      </c>
      <c r="U54" s="983">
        <f t="shared" ref="U54:U60" si="35">P54/H54</f>
        <v>0.21667417172471626</v>
      </c>
    </row>
    <row r="55" spans="1:21" ht="25" customHeight="1">
      <c r="A55" s="1009">
        <v>6</v>
      </c>
      <c r="B55" s="1327"/>
      <c r="C55" s="851">
        <f t="shared" ref="C55:H55" si="36">C31+C43</f>
        <v>958</v>
      </c>
      <c r="D55" s="297">
        <f t="shared" si="36"/>
        <v>0</v>
      </c>
      <c r="E55" s="297">
        <f t="shared" si="36"/>
        <v>0</v>
      </c>
      <c r="F55" s="297">
        <f t="shared" si="36"/>
        <v>0</v>
      </c>
      <c r="G55" s="297">
        <f t="shared" si="36"/>
        <v>0</v>
      </c>
      <c r="H55" s="297">
        <f t="shared" si="36"/>
        <v>1367084</v>
      </c>
      <c r="I55" s="861">
        <f t="shared" ref="I55:I59" si="37">H55/C55</f>
        <v>1427.0187891440501</v>
      </c>
      <c r="J55" s="1327"/>
      <c r="K55" s="851">
        <f t="shared" ref="K55:P55" si="38">K31+K43</f>
        <v>1234.03</v>
      </c>
      <c r="L55" s="297">
        <f t="shared" si="38"/>
        <v>1279615</v>
      </c>
      <c r="M55" s="297">
        <f t="shared" si="38"/>
        <v>125500</v>
      </c>
      <c r="N55" s="297">
        <f t="shared" si="38"/>
        <v>472061</v>
      </c>
      <c r="O55" s="297">
        <f t="shared" si="38"/>
        <v>0</v>
      </c>
      <c r="P55" s="297">
        <f t="shared" si="38"/>
        <v>1877176</v>
      </c>
      <c r="Q55" s="861">
        <f t="shared" ref="Q55:Q59" si="39">P55/K55</f>
        <v>1521.1753360939363</v>
      </c>
      <c r="R55" s="987">
        <f t="shared" ref="R55:R60" si="40">K55-C55</f>
        <v>276.02999999999997</v>
      </c>
      <c r="S55" s="852">
        <f t="shared" ref="S55:S60" si="41">P55-H55</f>
        <v>510092</v>
      </c>
      <c r="T55" s="813">
        <f t="shared" si="34"/>
        <v>94.156546949886206</v>
      </c>
      <c r="U55" s="983">
        <f t="shared" si="35"/>
        <v>1.3731241094182947</v>
      </c>
    </row>
    <row r="56" spans="1:21" ht="25" customHeight="1">
      <c r="A56" s="1009">
        <v>7</v>
      </c>
      <c r="B56" s="1327"/>
      <c r="C56" s="851">
        <f t="shared" ref="C56:H56" si="42">C32+C44</f>
        <v>899</v>
      </c>
      <c r="D56" s="297">
        <f t="shared" si="42"/>
        <v>0</v>
      </c>
      <c r="E56" s="297">
        <f t="shared" si="42"/>
        <v>0</v>
      </c>
      <c r="F56" s="297">
        <f t="shared" si="42"/>
        <v>0</v>
      </c>
      <c r="G56" s="297">
        <f t="shared" si="42"/>
        <v>0</v>
      </c>
      <c r="H56" s="297">
        <f t="shared" si="42"/>
        <v>1369571</v>
      </c>
      <c r="I56" s="861">
        <f t="shared" si="37"/>
        <v>1523.4382647385985</v>
      </c>
      <c r="J56" s="1327"/>
      <c r="K56" s="851">
        <f t="shared" ref="K56:P56" si="43">K32+K44</f>
        <v>2289.94</v>
      </c>
      <c r="L56" s="297">
        <f t="shared" si="43"/>
        <v>2467995</v>
      </c>
      <c r="M56" s="297">
        <f t="shared" si="43"/>
        <v>242800</v>
      </c>
      <c r="N56" s="297">
        <f t="shared" si="43"/>
        <v>886936</v>
      </c>
      <c r="O56" s="297">
        <f t="shared" si="43"/>
        <v>0</v>
      </c>
      <c r="P56" s="297">
        <f t="shared" si="43"/>
        <v>3597731</v>
      </c>
      <c r="Q56" s="861">
        <f t="shared" si="39"/>
        <v>1571.1027363162352</v>
      </c>
      <c r="R56" s="987">
        <f t="shared" si="40"/>
        <v>1390.94</v>
      </c>
      <c r="S56" s="852">
        <f t="shared" si="41"/>
        <v>2228160</v>
      </c>
      <c r="T56" s="813">
        <f t="shared" si="34"/>
        <v>47.664471577636732</v>
      </c>
      <c r="U56" s="983">
        <f t="shared" si="35"/>
        <v>2.6269036070419132</v>
      </c>
    </row>
    <row r="57" spans="1:21" ht="25" customHeight="1">
      <c r="A57" s="1009">
        <v>8</v>
      </c>
      <c r="B57" s="1327"/>
      <c r="C57" s="851">
        <f t="shared" ref="C57:H57" si="44">C33+C45</f>
        <v>935</v>
      </c>
      <c r="D57" s="297">
        <f t="shared" si="44"/>
        <v>0</v>
      </c>
      <c r="E57" s="297">
        <f t="shared" si="44"/>
        <v>0</v>
      </c>
      <c r="F57" s="297">
        <f t="shared" si="44"/>
        <v>0</v>
      </c>
      <c r="G57" s="297">
        <f t="shared" si="44"/>
        <v>0</v>
      </c>
      <c r="H57" s="297">
        <f t="shared" si="44"/>
        <v>1525090</v>
      </c>
      <c r="I57" s="861">
        <f t="shared" si="37"/>
        <v>1631.1122994652405</v>
      </c>
      <c r="J57" s="1327"/>
      <c r="K57" s="851">
        <f t="shared" ref="K57:P57" si="45">K33+K45</f>
        <v>2655.56</v>
      </c>
      <c r="L57" s="297">
        <f t="shared" si="45"/>
        <v>2875896</v>
      </c>
      <c r="M57" s="297">
        <f t="shared" si="45"/>
        <v>265260</v>
      </c>
      <c r="N57" s="297">
        <f t="shared" si="45"/>
        <v>1025682</v>
      </c>
      <c r="O57" s="297">
        <f t="shared" si="45"/>
        <v>0</v>
      </c>
      <c r="P57" s="297">
        <f t="shared" si="45"/>
        <v>4166838</v>
      </c>
      <c r="Q57" s="861">
        <f t="shared" si="39"/>
        <v>1569.0995496241849</v>
      </c>
      <c r="R57" s="987">
        <f t="shared" si="40"/>
        <v>1720.56</v>
      </c>
      <c r="S57" s="852">
        <f t="shared" si="41"/>
        <v>2641748</v>
      </c>
      <c r="T57" s="813">
        <f t="shared" si="34"/>
        <v>-62.012749841055665</v>
      </c>
      <c r="U57" s="983">
        <f t="shared" si="35"/>
        <v>2.7321915427941956</v>
      </c>
    </row>
    <row r="58" spans="1:21" ht="25" customHeight="1">
      <c r="A58" s="1009">
        <v>9</v>
      </c>
      <c r="B58" s="1327"/>
      <c r="C58" s="851">
        <f t="shared" ref="C58:H58" si="46">C34+C46</f>
        <v>278</v>
      </c>
      <c r="D58" s="297">
        <f t="shared" si="46"/>
        <v>0</v>
      </c>
      <c r="E58" s="297">
        <f t="shared" si="46"/>
        <v>0</v>
      </c>
      <c r="F58" s="297">
        <f t="shared" si="46"/>
        <v>0</v>
      </c>
      <c r="G58" s="297">
        <f t="shared" si="46"/>
        <v>0</v>
      </c>
      <c r="H58" s="297">
        <f t="shared" si="46"/>
        <v>462089</v>
      </c>
      <c r="I58" s="861">
        <f t="shared" si="37"/>
        <v>1662.1906474820144</v>
      </c>
      <c r="J58" s="1327"/>
      <c r="K58" s="851">
        <f t="shared" ref="K58:P58" si="47">K34+K46</f>
        <v>90</v>
      </c>
      <c r="L58" s="297">
        <f t="shared" si="47"/>
        <v>257433</v>
      </c>
      <c r="M58" s="297">
        <f t="shared" si="47"/>
        <v>21100</v>
      </c>
      <c r="N58" s="297">
        <f t="shared" si="47"/>
        <v>97596</v>
      </c>
      <c r="O58" s="297">
        <f t="shared" si="47"/>
        <v>0</v>
      </c>
      <c r="P58" s="297">
        <f t="shared" si="47"/>
        <v>376129</v>
      </c>
      <c r="Q58" s="861">
        <f t="shared" si="39"/>
        <v>4179.2111111111108</v>
      </c>
      <c r="R58" s="987">
        <f t="shared" si="40"/>
        <v>-188</v>
      </c>
      <c r="S58" s="852">
        <f t="shared" si="41"/>
        <v>-85960</v>
      </c>
      <c r="T58" s="813">
        <f t="shared" si="34"/>
        <v>2517.0204636290964</v>
      </c>
      <c r="U58" s="983">
        <f t="shared" si="35"/>
        <v>0.81397522987995818</v>
      </c>
    </row>
    <row r="59" spans="1:21" ht="25" customHeight="1">
      <c r="A59" s="1009">
        <v>10</v>
      </c>
      <c r="B59" s="1327"/>
      <c r="C59" s="444">
        <f t="shared" ref="C59:H59" si="48">C35+C47</f>
        <v>0</v>
      </c>
      <c r="D59" s="444">
        <f t="shared" si="48"/>
        <v>0</v>
      </c>
      <c r="E59" s="444">
        <f t="shared" si="48"/>
        <v>0</v>
      </c>
      <c r="F59" s="444">
        <f t="shared" si="48"/>
        <v>0</v>
      </c>
      <c r="G59" s="444">
        <f t="shared" si="48"/>
        <v>0</v>
      </c>
      <c r="H59" s="444">
        <f t="shared" si="48"/>
        <v>0</v>
      </c>
      <c r="I59" s="861" t="e">
        <f t="shared" si="37"/>
        <v>#DIV/0!</v>
      </c>
      <c r="J59" s="1327"/>
      <c r="K59" s="444">
        <f t="shared" ref="K59:P60" si="49">K35+K47</f>
        <v>0</v>
      </c>
      <c r="L59" s="444">
        <f t="shared" si="49"/>
        <v>0</v>
      </c>
      <c r="M59" s="444">
        <f t="shared" si="49"/>
        <v>0</v>
      </c>
      <c r="N59" s="444">
        <f t="shared" si="49"/>
        <v>0</v>
      </c>
      <c r="O59" s="444">
        <f t="shared" si="49"/>
        <v>0</v>
      </c>
      <c r="P59" s="444">
        <f t="shared" si="49"/>
        <v>0</v>
      </c>
      <c r="Q59" s="861" t="e">
        <f t="shared" si="39"/>
        <v>#DIV/0!</v>
      </c>
      <c r="R59" s="987">
        <f t="shared" si="40"/>
        <v>0</v>
      </c>
      <c r="S59" s="852">
        <f t="shared" si="41"/>
        <v>0</v>
      </c>
      <c r="T59" s="813" t="e">
        <f t="shared" si="34"/>
        <v>#DIV/0!</v>
      </c>
      <c r="U59" s="983" t="e">
        <f t="shared" si="35"/>
        <v>#DIV/0!</v>
      </c>
    </row>
    <row r="60" spans="1:21" ht="39" customHeight="1" thickBot="1">
      <c r="A60" s="1010"/>
      <c r="B60" s="1327"/>
      <c r="C60" s="1027">
        <f t="shared" ref="C60:G60" si="50">C36+C48</f>
        <v>3070</v>
      </c>
      <c r="D60" s="1000">
        <f t="shared" si="50"/>
        <v>0</v>
      </c>
      <c r="E60" s="1000">
        <f t="shared" si="50"/>
        <v>0</v>
      </c>
      <c r="F60" s="1000">
        <f t="shared" si="50"/>
        <v>0</v>
      </c>
      <c r="G60" s="1000">
        <f t="shared" si="50"/>
        <v>0</v>
      </c>
      <c r="H60" s="1000">
        <f>H36+H48</f>
        <v>5094695</v>
      </c>
      <c r="I60" s="1028">
        <f>H60/C60</f>
        <v>1659.5097719869707</v>
      </c>
      <c r="J60" s="1327"/>
      <c r="K60" s="1027">
        <f t="shared" si="49"/>
        <v>6269.53</v>
      </c>
      <c r="L60" s="1000">
        <f t="shared" si="49"/>
        <v>6880939</v>
      </c>
      <c r="M60" s="1000">
        <f t="shared" si="49"/>
        <v>654660</v>
      </c>
      <c r="N60" s="1000">
        <f t="shared" si="49"/>
        <v>2482275</v>
      </c>
      <c r="O60" s="1000">
        <f t="shared" si="49"/>
        <v>0</v>
      </c>
      <c r="P60" s="1181">
        <f>P36+P48</f>
        <v>10017874</v>
      </c>
      <c r="Q60" s="1028">
        <f>P60/K60</f>
        <v>1597.8668257429185</v>
      </c>
      <c r="R60" s="1024">
        <f t="shared" si="40"/>
        <v>3199.5299999999997</v>
      </c>
      <c r="S60" s="871">
        <f t="shared" si="41"/>
        <v>4923179</v>
      </c>
      <c r="T60" s="1025">
        <f t="shared" si="34"/>
        <v>-61.642946244052155</v>
      </c>
      <c r="U60" s="1026">
        <f t="shared" si="35"/>
        <v>1.9663343929322561</v>
      </c>
    </row>
    <row r="61" spans="1:21" ht="37" customHeight="1" thickTop="1" thickBot="1">
      <c r="A61" s="1011"/>
      <c r="B61" s="1018"/>
      <c r="C61" s="1348" t="s">
        <v>711</v>
      </c>
      <c r="D61" s="1348"/>
      <c r="E61" s="1348"/>
      <c r="F61" s="1348"/>
      <c r="G61" s="1348"/>
      <c r="H61" s="1348"/>
      <c r="I61" s="1019">
        <f>H60/F25</f>
        <v>3.721021277642507E-2</v>
      </c>
      <c r="J61" s="1018"/>
      <c r="K61" s="1348" t="s">
        <v>711</v>
      </c>
      <c r="L61" s="1348"/>
      <c r="M61" s="1348"/>
      <c r="N61" s="1348"/>
      <c r="O61" s="1348"/>
      <c r="P61" s="1348"/>
      <c r="Q61" s="1019">
        <f>P60/N25</f>
        <v>5.7194900050797796E-2</v>
      </c>
      <c r="R61" s="1321" t="s">
        <v>712</v>
      </c>
      <c r="S61" s="1322"/>
      <c r="T61" s="1323">
        <f>Q61-I61</f>
        <v>1.9984687274372727E-2</v>
      </c>
      <c r="U61" s="1324"/>
    </row>
    <row r="62" spans="1:21" ht="18" thickTop="1"/>
  </sheetData>
  <mergeCells count="98">
    <mergeCell ref="A12:L13"/>
    <mergeCell ref="M13:R13"/>
    <mergeCell ref="M12:R12"/>
    <mergeCell ref="S12:T12"/>
    <mergeCell ref="S13:T13"/>
    <mergeCell ref="M10:R10"/>
    <mergeCell ref="S10:T10"/>
    <mergeCell ref="M11:R11"/>
    <mergeCell ref="S11:T11"/>
    <mergeCell ref="A10:D11"/>
    <mergeCell ref="E10:J10"/>
    <mergeCell ref="K10:L10"/>
    <mergeCell ref="E11:J11"/>
    <mergeCell ref="K11:L11"/>
    <mergeCell ref="Q7:R7"/>
    <mergeCell ref="S7:T7"/>
    <mergeCell ref="M2:U2"/>
    <mergeCell ref="A2:D2"/>
    <mergeCell ref="E2:L2"/>
    <mergeCell ref="A7:D7"/>
    <mergeCell ref="E7:F7"/>
    <mergeCell ref="G7:H7"/>
    <mergeCell ref="I7:J7"/>
    <mergeCell ref="K7:L7"/>
    <mergeCell ref="M7:N7"/>
    <mergeCell ref="O7:P7"/>
    <mergeCell ref="Q5:R5"/>
    <mergeCell ref="S5:T5"/>
    <mergeCell ref="M6:N6"/>
    <mergeCell ref="O6:P6"/>
    <mergeCell ref="Q6:R6"/>
    <mergeCell ref="S6:T6"/>
    <mergeCell ref="Q3:R3"/>
    <mergeCell ref="S3:T3"/>
    <mergeCell ref="M4:N4"/>
    <mergeCell ref="O4:P4"/>
    <mergeCell ref="Q4:R4"/>
    <mergeCell ref="S4:T4"/>
    <mergeCell ref="O3:P3"/>
    <mergeCell ref="O5:P5"/>
    <mergeCell ref="K6:L6"/>
    <mergeCell ref="M3:N3"/>
    <mergeCell ref="M5:N5"/>
    <mergeCell ref="K4:L4"/>
    <mergeCell ref="K5:L5"/>
    <mergeCell ref="A5:D5"/>
    <mergeCell ref="A6:D6"/>
    <mergeCell ref="E4:F4"/>
    <mergeCell ref="G4:H4"/>
    <mergeCell ref="I4:J4"/>
    <mergeCell ref="E5:F5"/>
    <mergeCell ref="G5:H5"/>
    <mergeCell ref="I5:J5"/>
    <mergeCell ref="A4:D4"/>
    <mergeCell ref="E6:F6"/>
    <mergeCell ref="G6:H6"/>
    <mergeCell ref="I6:J6"/>
    <mergeCell ref="A3:D3"/>
    <mergeCell ref="E3:F3"/>
    <mergeCell ref="G3:H3"/>
    <mergeCell ref="I3:J3"/>
    <mergeCell ref="K3:L3"/>
    <mergeCell ref="R51:U51"/>
    <mergeCell ref="R61:S61"/>
    <mergeCell ref="T61:U61"/>
    <mergeCell ref="C37:H37"/>
    <mergeCell ref="K37:P37"/>
    <mergeCell ref="C49:H49"/>
    <mergeCell ref="K49:P49"/>
    <mergeCell ref="C61:H61"/>
    <mergeCell ref="K61:P61"/>
    <mergeCell ref="J52:J60"/>
    <mergeCell ref="R27:U27"/>
    <mergeCell ref="R37:S37"/>
    <mergeCell ref="T37:U37"/>
    <mergeCell ref="R39:U39"/>
    <mergeCell ref="R49:S49"/>
    <mergeCell ref="T49:U49"/>
    <mergeCell ref="B52:B60"/>
    <mergeCell ref="J27:Q27"/>
    <mergeCell ref="J28:J36"/>
    <mergeCell ref="J39:Q39"/>
    <mergeCell ref="J40:J48"/>
    <mergeCell ref="J51:Q51"/>
    <mergeCell ref="B27:I27"/>
    <mergeCell ref="B28:B36"/>
    <mergeCell ref="B39:I39"/>
    <mergeCell ref="B40:B48"/>
    <mergeCell ref="B51:I51"/>
    <mergeCell ref="B15:I15"/>
    <mergeCell ref="J15:Q15"/>
    <mergeCell ref="R15:U15"/>
    <mergeCell ref="F25:H25"/>
    <mergeCell ref="N25:P25"/>
    <mergeCell ref="R25:S25"/>
    <mergeCell ref="T25:U25"/>
    <mergeCell ref="A25:E25"/>
    <mergeCell ref="J25:M25"/>
  </mergeCells>
  <phoneticPr fontId="1"/>
  <pageMargins left="0.7" right="0.7" top="0.75" bottom="0.75" header="0.3" footer="0.3"/>
  <pageSetup paperSize="8" scale="52"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A676-A40F-BF43-A163-99265BEECC37}">
  <sheetPr>
    <tabColor rgb="FFFFFF00"/>
  </sheetPr>
  <dimension ref="A1:AZ79"/>
  <sheetViews>
    <sheetView topLeftCell="J1" zoomScale="68" workbookViewId="0">
      <selection activeCell="S20" sqref="S20"/>
    </sheetView>
  </sheetViews>
  <sheetFormatPr baseColWidth="10" defaultRowHeight="17"/>
  <cols>
    <col min="1" max="1" width="16.33203125" customWidth="1"/>
    <col min="2" max="2" width="16.33203125" style="156" customWidth="1"/>
    <col min="3" max="9" width="16.33203125" customWidth="1"/>
    <col min="10" max="10" width="17.6640625" customWidth="1"/>
    <col min="11" max="11" width="22.1640625" customWidth="1"/>
    <col min="12" max="13" width="16.33203125" customWidth="1"/>
    <col min="14" max="16" width="22.1640625" customWidth="1"/>
    <col min="17" max="17" width="22.1640625" style="205" customWidth="1"/>
    <col min="18" max="18" width="22.1640625" customWidth="1"/>
    <col min="19" max="20" width="11" bestFit="1" customWidth="1"/>
    <col min="21" max="21" width="12.33203125" customWidth="1"/>
    <col min="22" max="22" width="14" customWidth="1"/>
    <col min="23" max="23" width="12.6640625" bestFit="1" customWidth="1"/>
    <col min="24" max="24" width="11.83203125" customWidth="1"/>
    <col min="25" max="25" width="19" customWidth="1"/>
    <col min="26" max="27" width="14" customWidth="1"/>
    <col min="28" max="28" width="23.1640625" style="302" customWidth="1"/>
    <col min="29" max="29" width="8.5" customWidth="1"/>
    <col min="30" max="31" width="14.83203125" customWidth="1"/>
    <col min="32" max="32" width="13.6640625" bestFit="1" customWidth="1"/>
    <col min="33" max="33" width="14.1640625" bestFit="1" customWidth="1"/>
    <col min="34" max="35" width="17.33203125" customWidth="1"/>
    <col min="36" max="43" width="14.5" customWidth="1"/>
    <col min="44" max="44" width="14.6640625" customWidth="1"/>
    <col min="45" max="47" width="11" bestFit="1" customWidth="1"/>
    <col min="48" max="49" width="13.5" customWidth="1"/>
    <col min="50" max="50" width="12.1640625" customWidth="1"/>
    <col min="51" max="51" width="12" customWidth="1"/>
  </cols>
  <sheetData>
    <row r="1" spans="1:52" s="159" customFormat="1" ht="58" customHeight="1" thickBot="1">
      <c r="A1" s="226" t="s">
        <v>634</v>
      </c>
      <c r="B1" s="160"/>
      <c r="M1" s="159" t="s">
        <v>635</v>
      </c>
      <c r="Q1" s="204"/>
      <c r="AB1" s="301"/>
    </row>
    <row r="2" spans="1:52" s="159" customFormat="1" ht="32" customHeight="1" thickTop="1" thickBot="1">
      <c r="A2" s="216"/>
      <c r="B2" s="1243" t="s">
        <v>148</v>
      </c>
      <c r="C2" s="1244"/>
      <c r="D2" s="1245"/>
      <c r="E2" s="1246" t="s">
        <v>439</v>
      </c>
      <c r="F2" s="1246"/>
      <c r="G2" s="1246"/>
      <c r="H2" s="1246"/>
      <c r="I2" s="1246"/>
      <c r="J2" s="1247"/>
      <c r="K2" s="1248" t="s">
        <v>638</v>
      </c>
      <c r="L2" s="1248"/>
      <c r="M2" s="1248"/>
      <c r="N2" s="1248"/>
      <c r="O2" s="1248"/>
      <c r="P2" s="1248"/>
      <c r="Q2" s="1249"/>
      <c r="R2" s="1250" t="s">
        <v>652</v>
      </c>
      <c r="S2" s="1251"/>
      <c r="T2" s="1251"/>
      <c r="U2" s="1251"/>
      <c r="V2" s="1251"/>
      <c r="W2" s="1251"/>
      <c r="X2" s="1300"/>
      <c r="Y2" s="1252"/>
      <c r="Z2" s="1253" t="s">
        <v>171</v>
      </c>
      <c r="AA2" s="1254"/>
      <c r="AB2" s="301" t="s">
        <v>432</v>
      </c>
      <c r="AD2" s="1350" t="s">
        <v>653</v>
      </c>
      <c r="AE2" s="1350"/>
      <c r="AF2" s="1350"/>
      <c r="AG2" s="1350"/>
      <c r="AH2" s="1350"/>
      <c r="AI2" s="1350"/>
      <c r="AJ2" s="1350"/>
      <c r="AK2" s="1350"/>
      <c r="AL2" s="1350"/>
      <c r="AM2" s="1350"/>
      <c r="AN2" s="1350"/>
      <c r="AO2" s="1350"/>
    </row>
    <row r="3" spans="1:52" s="157" customFormat="1" ht="32" customHeight="1" thickTop="1">
      <c r="A3" s="164" t="s">
        <v>118</v>
      </c>
      <c r="B3" s="218" t="s">
        <v>117</v>
      </c>
      <c r="C3" s="219" t="s">
        <v>86</v>
      </c>
      <c r="D3" s="221" t="s">
        <v>62</v>
      </c>
      <c r="E3" s="234" t="s">
        <v>150</v>
      </c>
      <c r="F3" s="219" t="s">
        <v>144</v>
      </c>
      <c r="G3" s="220" t="s">
        <v>145</v>
      </c>
      <c r="H3" s="221" t="s">
        <v>119</v>
      </c>
      <c r="I3" s="222" t="s">
        <v>50</v>
      </c>
      <c r="J3" s="223" t="s">
        <v>124</v>
      </c>
      <c r="K3" s="224" t="s">
        <v>147</v>
      </c>
      <c r="L3" s="219" t="s">
        <v>141</v>
      </c>
      <c r="M3" s="219" t="s">
        <v>124</v>
      </c>
      <c r="N3" s="219" t="s">
        <v>143</v>
      </c>
      <c r="O3" s="219" t="s">
        <v>144</v>
      </c>
      <c r="P3" s="219" t="s">
        <v>149</v>
      </c>
      <c r="Q3" s="225" t="s">
        <v>747</v>
      </c>
      <c r="R3" s="311" t="s">
        <v>142</v>
      </c>
      <c r="S3" s="312" t="s">
        <v>157</v>
      </c>
      <c r="T3" s="312" t="s">
        <v>159</v>
      </c>
      <c r="U3" s="313" t="s">
        <v>160</v>
      </c>
      <c r="V3" s="313" t="s">
        <v>161</v>
      </c>
      <c r="W3" s="313" t="s">
        <v>162</v>
      </c>
      <c r="X3" s="785" t="s">
        <v>608</v>
      </c>
      <c r="Y3" s="314" t="s">
        <v>54</v>
      </c>
      <c r="Z3" s="315" t="s">
        <v>168</v>
      </c>
      <c r="AA3" s="316" t="s">
        <v>170</v>
      </c>
      <c r="AB3" s="299"/>
      <c r="AD3" s="1350" t="s">
        <v>491</v>
      </c>
      <c r="AE3" s="1350"/>
      <c r="AF3" s="1350"/>
      <c r="AG3" s="1350"/>
      <c r="AH3" s="1350"/>
      <c r="AI3" s="1382"/>
      <c r="AJ3" s="1383" t="s">
        <v>490</v>
      </c>
      <c r="AK3" s="1350"/>
      <c r="AL3" s="1350"/>
      <c r="AM3" s="1350"/>
      <c r="AN3" s="1350"/>
      <c r="AO3" s="1350"/>
      <c r="AY3" s="809">
        <f>AY4/AY5</f>
        <v>5.1860592043919226E-2</v>
      </c>
    </row>
    <row r="4" spans="1:52" s="158" customFormat="1" ht="36" customHeight="1">
      <c r="A4" s="165" t="s">
        <v>633</v>
      </c>
      <c r="B4" s="213">
        <v>543750</v>
      </c>
      <c r="C4" s="162">
        <v>375</v>
      </c>
      <c r="D4" s="232">
        <f>B4/C4</f>
        <v>1450</v>
      </c>
      <c r="E4" s="296">
        <v>120</v>
      </c>
      <c r="F4" s="297">
        <f>I4/E4</f>
        <v>4583.333333333333</v>
      </c>
      <c r="G4" s="297" t="e">
        <f>E4*R4</f>
        <v>#DIV/0!</v>
      </c>
      <c r="H4" s="298" t="e">
        <f>G4/B4</f>
        <v>#DIV/0!</v>
      </c>
      <c r="I4" s="212">
        <v>550000</v>
      </c>
      <c r="J4" s="210">
        <f>I4/B4</f>
        <v>1.0114942528735633</v>
      </c>
      <c r="K4" s="211">
        <v>3013909</v>
      </c>
      <c r="L4" s="209">
        <f>K4/I4</f>
        <v>5.4798345454545458</v>
      </c>
      <c r="M4" s="209">
        <f>K4/B4</f>
        <v>5.5428211494252873</v>
      </c>
      <c r="N4" s="237">
        <f>T4+U4</f>
        <v>0</v>
      </c>
      <c r="O4" s="235" t="e">
        <f t="shared" ref="O4:O11" si="0">K4/N4</f>
        <v>#DIV/0!</v>
      </c>
      <c r="P4" s="236">
        <f t="shared" ref="P4:P11" si="1">Q4/K4</f>
        <v>0</v>
      </c>
      <c r="Q4" s="295">
        <f>Y4</f>
        <v>0</v>
      </c>
      <c r="R4" s="305" t="e">
        <f t="shared" ref="R4:R9" si="2">Q4/N4</f>
        <v>#DIV/0!</v>
      </c>
      <c r="S4" s="306"/>
      <c r="T4" s="306"/>
      <c r="U4" s="306"/>
      <c r="V4" s="162"/>
      <c r="W4" s="162"/>
      <c r="X4" s="786"/>
      <c r="Y4" s="307">
        <f>V4+W4</f>
        <v>0</v>
      </c>
      <c r="Z4" s="317"/>
      <c r="AA4" s="232"/>
      <c r="AB4" s="299"/>
      <c r="AD4" s="444" t="s">
        <v>639</v>
      </c>
      <c r="AE4" s="444" t="s">
        <v>640</v>
      </c>
      <c r="AF4" s="444" t="s">
        <v>641</v>
      </c>
      <c r="AG4" s="444" t="s">
        <v>642</v>
      </c>
      <c r="AH4" s="853" t="s">
        <v>643</v>
      </c>
      <c r="AI4" s="860" t="s">
        <v>632</v>
      </c>
      <c r="AJ4" s="857" t="s">
        <v>644</v>
      </c>
      <c r="AK4" s="444" t="s">
        <v>640</v>
      </c>
      <c r="AL4" s="444" t="s">
        <v>641</v>
      </c>
      <c r="AM4" s="444" t="s">
        <v>642</v>
      </c>
      <c r="AN4" s="853" t="s">
        <v>643</v>
      </c>
      <c r="AO4" s="853" t="s">
        <v>632</v>
      </c>
      <c r="AP4" s="157" t="s">
        <v>118</v>
      </c>
      <c r="AQ4" s="157"/>
      <c r="AW4" s="299">
        <f>AW8*AW6</f>
        <v>6865350</v>
      </c>
      <c r="AX4" s="299">
        <f>AX8*AX6</f>
        <v>3664000</v>
      </c>
      <c r="AY4" s="808">
        <f>AW4+AX4</f>
        <v>10529350</v>
      </c>
    </row>
    <row r="5" spans="1:52" s="158" customFormat="1" ht="36" customHeight="1">
      <c r="A5" s="165">
        <v>5</v>
      </c>
      <c r="B5" s="213">
        <v>2847520</v>
      </c>
      <c r="C5" s="162">
        <v>1600</v>
      </c>
      <c r="D5" s="232">
        <f>B5/C5</f>
        <v>1779.7</v>
      </c>
      <c r="E5" s="296">
        <v>400</v>
      </c>
      <c r="F5" s="297">
        <f t="shared" ref="F5:F11" si="3">I5/E5</f>
        <v>7500</v>
      </c>
      <c r="G5" s="297">
        <f t="shared" ref="G5:G11" si="4">E5*R5</f>
        <v>688269.61325966846</v>
      </c>
      <c r="H5" s="298">
        <f>G5/B5</f>
        <v>0.24170843866229857</v>
      </c>
      <c r="I5" s="212">
        <v>3000000</v>
      </c>
      <c r="J5" s="210">
        <f>I5/B5</f>
        <v>1.0535483508456482</v>
      </c>
      <c r="K5" s="211">
        <v>2588445</v>
      </c>
      <c r="L5" s="209">
        <f>K5/I5</f>
        <v>0.862815</v>
      </c>
      <c r="M5" s="209">
        <f>K5/B5</f>
        <v>0.90901732033488791</v>
      </c>
      <c r="N5" s="237">
        <f>T5+U5+AD5+AJ5</f>
        <v>271.5</v>
      </c>
      <c r="O5" s="235">
        <f t="shared" si="0"/>
        <v>9533.8674033149164</v>
      </c>
      <c r="P5" s="236">
        <f t="shared" si="1"/>
        <v>0.1804801724587542</v>
      </c>
      <c r="Q5" s="295">
        <f>Y5+AE5+AK5</f>
        <v>467163</v>
      </c>
      <c r="R5" s="305">
        <f t="shared" si="2"/>
        <v>1720.6740331491712</v>
      </c>
      <c r="S5" s="306">
        <v>2</v>
      </c>
      <c r="T5" s="306">
        <v>221.5</v>
      </c>
      <c r="U5" s="306">
        <v>0.5</v>
      </c>
      <c r="V5" s="162">
        <v>377613</v>
      </c>
      <c r="W5" s="162">
        <v>36000</v>
      </c>
      <c r="X5" s="786"/>
      <c r="Y5" s="307">
        <f>V5+W5+X5</f>
        <v>413613</v>
      </c>
      <c r="Z5" s="317"/>
      <c r="AA5" s="232"/>
      <c r="AB5" s="299"/>
      <c r="AC5" s="158">
        <v>5</v>
      </c>
      <c r="AD5" s="306">
        <v>49.5</v>
      </c>
      <c r="AE5" s="162">
        <v>53550</v>
      </c>
      <c r="AF5" s="162">
        <v>5500</v>
      </c>
      <c r="AG5" s="162">
        <f>19491+1815</f>
        <v>21306</v>
      </c>
      <c r="AH5" s="162">
        <f>AE5+AF5+AG5</f>
        <v>80356</v>
      </c>
      <c r="AI5" s="861">
        <f t="shared" ref="AI5:AI11" si="5">AH5/AD5</f>
        <v>1623.3535353535353</v>
      </c>
      <c r="AJ5" s="858"/>
      <c r="AK5" s="162"/>
      <c r="AL5" s="162"/>
      <c r="AM5" s="854"/>
      <c r="AN5" s="162"/>
      <c r="AO5" s="297"/>
      <c r="AP5" s="157">
        <v>5</v>
      </c>
      <c r="AQ5" s="157"/>
      <c r="AW5" s="299">
        <f>AW7*AW6</f>
        <v>6791812.5</v>
      </c>
      <c r="AX5" s="299">
        <f>AX7*AX6</f>
        <v>196240000</v>
      </c>
      <c r="AY5" s="808">
        <f>AW5+AX5</f>
        <v>203031812.5</v>
      </c>
    </row>
    <row r="6" spans="1:52" s="158" customFormat="1" ht="36" customHeight="1">
      <c r="A6" s="165">
        <v>6</v>
      </c>
      <c r="B6" s="213">
        <v>22680000</v>
      </c>
      <c r="C6" s="162">
        <v>8050</v>
      </c>
      <c r="D6" s="232">
        <f t="shared" ref="D6:D11" si="6">B6/C6</f>
        <v>2817.391304347826</v>
      </c>
      <c r="E6" s="296">
        <v>3300</v>
      </c>
      <c r="F6" s="297">
        <f t="shared" si="3"/>
        <v>6969.69696969697</v>
      </c>
      <c r="G6" s="297">
        <f t="shared" si="4"/>
        <v>5413289.1819693437</v>
      </c>
      <c r="H6" s="298">
        <f t="shared" ref="H6:H11" si="7">G6/B6</f>
        <v>0.23868118086284584</v>
      </c>
      <c r="I6" s="212">
        <v>23000000</v>
      </c>
      <c r="J6" s="210">
        <f t="shared" ref="J6:J11" si="8">I6/B6</f>
        <v>1.0141093474426808</v>
      </c>
      <c r="K6" s="211">
        <v>33132365</v>
      </c>
      <c r="L6" s="209">
        <f t="shared" ref="L6:L11" si="9">K6/I6</f>
        <v>1.4405376086956523</v>
      </c>
      <c r="M6" s="209">
        <f t="shared" ref="M6:M11" si="10">K6/B6</f>
        <v>1.4608626543209877</v>
      </c>
      <c r="N6" s="237">
        <f>T6+U6+AD6+AJ6</f>
        <v>4402.28</v>
      </c>
      <c r="O6" s="235">
        <f t="shared" si="0"/>
        <v>7526.1830233424498</v>
      </c>
      <c r="P6" s="236">
        <f t="shared" si="1"/>
        <v>0.21795784876811541</v>
      </c>
      <c r="Q6" s="295">
        <f t="shared" ref="Q6:Q10" si="11">Y6+AE6+AK6</f>
        <v>7221459</v>
      </c>
      <c r="R6" s="305">
        <f t="shared" si="2"/>
        <v>1640.3906612028313</v>
      </c>
      <c r="S6" s="306">
        <v>30</v>
      </c>
      <c r="T6" s="306">
        <v>3156.25</v>
      </c>
      <c r="U6" s="306">
        <v>12</v>
      </c>
      <c r="V6" s="162">
        <v>5410094</v>
      </c>
      <c r="W6" s="162">
        <v>527000</v>
      </c>
      <c r="X6" s="786"/>
      <c r="Y6" s="307">
        <f>V6+W6+X6</f>
        <v>5937094</v>
      </c>
      <c r="Z6" s="317"/>
      <c r="AA6" s="232"/>
      <c r="AB6" s="299"/>
      <c r="AC6" s="158">
        <v>6</v>
      </c>
      <c r="AD6" s="306">
        <v>771.5</v>
      </c>
      <c r="AE6" s="162">
        <v>791615</v>
      </c>
      <c r="AF6" s="162">
        <v>81500</v>
      </c>
      <c r="AG6" s="162">
        <f>286633+24420</f>
        <v>311053</v>
      </c>
      <c r="AH6" s="162">
        <f t="shared" ref="AH6:AH11" si="12">AE6+AF6+AG6</f>
        <v>1184168</v>
      </c>
      <c r="AI6" s="861">
        <f t="shared" si="5"/>
        <v>1534.8904731043422</v>
      </c>
      <c r="AJ6" s="858">
        <v>462.53</v>
      </c>
      <c r="AK6" s="162">
        <v>492750</v>
      </c>
      <c r="AL6" s="162">
        <v>44000</v>
      </c>
      <c r="AM6" s="162">
        <v>161008</v>
      </c>
      <c r="AN6" s="162">
        <f>AK6+AL6+AM6</f>
        <v>697758</v>
      </c>
      <c r="AO6" s="297">
        <f t="shared" ref="AO6:AO11" si="13">AN6/AJ6</f>
        <v>1508.5680928804618</v>
      </c>
      <c r="AP6" s="157">
        <v>6</v>
      </c>
      <c r="AQ6" s="157"/>
      <c r="AU6" s="158">
        <v>157</v>
      </c>
      <c r="AV6" s="158" t="s">
        <v>632</v>
      </c>
      <c r="AW6" s="158">
        <v>1850</v>
      </c>
      <c r="AX6" s="158">
        <v>1600</v>
      </c>
    </row>
    <row r="7" spans="1:52" s="158" customFormat="1" ht="36" customHeight="1">
      <c r="A7" s="165">
        <v>7</v>
      </c>
      <c r="B7" s="213">
        <v>49815000</v>
      </c>
      <c r="C7" s="162">
        <v>14280</v>
      </c>
      <c r="D7" s="232">
        <f t="shared" si="6"/>
        <v>3488.4453781512607</v>
      </c>
      <c r="E7" s="296">
        <v>5800</v>
      </c>
      <c r="F7" s="297">
        <f t="shared" si="3"/>
        <v>9137.9310344827591</v>
      </c>
      <c r="G7" s="297">
        <f t="shared" si="4"/>
        <v>9247909.8518824093</v>
      </c>
      <c r="H7" s="298">
        <f t="shared" si="7"/>
        <v>0.18564508384788536</v>
      </c>
      <c r="I7" s="212">
        <v>53000000</v>
      </c>
      <c r="J7" s="210">
        <f t="shared" si="8"/>
        <v>1.0639365652915789</v>
      </c>
      <c r="K7" s="211">
        <v>63022682</v>
      </c>
      <c r="L7" s="209">
        <f t="shared" si="9"/>
        <v>1.1891072075471698</v>
      </c>
      <c r="M7" s="209">
        <f t="shared" si="10"/>
        <v>1.2651346381611965</v>
      </c>
      <c r="N7" s="237">
        <f>T7+U7+AD7+AJ7</f>
        <v>6011.4400000000005</v>
      </c>
      <c r="O7" s="235">
        <f t="shared" si="0"/>
        <v>10483.79123803947</v>
      </c>
      <c r="P7" s="236">
        <f t="shared" si="1"/>
        <v>0.1520887987597862</v>
      </c>
      <c r="Q7" s="295">
        <f t="shared" si="11"/>
        <v>9585044</v>
      </c>
      <c r="R7" s="305">
        <f t="shared" si="2"/>
        <v>1594.4672158417948</v>
      </c>
      <c r="S7" s="306">
        <v>31</v>
      </c>
      <c r="T7" s="306">
        <v>3671.25</v>
      </c>
      <c r="U7" s="306">
        <v>50.25</v>
      </c>
      <c r="V7" s="162">
        <v>6544024</v>
      </c>
      <c r="W7" s="162">
        <v>573000</v>
      </c>
      <c r="X7" s="786"/>
      <c r="Y7" s="307">
        <f>V7+W7+X7</f>
        <v>7117024</v>
      </c>
      <c r="Z7" s="318"/>
      <c r="AA7" s="232"/>
      <c r="AB7" s="299"/>
      <c r="AC7" s="158">
        <v>7</v>
      </c>
      <c r="AD7" s="306">
        <v>1150</v>
      </c>
      <c r="AE7" s="162">
        <v>1220034</v>
      </c>
      <c r="AF7" s="162">
        <v>121500</v>
      </c>
      <c r="AG7" s="162">
        <f>441550+34650</f>
        <v>476200</v>
      </c>
      <c r="AH7" s="162">
        <f t="shared" si="12"/>
        <v>1817734</v>
      </c>
      <c r="AI7" s="861">
        <f t="shared" si="5"/>
        <v>1580.6382608695653</v>
      </c>
      <c r="AJ7" s="858">
        <v>1139.94</v>
      </c>
      <c r="AK7" s="162">
        <f>1244597+3389</f>
        <v>1247986</v>
      </c>
      <c r="AL7" s="162">
        <v>121300</v>
      </c>
      <c r="AM7" s="162">
        <v>410736</v>
      </c>
      <c r="AN7" s="162">
        <f>AK7+AL7+AM7</f>
        <v>1780022</v>
      </c>
      <c r="AO7" s="297">
        <f t="shared" si="13"/>
        <v>1561.5049914907802</v>
      </c>
      <c r="AP7" s="157">
        <v>7</v>
      </c>
      <c r="AQ7" s="157"/>
      <c r="AV7" s="158">
        <f>AF7+AD7+T7</f>
        <v>126321.25</v>
      </c>
      <c r="AW7" s="158">
        <f>AV7-AX7</f>
        <v>3671.25</v>
      </c>
      <c r="AX7" s="158">
        <f>AD7+AF7</f>
        <v>122650</v>
      </c>
    </row>
    <row r="8" spans="1:52" s="158" customFormat="1" ht="36" customHeight="1">
      <c r="A8" s="165">
        <v>8</v>
      </c>
      <c r="B8" s="213">
        <v>56840000</v>
      </c>
      <c r="C8" s="162">
        <v>15789</v>
      </c>
      <c r="D8" s="232">
        <f t="shared" si="6"/>
        <v>3599.9746659066441</v>
      </c>
      <c r="E8" s="296">
        <v>5800</v>
      </c>
      <c r="F8" s="297">
        <f t="shared" si="3"/>
        <v>9482.7586206896558</v>
      </c>
      <c r="G8" s="297">
        <f t="shared" si="4"/>
        <v>9193535.0831367876</v>
      </c>
      <c r="H8" s="298">
        <f t="shared" si="7"/>
        <v>0.16174410772584075</v>
      </c>
      <c r="I8" s="212">
        <v>55000000</v>
      </c>
      <c r="J8" s="210">
        <f t="shared" si="8"/>
        <v>0.96762843068261783</v>
      </c>
      <c r="K8" s="211">
        <v>61443318</v>
      </c>
      <c r="L8" s="209">
        <f t="shared" si="9"/>
        <v>1.1171512363636364</v>
      </c>
      <c r="M8" s="209">
        <f t="shared" si="10"/>
        <v>1.0809872976776917</v>
      </c>
      <c r="N8" s="237">
        <f>T8+U8+AD8+AJ8</f>
        <v>6470.0599999999995</v>
      </c>
      <c r="O8" s="235">
        <f t="shared" si="0"/>
        <v>9496.5607737795326</v>
      </c>
      <c r="P8" s="236">
        <f t="shared" si="1"/>
        <v>0.16691224259731546</v>
      </c>
      <c r="Q8" s="295">
        <f t="shared" si="11"/>
        <v>10255642</v>
      </c>
      <c r="R8" s="305">
        <f t="shared" si="2"/>
        <v>1585.0922557132392</v>
      </c>
      <c r="S8" s="306">
        <v>31</v>
      </c>
      <c r="T8" s="306">
        <v>3768</v>
      </c>
      <c r="U8" s="306">
        <v>46.5</v>
      </c>
      <c r="V8" s="162">
        <v>6814246</v>
      </c>
      <c r="W8" s="162">
        <v>590000</v>
      </c>
      <c r="X8" s="786"/>
      <c r="Y8" s="307">
        <f>V8+W8+X8</f>
        <v>7404246</v>
      </c>
      <c r="Z8" s="317"/>
      <c r="AA8" s="232"/>
      <c r="AB8" s="299"/>
      <c r="AC8" s="158">
        <v>8</v>
      </c>
      <c r="AD8" s="306">
        <v>1289</v>
      </c>
      <c r="AE8" s="162">
        <v>1349240</v>
      </c>
      <c r="AF8" s="162">
        <v>137500</v>
      </c>
      <c r="AG8" s="162">
        <f>498759+37950</f>
        <v>536709</v>
      </c>
      <c r="AH8" s="162">
        <f t="shared" si="12"/>
        <v>2023449</v>
      </c>
      <c r="AI8" s="861">
        <f t="shared" si="5"/>
        <v>1569.7820015515904</v>
      </c>
      <c r="AJ8" s="858">
        <v>1366.56</v>
      </c>
      <c r="AK8" s="162">
        <f>1493853+8303</f>
        <v>1502156</v>
      </c>
      <c r="AL8" s="162">
        <v>127760</v>
      </c>
      <c r="AM8" s="162">
        <v>488973</v>
      </c>
      <c r="AN8" s="162">
        <f>AK8+AL8+AM8</f>
        <v>2118889</v>
      </c>
      <c r="AO8" s="297">
        <f t="shared" si="13"/>
        <v>1550.5276021543145</v>
      </c>
      <c r="AP8" s="157">
        <v>8</v>
      </c>
      <c r="AQ8" s="157"/>
      <c r="AR8" s="617"/>
      <c r="AV8" s="807">
        <v>6001</v>
      </c>
      <c r="AW8" s="807">
        <f>AV8-AX8</f>
        <v>3711</v>
      </c>
      <c r="AX8" s="807">
        <v>2290</v>
      </c>
    </row>
    <row r="9" spans="1:52" s="158" customFormat="1" ht="36" customHeight="1">
      <c r="A9" s="165">
        <v>9</v>
      </c>
      <c r="B9" s="213">
        <v>20842025</v>
      </c>
      <c r="C9" s="162">
        <v>7485</v>
      </c>
      <c r="D9" s="232">
        <f t="shared" si="6"/>
        <v>2784.5056780227119</v>
      </c>
      <c r="E9" s="296">
        <v>3150</v>
      </c>
      <c r="F9" s="297">
        <f t="shared" si="3"/>
        <v>6666.666666666667</v>
      </c>
      <c r="G9" s="297">
        <f t="shared" si="4"/>
        <v>7136348.2945970427</v>
      </c>
      <c r="H9" s="298">
        <f t="shared" si="7"/>
        <v>0.34240186808129452</v>
      </c>
      <c r="I9" s="212">
        <v>21000000</v>
      </c>
      <c r="J9" s="210">
        <f t="shared" si="8"/>
        <v>1.0075796377751203</v>
      </c>
      <c r="K9" s="612">
        <v>15779145</v>
      </c>
      <c r="L9" s="209">
        <f t="shared" si="9"/>
        <v>0.75138785714285716</v>
      </c>
      <c r="M9" s="209">
        <f t="shared" si="10"/>
        <v>0.75708310492862374</v>
      </c>
      <c r="N9" s="788">
        <f>T9+U9</f>
        <v>1656.5</v>
      </c>
      <c r="O9" s="235">
        <f t="shared" si="0"/>
        <v>9525.5931180199223</v>
      </c>
      <c r="P9" s="236">
        <f t="shared" si="1"/>
        <v>0.23783373560481255</v>
      </c>
      <c r="Q9" s="295">
        <f t="shared" si="11"/>
        <v>3752813</v>
      </c>
      <c r="R9" s="305">
        <f t="shared" si="2"/>
        <v>2265.5073951101722</v>
      </c>
      <c r="S9" s="306">
        <v>15</v>
      </c>
      <c r="T9" s="306">
        <v>1633.5</v>
      </c>
      <c r="U9" s="306">
        <v>23</v>
      </c>
      <c r="V9" s="162">
        <v>2993112</v>
      </c>
      <c r="W9" s="162">
        <v>262000</v>
      </c>
      <c r="X9" s="786"/>
      <c r="Y9" s="307">
        <f>V9+W9+X9</f>
        <v>3255112</v>
      </c>
      <c r="Z9" s="317"/>
      <c r="AA9" s="232"/>
      <c r="AB9" s="299"/>
      <c r="AC9" s="158">
        <v>9</v>
      </c>
      <c r="AD9" s="306">
        <v>72</v>
      </c>
      <c r="AE9" s="162">
        <v>479521</v>
      </c>
      <c r="AF9" s="162">
        <v>19600</v>
      </c>
      <c r="AG9" s="162">
        <v>91692</v>
      </c>
      <c r="AH9" s="162">
        <f t="shared" si="12"/>
        <v>590813</v>
      </c>
      <c r="AI9" s="861">
        <f t="shared" si="5"/>
        <v>8205.7361111111113</v>
      </c>
      <c r="AJ9" s="858">
        <v>18</v>
      </c>
      <c r="AK9" s="162">
        <v>18180</v>
      </c>
      <c r="AL9" s="162">
        <v>1500</v>
      </c>
      <c r="AM9" s="162">
        <v>5904</v>
      </c>
      <c r="AN9" s="162">
        <f>AK9+AL9+AM9</f>
        <v>25584</v>
      </c>
      <c r="AO9" s="297">
        <f t="shared" si="13"/>
        <v>1421.3333333333333</v>
      </c>
      <c r="AP9" s="846">
        <v>9</v>
      </c>
      <c r="AQ9" s="846"/>
      <c r="AR9" s="158">
        <v>17040</v>
      </c>
      <c r="AV9" s="620">
        <f>AV8/AV7</f>
        <v>4.7505863027796191E-2</v>
      </c>
      <c r="AW9" s="620">
        <f>AW8/AW7</f>
        <v>1.0108273748723187</v>
      </c>
      <c r="AX9" s="620">
        <f>AX8/AX7</f>
        <v>1.8671015083571139E-2</v>
      </c>
    </row>
    <row r="10" spans="1:52" s="158" customFormat="1" ht="36" customHeight="1">
      <c r="A10" s="165">
        <v>10</v>
      </c>
      <c r="B10" s="213">
        <v>840000</v>
      </c>
      <c r="C10" s="162">
        <v>1400</v>
      </c>
      <c r="D10" s="232">
        <f t="shared" si="6"/>
        <v>600</v>
      </c>
      <c r="E10" s="296">
        <v>150</v>
      </c>
      <c r="F10" s="297">
        <f t="shared" si="3"/>
        <v>4618.181818181818</v>
      </c>
      <c r="G10" s="297">
        <f t="shared" si="4"/>
        <v>285000</v>
      </c>
      <c r="H10" s="298">
        <f t="shared" si="7"/>
        <v>0.3392857142857143</v>
      </c>
      <c r="I10" s="212">
        <f>'2024.10'!BL93</f>
        <v>692727.27272727271</v>
      </c>
      <c r="J10" s="210">
        <f t="shared" si="8"/>
        <v>0.82467532467532467</v>
      </c>
      <c r="K10" s="612">
        <v>397683</v>
      </c>
      <c r="L10" s="209">
        <f t="shared" si="9"/>
        <v>0.57408307086614174</v>
      </c>
      <c r="M10" s="209">
        <f t="shared" si="10"/>
        <v>0.47343214285714286</v>
      </c>
      <c r="N10" s="294">
        <f>T10+U10</f>
        <v>0</v>
      </c>
      <c r="O10" s="235" t="e">
        <f t="shared" si="0"/>
        <v>#DIV/0!</v>
      </c>
      <c r="P10" s="236">
        <f t="shared" si="1"/>
        <v>0</v>
      </c>
      <c r="Q10" s="295">
        <f t="shared" si="11"/>
        <v>0</v>
      </c>
      <c r="R10" s="305">
        <v>1900</v>
      </c>
      <c r="S10" s="306"/>
      <c r="T10" s="306"/>
      <c r="U10" s="306"/>
      <c r="V10" s="162"/>
      <c r="W10" s="162"/>
      <c r="X10" s="786"/>
      <c r="Y10" s="307">
        <f>V10+W10</f>
        <v>0</v>
      </c>
      <c r="Z10" s="317"/>
      <c r="AA10" s="232"/>
      <c r="AB10" s="300"/>
      <c r="AC10" s="158">
        <v>10</v>
      </c>
      <c r="AD10" s="306"/>
      <c r="AE10" s="162"/>
      <c r="AF10" s="162"/>
      <c r="AG10" s="162"/>
      <c r="AH10" s="162">
        <f t="shared" si="12"/>
        <v>0</v>
      </c>
      <c r="AI10" s="861" t="e">
        <f t="shared" si="5"/>
        <v>#DIV/0!</v>
      </c>
      <c r="AJ10" s="858"/>
      <c r="AK10" s="162"/>
      <c r="AL10" s="162"/>
      <c r="AM10" s="162"/>
      <c r="AN10" s="162">
        <f>AK10+AL10+AM10</f>
        <v>0</v>
      </c>
      <c r="AO10" s="297" t="e">
        <f t="shared" si="13"/>
        <v>#DIV/0!</v>
      </c>
      <c r="AP10" s="157">
        <v>10</v>
      </c>
      <c r="AQ10" s="157"/>
      <c r="AR10" s="617"/>
      <c r="AS10" s="617"/>
      <c r="AT10" s="617"/>
      <c r="AU10" s="617"/>
      <c r="AV10" s="617"/>
      <c r="AW10" s="617"/>
      <c r="AX10" s="617"/>
      <c r="AY10" s="617"/>
    </row>
    <row r="11" spans="1:52" s="161" customFormat="1" ht="36" customHeight="1" thickBot="1">
      <c r="A11" s="166" t="s">
        <v>3</v>
      </c>
      <c r="B11" s="167">
        <f>SUM(B4:B10)</f>
        <v>154408295</v>
      </c>
      <c r="C11" s="167">
        <f>SUM(C4:C10)</f>
        <v>48979</v>
      </c>
      <c r="D11" s="233">
        <f t="shared" si="6"/>
        <v>3152.5407827844588</v>
      </c>
      <c r="E11" s="231">
        <f>SUM(E4:E10)</f>
        <v>18720</v>
      </c>
      <c r="F11" s="167">
        <f t="shared" si="3"/>
        <v>8346.2995337995344</v>
      </c>
      <c r="G11" s="208">
        <f t="shared" si="4"/>
        <v>31129499.979268309</v>
      </c>
      <c r="H11" s="514">
        <f t="shared" si="7"/>
        <v>0.20160510145694122</v>
      </c>
      <c r="I11" s="217">
        <f>SUM(I4:I10)</f>
        <v>156242727.27272728</v>
      </c>
      <c r="J11" s="227">
        <f t="shared" si="8"/>
        <v>1.0118803997720931</v>
      </c>
      <c r="K11" s="214">
        <f>SUM(K4:K10)</f>
        <v>179377547</v>
      </c>
      <c r="L11" s="228">
        <f t="shared" si="9"/>
        <v>1.1480697382278156</v>
      </c>
      <c r="M11" s="228">
        <f t="shared" si="10"/>
        <v>1.1617092656842043</v>
      </c>
      <c r="N11" s="229">
        <f>SUM(N4:N10)</f>
        <v>18811.78</v>
      </c>
      <c r="O11" s="229">
        <f t="shared" si="0"/>
        <v>9535.3840519079004</v>
      </c>
      <c r="P11" s="471">
        <f t="shared" si="1"/>
        <v>0.17439262339784364</v>
      </c>
      <c r="Q11" s="230">
        <f>SUM(Q4:Q10)</f>
        <v>31282121</v>
      </c>
      <c r="R11" s="308">
        <f>Q11/N11</f>
        <v>1662.900639918179</v>
      </c>
      <c r="S11" s="309">
        <f t="shared" ref="S11:AA11" si="14">SUM(S4:S10)</f>
        <v>109</v>
      </c>
      <c r="T11" s="472">
        <f t="shared" si="14"/>
        <v>12450.5</v>
      </c>
      <c r="U11" s="472">
        <f t="shared" si="14"/>
        <v>132.25</v>
      </c>
      <c r="V11" s="472">
        <f t="shared" si="14"/>
        <v>22139089</v>
      </c>
      <c r="W11" s="472">
        <f t="shared" si="14"/>
        <v>1988000</v>
      </c>
      <c r="X11" s="787"/>
      <c r="Y11" s="310">
        <f t="shared" si="14"/>
        <v>24127089</v>
      </c>
      <c r="Z11" s="320">
        <f t="shared" si="14"/>
        <v>0</v>
      </c>
      <c r="AA11" s="319">
        <f t="shared" si="14"/>
        <v>0</v>
      </c>
      <c r="AB11" s="303">
        <f>AE11+AK11</f>
        <v>7101482</v>
      </c>
      <c r="AD11" s="856">
        <f>SUM(AD6:AD10)</f>
        <v>3282.5</v>
      </c>
      <c r="AE11" s="297">
        <f>SUM(AE6:AE10)</f>
        <v>3840410</v>
      </c>
      <c r="AF11" s="297">
        <f>SUM(AF6:AF10)</f>
        <v>360100</v>
      </c>
      <c r="AG11" s="297">
        <f>SUM(AG6:AG10)</f>
        <v>1415654</v>
      </c>
      <c r="AH11" s="297">
        <f t="shared" si="12"/>
        <v>5616164</v>
      </c>
      <c r="AI11" s="861">
        <f t="shared" si="5"/>
        <v>1710.9410510281798</v>
      </c>
      <c r="AJ11" s="859">
        <f>SUM(AJ6:AJ10)</f>
        <v>2987.0299999999997</v>
      </c>
      <c r="AK11" s="297">
        <f>SUM(AK6:AK10)</f>
        <v>3261072</v>
      </c>
      <c r="AL11" s="297">
        <f>SUM(AL6:AL10)</f>
        <v>294560</v>
      </c>
      <c r="AM11" s="297">
        <f>SUM(AM6:AM10)</f>
        <v>1066621</v>
      </c>
      <c r="AN11" s="297">
        <f>SUM(AN6:AN10)</f>
        <v>4622253</v>
      </c>
      <c r="AO11" s="297">
        <f t="shared" si="13"/>
        <v>1547.4411037050181</v>
      </c>
      <c r="AP11" s="1377"/>
      <c r="AQ11" s="1378"/>
      <c r="AR11" s="622" t="e">
        <f>AJ11/AJ13</f>
        <v>#VALUE!</v>
      </c>
      <c r="AS11" s="300">
        <f>AJ11/AT11</f>
        <v>1.8325337423312882</v>
      </c>
      <c r="AT11" s="161">
        <v>1630</v>
      </c>
      <c r="AU11" s="622">
        <f>AS11/AS13</f>
        <v>1.164265082492324E-4</v>
      </c>
      <c r="AV11" s="161">
        <v>5000</v>
      </c>
      <c r="AW11" s="161">
        <v>1650</v>
      </c>
      <c r="AX11" s="300">
        <f>AV11*AW11</f>
        <v>8250000</v>
      </c>
      <c r="AY11" s="622">
        <f>AV11/AV13</f>
        <v>0.27929840241313819</v>
      </c>
      <c r="AZ11" s="622">
        <f>AX11/AX13</f>
        <v>0.25380117246912548</v>
      </c>
    </row>
    <row r="12" spans="1:52" ht="36" customHeight="1" thickTop="1" thickBot="1">
      <c r="B12" s="156">
        <f>B11</f>
        <v>154408295</v>
      </c>
      <c r="C12" t="s">
        <v>122</v>
      </c>
      <c r="G12" s="163"/>
      <c r="H12" s="163"/>
      <c r="I12" s="163" t="s">
        <v>123</v>
      </c>
      <c r="K12" s="215">
        <v>44473</v>
      </c>
      <c r="L12" s="159" t="s">
        <v>146</v>
      </c>
      <c r="N12" s="160">
        <f>K11/S12</f>
        <v>1645665.5688073395</v>
      </c>
      <c r="O12" s="614">
        <f>K11-B12</f>
        <v>24969252</v>
      </c>
      <c r="P12" s="364">
        <f>K11/B12</f>
        <v>1.1617092656842043</v>
      </c>
      <c r="Q12" s="873">
        <f>Q11/K11</f>
        <v>0.17439262339784364</v>
      </c>
      <c r="S12" s="158">
        <v>109</v>
      </c>
      <c r="Y12" s="470">
        <f>Y11/K11</f>
        <v>0.13450450964188956</v>
      </c>
      <c r="AB12" s="303"/>
      <c r="AC12" s="161"/>
      <c r="AD12" s="289"/>
      <c r="AE12" s="289"/>
      <c r="AF12" s="289"/>
      <c r="AG12" s="302"/>
      <c r="AH12" s="289"/>
      <c r="AI12" s="289"/>
      <c r="AJ12" s="1379" t="s">
        <v>662</v>
      </c>
      <c r="AK12" s="1380"/>
      <c r="AL12" s="1380"/>
      <c r="AM12" s="1380"/>
      <c r="AN12" s="1380"/>
      <c r="AO12" s="1381"/>
      <c r="AP12" s="287"/>
      <c r="AQ12" s="287"/>
      <c r="AR12" s="288" t="e">
        <f>AJ12/AJ13</f>
        <v>#VALUE!</v>
      </c>
      <c r="AS12" s="156">
        <v>15738</v>
      </c>
      <c r="AT12" s="794" t="e">
        <f>AJ12/AS12</f>
        <v>#VALUE!</v>
      </c>
      <c r="AU12" s="288">
        <f>AS12/AS13</f>
        <v>0.99988357349175072</v>
      </c>
      <c r="AV12">
        <v>12902</v>
      </c>
      <c r="AW12">
        <v>1880</v>
      </c>
      <c r="AX12" s="300">
        <f>AV12*AW12</f>
        <v>24255760</v>
      </c>
      <c r="AY12" s="288">
        <f>AV12/AV13</f>
        <v>0.72070159758686181</v>
      </c>
      <c r="AZ12" s="288">
        <f>AX12/AX13</f>
        <v>0.74619882753087452</v>
      </c>
    </row>
    <row r="13" spans="1:52" ht="36" customHeight="1">
      <c r="B13" s="156">
        <f>B11-B12</f>
        <v>0</v>
      </c>
      <c r="C13" t="s">
        <v>121</v>
      </c>
      <c r="D13" s="1234"/>
      <c r="E13" s="1235"/>
      <c r="F13" s="1235"/>
      <c r="G13" s="1235"/>
      <c r="H13" s="1235"/>
      <c r="I13" s="1235"/>
      <c r="J13" s="1235"/>
      <c r="K13" s="1235"/>
      <c r="L13" s="1235"/>
      <c r="M13" s="1235"/>
      <c r="N13" s="1235"/>
      <c r="O13" s="1235"/>
      <c r="P13" s="1235"/>
      <c r="Q13" s="1235"/>
      <c r="R13" s="1235"/>
      <c r="S13" s="1235"/>
      <c r="T13" s="1235"/>
      <c r="U13" s="1235"/>
      <c r="V13" s="1235"/>
      <c r="W13" s="1235"/>
      <c r="X13" s="1235"/>
      <c r="Y13" s="1235"/>
      <c r="Z13" s="1235"/>
      <c r="AA13" s="1236"/>
      <c r="AE13" s="881">
        <f>AF13/AF16</f>
        <v>0.16342445241458106</v>
      </c>
      <c r="AF13" s="614">
        <f>AH11</f>
        <v>5616164</v>
      </c>
      <c r="AG13" s="300" t="s">
        <v>491</v>
      </c>
      <c r="AH13" s="299">
        <f>AD11</f>
        <v>3282.5</v>
      </c>
      <c r="AI13" s="874">
        <f>AH13/AH16</f>
        <v>0.17534694121750874</v>
      </c>
      <c r="AJ13" s="444" t="s">
        <v>644</v>
      </c>
      <c r="AK13" s="444" t="s">
        <v>640</v>
      </c>
      <c r="AL13" s="444" t="s">
        <v>641</v>
      </c>
      <c r="AM13" s="444" t="s">
        <v>642</v>
      </c>
      <c r="AN13" s="853" t="s">
        <v>643</v>
      </c>
      <c r="AO13" s="853" t="s">
        <v>632</v>
      </c>
      <c r="AP13" s="157" t="s">
        <v>118</v>
      </c>
      <c r="AQ13" s="287"/>
      <c r="AR13" s="362" t="e">
        <f>AJ13/AG13</f>
        <v>#VALUE!</v>
      </c>
      <c r="AS13" s="156">
        <f>SUM(AS11:AS12)</f>
        <v>15739.832533742332</v>
      </c>
      <c r="AT13" t="e">
        <f>(AT11+AT12)/2</f>
        <v>#VALUE!</v>
      </c>
      <c r="AV13">
        <f>SUM(AV11:AV12)</f>
        <v>17902</v>
      </c>
      <c r="AW13">
        <f>(AW11+AW12)/2</f>
        <v>1765</v>
      </c>
      <c r="AX13" s="156">
        <f>SUM(AX11:AX12)</f>
        <v>32505760</v>
      </c>
    </row>
    <row r="14" spans="1:52" ht="36" customHeight="1">
      <c r="D14" s="1237"/>
      <c r="E14" s="1238"/>
      <c r="F14" s="1238"/>
      <c r="G14" s="1238"/>
      <c r="H14" s="1238"/>
      <c r="I14" s="1238"/>
      <c r="J14" s="1238"/>
      <c r="K14" s="1238"/>
      <c r="L14" s="1238"/>
      <c r="M14" s="1238"/>
      <c r="N14" s="1238"/>
      <c r="O14" s="1238"/>
      <c r="P14" s="1238"/>
      <c r="Q14" s="1238"/>
      <c r="R14" s="1238"/>
      <c r="S14" s="1238"/>
      <c r="T14" s="1238"/>
      <c r="U14" s="1238"/>
      <c r="V14" s="1238"/>
      <c r="W14" s="1238"/>
      <c r="X14" s="1238"/>
      <c r="Y14" s="1238"/>
      <c r="Z14" s="1238"/>
      <c r="AA14" s="1239"/>
      <c r="AE14" s="881">
        <f>AF14/AF16</f>
        <v>0.13450268999385606</v>
      </c>
      <c r="AF14" s="614">
        <f>AN11</f>
        <v>4622253</v>
      </c>
      <c r="AG14" s="300" t="s">
        <v>490</v>
      </c>
      <c r="AH14" s="299">
        <f>AJ11</f>
        <v>2987.0299999999997</v>
      </c>
      <c r="AI14" s="875">
        <f>AH14/AH16</f>
        <v>0.1595633126656314</v>
      </c>
      <c r="AJ14" s="868">
        <f>AD5+AJ5</f>
        <v>49.5</v>
      </c>
      <c r="AK14" s="162">
        <f>AE5+AK5</f>
        <v>53550</v>
      </c>
      <c r="AL14" s="162">
        <f>AF5+AL5</f>
        <v>5500</v>
      </c>
      <c r="AM14" s="162">
        <f>AG5+AM5</f>
        <v>21306</v>
      </c>
      <c r="AN14" s="162">
        <f>AH5+AN5</f>
        <v>80356</v>
      </c>
      <c r="AO14" s="813">
        <f>AN14/AJ14</f>
        <v>1623.3535353535353</v>
      </c>
      <c r="AP14" s="157">
        <v>5</v>
      </c>
    </row>
    <row r="15" spans="1:52" ht="36" customHeight="1" thickBot="1">
      <c r="D15" s="1240"/>
      <c r="E15" s="1241"/>
      <c r="F15" s="1241"/>
      <c r="G15" s="1241"/>
      <c r="H15" s="1241"/>
      <c r="I15" s="1241"/>
      <c r="J15" s="1241"/>
      <c r="K15" s="1241"/>
      <c r="L15" s="1241"/>
      <c r="M15" s="1241"/>
      <c r="N15" s="1241"/>
      <c r="O15" s="1241"/>
      <c r="P15" s="1241"/>
      <c r="Q15" s="1241"/>
      <c r="R15" s="1241"/>
      <c r="S15" s="1241"/>
      <c r="T15" s="1241"/>
      <c r="U15" s="1241"/>
      <c r="V15" s="1241"/>
      <c r="W15" s="1241"/>
      <c r="X15" s="1241"/>
      <c r="Y15" s="1241"/>
      <c r="Z15" s="1241"/>
      <c r="AA15" s="1242"/>
      <c r="AE15" s="881">
        <f>AF15/AF16</f>
        <v>0.7020728575915629</v>
      </c>
      <c r="AF15" s="614">
        <f>AQ31</f>
        <v>24127089</v>
      </c>
      <c r="AG15" s="161" t="s">
        <v>654</v>
      </c>
      <c r="AH15" s="299">
        <f>AL31</f>
        <v>12450.5</v>
      </c>
      <c r="AI15" s="875">
        <f>AH15/AH16</f>
        <v>0.66508974611685989</v>
      </c>
      <c r="AJ15" s="868">
        <f t="shared" ref="AJ15:AK20" si="15">AD6+AJ6</f>
        <v>1234.03</v>
      </c>
      <c r="AK15" s="162">
        <f t="shared" si="15"/>
        <v>1284365</v>
      </c>
      <c r="AL15" s="162">
        <f t="shared" ref="AL15:AL20" si="16">AF6+AL6</f>
        <v>125500</v>
      </c>
      <c r="AM15" s="162">
        <f t="shared" ref="AM15:AM20" si="17">AG6+AM6</f>
        <v>472061</v>
      </c>
      <c r="AN15" s="162">
        <f t="shared" ref="AN15:AN20" si="18">AH6+AN6</f>
        <v>1881926</v>
      </c>
      <c r="AO15" s="813">
        <f t="shared" ref="AO15:AO20" si="19">AN15/AJ15</f>
        <v>1525.0245131803927</v>
      </c>
      <c r="AP15" s="157">
        <v>6</v>
      </c>
    </row>
    <row r="16" spans="1:52" ht="36" customHeight="1">
      <c r="I16" s="290">
        <v>100000000</v>
      </c>
      <c r="J16" t="s">
        <v>152</v>
      </c>
      <c r="K16" s="287">
        <f>B11-K11</f>
        <v>-24969252</v>
      </c>
      <c r="L16">
        <v>12</v>
      </c>
      <c r="M16" s="156">
        <f>K16/L16</f>
        <v>-2080771</v>
      </c>
      <c r="N16">
        <v>2019</v>
      </c>
      <c r="O16" s="156">
        <v>58190982</v>
      </c>
      <c r="P16" s="288">
        <f>K11/O16</f>
        <v>3.0825660752726254</v>
      </c>
      <c r="V16" t="s">
        <v>607</v>
      </c>
      <c r="AE16" s="876">
        <f>SUM(AE13:AE15)</f>
        <v>1</v>
      </c>
      <c r="AF16" s="300">
        <f>SUM(AF13:AF15)</f>
        <v>34365506</v>
      </c>
      <c r="AG16" s="631">
        <f>K11</f>
        <v>179377547</v>
      </c>
      <c r="AH16" s="300">
        <f>AD11+AJ11+AL31</f>
        <v>18720.03</v>
      </c>
      <c r="AI16" s="876">
        <f>SUM(AI13:AI15)</f>
        <v>1</v>
      </c>
      <c r="AJ16" s="868">
        <f t="shared" si="15"/>
        <v>2289.94</v>
      </c>
      <c r="AK16" s="162">
        <f t="shared" si="15"/>
        <v>2468020</v>
      </c>
      <c r="AL16" s="162">
        <f t="shared" si="16"/>
        <v>242800</v>
      </c>
      <c r="AM16" s="162">
        <f t="shared" si="17"/>
        <v>886936</v>
      </c>
      <c r="AN16" s="162">
        <f t="shared" si="18"/>
        <v>3597756</v>
      </c>
      <c r="AO16" s="813">
        <f t="shared" si="19"/>
        <v>1571.1136536328463</v>
      </c>
      <c r="AP16" s="157">
        <v>7</v>
      </c>
    </row>
    <row r="17" spans="1:50" ht="36" customHeight="1">
      <c r="B17" s="156">
        <f>B7+B8</f>
        <v>106655000</v>
      </c>
      <c r="C17" s="287">
        <f>K7+K8</f>
        <v>124466000</v>
      </c>
      <c r="D17" s="287">
        <f>C17-B17</f>
        <v>17811000</v>
      </c>
      <c r="I17" s="290">
        <v>111111111</v>
      </c>
      <c r="J17" t="s">
        <v>153</v>
      </c>
      <c r="K17" s="287">
        <f>I11-K11</f>
        <v>-23134819.727272719</v>
      </c>
      <c r="L17">
        <v>12</v>
      </c>
      <c r="M17" s="156">
        <f>K17/L17</f>
        <v>-1927901.6439393933</v>
      </c>
      <c r="N17">
        <v>2018</v>
      </c>
      <c r="O17" s="156">
        <v>44179221</v>
      </c>
      <c r="P17" s="288">
        <f>K11/O17</f>
        <v>4.060224307712442</v>
      </c>
      <c r="U17">
        <v>5</v>
      </c>
      <c r="V17" s="156">
        <v>1149692</v>
      </c>
      <c r="Y17">
        <v>8072564367</v>
      </c>
      <c r="AE17" s="161" t="s">
        <v>665</v>
      </c>
      <c r="AF17" s="882">
        <f>AF16/AH16</f>
        <v>1835.7612674766015</v>
      </c>
      <c r="AG17" s="633" t="s">
        <v>655</v>
      </c>
      <c r="AH17" s="619">
        <f>AG16/AH16</f>
        <v>9582.1185649809322</v>
      </c>
      <c r="AJ17" s="868">
        <f t="shared" si="15"/>
        <v>2655.56</v>
      </c>
      <c r="AK17" s="162">
        <f t="shared" si="15"/>
        <v>2851396</v>
      </c>
      <c r="AL17" s="162">
        <f t="shared" si="16"/>
        <v>265260</v>
      </c>
      <c r="AM17" s="162">
        <f t="shared" si="17"/>
        <v>1025682</v>
      </c>
      <c r="AN17" s="162">
        <f t="shared" si="18"/>
        <v>4142338</v>
      </c>
      <c r="AO17" s="813">
        <f t="shared" si="19"/>
        <v>1559.8736236424709</v>
      </c>
      <c r="AP17" s="157">
        <v>8</v>
      </c>
    </row>
    <row r="18" spans="1:50" ht="36" customHeight="1">
      <c r="J18" t="s">
        <v>154</v>
      </c>
      <c r="K18" s="287">
        <f>I16-K11</f>
        <v>-79377547</v>
      </c>
      <c r="L18">
        <v>12</v>
      </c>
      <c r="M18" s="156">
        <f>K18/L18</f>
        <v>-6614795.583333333</v>
      </c>
      <c r="N18" s="289" t="s">
        <v>151</v>
      </c>
      <c r="O18" s="287">
        <f>(O16+O17)/2</f>
        <v>51185101.5</v>
      </c>
      <c r="P18" s="288">
        <f>K11/O18</f>
        <v>3.5044874727854158</v>
      </c>
      <c r="U18">
        <v>6</v>
      </c>
      <c r="V18" s="156">
        <v>7135509</v>
      </c>
      <c r="AJ18" s="868">
        <f t="shared" si="15"/>
        <v>90</v>
      </c>
      <c r="AK18" s="162">
        <f t="shared" si="15"/>
        <v>497701</v>
      </c>
      <c r="AL18" s="162">
        <f t="shared" si="16"/>
        <v>21100</v>
      </c>
      <c r="AM18" s="162">
        <f t="shared" si="17"/>
        <v>97596</v>
      </c>
      <c r="AN18" s="162">
        <f t="shared" si="18"/>
        <v>616397</v>
      </c>
      <c r="AO18" s="813">
        <f t="shared" si="19"/>
        <v>6848.8555555555558</v>
      </c>
      <c r="AP18" s="846">
        <v>9</v>
      </c>
    </row>
    <row r="19" spans="1:50" ht="36" customHeight="1">
      <c r="G19" t="s">
        <v>396</v>
      </c>
      <c r="J19" t="s">
        <v>155</v>
      </c>
      <c r="K19" s="287">
        <f>I17-K11</f>
        <v>-68266436</v>
      </c>
      <c r="L19">
        <v>12</v>
      </c>
      <c r="M19" s="156">
        <f>K19/L19</f>
        <v>-5688869.666666667</v>
      </c>
      <c r="U19">
        <v>7</v>
      </c>
      <c r="V19" s="156">
        <v>8381268</v>
      </c>
      <c r="Z19">
        <v>4085</v>
      </c>
      <c r="AB19" s="302">
        <f>K7</f>
        <v>63022682</v>
      </c>
      <c r="AH19" s="862">
        <f>K11*0.01908</f>
        <v>3422523.5967600001</v>
      </c>
      <c r="AJ19" s="868">
        <f t="shared" si="15"/>
        <v>0</v>
      </c>
      <c r="AK19" s="162">
        <f t="shared" si="15"/>
        <v>0</v>
      </c>
      <c r="AL19" s="162">
        <f t="shared" si="16"/>
        <v>0</v>
      </c>
      <c r="AM19" s="162">
        <f t="shared" si="17"/>
        <v>0</v>
      </c>
      <c r="AN19" s="162">
        <f t="shared" si="18"/>
        <v>0</v>
      </c>
      <c r="AO19" s="813" t="e">
        <f t="shared" si="19"/>
        <v>#DIV/0!</v>
      </c>
      <c r="AP19" s="157">
        <v>10</v>
      </c>
    </row>
    <row r="20" spans="1:50" ht="36" customHeight="1">
      <c r="F20" s="157"/>
      <c r="G20" s="156">
        <v>91399704</v>
      </c>
      <c r="H20" s="287">
        <f>K8-K9</f>
        <v>45664173</v>
      </c>
      <c r="I20">
        <v>945247</v>
      </c>
      <c r="J20" s="287">
        <f>I20-H20</f>
        <v>-44718926</v>
      </c>
      <c r="K20" s="287">
        <f>K11</f>
        <v>179377547</v>
      </c>
      <c r="L20" s="362">
        <f>K20/G20</f>
        <v>1.9625615745976595</v>
      </c>
      <c r="M20" s="287">
        <f>K20-G20</f>
        <v>87977843</v>
      </c>
      <c r="Q20" s="205">
        <v>2050</v>
      </c>
      <c r="U20">
        <v>8</v>
      </c>
      <c r="V20" s="156">
        <v>9209785</v>
      </c>
      <c r="Y20">
        <v>3700</v>
      </c>
      <c r="Z20">
        <v>3700</v>
      </c>
      <c r="AB20" s="302">
        <v>63000000</v>
      </c>
      <c r="AJ20" s="869">
        <f t="shared" si="15"/>
        <v>6269.53</v>
      </c>
      <c r="AK20" s="297">
        <f t="shared" si="15"/>
        <v>7101482</v>
      </c>
      <c r="AL20" s="297">
        <f t="shared" si="16"/>
        <v>654660</v>
      </c>
      <c r="AM20" s="297">
        <f t="shared" si="17"/>
        <v>2482275</v>
      </c>
      <c r="AN20" s="297">
        <f t="shared" si="18"/>
        <v>10238417</v>
      </c>
      <c r="AO20" s="878">
        <f t="shared" si="19"/>
        <v>1633.0437847813155</v>
      </c>
    </row>
    <row r="21" spans="1:50" ht="36" customHeight="1">
      <c r="E21" s="931">
        <f>L39/B11</f>
        <v>1.134351454369728</v>
      </c>
      <c r="Q21" s="205">
        <v>1879</v>
      </c>
      <c r="U21">
        <v>9</v>
      </c>
      <c r="V21" s="156">
        <v>2219201</v>
      </c>
      <c r="Z21">
        <f>Z20/Z19</f>
        <v>0.90575275397796817</v>
      </c>
      <c r="AB21" s="806">
        <f>AB20/AB19</f>
        <v>0.99964009783017482</v>
      </c>
      <c r="AJ21" s="158"/>
      <c r="AK21" s="158"/>
      <c r="AL21" s="158"/>
      <c r="AM21" s="158"/>
      <c r="AN21" s="158"/>
      <c r="AO21" s="158"/>
    </row>
    <row r="22" spans="1:50" ht="36" customHeight="1">
      <c r="E22" s="287">
        <f>L39-B11</f>
        <v>20744979</v>
      </c>
      <c r="Q22" s="205">
        <f>Q20-Q21</f>
        <v>171</v>
      </c>
      <c r="V22" s="287">
        <f>SUM(V17:V21)</f>
        <v>28095455</v>
      </c>
    </row>
    <row r="23" spans="1:50" ht="36" customHeight="1">
      <c r="I23" s="156">
        <v>115000000</v>
      </c>
      <c r="K23" s="287">
        <f>K11</f>
        <v>179377547</v>
      </c>
      <c r="L23">
        <f>K23/I23</f>
        <v>1.5598047565217392</v>
      </c>
      <c r="N23" s="156">
        <f>K23*1.1</f>
        <v>197315301.70000002</v>
      </c>
      <c r="Z23" s="444">
        <v>2024</v>
      </c>
      <c r="AA23" s="1350" t="s">
        <v>648</v>
      </c>
      <c r="AB23" s="1350"/>
      <c r="AC23" s="1350"/>
      <c r="AD23" s="1350"/>
      <c r="AE23" s="1350"/>
      <c r="AF23" s="1350"/>
      <c r="AG23" s="1350"/>
      <c r="AH23" s="1350"/>
      <c r="AJ23" s="444">
        <v>2025</v>
      </c>
      <c r="AK23" s="1384" t="s">
        <v>648</v>
      </c>
      <c r="AL23" s="1384"/>
      <c r="AM23" s="1384"/>
      <c r="AN23" s="1384"/>
      <c r="AO23" s="1384"/>
      <c r="AP23" s="1384"/>
      <c r="AQ23" s="1384"/>
      <c r="AR23" s="1384"/>
      <c r="AU23" s="1350" t="s">
        <v>651</v>
      </c>
      <c r="AV23" s="1350"/>
      <c r="AW23" s="1350"/>
      <c r="AX23" s="1350"/>
    </row>
    <row r="24" spans="1:50" ht="36" customHeight="1">
      <c r="M24" s="156">
        <v>150000000</v>
      </c>
      <c r="N24" s="156">
        <f>M24*10/110</f>
        <v>13636363.636363637</v>
      </c>
      <c r="O24" s="287">
        <f>M24-N24</f>
        <v>136363636.36363637</v>
      </c>
      <c r="P24" s="287">
        <f>K11-O24</f>
        <v>43013910.636363626</v>
      </c>
      <c r="Z24" s="863"/>
      <c r="AA24" s="444" t="s">
        <v>629</v>
      </c>
      <c r="AB24" s="444" t="s">
        <v>639</v>
      </c>
      <c r="AC24" s="444" t="s">
        <v>645</v>
      </c>
      <c r="AD24" s="867" t="s">
        <v>640</v>
      </c>
      <c r="AE24" s="867" t="s">
        <v>641</v>
      </c>
      <c r="AF24" s="867" t="s">
        <v>646</v>
      </c>
      <c r="AG24" s="853" t="s">
        <v>643</v>
      </c>
      <c r="AH24" s="444" t="s">
        <v>647</v>
      </c>
      <c r="AJ24" s="863"/>
      <c r="AK24" s="444" t="s">
        <v>629</v>
      </c>
      <c r="AL24" s="444" t="s">
        <v>639</v>
      </c>
      <c r="AM24" s="444" t="s">
        <v>645</v>
      </c>
      <c r="AN24" s="867" t="s">
        <v>640</v>
      </c>
      <c r="AO24" s="867" t="s">
        <v>641</v>
      </c>
      <c r="AP24" s="867" t="s">
        <v>646</v>
      </c>
      <c r="AQ24" s="853" t="s">
        <v>643</v>
      </c>
      <c r="AR24" s="444" t="s">
        <v>647</v>
      </c>
      <c r="AS24" s="865"/>
      <c r="AU24" s="444" t="s">
        <v>649</v>
      </c>
      <c r="AV24" s="444" t="s">
        <v>650</v>
      </c>
      <c r="AW24" s="444"/>
      <c r="AX24" s="444" t="s">
        <v>483</v>
      </c>
    </row>
    <row r="25" spans="1:50" ht="36" customHeight="1">
      <c r="A25" s="226" t="s">
        <v>626</v>
      </c>
      <c r="F25" t="s">
        <v>625</v>
      </c>
      <c r="R25" s="156">
        <v>200000000</v>
      </c>
      <c r="Z25" s="863"/>
      <c r="AA25" s="306">
        <v>5</v>
      </c>
      <c r="AB25" s="306">
        <v>579.5</v>
      </c>
      <c r="AC25" s="306">
        <v>0</v>
      </c>
      <c r="AD25" s="162">
        <v>956175</v>
      </c>
      <c r="AE25" s="162">
        <v>89000</v>
      </c>
      <c r="AF25" s="162"/>
      <c r="AG25" s="855">
        <f>AD25+AE25+AF25</f>
        <v>1045175</v>
      </c>
      <c r="AH25" s="864">
        <f>AG25/AB25</f>
        <v>1803.5806729939602</v>
      </c>
      <c r="AJ25" s="863"/>
      <c r="AK25" s="306">
        <v>2</v>
      </c>
      <c r="AL25" s="306">
        <v>221.5</v>
      </c>
      <c r="AM25" s="306">
        <v>0.5</v>
      </c>
      <c r="AN25" s="162">
        <v>377613</v>
      </c>
      <c r="AO25" s="162">
        <v>36000</v>
      </c>
      <c r="AP25" s="162"/>
      <c r="AQ25" s="855">
        <f>AN25+AO25+AP25</f>
        <v>413613</v>
      </c>
      <c r="AR25" s="864">
        <f>AQ25/AL25</f>
        <v>1867.3273137697518</v>
      </c>
      <c r="AS25" s="865">
        <v>5</v>
      </c>
      <c r="AU25" s="842">
        <f t="shared" ref="AU25:AU31" si="20">AB25-AL25</f>
        <v>358</v>
      </c>
      <c r="AV25" s="855">
        <f t="shared" ref="AV25:AV31" si="21">AQ25-AG25</f>
        <v>-631562</v>
      </c>
      <c r="AW25" s="306"/>
      <c r="AX25" s="446">
        <f t="shared" ref="AX25:AX31" si="22">AQ25/AG25</f>
        <v>0.39573564235654318</v>
      </c>
    </row>
    <row r="26" spans="1:50" ht="36" customHeight="1">
      <c r="A26" s="819" t="s">
        <v>509</v>
      </c>
      <c r="B26" s="820">
        <v>2019</v>
      </c>
      <c r="C26" s="820" t="s">
        <v>498</v>
      </c>
      <c r="D26" s="820">
        <v>2023</v>
      </c>
      <c r="E26" s="821">
        <v>2024</v>
      </c>
      <c r="F26" s="820">
        <v>2006</v>
      </c>
      <c r="G26" s="821">
        <v>2025</v>
      </c>
      <c r="H26" s="822">
        <v>2019</v>
      </c>
      <c r="I26" s="300">
        <f>G20</f>
        <v>91399704</v>
      </c>
      <c r="J26" s="627">
        <f>I29/I26</f>
        <v>1.9625615745976595</v>
      </c>
      <c r="K26" s="303">
        <f>K11-I26</f>
        <v>87977843</v>
      </c>
      <c r="R26" s="156">
        <f>R25/1.1</f>
        <v>181818181.81818181</v>
      </c>
      <c r="Z26" s="863"/>
      <c r="AA26" s="306">
        <v>30</v>
      </c>
      <c r="AB26" s="306">
        <v>3580.5</v>
      </c>
      <c r="AC26" s="306">
        <v>7</v>
      </c>
      <c r="AD26" s="162">
        <v>5939877</v>
      </c>
      <c r="AE26" s="162">
        <v>545000</v>
      </c>
      <c r="AF26" s="162">
        <v>1950</v>
      </c>
      <c r="AG26" s="855">
        <f>AD26+AE26+AF26</f>
        <v>6486827</v>
      </c>
      <c r="AH26" s="864">
        <f t="shared" ref="AH26:AH31" si="23">AG26/AB26</f>
        <v>1811.7098170646557</v>
      </c>
      <c r="AJ26" s="863"/>
      <c r="AK26" s="306">
        <v>30</v>
      </c>
      <c r="AL26" s="306">
        <v>3156.25</v>
      </c>
      <c r="AM26" s="306">
        <v>12</v>
      </c>
      <c r="AN26" s="162">
        <v>5410094</v>
      </c>
      <c r="AO26" s="162">
        <v>527000</v>
      </c>
      <c r="AP26" s="162"/>
      <c r="AQ26" s="855">
        <f>AN26+AO26+AP26</f>
        <v>5937094</v>
      </c>
      <c r="AR26" s="864">
        <f t="shared" ref="AR26:AR31" si="24">AQ26/AL26</f>
        <v>1881.0594851485148</v>
      </c>
      <c r="AS26" s="865">
        <v>6</v>
      </c>
      <c r="AU26" s="842">
        <f t="shared" si="20"/>
        <v>424.25</v>
      </c>
      <c r="AV26" s="855">
        <f t="shared" si="21"/>
        <v>-549733</v>
      </c>
      <c r="AW26" s="306"/>
      <c r="AX26" s="446">
        <f t="shared" si="22"/>
        <v>0.9152539446481307</v>
      </c>
    </row>
    <row r="27" spans="1:50" ht="36" customHeight="1">
      <c r="A27" s="811" t="s">
        <v>497</v>
      </c>
      <c r="B27" s="162">
        <v>1170000</v>
      </c>
      <c r="C27" s="162"/>
      <c r="D27" s="162">
        <v>886000</v>
      </c>
      <c r="E27" s="297">
        <v>902000</v>
      </c>
      <c r="F27" s="162">
        <v>1523000</v>
      </c>
      <c r="G27" s="297">
        <v>984000</v>
      </c>
      <c r="H27" s="822">
        <v>2023</v>
      </c>
      <c r="I27" s="300">
        <v>114623699</v>
      </c>
      <c r="J27" s="627">
        <f>I29/I27</f>
        <v>1.5649254784562483</v>
      </c>
      <c r="K27" s="303">
        <f>K11-I27</f>
        <v>64753848</v>
      </c>
      <c r="L27" s="156">
        <v>5187</v>
      </c>
      <c r="M27" s="156">
        <v>6717</v>
      </c>
      <c r="N27" s="156">
        <f>M27-L27</f>
        <v>1530</v>
      </c>
      <c r="O27" s="288">
        <f>M27/L27</f>
        <v>1.2949681897050318</v>
      </c>
      <c r="Z27" s="863"/>
      <c r="AA27" s="306">
        <v>31</v>
      </c>
      <c r="AB27" s="306">
        <v>4084.25</v>
      </c>
      <c r="AC27" s="306">
        <v>32</v>
      </c>
      <c r="AD27" s="162">
        <v>7019597</v>
      </c>
      <c r="AE27" s="162">
        <v>583000</v>
      </c>
      <c r="AF27" s="162">
        <v>13738</v>
      </c>
      <c r="AG27" s="855">
        <f>AD27+AE27+AF27</f>
        <v>7616335</v>
      </c>
      <c r="AH27" s="864">
        <f t="shared" si="23"/>
        <v>1864.8062679806574</v>
      </c>
      <c r="AJ27" s="863"/>
      <c r="AK27" s="306">
        <v>31</v>
      </c>
      <c r="AL27" s="306">
        <v>3671.25</v>
      </c>
      <c r="AM27" s="306">
        <v>50.25</v>
      </c>
      <c r="AN27" s="162">
        <v>6544024</v>
      </c>
      <c r="AO27" s="162">
        <v>573000</v>
      </c>
      <c r="AP27" s="162"/>
      <c r="AQ27" s="855">
        <f>AN27+AO27+AP27</f>
        <v>7117024</v>
      </c>
      <c r="AR27" s="864">
        <f t="shared" si="24"/>
        <v>1938.583316309159</v>
      </c>
      <c r="AS27" s="865">
        <v>7</v>
      </c>
      <c r="AU27" s="842">
        <f t="shared" si="20"/>
        <v>413</v>
      </c>
      <c r="AV27" s="855">
        <f t="shared" si="21"/>
        <v>-499311</v>
      </c>
      <c r="AW27" s="306"/>
      <c r="AX27" s="446">
        <f t="shared" si="22"/>
        <v>0.93444209058556382</v>
      </c>
    </row>
    <row r="28" spans="1:50" ht="36" customHeight="1">
      <c r="A28" s="811" t="s">
        <v>483</v>
      </c>
      <c r="B28" s="162" t="s">
        <v>505</v>
      </c>
      <c r="C28" s="162"/>
      <c r="D28" s="812">
        <v>75.8</v>
      </c>
      <c r="E28" s="813">
        <v>101.8</v>
      </c>
      <c r="F28" s="209">
        <f>F27/E27</f>
        <v>1.688470066518847</v>
      </c>
      <c r="G28" s="813">
        <v>109.1</v>
      </c>
      <c r="H28" s="822">
        <v>2024</v>
      </c>
      <c r="I28" s="300">
        <v>139791210</v>
      </c>
      <c r="J28" s="824">
        <f>I29/I28</f>
        <v>1.2831818753124749</v>
      </c>
      <c r="L28" s="156">
        <v>992</v>
      </c>
      <c r="M28" s="156">
        <v>1941</v>
      </c>
      <c r="N28" s="156">
        <f>M28-L28</f>
        <v>949</v>
      </c>
      <c r="O28" s="288">
        <f>M28/L28</f>
        <v>1.9566532258064515</v>
      </c>
      <c r="Z28" s="863"/>
      <c r="AA28" s="306">
        <v>31</v>
      </c>
      <c r="AB28" s="306">
        <v>4444</v>
      </c>
      <c r="AC28" s="306">
        <v>39</v>
      </c>
      <c r="AD28" s="162">
        <v>7728270</v>
      </c>
      <c r="AE28" s="162">
        <v>633000</v>
      </c>
      <c r="AF28" s="162">
        <v>11262</v>
      </c>
      <c r="AG28" s="855">
        <f>AD28+AE28+AF28</f>
        <v>8372532</v>
      </c>
      <c r="AH28" s="864">
        <f t="shared" si="23"/>
        <v>1884.008100810081</v>
      </c>
      <c r="AJ28" s="863"/>
      <c r="AK28" s="306">
        <v>31</v>
      </c>
      <c r="AL28" s="306">
        <v>3768</v>
      </c>
      <c r="AM28" s="306">
        <v>46.5</v>
      </c>
      <c r="AN28" s="162">
        <v>6814246</v>
      </c>
      <c r="AO28" s="162">
        <v>590000</v>
      </c>
      <c r="AP28" s="162"/>
      <c r="AQ28" s="855">
        <f>AN28+AO28+AP28</f>
        <v>7404246</v>
      </c>
      <c r="AR28" s="864">
        <f t="shared" si="24"/>
        <v>1965.033439490446</v>
      </c>
      <c r="AS28" s="865">
        <v>8</v>
      </c>
      <c r="AU28" s="842">
        <f t="shared" si="20"/>
        <v>676</v>
      </c>
      <c r="AV28" s="855">
        <f t="shared" si="21"/>
        <v>-968286</v>
      </c>
      <c r="AW28" s="306"/>
      <c r="AX28" s="446">
        <f t="shared" si="22"/>
        <v>0.88434968059841401</v>
      </c>
    </row>
    <row r="29" spans="1:50" ht="36" customHeight="1">
      <c r="A29" s="814" t="s">
        <v>504</v>
      </c>
      <c r="B29" s="162">
        <v>441456</v>
      </c>
      <c r="C29" s="162"/>
      <c r="D29" s="162">
        <v>334182</v>
      </c>
      <c r="E29" s="297">
        <v>340050</v>
      </c>
      <c r="F29" s="162">
        <v>574842</v>
      </c>
      <c r="G29" s="297">
        <v>371111</v>
      </c>
      <c r="H29" s="823">
        <v>2025</v>
      </c>
      <c r="I29" s="303">
        <f>K11</f>
        <v>179377547</v>
      </c>
      <c r="L29" s="156">
        <v>318</v>
      </c>
      <c r="M29" s="156">
        <v>2503</v>
      </c>
      <c r="N29" s="156">
        <f>M29-L29</f>
        <v>2185</v>
      </c>
      <c r="O29" s="288">
        <f>M29/L29</f>
        <v>7.8710691823899372</v>
      </c>
      <c r="Z29" s="863"/>
      <c r="AA29" s="306">
        <v>8</v>
      </c>
      <c r="AB29" s="306">
        <v>1063</v>
      </c>
      <c r="AC29" s="306">
        <v>2</v>
      </c>
      <c r="AD29" s="162">
        <v>1866106</v>
      </c>
      <c r="AE29" s="162">
        <v>150000</v>
      </c>
      <c r="AF29" s="162">
        <v>1350</v>
      </c>
      <c r="AG29" s="855">
        <f>AD29+AE29+AF29</f>
        <v>2017456</v>
      </c>
      <c r="AH29" s="864">
        <f t="shared" si="23"/>
        <v>1897.8889934148635</v>
      </c>
      <c r="AJ29" s="863"/>
      <c r="AK29" s="306">
        <v>15</v>
      </c>
      <c r="AL29" s="306">
        <v>1633.5</v>
      </c>
      <c r="AM29" s="306">
        <v>23</v>
      </c>
      <c r="AN29" s="162">
        <v>2993112</v>
      </c>
      <c r="AO29" s="162">
        <v>262000</v>
      </c>
      <c r="AP29" s="162"/>
      <c r="AQ29" s="855">
        <f>AN29+AO29+AP29</f>
        <v>3255112</v>
      </c>
      <c r="AR29" s="864">
        <f t="shared" si="24"/>
        <v>1992.7223752678299</v>
      </c>
      <c r="AS29" s="865">
        <v>9</v>
      </c>
      <c r="AU29" s="842">
        <f t="shared" si="20"/>
        <v>-570.5</v>
      </c>
      <c r="AV29" s="855">
        <f t="shared" si="21"/>
        <v>1237656</v>
      </c>
      <c r="AW29" s="306"/>
      <c r="AX29" s="446">
        <f t="shared" si="22"/>
        <v>1.6134736023982679</v>
      </c>
    </row>
    <row r="30" spans="1:50" ht="36" customHeight="1">
      <c r="A30" s="811" t="s">
        <v>499</v>
      </c>
      <c r="B30" s="162" t="s">
        <v>505</v>
      </c>
      <c r="C30" s="162"/>
      <c r="D30" s="812">
        <v>75.7</v>
      </c>
      <c r="E30" s="209">
        <f>E29/D29</f>
        <v>1.0175592940373808</v>
      </c>
      <c r="F30" s="209">
        <f>F29/E29</f>
        <v>1.6904631671812969</v>
      </c>
      <c r="G30" s="209">
        <f>G29/E29</f>
        <v>1.0913424496397588</v>
      </c>
      <c r="H30" s="845">
        <f>G29/B29</f>
        <v>0.84065229603856328</v>
      </c>
      <c r="I30" s="161"/>
      <c r="L30" s="156">
        <f>SUM(L27:L29)</f>
        <v>6497</v>
      </c>
      <c r="M30" s="156">
        <f>SUM(M27:M29)</f>
        <v>11161</v>
      </c>
      <c r="N30" s="156">
        <f>SUM(N27:N29)</f>
        <v>4664</v>
      </c>
      <c r="O30" s="288">
        <f>M30/L30</f>
        <v>1.7178697860551024</v>
      </c>
      <c r="Z30" s="863"/>
      <c r="AA30" s="306"/>
      <c r="AB30" s="306"/>
      <c r="AC30" s="306"/>
      <c r="AD30" s="162"/>
      <c r="AE30" s="162"/>
      <c r="AF30" s="162"/>
      <c r="AG30" s="855">
        <f>AD30+AE30</f>
        <v>0</v>
      </c>
      <c r="AH30" s="864" t="e">
        <f t="shared" si="23"/>
        <v>#DIV/0!</v>
      </c>
      <c r="AJ30" s="863"/>
      <c r="AK30" s="306"/>
      <c r="AL30" s="306"/>
      <c r="AM30" s="306"/>
      <c r="AN30" s="162"/>
      <c r="AO30" s="162"/>
      <c r="AP30" s="162"/>
      <c r="AQ30" s="855">
        <f>AN30+AO30</f>
        <v>0</v>
      </c>
      <c r="AR30" s="864" t="e">
        <f t="shared" si="24"/>
        <v>#DIV/0!</v>
      </c>
      <c r="AS30" s="865">
        <v>10</v>
      </c>
      <c r="AU30" s="842">
        <f t="shared" si="20"/>
        <v>0</v>
      </c>
      <c r="AV30" s="855">
        <f t="shared" si="21"/>
        <v>0</v>
      </c>
      <c r="AW30" s="306"/>
      <c r="AX30" s="446" t="e">
        <f t="shared" si="22"/>
        <v>#DIV/0!</v>
      </c>
    </row>
    <row r="31" spans="1:50" ht="36" customHeight="1">
      <c r="A31" s="811" t="s">
        <v>500</v>
      </c>
      <c r="B31" s="162">
        <f>B29/20</f>
        <v>22072.799999999999</v>
      </c>
      <c r="C31" s="162"/>
      <c r="D31" s="162">
        <f>D29/20</f>
        <v>16709.099999999999</v>
      </c>
      <c r="E31" s="297">
        <f>E29/20</f>
        <v>17002.5</v>
      </c>
      <c r="F31" s="162">
        <f>F29/20</f>
        <v>28742.1</v>
      </c>
      <c r="G31" s="297">
        <f>G29/20</f>
        <v>18555.55</v>
      </c>
      <c r="J31" s="842">
        <v>2025</v>
      </c>
      <c r="K31" s="811" t="s">
        <v>517</v>
      </c>
      <c r="L31" s="811" t="s">
        <v>35</v>
      </c>
      <c r="M31" s="811" t="s">
        <v>519</v>
      </c>
      <c r="N31" s="811" t="s">
        <v>140</v>
      </c>
      <c r="O31" s="811" t="s">
        <v>529</v>
      </c>
      <c r="P31" s="811" t="s">
        <v>519</v>
      </c>
      <c r="Q31" s="828" t="s">
        <v>530</v>
      </c>
      <c r="R31" s="811" t="s">
        <v>629</v>
      </c>
      <c r="S31" s="843"/>
      <c r="T31" s="811" t="s">
        <v>483</v>
      </c>
      <c r="U31" s="811" t="s">
        <v>630</v>
      </c>
      <c r="Z31" s="863"/>
      <c r="AA31" s="851">
        <f>SUM(AA24:AA30)</f>
        <v>105</v>
      </c>
      <c r="AB31" s="813">
        <f>SUM(AB24:AB30)</f>
        <v>13751.25</v>
      </c>
      <c r="AC31" s="813">
        <f>SUM(AC24:AC30)</f>
        <v>80</v>
      </c>
      <c r="AD31" s="813">
        <f>SUM(AD24:AD30)</f>
        <v>23510025</v>
      </c>
      <c r="AE31" s="813">
        <f>SUM(AE24:AE30)</f>
        <v>2000000</v>
      </c>
      <c r="AF31" s="813"/>
      <c r="AG31" s="855">
        <f>SUM(AG24:AG30)</f>
        <v>25538325</v>
      </c>
      <c r="AH31" s="870">
        <f t="shared" si="23"/>
        <v>1857.1638941914371</v>
      </c>
      <c r="AJ31" s="863"/>
      <c r="AK31" s="851">
        <f>SUM(AK24:AK30)</f>
        <v>109</v>
      </c>
      <c r="AL31" s="813">
        <f>SUM(AL24:AL30)</f>
        <v>12450.5</v>
      </c>
      <c r="AM31" s="813">
        <f>SUM(AM24:AM30)</f>
        <v>132.25</v>
      </c>
      <c r="AN31" s="813">
        <f>SUM(AN24:AN30)</f>
        <v>22139089</v>
      </c>
      <c r="AO31" s="813">
        <f>SUM(AO24:AO30)</f>
        <v>1988000</v>
      </c>
      <c r="AP31" s="813"/>
      <c r="AQ31" s="871">
        <f>SUM(AQ24:AQ30)</f>
        <v>24127089</v>
      </c>
      <c r="AR31" s="879">
        <f t="shared" si="24"/>
        <v>1937.8409702421588</v>
      </c>
      <c r="AS31" s="866"/>
      <c r="AU31" s="766">
        <f t="shared" si="20"/>
        <v>1300.75</v>
      </c>
      <c r="AV31" s="852">
        <f t="shared" si="21"/>
        <v>-1411236</v>
      </c>
      <c r="AW31" s="851"/>
      <c r="AX31" s="446">
        <f t="shared" si="22"/>
        <v>0.94474046359735808</v>
      </c>
    </row>
    <row r="32" spans="1:50" ht="36" customHeight="1">
      <c r="A32" s="811" t="s">
        <v>483</v>
      </c>
      <c r="B32" s="162"/>
      <c r="C32" s="162"/>
      <c r="D32" s="815">
        <f>D31/B31</f>
        <v>0.75699956507556809</v>
      </c>
      <c r="E32" s="209">
        <f>E31/D31</f>
        <v>1.017559294037381</v>
      </c>
      <c r="F32" s="209">
        <f>F31/E31</f>
        <v>1.6904631671812969</v>
      </c>
      <c r="G32" s="209">
        <f>G31/E31</f>
        <v>1.0913424496397588</v>
      </c>
      <c r="H32" s="288">
        <f>G31/B31</f>
        <v>0.84065229603856328</v>
      </c>
      <c r="J32" s="844" t="s">
        <v>521</v>
      </c>
      <c r="K32" s="811" t="s">
        <v>627</v>
      </c>
      <c r="L32" s="719">
        <f>2523773+490136</f>
        <v>3013909</v>
      </c>
      <c r="M32" s="671">
        <f>P32/1.1</f>
        <v>0</v>
      </c>
      <c r="N32" s="670">
        <f>L32-M32</f>
        <v>3013909</v>
      </c>
      <c r="O32" s="719">
        <f>2683110+539150</f>
        <v>3222260</v>
      </c>
      <c r="P32" s="671"/>
      <c r="Q32" s="670">
        <f>O32-P32</f>
        <v>3222260</v>
      </c>
      <c r="R32" s="670">
        <v>23</v>
      </c>
      <c r="S32" s="839"/>
      <c r="T32" s="829">
        <f>L32/L44</f>
        <v>1.0253058150270691</v>
      </c>
      <c r="U32" s="841">
        <f>L32-L44</f>
        <v>74387</v>
      </c>
    </row>
    <row r="33" spans="1:42" ht="36" customHeight="1">
      <c r="A33" s="811" t="s">
        <v>501</v>
      </c>
      <c r="B33" s="162">
        <f>B31*9000</f>
        <v>198655200</v>
      </c>
      <c r="C33" s="297" t="s">
        <v>508</v>
      </c>
      <c r="D33" s="162">
        <f>D31*9000</f>
        <v>150381900</v>
      </c>
      <c r="E33" s="297">
        <f>E31*9700</f>
        <v>164924250</v>
      </c>
      <c r="F33" s="162">
        <f>F31*9000</f>
        <v>258678900</v>
      </c>
      <c r="G33" s="297">
        <f>G31*10000</f>
        <v>185555500</v>
      </c>
      <c r="J33" s="842">
        <v>5</v>
      </c>
      <c r="K33" s="811" t="s">
        <v>622</v>
      </c>
      <c r="L33" s="719">
        <v>2588445</v>
      </c>
      <c r="M33" s="671"/>
      <c r="N33" s="670">
        <f t="shared" ref="N33:N38" si="25">L33-M33</f>
        <v>2588445</v>
      </c>
      <c r="O33" s="719">
        <v>2847290</v>
      </c>
      <c r="P33" s="671"/>
      <c r="Q33" s="670">
        <f t="shared" ref="Q33:Q38" si="26">O33-P33</f>
        <v>2847290</v>
      </c>
      <c r="R33" s="670">
        <v>2</v>
      </c>
      <c r="S33" s="839"/>
      <c r="T33" s="829">
        <f t="shared" ref="T33:T41" si="27">L33/L45</f>
        <v>5.4173442415033684</v>
      </c>
      <c r="U33" s="841">
        <f>L33-L45</f>
        <v>2110638</v>
      </c>
      <c r="X33">
        <v>133</v>
      </c>
      <c r="Y33">
        <v>326</v>
      </c>
      <c r="AJ33" s="880" t="s">
        <v>663</v>
      </c>
      <c r="AK33" s="880" t="s">
        <v>142</v>
      </c>
      <c r="AL33" s="880" t="s">
        <v>664</v>
      </c>
      <c r="AN33" s="880" t="s">
        <v>663</v>
      </c>
      <c r="AO33" s="880" t="s">
        <v>142</v>
      </c>
      <c r="AP33" s="880" t="s">
        <v>664</v>
      </c>
    </row>
    <row r="34" spans="1:42" ht="36" customHeight="1">
      <c r="A34" s="816" t="s">
        <v>506</v>
      </c>
      <c r="B34" s="162">
        <f>B33*3.5</f>
        <v>695293200</v>
      </c>
      <c r="C34" s="209">
        <f>B33/B34</f>
        <v>0.2857142857142857</v>
      </c>
      <c r="D34" s="162">
        <f>D33*3.5</f>
        <v>526336650</v>
      </c>
      <c r="E34" s="297">
        <f>E33*3.5</f>
        <v>577234875</v>
      </c>
      <c r="F34" s="162">
        <f>F33*3.5</f>
        <v>905376150</v>
      </c>
      <c r="G34" s="297">
        <f>G33*3.5</f>
        <v>649444250</v>
      </c>
      <c r="J34" s="842">
        <v>6</v>
      </c>
      <c r="K34" s="811" t="s">
        <v>523</v>
      </c>
      <c r="L34" s="719">
        <v>33132365</v>
      </c>
      <c r="M34" s="671"/>
      <c r="N34" s="670">
        <f t="shared" si="25"/>
        <v>33132365</v>
      </c>
      <c r="O34" s="719">
        <v>36445602</v>
      </c>
      <c r="P34" s="671"/>
      <c r="Q34" s="670">
        <f t="shared" si="26"/>
        <v>36445602</v>
      </c>
      <c r="R34" s="670">
        <v>30</v>
      </c>
      <c r="S34" s="839"/>
      <c r="T34" s="829">
        <f t="shared" si="27"/>
        <v>1.7282845952396539</v>
      </c>
      <c r="U34" s="841">
        <f t="shared" ref="U34:U40" si="28">L34-L46</f>
        <v>13961700</v>
      </c>
      <c r="X34">
        <v>5144</v>
      </c>
      <c r="Y34">
        <v>8280</v>
      </c>
      <c r="AJ34">
        <v>1900</v>
      </c>
      <c r="AK34">
        <v>35000000</v>
      </c>
      <c r="AL34" s="156">
        <f>AK34/AJ34</f>
        <v>18421.052631578947</v>
      </c>
      <c r="AN34">
        <v>1900</v>
      </c>
      <c r="AO34">
        <f>AN34*AP34</f>
        <v>34999900</v>
      </c>
      <c r="AP34" s="156">
        <v>18421</v>
      </c>
    </row>
    <row r="35" spans="1:42" ht="36" customHeight="1">
      <c r="A35" s="816" t="s">
        <v>507</v>
      </c>
      <c r="B35" s="162">
        <f t="shared" ref="B35:G35" si="29">B34/B27</f>
        <v>594.2676923076923</v>
      </c>
      <c r="C35" s="162" t="e">
        <f t="shared" si="29"/>
        <v>#DIV/0!</v>
      </c>
      <c r="D35" s="162">
        <f t="shared" si="29"/>
        <v>594.0594243792325</v>
      </c>
      <c r="E35" s="297">
        <f t="shared" si="29"/>
        <v>639.94997228381374</v>
      </c>
      <c r="F35" s="162">
        <f t="shared" si="29"/>
        <v>594.46891004596193</v>
      </c>
      <c r="G35" s="297">
        <f t="shared" si="29"/>
        <v>660.00431910569102</v>
      </c>
      <c r="J35" s="842">
        <v>7</v>
      </c>
      <c r="K35" s="811" t="s">
        <v>523</v>
      </c>
      <c r="L35" s="719">
        <v>63022682</v>
      </c>
      <c r="M35" s="671"/>
      <c r="N35" s="670">
        <f t="shared" si="25"/>
        <v>63022682</v>
      </c>
      <c r="O35" s="719">
        <v>69324950</v>
      </c>
      <c r="P35" s="671"/>
      <c r="Q35" s="670">
        <f t="shared" si="26"/>
        <v>69324950</v>
      </c>
      <c r="R35" s="670">
        <v>31</v>
      </c>
      <c r="S35" s="839"/>
      <c r="T35" s="829">
        <f t="shared" si="27"/>
        <v>1.3240596934325084</v>
      </c>
      <c r="U35" s="841">
        <f t="shared" si="28"/>
        <v>15424615</v>
      </c>
      <c r="X35">
        <v>11558</v>
      </c>
      <c r="Y35">
        <v>14790</v>
      </c>
      <c r="AJ35">
        <v>1560</v>
      </c>
      <c r="AK35">
        <v>35000000</v>
      </c>
      <c r="AL35" s="156">
        <f>AK35/AJ35</f>
        <v>22435.897435897437</v>
      </c>
      <c r="AN35">
        <v>1560</v>
      </c>
      <c r="AO35">
        <f>AN35*AP35</f>
        <v>28736760</v>
      </c>
      <c r="AP35" s="156">
        <v>18421</v>
      </c>
    </row>
    <row r="36" spans="1:42" ht="36" customHeight="1">
      <c r="A36" s="811" t="s">
        <v>502</v>
      </c>
      <c r="B36" s="162">
        <v>1300</v>
      </c>
      <c r="C36" s="162"/>
      <c r="D36" s="162">
        <v>1300</v>
      </c>
      <c r="E36" s="297">
        <v>1300</v>
      </c>
      <c r="F36" s="162">
        <v>1300</v>
      </c>
      <c r="G36" s="297">
        <v>1300</v>
      </c>
      <c r="J36" s="842">
        <v>8</v>
      </c>
      <c r="K36" s="811" t="s">
        <v>523</v>
      </c>
      <c r="L36" s="719">
        <v>61443318</v>
      </c>
      <c r="M36" s="671"/>
      <c r="N36" s="670">
        <f t="shared" si="25"/>
        <v>61443318</v>
      </c>
      <c r="O36" s="719">
        <v>67721890</v>
      </c>
      <c r="P36" s="671"/>
      <c r="Q36" s="670">
        <f t="shared" si="26"/>
        <v>67721890</v>
      </c>
      <c r="R36" s="670">
        <v>31</v>
      </c>
      <c r="S36" s="839"/>
      <c r="T36" s="829">
        <f t="shared" si="27"/>
        <v>1.099743890209103</v>
      </c>
      <c r="U36" s="841">
        <f t="shared" si="28"/>
        <v>5572748</v>
      </c>
      <c r="X36">
        <v>13891</v>
      </c>
      <c r="Y36">
        <v>14547</v>
      </c>
      <c r="AO36">
        <f>AO34-AO35</f>
        <v>6263140</v>
      </c>
    </row>
    <row r="37" spans="1:42" ht="36" customHeight="1">
      <c r="A37" s="811" t="s">
        <v>503</v>
      </c>
      <c r="B37" s="162">
        <f>B27*B36</f>
        <v>1521000000</v>
      </c>
      <c r="C37" s="162"/>
      <c r="D37" s="162">
        <f>D27*D36</f>
        <v>1151800000</v>
      </c>
      <c r="E37" s="297">
        <f>E27*E36</f>
        <v>1172600000</v>
      </c>
      <c r="F37" s="162">
        <f>F27*F36</f>
        <v>1979900000</v>
      </c>
      <c r="G37" s="297">
        <f>G27*G36</f>
        <v>1279200000</v>
      </c>
      <c r="J37" s="842">
        <v>9</v>
      </c>
      <c r="K37" s="811" t="s">
        <v>623</v>
      </c>
      <c r="L37" s="719">
        <v>14966464</v>
      </c>
      <c r="M37" s="671"/>
      <c r="N37" s="670">
        <f t="shared" si="25"/>
        <v>14966464</v>
      </c>
      <c r="O37" s="719">
        <v>16463110</v>
      </c>
      <c r="P37" s="671"/>
      <c r="Q37" s="670">
        <f t="shared" si="26"/>
        <v>16463110</v>
      </c>
      <c r="R37" s="670">
        <v>15</v>
      </c>
      <c r="S37" s="839"/>
      <c r="T37" s="829">
        <f t="shared" si="27"/>
        <v>1.6975262208970501</v>
      </c>
      <c r="U37" s="841">
        <f t="shared" si="28"/>
        <v>6149832</v>
      </c>
      <c r="X37">
        <v>3606</v>
      </c>
      <c r="Y37">
        <v>3286</v>
      </c>
    </row>
    <row r="38" spans="1:42" ht="39" customHeight="1">
      <c r="A38" s="817"/>
      <c r="B38" s="162"/>
      <c r="C38" s="306"/>
      <c r="D38" s="306"/>
      <c r="E38" s="306"/>
      <c r="F38" s="817"/>
      <c r="G38" s="818">
        <f>G37/E37</f>
        <v>1.0909090909090908</v>
      </c>
      <c r="H38" s="288">
        <f>G37/B37</f>
        <v>0.84102564102564104</v>
      </c>
      <c r="J38" s="844" t="s">
        <v>522</v>
      </c>
      <c r="K38" s="811" t="s">
        <v>556</v>
      </c>
      <c r="L38" s="719">
        <f>812682+397682</f>
        <v>1210364</v>
      </c>
      <c r="M38" s="671"/>
      <c r="N38" s="670">
        <f t="shared" si="25"/>
        <v>1210364</v>
      </c>
      <c r="O38" s="719">
        <f>893950+437450</f>
        <v>1331400</v>
      </c>
      <c r="P38" s="671"/>
      <c r="Q38" s="670">
        <f t="shared" si="26"/>
        <v>1331400</v>
      </c>
      <c r="R38" s="670">
        <v>16</v>
      </c>
      <c r="S38" s="839"/>
      <c r="T38" s="829">
        <f t="shared" si="27"/>
        <v>0.24290660119927665</v>
      </c>
      <c r="U38" s="841">
        <f t="shared" si="28"/>
        <v>-3772473</v>
      </c>
    </row>
    <row r="39" spans="1:42" ht="37" customHeight="1">
      <c r="J39" s="817"/>
      <c r="K39" s="830" t="s">
        <v>624</v>
      </c>
      <c r="L39" s="745">
        <f t="shared" ref="L39:Q39" si="30">L34+L33+L35+L36+L37</f>
        <v>175153274</v>
      </c>
      <c r="M39" s="745">
        <f t="shared" si="30"/>
        <v>0</v>
      </c>
      <c r="N39" s="745">
        <f t="shared" si="30"/>
        <v>175153274</v>
      </c>
      <c r="O39" s="745">
        <f t="shared" si="30"/>
        <v>192802842</v>
      </c>
      <c r="P39" s="745">
        <f t="shared" si="30"/>
        <v>0</v>
      </c>
      <c r="Q39" s="745">
        <f t="shared" si="30"/>
        <v>192802842</v>
      </c>
      <c r="R39" s="745">
        <f>R34+R33+R35+R36+R37</f>
        <v>109</v>
      </c>
      <c r="S39" s="839"/>
      <c r="T39" s="831">
        <f>L39/L51</f>
        <v>1.3275851398771448</v>
      </c>
      <c r="U39" s="745">
        <f>L39-L51</f>
        <v>43219533</v>
      </c>
    </row>
    <row r="40" spans="1:42" ht="37" customHeight="1">
      <c r="J40" s="817"/>
      <c r="K40" s="832" t="s">
        <v>628</v>
      </c>
      <c r="L40" s="833">
        <f t="shared" ref="L40:Q40" si="31">L32+L38</f>
        <v>4224273</v>
      </c>
      <c r="M40" s="833">
        <f t="shared" si="31"/>
        <v>0</v>
      </c>
      <c r="N40" s="833">
        <f t="shared" si="31"/>
        <v>4224273</v>
      </c>
      <c r="O40" s="833">
        <f t="shared" si="31"/>
        <v>4553660</v>
      </c>
      <c r="P40" s="833">
        <f t="shared" si="31"/>
        <v>0</v>
      </c>
      <c r="Q40" s="833">
        <f t="shared" si="31"/>
        <v>4553660</v>
      </c>
      <c r="R40" s="833">
        <f>R32+R38</f>
        <v>39</v>
      </c>
      <c r="S40" s="839"/>
      <c r="T40" s="834">
        <f t="shared" si="27"/>
        <v>0.53320898484908341</v>
      </c>
      <c r="U40" s="833">
        <f t="shared" si="28"/>
        <v>-3698086</v>
      </c>
      <c r="X40" s="929">
        <f>SUM(X33:X39)</f>
        <v>34332</v>
      </c>
      <c r="Y40" s="929">
        <f>SUM(Y33:Y39)</f>
        <v>41229</v>
      </c>
      <c r="Z40" s="930">
        <f>Y40/X40</f>
        <v>1.2008912967493883</v>
      </c>
    </row>
    <row r="41" spans="1:42" ht="46" customHeight="1">
      <c r="J41" s="817"/>
      <c r="K41" s="835" t="s">
        <v>526</v>
      </c>
      <c r="L41" s="836">
        <f>SUM(L32:L38)</f>
        <v>179377547</v>
      </c>
      <c r="M41" s="836">
        <f t="shared" ref="M41:R41" si="32">SUM(M32:M38)</f>
        <v>0</v>
      </c>
      <c r="N41" s="837">
        <f t="shared" si="32"/>
        <v>179377547</v>
      </c>
      <c r="O41" s="836">
        <f t="shared" si="32"/>
        <v>197356502</v>
      </c>
      <c r="P41" s="836">
        <f t="shared" si="32"/>
        <v>0</v>
      </c>
      <c r="Q41" s="837">
        <f>SUM(Q32:Q38)</f>
        <v>197356502</v>
      </c>
      <c r="R41" s="837">
        <f t="shared" si="32"/>
        <v>148</v>
      </c>
      <c r="S41" s="839"/>
      <c r="T41" s="838">
        <f t="shared" si="27"/>
        <v>1.2825865085612997</v>
      </c>
      <c r="U41" s="836">
        <f>L41-L53</f>
        <v>39521447</v>
      </c>
    </row>
    <row r="42" spans="1:42">
      <c r="B42" s="156" t="s">
        <v>743</v>
      </c>
      <c r="C42" t="s">
        <v>744</v>
      </c>
      <c r="D42" t="s">
        <v>745</v>
      </c>
      <c r="S42" s="840"/>
      <c r="T42" s="617"/>
      <c r="U42" s="617"/>
    </row>
    <row r="43" spans="1:42" ht="35" customHeight="1">
      <c r="A43">
        <v>4</v>
      </c>
      <c r="B43" s="156">
        <v>174682</v>
      </c>
      <c r="C43" s="156"/>
      <c r="D43" s="362">
        <f>C43/B43</f>
        <v>0</v>
      </c>
      <c r="J43">
        <v>2024</v>
      </c>
      <c r="K43" s="157" t="s">
        <v>517</v>
      </c>
      <c r="L43" s="157" t="s">
        <v>35</v>
      </c>
      <c r="M43" s="157" t="s">
        <v>519</v>
      </c>
      <c r="N43" s="157" t="s">
        <v>140</v>
      </c>
      <c r="O43" s="157" t="s">
        <v>529</v>
      </c>
      <c r="P43" s="157" t="s">
        <v>519</v>
      </c>
      <c r="Q43" s="630" t="s">
        <v>530</v>
      </c>
    </row>
    <row r="44" spans="1:42" ht="35" customHeight="1">
      <c r="A44">
        <v>5</v>
      </c>
      <c r="B44" s="156">
        <v>1908727</v>
      </c>
      <c r="C44" s="156">
        <v>1309283</v>
      </c>
      <c r="D44" s="362">
        <f t="shared" ref="D44:D50" si="33">C44/B44</f>
        <v>0.68594565907015514</v>
      </c>
      <c r="J44" s="629" t="s">
        <v>521</v>
      </c>
      <c r="K44" s="157" t="s">
        <v>518</v>
      </c>
      <c r="L44" s="616">
        <v>2939522</v>
      </c>
      <c r="M44" s="616">
        <v>4040</v>
      </c>
      <c r="N44" s="614">
        <f>L44-M44</f>
        <v>2935482</v>
      </c>
      <c r="O44" s="616">
        <v>539150</v>
      </c>
      <c r="P44" s="616">
        <v>4040</v>
      </c>
      <c r="Q44" s="614">
        <f>O44-P44</f>
        <v>535110</v>
      </c>
      <c r="R44" s="614">
        <v>23</v>
      </c>
      <c r="U44" s="287">
        <f>L41-V52</f>
        <v>38571187</v>
      </c>
    </row>
    <row r="45" spans="1:42" ht="35" customHeight="1">
      <c r="A45">
        <v>6</v>
      </c>
      <c r="B45" s="156">
        <v>11797227</v>
      </c>
      <c r="C45" s="156">
        <v>5356956</v>
      </c>
      <c r="D45" s="362">
        <f t="shared" si="33"/>
        <v>0.45408603225147742</v>
      </c>
      <c r="J45">
        <v>5</v>
      </c>
      <c r="K45" s="157" t="s">
        <v>520</v>
      </c>
      <c r="L45" s="616">
        <v>477807</v>
      </c>
      <c r="M45" s="616">
        <v>3480</v>
      </c>
      <c r="N45" s="614">
        <f t="shared" ref="N45:N50" si="34">L45-M45</f>
        <v>474327</v>
      </c>
      <c r="O45" s="616">
        <v>525570</v>
      </c>
      <c r="P45" s="616">
        <v>3480</v>
      </c>
      <c r="Q45" s="614">
        <f t="shared" ref="Q45:Q50" si="35">O45-P45</f>
        <v>522090</v>
      </c>
      <c r="R45" s="614">
        <v>5</v>
      </c>
      <c r="S45">
        <v>506</v>
      </c>
      <c r="U45" s="362">
        <f>L41/V52</f>
        <v>1.2739307159136846</v>
      </c>
    </row>
    <row r="46" spans="1:42" ht="35" customHeight="1">
      <c r="A46">
        <v>7</v>
      </c>
      <c r="B46" s="156">
        <v>21547545</v>
      </c>
      <c r="C46" s="156">
        <v>10253393</v>
      </c>
      <c r="D46" s="362">
        <f t="shared" si="33"/>
        <v>0.47584970816861039</v>
      </c>
      <c r="J46">
        <v>6</v>
      </c>
      <c r="K46" s="157" t="s">
        <v>523</v>
      </c>
      <c r="L46" s="616">
        <v>19170665</v>
      </c>
      <c r="M46" s="616">
        <v>26790</v>
      </c>
      <c r="N46" s="614">
        <f t="shared" si="34"/>
        <v>19143875</v>
      </c>
      <c r="O46" s="616">
        <v>21087090</v>
      </c>
      <c r="P46" s="616">
        <v>26790</v>
      </c>
      <c r="Q46" s="614">
        <f t="shared" si="35"/>
        <v>21060300</v>
      </c>
      <c r="R46" s="614">
        <v>30</v>
      </c>
      <c r="S46">
        <v>5309</v>
      </c>
    </row>
    <row r="47" spans="1:42" ht="35" customHeight="1">
      <c r="A47">
        <v>8</v>
      </c>
      <c r="B47" s="156">
        <v>20699455</v>
      </c>
      <c r="C47" s="156">
        <v>8588143</v>
      </c>
      <c r="D47" s="362">
        <f t="shared" si="33"/>
        <v>0.41489705888391748</v>
      </c>
      <c r="J47">
        <v>7</v>
      </c>
      <c r="K47" s="157" t="s">
        <v>523</v>
      </c>
      <c r="L47" s="616">
        <v>47598067</v>
      </c>
      <c r="M47" s="616">
        <v>17800</v>
      </c>
      <c r="N47" s="614">
        <f t="shared" si="34"/>
        <v>47580267</v>
      </c>
      <c r="O47" s="616">
        <v>52356880</v>
      </c>
      <c r="P47" s="616">
        <v>17800</v>
      </c>
      <c r="Q47" s="614">
        <f t="shared" si="35"/>
        <v>52339080</v>
      </c>
      <c r="R47" s="614">
        <v>31</v>
      </c>
      <c r="S47">
        <v>11036</v>
      </c>
    </row>
    <row r="48" spans="1:42" ht="35" customHeight="1">
      <c r="A48">
        <v>9</v>
      </c>
      <c r="B48" s="156">
        <v>5433727</v>
      </c>
      <c r="C48" s="156">
        <v>2181339</v>
      </c>
      <c r="D48" s="362">
        <f t="shared" si="33"/>
        <v>0.40144434933886081</v>
      </c>
      <c r="J48">
        <v>8</v>
      </c>
      <c r="K48" s="157" t="s">
        <v>523</v>
      </c>
      <c r="L48" s="616">
        <v>55870570</v>
      </c>
      <c r="M48" s="616">
        <v>5980</v>
      </c>
      <c r="N48" s="614">
        <f t="shared" si="34"/>
        <v>55864590</v>
      </c>
      <c r="O48" s="616">
        <v>61456496</v>
      </c>
      <c r="P48" s="616">
        <v>5980</v>
      </c>
      <c r="Q48" s="614">
        <f t="shared" si="35"/>
        <v>61450516</v>
      </c>
      <c r="R48" s="614">
        <v>31</v>
      </c>
      <c r="S48">
        <v>11093</v>
      </c>
    </row>
    <row r="49" spans="1:23" ht="35" customHeight="1">
      <c r="A49">
        <v>10</v>
      </c>
      <c r="B49" s="156">
        <v>174136</v>
      </c>
      <c r="C49" s="156"/>
      <c r="D49" s="362">
        <f t="shared" si="33"/>
        <v>0</v>
      </c>
      <c r="J49">
        <v>9</v>
      </c>
      <c r="K49" s="157" t="s">
        <v>524</v>
      </c>
      <c r="L49" s="616">
        <v>8816632</v>
      </c>
      <c r="M49" s="616">
        <v>5700</v>
      </c>
      <c r="N49" s="614">
        <f t="shared" si="34"/>
        <v>8810932</v>
      </c>
      <c r="O49" s="616">
        <v>9698100</v>
      </c>
      <c r="P49" s="616">
        <v>5700</v>
      </c>
      <c r="Q49" s="614">
        <f t="shared" si="35"/>
        <v>9692400</v>
      </c>
      <c r="R49" s="614">
        <v>8</v>
      </c>
      <c r="S49">
        <v>263</v>
      </c>
    </row>
    <row r="50" spans="1:23" ht="35" customHeight="1">
      <c r="B50" s="156">
        <f>SUM(B43:B49)</f>
        <v>61735499</v>
      </c>
      <c r="C50" s="156">
        <f>SUM(C43:C49)</f>
        <v>27689114</v>
      </c>
      <c r="D50" s="362">
        <f t="shared" si="33"/>
        <v>0.44851203033120379</v>
      </c>
      <c r="J50" s="629" t="s">
        <v>522</v>
      </c>
      <c r="K50" s="157" t="s">
        <v>525</v>
      </c>
      <c r="L50" s="616">
        <v>4982837</v>
      </c>
      <c r="M50" s="616">
        <v>1100</v>
      </c>
      <c r="N50" s="614">
        <f t="shared" si="34"/>
        <v>4981737</v>
      </c>
      <c r="O50" s="616">
        <v>5480760</v>
      </c>
      <c r="P50" s="616">
        <v>1100</v>
      </c>
      <c r="Q50" s="614">
        <f t="shared" si="35"/>
        <v>5479660</v>
      </c>
      <c r="R50" s="614">
        <v>23</v>
      </c>
    </row>
    <row r="51" spans="1:23" ht="35" customHeight="1">
      <c r="K51" s="633" t="s">
        <v>527</v>
      </c>
      <c r="L51" s="631">
        <f t="shared" ref="L51:R51" si="36">L46+L45+L47+L48+L49</f>
        <v>131933741</v>
      </c>
      <c r="M51" s="631">
        <f t="shared" si="36"/>
        <v>59750</v>
      </c>
      <c r="N51" s="631">
        <f t="shared" si="36"/>
        <v>131873991</v>
      </c>
      <c r="O51" s="631">
        <f t="shared" si="36"/>
        <v>145124136</v>
      </c>
      <c r="P51" s="631">
        <f t="shared" si="36"/>
        <v>59750</v>
      </c>
      <c r="Q51" s="631">
        <f t="shared" si="36"/>
        <v>145064386</v>
      </c>
      <c r="R51" s="631">
        <f t="shared" si="36"/>
        <v>105</v>
      </c>
    </row>
    <row r="52" spans="1:23" ht="35" customHeight="1" thickBot="1">
      <c r="K52" s="633" t="s">
        <v>528</v>
      </c>
      <c r="L52" s="631">
        <f t="shared" ref="L52:R52" si="37">L44+L50</f>
        <v>7922359</v>
      </c>
      <c r="M52" s="631">
        <f t="shared" si="37"/>
        <v>5140</v>
      </c>
      <c r="N52" s="631">
        <f t="shared" si="37"/>
        <v>7917219</v>
      </c>
      <c r="O52" s="631">
        <f t="shared" si="37"/>
        <v>6019910</v>
      </c>
      <c r="P52" s="631">
        <f t="shared" si="37"/>
        <v>5140</v>
      </c>
      <c r="Q52" s="631">
        <f t="shared" si="37"/>
        <v>6014770</v>
      </c>
      <c r="R52" s="631">
        <f t="shared" si="37"/>
        <v>46</v>
      </c>
      <c r="U52" s="437" t="s">
        <v>680</v>
      </c>
      <c r="V52" s="156">
        <v>140806360</v>
      </c>
      <c r="W52" t="s">
        <v>681</v>
      </c>
    </row>
    <row r="53" spans="1:23" ht="35" customHeight="1" thickBot="1">
      <c r="K53" s="633" t="s">
        <v>526</v>
      </c>
      <c r="L53" s="631">
        <f t="shared" ref="L53:R53" si="38">SUM(L44:L50)</f>
        <v>139856100</v>
      </c>
      <c r="M53" s="631">
        <f t="shared" si="38"/>
        <v>64890</v>
      </c>
      <c r="N53" s="632">
        <f t="shared" si="38"/>
        <v>139791210</v>
      </c>
      <c r="O53" s="631">
        <f t="shared" si="38"/>
        <v>151144046</v>
      </c>
      <c r="P53" s="631">
        <f t="shared" si="38"/>
        <v>64890</v>
      </c>
      <c r="Q53" s="632">
        <f t="shared" si="38"/>
        <v>151079156</v>
      </c>
      <c r="R53" s="632">
        <f t="shared" si="38"/>
        <v>151</v>
      </c>
      <c r="U53" s="437">
        <v>953704</v>
      </c>
      <c r="V53" s="287">
        <f>N53+U53</f>
        <v>140744914</v>
      </c>
    </row>
    <row r="54" spans="1:23" ht="35" customHeight="1">
      <c r="K54" s="633" t="s">
        <v>679</v>
      </c>
      <c r="L54" s="631">
        <f>L50+L51</f>
        <v>136916578</v>
      </c>
      <c r="M54" s="631"/>
      <c r="N54" s="631">
        <f t="shared" ref="N54:R54" si="39">N50+N51</f>
        <v>136855728</v>
      </c>
      <c r="O54" s="631">
        <f t="shared" si="39"/>
        <v>150604896</v>
      </c>
      <c r="P54" s="631"/>
      <c r="Q54" s="631">
        <f t="shared" si="39"/>
        <v>150544046</v>
      </c>
      <c r="R54" s="631">
        <f t="shared" si="39"/>
        <v>128</v>
      </c>
      <c r="V54" s="287">
        <f>V52-V53</f>
        <v>61446</v>
      </c>
    </row>
    <row r="55" spans="1:23" ht="28" customHeight="1">
      <c r="J55">
        <v>2023</v>
      </c>
      <c r="K55" s="157" t="s">
        <v>517</v>
      </c>
      <c r="L55" s="157" t="s">
        <v>35</v>
      </c>
      <c r="M55" s="157" t="s">
        <v>519</v>
      </c>
      <c r="N55" s="157" t="s">
        <v>140</v>
      </c>
      <c r="O55" s="157" t="s">
        <v>529</v>
      </c>
      <c r="P55" s="157" t="s">
        <v>519</v>
      </c>
      <c r="Q55" s="630" t="s">
        <v>530</v>
      </c>
    </row>
    <row r="56" spans="1:23" ht="28" customHeight="1">
      <c r="J56" s="629" t="s">
        <v>521</v>
      </c>
      <c r="K56" s="157" t="s">
        <v>554</v>
      </c>
      <c r="L56" s="616"/>
      <c r="M56" s="616"/>
      <c r="N56" s="614">
        <f t="shared" ref="N56:N62" si="40">L56-M56</f>
        <v>0</v>
      </c>
      <c r="O56" s="616"/>
      <c r="P56" s="616"/>
      <c r="Q56" s="614">
        <f>O56-P56</f>
        <v>0</v>
      </c>
      <c r="R56" s="614">
        <v>0</v>
      </c>
    </row>
    <row r="57" spans="1:23" ht="28" customHeight="1">
      <c r="J57">
        <v>5</v>
      </c>
      <c r="K57" s="157" t="s">
        <v>520</v>
      </c>
      <c r="L57" s="616">
        <f>O57/1.1</f>
        <v>1795227.2727272725</v>
      </c>
      <c r="M57" s="616"/>
      <c r="N57" s="614">
        <f t="shared" si="40"/>
        <v>1795227.2727272725</v>
      </c>
      <c r="O57" s="616">
        <v>1974750</v>
      </c>
      <c r="P57" s="616"/>
      <c r="Q57" s="614">
        <f t="shared" ref="Q57:Q62" si="41">O57-P57</f>
        <v>1974750</v>
      </c>
      <c r="R57" s="614">
        <v>5</v>
      </c>
      <c r="S57">
        <v>506</v>
      </c>
    </row>
    <row r="58" spans="1:23" ht="28" customHeight="1">
      <c r="J58">
        <v>6</v>
      </c>
      <c r="K58" s="157" t="s">
        <v>523</v>
      </c>
      <c r="L58" s="616">
        <f>O58/1.1</f>
        <v>19049727.27272727</v>
      </c>
      <c r="M58" s="616"/>
      <c r="N58" s="614">
        <f t="shared" si="40"/>
        <v>19049727.27272727</v>
      </c>
      <c r="O58" s="616">
        <v>20954700</v>
      </c>
      <c r="P58" s="616"/>
      <c r="Q58" s="614">
        <f t="shared" si="41"/>
        <v>20954700</v>
      </c>
      <c r="R58" s="614">
        <v>30</v>
      </c>
      <c r="S58">
        <v>5309</v>
      </c>
    </row>
    <row r="59" spans="1:23" ht="28" customHeight="1">
      <c r="J59">
        <v>7</v>
      </c>
      <c r="K59" s="157" t="s">
        <v>523</v>
      </c>
      <c r="L59" s="616">
        <f>O59/1.1</f>
        <v>44856909.090909086</v>
      </c>
      <c r="M59" s="616"/>
      <c r="N59" s="614">
        <f t="shared" si="40"/>
        <v>44856909.090909086</v>
      </c>
      <c r="O59" s="616">
        <v>49342600</v>
      </c>
      <c r="P59" s="616"/>
      <c r="Q59" s="614">
        <f t="shared" si="41"/>
        <v>49342600</v>
      </c>
      <c r="R59" s="614">
        <v>31</v>
      </c>
      <c r="S59">
        <v>11036</v>
      </c>
    </row>
    <row r="60" spans="1:23" ht="28" customHeight="1">
      <c r="J60">
        <v>8</v>
      </c>
      <c r="K60" s="157" t="s">
        <v>523</v>
      </c>
      <c r="L60" s="616">
        <f>O60/1.1</f>
        <v>44860590.909090906</v>
      </c>
      <c r="M60" s="616"/>
      <c r="N60" s="614">
        <f t="shared" si="40"/>
        <v>44860590.909090906</v>
      </c>
      <c r="O60" s="616">
        <v>49346650</v>
      </c>
      <c r="P60" s="616"/>
      <c r="Q60" s="614">
        <f t="shared" si="41"/>
        <v>49346650</v>
      </c>
      <c r="R60" s="614">
        <v>31</v>
      </c>
      <c r="S60">
        <v>11093</v>
      </c>
    </row>
    <row r="61" spans="1:23" ht="28" customHeight="1">
      <c r="J61">
        <v>9</v>
      </c>
      <c r="K61" s="157" t="s">
        <v>555</v>
      </c>
      <c r="L61" s="616">
        <f>O61/1.1</f>
        <v>8816454.5454545449</v>
      </c>
      <c r="M61" s="616"/>
      <c r="N61" s="614">
        <f t="shared" si="40"/>
        <v>8816454.5454545449</v>
      </c>
      <c r="O61" s="616">
        <v>9698100</v>
      </c>
      <c r="P61" s="616"/>
      <c r="Q61" s="614">
        <f t="shared" si="41"/>
        <v>9698100</v>
      </c>
      <c r="R61" s="614">
        <v>3</v>
      </c>
      <c r="S61">
        <v>263</v>
      </c>
    </row>
    <row r="62" spans="1:23" ht="28" customHeight="1">
      <c r="J62" s="629" t="s">
        <v>522</v>
      </c>
      <c r="K62" s="157" t="s">
        <v>556</v>
      </c>
      <c r="L62" s="616">
        <v>1487994</v>
      </c>
      <c r="M62" s="616"/>
      <c r="N62" s="614">
        <f t="shared" si="40"/>
        <v>1487994</v>
      </c>
      <c r="O62" s="616">
        <v>1636793</v>
      </c>
      <c r="P62" s="616">
        <v>4040</v>
      </c>
      <c r="Q62" s="614">
        <f t="shared" si="41"/>
        <v>1632753</v>
      </c>
      <c r="R62" s="614">
        <v>0</v>
      </c>
    </row>
    <row r="63" spans="1:23" ht="28" customHeight="1">
      <c r="K63" s="633" t="s">
        <v>527</v>
      </c>
      <c r="L63" s="631">
        <f t="shared" ref="L63:R63" si="42">L58+L57+L59+L60+L61</f>
        <v>119378909.09090908</v>
      </c>
      <c r="M63" s="631">
        <f t="shared" si="42"/>
        <v>0</v>
      </c>
      <c r="N63" s="631">
        <f t="shared" si="42"/>
        <v>119378909.09090908</v>
      </c>
      <c r="O63" s="631">
        <f t="shared" si="42"/>
        <v>131316800</v>
      </c>
      <c r="P63" s="631">
        <f t="shared" si="42"/>
        <v>0</v>
      </c>
      <c r="Q63" s="631">
        <f t="shared" si="42"/>
        <v>131316800</v>
      </c>
      <c r="R63" s="631">
        <f t="shared" si="42"/>
        <v>100</v>
      </c>
    </row>
    <row r="64" spans="1:23" ht="28" customHeight="1" thickBot="1">
      <c r="K64" s="633" t="s">
        <v>528</v>
      </c>
      <c r="L64" s="631">
        <f>L56+L62</f>
        <v>1487994</v>
      </c>
      <c r="M64" s="631">
        <f t="shared" ref="M64:R64" si="43">M56+M62</f>
        <v>0</v>
      </c>
      <c r="N64" s="631">
        <f t="shared" si="43"/>
        <v>1487994</v>
      </c>
      <c r="O64" s="631">
        <f t="shared" si="43"/>
        <v>1636793</v>
      </c>
      <c r="P64" s="631">
        <f t="shared" si="43"/>
        <v>4040</v>
      </c>
      <c r="Q64" s="631">
        <f t="shared" si="43"/>
        <v>1632753</v>
      </c>
      <c r="R64" s="631">
        <f t="shared" si="43"/>
        <v>0</v>
      </c>
    </row>
    <row r="65" spans="10:18" ht="28" customHeight="1" thickBot="1">
      <c r="K65" s="633" t="s">
        <v>526</v>
      </c>
      <c r="L65" s="631">
        <f t="shared" ref="L65:R65" si="44">SUM(L56:L62)</f>
        <v>120866903.09090908</v>
      </c>
      <c r="M65" s="631">
        <f t="shared" si="44"/>
        <v>0</v>
      </c>
      <c r="N65" s="632">
        <f t="shared" si="44"/>
        <v>120866903.09090908</v>
      </c>
      <c r="O65" s="631">
        <f t="shared" si="44"/>
        <v>132953593</v>
      </c>
      <c r="P65" s="631">
        <f t="shared" si="44"/>
        <v>4040</v>
      </c>
      <c r="Q65" s="632">
        <f t="shared" si="44"/>
        <v>132949553</v>
      </c>
      <c r="R65" s="632">
        <f t="shared" si="44"/>
        <v>100</v>
      </c>
    </row>
    <row r="66" spans="10:18" ht="28" customHeight="1"/>
    <row r="67" spans="10:18" ht="28" customHeight="1">
      <c r="K67" s="157"/>
      <c r="L67" s="157"/>
      <c r="M67" s="157"/>
      <c r="N67" s="157"/>
      <c r="O67" s="157"/>
      <c r="P67" s="157"/>
      <c r="Q67" s="630"/>
    </row>
    <row r="68" spans="10:18" ht="28" customHeight="1">
      <c r="J68" s="629"/>
      <c r="K68" s="157"/>
      <c r="L68" s="616"/>
      <c r="M68" s="616"/>
      <c r="N68" s="614"/>
      <c r="O68" s="616"/>
      <c r="P68" s="616"/>
      <c r="Q68" s="614"/>
      <c r="R68" s="614"/>
    </row>
    <row r="69" spans="10:18" ht="28" customHeight="1">
      <c r="K69" s="157"/>
      <c r="L69" s="616"/>
      <c r="M69" s="616"/>
      <c r="N69" s="614"/>
      <c r="O69" s="616"/>
      <c r="P69" s="616"/>
      <c r="Q69" s="614"/>
      <c r="R69" s="614"/>
    </row>
    <row r="70" spans="10:18" ht="28" customHeight="1">
      <c r="K70" s="157"/>
      <c r="L70" s="616"/>
      <c r="M70" s="616"/>
      <c r="N70" s="614"/>
      <c r="O70" s="616"/>
      <c r="P70" s="616"/>
      <c r="Q70" s="614"/>
      <c r="R70" s="614"/>
    </row>
    <row r="71" spans="10:18" ht="28" customHeight="1">
      <c r="K71" s="157"/>
      <c r="L71" s="616"/>
      <c r="M71" s="616"/>
      <c r="N71" s="614"/>
      <c r="O71" s="616"/>
      <c r="P71" s="616"/>
      <c r="Q71" s="614"/>
      <c r="R71" s="614"/>
    </row>
    <row r="72" spans="10:18" ht="28" customHeight="1">
      <c r="K72" s="157"/>
      <c r="L72" s="616"/>
      <c r="M72" s="616"/>
      <c r="N72" s="614"/>
      <c r="O72" s="616"/>
      <c r="P72" s="616"/>
      <c r="Q72" s="614"/>
      <c r="R72" s="614"/>
    </row>
    <row r="73" spans="10:18" ht="28" customHeight="1">
      <c r="K73" s="157"/>
      <c r="L73" s="616"/>
      <c r="M73" s="616"/>
      <c r="N73" s="614"/>
      <c r="O73" s="616"/>
      <c r="P73" s="616"/>
      <c r="Q73" s="614"/>
      <c r="R73" s="614"/>
    </row>
    <row r="74" spans="10:18" ht="28" customHeight="1">
      <c r="J74" s="629"/>
      <c r="K74" s="157"/>
      <c r="L74" s="616"/>
      <c r="M74" s="616"/>
      <c r="N74" s="614"/>
      <c r="O74" s="616"/>
      <c r="P74" s="616"/>
      <c r="Q74" s="614"/>
      <c r="R74" s="614"/>
    </row>
    <row r="75" spans="10:18" ht="28" customHeight="1">
      <c r="K75" s="633"/>
      <c r="L75" s="631"/>
      <c r="M75" s="631"/>
      <c r="N75" s="631"/>
      <c r="O75" s="631"/>
      <c r="P75" s="631"/>
      <c r="Q75" s="631"/>
      <c r="R75" s="631"/>
    </row>
    <row r="76" spans="10:18" ht="28" customHeight="1" thickBot="1">
      <c r="K76" s="633"/>
      <c r="L76" s="631"/>
      <c r="M76" s="631"/>
      <c r="N76" s="631"/>
      <c r="O76" s="631"/>
      <c r="P76" s="631"/>
      <c r="Q76" s="631"/>
      <c r="R76" s="631"/>
    </row>
    <row r="77" spans="10:18" ht="28" customHeight="1" thickBot="1">
      <c r="K77" s="633"/>
      <c r="L77" s="631"/>
      <c r="M77" s="631"/>
      <c r="N77" s="632"/>
      <c r="O77" s="631"/>
      <c r="P77" s="631"/>
      <c r="Q77" s="632"/>
      <c r="R77" s="632"/>
    </row>
    <row r="78" spans="10:18" ht="28" customHeight="1"/>
    <row r="79" spans="10:18" ht="28" customHeight="1"/>
  </sheetData>
  <mergeCells count="14">
    <mergeCell ref="AU23:AX23"/>
    <mergeCell ref="AP11:AQ11"/>
    <mergeCell ref="AJ12:AO12"/>
    <mergeCell ref="B2:D2"/>
    <mergeCell ref="E2:J2"/>
    <mergeCell ref="K2:Q2"/>
    <mergeCell ref="R2:Y2"/>
    <mergeCell ref="Z2:AA2"/>
    <mergeCell ref="D13:AA15"/>
    <mergeCell ref="AD3:AI3"/>
    <mergeCell ref="AD2:AO2"/>
    <mergeCell ref="AJ3:AO3"/>
    <mergeCell ref="AA23:AH23"/>
    <mergeCell ref="AK23:AR23"/>
  </mergeCells>
  <phoneticPr fontId="1"/>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0FB87-818F-794A-A5E2-5674AC183D23}">
  <dimension ref="A1"/>
  <sheetViews>
    <sheetView workbookViewId="0"/>
  </sheetViews>
  <sheetFormatPr baseColWidth="10" defaultRowHeight="17"/>
  <sheetData>
    <row r="1" spans="1:1">
      <c r="A1" t="s">
        <v>671</v>
      </c>
    </row>
  </sheetData>
  <phoneticPr fontId="1"/>
  <pageMargins left="0.7" right="0.7" top="0.75" bottom="0.75" header="0.3" footer="0.3"/>
  <pageSetup paperSize="8"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2E96-8B45-694D-B45D-4272331B1090}">
  <sheetPr>
    <tabColor rgb="FFFFC000"/>
    <pageSetUpPr fitToPage="1"/>
  </sheetPr>
  <dimension ref="A1:DR113"/>
  <sheetViews>
    <sheetView zoomScale="40" workbookViewId="0"/>
  </sheetViews>
  <sheetFormatPr baseColWidth="10" defaultColWidth="9" defaultRowHeight="16"/>
  <cols>
    <col min="1" max="1" width="8.1640625" style="1" customWidth="1"/>
    <col min="2" max="2" width="6.6640625" style="42" customWidth="1"/>
    <col min="3" max="3" width="13.6640625" style="1" customWidth="1"/>
    <col min="4" max="4" width="13.1640625" style="1" customWidth="1"/>
    <col min="5" max="5" width="17.5" style="1" customWidth="1"/>
    <col min="6" max="6" width="11.1640625" style="1" customWidth="1"/>
    <col min="7" max="7" width="17.83203125" style="1" customWidth="1"/>
    <col min="8" max="8" width="11.1640625" style="1" customWidth="1"/>
    <col min="9" max="9" width="21.5" style="1" customWidth="1"/>
    <col min="10" max="10" width="11.1640625" style="1" customWidth="1"/>
    <col min="11" max="11" width="21"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1.5" style="1" customWidth="1"/>
    <col min="28" max="28" width="11.1640625" style="1" customWidth="1"/>
    <col min="29" max="29" width="18.1640625" style="1" customWidth="1"/>
    <col min="30" max="30" width="11.1640625" style="1" customWidth="1"/>
    <col min="31" max="31" width="16.83203125" style="1" customWidth="1"/>
    <col min="32" max="32" width="11.1640625" style="1" customWidth="1"/>
    <col min="33" max="33" width="18.1640625" style="1" customWidth="1"/>
    <col min="34" max="34" width="11.1640625" style="1" customWidth="1"/>
    <col min="35" max="35" width="23.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0" width="16" style="1" customWidth="1"/>
    <col min="81" max="81" width="18.83203125" style="1" customWidth="1"/>
    <col min="82" max="82" width="16" style="1" customWidth="1"/>
    <col min="83" max="83" width="26.33203125" style="1" customWidth="1"/>
    <col min="84" max="86" width="16" style="1" customWidth="1"/>
    <col min="87" max="87" width="19" style="1" customWidth="1"/>
    <col min="88" max="88" width="16" style="1" customWidth="1"/>
    <col min="89" max="89" width="22.1640625" style="1" customWidth="1"/>
    <col min="90" max="90" width="5.1640625" style="1" customWidth="1"/>
    <col min="91" max="92" width="20.83203125" style="1" bestFit="1" customWidth="1"/>
    <col min="93" max="96" width="10.33203125" style="1" customWidth="1"/>
    <col min="97" max="97" width="6" style="46" customWidth="1"/>
    <col min="98" max="98" width="9" style="1"/>
    <col min="99" max="99" width="19.5" style="1" customWidth="1"/>
    <col min="100" max="100" width="9.5" style="1" bestFit="1" customWidth="1"/>
    <col min="101" max="101" width="11.5" style="1" bestFit="1" customWidth="1"/>
    <col min="102" max="102" width="9.83203125" style="1" bestFit="1" customWidth="1"/>
    <col min="103" max="103" width="12.6640625" style="1" bestFit="1" customWidth="1"/>
    <col min="104" max="104" width="5.1640625" style="1" customWidth="1"/>
    <col min="105" max="106" width="15.33203125" style="1" bestFit="1" customWidth="1"/>
    <col min="107" max="110" width="10.33203125" style="1" customWidth="1"/>
    <col min="111" max="111" width="6" style="1" customWidth="1"/>
    <col min="112" max="112" width="9" style="1"/>
    <col min="113" max="113" width="19.5" style="1" customWidth="1"/>
    <col min="114" max="116" width="9" style="1"/>
    <col min="117" max="117" width="11.5" style="1" bestFit="1" customWidth="1"/>
    <col min="118" max="16384" width="9" style="1"/>
  </cols>
  <sheetData>
    <row r="1" spans="1:119" s="31" customFormat="1" ht="64" customHeight="1">
      <c r="A1" s="144" t="s">
        <v>621</v>
      </c>
      <c r="B1" s="42"/>
      <c r="T1" s="105"/>
      <c r="U1" s="105"/>
      <c r="V1" s="105"/>
      <c r="W1" s="105"/>
      <c r="X1" s="105"/>
      <c r="Y1" s="41"/>
      <c r="Z1" s="42"/>
      <c r="AR1" s="105"/>
      <c r="AS1" s="105"/>
      <c r="AT1" s="105"/>
      <c r="AU1" s="105"/>
      <c r="AV1" s="105"/>
      <c r="AW1" s="41"/>
      <c r="AX1" s="42"/>
      <c r="CB1" s="31" t="s">
        <v>444</v>
      </c>
      <c r="CG1" s="238"/>
      <c r="CH1" s="238"/>
      <c r="CI1" s="238"/>
      <c r="CJ1" s="238"/>
      <c r="CS1" s="32"/>
      <c r="DG1" s="32"/>
    </row>
    <row r="2" spans="1:119" s="31" customFormat="1" ht="34.25" customHeight="1" thickBot="1">
      <c r="A2" s="1385" t="s">
        <v>113</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437450</v>
      </c>
      <c r="CK2" s="31">
        <v>31</v>
      </c>
      <c r="CS2" s="363"/>
    </row>
    <row r="3" spans="1:119"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677</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678</v>
      </c>
      <c r="BW3" s="1399"/>
      <c r="BX3" s="1399"/>
      <c r="BY3" s="1399"/>
      <c r="BZ3" s="1399"/>
      <c r="CA3" s="1399"/>
      <c r="CB3" s="1399"/>
      <c r="CC3" s="1399"/>
      <c r="CD3" s="1399"/>
      <c r="CE3" s="1399"/>
      <c r="CF3" s="1399"/>
      <c r="CG3" s="1400" t="s">
        <v>86</v>
      </c>
      <c r="CH3" s="1401"/>
      <c r="CI3" s="1401"/>
      <c r="CJ3" s="1402"/>
      <c r="CK3" s="121" t="s">
        <v>35</v>
      </c>
    </row>
    <row r="4" spans="1:119" s="46" customFormat="1" ht="53" customHeight="1">
      <c r="A4" s="1403" t="s">
        <v>58</v>
      </c>
      <c r="B4" s="1404"/>
      <c r="C4" s="115" t="s">
        <v>59</v>
      </c>
      <c r="D4" s="115">
        <v>13000</v>
      </c>
      <c r="E4" s="1405" t="s">
        <v>60</v>
      </c>
      <c r="F4" s="1406"/>
      <c r="G4" s="1406"/>
      <c r="H4" s="1406"/>
      <c r="I4" s="1406"/>
      <c r="J4" s="1406"/>
      <c r="K4" s="1407"/>
      <c r="L4" s="1408"/>
      <c r="M4" s="1408"/>
      <c r="N4" s="116" t="s">
        <v>35</v>
      </c>
      <c r="O4" s="1409">
        <f>D4*L4</f>
        <v>0</v>
      </c>
      <c r="P4" s="1409"/>
      <c r="Q4" s="1410"/>
      <c r="R4" s="69"/>
      <c r="T4" s="106"/>
      <c r="U4" s="106"/>
      <c r="V4" s="106"/>
      <c r="W4" s="106"/>
      <c r="X4" s="106"/>
      <c r="Y4" s="1403" t="s">
        <v>58</v>
      </c>
      <c r="Z4" s="1404"/>
      <c r="AA4" s="115" t="s">
        <v>59</v>
      </c>
      <c r="AB4" s="115">
        <f>D4</f>
        <v>13000</v>
      </c>
      <c r="AC4" s="1405" t="s">
        <v>61</v>
      </c>
      <c r="AD4" s="1406"/>
      <c r="AE4" s="1406"/>
      <c r="AF4" s="1406"/>
      <c r="AG4" s="1406"/>
      <c r="AH4" s="1406"/>
      <c r="AI4" s="1407"/>
      <c r="AJ4" s="1408"/>
      <c r="AK4" s="1408"/>
      <c r="AL4" s="71" t="s">
        <v>35</v>
      </c>
      <c r="AM4" s="1421">
        <f>AB4*AJ4</f>
        <v>0</v>
      </c>
      <c r="AN4" s="1421"/>
      <c r="AO4" s="1422"/>
      <c r="AP4" s="69"/>
      <c r="AR4" s="106"/>
      <c r="AS4" s="106"/>
      <c r="AT4" s="106"/>
      <c r="AU4" s="106"/>
      <c r="AV4" s="106"/>
      <c r="AW4" s="1423" t="s">
        <v>58</v>
      </c>
      <c r="AX4" s="1424"/>
      <c r="AY4" s="122" t="s">
        <v>59</v>
      </c>
      <c r="AZ4" s="122"/>
      <c r="BA4" s="122"/>
      <c r="BB4" s="122"/>
      <c r="BC4" s="122"/>
      <c r="BD4" s="122"/>
      <c r="BE4" s="122"/>
      <c r="BF4" s="122"/>
      <c r="BG4" s="122"/>
      <c r="BH4" s="123"/>
      <c r="BI4" s="124" t="s">
        <v>62</v>
      </c>
      <c r="BJ4" s="125"/>
      <c r="BK4" s="124" t="s">
        <v>35</v>
      </c>
      <c r="BL4" s="125"/>
      <c r="BM4" s="124" t="s">
        <v>87</v>
      </c>
      <c r="BN4" s="126">
        <f>BH4/BJ2</f>
        <v>0</v>
      </c>
      <c r="BO4" s="127">
        <f>BL4/BJ2</f>
        <v>0</v>
      </c>
      <c r="BP4" s="69"/>
      <c r="BV4" s="1423" t="s">
        <v>125</v>
      </c>
      <c r="BW4" s="1424"/>
      <c r="BX4" s="122" t="s">
        <v>59</v>
      </c>
      <c r="BY4" s="123"/>
      <c r="BZ4" s="124" t="s">
        <v>62</v>
      </c>
      <c r="CA4" s="169"/>
      <c r="CB4" s="1425" t="s">
        <v>130</v>
      </c>
      <c r="CC4" s="1426"/>
      <c r="CD4" s="1427"/>
      <c r="CE4" s="198"/>
      <c r="CF4" s="200" t="s">
        <v>87</v>
      </c>
      <c r="CG4" s="1428" t="s">
        <v>674</v>
      </c>
      <c r="CH4" s="1429"/>
      <c r="CI4" s="1429"/>
      <c r="CJ4" s="1430"/>
      <c r="CK4" s="199">
        <f>CE4/CK2</f>
        <v>0</v>
      </c>
      <c r="CM4" s="1414" t="s">
        <v>416</v>
      </c>
      <c r="CN4" s="1415"/>
      <c r="CO4" s="1415"/>
      <c r="CP4" s="1415"/>
      <c r="CQ4" s="1415"/>
      <c r="CR4" s="1416"/>
      <c r="DA4" s="1414" t="s">
        <v>416</v>
      </c>
      <c r="DB4" s="1415"/>
      <c r="DC4" s="1415"/>
      <c r="DD4" s="1415"/>
      <c r="DE4" s="1415"/>
      <c r="DF4" s="1416"/>
    </row>
    <row r="5" spans="1:119"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A5" s="1420" t="str">
        <f>CM5</f>
        <v>1st week</v>
      </c>
      <c r="DB5" s="1420"/>
      <c r="DC5" s="1420"/>
      <c r="DD5" s="1420"/>
      <c r="DE5" s="1420"/>
      <c r="DF5" s="1420"/>
      <c r="DJ5" s="46"/>
    </row>
    <row r="6" spans="1:119"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T6" s="1" t="s">
        <v>179</v>
      </c>
      <c r="CU6" s="1"/>
      <c r="CV6" s="46" t="s">
        <v>182</v>
      </c>
      <c r="DA6" s="331" t="s">
        <v>172</v>
      </c>
      <c r="DB6" s="332" t="s">
        <v>173</v>
      </c>
      <c r="DC6" s="65" t="s">
        <v>174</v>
      </c>
      <c r="DD6" s="65" t="s">
        <v>175</v>
      </c>
      <c r="DE6" s="65" t="s">
        <v>176</v>
      </c>
      <c r="DF6" s="333" t="s">
        <v>184</v>
      </c>
      <c r="DH6" s="1" t="s">
        <v>179</v>
      </c>
      <c r="DI6" s="1"/>
      <c r="DJ6" s="46" t="s">
        <v>182</v>
      </c>
    </row>
    <row r="7" spans="1:119"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BY7+CA7+CC7+CD7</f>
        <v>0</v>
      </c>
      <c r="CF7" s="181" t="e">
        <f>CE7/BX7</f>
        <v>#DIV/0!</v>
      </c>
      <c r="CG7" s="291"/>
      <c r="CH7" s="291"/>
      <c r="CI7" s="291"/>
      <c r="CJ7" s="291">
        <f>SUM(CG7:CI7)</f>
        <v>0</v>
      </c>
      <c r="CK7" s="182" t="e">
        <f>CE7/CJ7</f>
        <v>#DIV/0!</v>
      </c>
      <c r="CM7" s="321"/>
      <c r="CN7" s="321"/>
      <c r="CO7" s="65"/>
      <c r="CP7" s="65"/>
      <c r="CQ7" s="65"/>
      <c r="CR7" s="356">
        <f t="shared" ref="CR7:CR14" si="18">SUM(CO7:CQ7)/3</f>
        <v>0</v>
      </c>
      <c r="CT7" s="355" t="s">
        <v>180</v>
      </c>
      <c r="CU7" s="3"/>
      <c r="CV7" s="354">
        <v>5</v>
      </c>
      <c r="DA7" s="326">
        <v>18.3</v>
      </c>
      <c r="DB7" s="326">
        <v>29</v>
      </c>
      <c r="DC7" s="578">
        <v>5</v>
      </c>
      <c r="DD7" s="578">
        <v>5</v>
      </c>
      <c r="DE7" s="579">
        <v>3</v>
      </c>
      <c r="DF7" s="356">
        <f t="shared" ref="DF7:DF14" si="19">SUM(DC7:DE7)/3</f>
        <v>4.333333333333333</v>
      </c>
      <c r="DH7" s="355" t="s">
        <v>180</v>
      </c>
      <c r="DI7" s="3"/>
      <c r="DJ7" s="354">
        <v>5</v>
      </c>
      <c r="DO7" s="1">
        <v>1</v>
      </c>
    </row>
    <row r="8" spans="1:119"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Y14" si="30">B8</f>
        <v>0</v>
      </c>
      <c r="AY8" s="57">
        <f t="shared" si="30"/>
        <v>0</v>
      </c>
      <c r="AZ8" s="54">
        <v>22</v>
      </c>
      <c r="BA8" s="7">
        <f t="shared" si="12"/>
        <v>0</v>
      </c>
      <c r="BB8" s="54">
        <v>10</v>
      </c>
      <c r="BC8" s="7">
        <f t="shared" si="13"/>
        <v>0</v>
      </c>
      <c r="BD8" s="54">
        <v>6</v>
      </c>
      <c r="BE8" s="6">
        <f t="shared" si="14"/>
        <v>0</v>
      </c>
      <c r="BF8" s="54"/>
      <c r="BG8" s="6">
        <f t="shared" si="15"/>
        <v>0</v>
      </c>
      <c r="BH8" s="6">
        <f t="shared" ref="BH8:BI14" si="31">L8</f>
        <v>0</v>
      </c>
      <c r="BI8" s="6" t="e">
        <f t="shared" si="31"/>
        <v>#DIV/0!</v>
      </c>
      <c r="BJ8" s="6">
        <f t="shared" ref="BJ8:BK14" si="32">AJ8</f>
        <v>0</v>
      </c>
      <c r="BK8" s="7" t="e">
        <f t="shared" si="32"/>
        <v>#DIV/0!</v>
      </c>
      <c r="BL8" s="101">
        <f t="shared" ref="BL8:BM13" si="33">BH8+BJ8</f>
        <v>0</v>
      </c>
      <c r="BM8" s="90" t="e">
        <f t="shared" si="33"/>
        <v>#DIV/0!</v>
      </c>
      <c r="BN8" s="90"/>
      <c r="BO8" s="76" t="e">
        <f t="shared" ref="BO8:BO14" si="34">Q8+AO8</f>
        <v>#DIV/0!</v>
      </c>
      <c r="BP8" s="2"/>
      <c r="BR8" s="55"/>
      <c r="BS8" s="55"/>
      <c r="BT8" s="55"/>
      <c r="BU8" s="55"/>
      <c r="BV8" s="173" t="s">
        <v>6</v>
      </c>
      <c r="BW8" s="190">
        <f t="shared" ref="BW8:BW13" si="35">AX8</f>
        <v>0</v>
      </c>
      <c r="BX8" s="119"/>
      <c r="BY8" s="178"/>
      <c r="BZ8" s="178" t="e">
        <f t="shared" si="16"/>
        <v>#DIV/0!</v>
      </c>
      <c r="CA8" s="179"/>
      <c r="CB8" s="179" t="e">
        <f t="shared" si="17"/>
        <v>#DIV/0!</v>
      </c>
      <c r="CC8" s="179"/>
      <c r="CD8" s="179"/>
      <c r="CE8" s="180">
        <f t="shared" ref="CE8:CE13" si="36">BY8+CA8+CC8+CD8</f>
        <v>0</v>
      </c>
      <c r="CF8" s="181" t="e">
        <f t="shared" ref="CF8:CF13" si="37">CE8/BX8</f>
        <v>#DIV/0!</v>
      </c>
      <c r="CG8" s="291"/>
      <c r="CH8" s="291"/>
      <c r="CI8" s="291"/>
      <c r="CJ8" s="291">
        <f t="shared" ref="CJ8:CJ13" si="38">SUM(CG8:CI8)</f>
        <v>0</v>
      </c>
      <c r="CK8" s="182" t="e">
        <f>CE8/CJ8</f>
        <v>#DIV/0!</v>
      </c>
      <c r="CM8" s="326">
        <v>22</v>
      </c>
      <c r="CN8" s="326">
        <v>27.7</v>
      </c>
      <c r="CO8" s="579">
        <v>3</v>
      </c>
      <c r="CP8" s="637">
        <v>1</v>
      </c>
      <c r="CQ8" s="637">
        <v>1</v>
      </c>
      <c r="CR8" s="356">
        <f t="shared" si="18"/>
        <v>1.6666666666666667</v>
      </c>
      <c r="CT8" s="42" t="s">
        <v>181</v>
      </c>
      <c r="CV8" s="1">
        <v>4</v>
      </c>
      <c r="DA8" s="326">
        <v>18.8</v>
      </c>
      <c r="DB8" s="326">
        <v>27</v>
      </c>
      <c r="DC8" s="579">
        <v>3</v>
      </c>
      <c r="DD8" s="579">
        <v>3</v>
      </c>
      <c r="DE8" s="637">
        <v>1</v>
      </c>
      <c r="DF8" s="356">
        <f t="shared" si="19"/>
        <v>2.3333333333333335</v>
      </c>
      <c r="DH8" s="42" t="s">
        <v>181</v>
      </c>
      <c r="DJ8" s="1">
        <v>4</v>
      </c>
      <c r="DO8" s="1">
        <v>2</v>
      </c>
    </row>
    <row r="9" spans="1:119" ht="23.5" customHeight="1">
      <c r="A9" s="77" t="s">
        <v>7</v>
      </c>
      <c r="B9" s="68"/>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0</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0</v>
      </c>
      <c r="AY9" s="57">
        <f t="shared" si="30"/>
        <v>0</v>
      </c>
      <c r="AZ9" s="54">
        <v>22</v>
      </c>
      <c r="BA9" s="7">
        <f t="shared" si="12"/>
        <v>0</v>
      </c>
      <c r="BB9" s="54">
        <v>10</v>
      </c>
      <c r="BC9" s="7">
        <f t="shared" si="13"/>
        <v>0</v>
      </c>
      <c r="BD9" s="54">
        <v>6</v>
      </c>
      <c r="BE9" s="6">
        <f t="shared" si="14"/>
        <v>0</v>
      </c>
      <c r="BF9" s="54"/>
      <c r="BG9" s="6">
        <f t="shared" si="15"/>
        <v>0</v>
      </c>
      <c r="BH9" s="6">
        <f t="shared" si="31"/>
        <v>0</v>
      </c>
      <c r="BI9" s="6" t="e">
        <f t="shared" si="31"/>
        <v>#DIV/0!</v>
      </c>
      <c r="BJ9" s="6">
        <f t="shared" si="32"/>
        <v>0</v>
      </c>
      <c r="BK9" s="7" t="e">
        <f t="shared" si="32"/>
        <v>#DIV/0!</v>
      </c>
      <c r="BL9" s="101">
        <f t="shared" si="33"/>
        <v>0</v>
      </c>
      <c r="BM9" s="90" t="e">
        <f t="shared" si="33"/>
        <v>#DIV/0!</v>
      </c>
      <c r="BN9" s="90"/>
      <c r="BO9" s="76" t="e">
        <f t="shared" si="34"/>
        <v>#DIV/0!</v>
      </c>
      <c r="BP9" s="2"/>
      <c r="BR9" s="55"/>
      <c r="BS9" s="55"/>
      <c r="BT9" s="55"/>
      <c r="BU9" s="55"/>
      <c r="BV9" s="173" t="s">
        <v>7</v>
      </c>
      <c r="BW9" s="190">
        <f t="shared" si="35"/>
        <v>0</v>
      </c>
      <c r="BX9" s="119"/>
      <c r="BY9" s="178"/>
      <c r="BZ9" s="178" t="e">
        <f t="shared" si="16"/>
        <v>#DIV/0!</v>
      </c>
      <c r="CA9" s="928"/>
      <c r="CB9" s="179" t="e">
        <f t="shared" si="17"/>
        <v>#DIV/0!</v>
      </c>
      <c r="CC9" s="179"/>
      <c r="CD9" s="179"/>
      <c r="CE9" s="180">
        <f t="shared" si="36"/>
        <v>0</v>
      </c>
      <c r="CF9" s="181" t="e">
        <f t="shared" si="37"/>
        <v>#DIV/0!</v>
      </c>
      <c r="CG9" s="291"/>
      <c r="CH9" s="291"/>
      <c r="CI9" s="291"/>
      <c r="CJ9" s="291">
        <f t="shared" si="38"/>
        <v>0</v>
      </c>
      <c r="CK9" s="182" t="e">
        <f>CE9/CJ9</f>
        <v>#DIV/0!</v>
      </c>
      <c r="CM9" s="321">
        <v>22.2</v>
      </c>
      <c r="CN9" s="326">
        <v>24.3</v>
      </c>
      <c r="CO9" s="637">
        <v>1</v>
      </c>
      <c r="CP9" s="635">
        <v>2</v>
      </c>
      <c r="CQ9" s="637">
        <v>1</v>
      </c>
      <c r="CR9" s="356">
        <f t="shared" si="18"/>
        <v>1.3333333333333333</v>
      </c>
      <c r="CT9" s="42" t="s">
        <v>185</v>
      </c>
      <c r="CV9" s="1">
        <v>3</v>
      </c>
      <c r="DA9" s="326">
        <v>18.2</v>
      </c>
      <c r="DB9" s="326">
        <v>27.8</v>
      </c>
      <c r="DC9" s="578">
        <v>5</v>
      </c>
      <c r="DD9" s="578">
        <v>5</v>
      </c>
      <c r="DE9" s="578">
        <v>5</v>
      </c>
      <c r="DF9" s="356">
        <f t="shared" si="19"/>
        <v>5</v>
      </c>
      <c r="DH9" s="42" t="s">
        <v>185</v>
      </c>
      <c r="DJ9" s="1">
        <v>3</v>
      </c>
      <c r="DO9" s="1">
        <v>3</v>
      </c>
    </row>
    <row r="10" spans="1:119" ht="23.5" customHeight="1">
      <c r="A10" s="77" t="s">
        <v>8</v>
      </c>
      <c r="B10" s="68">
        <v>1</v>
      </c>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1</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1</v>
      </c>
      <c r="AY10" s="57">
        <f t="shared" si="30"/>
        <v>0</v>
      </c>
      <c r="AZ10" s="54">
        <v>10</v>
      </c>
      <c r="BA10" s="7">
        <f t="shared" si="12"/>
        <v>0</v>
      </c>
      <c r="BB10" s="54">
        <v>24</v>
      </c>
      <c r="BC10" s="7">
        <f t="shared" si="13"/>
        <v>0</v>
      </c>
      <c r="BD10" s="54">
        <v>12</v>
      </c>
      <c r="BE10" s="6">
        <f t="shared" si="14"/>
        <v>0</v>
      </c>
      <c r="BF10" s="54"/>
      <c r="BG10" s="6">
        <f t="shared" si="15"/>
        <v>0</v>
      </c>
      <c r="BH10" s="6">
        <f t="shared" si="31"/>
        <v>0</v>
      </c>
      <c r="BI10" s="6" t="e">
        <f t="shared" si="31"/>
        <v>#DIV/0!</v>
      </c>
      <c r="BJ10" s="6">
        <f t="shared" si="32"/>
        <v>0</v>
      </c>
      <c r="BK10" s="7" t="e">
        <f t="shared" si="32"/>
        <v>#DIV/0!</v>
      </c>
      <c r="BL10" s="101">
        <f t="shared" si="33"/>
        <v>0</v>
      </c>
      <c r="BM10" s="90" t="e">
        <f t="shared" si="33"/>
        <v>#DIV/0!</v>
      </c>
      <c r="BN10" s="90"/>
      <c r="BO10" s="76" t="e">
        <f t="shared" si="34"/>
        <v>#DIV/0!</v>
      </c>
      <c r="BP10" s="2"/>
      <c r="BR10" s="55"/>
      <c r="BS10" s="55"/>
      <c r="BT10" s="55"/>
      <c r="BU10" s="55"/>
      <c r="BV10" s="173" t="s">
        <v>8</v>
      </c>
      <c r="BW10" s="190">
        <f t="shared" si="35"/>
        <v>1</v>
      </c>
      <c r="BX10" s="119">
        <v>35</v>
      </c>
      <c r="BY10" s="178">
        <v>25200</v>
      </c>
      <c r="BZ10" s="178">
        <f t="shared" si="16"/>
        <v>720</v>
      </c>
      <c r="CA10" s="928">
        <v>14950</v>
      </c>
      <c r="CB10" s="179">
        <f t="shared" si="17"/>
        <v>427.14285714285717</v>
      </c>
      <c r="CC10" s="179"/>
      <c r="CD10" s="179"/>
      <c r="CE10" s="180">
        <f t="shared" si="36"/>
        <v>40150</v>
      </c>
      <c r="CF10" s="181">
        <f t="shared" si="37"/>
        <v>1147.1428571428571</v>
      </c>
      <c r="CG10" s="291"/>
      <c r="CH10" s="291"/>
      <c r="CI10" s="291"/>
      <c r="CJ10" s="291">
        <f t="shared" si="38"/>
        <v>0</v>
      </c>
      <c r="CK10" s="182" t="e">
        <f>CE10/CJ10</f>
        <v>#DIV/0!</v>
      </c>
      <c r="CM10" s="321">
        <v>21.1</v>
      </c>
      <c r="CN10" s="326">
        <v>27.3</v>
      </c>
      <c r="CO10" s="578">
        <v>5</v>
      </c>
      <c r="CP10" s="578">
        <v>5</v>
      </c>
      <c r="CQ10" s="578">
        <v>5</v>
      </c>
      <c r="CR10" s="356">
        <f t="shared" si="18"/>
        <v>5</v>
      </c>
      <c r="CT10" s="42" t="s">
        <v>177</v>
      </c>
      <c r="CV10" s="1">
        <v>2</v>
      </c>
      <c r="DA10" s="326">
        <v>16.8</v>
      </c>
      <c r="DB10" s="326">
        <v>28.6</v>
      </c>
      <c r="DC10" s="578">
        <v>5</v>
      </c>
      <c r="DD10" s="578">
        <v>5</v>
      </c>
      <c r="DE10" s="578">
        <v>5</v>
      </c>
      <c r="DF10" s="356">
        <f t="shared" si="19"/>
        <v>5</v>
      </c>
      <c r="DH10" s="42" t="s">
        <v>177</v>
      </c>
      <c r="DJ10" s="1">
        <v>2</v>
      </c>
      <c r="DO10" s="1">
        <v>4</v>
      </c>
    </row>
    <row r="11" spans="1:119" ht="23.5" customHeight="1">
      <c r="A11" s="77" t="s">
        <v>9</v>
      </c>
      <c r="B11" s="68">
        <v>2</v>
      </c>
      <c r="C11" s="57">
        <f t="shared" si="0"/>
        <v>0</v>
      </c>
      <c r="D11" s="54"/>
      <c r="E11" s="7">
        <f t="shared" si="1"/>
        <v>0</v>
      </c>
      <c r="F11" s="54"/>
      <c r="G11" s="7">
        <f t="shared" si="2"/>
        <v>0</v>
      </c>
      <c r="H11" s="54"/>
      <c r="I11" s="6">
        <f t="shared" si="3"/>
        <v>0</v>
      </c>
      <c r="J11" s="54"/>
      <c r="K11" s="6">
        <f t="shared" si="4"/>
        <v>0</v>
      </c>
      <c r="L11" s="6">
        <f t="shared" si="20"/>
        <v>0</v>
      </c>
      <c r="M11" s="6" t="e">
        <f t="shared" si="21"/>
        <v>#DIV/0!</v>
      </c>
      <c r="N11" s="70"/>
      <c r="O11" s="54"/>
      <c r="P11" s="6"/>
      <c r="Q11" s="76" t="e">
        <f t="shared" si="22"/>
        <v>#DIV/0!</v>
      </c>
      <c r="R11" s="2"/>
      <c r="T11" s="107">
        <v>3300</v>
      </c>
      <c r="U11" s="107">
        <v>3800</v>
      </c>
      <c r="V11" s="107">
        <v>4800</v>
      </c>
      <c r="W11" s="107">
        <v>2000</v>
      </c>
      <c r="X11" s="107"/>
      <c r="Y11" s="77" t="s">
        <v>9</v>
      </c>
      <c r="Z11" s="48">
        <f t="shared" si="5"/>
        <v>2</v>
      </c>
      <c r="AA11" s="57">
        <f t="shared" si="6"/>
        <v>0</v>
      </c>
      <c r="AB11" s="7">
        <f t="shared" si="7"/>
        <v>0</v>
      </c>
      <c r="AC11" s="7">
        <f t="shared" si="8"/>
        <v>0</v>
      </c>
      <c r="AD11" s="7">
        <f t="shared" si="23"/>
        <v>0</v>
      </c>
      <c r="AE11" s="7">
        <f t="shared" si="9"/>
        <v>0</v>
      </c>
      <c r="AF11" s="7">
        <f t="shared" si="24"/>
        <v>0</v>
      </c>
      <c r="AG11" s="7">
        <f t="shared" si="10"/>
        <v>0</v>
      </c>
      <c r="AH11" s="7">
        <f t="shared" si="25"/>
        <v>0</v>
      </c>
      <c r="AI11" s="7">
        <f t="shared" si="11"/>
        <v>0</v>
      </c>
      <c r="AJ11" s="7">
        <f t="shared" si="26"/>
        <v>0</v>
      </c>
      <c r="AK11" s="6" t="e">
        <f t="shared" si="27"/>
        <v>#DIV/0!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2</v>
      </c>
      <c r="AY11" s="57">
        <f t="shared" si="30"/>
        <v>0</v>
      </c>
      <c r="AZ11" s="54">
        <v>10</v>
      </c>
      <c r="BA11" s="7">
        <f t="shared" si="12"/>
        <v>0</v>
      </c>
      <c r="BB11" s="54">
        <v>24</v>
      </c>
      <c r="BC11" s="7">
        <f t="shared" si="13"/>
        <v>0</v>
      </c>
      <c r="BD11" s="54">
        <v>12</v>
      </c>
      <c r="BE11" s="6">
        <f t="shared" si="14"/>
        <v>0</v>
      </c>
      <c r="BF11" s="54"/>
      <c r="BG11" s="6">
        <f t="shared" si="15"/>
        <v>0</v>
      </c>
      <c r="BH11" s="6">
        <f t="shared" si="31"/>
        <v>0</v>
      </c>
      <c r="BI11" s="6" t="e">
        <f t="shared" si="31"/>
        <v>#DIV/0!</v>
      </c>
      <c r="BJ11" s="6">
        <f t="shared" si="32"/>
        <v>0</v>
      </c>
      <c r="BK11" s="7" t="e">
        <f t="shared" si="32"/>
        <v>#DIV/0!</v>
      </c>
      <c r="BL11" s="101">
        <f t="shared" si="33"/>
        <v>0</v>
      </c>
      <c r="BM11" s="90" t="e">
        <f t="shared" si="33"/>
        <v>#DIV/0!</v>
      </c>
      <c r="BN11" s="90"/>
      <c r="BO11" s="76" t="e">
        <f t="shared" si="34"/>
        <v>#DIV/0!</v>
      </c>
      <c r="BP11" s="2"/>
      <c r="BR11" s="55"/>
      <c r="BS11" s="55"/>
      <c r="BT11" s="55"/>
      <c r="BU11" s="55"/>
      <c r="BV11" s="173" t="s">
        <v>9</v>
      </c>
      <c r="BW11" s="190">
        <f t="shared" si="35"/>
        <v>2</v>
      </c>
      <c r="BX11" s="119">
        <v>43</v>
      </c>
      <c r="BY11" s="178">
        <v>36900</v>
      </c>
      <c r="BZ11" s="178">
        <f t="shared" si="16"/>
        <v>858.1395348837209</v>
      </c>
      <c r="CA11" s="928">
        <v>26900</v>
      </c>
      <c r="CB11" s="179">
        <f t="shared" si="17"/>
        <v>625.58139534883719</v>
      </c>
      <c r="CC11" s="179"/>
      <c r="CD11" s="179"/>
      <c r="CE11" s="180">
        <f t="shared" si="36"/>
        <v>63800</v>
      </c>
      <c r="CF11" s="181">
        <f t="shared" si="37"/>
        <v>1483.7209302325582</v>
      </c>
      <c r="CG11" s="291"/>
      <c r="CH11" s="291"/>
      <c r="CI11" s="291"/>
      <c r="CJ11" s="291">
        <f t="shared" si="38"/>
        <v>0</v>
      </c>
      <c r="CK11" s="182" t="e">
        <f>CE11/CJ11</f>
        <v>#DIV/0!</v>
      </c>
      <c r="CM11" s="321">
        <v>17.8</v>
      </c>
      <c r="CN11" s="326">
        <v>28.2</v>
      </c>
      <c r="CO11" s="578">
        <v>5</v>
      </c>
      <c r="CP11" s="579">
        <v>3</v>
      </c>
      <c r="CQ11" s="579">
        <v>3</v>
      </c>
      <c r="CR11" s="356">
        <f t="shared" si="18"/>
        <v>3.6666666666666665</v>
      </c>
      <c r="CT11" s="42" t="s">
        <v>178</v>
      </c>
      <c r="CV11" s="1">
        <v>1</v>
      </c>
      <c r="DA11" s="326">
        <v>20.399999999999999</v>
      </c>
      <c r="DB11" s="326">
        <v>27.6</v>
      </c>
      <c r="DC11" s="579">
        <v>3</v>
      </c>
      <c r="DD11" s="579">
        <v>3</v>
      </c>
      <c r="DE11" s="579">
        <v>3</v>
      </c>
      <c r="DF11" s="356">
        <f t="shared" si="19"/>
        <v>3</v>
      </c>
      <c r="DH11" s="42" t="s">
        <v>178</v>
      </c>
      <c r="DJ11" s="1">
        <v>1</v>
      </c>
      <c r="DO11" s="1">
        <v>5</v>
      </c>
    </row>
    <row r="12" spans="1:119" ht="23.5" customHeight="1">
      <c r="A12" s="77" t="s">
        <v>10</v>
      </c>
      <c r="B12" s="68">
        <v>3</v>
      </c>
      <c r="C12" s="57">
        <f t="shared" si="0"/>
        <v>0</v>
      </c>
      <c r="D12" s="54"/>
      <c r="E12" s="7">
        <f t="shared" si="1"/>
        <v>0</v>
      </c>
      <c r="F12" s="54"/>
      <c r="G12" s="7">
        <f t="shared" si="2"/>
        <v>0</v>
      </c>
      <c r="H12" s="54"/>
      <c r="I12" s="6">
        <f t="shared" si="3"/>
        <v>0</v>
      </c>
      <c r="J12" s="54"/>
      <c r="K12" s="6">
        <f t="shared" si="4"/>
        <v>0</v>
      </c>
      <c r="L12" s="6">
        <f t="shared" si="20"/>
        <v>0</v>
      </c>
      <c r="M12" s="6" t="e">
        <f t="shared" si="21"/>
        <v>#DIV/0!</v>
      </c>
      <c r="N12" s="70"/>
      <c r="O12" s="54"/>
      <c r="P12" s="6"/>
      <c r="Q12" s="76" t="e">
        <f t="shared" si="22"/>
        <v>#DIV/0!</v>
      </c>
      <c r="R12" s="2"/>
      <c r="T12" s="107">
        <v>3300</v>
      </c>
      <c r="U12" s="107">
        <v>3800</v>
      </c>
      <c r="V12" s="107">
        <v>4800</v>
      </c>
      <c r="W12" s="107">
        <v>2000</v>
      </c>
      <c r="X12" s="107"/>
      <c r="Y12" s="77" t="s">
        <v>10</v>
      </c>
      <c r="Z12" s="48">
        <f t="shared" si="5"/>
        <v>3</v>
      </c>
      <c r="AA12" s="57">
        <f t="shared" si="6"/>
        <v>0</v>
      </c>
      <c r="AB12" s="7">
        <f t="shared" si="7"/>
        <v>0</v>
      </c>
      <c r="AC12" s="7">
        <f t="shared" si="8"/>
        <v>0</v>
      </c>
      <c r="AD12" s="7">
        <f t="shared" si="23"/>
        <v>0</v>
      </c>
      <c r="AE12" s="7">
        <f t="shared" si="9"/>
        <v>0</v>
      </c>
      <c r="AF12" s="7">
        <f t="shared" si="24"/>
        <v>0</v>
      </c>
      <c r="AG12" s="7">
        <f t="shared" si="10"/>
        <v>0</v>
      </c>
      <c r="AH12" s="7">
        <f t="shared" si="25"/>
        <v>0</v>
      </c>
      <c r="AI12" s="7">
        <f t="shared" si="11"/>
        <v>0</v>
      </c>
      <c r="AJ12" s="7">
        <f t="shared" si="26"/>
        <v>0</v>
      </c>
      <c r="AK12" s="6" t="e">
        <f t="shared" si="27"/>
        <v>#DIV/0!</v>
      </c>
      <c r="AL12" s="70">
        <f t="shared" si="28"/>
        <v>0</v>
      </c>
      <c r="AM12" s="7">
        <f t="shared" si="28"/>
        <v>0</v>
      </c>
      <c r="AN12" s="6">
        <f t="shared" si="28"/>
        <v>0</v>
      </c>
      <c r="AO12" s="76" t="e">
        <f t="shared" si="29"/>
        <v>#DIV/0!</v>
      </c>
      <c r="AP12" s="2"/>
      <c r="AR12" s="107">
        <v>1700</v>
      </c>
      <c r="AS12" s="107">
        <v>2200</v>
      </c>
      <c r="AT12" s="107">
        <v>2200</v>
      </c>
      <c r="AU12" s="107">
        <v>1400</v>
      </c>
      <c r="AV12" s="107"/>
      <c r="AW12" s="77" t="s">
        <v>10</v>
      </c>
      <c r="AX12" s="48">
        <f t="shared" si="30"/>
        <v>3</v>
      </c>
      <c r="AY12" s="57">
        <f t="shared" si="30"/>
        <v>0</v>
      </c>
      <c r="AZ12" s="54">
        <v>10</v>
      </c>
      <c r="BA12" s="7">
        <f t="shared" si="12"/>
        <v>0</v>
      </c>
      <c r="BB12" s="54">
        <v>24</v>
      </c>
      <c r="BC12" s="7">
        <f t="shared" si="13"/>
        <v>0</v>
      </c>
      <c r="BD12" s="54">
        <v>12</v>
      </c>
      <c r="BE12" s="6">
        <f t="shared" si="14"/>
        <v>0</v>
      </c>
      <c r="BF12" s="54"/>
      <c r="BG12" s="6">
        <f t="shared" si="15"/>
        <v>0</v>
      </c>
      <c r="BH12" s="6">
        <f t="shared" si="31"/>
        <v>0</v>
      </c>
      <c r="BI12" s="6" t="e">
        <f t="shared" si="31"/>
        <v>#DIV/0!</v>
      </c>
      <c r="BJ12" s="6">
        <f t="shared" si="32"/>
        <v>0</v>
      </c>
      <c r="BK12" s="7" t="e">
        <f t="shared" si="32"/>
        <v>#DIV/0!</v>
      </c>
      <c r="BL12" s="101">
        <f t="shared" si="33"/>
        <v>0</v>
      </c>
      <c r="BM12" s="90" t="e">
        <f t="shared" si="33"/>
        <v>#DIV/0!</v>
      </c>
      <c r="BN12" s="90"/>
      <c r="BO12" s="76" t="e">
        <f t="shared" si="34"/>
        <v>#DIV/0!</v>
      </c>
      <c r="BP12" s="2"/>
      <c r="BR12" s="55"/>
      <c r="BS12" s="55"/>
      <c r="BT12" s="55"/>
      <c r="BU12" s="55"/>
      <c r="BV12" s="173" t="s">
        <v>10</v>
      </c>
      <c r="BW12" s="190">
        <f t="shared" si="35"/>
        <v>3</v>
      </c>
      <c r="BX12" s="119">
        <v>59</v>
      </c>
      <c r="BY12" s="178">
        <v>52100</v>
      </c>
      <c r="BZ12" s="178">
        <f t="shared" si="16"/>
        <v>883.05084745762713</v>
      </c>
      <c r="CA12" s="928">
        <v>36700</v>
      </c>
      <c r="CB12" s="179">
        <f t="shared" si="17"/>
        <v>622.03389830508479</v>
      </c>
      <c r="CC12" s="179"/>
      <c r="CD12" s="179"/>
      <c r="CE12" s="180">
        <f t="shared" si="36"/>
        <v>88800</v>
      </c>
      <c r="CF12" s="181">
        <f t="shared" si="37"/>
        <v>1505.0847457627119</v>
      </c>
      <c r="CG12" s="291"/>
      <c r="CH12" s="291"/>
      <c r="CI12" s="291"/>
      <c r="CJ12" s="291">
        <f t="shared" si="38"/>
        <v>0</v>
      </c>
      <c r="CK12" s="182" t="e">
        <f>#REF!/CJ12</f>
        <v>#REF!</v>
      </c>
      <c r="CM12" s="322">
        <v>18.600000000000001</v>
      </c>
      <c r="CN12" s="326">
        <v>28.2</v>
      </c>
      <c r="CO12" s="578">
        <v>5</v>
      </c>
      <c r="CP12" s="637">
        <v>1</v>
      </c>
      <c r="CQ12" s="578">
        <v>5</v>
      </c>
      <c r="CR12" s="356">
        <f t="shared" si="18"/>
        <v>3.6666666666666665</v>
      </c>
      <c r="CT12" s="42" t="s">
        <v>183</v>
      </c>
      <c r="CV12" s="1">
        <v>0</v>
      </c>
      <c r="DA12" s="326">
        <v>19.600000000000001</v>
      </c>
      <c r="DB12" s="326">
        <v>25.9</v>
      </c>
      <c r="DC12" s="578">
        <v>5</v>
      </c>
      <c r="DD12" s="578">
        <v>5</v>
      </c>
      <c r="DE12" s="579">
        <v>3</v>
      </c>
      <c r="DF12" s="356">
        <f t="shared" si="19"/>
        <v>4.333333333333333</v>
      </c>
      <c r="DH12" s="42" t="s">
        <v>183</v>
      </c>
      <c r="DJ12" s="1">
        <v>0</v>
      </c>
      <c r="DO12" s="1">
        <v>6</v>
      </c>
    </row>
    <row r="13" spans="1:119" ht="23.5" customHeight="1" thickBot="1">
      <c r="A13" s="78" t="s">
        <v>11</v>
      </c>
      <c r="B13" s="68">
        <v>4</v>
      </c>
      <c r="C13" s="57">
        <f t="shared" si="0"/>
        <v>0</v>
      </c>
      <c r="D13" s="54"/>
      <c r="E13" s="7">
        <f t="shared" si="1"/>
        <v>0</v>
      </c>
      <c r="F13" s="54"/>
      <c r="G13" s="7">
        <f t="shared" si="2"/>
        <v>0</v>
      </c>
      <c r="H13" s="54"/>
      <c r="I13" s="6">
        <f t="shared" si="3"/>
        <v>0</v>
      </c>
      <c r="J13" s="54"/>
      <c r="K13" s="6">
        <f t="shared" si="4"/>
        <v>0</v>
      </c>
      <c r="L13" s="6">
        <f t="shared" si="20"/>
        <v>0</v>
      </c>
      <c r="M13" s="6" t="e">
        <f t="shared" si="21"/>
        <v>#DIV/0!</v>
      </c>
      <c r="N13" s="70" t="s">
        <v>92</v>
      </c>
      <c r="O13" s="54">
        <v>180</v>
      </c>
      <c r="P13" s="6"/>
      <c r="Q13" s="76" t="e">
        <f t="shared" si="22"/>
        <v>#DIV/0!</v>
      </c>
      <c r="R13" s="2"/>
      <c r="T13" s="107">
        <v>3300</v>
      </c>
      <c r="U13" s="107">
        <v>3800</v>
      </c>
      <c r="V13" s="107">
        <v>4800</v>
      </c>
      <c r="W13" s="107">
        <v>2000</v>
      </c>
      <c r="X13" s="107"/>
      <c r="Y13" s="78" t="s">
        <v>11</v>
      </c>
      <c r="Z13" s="48">
        <f t="shared" si="5"/>
        <v>4</v>
      </c>
      <c r="AA13" s="57">
        <f t="shared" si="6"/>
        <v>0</v>
      </c>
      <c r="AB13" s="7">
        <f t="shared" si="7"/>
        <v>0</v>
      </c>
      <c r="AC13" s="7">
        <f t="shared" si="8"/>
        <v>0</v>
      </c>
      <c r="AD13" s="7">
        <f t="shared" si="23"/>
        <v>0</v>
      </c>
      <c r="AE13" s="7">
        <f t="shared" si="9"/>
        <v>0</v>
      </c>
      <c r="AF13" s="7">
        <f t="shared" si="24"/>
        <v>0</v>
      </c>
      <c r="AG13" s="7">
        <f t="shared" si="10"/>
        <v>0</v>
      </c>
      <c r="AH13" s="7">
        <f t="shared" si="25"/>
        <v>0</v>
      </c>
      <c r="AI13" s="7">
        <f t="shared" si="11"/>
        <v>0</v>
      </c>
      <c r="AJ13" s="7">
        <f t="shared" si="26"/>
        <v>0</v>
      </c>
      <c r="AK13" s="6" t="e">
        <f t="shared" si="27"/>
        <v>#DIV/0!</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4</v>
      </c>
      <c r="AY13" s="57">
        <f t="shared" si="30"/>
        <v>0</v>
      </c>
      <c r="AZ13" s="54">
        <v>10</v>
      </c>
      <c r="BA13" s="7">
        <f t="shared" si="12"/>
        <v>0</v>
      </c>
      <c r="BB13" s="54">
        <v>28</v>
      </c>
      <c r="BC13" s="7">
        <f t="shared" si="13"/>
        <v>0</v>
      </c>
      <c r="BD13" s="54">
        <v>12</v>
      </c>
      <c r="BE13" s="6">
        <f t="shared" si="14"/>
        <v>0</v>
      </c>
      <c r="BF13" s="54"/>
      <c r="BG13" s="6">
        <f t="shared" si="15"/>
        <v>0</v>
      </c>
      <c r="BH13" s="6">
        <f t="shared" si="31"/>
        <v>0</v>
      </c>
      <c r="BI13" s="6" t="e">
        <f t="shared" si="31"/>
        <v>#DIV/0!</v>
      </c>
      <c r="BJ13" s="6">
        <f t="shared" si="32"/>
        <v>0</v>
      </c>
      <c r="BK13" s="7" t="e">
        <f t="shared" si="32"/>
        <v>#DIV/0!</v>
      </c>
      <c r="BL13" s="101">
        <f t="shared" si="33"/>
        <v>0</v>
      </c>
      <c r="BM13" s="90" t="e">
        <f t="shared" si="33"/>
        <v>#DIV/0!</v>
      </c>
      <c r="BN13" s="90"/>
      <c r="BO13" s="76" t="e">
        <f t="shared" si="34"/>
        <v>#DIV/0!</v>
      </c>
      <c r="BP13" s="2"/>
      <c r="BR13" s="55"/>
      <c r="BS13" s="55"/>
      <c r="BT13" s="55"/>
      <c r="BU13" s="55"/>
      <c r="BV13" s="183" t="s">
        <v>11</v>
      </c>
      <c r="BW13" s="190">
        <f t="shared" si="35"/>
        <v>4</v>
      </c>
      <c r="BX13" s="119">
        <v>72</v>
      </c>
      <c r="BY13" s="178">
        <v>61150</v>
      </c>
      <c r="BZ13" s="178">
        <f t="shared" si="16"/>
        <v>849.30555555555554</v>
      </c>
      <c r="CA13" s="928">
        <v>50000</v>
      </c>
      <c r="CB13" s="179">
        <f t="shared" si="17"/>
        <v>694.44444444444446</v>
      </c>
      <c r="CC13" s="179"/>
      <c r="CD13" s="179"/>
      <c r="CE13" s="180">
        <f t="shared" si="36"/>
        <v>111150</v>
      </c>
      <c r="CF13" s="181">
        <f t="shared" si="37"/>
        <v>1543.75</v>
      </c>
      <c r="CG13" s="291"/>
      <c r="CH13" s="291"/>
      <c r="CI13" s="291"/>
      <c r="CJ13" s="291">
        <f t="shared" si="38"/>
        <v>0</v>
      </c>
      <c r="CK13" s="182" t="e">
        <f>CE12/CJ13</f>
        <v>#DIV/0!</v>
      </c>
      <c r="CM13" s="323">
        <v>18.7</v>
      </c>
      <c r="CN13" s="327">
        <v>28.6</v>
      </c>
      <c r="CO13" s="578">
        <v>5</v>
      </c>
      <c r="CP13" s="579">
        <v>3</v>
      </c>
      <c r="CQ13" s="579">
        <v>3</v>
      </c>
      <c r="CR13" s="357">
        <f t="shared" si="18"/>
        <v>3.6666666666666665</v>
      </c>
      <c r="CT13" s="1" t="s">
        <v>186</v>
      </c>
      <c r="DA13" s="327">
        <v>15.8</v>
      </c>
      <c r="DB13" s="327">
        <v>26.7</v>
      </c>
      <c r="DC13" s="578">
        <v>5</v>
      </c>
      <c r="DD13" s="578">
        <v>5</v>
      </c>
      <c r="DE13" s="579">
        <v>3</v>
      </c>
      <c r="DF13" s="357">
        <f t="shared" si="19"/>
        <v>4.333333333333333</v>
      </c>
      <c r="DH13" s="1" t="s">
        <v>186</v>
      </c>
      <c r="DO13" s="1">
        <v>7</v>
      </c>
    </row>
    <row r="14" spans="1:119" s="368" customFormat="1" ht="37" customHeight="1" thickTop="1" thickBot="1">
      <c r="A14" s="1434" t="s">
        <v>16</v>
      </c>
      <c r="B14" s="1435"/>
      <c r="C14" s="101">
        <f>SUM(C7:C13)</f>
        <v>0</v>
      </c>
      <c r="D14" s="101">
        <f>SUM(D7:D13)</f>
        <v>0</v>
      </c>
      <c r="E14" s="101">
        <f t="shared" ref="E14:J14" si="39">SUM(E7:E13)</f>
        <v>0</v>
      </c>
      <c r="F14" s="101">
        <f t="shared" si="39"/>
        <v>0</v>
      </c>
      <c r="G14" s="101">
        <f t="shared" si="39"/>
        <v>0</v>
      </c>
      <c r="H14" s="101">
        <f t="shared" si="39"/>
        <v>0</v>
      </c>
      <c r="I14" s="101">
        <f t="shared" si="39"/>
        <v>0</v>
      </c>
      <c r="J14" s="101">
        <f t="shared" si="39"/>
        <v>0</v>
      </c>
      <c r="K14" s="101">
        <f>SUM(K7:K13)</f>
        <v>0</v>
      </c>
      <c r="L14" s="101">
        <f>SUM(L7:L13)</f>
        <v>0</v>
      </c>
      <c r="M14" s="101" t="e">
        <f>L14/C14</f>
        <v>#DIV/0!</v>
      </c>
      <c r="N14" s="365"/>
      <c r="O14" s="101">
        <f>SUM(O7:O13)</f>
        <v>180</v>
      </c>
      <c r="P14" s="101">
        <f>SUM(P7:P13)</f>
        <v>0</v>
      </c>
      <c r="Q14" s="366" t="e">
        <f t="shared" si="22"/>
        <v>#DIV/0!</v>
      </c>
      <c r="R14" s="367"/>
      <c r="T14" s="368" t="s">
        <v>48</v>
      </c>
      <c r="U14" s="367" t="e">
        <f>C14/W14</f>
        <v>#DIV/0!</v>
      </c>
      <c r="V14" s="369" t="s">
        <v>49</v>
      </c>
      <c r="W14" s="370">
        <v>0</v>
      </c>
      <c r="Y14" s="1434" t="s">
        <v>16</v>
      </c>
      <c r="Z14" s="1435"/>
      <c r="AA14" s="371">
        <f>SUM(AA7:AA13)</f>
        <v>0</v>
      </c>
      <c r="AB14" s="371">
        <f>SUM(AB7:AB13)</f>
        <v>0</v>
      </c>
      <c r="AC14" s="371">
        <f t="shared" ref="AC14:AH14" si="40">SUM(AC7:AC13)</f>
        <v>0</v>
      </c>
      <c r="AD14" s="371">
        <f t="shared" si="40"/>
        <v>0</v>
      </c>
      <c r="AE14" s="371">
        <f t="shared" si="40"/>
        <v>0</v>
      </c>
      <c r="AF14" s="371">
        <f t="shared" si="40"/>
        <v>0</v>
      </c>
      <c r="AG14" s="371">
        <f t="shared" si="40"/>
        <v>0</v>
      </c>
      <c r="AH14" s="371">
        <f t="shared" si="40"/>
        <v>0</v>
      </c>
      <c r="AI14" s="371">
        <f>SUM(AI7:AI13)</f>
        <v>0</v>
      </c>
      <c r="AJ14" s="371">
        <f>SUM(AJ7:AJ13)</f>
        <v>0</v>
      </c>
      <c r="AK14" s="101" t="e">
        <f>AJ14/AA14</f>
        <v>#DIV/0!</v>
      </c>
      <c r="AL14" s="365"/>
      <c r="AM14" s="101">
        <f>SUM(AM7:AM13)</f>
        <v>180</v>
      </c>
      <c r="AN14" s="101">
        <f>SUM(AN7:AN13)</f>
        <v>0</v>
      </c>
      <c r="AO14" s="366" t="e">
        <f>(AJ14+BH14)/AN14</f>
        <v>#DIV/0!</v>
      </c>
      <c r="AP14" s="367"/>
      <c r="AR14" s="368" t="s">
        <v>48</v>
      </c>
      <c r="AS14" s="367" t="e">
        <f>AA14/AU14</f>
        <v>#DIV/0!</v>
      </c>
      <c r="AT14" s="369" t="s">
        <v>49</v>
      </c>
      <c r="AU14" s="368">
        <f>W14</f>
        <v>0</v>
      </c>
      <c r="AW14" s="1434" t="s">
        <v>16</v>
      </c>
      <c r="AX14" s="1435"/>
      <c r="AY14" s="371">
        <f t="shared" si="30"/>
        <v>0</v>
      </c>
      <c r="AZ14" s="101">
        <f>SUM(AZ7:AZ13)</f>
        <v>84</v>
      </c>
      <c r="BA14" s="101">
        <f t="shared" ref="BA14:BF14" si="41">SUM(BA7:BA13)</f>
        <v>0</v>
      </c>
      <c r="BB14" s="101">
        <f t="shared" si="41"/>
        <v>120</v>
      </c>
      <c r="BC14" s="101">
        <f t="shared" si="41"/>
        <v>0</v>
      </c>
      <c r="BD14" s="101">
        <f t="shared" si="41"/>
        <v>60</v>
      </c>
      <c r="BE14" s="101">
        <f t="shared" si="41"/>
        <v>0</v>
      </c>
      <c r="BF14" s="101">
        <f t="shared" si="41"/>
        <v>0</v>
      </c>
      <c r="BG14" s="101">
        <f>SUM(BG7:BG13)</f>
        <v>0</v>
      </c>
      <c r="BH14" s="372">
        <f t="shared" si="31"/>
        <v>0</v>
      </c>
      <c r="BI14" s="372" t="e">
        <f>M14</f>
        <v>#DIV/0!</v>
      </c>
      <c r="BJ14" s="372">
        <f t="shared" si="32"/>
        <v>0</v>
      </c>
      <c r="BK14" s="373" t="e">
        <f>AK14</f>
        <v>#DIV/0!</v>
      </c>
      <c r="BL14" s="101">
        <f>SUM(BL7:BL13)</f>
        <v>0</v>
      </c>
      <c r="BM14" s="374" t="e">
        <f>BI14+BK14</f>
        <v>#DIV/0!</v>
      </c>
      <c r="BN14" s="375"/>
      <c r="BO14" s="366" t="e">
        <f t="shared" si="34"/>
        <v>#DIV/0!</v>
      </c>
      <c r="BP14" s="367"/>
      <c r="BR14" s="368" t="s">
        <v>48</v>
      </c>
      <c r="BS14" s="367" t="e">
        <f>AY14/BU14</f>
        <v>#DIV/0!</v>
      </c>
      <c r="BT14" s="369" t="s">
        <v>49</v>
      </c>
      <c r="BU14" s="368">
        <f>W14</f>
        <v>0</v>
      </c>
      <c r="BV14" s="1434" t="s">
        <v>16</v>
      </c>
      <c r="BW14" s="1435"/>
      <c r="BX14" s="101">
        <f>SUM(BX7:BX13)</f>
        <v>209</v>
      </c>
      <c r="BY14" s="101">
        <f>SUM(BY7:BY13)</f>
        <v>175350</v>
      </c>
      <c r="BZ14" s="101">
        <f t="shared" si="16"/>
        <v>838.99521531100481</v>
      </c>
      <c r="CA14" s="101">
        <f>SUM(CA7:CA13)</f>
        <v>128550</v>
      </c>
      <c r="CB14" s="371">
        <f t="shared" si="17"/>
        <v>615.07177033492826</v>
      </c>
      <c r="CC14" s="371">
        <f>SUM(CC7:CC13)</f>
        <v>0</v>
      </c>
      <c r="CD14" s="371">
        <f>SUM(CD7:CD13)</f>
        <v>0</v>
      </c>
      <c r="CE14" s="180">
        <f>BY14+CA14+CC14+CD14</f>
        <v>303900</v>
      </c>
      <c r="CF14" s="375">
        <f>CE14/BX14</f>
        <v>1454.0669856459331</v>
      </c>
      <c r="CG14" s="538">
        <f>SUM(CG7:CG13)</f>
        <v>0</v>
      </c>
      <c r="CH14" s="538">
        <f>SUM(CH7:CH13)</f>
        <v>0</v>
      </c>
      <c r="CI14" s="538">
        <f>SUM(CI7:CI13)</f>
        <v>0</v>
      </c>
      <c r="CJ14" s="538">
        <f>SUM(CJ7:CJ13)</f>
        <v>0</v>
      </c>
      <c r="CK14" s="366" t="e">
        <f>CE14/CJ14</f>
        <v>#DIV/0!</v>
      </c>
      <c r="CL14" s="368">
        <v>6</v>
      </c>
      <c r="CM14" s="384">
        <f>SUM(CM7:CM13)/CL14</f>
        <v>20.06666666666667</v>
      </c>
      <c r="CN14" s="385">
        <f>SUM(CN7:CN13)/CL14</f>
        <v>27.383333333333329</v>
      </c>
      <c r="CO14" s="406">
        <f>SUM(CO7:CO13)/CL14</f>
        <v>4</v>
      </c>
      <c r="CP14" s="406">
        <f>SUM(CP7:CP13)/CL14</f>
        <v>2.5</v>
      </c>
      <c r="CQ14" s="406">
        <f>SUM(CQ7:CQ13)/CL14</f>
        <v>3</v>
      </c>
      <c r="CR14" s="606">
        <f t="shared" si="18"/>
        <v>3.1666666666666665</v>
      </c>
      <c r="CS14" s="369">
        <v>12</v>
      </c>
      <c r="CT14" s="1436">
        <f>CE14/CL14</f>
        <v>50650</v>
      </c>
      <c r="CU14" s="1437"/>
      <c r="CV14" s="1437"/>
      <c r="CW14" s="1437"/>
      <c r="CX14" s="1438"/>
      <c r="CY14" s="368" t="s">
        <v>197</v>
      </c>
      <c r="CZ14" s="378">
        <v>7</v>
      </c>
      <c r="DA14" s="393">
        <f>SUM(DA7:DA13)/CZ14</f>
        <v>18.271428571428569</v>
      </c>
      <c r="DB14" s="394">
        <f>SUM(DB7:DB13)/CZ14</f>
        <v>27.514285714285712</v>
      </c>
      <c r="DC14" s="411">
        <f>SUM(DC7:DC13)/CZ14</f>
        <v>4.4285714285714288</v>
      </c>
      <c r="DD14" s="411">
        <f>SUM(DD7:DD13)/CZ14</f>
        <v>4.4285714285714288</v>
      </c>
      <c r="DE14" s="411">
        <f>SUM(DE7:DE13)/CZ14</f>
        <v>3.2857142857142856</v>
      </c>
      <c r="DF14" s="412">
        <f t="shared" si="19"/>
        <v>4.0476190476190474</v>
      </c>
      <c r="DG14" s="378">
        <v>15</v>
      </c>
      <c r="DH14" s="1411">
        <f>CV14/CZ14</f>
        <v>0</v>
      </c>
      <c r="DI14" s="1412"/>
      <c r="DJ14" s="1412"/>
      <c r="DK14" s="1412"/>
      <c r="DL14" s="1413"/>
      <c r="DM14" s="368" t="s">
        <v>197</v>
      </c>
      <c r="DN14" s="340"/>
    </row>
    <row r="15" spans="1:119"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CY15" s="368" t="s">
        <v>197</v>
      </c>
      <c r="DA15" s="1420" t="str">
        <f>CM15</f>
        <v>2nd week</v>
      </c>
      <c r="DB15" s="1420"/>
      <c r="DC15" s="1420"/>
      <c r="DD15" s="1420"/>
      <c r="DE15" s="1420"/>
      <c r="DF15" s="1420"/>
      <c r="DM15" s="368" t="s">
        <v>197</v>
      </c>
    </row>
    <row r="16" spans="1:119"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A16" s="331" t="s">
        <v>172</v>
      </c>
      <c r="DB16" s="332" t="s">
        <v>173</v>
      </c>
      <c r="DC16" s="65" t="s">
        <v>174</v>
      </c>
      <c r="DD16" s="65" t="s">
        <v>175</v>
      </c>
      <c r="DE16" s="65" t="s">
        <v>176</v>
      </c>
      <c r="DF16" s="333" t="s">
        <v>184</v>
      </c>
      <c r="DH16" s="1" t="s">
        <v>179</v>
      </c>
      <c r="DJ16" s="46" t="s">
        <v>182</v>
      </c>
    </row>
    <row r="17" spans="1:119" ht="23" customHeight="1">
      <c r="A17" s="75" t="s">
        <v>5</v>
      </c>
      <c r="B17" s="68">
        <v>5</v>
      </c>
      <c r="C17" s="57">
        <f t="shared" ref="C17:C23" si="42">D17+F17+H17+J17</f>
        <v>0</v>
      </c>
      <c r="D17" s="54"/>
      <c r="E17" s="7">
        <f t="shared" ref="E17:E23" si="43">D17*T17</f>
        <v>0</v>
      </c>
      <c r="F17" s="54"/>
      <c r="G17" s="7">
        <f t="shared" ref="G17:G23" si="44">F17*U17</f>
        <v>0</v>
      </c>
      <c r="H17" s="54"/>
      <c r="I17" s="6">
        <f t="shared" ref="I17:I23" si="45">H17*V17</f>
        <v>0</v>
      </c>
      <c r="J17" s="54"/>
      <c r="K17" s="6">
        <f t="shared" ref="K17:K23" si="46">J17*W17</f>
        <v>0</v>
      </c>
      <c r="L17" s="6">
        <f>E17+G17+I17+K17</f>
        <v>0</v>
      </c>
      <c r="M17" s="6" t="e">
        <f>L17/C17</f>
        <v>#DIV/0!</v>
      </c>
      <c r="N17" s="70" t="s">
        <v>93</v>
      </c>
      <c r="O17" s="54">
        <v>170</v>
      </c>
      <c r="P17" s="54"/>
      <c r="Q17" s="76" t="e">
        <f>L17/P17</f>
        <v>#DIV/0!</v>
      </c>
      <c r="R17" s="2"/>
      <c r="T17" s="107">
        <v>3300</v>
      </c>
      <c r="U17" s="107">
        <v>3800</v>
      </c>
      <c r="V17" s="107">
        <v>4800</v>
      </c>
      <c r="W17" s="107">
        <v>2000</v>
      </c>
      <c r="X17" s="107"/>
      <c r="Y17" s="75" t="s">
        <v>5</v>
      </c>
      <c r="Z17" s="48">
        <f t="shared" ref="Z17:Z23" si="47">B17</f>
        <v>5</v>
      </c>
      <c r="AA17" s="57">
        <f t="shared" ref="AA17:AA23" si="48">AB17+AD17+AF17+AH17</f>
        <v>0</v>
      </c>
      <c r="AB17" s="7">
        <f t="shared" ref="AB17:AB23" si="49">D17</f>
        <v>0</v>
      </c>
      <c r="AC17" s="7">
        <f t="shared" ref="AC17:AC23" si="50">AB17*AR17</f>
        <v>0</v>
      </c>
      <c r="AD17" s="7">
        <f>F17</f>
        <v>0</v>
      </c>
      <c r="AE17" s="7">
        <f t="shared" ref="AE17:AE23" si="51">AD17*AS17</f>
        <v>0</v>
      </c>
      <c r="AF17" s="7">
        <f>H17</f>
        <v>0</v>
      </c>
      <c r="AG17" s="7">
        <f t="shared" ref="AG17:AG23" si="52">AF17*AT17</f>
        <v>0</v>
      </c>
      <c r="AH17" s="7">
        <f>J17</f>
        <v>0</v>
      </c>
      <c r="AI17" s="7">
        <f t="shared" ref="AI17:AI23" si="53">AH17*AU17</f>
        <v>0</v>
      </c>
      <c r="AJ17" s="7">
        <f>AC17+AE17+AG17+AI17</f>
        <v>0</v>
      </c>
      <c r="AK17" s="6" t="e">
        <f>AJ17/AA17</f>
        <v>#DIV/0!</v>
      </c>
      <c r="AL17" s="70" t="str">
        <f>N17</f>
        <v>TOP2</v>
      </c>
      <c r="AM17" s="7">
        <f>O17</f>
        <v>170</v>
      </c>
      <c r="AN17" s="6">
        <f>P17</f>
        <v>0</v>
      </c>
      <c r="AO17" s="76" t="e">
        <f>(AJ17+BH17)/AN17</f>
        <v>#DIV/0!</v>
      </c>
      <c r="AP17" s="2"/>
      <c r="AR17" s="107">
        <v>1700</v>
      </c>
      <c r="AS17" s="107">
        <v>2200</v>
      </c>
      <c r="AT17" s="107">
        <v>2200</v>
      </c>
      <c r="AU17" s="107">
        <v>1400</v>
      </c>
      <c r="AV17" s="107"/>
      <c r="AW17" s="75" t="s">
        <v>5</v>
      </c>
      <c r="AX17" s="48">
        <f>B17</f>
        <v>5</v>
      </c>
      <c r="AY17" s="57">
        <f>C17</f>
        <v>0</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5</v>
      </c>
      <c r="BX17" s="119">
        <v>65</v>
      </c>
      <c r="BY17" s="178">
        <v>70550</v>
      </c>
      <c r="BZ17" s="178">
        <f t="shared" ref="BZ17:BZ23" si="58">BY17/BX17</f>
        <v>1085.3846153846155</v>
      </c>
      <c r="CA17" s="178">
        <v>63000</v>
      </c>
      <c r="CB17" s="179">
        <f t="shared" ref="CB17:CB23" si="59">CA17/BX17</f>
        <v>969.23076923076928</v>
      </c>
      <c r="CC17" s="179"/>
      <c r="CD17" s="179"/>
      <c r="CE17" s="180">
        <f>BY17+CA17+CC17+CD17</f>
        <v>133550</v>
      </c>
      <c r="CF17" s="181">
        <f>CE17/BX17</f>
        <v>2054.6153846153848</v>
      </c>
      <c r="CG17" s="291"/>
      <c r="CH17" s="291"/>
      <c r="CI17" s="291"/>
      <c r="CJ17" s="291">
        <f>SUM(CG17:CI17)</f>
        <v>0</v>
      </c>
      <c r="CK17" s="182" t="e">
        <f t="shared" ref="CK17:CK24" si="60">CE17/CJ17</f>
        <v>#DIV/0!</v>
      </c>
      <c r="CM17" s="321">
        <v>20.7</v>
      </c>
      <c r="CN17" s="321">
        <v>25.2</v>
      </c>
      <c r="CO17" s="579">
        <v>3</v>
      </c>
      <c r="CP17" s="578">
        <v>5</v>
      </c>
      <c r="CQ17" s="579">
        <v>3</v>
      </c>
      <c r="CR17" s="356">
        <f>SUM(CO17:CQ17)/3</f>
        <v>3.6666666666666665</v>
      </c>
      <c r="CT17" s="355" t="s">
        <v>180</v>
      </c>
      <c r="CU17" s="3"/>
      <c r="CV17" s="354">
        <v>5</v>
      </c>
      <c r="DA17" s="326">
        <v>17.2</v>
      </c>
      <c r="DB17" s="326">
        <v>31.5</v>
      </c>
      <c r="DC17" s="578">
        <v>5</v>
      </c>
      <c r="DD17" s="578">
        <v>5</v>
      </c>
      <c r="DE17" s="578">
        <v>5</v>
      </c>
      <c r="DF17" s="356">
        <f>SUM(DC17:DE17)/3</f>
        <v>5</v>
      </c>
      <c r="DH17" s="355" t="s">
        <v>180</v>
      </c>
      <c r="DI17" s="3"/>
      <c r="DJ17" s="354">
        <v>5</v>
      </c>
      <c r="DO17" s="1">
        <v>8</v>
      </c>
    </row>
    <row r="18" spans="1:119" ht="23.5" customHeight="1">
      <c r="A18" s="77" t="s">
        <v>6</v>
      </c>
      <c r="B18" s="68">
        <v>6</v>
      </c>
      <c r="C18" s="57">
        <f t="shared" si="42"/>
        <v>0</v>
      </c>
      <c r="D18" s="54"/>
      <c r="E18" s="7">
        <f t="shared" si="43"/>
        <v>0</v>
      </c>
      <c r="F18" s="54"/>
      <c r="G18" s="7">
        <f t="shared" si="44"/>
        <v>0</v>
      </c>
      <c r="H18" s="54"/>
      <c r="I18" s="6">
        <f t="shared" si="45"/>
        <v>0</v>
      </c>
      <c r="J18" s="54"/>
      <c r="K18" s="6">
        <f t="shared" si="46"/>
        <v>0</v>
      </c>
      <c r="L18" s="6">
        <f t="shared" ref="L18:L23" si="61">E18+G18+I18+K18</f>
        <v>0</v>
      </c>
      <c r="M18" s="6" t="e">
        <f t="shared" ref="M18:M23" si="62">L18/C18</f>
        <v>#DIV/0!</v>
      </c>
      <c r="N18" s="70" t="s">
        <v>96</v>
      </c>
      <c r="O18" s="54">
        <v>150</v>
      </c>
      <c r="P18" s="54"/>
      <c r="Q18" s="76" t="e">
        <f t="shared" ref="Q18:Q24" si="63">L18/P18</f>
        <v>#DIV/0!</v>
      </c>
      <c r="R18" s="2"/>
      <c r="T18" s="107">
        <v>3300</v>
      </c>
      <c r="U18" s="107">
        <v>3800</v>
      </c>
      <c r="V18" s="107">
        <v>4800</v>
      </c>
      <c r="W18" s="107">
        <v>2000</v>
      </c>
      <c r="X18" s="107"/>
      <c r="Y18" s="77" t="s">
        <v>6</v>
      </c>
      <c r="Z18" s="48">
        <f t="shared" si="47"/>
        <v>6</v>
      </c>
      <c r="AA18" s="57">
        <f t="shared" si="48"/>
        <v>0</v>
      </c>
      <c r="AB18" s="7">
        <f t="shared" si="49"/>
        <v>0</v>
      </c>
      <c r="AC18" s="7">
        <f t="shared" si="50"/>
        <v>0</v>
      </c>
      <c r="AD18" s="7">
        <f t="shared" ref="AD18:AD23" si="64">F18</f>
        <v>0</v>
      </c>
      <c r="AE18" s="7">
        <f t="shared" si="51"/>
        <v>0</v>
      </c>
      <c r="AF18" s="7">
        <f t="shared" ref="AF18:AF23" si="65">H18</f>
        <v>0</v>
      </c>
      <c r="AG18" s="7">
        <f t="shared" si="52"/>
        <v>0</v>
      </c>
      <c r="AH18" s="7">
        <f t="shared" ref="AH18:AH23" si="66">J18</f>
        <v>0</v>
      </c>
      <c r="AI18" s="7">
        <f t="shared" si="53"/>
        <v>0</v>
      </c>
      <c r="AJ18" s="7">
        <f t="shared" ref="AJ18:AJ23" si="67">AC18+AE18+AG18+AI18</f>
        <v>0</v>
      </c>
      <c r="AK18" s="6" t="e">
        <f t="shared" ref="AK18:AK23" si="68">AJ18/AA18</f>
        <v>#DIV/0!</v>
      </c>
      <c r="AL18" s="70" t="str">
        <f t="shared" ref="AL18:AN23" si="69">N18</f>
        <v>ON2</v>
      </c>
      <c r="AM18" s="7">
        <f t="shared" si="69"/>
        <v>150</v>
      </c>
      <c r="AN18" s="6">
        <f t="shared" si="69"/>
        <v>0</v>
      </c>
      <c r="AO18" s="76" t="e">
        <f t="shared" ref="AO18:AO23" si="70">(AJ18+BH18)/AN18</f>
        <v>#DIV/0!</v>
      </c>
      <c r="AP18" s="2"/>
      <c r="AR18" s="107">
        <v>1700</v>
      </c>
      <c r="AS18" s="107">
        <v>2200</v>
      </c>
      <c r="AT18" s="107">
        <v>2200</v>
      </c>
      <c r="AU18" s="107">
        <v>1400</v>
      </c>
      <c r="AV18" s="107"/>
      <c r="AW18" s="77" t="s">
        <v>6</v>
      </c>
      <c r="AX18" s="48">
        <f t="shared" ref="AX18:AY24" si="71">B18</f>
        <v>6</v>
      </c>
      <c r="AY18" s="57">
        <f t="shared" si="71"/>
        <v>0</v>
      </c>
      <c r="AZ18" s="54">
        <v>22</v>
      </c>
      <c r="BA18" s="7">
        <f t="shared" si="54"/>
        <v>0</v>
      </c>
      <c r="BB18" s="54">
        <v>10</v>
      </c>
      <c r="BC18" s="7">
        <f t="shared" si="55"/>
        <v>0</v>
      </c>
      <c r="BD18" s="54">
        <v>6</v>
      </c>
      <c r="BE18" s="6">
        <f t="shared" si="56"/>
        <v>0</v>
      </c>
      <c r="BF18" s="54"/>
      <c r="BG18" s="6">
        <f t="shared" si="57"/>
        <v>0</v>
      </c>
      <c r="BH18" s="6">
        <f t="shared" ref="BH18:BI24" si="72">L18</f>
        <v>0</v>
      </c>
      <c r="BI18" s="6" t="e">
        <f t="shared" si="72"/>
        <v>#DIV/0!</v>
      </c>
      <c r="BJ18" s="6">
        <f t="shared" ref="BJ18:BK24" si="73">AJ18</f>
        <v>0</v>
      </c>
      <c r="BK18" s="7" t="e">
        <f t="shared" si="73"/>
        <v>#DIV/0!</v>
      </c>
      <c r="BL18" s="101">
        <f t="shared" ref="BL18:BM23" si="74">BH18+BJ18</f>
        <v>0</v>
      </c>
      <c r="BM18" s="90" t="e">
        <f t="shared" si="74"/>
        <v>#DIV/0!</v>
      </c>
      <c r="BN18" s="90"/>
      <c r="BO18" s="76" t="e">
        <f t="shared" ref="BO18:BO24" si="75">Q18+AO18</f>
        <v>#DIV/0!</v>
      </c>
      <c r="BP18" s="2"/>
      <c r="BR18" s="55"/>
      <c r="BS18" s="55"/>
      <c r="BT18" s="55"/>
      <c r="BU18" s="55"/>
      <c r="BV18" s="173" t="s">
        <v>6</v>
      </c>
      <c r="BW18" s="190">
        <f t="shared" ref="BW18:BW23" si="76">AX18</f>
        <v>6</v>
      </c>
      <c r="BX18" s="119"/>
      <c r="BY18" s="178"/>
      <c r="BZ18" s="178" t="e">
        <f t="shared" si="58"/>
        <v>#DIV/0!</v>
      </c>
      <c r="CA18" s="179"/>
      <c r="CB18" s="179" t="e">
        <f t="shared" si="59"/>
        <v>#DIV/0!</v>
      </c>
      <c r="CC18" s="179"/>
      <c r="CD18" s="179"/>
      <c r="CE18" s="180">
        <f t="shared" ref="CE18:CE23" si="77">BY18+CA18+CC18+CD18</f>
        <v>0</v>
      </c>
      <c r="CF18" s="181" t="e">
        <f t="shared" ref="CF18:CF23" si="78">CE18/BX18</f>
        <v>#DIV/0!</v>
      </c>
      <c r="CG18" s="291"/>
      <c r="CH18" s="291"/>
      <c r="CI18" s="291"/>
      <c r="CJ18" s="291">
        <f t="shared" ref="CJ18:CJ23" si="79">SUM(CG18:CI18)</f>
        <v>0</v>
      </c>
      <c r="CK18" s="182" t="e">
        <f t="shared" si="60"/>
        <v>#DIV/0!</v>
      </c>
      <c r="CM18" s="321">
        <v>17.8</v>
      </c>
      <c r="CN18" s="321">
        <v>28.2</v>
      </c>
      <c r="CO18" s="578">
        <v>5</v>
      </c>
      <c r="CP18" s="578">
        <v>5</v>
      </c>
      <c r="CQ18" s="578">
        <v>5</v>
      </c>
      <c r="CR18" s="356">
        <f t="shared" ref="CR18:CR23" si="80">SUM(CO18:CQ18)/3</f>
        <v>5</v>
      </c>
      <c r="CT18" s="42" t="s">
        <v>181</v>
      </c>
      <c r="CV18" s="1">
        <v>4</v>
      </c>
      <c r="DA18" s="1439" t="s">
        <v>661</v>
      </c>
      <c r="DB18" s="1440"/>
      <c r="DC18" s="1440"/>
      <c r="DD18" s="1440"/>
      <c r="DE18" s="1441"/>
      <c r="DF18" s="356">
        <f t="shared" ref="DF18:DF23" si="81">SUM(DC18:DE18)/3</f>
        <v>0</v>
      </c>
      <c r="DH18" s="42" t="s">
        <v>181</v>
      </c>
      <c r="DJ18" s="1">
        <v>4</v>
      </c>
      <c r="DO18" s="1">
        <v>9</v>
      </c>
    </row>
    <row r="19" spans="1:119" ht="23.5" customHeight="1">
      <c r="A19" s="77" t="s">
        <v>7</v>
      </c>
      <c r="B19" s="68">
        <v>7</v>
      </c>
      <c r="C19" s="57">
        <f t="shared" si="42"/>
        <v>0</v>
      </c>
      <c r="D19" s="54"/>
      <c r="E19" s="7">
        <f t="shared" si="43"/>
        <v>0</v>
      </c>
      <c r="F19" s="54"/>
      <c r="G19" s="7">
        <f t="shared" si="44"/>
        <v>0</v>
      </c>
      <c r="H19" s="54"/>
      <c r="I19" s="6">
        <f t="shared" si="45"/>
        <v>0</v>
      </c>
      <c r="J19" s="54"/>
      <c r="K19" s="6">
        <f t="shared" si="46"/>
        <v>0</v>
      </c>
      <c r="L19" s="6">
        <f t="shared" si="61"/>
        <v>0</v>
      </c>
      <c r="M19" s="6" t="e">
        <f t="shared" si="62"/>
        <v>#DIV/0!</v>
      </c>
      <c r="N19" s="70" t="s">
        <v>96</v>
      </c>
      <c r="O19" s="54">
        <v>150</v>
      </c>
      <c r="P19" s="54"/>
      <c r="Q19" s="76" t="e">
        <f t="shared" si="63"/>
        <v>#DIV/0!</v>
      </c>
      <c r="R19" s="2"/>
      <c r="T19" s="107">
        <v>3300</v>
      </c>
      <c r="U19" s="107">
        <v>3800</v>
      </c>
      <c r="V19" s="107">
        <v>4800</v>
      </c>
      <c r="W19" s="107">
        <v>2000</v>
      </c>
      <c r="X19" s="107"/>
      <c r="Y19" s="77" t="s">
        <v>7</v>
      </c>
      <c r="Z19" s="48">
        <f t="shared" si="47"/>
        <v>7</v>
      </c>
      <c r="AA19" s="57">
        <f t="shared" si="48"/>
        <v>0</v>
      </c>
      <c r="AB19" s="7">
        <f t="shared" si="49"/>
        <v>0</v>
      </c>
      <c r="AC19" s="7">
        <f t="shared" si="50"/>
        <v>0</v>
      </c>
      <c r="AD19" s="7">
        <f t="shared" si="64"/>
        <v>0</v>
      </c>
      <c r="AE19" s="7">
        <f t="shared" si="51"/>
        <v>0</v>
      </c>
      <c r="AF19" s="7">
        <f t="shared" si="65"/>
        <v>0</v>
      </c>
      <c r="AG19" s="7">
        <f t="shared" si="52"/>
        <v>0</v>
      </c>
      <c r="AH19" s="7">
        <f t="shared" si="66"/>
        <v>0</v>
      </c>
      <c r="AI19" s="7">
        <f t="shared" si="53"/>
        <v>0</v>
      </c>
      <c r="AJ19" s="7">
        <f t="shared" si="67"/>
        <v>0</v>
      </c>
      <c r="AK19" s="6" t="e">
        <f t="shared" si="68"/>
        <v>#DIV/0!</v>
      </c>
      <c r="AL19" s="70" t="str">
        <f t="shared" si="69"/>
        <v>ON2</v>
      </c>
      <c r="AM19" s="7">
        <f t="shared" si="69"/>
        <v>150</v>
      </c>
      <c r="AN19" s="6">
        <f t="shared" si="69"/>
        <v>0</v>
      </c>
      <c r="AO19" s="76" t="e">
        <f t="shared" si="70"/>
        <v>#DIV/0!</v>
      </c>
      <c r="AP19" s="2"/>
      <c r="AR19" s="107">
        <v>1700</v>
      </c>
      <c r="AS19" s="107">
        <v>2200</v>
      </c>
      <c r="AT19" s="107">
        <v>2200</v>
      </c>
      <c r="AU19" s="107">
        <v>1400</v>
      </c>
      <c r="AV19" s="107"/>
      <c r="AW19" s="77" t="s">
        <v>7</v>
      </c>
      <c r="AX19" s="48">
        <f t="shared" si="71"/>
        <v>7</v>
      </c>
      <c r="AY19" s="57">
        <f t="shared" si="71"/>
        <v>0</v>
      </c>
      <c r="AZ19" s="54">
        <v>22</v>
      </c>
      <c r="BA19" s="7">
        <f t="shared" si="54"/>
        <v>0</v>
      </c>
      <c r="BB19" s="54">
        <v>10</v>
      </c>
      <c r="BC19" s="7">
        <f t="shared" si="55"/>
        <v>0</v>
      </c>
      <c r="BD19" s="54">
        <v>6</v>
      </c>
      <c r="BE19" s="6">
        <f t="shared" si="56"/>
        <v>0</v>
      </c>
      <c r="BF19" s="54"/>
      <c r="BG19" s="6">
        <f t="shared" si="57"/>
        <v>0</v>
      </c>
      <c r="BH19" s="6">
        <f t="shared" si="72"/>
        <v>0</v>
      </c>
      <c r="BI19" s="6" t="e">
        <f t="shared" si="72"/>
        <v>#DIV/0!</v>
      </c>
      <c r="BJ19" s="6">
        <f t="shared" si="73"/>
        <v>0</v>
      </c>
      <c r="BK19" s="7" t="e">
        <f t="shared" si="73"/>
        <v>#DIV/0!</v>
      </c>
      <c r="BL19" s="101">
        <f t="shared" si="74"/>
        <v>0</v>
      </c>
      <c r="BM19" s="90" t="e">
        <f t="shared" si="74"/>
        <v>#DIV/0!</v>
      </c>
      <c r="BN19" s="90"/>
      <c r="BO19" s="76" t="e">
        <f t="shared" si="75"/>
        <v>#DIV/0!</v>
      </c>
      <c r="BP19" s="2"/>
      <c r="BR19" s="55"/>
      <c r="BS19" s="55"/>
      <c r="BT19" s="55"/>
      <c r="BU19" s="55"/>
      <c r="BV19" s="173" t="s">
        <v>7</v>
      </c>
      <c r="BW19" s="190">
        <f t="shared" si="76"/>
        <v>7</v>
      </c>
      <c r="BX19" s="119"/>
      <c r="BY19" s="178"/>
      <c r="BZ19" s="178" t="e">
        <f t="shared" si="58"/>
        <v>#DIV/0!</v>
      </c>
      <c r="CA19" s="928"/>
      <c r="CB19" s="179" t="e">
        <f t="shared" si="59"/>
        <v>#DIV/0!</v>
      </c>
      <c r="CC19" s="179"/>
      <c r="CD19" s="179"/>
      <c r="CE19" s="180">
        <f t="shared" si="77"/>
        <v>0</v>
      </c>
      <c r="CF19" s="181" t="e">
        <f t="shared" si="78"/>
        <v>#DIV/0!</v>
      </c>
      <c r="CG19" s="291"/>
      <c r="CH19" s="291"/>
      <c r="CI19" s="291"/>
      <c r="CJ19" s="291">
        <f t="shared" si="79"/>
        <v>0</v>
      </c>
      <c r="CK19" s="182" t="e">
        <f t="shared" si="60"/>
        <v>#DIV/0!</v>
      </c>
      <c r="CM19" s="321">
        <v>20.100000000000001</v>
      </c>
      <c r="CN19" s="321">
        <v>26.5</v>
      </c>
      <c r="CO19" s="579">
        <v>3</v>
      </c>
      <c r="CP19" s="579">
        <v>3</v>
      </c>
      <c r="CQ19" s="579">
        <v>3</v>
      </c>
      <c r="CR19" s="356">
        <f t="shared" si="80"/>
        <v>3</v>
      </c>
      <c r="CT19" s="42" t="s">
        <v>185</v>
      </c>
      <c r="CV19" s="1">
        <v>3</v>
      </c>
      <c r="DA19" s="1442"/>
      <c r="DB19" s="1443"/>
      <c r="DC19" s="1443"/>
      <c r="DD19" s="1443"/>
      <c r="DE19" s="1444"/>
      <c r="DF19" s="356">
        <f t="shared" si="81"/>
        <v>0</v>
      </c>
      <c r="DH19" s="42" t="s">
        <v>185</v>
      </c>
      <c r="DJ19" s="1">
        <v>3</v>
      </c>
      <c r="DO19" s="1">
        <v>10</v>
      </c>
    </row>
    <row r="20" spans="1:119" ht="23.5" customHeight="1">
      <c r="A20" s="77" t="s">
        <v>8</v>
      </c>
      <c r="B20" s="68">
        <v>8</v>
      </c>
      <c r="C20" s="57">
        <f t="shared" si="42"/>
        <v>0</v>
      </c>
      <c r="D20" s="54"/>
      <c r="E20" s="7">
        <f t="shared" si="43"/>
        <v>0</v>
      </c>
      <c r="F20" s="54"/>
      <c r="G20" s="7">
        <f t="shared" si="44"/>
        <v>0</v>
      </c>
      <c r="H20" s="54"/>
      <c r="I20" s="6">
        <f t="shared" si="45"/>
        <v>0</v>
      </c>
      <c r="J20" s="54"/>
      <c r="K20" s="6">
        <f t="shared" si="46"/>
        <v>0</v>
      </c>
      <c r="L20" s="6">
        <f t="shared" si="61"/>
        <v>0</v>
      </c>
      <c r="M20" s="6" t="e">
        <f t="shared" si="62"/>
        <v>#DIV/0!</v>
      </c>
      <c r="N20" s="70" t="s">
        <v>95</v>
      </c>
      <c r="O20" s="54">
        <v>150</v>
      </c>
      <c r="P20" s="54"/>
      <c r="Q20" s="76" t="e">
        <f t="shared" si="63"/>
        <v>#DIV/0!</v>
      </c>
      <c r="R20" s="2"/>
      <c r="T20" s="107">
        <v>3300</v>
      </c>
      <c r="U20" s="107">
        <v>3800</v>
      </c>
      <c r="V20" s="107">
        <v>4800</v>
      </c>
      <c r="W20" s="107">
        <v>2000</v>
      </c>
      <c r="X20" s="107"/>
      <c r="Y20" s="77" t="s">
        <v>8</v>
      </c>
      <c r="Z20" s="48">
        <f t="shared" si="47"/>
        <v>8</v>
      </c>
      <c r="AA20" s="57">
        <f t="shared" si="48"/>
        <v>0</v>
      </c>
      <c r="AB20" s="7">
        <f t="shared" si="49"/>
        <v>0</v>
      </c>
      <c r="AC20" s="7">
        <f t="shared" si="50"/>
        <v>0</v>
      </c>
      <c r="AD20" s="7">
        <f t="shared" si="64"/>
        <v>0</v>
      </c>
      <c r="AE20" s="7">
        <f t="shared" si="51"/>
        <v>0</v>
      </c>
      <c r="AF20" s="7">
        <f t="shared" si="65"/>
        <v>0</v>
      </c>
      <c r="AG20" s="7">
        <f t="shared" si="52"/>
        <v>0</v>
      </c>
      <c r="AH20" s="7">
        <f t="shared" si="66"/>
        <v>0</v>
      </c>
      <c r="AI20" s="7">
        <f t="shared" si="53"/>
        <v>0</v>
      </c>
      <c r="AJ20" s="7">
        <f t="shared" si="67"/>
        <v>0</v>
      </c>
      <c r="AK20" s="6" t="e">
        <f t="shared" si="68"/>
        <v>#DIV/0!</v>
      </c>
      <c r="AL20" s="70" t="str">
        <f t="shared" si="69"/>
        <v>ON2</v>
      </c>
      <c r="AM20" s="7">
        <f t="shared" si="69"/>
        <v>150</v>
      </c>
      <c r="AN20" s="6">
        <f t="shared" si="69"/>
        <v>0</v>
      </c>
      <c r="AO20" s="76" t="e">
        <f t="shared" si="70"/>
        <v>#DIV/0!</v>
      </c>
      <c r="AP20" s="2"/>
      <c r="AR20" s="107">
        <v>1700</v>
      </c>
      <c r="AS20" s="107">
        <v>2200</v>
      </c>
      <c r="AT20" s="107">
        <v>2200</v>
      </c>
      <c r="AU20" s="107">
        <v>1400</v>
      </c>
      <c r="AV20" s="107"/>
      <c r="AW20" s="77" t="s">
        <v>8</v>
      </c>
      <c r="AX20" s="48">
        <f t="shared" si="71"/>
        <v>8</v>
      </c>
      <c r="AY20" s="57">
        <f t="shared" si="71"/>
        <v>0</v>
      </c>
      <c r="AZ20" s="54">
        <v>10</v>
      </c>
      <c r="BA20" s="7">
        <f t="shared" si="54"/>
        <v>0</v>
      </c>
      <c r="BB20" s="54">
        <v>24</v>
      </c>
      <c r="BC20" s="7">
        <f t="shared" si="55"/>
        <v>0</v>
      </c>
      <c r="BD20" s="54">
        <v>12</v>
      </c>
      <c r="BE20" s="6">
        <f t="shared" si="56"/>
        <v>0</v>
      </c>
      <c r="BF20" s="54"/>
      <c r="BG20" s="6">
        <f t="shared" si="57"/>
        <v>0</v>
      </c>
      <c r="BH20" s="6">
        <f t="shared" si="72"/>
        <v>0</v>
      </c>
      <c r="BI20" s="6" t="e">
        <f t="shared" si="72"/>
        <v>#DIV/0!</v>
      </c>
      <c r="BJ20" s="6">
        <f t="shared" si="73"/>
        <v>0</v>
      </c>
      <c r="BK20" s="7" t="e">
        <f t="shared" si="73"/>
        <v>#DIV/0!</v>
      </c>
      <c r="BL20" s="101">
        <f t="shared" si="74"/>
        <v>0</v>
      </c>
      <c r="BM20" s="90" t="e">
        <f t="shared" si="74"/>
        <v>#DIV/0!</v>
      </c>
      <c r="BN20" s="90"/>
      <c r="BO20" s="76" t="e">
        <f t="shared" si="75"/>
        <v>#DIV/0!</v>
      </c>
      <c r="BP20" s="2"/>
      <c r="BR20" s="55"/>
      <c r="BS20" s="55"/>
      <c r="BT20" s="55"/>
      <c r="BU20" s="55"/>
      <c r="BV20" s="173" t="s">
        <v>8</v>
      </c>
      <c r="BW20" s="190">
        <f t="shared" si="76"/>
        <v>8</v>
      </c>
      <c r="BX20" s="119"/>
      <c r="BY20" s="178"/>
      <c r="BZ20" s="178" t="e">
        <f>BY20/BX20</f>
        <v>#DIV/0!</v>
      </c>
      <c r="CA20" s="928"/>
      <c r="CB20" s="179" t="e">
        <f t="shared" si="59"/>
        <v>#DIV/0!</v>
      </c>
      <c r="CC20" s="179"/>
      <c r="CD20" s="179"/>
      <c r="CE20" s="180">
        <f t="shared" si="77"/>
        <v>0</v>
      </c>
      <c r="CF20" s="181" t="e">
        <f t="shared" si="78"/>
        <v>#DIV/0!</v>
      </c>
      <c r="CG20" s="291"/>
      <c r="CH20" s="291"/>
      <c r="CI20" s="291"/>
      <c r="CJ20" s="291">
        <f t="shared" si="79"/>
        <v>0</v>
      </c>
      <c r="CK20" s="182" t="e">
        <f t="shared" si="60"/>
        <v>#DIV/0!</v>
      </c>
      <c r="CM20" s="321">
        <v>19.2</v>
      </c>
      <c r="CN20" s="321">
        <v>27.2</v>
      </c>
      <c r="CO20" s="578">
        <v>5</v>
      </c>
      <c r="CP20" s="579">
        <v>3</v>
      </c>
      <c r="CQ20" s="579">
        <v>3</v>
      </c>
      <c r="CR20" s="356">
        <f t="shared" si="80"/>
        <v>3.6666666666666665</v>
      </c>
      <c r="CT20" s="42" t="s">
        <v>177</v>
      </c>
      <c r="CV20" s="1">
        <v>2</v>
      </c>
      <c r="DA20" s="1442"/>
      <c r="DB20" s="1443"/>
      <c r="DC20" s="1443"/>
      <c r="DD20" s="1443"/>
      <c r="DE20" s="1444"/>
      <c r="DF20" s="356">
        <f t="shared" si="81"/>
        <v>0</v>
      </c>
      <c r="DH20" s="42" t="s">
        <v>177</v>
      </c>
      <c r="DJ20" s="1">
        <v>2</v>
      </c>
      <c r="DO20" s="1">
        <v>11</v>
      </c>
    </row>
    <row r="21" spans="1:119" ht="23.5" customHeight="1">
      <c r="A21" s="77" t="s">
        <v>9</v>
      </c>
      <c r="B21" s="68">
        <v>9</v>
      </c>
      <c r="C21" s="57">
        <f t="shared" si="42"/>
        <v>0</v>
      </c>
      <c r="D21" s="54"/>
      <c r="E21" s="7">
        <f t="shared" si="43"/>
        <v>0</v>
      </c>
      <c r="F21" s="54"/>
      <c r="G21" s="7">
        <f t="shared" si="44"/>
        <v>0</v>
      </c>
      <c r="H21" s="54"/>
      <c r="I21" s="6">
        <f t="shared" si="45"/>
        <v>0</v>
      </c>
      <c r="J21" s="54"/>
      <c r="K21" s="6">
        <f t="shared" si="46"/>
        <v>0</v>
      </c>
      <c r="L21" s="6">
        <f t="shared" si="61"/>
        <v>0</v>
      </c>
      <c r="M21" s="6" t="e">
        <f t="shared" si="62"/>
        <v>#DIV/0!</v>
      </c>
      <c r="N21" s="70" t="s">
        <v>95</v>
      </c>
      <c r="O21" s="54">
        <v>150</v>
      </c>
      <c r="P21" s="54"/>
      <c r="Q21" s="76" t="e">
        <f t="shared" si="63"/>
        <v>#DIV/0!</v>
      </c>
      <c r="R21" s="2"/>
      <c r="T21" s="107">
        <v>3300</v>
      </c>
      <c r="U21" s="107">
        <v>3800</v>
      </c>
      <c r="V21" s="107">
        <v>4800</v>
      </c>
      <c r="W21" s="107">
        <v>2000</v>
      </c>
      <c r="X21" s="107"/>
      <c r="Y21" s="77" t="s">
        <v>9</v>
      </c>
      <c r="Z21" s="48">
        <f t="shared" si="47"/>
        <v>9</v>
      </c>
      <c r="AA21" s="57">
        <f t="shared" si="48"/>
        <v>0</v>
      </c>
      <c r="AB21" s="7">
        <f t="shared" si="49"/>
        <v>0</v>
      </c>
      <c r="AC21" s="7">
        <f t="shared" si="50"/>
        <v>0</v>
      </c>
      <c r="AD21" s="7">
        <f t="shared" si="64"/>
        <v>0</v>
      </c>
      <c r="AE21" s="7">
        <f t="shared" si="51"/>
        <v>0</v>
      </c>
      <c r="AF21" s="7">
        <f t="shared" si="65"/>
        <v>0</v>
      </c>
      <c r="AG21" s="7">
        <f t="shared" si="52"/>
        <v>0</v>
      </c>
      <c r="AH21" s="7">
        <f t="shared" si="66"/>
        <v>0</v>
      </c>
      <c r="AI21" s="7">
        <f t="shared" si="53"/>
        <v>0</v>
      </c>
      <c r="AJ21" s="7">
        <f t="shared" si="67"/>
        <v>0</v>
      </c>
      <c r="AK21" s="6" t="e">
        <f t="shared" si="68"/>
        <v>#DIV/0!</v>
      </c>
      <c r="AL21" s="70" t="str">
        <f t="shared" si="69"/>
        <v>ON2</v>
      </c>
      <c r="AM21" s="7">
        <f t="shared" si="69"/>
        <v>150</v>
      </c>
      <c r="AN21" s="6">
        <f t="shared" si="69"/>
        <v>0</v>
      </c>
      <c r="AO21" s="76" t="e">
        <f t="shared" si="70"/>
        <v>#DIV/0!</v>
      </c>
      <c r="AP21" s="2"/>
      <c r="AR21" s="107">
        <v>1700</v>
      </c>
      <c r="AS21" s="107">
        <v>2200</v>
      </c>
      <c r="AT21" s="107">
        <v>2200</v>
      </c>
      <c r="AU21" s="107">
        <v>1400</v>
      </c>
      <c r="AV21" s="107"/>
      <c r="AW21" s="77" t="s">
        <v>9</v>
      </c>
      <c r="AX21" s="48">
        <f t="shared" si="71"/>
        <v>9</v>
      </c>
      <c r="AY21" s="57">
        <f t="shared" si="71"/>
        <v>0</v>
      </c>
      <c r="AZ21" s="54">
        <v>10</v>
      </c>
      <c r="BA21" s="7">
        <f t="shared" si="54"/>
        <v>0</v>
      </c>
      <c r="BB21" s="54">
        <v>24</v>
      </c>
      <c r="BC21" s="7">
        <f t="shared" si="55"/>
        <v>0</v>
      </c>
      <c r="BD21" s="54">
        <v>12</v>
      </c>
      <c r="BE21" s="6">
        <f t="shared" si="56"/>
        <v>0</v>
      </c>
      <c r="BF21" s="54"/>
      <c r="BG21" s="6">
        <f t="shared" si="57"/>
        <v>0</v>
      </c>
      <c r="BH21" s="6">
        <f t="shared" si="72"/>
        <v>0</v>
      </c>
      <c r="BI21" s="6" t="e">
        <f t="shared" si="72"/>
        <v>#DIV/0!</v>
      </c>
      <c r="BJ21" s="6">
        <f t="shared" si="73"/>
        <v>0</v>
      </c>
      <c r="BK21" s="7" t="e">
        <f t="shared" si="73"/>
        <v>#DIV/0!</v>
      </c>
      <c r="BL21" s="101">
        <f t="shared" si="74"/>
        <v>0</v>
      </c>
      <c r="BM21" s="90" t="e">
        <f t="shared" si="74"/>
        <v>#DIV/0!</v>
      </c>
      <c r="BN21" s="90"/>
      <c r="BO21" s="76" t="e">
        <f t="shared" si="75"/>
        <v>#DIV/0!</v>
      </c>
      <c r="BP21" s="2"/>
      <c r="BR21" s="55"/>
      <c r="BS21" s="55"/>
      <c r="BT21" s="55"/>
      <c r="BU21" s="55"/>
      <c r="BV21" s="173" t="s">
        <v>9</v>
      </c>
      <c r="BW21" s="190">
        <f t="shared" si="76"/>
        <v>9</v>
      </c>
      <c r="BX21" s="119"/>
      <c r="BY21" s="178"/>
      <c r="BZ21" s="178" t="e">
        <f>BY21/BX21</f>
        <v>#DIV/0!</v>
      </c>
      <c r="CA21" s="928"/>
      <c r="CB21" s="179" t="e">
        <f t="shared" si="59"/>
        <v>#DIV/0!</v>
      </c>
      <c r="CC21" s="179"/>
      <c r="CD21" s="179"/>
      <c r="CE21" s="180">
        <f t="shared" si="77"/>
        <v>0</v>
      </c>
      <c r="CF21" s="181" t="e">
        <f t="shared" si="78"/>
        <v>#DIV/0!</v>
      </c>
      <c r="CG21" s="291"/>
      <c r="CH21" s="291"/>
      <c r="CI21" s="291"/>
      <c r="CJ21" s="291">
        <f t="shared" si="79"/>
        <v>0</v>
      </c>
      <c r="CK21" s="182" t="e">
        <f t="shared" si="60"/>
        <v>#DIV/0!</v>
      </c>
      <c r="CM21" s="321">
        <v>18.3</v>
      </c>
      <c r="CN21" s="326">
        <v>28.8</v>
      </c>
      <c r="CO21" s="578">
        <v>5</v>
      </c>
      <c r="CP21" s="579">
        <v>3</v>
      </c>
      <c r="CQ21" s="579">
        <v>3</v>
      </c>
      <c r="CR21" s="356">
        <f t="shared" si="80"/>
        <v>3.6666666666666665</v>
      </c>
      <c r="CT21" s="42" t="s">
        <v>178</v>
      </c>
      <c r="CV21" s="1">
        <v>1</v>
      </c>
      <c r="DA21" s="1442"/>
      <c r="DB21" s="1443"/>
      <c r="DC21" s="1443"/>
      <c r="DD21" s="1443"/>
      <c r="DE21" s="1444"/>
      <c r="DF21" s="356">
        <f t="shared" si="81"/>
        <v>0</v>
      </c>
      <c r="DH21" s="42" t="s">
        <v>178</v>
      </c>
      <c r="DJ21" s="1">
        <v>1</v>
      </c>
      <c r="DO21" s="1">
        <v>12</v>
      </c>
    </row>
    <row r="22" spans="1:119" ht="23.5" customHeight="1">
      <c r="A22" s="77" t="s">
        <v>10</v>
      </c>
      <c r="B22" s="68">
        <v>10</v>
      </c>
      <c r="C22" s="57">
        <f t="shared" si="42"/>
        <v>0</v>
      </c>
      <c r="D22" s="54"/>
      <c r="E22" s="7">
        <f t="shared" si="43"/>
        <v>0</v>
      </c>
      <c r="F22" s="54"/>
      <c r="G22" s="7">
        <f t="shared" si="44"/>
        <v>0</v>
      </c>
      <c r="H22" s="54"/>
      <c r="I22" s="6">
        <f t="shared" si="45"/>
        <v>0</v>
      </c>
      <c r="J22" s="54"/>
      <c r="K22" s="6">
        <f t="shared" si="46"/>
        <v>0</v>
      </c>
      <c r="L22" s="6">
        <f t="shared" si="61"/>
        <v>0</v>
      </c>
      <c r="M22" s="6" t="e">
        <f t="shared" si="62"/>
        <v>#DIV/0!</v>
      </c>
      <c r="N22" s="70" t="s">
        <v>94</v>
      </c>
      <c r="O22" s="54">
        <v>160</v>
      </c>
      <c r="P22" s="54"/>
      <c r="Q22" s="76" t="e">
        <f t="shared" si="63"/>
        <v>#DIV/0!</v>
      </c>
      <c r="R22" s="2"/>
      <c r="T22" s="107">
        <v>3300</v>
      </c>
      <c r="U22" s="107">
        <v>3800</v>
      </c>
      <c r="V22" s="107">
        <v>4800</v>
      </c>
      <c r="W22" s="107">
        <v>2000</v>
      </c>
      <c r="X22" s="107"/>
      <c r="Y22" s="77" t="s">
        <v>10</v>
      </c>
      <c r="Z22" s="48">
        <f t="shared" si="47"/>
        <v>10</v>
      </c>
      <c r="AA22" s="57">
        <f t="shared" si="48"/>
        <v>0</v>
      </c>
      <c r="AB22" s="7">
        <f t="shared" si="49"/>
        <v>0</v>
      </c>
      <c r="AC22" s="7">
        <f t="shared" si="50"/>
        <v>0</v>
      </c>
      <c r="AD22" s="7">
        <f t="shared" si="64"/>
        <v>0</v>
      </c>
      <c r="AE22" s="7">
        <f t="shared" si="51"/>
        <v>0</v>
      </c>
      <c r="AF22" s="7">
        <f t="shared" si="65"/>
        <v>0</v>
      </c>
      <c r="AG22" s="7">
        <f t="shared" si="52"/>
        <v>0</v>
      </c>
      <c r="AH22" s="7">
        <f t="shared" si="66"/>
        <v>0</v>
      </c>
      <c r="AI22" s="7">
        <f t="shared" si="53"/>
        <v>0</v>
      </c>
      <c r="AJ22" s="7">
        <f t="shared" si="67"/>
        <v>0</v>
      </c>
      <c r="AK22" s="6" t="e">
        <f t="shared" si="68"/>
        <v>#DIV/0!</v>
      </c>
      <c r="AL22" s="70" t="str">
        <f t="shared" si="69"/>
        <v>ON1</v>
      </c>
      <c r="AM22" s="7">
        <f t="shared" si="69"/>
        <v>160</v>
      </c>
      <c r="AN22" s="6">
        <f t="shared" si="69"/>
        <v>0</v>
      </c>
      <c r="AO22" s="76" t="e">
        <f t="shared" si="70"/>
        <v>#DIV/0!</v>
      </c>
      <c r="AP22" s="2"/>
      <c r="AR22" s="107">
        <v>1700</v>
      </c>
      <c r="AS22" s="107">
        <v>2200</v>
      </c>
      <c r="AT22" s="107">
        <v>2200</v>
      </c>
      <c r="AU22" s="107">
        <v>1400</v>
      </c>
      <c r="AV22" s="107"/>
      <c r="AW22" s="77" t="s">
        <v>10</v>
      </c>
      <c r="AX22" s="48">
        <f t="shared" si="71"/>
        <v>10</v>
      </c>
      <c r="AY22" s="57">
        <f t="shared" si="71"/>
        <v>0</v>
      </c>
      <c r="AZ22" s="54">
        <v>10</v>
      </c>
      <c r="BA22" s="7">
        <f t="shared" si="54"/>
        <v>0</v>
      </c>
      <c r="BB22" s="54">
        <v>24</v>
      </c>
      <c r="BC22" s="7">
        <f t="shared" si="55"/>
        <v>0</v>
      </c>
      <c r="BD22" s="54">
        <v>12</v>
      </c>
      <c r="BE22" s="6">
        <f t="shared" si="56"/>
        <v>0</v>
      </c>
      <c r="BF22" s="54"/>
      <c r="BG22" s="6">
        <f t="shared" si="57"/>
        <v>0</v>
      </c>
      <c r="BH22" s="6">
        <f t="shared" si="72"/>
        <v>0</v>
      </c>
      <c r="BI22" s="6" t="e">
        <f t="shared" si="72"/>
        <v>#DIV/0!</v>
      </c>
      <c r="BJ22" s="6">
        <f t="shared" si="73"/>
        <v>0</v>
      </c>
      <c r="BK22" s="7" t="e">
        <f t="shared" si="73"/>
        <v>#DIV/0!</v>
      </c>
      <c r="BL22" s="101">
        <f t="shared" si="74"/>
        <v>0</v>
      </c>
      <c r="BM22" s="90" t="e">
        <f t="shared" si="74"/>
        <v>#DIV/0!</v>
      </c>
      <c r="BN22" s="90"/>
      <c r="BO22" s="76" t="e">
        <f t="shared" si="75"/>
        <v>#DIV/0!</v>
      </c>
      <c r="BP22" s="2"/>
      <c r="BR22" s="55"/>
      <c r="BS22" s="55"/>
      <c r="BT22" s="55"/>
      <c r="BU22" s="55"/>
      <c r="BV22" s="173" t="s">
        <v>10</v>
      </c>
      <c r="BW22" s="190">
        <f t="shared" si="76"/>
        <v>10</v>
      </c>
      <c r="BX22" s="119"/>
      <c r="BY22" s="178"/>
      <c r="BZ22" s="178" t="e">
        <f>BY22/BX22</f>
        <v>#DIV/0!</v>
      </c>
      <c r="CA22" s="928"/>
      <c r="CB22" s="179" t="e">
        <f t="shared" si="59"/>
        <v>#DIV/0!</v>
      </c>
      <c r="CC22" s="179"/>
      <c r="CD22" s="179"/>
      <c r="CE22" s="932">
        <f t="shared" si="77"/>
        <v>0</v>
      </c>
      <c r="CF22" s="181" t="e">
        <f t="shared" si="78"/>
        <v>#DIV/0!</v>
      </c>
      <c r="CG22" s="291"/>
      <c r="CH22" s="291"/>
      <c r="CI22" s="291"/>
      <c r="CJ22" s="291">
        <f t="shared" si="79"/>
        <v>0</v>
      </c>
      <c r="CK22" s="182" t="e">
        <f t="shared" si="60"/>
        <v>#DIV/0!</v>
      </c>
      <c r="CM22" s="322">
        <v>16.3</v>
      </c>
      <c r="CN22" s="321">
        <v>27.9</v>
      </c>
      <c r="CO22" s="578">
        <v>5</v>
      </c>
      <c r="CP22" s="578">
        <v>5</v>
      </c>
      <c r="CQ22" s="578">
        <v>5</v>
      </c>
      <c r="CR22" s="356">
        <f t="shared" si="80"/>
        <v>5</v>
      </c>
      <c r="CT22" s="42" t="s">
        <v>183</v>
      </c>
      <c r="CV22" s="1">
        <v>0</v>
      </c>
      <c r="DA22" s="1445"/>
      <c r="DB22" s="1446"/>
      <c r="DC22" s="1446"/>
      <c r="DD22" s="1446"/>
      <c r="DE22" s="1447"/>
      <c r="DF22" s="356">
        <f t="shared" si="81"/>
        <v>0</v>
      </c>
      <c r="DH22" s="42" t="s">
        <v>183</v>
      </c>
      <c r="DJ22" s="1">
        <v>0</v>
      </c>
      <c r="DO22" s="1">
        <v>13</v>
      </c>
    </row>
    <row r="23" spans="1:119" ht="23.5" customHeight="1" thickBot="1">
      <c r="A23" s="78" t="s">
        <v>11</v>
      </c>
      <c r="B23" s="68">
        <v>11</v>
      </c>
      <c r="C23" s="57">
        <f t="shared" si="42"/>
        <v>0</v>
      </c>
      <c r="D23" s="54"/>
      <c r="E23" s="7">
        <f t="shared" si="43"/>
        <v>0</v>
      </c>
      <c r="F23" s="54"/>
      <c r="G23" s="7">
        <f t="shared" si="44"/>
        <v>0</v>
      </c>
      <c r="H23" s="54"/>
      <c r="I23" s="6">
        <f t="shared" si="45"/>
        <v>0</v>
      </c>
      <c r="J23" s="54"/>
      <c r="K23" s="6">
        <f t="shared" si="46"/>
        <v>0</v>
      </c>
      <c r="L23" s="6">
        <f t="shared" si="61"/>
        <v>0</v>
      </c>
      <c r="M23" s="6" t="e">
        <f t="shared" si="62"/>
        <v>#DIV/0!</v>
      </c>
      <c r="N23" s="70" t="s">
        <v>92</v>
      </c>
      <c r="O23" s="54">
        <v>180</v>
      </c>
      <c r="P23" s="54"/>
      <c r="Q23" s="76" t="e">
        <f t="shared" si="63"/>
        <v>#DIV/0!</v>
      </c>
      <c r="R23" s="2"/>
      <c r="T23" s="107">
        <v>3300</v>
      </c>
      <c r="U23" s="107">
        <v>3800</v>
      </c>
      <c r="V23" s="107">
        <v>4800</v>
      </c>
      <c r="W23" s="107">
        <v>2000</v>
      </c>
      <c r="X23" s="107"/>
      <c r="Y23" s="78" t="s">
        <v>11</v>
      </c>
      <c r="Z23" s="48">
        <f t="shared" si="47"/>
        <v>11</v>
      </c>
      <c r="AA23" s="57">
        <f t="shared" si="48"/>
        <v>0</v>
      </c>
      <c r="AB23" s="7">
        <f t="shared" si="49"/>
        <v>0</v>
      </c>
      <c r="AC23" s="7">
        <f t="shared" si="50"/>
        <v>0</v>
      </c>
      <c r="AD23" s="7">
        <f t="shared" si="64"/>
        <v>0</v>
      </c>
      <c r="AE23" s="7">
        <f t="shared" si="51"/>
        <v>0</v>
      </c>
      <c r="AF23" s="7">
        <f t="shared" si="65"/>
        <v>0</v>
      </c>
      <c r="AG23" s="7">
        <f t="shared" si="52"/>
        <v>0</v>
      </c>
      <c r="AH23" s="7">
        <f t="shared" si="66"/>
        <v>0</v>
      </c>
      <c r="AI23" s="7">
        <f t="shared" si="53"/>
        <v>0</v>
      </c>
      <c r="AJ23" s="7">
        <f t="shared" si="67"/>
        <v>0</v>
      </c>
      <c r="AK23" s="6" t="e">
        <f t="shared" si="68"/>
        <v>#DIV/0!</v>
      </c>
      <c r="AL23" s="70" t="str">
        <f t="shared" si="69"/>
        <v>TOP1</v>
      </c>
      <c r="AM23" s="7">
        <f t="shared" si="69"/>
        <v>180</v>
      </c>
      <c r="AN23" s="6">
        <f t="shared" si="69"/>
        <v>0</v>
      </c>
      <c r="AO23" s="76" t="e">
        <f t="shared" si="70"/>
        <v>#DIV/0!</v>
      </c>
      <c r="AP23" s="2"/>
      <c r="AR23" s="107">
        <v>1700</v>
      </c>
      <c r="AS23" s="107">
        <v>2200</v>
      </c>
      <c r="AT23" s="107">
        <v>2200</v>
      </c>
      <c r="AU23" s="107">
        <v>1400</v>
      </c>
      <c r="AV23" s="107"/>
      <c r="AW23" s="78" t="s">
        <v>11</v>
      </c>
      <c r="AX23" s="48">
        <f t="shared" si="71"/>
        <v>11</v>
      </c>
      <c r="AY23" s="57">
        <f t="shared" si="71"/>
        <v>0</v>
      </c>
      <c r="AZ23" s="54">
        <v>10</v>
      </c>
      <c r="BA23" s="7">
        <f t="shared" si="54"/>
        <v>0</v>
      </c>
      <c r="BB23" s="54">
        <v>28</v>
      </c>
      <c r="BC23" s="7">
        <f t="shared" si="55"/>
        <v>0</v>
      </c>
      <c r="BD23" s="54">
        <v>12</v>
      </c>
      <c r="BE23" s="6">
        <f t="shared" si="56"/>
        <v>0</v>
      </c>
      <c r="BF23" s="54"/>
      <c r="BG23" s="6">
        <f t="shared" si="57"/>
        <v>0</v>
      </c>
      <c r="BH23" s="6">
        <f t="shared" si="72"/>
        <v>0</v>
      </c>
      <c r="BI23" s="6" t="e">
        <f t="shared" si="72"/>
        <v>#DIV/0!</v>
      </c>
      <c r="BJ23" s="6">
        <f t="shared" si="73"/>
        <v>0</v>
      </c>
      <c r="BK23" s="7" t="e">
        <f t="shared" si="73"/>
        <v>#DIV/0!</v>
      </c>
      <c r="BL23" s="101">
        <f t="shared" si="74"/>
        <v>0</v>
      </c>
      <c r="BM23" s="90" t="e">
        <f t="shared" si="74"/>
        <v>#DIV/0!</v>
      </c>
      <c r="BN23" s="90"/>
      <c r="BO23" s="76" t="e">
        <f t="shared" si="75"/>
        <v>#DIV/0!</v>
      </c>
      <c r="BP23" s="2"/>
      <c r="BR23" s="55"/>
      <c r="BS23" s="55"/>
      <c r="BT23" s="55"/>
      <c r="BU23" s="55"/>
      <c r="BV23" s="183" t="s">
        <v>11</v>
      </c>
      <c r="BW23" s="190">
        <f t="shared" si="76"/>
        <v>11</v>
      </c>
      <c r="BX23" s="119"/>
      <c r="BY23" s="178"/>
      <c r="BZ23" s="178" t="e">
        <f t="shared" si="58"/>
        <v>#DIV/0!</v>
      </c>
      <c r="CA23" s="928"/>
      <c r="CB23" s="179" t="e">
        <f t="shared" si="59"/>
        <v>#DIV/0!</v>
      </c>
      <c r="CC23" s="179"/>
      <c r="CD23" s="179"/>
      <c r="CE23" s="932">
        <f t="shared" si="77"/>
        <v>0</v>
      </c>
      <c r="CF23" s="181" t="e">
        <f t="shared" si="78"/>
        <v>#DIV/0!</v>
      </c>
      <c r="CG23" s="291"/>
      <c r="CH23" s="291"/>
      <c r="CI23" s="291"/>
      <c r="CJ23" s="291">
        <f t="shared" si="79"/>
        <v>0</v>
      </c>
      <c r="CK23" s="182" t="e">
        <f t="shared" si="60"/>
        <v>#DIV/0!</v>
      </c>
      <c r="CM23" s="323">
        <v>18.899999999999999</v>
      </c>
      <c r="CN23" s="327">
        <v>23.8</v>
      </c>
      <c r="CO23" s="637">
        <v>1</v>
      </c>
      <c r="CP23" s="637">
        <v>1</v>
      </c>
      <c r="CQ23" s="637">
        <v>1</v>
      </c>
      <c r="CR23" s="357">
        <f t="shared" si="80"/>
        <v>1</v>
      </c>
      <c r="CT23" s="1" t="s">
        <v>186</v>
      </c>
      <c r="DA23" s="327">
        <v>13.4</v>
      </c>
      <c r="DB23" s="327">
        <v>23.7</v>
      </c>
      <c r="DC23" s="579">
        <v>4</v>
      </c>
      <c r="DD23" s="579">
        <v>4</v>
      </c>
      <c r="DE23" s="635">
        <v>2</v>
      </c>
      <c r="DF23" s="357">
        <f t="shared" si="81"/>
        <v>3.3333333333333335</v>
      </c>
      <c r="DH23" s="1" t="s">
        <v>186</v>
      </c>
      <c r="DO23" s="1">
        <v>14</v>
      </c>
    </row>
    <row r="24" spans="1:119" s="368" customFormat="1" ht="33" customHeight="1" thickTop="1" thickBot="1">
      <c r="A24" s="1434" t="s">
        <v>16</v>
      </c>
      <c r="B24" s="1435"/>
      <c r="C24" s="101">
        <f>SUM(C17:C23)</f>
        <v>0</v>
      </c>
      <c r="D24" s="101">
        <f>SUM(D17:D23)</f>
        <v>0</v>
      </c>
      <c r="E24" s="101">
        <f t="shared" ref="E24:J24" si="82">SUM(E17:E23)</f>
        <v>0</v>
      </c>
      <c r="F24" s="101">
        <f t="shared" si="82"/>
        <v>0</v>
      </c>
      <c r="G24" s="101">
        <f t="shared" si="82"/>
        <v>0</v>
      </c>
      <c r="H24" s="101">
        <f t="shared" si="82"/>
        <v>0</v>
      </c>
      <c r="I24" s="101">
        <f t="shared" si="82"/>
        <v>0</v>
      </c>
      <c r="J24" s="101">
        <f t="shared" si="82"/>
        <v>0</v>
      </c>
      <c r="K24" s="101">
        <f>SUM(K17:K23)</f>
        <v>0</v>
      </c>
      <c r="L24" s="101">
        <f>SUM(L17:L23)</f>
        <v>0</v>
      </c>
      <c r="M24" s="101" t="e">
        <f>L24/C24</f>
        <v>#DIV/0!</v>
      </c>
      <c r="N24" s="365"/>
      <c r="O24" s="101">
        <f>SUM(O17:O23)</f>
        <v>1110</v>
      </c>
      <c r="P24" s="101">
        <f>SUM(P17:P23)</f>
        <v>0</v>
      </c>
      <c r="Q24" s="366" t="e">
        <f t="shared" si="63"/>
        <v>#DIV/0!</v>
      </c>
      <c r="R24" s="367"/>
      <c r="T24" s="368" t="s">
        <v>48</v>
      </c>
      <c r="U24" s="367" t="e">
        <f>C24/W24</f>
        <v>#DIV/0!</v>
      </c>
      <c r="V24" s="369" t="s">
        <v>49</v>
      </c>
      <c r="W24" s="370">
        <v>0</v>
      </c>
      <c r="Y24" s="1434" t="s">
        <v>16</v>
      </c>
      <c r="Z24" s="1435"/>
      <c r="AA24" s="371">
        <f>SUM(AA17:AA23)</f>
        <v>0</v>
      </c>
      <c r="AB24" s="371">
        <f>SUM(AB17:AB23)</f>
        <v>0</v>
      </c>
      <c r="AC24" s="371">
        <f t="shared" ref="AC24:AH24" si="83">SUM(AC17:AC23)</f>
        <v>0</v>
      </c>
      <c r="AD24" s="371">
        <f t="shared" si="83"/>
        <v>0</v>
      </c>
      <c r="AE24" s="371">
        <f t="shared" si="83"/>
        <v>0</v>
      </c>
      <c r="AF24" s="371">
        <f t="shared" si="83"/>
        <v>0</v>
      </c>
      <c r="AG24" s="371">
        <f t="shared" si="83"/>
        <v>0</v>
      </c>
      <c r="AH24" s="371">
        <f t="shared" si="83"/>
        <v>0</v>
      </c>
      <c r="AI24" s="371">
        <f>SUM(AI17:AI23)</f>
        <v>0</v>
      </c>
      <c r="AJ24" s="371">
        <f>SUM(AJ17:AJ23)</f>
        <v>0</v>
      </c>
      <c r="AK24" s="101" t="e">
        <f>AJ24/AA24</f>
        <v>#DIV/0!</v>
      </c>
      <c r="AL24" s="365"/>
      <c r="AM24" s="101">
        <f>SUM(AM17:AM23)</f>
        <v>1110</v>
      </c>
      <c r="AN24" s="101">
        <f>SUM(AN17:AN23)</f>
        <v>0</v>
      </c>
      <c r="AO24" s="366" t="e">
        <f>(AJ24+BH24)/AN24</f>
        <v>#DIV/0!</v>
      </c>
      <c r="AP24" s="367"/>
      <c r="AR24" s="368" t="s">
        <v>48</v>
      </c>
      <c r="AS24" s="367" t="e">
        <f>AA24/AU24</f>
        <v>#DIV/0!</v>
      </c>
      <c r="AT24" s="369" t="s">
        <v>49</v>
      </c>
      <c r="AU24" s="368">
        <f>W24</f>
        <v>0</v>
      </c>
      <c r="AW24" s="1434" t="s">
        <v>16</v>
      </c>
      <c r="AX24" s="1435"/>
      <c r="AY24" s="371">
        <f t="shared" si="71"/>
        <v>0</v>
      </c>
      <c r="AZ24" s="101">
        <f>SUM(AZ17:AZ23)</f>
        <v>84</v>
      </c>
      <c r="BA24" s="101">
        <f t="shared" ref="BA24:BF24" si="84">SUM(BA17:BA23)</f>
        <v>0</v>
      </c>
      <c r="BB24" s="101">
        <f t="shared" si="84"/>
        <v>120</v>
      </c>
      <c r="BC24" s="101">
        <f t="shared" si="84"/>
        <v>0</v>
      </c>
      <c r="BD24" s="101">
        <f t="shared" si="84"/>
        <v>60</v>
      </c>
      <c r="BE24" s="101">
        <f t="shared" si="84"/>
        <v>0</v>
      </c>
      <c r="BF24" s="101">
        <f t="shared" si="84"/>
        <v>0</v>
      </c>
      <c r="BG24" s="101">
        <f>SUM(BG17:BG23)</f>
        <v>0</v>
      </c>
      <c r="BH24" s="372">
        <f t="shared" si="72"/>
        <v>0</v>
      </c>
      <c r="BI24" s="372" t="e">
        <f t="shared" si="72"/>
        <v>#DIV/0!</v>
      </c>
      <c r="BJ24" s="372">
        <f t="shared" si="73"/>
        <v>0</v>
      </c>
      <c r="BK24" s="373" t="e">
        <f t="shared" si="73"/>
        <v>#DIV/0!</v>
      </c>
      <c r="BL24" s="101">
        <f>SUM(BL17:BL23)</f>
        <v>0</v>
      </c>
      <c r="BM24" s="374" t="e">
        <f>BI24+BK24</f>
        <v>#DIV/0!</v>
      </c>
      <c r="BN24" s="375"/>
      <c r="BO24" s="366" t="e">
        <f t="shared" si="75"/>
        <v>#DIV/0!</v>
      </c>
      <c r="BP24" s="367"/>
      <c r="BR24" s="368" t="s">
        <v>48</v>
      </c>
      <c r="BS24" s="367" t="e">
        <f>AY24/BU24</f>
        <v>#DIV/0!</v>
      </c>
      <c r="BT24" s="369" t="s">
        <v>49</v>
      </c>
      <c r="BU24" s="368">
        <f>W24</f>
        <v>0</v>
      </c>
      <c r="BV24" s="1434" t="s">
        <v>16</v>
      </c>
      <c r="BW24" s="1435"/>
      <c r="BX24" s="101">
        <f>SUM(BX17:BX23)</f>
        <v>65</v>
      </c>
      <c r="BY24" s="101">
        <f>SUM(BY17:BY23)</f>
        <v>70550</v>
      </c>
      <c r="BZ24" s="101">
        <f>BY24/BX24</f>
        <v>1085.3846153846155</v>
      </c>
      <c r="CA24" s="101">
        <f>SUM(CA17:CA23)</f>
        <v>63000</v>
      </c>
      <c r="CB24" s="371">
        <f>CA24/BX24</f>
        <v>969.23076923076928</v>
      </c>
      <c r="CC24" s="371">
        <f>SUM(CC17:CC23)</f>
        <v>0</v>
      </c>
      <c r="CD24" s="371">
        <f>SUM(CD17:CD23)</f>
        <v>0</v>
      </c>
      <c r="CE24" s="180">
        <f>BY24+CA24+CC24+CD24</f>
        <v>133550</v>
      </c>
      <c r="CF24" s="375">
        <f>CE24/BX24</f>
        <v>2054.6153846153848</v>
      </c>
      <c r="CG24" s="538">
        <f>SUM(CG17:CG23)</f>
        <v>0</v>
      </c>
      <c r="CH24" s="538">
        <f>SUM(CH17:CH23)</f>
        <v>0</v>
      </c>
      <c r="CI24" s="538">
        <f>SUM(CI17:CI23)</f>
        <v>0</v>
      </c>
      <c r="CJ24" s="538">
        <f>SUM(CJ17:CJ23)</f>
        <v>0</v>
      </c>
      <c r="CK24" s="366" t="e">
        <f t="shared" si="60"/>
        <v>#DIV/0!</v>
      </c>
      <c r="CL24" s="368">
        <v>7</v>
      </c>
      <c r="CM24" s="384">
        <f>SUM(CM17:CM23)/CL24</f>
        <v>18.757142857142856</v>
      </c>
      <c r="CN24" s="385">
        <f>SUM(CN17:CN23)/CL24</f>
        <v>26.800000000000004</v>
      </c>
      <c r="CO24" s="406">
        <f>SUM(CO17:CO23)/CL24</f>
        <v>3.8571428571428572</v>
      </c>
      <c r="CP24" s="406">
        <f>SUM(CP17:CP23)/CL24</f>
        <v>3.5714285714285716</v>
      </c>
      <c r="CQ24" s="406">
        <f>SUM(CQ17:CQ23)/CL24</f>
        <v>3.2857142857142856</v>
      </c>
      <c r="CR24" s="407">
        <f>SUM(CO24:CQ24)/3</f>
        <v>3.5714285714285716</v>
      </c>
      <c r="CS24" s="369">
        <v>13</v>
      </c>
      <c r="CT24" s="1448">
        <f>CE24/CL24</f>
        <v>19078.571428571428</v>
      </c>
      <c r="CU24" s="1449"/>
      <c r="CV24" s="1449"/>
      <c r="CW24" s="1449"/>
      <c r="CX24" s="1450"/>
      <c r="CY24" s="368" t="s">
        <v>197</v>
      </c>
      <c r="CZ24" s="340">
        <v>2</v>
      </c>
      <c r="DA24" s="393">
        <f>SUM(DA17:DA23)/CZ24</f>
        <v>15.3</v>
      </c>
      <c r="DB24" s="394">
        <f>SUM(DB17:DB23)/CZ24</f>
        <v>27.6</v>
      </c>
      <c r="DC24" s="411">
        <f>SUM(DC17:DC23)/CZ24</f>
        <v>4.5</v>
      </c>
      <c r="DD24" s="411">
        <f>SUM(DD17:DD23)/CZ24</f>
        <v>4.5</v>
      </c>
      <c r="DE24" s="411">
        <f>SUM(DE17:DE23)/CZ24</f>
        <v>3.5</v>
      </c>
      <c r="DF24" s="412">
        <f>SUM(DC24:DE24)/3</f>
        <v>4.166666666666667</v>
      </c>
      <c r="DG24" s="340">
        <v>16</v>
      </c>
      <c r="DH24" s="1411">
        <f>CV24/CZ24</f>
        <v>0</v>
      </c>
      <c r="DI24" s="1412"/>
      <c r="DJ24" s="1412"/>
      <c r="DK24" s="1412"/>
      <c r="DL24" s="1413"/>
      <c r="DM24" s="368" t="s">
        <v>197</v>
      </c>
      <c r="DN24" s="340"/>
    </row>
    <row r="25" spans="1:119"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A25" s="1420" t="str">
        <f>CM25</f>
        <v>3rd week</v>
      </c>
      <c r="DB25" s="1420"/>
      <c r="DC25" s="1420"/>
      <c r="DD25" s="1420"/>
      <c r="DE25" s="1420"/>
      <c r="DF25" s="1420"/>
    </row>
    <row r="26" spans="1:119"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80" t="e">
        <f>BY26+CA26+CC26</f>
        <v>#VALUE!</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A26" s="331" t="s">
        <v>172</v>
      </c>
      <c r="DB26" s="332" t="s">
        <v>173</v>
      </c>
      <c r="DC26" s="65" t="s">
        <v>174</v>
      </c>
      <c r="DD26" s="65" t="s">
        <v>175</v>
      </c>
      <c r="DE26" s="65" t="s">
        <v>176</v>
      </c>
      <c r="DF26" s="333" t="s">
        <v>184</v>
      </c>
      <c r="DH26" s="1" t="s">
        <v>179</v>
      </c>
      <c r="DJ26" s="46" t="s">
        <v>182</v>
      </c>
    </row>
    <row r="27" spans="1:119" ht="23.5" customHeight="1">
      <c r="A27" s="75" t="s">
        <v>5</v>
      </c>
      <c r="B27" s="68">
        <v>12</v>
      </c>
      <c r="C27" s="57">
        <f t="shared" ref="C27:C33" si="85">D27+F27+H27+J27</f>
        <v>0</v>
      </c>
      <c r="D27" s="54"/>
      <c r="E27" s="7">
        <f t="shared" ref="E27:E33" si="86">D27*T27</f>
        <v>0</v>
      </c>
      <c r="F27" s="54"/>
      <c r="G27" s="7">
        <f t="shared" ref="G27:G33" si="87">F27*U27</f>
        <v>0</v>
      </c>
      <c r="H27" s="54"/>
      <c r="I27" s="6">
        <f t="shared" ref="I27:I33" si="88">H27*V27</f>
        <v>0</v>
      </c>
      <c r="J27" s="54"/>
      <c r="K27" s="6">
        <f t="shared" ref="K27:K33" si="89">J27*W27</f>
        <v>0</v>
      </c>
      <c r="L27" s="6">
        <f>E27+G27+I27+K27</f>
        <v>0</v>
      </c>
      <c r="M27" s="6" t="e">
        <f>L27/C27</f>
        <v>#DIV/0!</v>
      </c>
      <c r="N27" s="70" t="s">
        <v>93</v>
      </c>
      <c r="O27" s="54">
        <v>170</v>
      </c>
      <c r="P27" s="54"/>
      <c r="Q27" s="76" t="e">
        <f>L27/P27</f>
        <v>#DIV/0!</v>
      </c>
      <c r="R27" s="2"/>
      <c r="T27" s="107">
        <v>3300</v>
      </c>
      <c r="U27" s="107">
        <v>3800</v>
      </c>
      <c r="V27" s="107">
        <v>4800</v>
      </c>
      <c r="W27" s="107">
        <v>2000</v>
      </c>
      <c r="X27" s="107"/>
      <c r="Y27" s="75" t="s">
        <v>5</v>
      </c>
      <c r="Z27" s="48">
        <f t="shared" ref="Z27:Z33" si="90">B27</f>
        <v>12</v>
      </c>
      <c r="AA27" s="57">
        <f t="shared" ref="AA27:AA33" si="91">AB27+AD27+AF27+AH27</f>
        <v>0</v>
      </c>
      <c r="AB27" s="7">
        <f t="shared" ref="AB27:AB33" si="92">D27</f>
        <v>0</v>
      </c>
      <c r="AC27" s="7">
        <f t="shared" ref="AC27:AC33" si="93">AB27*AR27</f>
        <v>0</v>
      </c>
      <c r="AD27" s="7">
        <f>F27</f>
        <v>0</v>
      </c>
      <c r="AE27" s="7">
        <f t="shared" ref="AE27:AE33" si="94">AD27*AS27</f>
        <v>0</v>
      </c>
      <c r="AF27" s="7">
        <f>H27</f>
        <v>0</v>
      </c>
      <c r="AG27" s="7">
        <f t="shared" ref="AG27:AG33" si="95">AF27*AT27</f>
        <v>0</v>
      </c>
      <c r="AH27" s="7">
        <f>J27</f>
        <v>0</v>
      </c>
      <c r="AI27" s="7">
        <f t="shared" ref="AI27:AI33" si="96">AH27*AU27</f>
        <v>0</v>
      </c>
      <c r="AJ27" s="7">
        <f>AC27+AE27+AG27+AI27</f>
        <v>0</v>
      </c>
      <c r="AK27" s="6" t="e">
        <f>AJ27/AA27</f>
        <v>#DIV/0!</v>
      </c>
      <c r="AL27" s="70" t="str">
        <f>N27</f>
        <v>TOP2</v>
      </c>
      <c r="AM27" s="7">
        <f>O27</f>
        <v>170</v>
      </c>
      <c r="AN27" s="6">
        <f>P27</f>
        <v>0</v>
      </c>
      <c r="AO27" s="76" t="e">
        <f>(AJ27+BH27)/AN27</f>
        <v>#DIV/0!</v>
      </c>
      <c r="AP27" s="2"/>
      <c r="AR27" s="107">
        <v>1700</v>
      </c>
      <c r="AS27" s="107">
        <v>2200</v>
      </c>
      <c r="AT27" s="107">
        <v>2200</v>
      </c>
      <c r="AU27" s="107">
        <v>1400</v>
      </c>
      <c r="AV27" s="107"/>
      <c r="AW27" s="75" t="s">
        <v>5</v>
      </c>
      <c r="AX27" s="48">
        <f>B27</f>
        <v>12</v>
      </c>
      <c r="AY27" s="57">
        <f>C27</f>
        <v>0</v>
      </c>
      <c r="AZ27" s="54"/>
      <c r="BA27" s="7">
        <f t="shared" ref="BA27:BA33" si="97">AZ27*BR27</f>
        <v>0</v>
      </c>
      <c r="BB27" s="54"/>
      <c r="BC27" s="7">
        <f t="shared" ref="BC27:BC33" si="98">BB27*BS27</f>
        <v>0</v>
      </c>
      <c r="BD27" s="54"/>
      <c r="BE27" s="6">
        <f t="shared" ref="BE27:BE33" si="99">BD27*BT27</f>
        <v>0</v>
      </c>
      <c r="BF27" s="54"/>
      <c r="BG27" s="6">
        <f t="shared" ref="BG27:BG33" si="100">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12</v>
      </c>
      <c r="BX27" s="119"/>
      <c r="BY27" s="178"/>
      <c r="BZ27" s="178" t="e">
        <f t="shared" ref="BZ27:BZ33" si="101">BY27/BX27</f>
        <v>#DIV/0!</v>
      </c>
      <c r="CA27" s="178"/>
      <c r="CB27" s="179" t="e">
        <f t="shared" ref="CB27:CB33" si="102">CA27/BX27</f>
        <v>#DIV/0!</v>
      </c>
      <c r="CC27" s="179"/>
      <c r="CD27" s="179"/>
      <c r="CE27" s="932">
        <f>BY27+CA27+CC27+CD27</f>
        <v>0</v>
      </c>
      <c r="CF27" s="181" t="e">
        <f>CE27/BX27</f>
        <v>#DIV/0!</v>
      </c>
      <c r="CG27" s="291"/>
      <c r="CH27" s="291"/>
      <c r="CI27" s="291"/>
      <c r="CJ27" s="291">
        <f>SUM(CG27:CI27)</f>
        <v>0</v>
      </c>
      <c r="CK27" s="182" t="e">
        <f t="shared" ref="CK27:CK34" si="103">CE27/CJ27</f>
        <v>#DIV/0!</v>
      </c>
      <c r="CM27" s="321">
        <v>17.5</v>
      </c>
      <c r="CN27" s="321">
        <v>24.2</v>
      </c>
      <c r="CO27" s="578">
        <v>5</v>
      </c>
      <c r="CP27" s="579">
        <v>4</v>
      </c>
      <c r="CQ27" s="579">
        <v>4</v>
      </c>
      <c r="CR27" s="356">
        <f>SUM(CO27:CQ27)/3</f>
        <v>4.333333333333333</v>
      </c>
      <c r="CT27" s="355" t="s">
        <v>180</v>
      </c>
      <c r="CU27" s="3"/>
      <c r="CV27" s="354">
        <v>5</v>
      </c>
      <c r="DA27" s="326">
        <v>16.600000000000001</v>
      </c>
      <c r="DB27" s="326">
        <v>19.3</v>
      </c>
      <c r="DC27" s="637">
        <v>1</v>
      </c>
      <c r="DD27" s="635">
        <v>2</v>
      </c>
      <c r="DE27" s="579">
        <v>4</v>
      </c>
      <c r="DF27" s="356">
        <f>SUM(DC27:DE27)/3</f>
        <v>2.3333333333333335</v>
      </c>
      <c r="DH27" s="355" t="s">
        <v>180</v>
      </c>
      <c r="DI27" s="3"/>
      <c r="DJ27" s="354">
        <v>5</v>
      </c>
      <c r="DO27" s="1">
        <v>15</v>
      </c>
    </row>
    <row r="28" spans="1:119" ht="23.5" customHeight="1">
      <c r="A28" s="147" t="s">
        <v>6</v>
      </c>
      <c r="B28" s="542">
        <v>13</v>
      </c>
      <c r="C28" s="57">
        <f t="shared" si="85"/>
        <v>0</v>
      </c>
      <c r="D28" s="54"/>
      <c r="E28" s="7">
        <f t="shared" si="86"/>
        <v>0</v>
      </c>
      <c r="F28" s="54"/>
      <c r="G28" s="7">
        <f t="shared" si="87"/>
        <v>0</v>
      </c>
      <c r="H28" s="54"/>
      <c r="I28" s="6">
        <f t="shared" si="88"/>
        <v>0</v>
      </c>
      <c r="J28" s="54"/>
      <c r="K28" s="6">
        <f t="shared" si="89"/>
        <v>0</v>
      </c>
      <c r="L28" s="6">
        <f t="shared" ref="L28:L33" si="104">E28+G28+I28+K28</f>
        <v>0</v>
      </c>
      <c r="M28" s="6" t="e">
        <f t="shared" ref="M28:M33" si="105">L28/C28</f>
        <v>#DIV/0!</v>
      </c>
      <c r="N28" s="70" t="s">
        <v>96</v>
      </c>
      <c r="O28" s="54">
        <v>150</v>
      </c>
      <c r="P28" s="54"/>
      <c r="Q28" s="76" t="e">
        <f t="shared" ref="Q28:Q34" si="106">L28/P28</f>
        <v>#DIV/0!</v>
      </c>
      <c r="R28" s="2"/>
      <c r="T28" s="107">
        <v>3300</v>
      </c>
      <c r="U28" s="107">
        <v>3800</v>
      </c>
      <c r="V28" s="107">
        <v>4800</v>
      </c>
      <c r="W28" s="107">
        <v>2000</v>
      </c>
      <c r="X28" s="107"/>
      <c r="Y28" s="77" t="s">
        <v>6</v>
      </c>
      <c r="Z28" s="48">
        <f t="shared" si="90"/>
        <v>13</v>
      </c>
      <c r="AA28" s="57">
        <f t="shared" si="91"/>
        <v>0</v>
      </c>
      <c r="AB28" s="7">
        <f t="shared" si="92"/>
        <v>0</v>
      </c>
      <c r="AC28" s="7">
        <f t="shared" si="93"/>
        <v>0</v>
      </c>
      <c r="AD28" s="7">
        <f t="shared" ref="AD28:AD33" si="107">F28</f>
        <v>0</v>
      </c>
      <c r="AE28" s="7">
        <f t="shared" si="94"/>
        <v>0</v>
      </c>
      <c r="AF28" s="7">
        <f t="shared" ref="AF28:AF33" si="108">H28</f>
        <v>0</v>
      </c>
      <c r="AG28" s="7">
        <f t="shared" si="95"/>
        <v>0</v>
      </c>
      <c r="AH28" s="7">
        <f t="shared" ref="AH28:AH33" si="109">J28</f>
        <v>0</v>
      </c>
      <c r="AI28" s="7">
        <f t="shared" si="96"/>
        <v>0</v>
      </c>
      <c r="AJ28" s="7">
        <f t="shared" ref="AJ28:AJ33" si="110">AC28+AE28+AG28+AI28</f>
        <v>0</v>
      </c>
      <c r="AK28" s="6" t="e">
        <f t="shared" ref="AK28:AK33" si="111">AJ28/AA28</f>
        <v>#DIV/0!</v>
      </c>
      <c r="AL28" s="70" t="str">
        <f t="shared" ref="AL28:AN33" si="112">N28</f>
        <v>ON2</v>
      </c>
      <c r="AM28" s="7">
        <f t="shared" si="112"/>
        <v>150</v>
      </c>
      <c r="AN28" s="6">
        <f t="shared" si="112"/>
        <v>0</v>
      </c>
      <c r="AO28" s="76" t="e">
        <f t="shared" ref="AO28:AO33" si="113">(AJ28+BH28)/AN28</f>
        <v>#DIV/0!</v>
      </c>
      <c r="AP28" s="2"/>
      <c r="AR28" s="107">
        <v>1700</v>
      </c>
      <c r="AS28" s="107">
        <v>2200</v>
      </c>
      <c r="AT28" s="107">
        <v>2200</v>
      </c>
      <c r="AU28" s="107">
        <v>1400</v>
      </c>
      <c r="AV28" s="107"/>
      <c r="AW28" s="77" t="s">
        <v>6</v>
      </c>
      <c r="AX28" s="48">
        <f t="shared" ref="AX28:AY34" si="114">B28</f>
        <v>13</v>
      </c>
      <c r="AY28" s="57">
        <f t="shared" si="114"/>
        <v>0</v>
      </c>
      <c r="AZ28" s="54">
        <v>22</v>
      </c>
      <c r="BA28" s="7">
        <f t="shared" si="97"/>
        <v>0</v>
      </c>
      <c r="BB28" s="54">
        <v>10</v>
      </c>
      <c r="BC28" s="7">
        <f t="shared" si="98"/>
        <v>0</v>
      </c>
      <c r="BD28" s="54">
        <v>6</v>
      </c>
      <c r="BE28" s="6">
        <f t="shared" si="99"/>
        <v>0</v>
      </c>
      <c r="BF28" s="54"/>
      <c r="BG28" s="6">
        <f t="shared" si="100"/>
        <v>0</v>
      </c>
      <c r="BH28" s="6">
        <f t="shared" ref="BH28:BI34" si="115">L28</f>
        <v>0</v>
      </c>
      <c r="BI28" s="6" t="e">
        <f t="shared" si="115"/>
        <v>#DIV/0!</v>
      </c>
      <c r="BJ28" s="6">
        <f t="shared" ref="BJ28:BK34" si="116">AJ28</f>
        <v>0</v>
      </c>
      <c r="BK28" s="7" t="e">
        <f t="shared" si="116"/>
        <v>#DIV/0!</v>
      </c>
      <c r="BL28" s="101">
        <f t="shared" ref="BL28:BM33" si="117">BH28+BJ28</f>
        <v>0</v>
      </c>
      <c r="BM28" s="90" t="e">
        <f t="shared" si="117"/>
        <v>#DIV/0!</v>
      </c>
      <c r="BN28" s="90"/>
      <c r="BO28" s="76" t="e">
        <f t="shared" ref="BO28:BO34" si="118">Q28+AO28</f>
        <v>#DIV/0!</v>
      </c>
      <c r="BP28" s="2"/>
      <c r="BR28" s="55"/>
      <c r="BS28" s="55"/>
      <c r="BT28" s="55"/>
      <c r="BU28" s="55"/>
      <c r="BV28" s="173" t="s">
        <v>6</v>
      </c>
      <c r="BW28" s="190">
        <f t="shared" ref="BW28:BW33" si="119">AX28</f>
        <v>13</v>
      </c>
      <c r="BX28" s="119"/>
      <c r="BY28" s="178"/>
      <c r="BZ28" s="178" t="e">
        <f t="shared" si="101"/>
        <v>#DIV/0!</v>
      </c>
      <c r="CA28" s="179"/>
      <c r="CB28" s="179" t="e">
        <f t="shared" si="102"/>
        <v>#DIV/0!</v>
      </c>
      <c r="CC28" s="179"/>
      <c r="CD28" s="179"/>
      <c r="CE28" s="932">
        <f t="shared" ref="CE28:CE33" si="120">BY28+CA28+CC28+CD28</f>
        <v>0</v>
      </c>
      <c r="CF28" s="181" t="e">
        <f t="shared" ref="CF28:CF33" si="121">CE28/BX28</f>
        <v>#DIV/0!</v>
      </c>
      <c r="CG28" s="291"/>
      <c r="CH28" s="291"/>
      <c r="CI28" s="291"/>
      <c r="CJ28" s="291">
        <f t="shared" ref="CJ28:CJ33" si="122">SUM(CG28:CI28)</f>
        <v>0</v>
      </c>
      <c r="CK28" s="182" t="e">
        <f t="shared" si="103"/>
        <v>#DIV/0!</v>
      </c>
      <c r="CM28" s="321">
        <v>15.8</v>
      </c>
      <c r="CN28" s="321">
        <v>28.5</v>
      </c>
      <c r="CO28" s="578">
        <v>5</v>
      </c>
      <c r="CP28" s="578">
        <v>5</v>
      </c>
      <c r="CQ28" s="578">
        <v>5</v>
      </c>
      <c r="CR28" s="356">
        <f t="shared" ref="CR28:CR33" si="123">SUM(CO28:CQ28)/3</f>
        <v>5</v>
      </c>
      <c r="CT28" s="42" t="s">
        <v>181</v>
      </c>
      <c r="CV28" s="1">
        <v>4</v>
      </c>
      <c r="DA28" s="326">
        <v>12</v>
      </c>
      <c r="DB28" s="326">
        <v>23.6</v>
      </c>
      <c r="DC28" s="579">
        <v>4</v>
      </c>
      <c r="DD28" s="635">
        <v>2</v>
      </c>
      <c r="DE28" s="635">
        <v>2</v>
      </c>
      <c r="DF28" s="356">
        <f t="shared" ref="DF28:DF33" si="124">SUM(DC28:DE28)/3</f>
        <v>2.6666666666666665</v>
      </c>
      <c r="DH28" s="42" t="s">
        <v>181</v>
      </c>
      <c r="DJ28" s="1">
        <v>4</v>
      </c>
      <c r="DO28" s="1">
        <v>16</v>
      </c>
    </row>
    <row r="29" spans="1:119" ht="23.5" customHeight="1">
      <c r="A29" s="77" t="s">
        <v>7</v>
      </c>
      <c r="B29" s="68">
        <v>14</v>
      </c>
      <c r="C29" s="57">
        <f t="shared" si="85"/>
        <v>0</v>
      </c>
      <c r="D29" s="54"/>
      <c r="E29" s="7">
        <f t="shared" si="86"/>
        <v>0</v>
      </c>
      <c r="F29" s="54"/>
      <c r="G29" s="7">
        <f t="shared" si="87"/>
        <v>0</v>
      </c>
      <c r="H29" s="54"/>
      <c r="I29" s="6">
        <f t="shared" si="88"/>
        <v>0</v>
      </c>
      <c r="J29" s="54"/>
      <c r="K29" s="6">
        <f t="shared" si="89"/>
        <v>0</v>
      </c>
      <c r="L29" s="6">
        <f t="shared" si="104"/>
        <v>0</v>
      </c>
      <c r="M29" s="6" t="e">
        <f t="shared" si="105"/>
        <v>#DIV/0!</v>
      </c>
      <c r="N29" s="70" t="s">
        <v>96</v>
      </c>
      <c r="O29" s="54">
        <v>150</v>
      </c>
      <c r="P29" s="54"/>
      <c r="Q29" s="76" t="e">
        <f t="shared" si="106"/>
        <v>#DIV/0!</v>
      </c>
      <c r="R29" s="2"/>
      <c r="T29" s="107">
        <v>3300</v>
      </c>
      <c r="U29" s="107">
        <v>3800</v>
      </c>
      <c r="V29" s="107">
        <v>4800</v>
      </c>
      <c r="W29" s="107">
        <v>2000</v>
      </c>
      <c r="X29" s="107"/>
      <c r="Y29" s="77" t="s">
        <v>7</v>
      </c>
      <c r="Z29" s="48">
        <f t="shared" si="90"/>
        <v>14</v>
      </c>
      <c r="AA29" s="57">
        <f t="shared" si="91"/>
        <v>0</v>
      </c>
      <c r="AB29" s="7">
        <f t="shared" si="92"/>
        <v>0</v>
      </c>
      <c r="AC29" s="7">
        <f t="shared" si="93"/>
        <v>0</v>
      </c>
      <c r="AD29" s="7">
        <f t="shared" si="107"/>
        <v>0</v>
      </c>
      <c r="AE29" s="7">
        <f t="shared" si="94"/>
        <v>0</v>
      </c>
      <c r="AF29" s="7">
        <f t="shared" si="108"/>
        <v>0</v>
      </c>
      <c r="AG29" s="7">
        <f t="shared" si="95"/>
        <v>0</v>
      </c>
      <c r="AH29" s="7">
        <f t="shared" si="109"/>
        <v>0</v>
      </c>
      <c r="AI29" s="7">
        <f t="shared" si="96"/>
        <v>0</v>
      </c>
      <c r="AJ29" s="7">
        <f t="shared" si="110"/>
        <v>0</v>
      </c>
      <c r="AK29" s="6" t="e">
        <f t="shared" si="111"/>
        <v>#DIV/0!</v>
      </c>
      <c r="AL29" s="70" t="str">
        <f t="shared" si="112"/>
        <v>ON2</v>
      </c>
      <c r="AM29" s="7">
        <f t="shared" si="112"/>
        <v>150</v>
      </c>
      <c r="AN29" s="6">
        <f t="shared" si="112"/>
        <v>0</v>
      </c>
      <c r="AO29" s="76" t="e">
        <f t="shared" si="113"/>
        <v>#DIV/0!</v>
      </c>
      <c r="AP29" s="2"/>
      <c r="AR29" s="107">
        <v>1700</v>
      </c>
      <c r="AS29" s="107">
        <v>2200</v>
      </c>
      <c r="AT29" s="107">
        <v>2200</v>
      </c>
      <c r="AU29" s="107">
        <v>1400</v>
      </c>
      <c r="AV29" s="107"/>
      <c r="AW29" s="77" t="s">
        <v>7</v>
      </c>
      <c r="AX29" s="48">
        <f t="shared" si="114"/>
        <v>14</v>
      </c>
      <c r="AY29" s="57">
        <f t="shared" si="114"/>
        <v>0</v>
      </c>
      <c r="AZ29" s="54">
        <v>22</v>
      </c>
      <c r="BA29" s="7">
        <f t="shared" si="97"/>
        <v>0</v>
      </c>
      <c r="BB29" s="54">
        <v>10</v>
      </c>
      <c r="BC29" s="7">
        <f t="shared" si="98"/>
        <v>0</v>
      </c>
      <c r="BD29" s="54">
        <v>6</v>
      </c>
      <c r="BE29" s="6">
        <f t="shared" si="99"/>
        <v>0</v>
      </c>
      <c r="BF29" s="54"/>
      <c r="BG29" s="6">
        <f t="shared" si="100"/>
        <v>0</v>
      </c>
      <c r="BH29" s="6">
        <f t="shared" si="115"/>
        <v>0</v>
      </c>
      <c r="BI29" s="6" t="e">
        <f t="shared" si="115"/>
        <v>#DIV/0!</v>
      </c>
      <c r="BJ29" s="6">
        <f t="shared" si="116"/>
        <v>0</v>
      </c>
      <c r="BK29" s="7" t="e">
        <f t="shared" si="116"/>
        <v>#DIV/0!</v>
      </c>
      <c r="BL29" s="101">
        <f t="shared" si="117"/>
        <v>0</v>
      </c>
      <c r="BM29" s="90" t="e">
        <f t="shared" si="117"/>
        <v>#DIV/0!</v>
      </c>
      <c r="BN29" s="90"/>
      <c r="BO29" s="76" t="e">
        <f t="shared" si="118"/>
        <v>#DIV/0!</v>
      </c>
      <c r="BP29" s="2"/>
      <c r="BR29" s="55"/>
      <c r="BS29" s="55"/>
      <c r="BT29" s="55"/>
      <c r="BU29" s="55"/>
      <c r="BV29" s="173" t="s">
        <v>7</v>
      </c>
      <c r="BW29" s="190">
        <f t="shared" si="119"/>
        <v>14</v>
      </c>
      <c r="BX29" s="119"/>
      <c r="BY29" s="178"/>
      <c r="BZ29" s="178" t="e">
        <f t="shared" si="101"/>
        <v>#DIV/0!</v>
      </c>
      <c r="CA29" s="801"/>
      <c r="CB29" s="179" t="e">
        <f t="shared" si="102"/>
        <v>#DIV/0!</v>
      </c>
      <c r="CC29" s="179"/>
      <c r="CD29" s="179"/>
      <c r="CE29" s="180">
        <f t="shared" si="120"/>
        <v>0</v>
      </c>
      <c r="CF29" s="181" t="e">
        <f t="shared" si="121"/>
        <v>#DIV/0!</v>
      </c>
      <c r="CG29" s="291"/>
      <c r="CH29" s="291"/>
      <c r="CI29" s="291"/>
      <c r="CJ29" s="291">
        <f t="shared" si="122"/>
        <v>0</v>
      </c>
      <c r="CK29" s="182" t="e">
        <f t="shared" si="103"/>
        <v>#DIV/0!</v>
      </c>
      <c r="CM29" s="321"/>
      <c r="CN29" s="321"/>
      <c r="CO29" s="334"/>
      <c r="CP29" s="334"/>
      <c r="CQ29" s="334"/>
      <c r="CR29" s="356">
        <f t="shared" si="123"/>
        <v>0</v>
      </c>
      <c r="CT29" s="42" t="s">
        <v>185</v>
      </c>
      <c r="CV29" s="1">
        <v>3</v>
      </c>
      <c r="DA29" s="326">
        <v>18.2</v>
      </c>
      <c r="DB29" s="326">
        <v>24.7</v>
      </c>
      <c r="DC29" s="579">
        <v>4</v>
      </c>
      <c r="DD29" s="635">
        <v>2</v>
      </c>
      <c r="DE29" s="579">
        <v>4</v>
      </c>
      <c r="DF29" s="356">
        <f t="shared" si="124"/>
        <v>3.3333333333333335</v>
      </c>
      <c r="DH29" s="42" t="s">
        <v>185</v>
      </c>
      <c r="DJ29" s="1">
        <v>3</v>
      </c>
      <c r="DO29" s="1">
        <v>17</v>
      </c>
    </row>
    <row r="30" spans="1:119" ht="23.5" customHeight="1">
      <c r="A30" s="77" t="s">
        <v>8</v>
      </c>
      <c r="B30" s="68">
        <v>15</v>
      </c>
      <c r="C30" s="57">
        <f t="shared" si="85"/>
        <v>0</v>
      </c>
      <c r="D30" s="54"/>
      <c r="E30" s="7">
        <f t="shared" si="86"/>
        <v>0</v>
      </c>
      <c r="F30" s="54"/>
      <c r="G30" s="7">
        <f t="shared" si="87"/>
        <v>0</v>
      </c>
      <c r="H30" s="54"/>
      <c r="I30" s="6">
        <f t="shared" si="88"/>
        <v>0</v>
      </c>
      <c r="J30" s="54"/>
      <c r="K30" s="6">
        <f t="shared" si="89"/>
        <v>0</v>
      </c>
      <c r="L30" s="6">
        <f t="shared" si="104"/>
        <v>0</v>
      </c>
      <c r="M30" s="6" t="e">
        <f t="shared" si="105"/>
        <v>#DIV/0!</v>
      </c>
      <c r="N30" s="70" t="s">
        <v>95</v>
      </c>
      <c r="O30" s="54">
        <v>150</v>
      </c>
      <c r="P30" s="54"/>
      <c r="Q30" s="76" t="e">
        <f t="shared" si="106"/>
        <v>#DIV/0!</v>
      </c>
      <c r="R30" s="2"/>
      <c r="T30" s="107">
        <v>3300</v>
      </c>
      <c r="U30" s="107">
        <v>3800</v>
      </c>
      <c r="V30" s="107">
        <v>4800</v>
      </c>
      <c r="W30" s="107">
        <v>2000</v>
      </c>
      <c r="X30" s="107"/>
      <c r="Y30" s="77" t="s">
        <v>8</v>
      </c>
      <c r="Z30" s="48">
        <f t="shared" si="90"/>
        <v>15</v>
      </c>
      <c r="AA30" s="57">
        <f t="shared" si="91"/>
        <v>0</v>
      </c>
      <c r="AB30" s="7">
        <f t="shared" si="92"/>
        <v>0</v>
      </c>
      <c r="AC30" s="7">
        <f t="shared" si="93"/>
        <v>0</v>
      </c>
      <c r="AD30" s="7">
        <f t="shared" si="107"/>
        <v>0</v>
      </c>
      <c r="AE30" s="7">
        <f t="shared" si="94"/>
        <v>0</v>
      </c>
      <c r="AF30" s="7">
        <f t="shared" si="108"/>
        <v>0</v>
      </c>
      <c r="AG30" s="7">
        <f t="shared" si="95"/>
        <v>0</v>
      </c>
      <c r="AH30" s="7">
        <f t="shared" si="109"/>
        <v>0</v>
      </c>
      <c r="AI30" s="7">
        <f t="shared" si="96"/>
        <v>0</v>
      </c>
      <c r="AJ30" s="7">
        <f t="shared" si="110"/>
        <v>0</v>
      </c>
      <c r="AK30" s="6" t="e">
        <f t="shared" si="111"/>
        <v>#DIV/0!</v>
      </c>
      <c r="AL30" s="70" t="str">
        <f t="shared" si="112"/>
        <v>ON2</v>
      </c>
      <c r="AM30" s="7">
        <f t="shared" si="112"/>
        <v>150</v>
      </c>
      <c r="AN30" s="6">
        <f t="shared" si="112"/>
        <v>0</v>
      </c>
      <c r="AO30" s="76" t="e">
        <f t="shared" si="113"/>
        <v>#DIV/0!</v>
      </c>
      <c r="AP30" s="2"/>
      <c r="AR30" s="107">
        <v>1700</v>
      </c>
      <c r="AS30" s="107">
        <v>2200</v>
      </c>
      <c r="AT30" s="107">
        <v>2200</v>
      </c>
      <c r="AU30" s="107">
        <v>1400</v>
      </c>
      <c r="AV30" s="107"/>
      <c r="AW30" s="77" t="s">
        <v>8</v>
      </c>
      <c r="AX30" s="48">
        <f t="shared" si="114"/>
        <v>15</v>
      </c>
      <c r="AY30" s="57">
        <f t="shared" si="114"/>
        <v>0</v>
      </c>
      <c r="AZ30" s="54">
        <v>10</v>
      </c>
      <c r="BA30" s="7">
        <f t="shared" si="97"/>
        <v>0</v>
      </c>
      <c r="BB30" s="54">
        <v>24</v>
      </c>
      <c r="BC30" s="7">
        <f t="shared" si="98"/>
        <v>0</v>
      </c>
      <c r="BD30" s="54">
        <v>12</v>
      </c>
      <c r="BE30" s="6">
        <f t="shared" si="99"/>
        <v>0</v>
      </c>
      <c r="BF30" s="54"/>
      <c r="BG30" s="6">
        <f t="shared" si="100"/>
        <v>0</v>
      </c>
      <c r="BH30" s="6">
        <f t="shared" si="115"/>
        <v>0</v>
      </c>
      <c r="BI30" s="6" t="e">
        <f t="shared" si="115"/>
        <v>#DIV/0!</v>
      </c>
      <c r="BJ30" s="6">
        <f t="shared" si="116"/>
        <v>0</v>
      </c>
      <c r="BK30" s="7" t="e">
        <f t="shared" si="116"/>
        <v>#DIV/0!</v>
      </c>
      <c r="BL30" s="101">
        <f t="shared" si="117"/>
        <v>0</v>
      </c>
      <c r="BM30" s="90" t="e">
        <f t="shared" si="117"/>
        <v>#DIV/0!</v>
      </c>
      <c r="BN30" s="90"/>
      <c r="BO30" s="76" t="e">
        <f t="shared" si="118"/>
        <v>#DIV/0!</v>
      </c>
      <c r="BP30" s="2"/>
      <c r="BR30" s="55"/>
      <c r="BS30" s="55"/>
      <c r="BT30" s="55"/>
      <c r="BU30" s="55"/>
      <c r="BV30" s="173" t="s">
        <v>8</v>
      </c>
      <c r="BW30" s="190">
        <f t="shared" si="119"/>
        <v>15</v>
      </c>
      <c r="BX30" s="119"/>
      <c r="BY30" s="178"/>
      <c r="BZ30" s="178" t="e">
        <f t="shared" si="101"/>
        <v>#DIV/0!</v>
      </c>
      <c r="CA30" s="801"/>
      <c r="CB30" s="179" t="e">
        <f t="shared" si="102"/>
        <v>#DIV/0!</v>
      </c>
      <c r="CC30" s="179"/>
      <c r="CD30" s="179"/>
      <c r="CE30" s="180">
        <f t="shared" si="120"/>
        <v>0</v>
      </c>
      <c r="CF30" s="181" t="e">
        <f t="shared" si="121"/>
        <v>#DIV/0!</v>
      </c>
      <c r="CG30" s="291"/>
      <c r="CH30" s="291"/>
      <c r="CI30" s="291"/>
      <c r="CJ30" s="291">
        <f t="shared" si="122"/>
        <v>0</v>
      </c>
      <c r="CK30" s="182" t="e">
        <f t="shared" si="103"/>
        <v>#DIV/0!</v>
      </c>
      <c r="CM30" s="321"/>
      <c r="CN30" s="321"/>
      <c r="CO30" s="334"/>
      <c r="CP30" s="334"/>
      <c r="CQ30" s="334"/>
      <c r="CR30" s="356">
        <f t="shared" si="123"/>
        <v>0</v>
      </c>
      <c r="CT30" s="42" t="s">
        <v>177</v>
      </c>
      <c r="CV30" s="1">
        <v>2</v>
      </c>
      <c r="DA30" s="326">
        <v>16.899999999999999</v>
      </c>
      <c r="DB30" s="326">
        <v>25</v>
      </c>
      <c r="DC30" s="578">
        <v>5</v>
      </c>
      <c r="DD30" s="635">
        <v>2</v>
      </c>
      <c r="DE30" s="579">
        <v>4</v>
      </c>
      <c r="DF30" s="356">
        <f t="shared" si="124"/>
        <v>3.6666666666666665</v>
      </c>
      <c r="DH30" s="42" t="s">
        <v>177</v>
      </c>
      <c r="DJ30" s="1">
        <v>2</v>
      </c>
      <c r="DO30" s="1">
        <v>18</v>
      </c>
    </row>
    <row r="31" spans="1:119" ht="23.5" customHeight="1">
      <c r="A31" s="77" t="s">
        <v>9</v>
      </c>
      <c r="B31" s="68">
        <v>16</v>
      </c>
      <c r="C31" s="57">
        <f t="shared" si="85"/>
        <v>0</v>
      </c>
      <c r="D31" s="54"/>
      <c r="E31" s="7">
        <f t="shared" si="86"/>
        <v>0</v>
      </c>
      <c r="F31" s="54"/>
      <c r="G31" s="7">
        <f t="shared" si="87"/>
        <v>0</v>
      </c>
      <c r="H31" s="54"/>
      <c r="I31" s="6">
        <f t="shared" si="88"/>
        <v>0</v>
      </c>
      <c r="J31" s="54"/>
      <c r="K31" s="6">
        <f t="shared" si="89"/>
        <v>0</v>
      </c>
      <c r="L31" s="6">
        <f t="shared" si="104"/>
        <v>0</v>
      </c>
      <c r="M31" s="6" t="e">
        <f t="shared" si="105"/>
        <v>#DIV/0!</v>
      </c>
      <c r="N31" s="70" t="s">
        <v>95</v>
      </c>
      <c r="O31" s="54">
        <v>150</v>
      </c>
      <c r="P31" s="54"/>
      <c r="Q31" s="76" t="e">
        <f t="shared" si="106"/>
        <v>#DIV/0!</v>
      </c>
      <c r="R31" s="2"/>
      <c r="T31" s="107">
        <v>3300</v>
      </c>
      <c r="U31" s="107">
        <v>3800</v>
      </c>
      <c r="V31" s="107">
        <v>4800</v>
      </c>
      <c r="W31" s="107">
        <v>2000</v>
      </c>
      <c r="X31" s="107"/>
      <c r="Y31" s="77" t="s">
        <v>9</v>
      </c>
      <c r="Z31" s="48">
        <f t="shared" si="90"/>
        <v>16</v>
      </c>
      <c r="AA31" s="57">
        <f t="shared" si="91"/>
        <v>0</v>
      </c>
      <c r="AB31" s="7">
        <f t="shared" si="92"/>
        <v>0</v>
      </c>
      <c r="AC31" s="7">
        <f t="shared" si="93"/>
        <v>0</v>
      </c>
      <c r="AD31" s="7">
        <f t="shared" si="107"/>
        <v>0</v>
      </c>
      <c r="AE31" s="7">
        <f t="shared" si="94"/>
        <v>0</v>
      </c>
      <c r="AF31" s="7">
        <f t="shared" si="108"/>
        <v>0</v>
      </c>
      <c r="AG31" s="7">
        <f t="shared" si="95"/>
        <v>0</v>
      </c>
      <c r="AH31" s="7">
        <f t="shared" si="109"/>
        <v>0</v>
      </c>
      <c r="AI31" s="7">
        <f t="shared" si="96"/>
        <v>0</v>
      </c>
      <c r="AJ31" s="7">
        <f t="shared" si="110"/>
        <v>0</v>
      </c>
      <c r="AK31" s="6" t="e">
        <f t="shared" si="111"/>
        <v>#DIV/0!</v>
      </c>
      <c r="AL31" s="70" t="str">
        <f t="shared" si="112"/>
        <v>ON2</v>
      </c>
      <c r="AM31" s="7">
        <f t="shared" si="112"/>
        <v>150</v>
      </c>
      <c r="AN31" s="6">
        <f t="shared" si="112"/>
        <v>0</v>
      </c>
      <c r="AO31" s="76" t="e">
        <f t="shared" si="113"/>
        <v>#DIV/0!</v>
      </c>
      <c r="AP31" s="2"/>
      <c r="AR31" s="107">
        <v>1700</v>
      </c>
      <c r="AS31" s="107">
        <v>2200</v>
      </c>
      <c r="AT31" s="107">
        <v>2200</v>
      </c>
      <c r="AU31" s="107">
        <v>1400</v>
      </c>
      <c r="AV31" s="107"/>
      <c r="AW31" s="77" t="s">
        <v>9</v>
      </c>
      <c r="AX31" s="48">
        <f t="shared" si="114"/>
        <v>16</v>
      </c>
      <c r="AY31" s="57">
        <f t="shared" si="114"/>
        <v>0</v>
      </c>
      <c r="AZ31" s="54">
        <v>10</v>
      </c>
      <c r="BA31" s="7">
        <f t="shared" si="97"/>
        <v>0</v>
      </c>
      <c r="BB31" s="54">
        <v>24</v>
      </c>
      <c r="BC31" s="7">
        <f t="shared" si="98"/>
        <v>0</v>
      </c>
      <c r="BD31" s="54">
        <v>12</v>
      </c>
      <c r="BE31" s="6">
        <f t="shared" si="99"/>
        <v>0</v>
      </c>
      <c r="BF31" s="54"/>
      <c r="BG31" s="6">
        <f t="shared" si="100"/>
        <v>0</v>
      </c>
      <c r="BH31" s="6">
        <f t="shared" si="115"/>
        <v>0</v>
      </c>
      <c r="BI31" s="6" t="e">
        <f t="shared" si="115"/>
        <v>#DIV/0!</v>
      </c>
      <c r="BJ31" s="6">
        <f t="shared" si="116"/>
        <v>0</v>
      </c>
      <c r="BK31" s="7" t="e">
        <f t="shared" si="116"/>
        <v>#DIV/0!</v>
      </c>
      <c r="BL31" s="101">
        <f t="shared" si="117"/>
        <v>0</v>
      </c>
      <c r="BM31" s="90" t="e">
        <f t="shared" si="117"/>
        <v>#DIV/0!</v>
      </c>
      <c r="BN31" s="90"/>
      <c r="BO31" s="76" t="e">
        <f t="shared" si="118"/>
        <v>#DIV/0!</v>
      </c>
      <c r="BP31" s="2"/>
      <c r="BR31" s="55"/>
      <c r="BS31" s="55"/>
      <c r="BT31" s="55"/>
      <c r="BU31" s="55"/>
      <c r="BV31" s="173" t="s">
        <v>9</v>
      </c>
      <c r="BW31" s="190">
        <f t="shared" si="119"/>
        <v>16</v>
      </c>
      <c r="BX31" s="119"/>
      <c r="BY31" s="178"/>
      <c r="BZ31" s="178" t="e">
        <f t="shared" si="101"/>
        <v>#DIV/0!</v>
      </c>
      <c r="CA31" s="801"/>
      <c r="CB31" s="179" t="e">
        <f t="shared" si="102"/>
        <v>#DIV/0!</v>
      </c>
      <c r="CC31" s="179"/>
      <c r="CD31" s="179"/>
      <c r="CE31" s="180">
        <f t="shared" si="120"/>
        <v>0</v>
      </c>
      <c r="CF31" s="181" t="e">
        <f t="shared" si="121"/>
        <v>#DIV/0!</v>
      </c>
      <c r="CG31" s="291"/>
      <c r="CH31" s="291"/>
      <c r="CI31" s="291"/>
      <c r="CJ31" s="291">
        <f t="shared" si="122"/>
        <v>0</v>
      </c>
      <c r="CK31" s="182" t="e">
        <f t="shared" si="103"/>
        <v>#DIV/0!</v>
      </c>
      <c r="CM31" s="321"/>
      <c r="CN31" s="326"/>
      <c r="CO31" s="334"/>
      <c r="CP31" s="334"/>
      <c r="CQ31" s="334"/>
      <c r="CR31" s="356">
        <f t="shared" si="123"/>
        <v>0</v>
      </c>
      <c r="CT31" s="42" t="s">
        <v>178</v>
      </c>
      <c r="CV31" s="1">
        <v>1</v>
      </c>
      <c r="DA31" s="326">
        <v>14</v>
      </c>
      <c r="DB31" s="326">
        <v>23.7</v>
      </c>
      <c r="DC31" s="579">
        <v>4</v>
      </c>
      <c r="DD31" s="579">
        <v>4</v>
      </c>
      <c r="DE31" s="579">
        <v>4</v>
      </c>
      <c r="DF31" s="356">
        <f t="shared" si="124"/>
        <v>4</v>
      </c>
      <c r="DH31" s="42" t="s">
        <v>178</v>
      </c>
      <c r="DJ31" s="1">
        <v>1</v>
      </c>
      <c r="DO31" s="1">
        <v>19</v>
      </c>
    </row>
    <row r="32" spans="1:119" ht="23.5" customHeight="1">
      <c r="A32" s="77" t="s">
        <v>10</v>
      </c>
      <c r="B32" s="68">
        <v>17</v>
      </c>
      <c r="C32" s="57">
        <f t="shared" si="85"/>
        <v>0</v>
      </c>
      <c r="D32" s="54"/>
      <c r="E32" s="7">
        <f t="shared" si="86"/>
        <v>0</v>
      </c>
      <c r="F32" s="54"/>
      <c r="G32" s="7">
        <f t="shared" si="87"/>
        <v>0</v>
      </c>
      <c r="H32" s="54"/>
      <c r="I32" s="6">
        <f t="shared" si="88"/>
        <v>0</v>
      </c>
      <c r="J32" s="54"/>
      <c r="K32" s="6">
        <f t="shared" si="89"/>
        <v>0</v>
      </c>
      <c r="L32" s="6">
        <f t="shared" si="104"/>
        <v>0</v>
      </c>
      <c r="M32" s="6" t="e">
        <f t="shared" si="105"/>
        <v>#DIV/0!</v>
      </c>
      <c r="N32" s="70" t="s">
        <v>94</v>
      </c>
      <c r="O32" s="54">
        <v>160</v>
      </c>
      <c r="P32" s="54"/>
      <c r="Q32" s="76" t="e">
        <f t="shared" si="106"/>
        <v>#DIV/0!</v>
      </c>
      <c r="R32" s="2"/>
      <c r="T32" s="107">
        <v>3300</v>
      </c>
      <c r="U32" s="107">
        <v>3800</v>
      </c>
      <c r="V32" s="107">
        <v>4800</v>
      </c>
      <c r="W32" s="107">
        <v>2000</v>
      </c>
      <c r="X32" s="107"/>
      <c r="Y32" s="77" t="s">
        <v>10</v>
      </c>
      <c r="Z32" s="48">
        <f t="shared" si="90"/>
        <v>17</v>
      </c>
      <c r="AA32" s="57">
        <f t="shared" si="91"/>
        <v>0</v>
      </c>
      <c r="AB32" s="7">
        <f t="shared" si="92"/>
        <v>0</v>
      </c>
      <c r="AC32" s="7">
        <f t="shared" si="93"/>
        <v>0</v>
      </c>
      <c r="AD32" s="7">
        <f t="shared" si="107"/>
        <v>0</v>
      </c>
      <c r="AE32" s="7">
        <f t="shared" si="94"/>
        <v>0</v>
      </c>
      <c r="AF32" s="7">
        <f t="shared" si="108"/>
        <v>0</v>
      </c>
      <c r="AG32" s="7">
        <f t="shared" si="95"/>
        <v>0</v>
      </c>
      <c r="AH32" s="7">
        <f t="shared" si="109"/>
        <v>0</v>
      </c>
      <c r="AI32" s="7">
        <f t="shared" si="96"/>
        <v>0</v>
      </c>
      <c r="AJ32" s="7">
        <f t="shared" si="110"/>
        <v>0</v>
      </c>
      <c r="AK32" s="6" t="e">
        <f t="shared" si="111"/>
        <v>#DIV/0!</v>
      </c>
      <c r="AL32" s="70" t="str">
        <f t="shared" si="112"/>
        <v>ON1</v>
      </c>
      <c r="AM32" s="7">
        <f t="shared" si="112"/>
        <v>160</v>
      </c>
      <c r="AN32" s="6">
        <f t="shared" si="112"/>
        <v>0</v>
      </c>
      <c r="AO32" s="76" t="e">
        <f t="shared" si="113"/>
        <v>#DIV/0!</v>
      </c>
      <c r="AP32" s="2"/>
      <c r="AR32" s="107">
        <v>1700</v>
      </c>
      <c r="AS32" s="107">
        <v>2200</v>
      </c>
      <c r="AT32" s="107">
        <v>2200</v>
      </c>
      <c r="AU32" s="107">
        <v>1400</v>
      </c>
      <c r="AV32" s="107"/>
      <c r="AW32" s="77" t="s">
        <v>10</v>
      </c>
      <c r="AX32" s="48">
        <f t="shared" si="114"/>
        <v>17</v>
      </c>
      <c r="AY32" s="57">
        <f t="shared" si="114"/>
        <v>0</v>
      </c>
      <c r="AZ32" s="54">
        <v>10</v>
      </c>
      <c r="BA32" s="7">
        <f t="shared" si="97"/>
        <v>0</v>
      </c>
      <c r="BB32" s="54">
        <v>24</v>
      </c>
      <c r="BC32" s="7">
        <f t="shared" si="98"/>
        <v>0</v>
      </c>
      <c r="BD32" s="54">
        <v>12</v>
      </c>
      <c r="BE32" s="6">
        <f t="shared" si="99"/>
        <v>0</v>
      </c>
      <c r="BF32" s="54"/>
      <c r="BG32" s="6">
        <f t="shared" si="100"/>
        <v>0</v>
      </c>
      <c r="BH32" s="6">
        <f t="shared" si="115"/>
        <v>0</v>
      </c>
      <c r="BI32" s="6" t="e">
        <f t="shared" si="115"/>
        <v>#DIV/0!</v>
      </c>
      <c r="BJ32" s="6">
        <f t="shared" si="116"/>
        <v>0</v>
      </c>
      <c r="BK32" s="7" t="e">
        <f t="shared" si="116"/>
        <v>#DIV/0!</v>
      </c>
      <c r="BL32" s="101">
        <f t="shared" si="117"/>
        <v>0</v>
      </c>
      <c r="BM32" s="90" t="e">
        <f t="shared" si="117"/>
        <v>#DIV/0!</v>
      </c>
      <c r="BN32" s="90"/>
      <c r="BO32" s="76" t="e">
        <f t="shared" si="118"/>
        <v>#DIV/0!</v>
      </c>
      <c r="BP32" s="2"/>
      <c r="BR32" s="55"/>
      <c r="BS32" s="55"/>
      <c r="BT32" s="55"/>
      <c r="BU32" s="55"/>
      <c r="BV32" s="173" t="s">
        <v>10</v>
      </c>
      <c r="BW32" s="190">
        <f t="shared" si="119"/>
        <v>17</v>
      </c>
      <c r="BX32" s="119"/>
      <c r="BY32" s="178"/>
      <c r="BZ32" s="178" t="e">
        <f t="shared" si="101"/>
        <v>#DIV/0!</v>
      </c>
      <c r="CA32" s="801"/>
      <c r="CB32" s="179" t="e">
        <f t="shared" si="102"/>
        <v>#DIV/0!</v>
      </c>
      <c r="CC32" s="179"/>
      <c r="CD32" s="179"/>
      <c r="CE32" s="180">
        <f t="shared" si="120"/>
        <v>0</v>
      </c>
      <c r="CF32" s="181" t="e">
        <f t="shared" si="121"/>
        <v>#DIV/0!</v>
      </c>
      <c r="CG32" s="291"/>
      <c r="CH32" s="291"/>
      <c r="CI32" s="291"/>
      <c r="CJ32" s="291">
        <f t="shared" si="122"/>
        <v>0</v>
      </c>
      <c r="CK32" s="182" t="e">
        <f t="shared" si="103"/>
        <v>#DIV/0!</v>
      </c>
      <c r="CM32" s="322"/>
      <c r="CN32" s="321"/>
      <c r="CO32" s="334"/>
      <c r="CP32" s="334"/>
      <c r="CQ32" s="334"/>
      <c r="CR32" s="356">
        <f t="shared" si="123"/>
        <v>0</v>
      </c>
      <c r="CT32" s="42" t="s">
        <v>183</v>
      </c>
      <c r="CV32" s="1">
        <v>0</v>
      </c>
      <c r="DA32" s="326">
        <v>16.3</v>
      </c>
      <c r="DB32" s="326">
        <v>23</v>
      </c>
      <c r="DC32" s="637">
        <v>1</v>
      </c>
      <c r="DD32" s="637">
        <v>1</v>
      </c>
      <c r="DE32" s="635">
        <v>2</v>
      </c>
      <c r="DF32" s="356">
        <f t="shared" si="124"/>
        <v>1.3333333333333333</v>
      </c>
      <c r="DH32" s="42" t="s">
        <v>183</v>
      </c>
      <c r="DJ32" s="1">
        <v>0</v>
      </c>
      <c r="DO32" s="1">
        <v>20</v>
      </c>
    </row>
    <row r="33" spans="1:119" ht="23.5" customHeight="1" thickBot="1">
      <c r="A33" s="78" t="s">
        <v>11</v>
      </c>
      <c r="B33" s="68">
        <v>18</v>
      </c>
      <c r="C33" s="57">
        <f t="shared" si="85"/>
        <v>0</v>
      </c>
      <c r="D33" s="54"/>
      <c r="E33" s="7">
        <f t="shared" si="86"/>
        <v>0</v>
      </c>
      <c r="F33" s="54"/>
      <c r="G33" s="7">
        <f t="shared" si="87"/>
        <v>0</v>
      </c>
      <c r="H33" s="54"/>
      <c r="I33" s="6">
        <f t="shared" si="88"/>
        <v>0</v>
      </c>
      <c r="J33" s="54"/>
      <c r="K33" s="6">
        <f t="shared" si="89"/>
        <v>0</v>
      </c>
      <c r="L33" s="6">
        <f t="shared" si="104"/>
        <v>0</v>
      </c>
      <c r="M33" s="6" t="e">
        <f t="shared" si="105"/>
        <v>#DIV/0!</v>
      </c>
      <c r="N33" s="70" t="s">
        <v>92</v>
      </c>
      <c r="O33" s="54">
        <v>180</v>
      </c>
      <c r="P33" s="54"/>
      <c r="Q33" s="76" t="e">
        <f t="shared" si="106"/>
        <v>#DIV/0!</v>
      </c>
      <c r="R33" s="2"/>
      <c r="T33" s="107">
        <v>3300</v>
      </c>
      <c r="U33" s="107">
        <v>3800</v>
      </c>
      <c r="V33" s="107">
        <v>4800</v>
      </c>
      <c r="W33" s="107">
        <v>2000</v>
      </c>
      <c r="X33" s="107"/>
      <c r="Y33" s="78" t="s">
        <v>11</v>
      </c>
      <c r="Z33" s="48">
        <f t="shared" si="90"/>
        <v>18</v>
      </c>
      <c r="AA33" s="57">
        <f t="shared" si="91"/>
        <v>0</v>
      </c>
      <c r="AB33" s="7">
        <f t="shared" si="92"/>
        <v>0</v>
      </c>
      <c r="AC33" s="7">
        <f t="shared" si="93"/>
        <v>0</v>
      </c>
      <c r="AD33" s="7">
        <f t="shared" si="107"/>
        <v>0</v>
      </c>
      <c r="AE33" s="7">
        <f t="shared" si="94"/>
        <v>0</v>
      </c>
      <c r="AF33" s="7">
        <f t="shared" si="108"/>
        <v>0</v>
      </c>
      <c r="AG33" s="7">
        <f t="shared" si="95"/>
        <v>0</v>
      </c>
      <c r="AH33" s="7">
        <f t="shared" si="109"/>
        <v>0</v>
      </c>
      <c r="AI33" s="7">
        <f t="shared" si="96"/>
        <v>0</v>
      </c>
      <c r="AJ33" s="7">
        <f t="shared" si="110"/>
        <v>0</v>
      </c>
      <c r="AK33" s="6" t="e">
        <f t="shared" si="111"/>
        <v>#DIV/0!</v>
      </c>
      <c r="AL33" s="70" t="str">
        <f t="shared" si="112"/>
        <v>TOP1</v>
      </c>
      <c r="AM33" s="7">
        <f t="shared" si="112"/>
        <v>180</v>
      </c>
      <c r="AN33" s="6">
        <f t="shared" si="112"/>
        <v>0</v>
      </c>
      <c r="AO33" s="76" t="e">
        <f t="shared" si="113"/>
        <v>#DIV/0!</v>
      </c>
      <c r="AP33" s="2"/>
      <c r="AR33" s="107">
        <v>1700</v>
      </c>
      <c r="AS33" s="107">
        <v>2200</v>
      </c>
      <c r="AT33" s="107">
        <v>2200</v>
      </c>
      <c r="AU33" s="107">
        <v>1400</v>
      </c>
      <c r="AV33" s="107"/>
      <c r="AW33" s="78" t="s">
        <v>11</v>
      </c>
      <c r="AX33" s="48">
        <f t="shared" si="114"/>
        <v>18</v>
      </c>
      <c r="AY33" s="57">
        <f t="shared" si="114"/>
        <v>0</v>
      </c>
      <c r="AZ33" s="54">
        <v>10</v>
      </c>
      <c r="BA33" s="7">
        <f t="shared" si="97"/>
        <v>0</v>
      </c>
      <c r="BB33" s="54">
        <v>28</v>
      </c>
      <c r="BC33" s="7">
        <f t="shared" si="98"/>
        <v>0</v>
      </c>
      <c r="BD33" s="54">
        <v>12</v>
      </c>
      <c r="BE33" s="6">
        <f t="shared" si="99"/>
        <v>0</v>
      </c>
      <c r="BF33" s="54"/>
      <c r="BG33" s="6">
        <f t="shared" si="100"/>
        <v>0</v>
      </c>
      <c r="BH33" s="6">
        <f t="shared" si="115"/>
        <v>0</v>
      </c>
      <c r="BI33" s="6" t="e">
        <f t="shared" si="115"/>
        <v>#DIV/0!</v>
      </c>
      <c r="BJ33" s="6">
        <f t="shared" si="116"/>
        <v>0</v>
      </c>
      <c r="BK33" s="7" t="e">
        <f t="shared" si="116"/>
        <v>#DIV/0!</v>
      </c>
      <c r="BL33" s="101">
        <f t="shared" si="117"/>
        <v>0</v>
      </c>
      <c r="BM33" s="90" t="e">
        <f t="shared" si="117"/>
        <v>#DIV/0!</v>
      </c>
      <c r="BN33" s="90"/>
      <c r="BO33" s="76" t="e">
        <f t="shared" si="118"/>
        <v>#DIV/0!</v>
      </c>
      <c r="BP33" s="2"/>
      <c r="BR33" s="55"/>
      <c r="BS33" s="55"/>
      <c r="BT33" s="55"/>
      <c r="BU33" s="55"/>
      <c r="BV33" s="183" t="s">
        <v>11</v>
      </c>
      <c r="BW33" s="190">
        <f t="shared" si="119"/>
        <v>18</v>
      </c>
      <c r="BX33" s="119"/>
      <c r="BY33" s="178"/>
      <c r="BZ33" s="178" t="e">
        <f t="shared" si="101"/>
        <v>#DIV/0!</v>
      </c>
      <c r="CA33" s="801"/>
      <c r="CB33" s="179" t="e">
        <f t="shared" si="102"/>
        <v>#DIV/0!</v>
      </c>
      <c r="CC33" s="179"/>
      <c r="CD33" s="179"/>
      <c r="CE33" s="180">
        <f t="shared" si="120"/>
        <v>0</v>
      </c>
      <c r="CF33" s="181" t="e">
        <f t="shared" si="121"/>
        <v>#DIV/0!</v>
      </c>
      <c r="CG33" s="291"/>
      <c r="CH33" s="291"/>
      <c r="CI33" s="291"/>
      <c r="CJ33" s="291">
        <f t="shared" si="122"/>
        <v>0</v>
      </c>
      <c r="CK33" s="182" t="e">
        <f t="shared" si="103"/>
        <v>#DIV/0!</v>
      </c>
      <c r="CM33" s="323"/>
      <c r="CN33" s="810"/>
      <c r="CO33" s="334"/>
      <c r="CP33" s="334"/>
      <c r="CQ33" s="334"/>
      <c r="CR33" s="357">
        <f t="shared" si="123"/>
        <v>0</v>
      </c>
      <c r="CT33" s="1" t="s">
        <v>186</v>
      </c>
      <c r="DA33" s="327">
        <v>13.4</v>
      </c>
      <c r="DB33" s="327">
        <v>17.2</v>
      </c>
      <c r="DC33" s="635">
        <v>2</v>
      </c>
      <c r="DD33" s="635">
        <v>2</v>
      </c>
      <c r="DE33" s="635">
        <v>2</v>
      </c>
      <c r="DF33" s="357">
        <f t="shared" si="124"/>
        <v>2</v>
      </c>
      <c r="DH33" s="1" t="s">
        <v>186</v>
      </c>
      <c r="DO33" s="1">
        <v>21</v>
      </c>
    </row>
    <row r="34" spans="1:119" s="368" customFormat="1" ht="31" customHeight="1" thickTop="1" thickBot="1">
      <c r="A34" s="1434" t="s">
        <v>16</v>
      </c>
      <c r="B34" s="1435"/>
      <c r="C34" s="101">
        <f>SUM(C27:C33)</f>
        <v>0</v>
      </c>
      <c r="D34" s="101">
        <f>SUM(D27:D33)</f>
        <v>0</v>
      </c>
      <c r="E34" s="101">
        <f t="shared" ref="E34:J34" si="125">SUM(E27:E33)</f>
        <v>0</v>
      </c>
      <c r="F34" s="101">
        <f t="shared" si="125"/>
        <v>0</v>
      </c>
      <c r="G34" s="101">
        <f t="shared" si="125"/>
        <v>0</v>
      </c>
      <c r="H34" s="101">
        <f t="shared" si="125"/>
        <v>0</v>
      </c>
      <c r="I34" s="101">
        <f t="shared" si="125"/>
        <v>0</v>
      </c>
      <c r="J34" s="101">
        <f t="shared" si="125"/>
        <v>0</v>
      </c>
      <c r="K34" s="101">
        <f>SUM(K27:K33)</f>
        <v>0</v>
      </c>
      <c r="L34" s="101">
        <f>SUM(L27:L33)</f>
        <v>0</v>
      </c>
      <c r="M34" s="101" t="e">
        <f>L34/C34</f>
        <v>#DIV/0!</v>
      </c>
      <c r="N34" s="365"/>
      <c r="O34" s="101">
        <f>SUM(O27:O33)</f>
        <v>1110</v>
      </c>
      <c r="P34" s="101">
        <f>SUM(P27:P33)</f>
        <v>0</v>
      </c>
      <c r="Q34" s="366" t="e">
        <f t="shared" si="106"/>
        <v>#DIV/0!</v>
      </c>
      <c r="R34" s="367"/>
      <c r="T34" s="368" t="s">
        <v>48</v>
      </c>
      <c r="U34" s="367" t="e">
        <f>C34/W34</f>
        <v>#DIV/0!</v>
      </c>
      <c r="V34" s="369" t="s">
        <v>49</v>
      </c>
      <c r="W34" s="370">
        <v>0</v>
      </c>
      <c r="Y34" s="1434" t="s">
        <v>16</v>
      </c>
      <c r="Z34" s="1435"/>
      <c r="AA34" s="371">
        <f>SUM(AA27:AA33)</f>
        <v>0</v>
      </c>
      <c r="AB34" s="371">
        <f>SUM(AB27:AB33)</f>
        <v>0</v>
      </c>
      <c r="AC34" s="371">
        <f t="shared" ref="AC34:AH34" si="126">SUM(AC27:AC33)</f>
        <v>0</v>
      </c>
      <c r="AD34" s="371">
        <f t="shared" si="126"/>
        <v>0</v>
      </c>
      <c r="AE34" s="371">
        <f t="shared" si="126"/>
        <v>0</v>
      </c>
      <c r="AF34" s="371">
        <f t="shared" si="126"/>
        <v>0</v>
      </c>
      <c r="AG34" s="371">
        <f t="shared" si="126"/>
        <v>0</v>
      </c>
      <c r="AH34" s="371">
        <f t="shared" si="126"/>
        <v>0</v>
      </c>
      <c r="AI34" s="371">
        <f>SUM(AI27:AI33)</f>
        <v>0</v>
      </c>
      <c r="AJ34" s="371">
        <f>SUM(AJ27:AJ33)</f>
        <v>0</v>
      </c>
      <c r="AK34" s="101" t="e">
        <f>AJ34/AA34</f>
        <v>#DIV/0!</v>
      </c>
      <c r="AL34" s="365"/>
      <c r="AM34" s="101">
        <f>SUM(AM27:AM33)</f>
        <v>1110</v>
      </c>
      <c r="AN34" s="101">
        <f>SUM(AN27:AN33)</f>
        <v>0</v>
      </c>
      <c r="AO34" s="366" t="e">
        <f>(AJ34+BH34)/AN34</f>
        <v>#DIV/0!</v>
      </c>
      <c r="AP34" s="367"/>
      <c r="AR34" s="368" t="s">
        <v>48</v>
      </c>
      <c r="AS34" s="367" t="e">
        <f>AA34/AU34</f>
        <v>#DIV/0!</v>
      </c>
      <c r="AT34" s="369" t="s">
        <v>49</v>
      </c>
      <c r="AU34" s="368">
        <f>W34</f>
        <v>0</v>
      </c>
      <c r="AW34" s="1434" t="s">
        <v>16</v>
      </c>
      <c r="AX34" s="1435"/>
      <c r="AY34" s="371">
        <f t="shared" si="114"/>
        <v>0</v>
      </c>
      <c r="AZ34" s="101">
        <f>SUM(AZ27:AZ33)</f>
        <v>84</v>
      </c>
      <c r="BA34" s="101">
        <f t="shared" ref="BA34:BF34" si="127">SUM(BA27:BA33)</f>
        <v>0</v>
      </c>
      <c r="BB34" s="101">
        <f t="shared" si="127"/>
        <v>120</v>
      </c>
      <c r="BC34" s="101">
        <f t="shared" si="127"/>
        <v>0</v>
      </c>
      <c r="BD34" s="101">
        <f t="shared" si="127"/>
        <v>60</v>
      </c>
      <c r="BE34" s="101">
        <f t="shared" si="127"/>
        <v>0</v>
      </c>
      <c r="BF34" s="101">
        <f t="shared" si="127"/>
        <v>0</v>
      </c>
      <c r="BG34" s="101">
        <f>SUM(BG27:BG33)</f>
        <v>0</v>
      </c>
      <c r="BH34" s="372">
        <f t="shared" si="115"/>
        <v>0</v>
      </c>
      <c r="BI34" s="372" t="e">
        <f t="shared" si="115"/>
        <v>#DIV/0!</v>
      </c>
      <c r="BJ34" s="372">
        <f t="shared" si="116"/>
        <v>0</v>
      </c>
      <c r="BK34" s="373" t="e">
        <f t="shared" si="116"/>
        <v>#DIV/0!</v>
      </c>
      <c r="BL34" s="101">
        <f>SUM(BL27:BL33)</f>
        <v>0</v>
      </c>
      <c r="BM34" s="374" t="e">
        <f>BI34+BK34</f>
        <v>#DIV/0!</v>
      </c>
      <c r="BN34" s="375"/>
      <c r="BO34" s="366" t="e">
        <f t="shared" si="118"/>
        <v>#DIV/0!</v>
      </c>
      <c r="BP34" s="367"/>
      <c r="BR34" s="368" t="s">
        <v>48</v>
      </c>
      <c r="BS34" s="367" t="e">
        <f>AY34/BU34</f>
        <v>#DIV/0!</v>
      </c>
      <c r="BT34" s="369" t="s">
        <v>49</v>
      </c>
      <c r="BU34" s="368">
        <f>W34</f>
        <v>0</v>
      </c>
      <c r="BV34" s="1434" t="s">
        <v>16</v>
      </c>
      <c r="BW34" s="1435"/>
      <c r="BX34" s="101">
        <f>SUM(BX27:BX33)</f>
        <v>0</v>
      </c>
      <c r="BY34" s="101">
        <f>SUM(BY27:BY33)</f>
        <v>0</v>
      </c>
      <c r="BZ34" s="101" t="e">
        <f>BY34/BX34</f>
        <v>#DIV/0!</v>
      </c>
      <c r="CA34" s="101">
        <f>SUM(CA27:CA33)</f>
        <v>0</v>
      </c>
      <c r="CB34" s="371" t="e">
        <f>CA34/BX34</f>
        <v>#DIV/0!</v>
      </c>
      <c r="CC34" s="371">
        <f>SUM(CC27:CC33)</f>
        <v>0</v>
      </c>
      <c r="CD34" s="371">
        <f>SUM(CD27:CD33)</f>
        <v>0</v>
      </c>
      <c r="CE34" s="180">
        <f>BY34+CA34+CC34+CD34</f>
        <v>0</v>
      </c>
      <c r="CF34" s="375" t="e">
        <f>CE34/BX34</f>
        <v>#DIV/0!</v>
      </c>
      <c r="CG34" s="538">
        <f>SUM(CG27:CG33)</f>
        <v>0</v>
      </c>
      <c r="CH34" s="538">
        <f>SUM(CH27:CH33)</f>
        <v>0</v>
      </c>
      <c r="CI34" s="538">
        <f>SUM(CI27:CI33)</f>
        <v>0</v>
      </c>
      <c r="CJ34" s="538">
        <f>SUM(CJ27:CJ33)</f>
        <v>0</v>
      </c>
      <c r="CK34" s="366" t="e">
        <f t="shared" si="103"/>
        <v>#DIV/0!</v>
      </c>
      <c r="CL34" s="368">
        <v>2</v>
      </c>
      <c r="CM34" s="384">
        <f>SUM(CM27:CM33)/CL34</f>
        <v>16.649999999999999</v>
      </c>
      <c r="CN34" s="385">
        <f>SUM(CN27:CN33)/CL34</f>
        <v>26.35</v>
      </c>
      <c r="CO34" s="406">
        <f>SUM(CO27:CO33)/CL34</f>
        <v>5</v>
      </c>
      <c r="CP34" s="406">
        <f>SUM(CP27:CP33)/CL34</f>
        <v>4.5</v>
      </c>
      <c r="CQ34" s="406">
        <f>SUM(CQ27:CQ33)/CL34</f>
        <v>4.5</v>
      </c>
      <c r="CR34" s="407">
        <f>SUM(CO34:CQ34)/3</f>
        <v>4.666666666666667</v>
      </c>
      <c r="CS34" s="369">
        <v>14</v>
      </c>
      <c r="CT34" s="1451">
        <f>CE34/CL34</f>
        <v>0</v>
      </c>
      <c r="CU34" s="1452"/>
      <c r="CV34" s="1452"/>
      <c r="CW34" s="1452"/>
      <c r="CX34" s="1453"/>
      <c r="CY34" s="368" t="s">
        <v>197</v>
      </c>
      <c r="CZ34" s="340">
        <v>7</v>
      </c>
      <c r="DA34" s="634">
        <f>SUM(DA27:DA33)/CZ34</f>
        <v>15.342857142857142</v>
      </c>
      <c r="DB34" s="533">
        <f>SUM(DB27:DB33)/CZ34</f>
        <v>22.357142857142858</v>
      </c>
      <c r="DC34" s="411">
        <f>SUM(DC27:DC33)/CZ34</f>
        <v>3</v>
      </c>
      <c r="DD34" s="411">
        <f>SUM(DD27:DD33)/CZ34</f>
        <v>2.1428571428571428</v>
      </c>
      <c r="DE34" s="411">
        <f>SUM(DE27:DE33)/CZ34</f>
        <v>3.1428571428571428</v>
      </c>
      <c r="DF34" s="412">
        <f>SUM(DC34:DE34)/3</f>
        <v>2.7619047619047614</v>
      </c>
      <c r="DG34" s="340">
        <v>17</v>
      </c>
      <c r="DH34" s="1411">
        <f>CV34/CZ34</f>
        <v>0</v>
      </c>
      <c r="DI34" s="1412"/>
      <c r="DJ34" s="1412"/>
      <c r="DK34" s="1412"/>
      <c r="DL34" s="1413"/>
      <c r="DM34" s="368" t="s">
        <v>197</v>
      </c>
      <c r="DN34" s="340"/>
    </row>
    <row r="35" spans="1:119"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A35" s="1420" t="str">
        <f>CM35</f>
        <v>4th week</v>
      </c>
      <c r="DB35" s="1420"/>
      <c r="DC35" s="1420"/>
      <c r="DD35" s="1420"/>
      <c r="DE35" s="1420"/>
      <c r="DF35" s="1420"/>
    </row>
    <row r="36" spans="1:119"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65" t="s">
        <v>174</v>
      </c>
      <c r="CP36" s="65" t="s">
        <v>175</v>
      </c>
      <c r="CQ36" s="65" t="s">
        <v>176</v>
      </c>
      <c r="CR36" s="333" t="s">
        <v>184</v>
      </c>
      <c r="CT36" s="1" t="s">
        <v>179</v>
      </c>
      <c r="CV36" s="46" t="s">
        <v>182</v>
      </c>
      <c r="DA36" s="331" t="s">
        <v>172</v>
      </c>
      <c r="DB36" s="332" t="s">
        <v>173</v>
      </c>
      <c r="DC36" s="65" t="s">
        <v>174</v>
      </c>
      <c r="DD36" s="65" t="s">
        <v>175</v>
      </c>
      <c r="DE36" s="65" t="s">
        <v>176</v>
      </c>
      <c r="DF36" s="333" t="s">
        <v>184</v>
      </c>
      <c r="DH36" s="1" t="s">
        <v>179</v>
      </c>
      <c r="DJ36" s="46" t="s">
        <v>182</v>
      </c>
    </row>
    <row r="37" spans="1:119" ht="23.5" customHeight="1">
      <c r="A37" s="75" t="s">
        <v>5</v>
      </c>
      <c r="B37" s="68">
        <v>19</v>
      </c>
      <c r="C37" s="57">
        <f t="shared" ref="C37:C43" si="128">D37+F37+H37+J37</f>
        <v>0</v>
      </c>
      <c r="D37" s="54"/>
      <c r="E37" s="7">
        <f t="shared" ref="E37:E43" si="129">D37*T37</f>
        <v>0</v>
      </c>
      <c r="F37" s="54"/>
      <c r="G37" s="7">
        <f t="shared" ref="G37:G43" si="130">F37*U37</f>
        <v>0</v>
      </c>
      <c r="H37" s="54"/>
      <c r="I37" s="6">
        <f t="shared" ref="I37:I43" si="131">H37*V37</f>
        <v>0</v>
      </c>
      <c r="J37" s="54"/>
      <c r="K37" s="6">
        <f t="shared" ref="K37:K43" si="132">J37*W37</f>
        <v>0</v>
      </c>
      <c r="L37" s="6">
        <f>E37+G37+I37+K37</f>
        <v>0</v>
      </c>
      <c r="M37" s="6" t="e">
        <f>L37/C37</f>
        <v>#DIV/0!</v>
      </c>
      <c r="N37" s="70" t="s">
        <v>93</v>
      </c>
      <c r="O37" s="54">
        <v>170</v>
      </c>
      <c r="P37" s="54"/>
      <c r="Q37" s="76" t="e">
        <f>L37/P37</f>
        <v>#DIV/0!</v>
      </c>
      <c r="R37" s="2"/>
      <c r="T37" s="107">
        <v>3300</v>
      </c>
      <c r="U37" s="107">
        <v>3800</v>
      </c>
      <c r="V37" s="107">
        <v>4800</v>
      </c>
      <c r="W37" s="107">
        <v>2000</v>
      </c>
      <c r="X37" s="107"/>
      <c r="Y37" s="75" t="s">
        <v>5</v>
      </c>
      <c r="Z37" s="48">
        <f t="shared" ref="Z37:Z43" si="133">B37</f>
        <v>19</v>
      </c>
      <c r="AA37" s="57">
        <f t="shared" ref="AA37:AA43" si="134">AB37+AD37+AF37+AH37</f>
        <v>0</v>
      </c>
      <c r="AB37" s="7">
        <f t="shared" ref="AB37:AB43" si="135">D37</f>
        <v>0</v>
      </c>
      <c r="AC37" s="7">
        <f t="shared" ref="AC37:AC43" si="136">AB37*AR37</f>
        <v>0</v>
      </c>
      <c r="AD37" s="7">
        <f>F37</f>
        <v>0</v>
      </c>
      <c r="AE37" s="7">
        <f t="shared" ref="AE37:AE43" si="137">AD37*AS37</f>
        <v>0</v>
      </c>
      <c r="AF37" s="7">
        <f>H37</f>
        <v>0</v>
      </c>
      <c r="AG37" s="7">
        <f t="shared" ref="AG37:AG43" si="138">AF37*AT37</f>
        <v>0</v>
      </c>
      <c r="AH37" s="7">
        <f>J37</f>
        <v>0</v>
      </c>
      <c r="AI37" s="7">
        <f t="shared" ref="AI37:AI43" si="139">AH37*AU37</f>
        <v>0</v>
      </c>
      <c r="AJ37" s="7">
        <f>AC37+AE37+AG37+AI37</f>
        <v>0</v>
      </c>
      <c r="AK37" s="6" t="e">
        <f>AJ37/AA37</f>
        <v>#DIV/0!</v>
      </c>
      <c r="AL37" s="70" t="str">
        <f>N37</f>
        <v>TOP2</v>
      </c>
      <c r="AM37" s="7">
        <f>O37</f>
        <v>170</v>
      </c>
      <c r="AN37" s="6">
        <f>P37</f>
        <v>0</v>
      </c>
      <c r="AO37" s="76" t="e">
        <f>(AJ37+BH37)/AN37</f>
        <v>#DIV/0!</v>
      </c>
      <c r="AP37" s="2"/>
      <c r="AR37" s="107">
        <v>1700</v>
      </c>
      <c r="AS37" s="107">
        <v>2200</v>
      </c>
      <c r="AT37" s="107">
        <v>2200</v>
      </c>
      <c r="AU37" s="107">
        <v>1400</v>
      </c>
      <c r="AV37" s="107"/>
      <c r="AW37" s="75" t="s">
        <v>5</v>
      </c>
      <c r="AX37" s="48">
        <f>B37</f>
        <v>19</v>
      </c>
      <c r="AY37" s="57">
        <f>C37</f>
        <v>0</v>
      </c>
      <c r="AZ37" s="54"/>
      <c r="BA37" s="7">
        <f t="shared" ref="BA37:BA43" si="140">AZ37*BR37</f>
        <v>0</v>
      </c>
      <c r="BB37" s="54"/>
      <c r="BC37" s="7">
        <f t="shared" ref="BC37:BC43" si="141">BB37*BS37</f>
        <v>0</v>
      </c>
      <c r="BD37" s="54"/>
      <c r="BE37" s="6">
        <f t="shared" ref="BE37:BE43" si="142">BD37*BT37</f>
        <v>0</v>
      </c>
      <c r="BF37" s="54"/>
      <c r="BG37" s="6">
        <f t="shared" ref="BG37:BG43" si="143">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19</v>
      </c>
      <c r="BX37" s="119"/>
      <c r="BY37" s="178"/>
      <c r="BZ37" s="178" t="e">
        <f t="shared" ref="BZ37:BZ43" si="144">BY37/BX37</f>
        <v>#DIV/0!</v>
      </c>
      <c r="CA37" s="178"/>
      <c r="CB37" s="179" t="e">
        <f t="shared" ref="CB37:CB43" si="145">CA37/BX37</f>
        <v>#DIV/0!</v>
      </c>
      <c r="CC37" s="179"/>
      <c r="CD37" s="179"/>
      <c r="CE37" s="180">
        <f>BY37+CA37+CC37+CD37</f>
        <v>0</v>
      </c>
      <c r="CF37" s="181" t="e">
        <f>CE37/BX37</f>
        <v>#DIV/0!</v>
      </c>
      <c r="CG37" s="291"/>
      <c r="CH37" s="291"/>
      <c r="CI37" s="291"/>
      <c r="CJ37" s="291">
        <f>SUM(CG37:CI37)</f>
        <v>0</v>
      </c>
      <c r="CK37" s="182" t="e">
        <f t="shared" ref="CK37:CK44" si="146">CE37/CJ37</f>
        <v>#DIV/0!</v>
      </c>
      <c r="CM37" s="321"/>
      <c r="CN37" s="321"/>
      <c r="CO37" s="65"/>
      <c r="CP37" s="65"/>
      <c r="CQ37" s="65"/>
      <c r="CR37" s="356">
        <f>SUM(CO37:CQ37)/3</f>
        <v>0</v>
      </c>
      <c r="CT37" s="355" t="s">
        <v>180</v>
      </c>
      <c r="CU37" s="3"/>
      <c r="CV37" s="354">
        <v>5</v>
      </c>
      <c r="DA37" s="326">
        <v>11.2</v>
      </c>
      <c r="DB37" s="326">
        <v>17.3</v>
      </c>
      <c r="DC37" s="635">
        <v>2</v>
      </c>
      <c r="DD37" s="635">
        <v>2</v>
      </c>
      <c r="DE37" s="635">
        <v>2</v>
      </c>
      <c r="DF37" s="356">
        <f>SUM(DC37:DE37)/3</f>
        <v>2</v>
      </c>
      <c r="DH37" s="355" t="s">
        <v>180</v>
      </c>
      <c r="DI37" s="3"/>
      <c r="DJ37" s="354">
        <v>5</v>
      </c>
      <c r="DO37" s="1">
        <v>22</v>
      </c>
    </row>
    <row r="38" spans="1:119" ht="23.5" customHeight="1">
      <c r="A38" s="75" t="s">
        <v>6</v>
      </c>
      <c r="B38" s="68">
        <v>20</v>
      </c>
      <c r="C38" s="57">
        <f t="shared" si="128"/>
        <v>0</v>
      </c>
      <c r="D38" s="54"/>
      <c r="E38" s="7">
        <f t="shared" si="129"/>
        <v>0</v>
      </c>
      <c r="F38" s="54"/>
      <c r="G38" s="7">
        <f t="shared" si="130"/>
        <v>0</v>
      </c>
      <c r="H38" s="54"/>
      <c r="I38" s="6">
        <f t="shared" si="131"/>
        <v>0</v>
      </c>
      <c r="J38" s="54"/>
      <c r="K38" s="6">
        <f t="shared" si="132"/>
        <v>0</v>
      </c>
      <c r="L38" s="6">
        <f t="shared" ref="L38:L43" si="147">E38+G38+I38+K38</f>
        <v>0</v>
      </c>
      <c r="M38" s="6" t="e">
        <f t="shared" ref="M38:M43" si="148">L38/C38</f>
        <v>#DIV/0!</v>
      </c>
      <c r="N38" s="70" t="s">
        <v>96</v>
      </c>
      <c r="O38" s="54">
        <v>150</v>
      </c>
      <c r="P38" s="54"/>
      <c r="Q38" s="76" t="e">
        <f t="shared" ref="Q38:Q44" si="149">L38/P38</f>
        <v>#DIV/0!</v>
      </c>
      <c r="R38" s="2"/>
      <c r="T38" s="107">
        <v>3300</v>
      </c>
      <c r="U38" s="107">
        <v>3800</v>
      </c>
      <c r="V38" s="107">
        <v>4800</v>
      </c>
      <c r="W38" s="107">
        <v>2000</v>
      </c>
      <c r="X38" s="107"/>
      <c r="Y38" s="77" t="s">
        <v>6</v>
      </c>
      <c r="Z38" s="48">
        <f t="shared" si="133"/>
        <v>20</v>
      </c>
      <c r="AA38" s="57">
        <f t="shared" si="134"/>
        <v>0</v>
      </c>
      <c r="AB38" s="7">
        <f t="shared" si="135"/>
        <v>0</v>
      </c>
      <c r="AC38" s="7">
        <f t="shared" si="136"/>
        <v>0</v>
      </c>
      <c r="AD38" s="7">
        <f t="shared" ref="AD38:AD43" si="150">F38</f>
        <v>0</v>
      </c>
      <c r="AE38" s="7">
        <f t="shared" si="137"/>
        <v>0</v>
      </c>
      <c r="AF38" s="7">
        <f t="shared" ref="AF38:AF43" si="151">H38</f>
        <v>0</v>
      </c>
      <c r="AG38" s="7">
        <f t="shared" si="138"/>
        <v>0</v>
      </c>
      <c r="AH38" s="7">
        <f t="shared" ref="AH38:AH43" si="152">J38</f>
        <v>0</v>
      </c>
      <c r="AI38" s="7">
        <f t="shared" si="139"/>
        <v>0</v>
      </c>
      <c r="AJ38" s="7">
        <f t="shared" ref="AJ38:AJ43" si="153">AC38+AE38+AG38+AI38</f>
        <v>0</v>
      </c>
      <c r="AK38" s="6" t="e">
        <f t="shared" ref="AK38:AK43" si="154">AJ38/AA38</f>
        <v>#DIV/0!</v>
      </c>
      <c r="AL38" s="70" t="str">
        <f t="shared" ref="AL38:AN43" si="155">N38</f>
        <v>ON2</v>
      </c>
      <c r="AM38" s="7">
        <f t="shared" si="155"/>
        <v>150</v>
      </c>
      <c r="AN38" s="6">
        <f t="shared" si="155"/>
        <v>0</v>
      </c>
      <c r="AO38" s="76" t="e">
        <f t="shared" ref="AO38:AO43" si="156">(AJ38+BH38)/AN38</f>
        <v>#DIV/0!</v>
      </c>
      <c r="AP38" s="2"/>
      <c r="AR38" s="107">
        <v>1700</v>
      </c>
      <c r="AS38" s="107">
        <v>2200</v>
      </c>
      <c r="AT38" s="107">
        <v>2200</v>
      </c>
      <c r="AU38" s="107">
        <v>1400</v>
      </c>
      <c r="AV38" s="107"/>
      <c r="AW38" s="77" t="s">
        <v>6</v>
      </c>
      <c r="AX38" s="48">
        <f t="shared" ref="AX38:AY44" si="157">B38</f>
        <v>20</v>
      </c>
      <c r="AY38" s="57">
        <f t="shared" si="157"/>
        <v>0</v>
      </c>
      <c r="AZ38" s="54">
        <v>22</v>
      </c>
      <c r="BA38" s="7">
        <f t="shared" si="140"/>
        <v>0</v>
      </c>
      <c r="BB38" s="54">
        <v>10</v>
      </c>
      <c r="BC38" s="7">
        <f t="shared" si="141"/>
        <v>0</v>
      </c>
      <c r="BD38" s="54">
        <v>6</v>
      </c>
      <c r="BE38" s="6">
        <f t="shared" si="142"/>
        <v>0</v>
      </c>
      <c r="BF38" s="54"/>
      <c r="BG38" s="6">
        <f t="shared" si="143"/>
        <v>0</v>
      </c>
      <c r="BH38" s="6">
        <f t="shared" ref="BH38:BI44" si="158">L38</f>
        <v>0</v>
      </c>
      <c r="BI38" s="6" t="e">
        <f t="shared" si="158"/>
        <v>#DIV/0!</v>
      </c>
      <c r="BJ38" s="6">
        <f t="shared" ref="BJ38:BK44" si="159">AJ38</f>
        <v>0</v>
      </c>
      <c r="BK38" s="7" t="e">
        <f t="shared" si="159"/>
        <v>#DIV/0!</v>
      </c>
      <c r="BL38" s="101">
        <f t="shared" ref="BL38:BM43" si="160">BH38+BJ38</f>
        <v>0</v>
      </c>
      <c r="BM38" s="90" t="e">
        <f t="shared" si="160"/>
        <v>#DIV/0!</v>
      </c>
      <c r="BN38" s="90"/>
      <c r="BO38" s="76" t="e">
        <f t="shared" ref="BO38:BO44" si="161">Q38+AO38</f>
        <v>#DIV/0!</v>
      </c>
      <c r="BP38" s="2"/>
      <c r="BR38" s="55"/>
      <c r="BS38" s="55"/>
      <c r="BT38" s="55"/>
      <c r="BU38" s="55"/>
      <c r="BV38" s="173" t="s">
        <v>6</v>
      </c>
      <c r="BW38" s="190">
        <f t="shared" ref="BW38:BW43" si="162">AX38</f>
        <v>20</v>
      </c>
      <c r="BX38" s="119"/>
      <c r="BY38" s="178"/>
      <c r="BZ38" s="178" t="e">
        <f t="shared" si="144"/>
        <v>#DIV/0!</v>
      </c>
      <c r="CA38" s="179"/>
      <c r="CB38" s="179" t="e">
        <f t="shared" si="145"/>
        <v>#DIV/0!</v>
      </c>
      <c r="CC38" s="179"/>
      <c r="CD38" s="179"/>
      <c r="CE38" s="180">
        <f t="shared" ref="CE38:CE43" si="163">BY38+CA38+CC38+CD38</f>
        <v>0</v>
      </c>
      <c r="CF38" s="181" t="e">
        <f t="shared" ref="CF38:CF43" si="164">CE38/BX38</f>
        <v>#DIV/0!</v>
      </c>
      <c r="CG38" s="291"/>
      <c r="CH38" s="291"/>
      <c r="CI38" s="291"/>
      <c r="CJ38" s="291">
        <f t="shared" ref="CJ38:CJ43" si="165">SUM(CG38:CI38)</f>
        <v>0</v>
      </c>
      <c r="CK38" s="182" t="e">
        <f t="shared" si="146"/>
        <v>#DIV/0!</v>
      </c>
      <c r="CM38" s="321"/>
      <c r="CN38" s="321"/>
      <c r="CO38" s="334"/>
      <c r="CP38" s="334"/>
      <c r="CQ38" s="334"/>
      <c r="CR38" s="356">
        <f t="shared" ref="CR38:CR43" si="166">SUM(CO38:CQ38)/3</f>
        <v>0</v>
      </c>
      <c r="CT38" s="42" t="s">
        <v>181</v>
      </c>
      <c r="CV38" s="1">
        <v>4</v>
      </c>
      <c r="DA38" s="326">
        <v>10</v>
      </c>
      <c r="DB38" s="326">
        <v>19.8</v>
      </c>
      <c r="DC38" s="579">
        <v>4</v>
      </c>
      <c r="DD38" s="579">
        <v>4</v>
      </c>
      <c r="DE38" s="579">
        <v>4</v>
      </c>
      <c r="DF38" s="356">
        <f t="shared" ref="DF38:DF43" si="167">SUM(DC38:DE38)/3</f>
        <v>4</v>
      </c>
      <c r="DH38" s="42" t="s">
        <v>181</v>
      </c>
      <c r="DJ38" s="1">
        <v>4</v>
      </c>
      <c r="DO38" s="1">
        <v>23</v>
      </c>
    </row>
    <row r="39" spans="1:119" ht="23.5" customHeight="1">
      <c r="A39" s="77" t="s">
        <v>7</v>
      </c>
      <c r="B39" s="68">
        <v>21</v>
      </c>
      <c r="C39" s="57">
        <f t="shared" si="128"/>
        <v>0</v>
      </c>
      <c r="D39" s="54"/>
      <c r="E39" s="7">
        <f t="shared" si="129"/>
        <v>0</v>
      </c>
      <c r="F39" s="54"/>
      <c r="G39" s="7">
        <f t="shared" si="130"/>
        <v>0</v>
      </c>
      <c r="H39" s="54"/>
      <c r="I39" s="6">
        <f t="shared" si="131"/>
        <v>0</v>
      </c>
      <c r="J39" s="54"/>
      <c r="K39" s="6">
        <f t="shared" si="132"/>
        <v>0</v>
      </c>
      <c r="L39" s="6">
        <f t="shared" si="147"/>
        <v>0</v>
      </c>
      <c r="M39" s="6" t="e">
        <f t="shared" si="148"/>
        <v>#DIV/0!</v>
      </c>
      <c r="N39" s="70" t="s">
        <v>96</v>
      </c>
      <c r="O39" s="54">
        <v>150</v>
      </c>
      <c r="P39" s="54"/>
      <c r="Q39" s="76" t="e">
        <f t="shared" si="149"/>
        <v>#DIV/0!</v>
      </c>
      <c r="R39" s="2"/>
      <c r="T39" s="107">
        <v>3300</v>
      </c>
      <c r="U39" s="107">
        <v>3800</v>
      </c>
      <c r="V39" s="107">
        <v>4800</v>
      </c>
      <c r="W39" s="107">
        <v>2000</v>
      </c>
      <c r="X39" s="107"/>
      <c r="Y39" s="77" t="s">
        <v>7</v>
      </c>
      <c r="Z39" s="48">
        <f t="shared" si="133"/>
        <v>21</v>
      </c>
      <c r="AA39" s="57">
        <f t="shared" si="134"/>
        <v>0</v>
      </c>
      <c r="AB39" s="7">
        <f t="shared" si="135"/>
        <v>0</v>
      </c>
      <c r="AC39" s="7">
        <f t="shared" si="136"/>
        <v>0</v>
      </c>
      <c r="AD39" s="7">
        <f t="shared" si="150"/>
        <v>0</v>
      </c>
      <c r="AE39" s="7">
        <f t="shared" si="137"/>
        <v>0</v>
      </c>
      <c r="AF39" s="7">
        <f t="shared" si="151"/>
        <v>0</v>
      </c>
      <c r="AG39" s="7">
        <f t="shared" si="138"/>
        <v>0</v>
      </c>
      <c r="AH39" s="7">
        <f t="shared" si="152"/>
        <v>0</v>
      </c>
      <c r="AI39" s="7">
        <f t="shared" si="139"/>
        <v>0</v>
      </c>
      <c r="AJ39" s="7">
        <f t="shared" si="153"/>
        <v>0</v>
      </c>
      <c r="AK39" s="6" t="e">
        <f t="shared" si="154"/>
        <v>#DIV/0!</v>
      </c>
      <c r="AL39" s="70" t="str">
        <f t="shared" si="155"/>
        <v>ON2</v>
      </c>
      <c r="AM39" s="7">
        <f t="shared" si="155"/>
        <v>150</v>
      </c>
      <c r="AN39" s="6">
        <f t="shared" si="155"/>
        <v>0</v>
      </c>
      <c r="AO39" s="76" t="e">
        <f t="shared" si="156"/>
        <v>#DIV/0!</v>
      </c>
      <c r="AP39" s="2"/>
      <c r="AR39" s="107">
        <v>1700</v>
      </c>
      <c r="AS39" s="107">
        <v>2200</v>
      </c>
      <c r="AT39" s="107">
        <v>2200</v>
      </c>
      <c r="AU39" s="107">
        <v>1400</v>
      </c>
      <c r="AV39" s="107"/>
      <c r="AW39" s="77" t="s">
        <v>7</v>
      </c>
      <c r="AX39" s="48">
        <f t="shared" si="157"/>
        <v>21</v>
      </c>
      <c r="AY39" s="57">
        <f t="shared" si="157"/>
        <v>0</v>
      </c>
      <c r="AZ39" s="54">
        <v>22</v>
      </c>
      <c r="BA39" s="7">
        <f t="shared" si="140"/>
        <v>0</v>
      </c>
      <c r="BB39" s="54">
        <v>10</v>
      </c>
      <c r="BC39" s="7">
        <f t="shared" si="141"/>
        <v>0</v>
      </c>
      <c r="BD39" s="54">
        <v>6</v>
      </c>
      <c r="BE39" s="6">
        <f t="shared" si="142"/>
        <v>0</v>
      </c>
      <c r="BF39" s="54"/>
      <c r="BG39" s="6">
        <f t="shared" si="143"/>
        <v>0</v>
      </c>
      <c r="BH39" s="6">
        <f t="shared" si="158"/>
        <v>0</v>
      </c>
      <c r="BI39" s="6" t="e">
        <f t="shared" si="158"/>
        <v>#DIV/0!</v>
      </c>
      <c r="BJ39" s="6">
        <f t="shared" si="159"/>
        <v>0</v>
      </c>
      <c r="BK39" s="7" t="e">
        <f t="shared" si="159"/>
        <v>#DIV/0!</v>
      </c>
      <c r="BL39" s="101">
        <f t="shared" si="160"/>
        <v>0</v>
      </c>
      <c r="BM39" s="90" t="e">
        <f t="shared" si="160"/>
        <v>#DIV/0!</v>
      </c>
      <c r="BN39" s="90"/>
      <c r="BO39" s="76" t="e">
        <f t="shared" si="161"/>
        <v>#DIV/0!</v>
      </c>
      <c r="BP39" s="2"/>
      <c r="BR39" s="55"/>
      <c r="BS39" s="55"/>
      <c r="BT39" s="55"/>
      <c r="BU39" s="55"/>
      <c r="BV39" s="173" t="s">
        <v>7</v>
      </c>
      <c r="BW39" s="190">
        <f t="shared" si="162"/>
        <v>21</v>
      </c>
      <c r="BX39" s="119"/>
      <c r="BY39" s="178"/>
      <c r="BZ39" s="178" t="e">
        <f t="shared" si="144"/>
        <v>#DIV/0!</v>
      </c>
      <c r="CA39" s="801"/>
      <c r="CB39" s="179" t="e">
        <f t="shared" si="145"/>
        <v>#DIV/0!</v>
      </c>
      <c r="CC39" s="179"/>
      <c r="CD39" s="179"/>
      <c r="CE39" s="180">
        <f t="shared" si="163"/>
        <v>0</v>
      </c>
      <c r="CF39" s="181" t="e">
        <f t="shared" si="164"/>
        <v>#DIV/0!</v>
      </c>
      <c r="CG39" s="291"/>
      <c r="CH39" s="291"/>
      <c r="CI39" s="291"/>
      <c r="CJ39" s="291">
        <f t="shared" si="165"/>
        <v>0</v>
      </c>
      <c r="CK39" s="182" t="e">
        <f t="shared" si="146"/>
        <v>#DIV/0!</v>
      </c>
      <c r="CM39" s="321"/>
      <c r="CN39" s="321"/>
      <c r="CO39" s="334"/>
      <c r="CP39" s="334"/>
      <c r="CQ39" s="334"/>
      <c r="CR39" s="356">
        <f t="shared" si="166"/>
        <v>0</v>
      </c>
      <c r="CT39" s="42" t="s">
        <v>185</v>
      </c>
      <c r="CV39" s="1">
        <v>3</v>
      </c>
      <c r="DA39" s="326">
        <v>10.1</v>
      </c>
      <c r="DB39" s="326">
        <v>22.2</v>
      </c>
      <c r="DC39" s="579">
        <v>4</v>
      </c>
      <c r="DD39" s="579">
        <v>4</v>
      </c>
      <c r="DE39" s="579">
        <v>4</v>
      </c>
      <c r="DF39" s="356">
        <f t="shared" si="167"/>
        <v>4</v>
      </c>
      <c r="DH39" s="42" t="s">
        <v>185</v>
      </c>
      <c r="DJ39" s="1">
        <v>3</v>
      </c>
      <c r="DO39" s="1">
        <v>24</v>
      </c>
    </row>
    <row r="40" spans="1:119" ht="23.5" customHeight="1">
      <c r="A40" s="77" t="s">
        <v>8</v>
      </c>
      <c r="B40" s="68">
        <v>22</v>
      </c>
      <c r="C40" s="57">
        <f t="shared" si="128"/>
        <v>0</v>
      </c>
      <c r="D40" s="54"/>
      <c r="E40" s="7">
        <f t="shared" si="129"/>
        <v>0</v>
      </c>
      <c r="F40" s="54"/>
      <c r="G40" s="7">
        <f t="shared" si="130"/>
        <v>0</v>
      </c>
      <c r="H40" s="54"/>
      <c r="I40" s="6">
        <f t="shared" si="131"/>
        <v>0</v>
      </c>
      <c r="J40" s="54"/>
      <c r="K40" s="6">
        <f t="shared" si="132"/>
        <v>0</v>
      </c>
      <c r="L40" s="6">
        <f t="shared" si="147"/>
        <v>0</v>
      </c>
      <c r="M40" s="6" t="e">
        <f t="shared" si="148"/>
        <v>#DIV/0!</v>
      </c>
      <c r="N40" s="70" t="s">
        <v>95</v>
      </c>
      <c r="O40" s="54">
        <v>150</v>
      </c>
      <c r="P40" s="54"/>
      <c r="Q40" s="76" t="e">
        <f t="shared" si="149"/>
        <v>#DIV/0!</v>
      </c>
      <c r="R40" s="2"/>
      <c r="T40" s="107">
        <v>3300</v>
      </c>
      <c r="U40" s="107">
        <v>3800</v>
      </c>
      <c r="V40" s="107">
        <v>4800</v>
      </c>
      <c r="W40" s="107">
        <v>2000</v>
      </c>
      <c r="X40" s="107"/>
      <c r="Y40" s="77" t="s">
        <v>8</v>
      </c>
      <c r="Z40" s="48">
        <f t="shared" si="133"/>
        <v>22</v>
      </c>
      <c r="AA40" s="57">
        <f t="shared" si="134"/>
        <v>0</v>
      </c>
      <c r="AB40" s="7">
        <f t="shared" si="135"/>
        <v>0</v>
      </c>
      <c r="AC40" s="7">
        <f t="shared" si="136"/>
        <v>0</v>
      </c>
      <c r="AD40" s="7">
        <f t="shared" si="150"/>
        <v>0</v>
      </c>
      <c r="AE40" s="7">
        <f t="shared" si="137"/>
        <v>0</v>
      </c>
      <c r="AF40" s="7">
        <f t="shared" si="151"/>
        <v>0</v>
      </c>
      <c r="AG40" s="7">
        <f t="shared" si="138"/>
        <v>0</v>
      </c>
      <c r="AH40" s="7">
        <f t="shared" si="152"/>
        <v>0</v>
      </c>
      <c r="AI40" s="7">
        <f t="shared" si="139"/>
        <v>0</v>
      </c>
      <c r="AJ40" s="7">
        <f t="shared" si="153"/>
        <v>0</v>
      </c>
      <c r="AK40" s="6" t="e">
        <f t="shared" si="154"/>
        <v>#DIV/0!</v>
      </c>
      <c r="AL40" s="70" t="str">
        <f t="shared" si="155"/>
        <v>ON2</v>
      </c>
      <c r="AM40" s="7">
        <f t="shared" si="155"/>
        <v>150</v>
      </c>
      <c r="AN40" s="6">
        <f t="shared" si="155"/>
        <v>0</v>
      </c>
      <c r="AO40" s="76" t="e">
        <f t="shared" si="156"/>
        <v>#DIV/0!</v>
      </c>
      <c r="AP40" s="2"/>
      <c r="AR40" s="107">
        <v>1700</v>
      </c>
      <c r="AS40" s="107">
        <v>2200</v>
      </c>
      <c r="AT40" s="107">
        <v>2200</v>
      </c>
      <c r="AU40" s="107">
        <v>1400</v>
      </c>
      <c r="AV40" s="107"/>
      <c r="AW40" s="77" t="s">
        <v>8</v>
      </c>
      <c r="AX40" s="48">
        <f t="shared" si="157"/>
        <v>22</v>
      </c>
      <c r="AY40" s="57">
        <f t="shared" si="157"/>
        <v>0</v>
      </c>
      <c r="AZ40" s="54">
        <v>10</v>
      </c>
      <c r="BA40" s="7">
        <f t="shared" si="140"/>
        <v>0</v>
      </c>
      <c r="BB40" s="54">
        <v>24</v>
      </c>
      <c r="BC40" s="7">
        <f t="shared" si="141"/>
        <v>0</v>
      </c>
      <c r="BD40" s="54">
        <v>12</v>
      </c>
      <c r="BE40" s="6">
        <f t="shared" si="142"/>
        <v>0</v>
      </c>
      <c r="BF40" s="54"/>
      <c r="BG40" s="6">
        <f t="shared" si="143"/>
        <v>0</v>
      </c>
      <c r="BH40" s="6">
        <f t="shared" si="158"/>
        <v>0</v>
      </c>
      <c r="BI40" s="6" t="e">
        <f t="shared" si="158"/>
        <v>#DIV/0!</v>
      </c>
      <c r="BJ40" s="6">
        <f t="shared" si="159"/>
        <v>0</v>
      </c>
      <c r="BK40" s="7" t="e">
        <f t="shared" si="159"/>
        <v>#DIV/0!</v>
      </c>
      <c r="BL40" s="101">
        <f t="shared" si="160"/>
        <v>0</v>
      </c>
      <c r="BM40" s="90" t="e">
        <f t="shared" si="160"/>
        <v>#DIV/0!</v>
      </c>
      <c r="BN40" s="90"/>
      <c r="BO40" s="76" t="e">
        <f t="shared" si="161"/>
        <v>#DIV/0!</v>
      </c>
      <c r="BP40" s="2"/>
      <c r="BR40" s="55"/>
      <c r="BS40" s="55"/>
      <c r="BT40" s="55"/>
      <c r="BU40" s="55"/>
      <c r="BV40" s="173" t="s">
        <v>8</v>
      </c>
      <c r="BW40" s="190">
        <f t="shared" si="162"/>
        <v>22</v>
      </c>
      <c r="BX40" s="119"/>
      <c r="BY40" s="178"/>
      <c r="BZ40" s="178" t="e">
        <f t="shared" si="144"/>
        <v>#DIV/0!</v>
      </c>
      <c r="CA40" s="801"/>
      <c r="CB40" s="179" t="e">
        <f t="shared" si="145"/>
        <v>#DIV/0!</v>
      </c>
      <c r="CC40" s="179"/>
      <c r="CD40" s="179"/>
      <c r="CE40" s="180">
        <f t="shared" si="163"/>
        <v>0</v>
      </c>
      <c r="CF40" s="181" t="e">
        <f t="shared" si="164"/>
        <v>#DIV/0!</v>
      </c>
      <c r="CG40" s="291"/>
      <c r="CH40" s="291"/>
      <c r="CI40" s="291"/>
      <c r="CJ40" s="291">
        <f t="shared" si="165"/>
        <v>0</v>
      </c>
      <c r="CK40" s="182" t="e">
        <f t="shared" si="146"/>
        <v>#DIV/0!</v>
      </c>
      <c r="CM40" s="321"/>
      <c r="CN40" s="321"/>
      <c r="CO40" s="334"/>
      <c r="CP40" s="334"/>
      <c r="CQ40" s="334"/>
      <c r="CR40" s="356">
        <f t="shared" si="166"/>
        <v>0</v>
      </c>
      <c r="CT40" s="42" t="s">
        <v>177</v>
      </c>
      <c r="CV40" s="1">
        <v>2</v>
      </c>
      <c r="DA40" s="326">
        <v>13.6</v>
      </c>
      <c r="DB40" s="326">
        <v>21</v>
      </c>
      <c r="DC40" s="579">
        <v>4</v>
      </c>
      <c r="DD40" s="579">
        <v>4</v>
      </c>
      <c r="DE40" s="635">
        <v>2</v>
      </c>
      <c r="DF40" s="356">
        <f t="shared" si="167"/>
        <v>3.3333333333333335</v>
      </c>
      <c r="DH40" s="42" t="s">
        <v>177</v>
      </c>
      <c r="DJ40" s="1">
        <v>2</v>
      </c>
      <c r="DO40" s="1">
        <v>25</v>
      </c>
    </row>
    <row r="41" spans="1:119" ht="23.5" customHeight="1">
      <c r="A41" s="77" t="s">
        <v>9</v>
      </c>
      <c r="B41" s="68">
        <v>23</v>
      </c>
      <c r="C41" s="57">
        <f t="shared" si="128"/>
        <v>0</v>
      </c>
      <c r="D41" s="54"/>
      <c r="E41" s="7">
        <f t="shared" si="129"/>
        <v>0</v>
      </c>
      <c r="F41" s="54"/>
      <c r="G41" s="7">
        <f t="shared" si="130"/>
        <v>0</v>
      </c>
      <c r="H41" s="54"/>
      <c r="I41" s="6">
        <f t="shared" si="131"/>
        <v>0</v>
      </c>
      <c r="J41" s="54"/>
      <c r="K41" s="6">
        <f t="shared" si="132"/>
        <v>0</v>
      </c>
      <c r="L41" s="6">
        <f t="shared" si="147"/>
        <v>0</v>
      </c>
      <c r="M41" s="6" t="e">
        <f t="shared" si="148"/>
        <v>#DIV/0!</v>
      </c>
      <c r="N41" s="70" t="s">
        <v>95</v>
      </c>
      <c r="O41" s="54">
        <v>150</v>
      </c>
      <c r="P41" s="54"/>
      <c r="Q41" s="76" t="e">
        <f t="shared" si="149"/>
        <v>#DIV/0!</v>
      </c>
      <c r="R41" s="2"/>
      <c r="T41" s="107">
        <v>3300</v>
      </c>
      <c r="U41" s="107">
        <v>3800</v>
      </c>
      <c r="V41" s="107">
        <v>4800</v>
      </c>
      <c r="W41" s="107">
        <v>2000</v>
      </c>
      <c r="X41" s="107"/>
      <c r="Y41" s="77" t="s">
        <v>9</v>
      </c>
      <c r="Z41" s="48">
        <f t="shared" si="133"/>
        <v>23</v>
      </c>
      <c r="AA41" s="57">
        <f t="shared" si="134"/>
        <v>0</v>
      </c>
      <c r="AB41" s="7">
        <f t="shared" si="135"/>
        <v>0</v>
      </c>
      <c r="AC41" s="7">
        <f t="shared" si="136"/>
        <v>0</v>
      </c>
      <c r="AD41" s="7">
        <f t="shared" si="150"/>
        <v>0</v>
      </c>
      <c r="AE41" s="7">
        <f t="shared" si="137"/>
        <v>0</v>
      </c>
      <c r="AF41" s="7">
        <f t="shared" si="151"/>
        <v>0</v>
      </c>
      <c r="AG41" s="7">
        <f t="shared" si="138"/>
        <v>0</v>
      </c>
      <c r="AH41" s="7">
        <f t="shared" si="152"/>
        <v>0</v>
      </c>
      <c r="AI41" s="7">
        <f t="shared" si="139"/>
        <v>0</v>
      </c>
      <c r="AJ41" s="7">
        <f t="shared" si="153"/>
        <v>0</v>
      </c>
      <c r="AK41" s="6" t="e">
        <f t="shared" si="154"/>
        <v>#DIV/0!</v>
      </c>
      <c r="AL41" s="70" t="str">
        <f t="shared" si="155"/>
        <v>ON2</v>
      </c>
      <c r="AM41" s="7">
        <f t="shared" si="155"/>
        <v>150</v>
      </c>
      <c r="AN41" s="6">
        <f t="shared" si="155"/>
        <v>0</v>
      </c>
      <c r="AO41" s="76" t="e">
        <f t="shared" si="156"/>
        <v>#DIV/0!</v>
      </c>
      <c r="AP41" s="2"/>
      <c r="AR41" s="107">
        <v>1700</v>
      </c>
      <c r="AS41" s="107">
        <v>2200</v>
      </c>
      <c r="AT41" s="107">
        <v>2200</v>
      </c>
      <c r="AU41" s="107">
        <v>1400</v>
      </c>
      <c r="AV41" s="107"/>
      <c r="AW41" s="77" t="s">
        <v>9</v>
      </c>
      <c r="AX41" s="48">
        <f t="shared" si="157"/>
        <v>23</v>
      </c>
      <c r="AY41" s="57">
        <f t="shared" si="157"/>
        <v>0</v>
      </c>
      <c r="AZ41" s="54">
        <v>10</v>
      </c>
      <c r="BA41" s="7">
        <f t="shared" si="140"/>
        <v>0</v>
      </c>
      <c r="BB41" s="54">
        <v>24</v>
      </c>
      <c r="BC41" s="7">
        <f t="shared" si="141"/>
        <v>0</v>
      </c>
      <c r="BD41" s="54">
        <v>12</v>
      </c>
      <c r="BE41" s="6">
        <f t="shared" si="142"/>
        <v>0</v>
      </c>
      <c r="BF41" s="54"/>
      <c r="BG41" s="6">
        <f t="shared" si="143"/>
        <v>0</v>
      </c>
      <c r="BH41" s="6">
        <f t="shared" si="158"/>
        <v>0</v>
      </c>
      <c r="BI41" s="6" t="e">
        <f t="shared" si="158"/>
        <v>#DIV/0!</v>
      </c>
      <c r="BJ41" s="6">
        <f t="shared" si="159"/>
        <v>0</v>
      </c>
      <c r="BK41" s="7" t="e">
        <f t="shared" si="159"/>
        <v>#DIV/0!</v>
      </c>
      <c r="BL41" s="101">
        <f t="shared" si="160"/>
        <v>0</v>
      </c>
      <c r="BM41" s="90" t="e">
        <f t="shared" si="160"/>
        <v>#DIV/0!</v>
      </c>
      <c r="BN41" s="90"/>
      <c r="BO41" s="76" t="e">
        <f t="shared" si="161"/>
        <v>#DIV/0!</v>
      </c>
      <c r="BP41" s="2"/>
      <c r="BR41" s="55"/>
      <c r="BS41" s="55"/>
      <c r="BT41" s="55"/>
      <c r="BU41" s="55"/>
      <c r="BV41" s="173" t="s">
        <v>9</v>
      </c>
      <c r="BW41" s="190">
        <f t="shared" si="162"/>
        <v>23</v>
      </c>
      <c r="BX41" s="119"/>
      <c r="BY41" s="178"/>
      <c r="BZ41" s="178" t="e">
        <f t="shared" si="144"/>
        <v>#DIV/0!</v>
      </c>
      <c r="CA41" s="801"/>
      <c r="CB41" s="179" t="e">
        <f t="shared" si="145"/>
        <v>#DIV/0!</v>
      </c>
      <c r="CC41" s="179"/>
      <c r="CD41" s="179"/>
      <c r="CE41" s="180">
        <f t="shared" si="163"/>
        <v>0</v>
      </c>
      <c r="CF41" s="181" t="e">
        <f t="shared" si="164"/>
        <v>#DIV/0!</v>
      </c>
      <c r="CG41" s="291"/>
      <c r="CH41" s="291"/>
      <c r="CI41" s="291"/>
      <c r="CJ41" s="291">
        <f t="shared" si="165"/>
        <v>0</v>
      </c>
      <c r="CK41" s="182" t="e">
        <f t="shared" si="146"/>
        <v>#DIV/0!</v>
      </c>
      <c r="CM41" s="321"/>
      <c r="CN41" s="326"/>
      <c r="CO41" s="334"/>
      <c r="CP41" s="334"/>
      <c r="CQ41" s="334"/>
      <c r="CR41" s="356">
        <f t="shared" si="166"/>
        <v>0</v>
      </c>
      <c r="CT41" s="42" t="s">
        <v>178</v>
      </c>
      <c r="CV41" s="1">
        <v>1</v>
      </c>
      <c r="DA41" s="326">
        <v>17.3</v>
      </c>
      <c r="DB41" s="326">
        <v>24.4</v>
      </c>
      <c r="DC41" s="579">
        <v>4</v>
      </c>
      <c r="DD41" s="579">
        <v>4</v>
      </c>
      <c r="DE41" s="579">
        <v>4</v>
      </c>
      <c r="DF41" s="356">
        <f t="shared" si="167"/>
        <v>4</v>
      </c>
      <c r="DH41" s="42" t="s">
        <v>178</v>
      </c>
      <c r="DJ41" s="1">
        <v>1</v>
      </c>
      <c r="DO41" s="1">
        <v>26</v>
      </c>
    </row>
    <row r="42" spans="1:119" ht="23.5" customHeight="1">
      <c r="A42" s="77" t="s">
        <v>10</v>
      </c>
      <c r="B42" s="68">
        <v>24</v>
      </c>
      <c r="C42" s="57">
        <f t="shared" si="128"/>
        <v>0</v>
      </c>
      <c r="D42" s="54"/>
      <c r="E42" s="7">
        <f t="shared" si="129"/>
        <v>0</v>
      </c>
      <c r="F42" s="54"/>
      <c r="G42" s="7">
        <f t="shared" si="130"/>
        <v>0</v>
      </c>
      <c r="H42" s="54"/>
      <c r="I42" s="6">
        <f t="shared" si="131"/>
        <v>0</v>
      </c>
      <c r="J42" s="54"/>
      <c r="K42" s="6">
        <f t="shared" si="132"/>
        <v>0</v>
      </c>
      <c r="L42" s="6">
        <f t="shared" si="147"/>
        <v>0</v>
      </c>
      <c r="M42" s="6" t="e">
        <f t="shared" si="148"/>
        <v>#DIV/0!</v>
      </c>
      <c r="N42" s="70" t="s">
        <v>94</v>
      </c>
      <c r="O42" s="54">
        <v>160</v>
      </c>
      <c r="P42" s="54"/>
      <c r="Q42" s="76" t="e">
        <f t="shared" si="149"/>
        <v>#DIV/0!</v>
      </c>
      <c r="R42" s="2"/>
      <c r="T42" s="107">
        <v>3300</v>
      </c>
      <c r="U42" s="107">
        <v>3800</v>
      </c>
      <c r="V42" s="107">
        <v>4800</v>
      </c>
      <c r="W42" s="107">
        <v>2000</v>
      </c>
      <c r="X42" s="107"/>
      <c r="Y42" s="77" t="s">
        <v>10</v>
      </c>
      <c r="Z42" s="48">
        <f t="shared" si="133"/>
        <v>24</v>
      </c>
      <c r="AA42" s="57">
        <f t="shared" si="134"/>
        <v>0</v>
      </c>
      <c r="AB42" s="7">
        <f t="shared" si="135"/>
        <v>0</v>
      </c>
      <c r="AC42" s="7">
        <f t="shared" si="136"/>
        <v>0</v>
      </c>
      <c r="AD42" s="7">
        <f t="shared" si="150"/>
        <v>0</v>
      </c>
      <c r="AE42" s="7">
        <f t="shared" si="137"/>
        <v>0</v>
      </c>
      <c r="AF42" s="7">
        <f t="shared" si="151"/>
        <v>0</v>
      </c>
      <c r="AG42" s="7">
        <f t="shared" si="138"/>
        <v>0</v>
      </c>
      <c r="AH42" s="7">
        <f t="shared" si="152"/>
        <v>0</v>
      </c>
      <c r="AI42" s="7">
        <f t="shared" si="139"/>
        <v>0</v>
      </c>
      <c r="AJ42" s="7">
        <f t="shared" si="153"/>
        <v>0</v>
      </c>
      <c r="AK42" s="6" t="e">
        <f t="shared" si="154"/>
        <v>#DIV/0!</v>
      </c>
      <c r="AL42" s="70" t="str">
        <f t="shared" si="155"/>
        <v>ON1</v>
      </c>
      <c r="AM42" s="7">
        <f t="shared" si="155"/>
        <v>160</v>
      </c>
      <c r="AN42" s="6">
        <f t="shared" si="155"/>
        <v>0</v>
      </c>
      <c r="AO42" s="76" t="e">
        <f t="shared" si="156"/>
        <v>#DIV/0!</v>
      </c>
      <c r="AP42" s="2"/>
      <c r="AR42" s="107">
        <v>1700</v>
      </c>
      <c r="AS42" s="107">
        <v>2200</v>
      </c>
      <c r="AT42" s="107">
        <v>2200</v>
      </c>
      <c r="AU42" s="107">
        <v>1400</v>
      </c>
      <c r="AV42" s="107"/>
      <c r="AW42" s="77" t="s">
        <v>10</v>
      </c>
      <c r="AX42" s="48">
        <f t="shared" si="157"/>
        <v>24</v>
      </c>
      <c r="AY42" s="57">
        <f t="shared" si="157"/>
        <v>0</v>
      </c>
      <c r="AZ42" s="54">
        <v>10</v>
      </c>
      <c r="BA42" s="7">
        <f t="shared" si="140"/>
        <v>0</v>
      </c>
      <c r="BB42" s="54">
        <v>24</v>
      </c>
      <c r="BC42" s="7">
        <f t="shared" si="141"/>
        <v>0</v>
      </c>
      <c r="BD42" s="54">
        <v>12</v>
      </c>
      <c r="BE42" s="6">
        <f t="shared" si="142"/>
        <v>0</v>
      </c>
      <c r="BF42" s="54"/>
      <c r="BG42" s="6">
        <f t="shared" si="143"/>
        <v>0</v>
      </c>
      <c r="BH42" s="6">
        <f t="shared" si="158"/>
        <v>0</v>
      </c>
      <c r="BI42" s="6" t="e">
        <f t="shared" si="158"/>
        <v>#DIV/0!</v>
      </c>
      <c r="BJ42" s="6">
        <f t="shared" si="159"/>
        <v>0</v>
      </c>
      <c r="BK42" s="7" t="e">
        <f t="shared" si="159"/>
        <v>#DIV/0!</v>
      </c>
      <c r="BL42" s="101">
        <f t="shared" si="160"/>
        <v>0</v>
      </c>
      <c r="BM42" s="90" t="e">
        <f t="shared" si="160"/>
        <v>#DIV/0!</v>
      </c>
      <c r="BN42" s="90"/>
      <c r="BO42" s="76" t="e">
        <f t="shared" si="161"/>
        <v>#DIV/0!</v>
      </c>
      <c r="BP42" s="2"/>
      <c r="BR42" s="55"/>
      <c r="BS42" s="55"/>
      <c r="BT42" s="55"/>
      <c r="BU42" s="55"/>
      <c r="BV42" s="173" t="s">
        <v>10</v>
      </c>
      <c r="BW42" s="190">
        <f t="shared" si="162"/>
        <v>24</v>
      </c>
      <c r="BX42" s="119"/>
      <c r="BY42" s="178"/>
      <c r="BZ42" s="178" t="e">
        <f t="shared" si="144"/>
        <v>#DIV/0!</v>
      </c>
      <c r="CA42" s="801"/>
      <c r="CB42" s="179" t="e">
        <f t="shared" si="145"/>
        <v>#DIV/0!</v>
      </c>
      <c r="CC42" s="179"/>
      <c r="CD42" s="179"/>
      <c r="CE42" s="180">
        <f t="shared" si="163"/>
        <v>0</v>
      </c>
      <c r="CF42" s="181" t="e">
        <f t="shared" si="164"/>
        <v>#DIV/0!</v>
      </c>
      <c r="CG42" s="291"/>
      <c r="CH42" s="291"/>
      <c r="CI42" s="291"/>
      <c r="CJ42" s="291">
        <f t="shared" si="165"/>
        <v>0</v>
      </c>
      <c r="CK42" s="182" t="e">
        <f t="shared" si="146"/>
        <v>#DIV/0!</v>
      </c>
      <c r="CM42" s="322"/>
      <c r="CN42" s="321"/>
      <c r="CO42" s="334"/>
      <c r="CP42" s="334"/>
      <c r="CQ42" s="334"/>
      <c r="CR42" s="356">
        <f t="shared" si="166"/>
        <v>0</v>
      </c>
      <c r="CT42" s="42" t="s">
        <v>183</v>
      </c>
      <c r="CV42" s="1">
        <v>0</v>
      </c>
      <c r="DA42" s="326">
        <v>17.8</v>
      </c>
      <c r="DB42" s="326">
        <v>23.8</v>
      </c>
      <c r="DC42" s="635">
        <v>2</v>
      </c>
      <c r="DD42" s="579">
        <v>4</v>
      </c>
      <c r="DE42" s="579">
        <v>4</v>
      </c>
      <c r="DF42" s="356">
        <f t="shared" si="167"/>
        <v>3.3333333333333335</v>
      </c>
      <c r="DH42" s="42" t="s">
        <v>183</v>
      </c>
      <c r="DJ42" s="1">
        <v>0</v>
      </c>
      <c r="DO42" s="1">
        <v>27</v>
      </c>
    </row>
    <row r="43" spans="1:119" ht="23.5" customHeight="1" thickBot="1">
      <c r="A43" s="78" t="s">
        <v>11</v>
      </c>
      <c r="B43" s="68">
        <v>25</v>
      </c>
      <c r="C43" s="57">
        <f t="shared" si="128"/>
        <v>0</v>
      </c>
      <c r="D43" s="54"/>
      <c r="E43" s="7">
        <f t="shared" si="129"/>
        <v>0</v>
      </c>
      <c r="F43" s="54"/>
      <c r="G43" s="7">
        <f t="shared" si="130"/>
        <v>0</v>
      </c>
      <c r="H43" s="54"/>
      <c r="I43" s="6">
        <f t="shared" si="131"/>
        <v>0</v>
      </c>
      <c r="J43" s="54"/>
      <c r="K43" s="6">
        <f t="shared" si="132"/>
        <v>0</v>
      </c>
      <c r="L43" s="6">
        <f t="shared" si="147"/>
        <v>0</v>
      </c>
      <c r="M43" s="6" t="e">
        <f t="shared" si="148"/>
        <v>#DIV/0!</v>
      </c>
      <c r="N43" s="70" t="s">
        <v>92</v>
      </c>
      <c r="O43" s="54">
        <v>180</v>
      </c>
      <c r="P43" s="54"/>
      <c r="Q43" s="76" t="e">
        <f t="shared" si="149"/>
        <v>#DIV/0!</v>
      </c>
      <c r="R43" s="2"/>
      <c r="T43" s="107">
        <v>3300</v>
      </c>
      <c r="U43" s="107">
        <v>3800</v>
      </c>
      <c r="V43" s="107">
        <v>4800</v>
      </c>
      <c r="W43" s="107">
        <v>2000</v>
      </c>
      <c r="X43" s="107"/>
      <c r="Y43" s="78" t="s">
        <v>11</v>
      </c>
      <c r="Z43" s="48">
        <f t="shared" si="133"/>
        <v>25</v>
      </c>
      <c r="AA43" s="57">
        <f t="shared" si="134"/>
        <v>0</v>
      </c>
      <c r="AB43" s="7">
        <f t="shared" si="135"/>
        <v>0</v>
      </c>
      <c r="AC43" s="7">
        <f t="shared" si="136"/>
        <v>0</v>
      </c>
      <c r="AD43" s="7">
        <f t="shared" si="150"/>
        <v>0</v>
      </c>
      <c r="AE43" s="7">
        <f t="shared" si="137"/>
        <v>0</v>
      </c>
      <c r="AF43" s="7">
        <f t="shared" si="151"/>
        <v>0</v>
      </c>
      <c r="AG43" s="7">
        <f t="shared" si="138"/>
        <v>0</v>
      </c>
      <c r="AH43" s="7">
        <f t="shared" si="152"/>
        <v>0</v>
      </c>
      <c r="AI43" s="7">
        <f t="shared" si="139"/>
        <v>0</v>
      </c>
      <c r="AJ43" s="7">
        <f t="shared" si="153"/>
        <v>0</v>
      </c>
      <c r="AK43" s="6" t="e">
        <f t="shared" si="154"/>
        <v>#DIV/0!</v>
      </c>
      <c r="AL43" s="70" t="str">
        <f t="shared" si="155"/>
        <v>TOP1</v>
      </c>
      <c r="AM43" s="7">
        <f t="shared" si="155"/>
        <v>180</v>
      </c>
      <c r="AN43" s="6">
        <f t="shared" si="155"/>
        <v>0</v>
      </c>
      <c r="AO43" s="76" t="e">
        <f t="shared" si="156"/>
        <v>#DIV/0!</v>
      </c>
      <c r="AP43" s="2"/>
      <c r="AR43" s="107">
        <v>1700</v>
      </c>
      <c r="AS43" s="107">
        <v>2200</v>
      </c>
      <c r="AT43" s="107">
        <v>2200</v>
      </c>
      <c r="AU43" s="107">
        <v>1400</v>
      </c>
      <c r="AV43" s="107"/>
      <c r="AW43" s="78" t="s">
        <v>11</v>
      </c>
      <c r="AX43" s="48">
        <f t="shared" si="157"/>
        <v>25</v>
      </c>
      <c r="AY43" s="57">
        <f t="shared" si="157"/>
        <v>0</v>
      </c>
      <c r="AZ43" s="54">
        <v>10</v>
      </c>
      <c r="BA43" s="7">
        <f t="shared" si="140"/>
        <v>0</v>
      </c>
      <c r="BB43" s="54">
        <v>28</v>
      </c>
      <c r="BC43" s="7">
        <f t="shared" si="141"/>
        <v>0</v>
      </c>
      <c r="BD43" s="54">
        <v>12</v>
      </c>
      <c r="BE43" s="6">
        <f t="shared" si="142"/>
        <v>0</v>
      </c>
      <c r="BF43" s="54"/>
      <c r="BG43" s="6">
        <f t="shared" si="143"/>
        <v>0</v>
      </c>
      <c r="BH43" s="6">
        <f t="shared" si="158"/>
        <v>0</v>
      </c>
      <c r="BI43" s="6" t="e">
        <f t="shared" si="158"/>
        <v>#DIV/0!</v>
      </c>
      <c r="BJ43" s="6">
        <f t="shared" si="159"/>
        <v>0</v>
      </c>
      <c r="BK43" s="7" t="e">
        <f t="shared" si="159"/>
        <v>#DIV/0!</v>
      </c>
      <c r="BL43" s="101">
        <f t="shared" si="160"/>
        <v>0</v>
      </c>
      <c r="BM43" s="90" t="e">
        <f t="shared" si="160"/>
        <v>#DIV/0!</v>
      </c>
      <c r="BN43" s="90"/>
      <c r="BO43" s="76" t="e">
        <f t="shared" si="161"/>
        <v>#DIV/0!</v>
      </c>
      <c r="BP43" s="2"/>
      <c r="BR43" s="55"/>
      <c r="BS43" s="55"/>
      <c r="BT43" s="55"/>
      <c r="BU43" s="55"/>
      <c r="BV43" s="183" t="s">
        <v>11</v>
      </c>
      <c r="BW43" s="190">
        <f t="shared" si="162"/>
        <v>25</v>
      </c>
      <c r="BX43" s="119"/>
      <c r="BY43" s="178"/>
      <c r="BZ43" s="178" t="e">
        <f t="shared" si="144"/>
        <v>#DIV/0!</v>
      </c>
      <c r="CA43" s="801"/>
      <c r="CB43" s="179" t="e">
        <f t="shared" si="145"/>
        <v>#DIV/0!</v>
      </c>
      <c r="CC43" s="179"/>
      <c r="CD43" s="179"/>
      <c r="CE43" s="180">
        <f t="shared" si="163"/>
        <v>0</v>
      </c>
      <c r="CF43" s="181" t="e">
        <f t="shared" si="164"/>
        <v>#DIV/0!</v>
      </c>
      <c r="CG43" s="291"/>
      <c r="CH43" s="291"/>
      <c r="CI43" s="291"/>
      <c r="CJ43" s="291">
        <f t="shared" si="165"/>
        <v>0</v>
      </c>
      <c r="CK43" s="182" t="e">
        <f t="shared" si="146"/>
        <v>#DIV/0!</v>
      </c>
      <c r="CM43" s="323"/>
      <c r="CN43" s="810"/>
      <c r="CO43" s="334"/>
      <c r="CP43" s="334"/>
      <c r="CQ43" s="334"/>
      <c r="CR43" s="357">
        <f t="shared" si="166"/>
        <v>0</v>
      </c>
      <c r="CT43" s="1" t="s">
        <v>186</v>
      </c>
      <c r="DA43" s="327">
        <v>16.2</v>
      </c>
      <c r="DB43" s="327">
        <v>22.5</v>
      </c>
      <c r="DC43" s="579">
        <v>4</v>
      </c>
      <c r="DD43" s="579">
        <v>4</v>
      </c>
      <c r="DE43" s="579">
        <v>4</v>
      </c>
      <c r="DF43" s="357">
        <f t="shared" si="167"/>
        <v>4</v>
      </c>
      <c r="DH43" s="1" t="s">
        <v>186</v>
      </c>
      <c r="DO43" s="1">
        <v>28</v>
      </c>
    </row>
    <row r="44" spans="1:119" s="340" customFormat="1" ht="34" customHeight="1" thickTop="1" thickBot="1">
      <c r="A44" s="1423" t="s">
        <v>16</v>
      </c>
      <c r="B44" s="1424"/>
      <c r="C44" s="336">
        <f>SUM(C37:C43)</f>
        <v>0</v>
      </c>
      <c r="D44" s="336">
        <f>SUM(D37:D43)</f>
        <v>0</v>
      </c>
      <c r="E44" s="336">
        <f t="shared" ref="E44:J44" si="168">SUM(E37:E43)</f>
        <v>0</v>
      </c>
      <c r="F44" s="336">
        <f t="shared" si="168"/>
        <v>0</v>
      </c>
      <c r="G44" s="336">
        <f t="shared" si="168"/>
        <v>0</v>
      </c>
      <c r="H44" s="336">
        <f t="shared" si="168"/>
        <v>0</v>
      </c>
      <c r="I44" s="336">
        <f t="shared" si="168"/>
        <v>0</v>
      </c>
      <c r="J44" s="336">
        <f t="shared" si="168"/>
        <v>0</v>
      </c>
      <c r="K44" s="336">
        <f>SUM(K37:K43)</f>
        <v>0</v>
      </c>
      <c r="L44" s="336">
        <f>SUM(L37:L43)</f>
        <v>0</v>
      </c>
      <c r="M44" s="336" t="e">
        <f>L44/C44</f>
        <v>#DIV/0!</v>
      </c>
      <c r="N44" s="337"/>
      <c r="O44" s="336">
        <f>SUM(O37:O43)</f>
        <v>1110</v>
      </c>
      <c r="P44" s="336">
        <f>SUM(P37:P43)</f>
        <v>0</v>
      </c>
      <c r="Q44" s="338" t="e">
        <f t="shared" si="149"/>
        <v>#DIV/0!</v>
      </c>
      <c r="R44" s="339"/>
      <c r="T44" s="340" t="s">
        <v>48</v>
      </c>
      <c r="U44" s="339" t="e">
        <f>C44/W44</f>
        <v>#DIV/0!</v>
      </c>
      <c r="V44" s="341" t="s">
        <v>49</v>
      </c>
      <c r="W44" s="342">
        <v>0</v>
      </c>
      <c r="Y44" s="1423" t="s">
        <v>16</v>
      </c>
      <c r="Z44" s="1424"/>
      <c r="AA44" s="343">
        <f>SUM(AA37:AA43)</f>
        <v>0</v>
      </c>
      <c r="AB44" s="343">
        <f>SUM(AB37:AB43)</f>
        <v>0</v>
      </c>
      <c r="AC44" s="343">
        <f t="shared" ref="AC44:AH44" si="169">SUM(AC37:AC43)</f>
        <v>0</v>
      </c>
      <c r="AD44" s="343">
        <f t="shared" si="169"/>
        <v>0</v>
      </c>
      <c r="AE44" s="343">
        <f t="shared" si="169"/>
        <v>0</v>
      </c>
      <c r="AF44" s="343">
        <f t="shared" si="169"/>
        <v>0</v>
      </c>
      <c r="AG44" s="343">
        <f t="shared" si="169"/>
        <v>0</v>
      </c>
      <c r="AH44" s="343">
        <f t="shared" si="169"/>
        <v>0</v>
      </c>
      <c r="AI44" s="343">
        <f>SUM(AI37:AI43)</f>
        <v>0</v>
      </c>
      <c r="AJ44" s="343">
        <f>SUM(AJ37:AJ43)</f>
        <v>0</v>
      </c>
      <c r="AK44" s="336" t="e">
        <f>AJ44/AA44</f>
        <v>#DIV/0!</v>
      </c>
      <c r="AL44" s="86"/>
      <c r="AM44" s="61">
        <f>SUM(AM37:AM43)</f>
        <v>1110</v>
      </c>
      <c r="AN44" s="61">
        <f>SUM(AN37:AN43)</f>
        <v>0</v>
      </c>
      <c r="AO44" s="76" t="e">
        <f>(AJ44+BH44)/AN44</f>
        <v>#DIV/0!</v>
      </c>
      <c r="AP44" s="339"/>
      <c r="AR44" s="340" t="s">
        <v>48</v>
      </c>
      <c r="AS44" s="339" t="e">
        <f>AA44/AU44</f>
        <v>#DIV/0!</v>
      </c>
      <c r="AT44" s="341" t="s">
        <v>49</v>
      </c>
      <c r="AU44" s="340">
        <f>W44</f>
        <v>0</v>
      </c>
      <c r="AW44" s="1423" t="s">
        <v>16</v>
      </c>
      <c r="AX44" s="1424"/>
      <c r="AY44" s="343">
        <f t="shared" si="157"/>
        <v>0</v>
      </c>
      <c r="AZ44" s="336">
        <f>SUM(AZ37:AZ43)</f>
        <v>84</v>
      </c>
      <c r="BA44" s="336">
        <f t="shared" ref="BA44:BF44" si="170">SUM(BA37:BA43)</f>
        <v>0</v>
      </c>
      <c r="BB44" s="336">
        <f t="shared" si="170"/>
        <v>120</v>
      </c>
      <c r="BC44" s="336">
        <f t="shared" si="170"/>
        <v>0</v>
      </c>
      <c r="BD44" s="336">
        <f t="shared" si="170"/>
        <v>60</v>
      </c>
      <c r="BE44" s="336">
        <f t="shared" si="170"/>
        <v>0</v>
      </c>
      <c r="BF44" s="336">
        <f t="shared" si="170"/>
        <v>0</v>
      </c>
      <c r="BG44" s="336">
        <f>SUM(BG37:BG43)</f>
        <v>0</v>
      </c>
      <c r="BH44" s="344">
        <f t="shared" si="158"/>
        <v>0</v>
      </c>
      <c r="BI44" s="344" t="e">
        <f t="shared" si="158"/>
        <v>#DIV/0!</v>
      </c>
      <c r="BJ44" s="344">
        <f t="shared" si="159"/>
        <v>0</v>
      </c>
      <c r="BK44" s="345" t="e">
        <f t="shared" si="159"/>
        <v>#DIV/0!</v>
      </c>
      <c r="BL44" s="336">
        <f>SUM(BL37:BL43)</f>
        <v>0</v>
      </c>
      <c r="BM44" s="346" t="e">
        <f>BI44+BK44</f>
        <v>#DIV/0!</v>
      </c>
      <c r="BN44" s="347"/>
      <c r="BO44" s="338" t="e">
        <f t="shared" si="161"/>
        <v>#DIV/0!</v>
      </c>
      <c r="BP44" s="339"/>
      <c r="BR44" s="340" t="s">
        <v>48</v>
      </c>
      <c r="BS44" s="339" t="e">
        <f>AY44/BU44</f>
        <v>#DIV/0!</v>
      </c>
      <c r="BT44" s="341" t="s">
        <v>49</v>
      </c>
      <c r="BU44" s="340">
        <f>W44</f>
        <v>0</v>
      </c>
      <c r="BV44" s="1423" t="s">
        <v>16</v>
      </c>
      <c r="BW44" s="1424"/>
      <c r="BX44" s="101">
        <f>SUM(BX37:BX43)</f>
        <v>0</v>
      </c>
      <c r="BY44" s="101">
        <f>SUM(BY37:BY43)</f>
        <v>0</v>
      </c>
      <c r="BZ44" s="101" t="e">
        <f>BY44/BX44</f>
        <v>#DIV/0!</v>
      </c>
      <c r="CA44" s="101">
        <f>SUM(CA37:CA43)</f>
        <v>0</v>
      </c>
      <c r="CB44" s="371" t="e">
        <f>CA44/BX44</f>
        <v>#DIV/0!</v>
      </c>
      <c r="CC44" s="371">
        <f>SUM(CC37:CC43)</f>
        <v>0</v>
      </c>
      <c r="CD44" s="371">
        <f>SUM(CD37:CD43)</f>
        <v>0</v>
      </c>
      <c r="CE44" s="180">
        <f>BY44+CA44+CC44+CD44</f>
        <v>0</v>
      </c>
      <c r="CF44" s="375" t="e">
        <f>CE44/BX44</f>
        <v>#DIV/0!</v>
      </c>
      <c r="CG44" s="538">
        <f>SUM(CG37:CG43)</f>
        <v>0</v>
      </c>
      <c r="CH44" s="538">
        <f>SUM(CH37:CH43)</f>
        <v>0</v>
      </c>
      <c r="CI44" s="538">
        <f>SUM(CI37:CI43)</f>
        <v>0</v>
      </c>
      <c r="CJ44" s="538">
        <f>SUM(CJ37:CJ43)</f>
        <v>0</v>
      </c>
      <c r="CK44" s="366" t="e">
        <f t="shared" si="146"/>
        <v>#DIV/0!</v>
      </c>
      <c r="CM44" s="386" t="e">
        <f>SUM(CM37:CM43)/CL44</f>
        <v>#DIV/0!</v>
      </c>
      <c r="CN44" s="387" t="e">
        <f>SUM(CN37:CN43)/CL44</f>
        <v>#DIV/0!</v>
      </c>
      <c r="CO44" s="403" t="e">
        <f>SUM(CO37:CO43)/CL44</f>
        <v>#DIV/0!</v>
      </c>
      <c r="CP44" s="403" t="e">
        <f>SUM(CP37:CP43)/CL44</f>
        <v>#DIV/0!</v>
      </c>
      <c r="CQ44" s="403" t="e">
        <f>SUM(CQ37:CQ43)/CL44</f>
        <v>#DIV/0!</v>
      </c>
      <c r="CR44" s="404" t="e">
        <f>SUM(CO44:CQ44)/3</f>
        <v>#DIV/0!</v>
      </c>
      <c r="CS44" s="341" t="s">
        <v>195</v>
      </c>
      <c r="CT44" s="1454" t="e">
        <f>CE44/CL44</f>
        <v>#DIV/0!</v>
      </c>
      <c r="CU44" s="1455"/>
      <c r="CV44" s="1455"/>
      <c r="CW44" s="1455"/>
      <c r="CX44" s="1456"/>
      <c r="CY44" s="368" t="s">
        <v>197</v>
      </c>
      <c r="CZ44" s="340">
        <v>7</v>
      </c>
      <c r="DA44" s="386">
        <f>SUM(DA37:DA43)/CZ44</f>
        <v>13.742857142857144</v>
      </c>
      <c r="DB44" s="387">
        <f>SUM(DB37:DB43)/CZ44</f>
        <v>21.571428571428573</v>
      </c>
      <c r="DC44" s="411">
        <f>SUM(DC37:DC43)/CZ44</f>
        <v>3.4285714285714284</v>
      </c>
      <c r="DD44" s="411">
        <f>SUM(DD37:DD43)/CZ44</f>
        <v>3.7142857142857144</v>
      </c>
      <c r="DE44" s="411">
        <f>SUM(DE37:DE43)/CZ44</f>
        <v>3.4285714285714284</v>
      </c>
      <c r="DF44" s="412">
        <f>SUM(DC44:DE44)/3</f>
        <v>3.5238095238095237</v>
      </c>
      <c r="DH44" s="1411">
        <f>CV44/CZ44</f>
        <v>0</v>
      </c>
      <c r="DI44" s="1412"/>
      <c r="DJ44" s="1412"/>
      <c r="DK44" s="1412"/>
      <c r="DL44" s="1413"/>
      <c r="DM44" s="368" t="s">
        <v>197</v>
      </c>
    </row>
    <row r="45" spans="1:119"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A45" s="1420" t="str">
        <f>CM45</f>
        <v>5th week</v>
      </c>
      <c r="DB45" s="1420"/>
      <c r="DC45" s="1420"/>
      <c r="DD45" s="1420"/>
      <c r="DE45" s="1420"/>
      <c r="DF45" s="1420"/>
    </row>
    <row r="46" spans="1:119"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A46" s="331" t="s">
        <v>172</v>
      </c>
      <c r="DB46" s="332" t="s">
        <v>173</v>
      </c>
      <c r="DC46" s="65" t="s">
        <v>174</v>
      </c>
      <c r="DD46" s="65" t="s">
        <v>175</v>
      </c>
      <c r="DE46" s="65" t="s">
        <v>176</v>
      </c>
      <c r="DF46" s="333" t="s">
        <v>184</v>
      </c>
      <c r="DH46" s="1" t="s">
        <v>179</v>
      </c>
      <c r="DJ46" s="46" t="s">
        <v>182</v>
      </c>
    </row>
    <row r="47" spans="1:119" ht="23.5" customHeight="1">
      <c r="A47" s="75" t="s">
        <v>5</v>
      </c>
      <c r="B47" s="68">
        <v>26</v>
      </c>
      <c r="C47" s="57">
        <f t="shared" ref="C47:C53" si="171">D47+F47+H47+J47</f>
        <v>0</v>
      </c>
      <c r="D47" s="54"/>
      <c r="E47" s="7">
        <f t="shared" ref="E47:E53" si="172">D47*T47</f>
        <v>0</v>
      </c>
      <c r="F47" s="54"/>
      <c r="G47" s="7">
        <f t="shared" ref="G47:G53" si="173">F47*U47</f>
        <v>0</v>
      </c>
      <c r="H47" s="54"/>
      <c r="I47" s="6">
        <f t="shared" ref="I47:I53" si="174">H47*V47</f>
        <v>0</v>
      </c>
      <c r="J47" s="54"/>
      <c r="K47" s="6">
        <f t="shared" ref="K47:K53" si="175">J47*W47</f>
        <v>0</v>
      </c>
      <c r="L47" s="6">
        <f>E47+G47+I47+K47</f>
        <v>0</v>
      </c>
      <c r="M47" s="6" t="e">
        <f>L47/C47</f>
        <v>#DIV/0!</v>
      </c>
      <c r="N47" s="70" t="s">
        <v>93</v>
      </c>
      <c r="O47" s="54">
        <v>170</v>
      </c>
      <c r="P47" s="54"/>
      <c r="Q47" s="76" t="e">
        <f>L47/P47</f>
        <v>#DIV/0!</v>
      </c>
      <c r="R47" s="2"/>
      <c r="T47" s="107">
        <v>3300</v>
      </c>
      <c r="U47" s="107">
        <v>3800</v>
      </c>
      <c r="V47" s="107">
        <v>4800</v>
      </c>
      <c r="W47" s="107">
        <v>2000</v>
      </c>
      <c r="X47" s="107"/>
      <c r="Y47" s="75" t="s">
        <v>5</v>
      </c>
      <c r="Z47" s="48">
        <f t="shared" ref="Z47:Z53" si="176">B47</f>
        <v>26</v>
      </c>
      <c r="AA47" s="57">
        <f t="shared" ref="AA47:AA53" si="177">AB47+AD47+AF47+AH47</f>
        <v>0</v>
      </c>
      <c r="AB47" s="7">
        <f t="shared" ref="AB47:AB53" si="178">D47</f>
        <v>0</v>
      </c>
      <c r="AC47" s="7">
        <f t="shared" ref="AC47:AC53" si="179">AB47*AR47</f>
        <v>0</v>
      </c>
      <c r="AD47" s="7">
        <f>F47</f>
        <v>0</v>
      </c>
      <c r="AE47" s="7">
        <f t="shared" ref="AE47:AE53" si="180">AD47*AS47</f>
        <v>0</v>
      </c>
      <c r="AF47" s="7">
        <f>H47</f>
        <v>0</v>
      </c>
      <c r="AG47" s="7">
        <f t="shared" ref="AG47:AG53" si="181">AF47*AT47</f>
        <v>0</v>
      </c>
      <c r="AH47" s="7">
        <f>J47</f>
        <v>0</v>
      </c>
      <c r="AI47" s="7">
        <f t="shared" ref="AI47:AI53" si="182">AH47*AU47</f>
        <v>0</v>
      </c>
      <c r="AJ47" s="7">
        <f>AC47+AE47+AG47+AI47</f>
        <v>0</v>
      </c>
      <c r="AK47" s="6" t="e">
        <f>AJ47/AA47</f>
        <v>#DIV/0!</v>
      </c>
      <c r="AL47" s="70" t="str">
        <f>N47</f>
        <v>TOP2</v>
      </c>
      <c r="AM47" s="7">
        <f>O47</f>
        <v>170</v>
      </c>
      <c r="AN47" s="6">
        <f>P47</f>
        <v>0</v>
      </c>
      <c r="AO47" s="76" t="e">
        <f>(AJ47+BH47)/AN47</f>
        <v>#DIV/0!</v>
      </c>
      <c r="AP47" s="2"/>
      <c r="AR47" s="107">
        <v>1700</v>
      </c>
      <c r="AS47" s="107">
        <v>2200</v>
      </c>
      <c r="AT47" s="107">
        <v>2200</v>
      </c>
      <c r="AU47" s="107">
        <v>1400</v>
      </c>
      <c r="AV47" s="107"/>
      <c r="AW47" s="75" t="s">
        <v>5</v>
      </c>
      <c r="AX47" s="48">
        <f>B47</f>
        <v>26</v>
      </c>
      <c r="AY47" s="57">
        <f>C47</f>
        <v>0</v>
      </c>
      <c r="AZ47" s="54"/>
      <c r="BA47" s="7">
        <f t="shared" ref="BA47:BA53" si="183">AZ47*BR47</f>
        <v>0</v>
      </c>
      <c r="BB47" s="54"/>
      <c r="BC47" s="7">
        <f t="shared" ref="BC47:BC53" si="184">BB47*BS47</f>
        <v>0</v>
      </c>
      <c r="BD47" s="54"/>
      <c r="BE47" s="6">
        <f t="shared" ref="BE47:BE53" si="185">BD47*BT47</f>
        <v>0</v>
      </c>
      <c r="BF47" s="54"/>
      <c r="BG47" s="6">
        <f t="shared" ref="BG47:BG53" si="186">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26</v>
      </c>
      <c r="BX47" s="119"/>
      <c r="BY47" s="178"/>
      <c r="BZ47" s="178" t="e">
        <f t="shared" ref="BZ47:BZ53" si="187">BY47/BX47</f>
        <v>#DIV/0!</v>
      </c>
      <c r="CA47" s="178"/>
      <c r="CB47" s="179" t="e">
        <f t="shared" ref="CB47:CB53" si="188">CA47/BX47</f>
        <v>#DIV/0!</v>
      </c>
      <c r="CC47" s="179"/>
      <c r="CD47" s="179"/>
      <c r="CE47" s="180">
        <f>BY47+CA47+CC47+CD47</f>
        <v>0</v>
      </c>
      <c r="CF47" s="181" t="e">
        <f>CE47/BX47</f>
        <v>#DIV/0!</v>
      </c>
      <c r="CG47" s="291"/>
      <c r="CH47" s="291"/>
      <c r="CI47" s="291"/>
      <c r="CJ47" s="291">
        <f>SUM(CG47:CI47)</f>
        <v>0</v>
      </c>
      <c r="CK47" s="182" t="e">
        <f t="shared" ref="CK47:CK54" si="189">CE47/CJ47</f>
        <v>#DIV/0!</v>
      </c>
      <c r="CM47" s="321"/>
      <c r="CN47" s="321"/>
      <c r="CO47" s="65"/>
      <c r="CP47" s="65"/>
      <c r="CQ47" s="65"/>
      <c r="CR47" s="356">
        <f>SUM(CO47:CQ47)/3</f>
        <v>0</v>
      </c>
      <c r="CT47" s="355" t="s">
        <v>180</v>
      </c>
      <c r="CU47" s="3"/>
      <c r="CV47" s="354">
        <v>5</v>
      </c>
      <c r="DA47" s="326">
        <v>12.5</v>
      </c>
      <c r="DB47" s="326">
        <v>23</v>
      </c>
      <c r="DC47" s="579">
        <v>4</v>
      </c>
      <c r="DD47" s="579">
        <v>4</v>
      </c>
      <c r="DE47" s="579">
        <v>4</v>
      </c>
      <c r="DF47" s="356">
        <f>SUM(DC47:DE47)/3</f>
        <v>4</v>
      </c>
      <c r="DH47" s="355" t="s">
        <v>180</v>
      </c>
      <c r="DI47" s="3"/>
      <c r="DJ47" s="354">
        <v>5</v>
      </c>
      <c r="DO47" s="1">
        <v>29</v>
      </c>
    </row>
    <row r="48" spans="1:119" ht="23.5" customHeight="1">
      <c r="A48" s="77" t="s">
        <v>6</v>
      </c>
      <c r="B48" s="68">
        <v>27</v>
      </c>
      <c r="C48" s="57">
        <f t="shared" si="171"/>
        <v>0</v>
      </c>
      <c r="D48" s="54"/>
      <c r="E48" s="7">
        <f t="shared" si="172"/>
        <v>0</v>
      </c>
      <c r="F48" s="54"/>
      <c r="G48" s="7">
        <f t="shared" si="173"/>
        <v>0</v>
      </c>
      <c r="H48" s="54"/>
      <c r="I48" s="6">
        <f t="shared" si="174"/>
        <v>0</v>
      </c>
      <c r="J48" s="54"/>
      <c r="K48" s="6">
        <f t="shared" si="175"/>
        <v>0</v>
      </c>
      <c r="L48" s="6">
        <f t="shared" ref="L48:L53" si="190">E48+G48+I48+K48</f>
        <v>0</v>
      </c>
      <c r="M48" s="6" t="e">
        <f t="shared" ref="M48:M53" si="191">L48/C48</f>
        <v>#DIV/0!</v>
      </c>
      <c r="N48" s="70" t="s">
        <v>96</v>
      </c>
      <c r="O48" s="54">
        <v>150</v>
      </c>
      <c r="P48" s="54"/>
      <c r="Q48" s="76" t="e">
        <f t="shared" ref="Q48:Q54" si="192">L48/P48</f>
        <v>#DIV/0!</v>
      </c>
      <c r="R48" s="2"/>
      <c r="T48" s="107">
        <v>3300</v>
      </c>
      <c r="U48" s="107">
        <v>3800</v>
      </c>
      <c r="V48" s="107">
        <v>4800</v>
      </c>
      <c r="W48" s="107">
        <v>2000</v>
      </c>
      <c r="X48" s="107"/>
      <c r="Y48" s="77" t="s">
        <v>6</v>
      </c>
      <c r="Z48" s="48">
        <f t="shared" si="176"/>
        <v>27</v>
      </c>
      <c r="AA48" s="57">
        <f t="shared" si="177"/>
        <v>0</v>
      </c>
      <c r="AB48" s="7">
        <f t="shared" si="178"/>
        <v>0</v>
      </c>
      <c r="AC48" s="7">
        <f t="shared" si="179"/>
        <v>0</v>
      </c>
      <c r="AD48" s="7">
        <f t="shared" ref="AD48:AD53" si="193">F48</f>
        <v>0</v>
      </c>
      <c r="AE48" s="7">
        <f t="shared" si="180"/>
        <v>0</v>
      </c>
      <c r="AF48" s="7">
        <f t="shared" ref="AF48:AF53" si="194">H48</f>
        <v>0</v>
      </c>
      <c r="AG48" s="7">
        <f t="shared" si="181"/>
        <v>0</v>
      </c>
      <c r="AH48" s="7">
        <f t="shared" ref="AH48:AH53" si="195">J48</f>
        <v>0</v>
      </c>
      <c r="AI48" s="7">
        <f t="shared" si="182"/>
        <v>0</v>
      </c>
      <c r="AJ48" s="7">
        <f t="shared" ref="AJ48:AJ53" si="196">AC48+AE48+AG48+AI48</f>
        <v>0</v>
      </c>
      <c r="AK48" s="6" t="e">
        <f t="shared" ref="AK48:AK53" si="197">AJ48/AA48</f>
        <v>#DIV/0!</v>
      </c>
      <c r="AL48" s="70" t="str">
        <f t="shared" ref="AL48:AN53" si="198">N48</f>
        <v>ON2</v>
      </c>
      <c r="AM48" s="7">
        <f t="shared" si="198"/>
        <v>150</v>
      </c>
      <c r="AN48" s="6">
        <f t="shared" si="198"/>
        <v>0</v>
      </c>
      <c r="AO48" s="76" t="e">
        <f t="shared" ref="AO48:AO53" si="199">(AJ48+BH48)/AN48</f>
        <v>#DIV/0!</v>
      </c>
      <c r="AP48" s="2"/>
      <c r="AR48" s="107">
        <v>1700</v>
      </c>
      <c r="AS48" s="107">
        <v>2200</v>
      </c>
      <c r="AT48" s="107">
        <v>2200</v>
      </c>
      <c r="AU48" s="107">
        <v>1400</v>
      </c>
      <c r="AV48" s="107"/>
      <c r="AW48" s="77" t="s">
        <v>6</v>
      </c>
      <c r="AX48" s="48">
        <f t="shared" ref="AX48:AY54" si="200">B48</f>
        <v>27</v>
      </c>
      <c r="AY48" s="57">
        <f t="shared" si="200"/>
        <v>0</v>
      </c>
      <c r="AZ48" s="54">
        <v>22</v>
      </c>
      <c r="BA48" s="7">
        <f t="shared" si="183"/>
        <v>0</v>
      </c>
      <c r="BB48" s="54">
        <v>10</v>
      </c>
      <c r="BC48" s="7">
        <f t="shared" si="184"/>
        <v>0</v>
      </c>
      <c r="BD48" s="54">
        <v>6</v>
      </c>
      <c r="BE48" s="6">
        <f t="shared" si="185"/>
        <v>0</v>
      </c>
      <c r="BF48" s="54"/>
      <c r="BG48" s="6">
        <f t="shared" si="186"/>
        <v>0</v>
      </c>
      <c r="BH48" s="6">
        <f t="shared" ref="BH48:BI54" si="201">L48</f>
        <v>0</v>
      </c>
      <c r="BI48" s="6" t="e">
        <f t="shared" si="201"/>
        <v>#DIV/0!</v>
      </c>
      <c r="BJ48" s="6">
        <f t="shared" ref="BJ48:BK54" si="202">AJ48</f>
        <v>0</v>
      </c>
      <c r="BK48" s="7" t="e">
        <f t="shared" si="202"/>
        <v>#DIV/0!</v>
      </c>
      <c r="BL48" s="101">
        <f t="shared" ref="BL48:BM53" si="203">BH48+BJ48</f>
        <v>0</v>
      </c>
      <c r="BM48" s="90" t="e">
        <f t="shared" si="203"/>
        <v>#DIV/0!</v>
      </c>
      <c r="BN48" s="90"/>
      <c r="BO48" s="76" t="e">
        <f t="shared" ref="BO48:BO54" si="204">Q48+AO48</f>
        <v>#DIV/0!</v>
      </c>
      <c r="BP48" s="2"/>
      <c r="BR48" s="55"/>
      <c r="BS48" s="55"/>
      <c r="BT48" s="55"/>
      <c r="BU48" s="55"/>
      <c r="BV48" s="173" t="s">
        <v>6</v>
      </c>
      <c r="BW48" s="190">
        <f t="shared" ref="BW48:BW53" si="205">AX48</f>
        <v>27</v>
      </c>
      <c r="BX48" s="119"/>
      <c r="BY48" s="178"/>
      <c r="BZ48" s="178" t="e">
        <f t="shared" si="187"/>
        <v>#DIV/0!</v>
      </c>
      <c r="CA48" s="179"/>
      <c r="CB48" s="179" t="e">
        <f t="shared" si="188"/>
        <v>#DIV/0!</v>
      </c>
      <c r="CC48" s="179"/>
      <c r="CD48" s="179"/>
      <c r="CE48" s="180">
        <f t="shared" ref="CE48:CE53" si="206">BY48+CA48+CC48+CD48</f>
        <v>0</v>
      </c>
      <c r="CF48" s="181" t="e">
        <f t="shared" ref="CF48:CF53" si="207">CE48/BX48</f>
        <v>#DIV/0!</v>
      </c>
      <c r="CG48" s="291"/>
      <c r="CH48" s="291"/>
      <c r="CI48" s="291"/>
      <c r="CJ48" s="291">
        <f t="shared" ref="CJ48:CJ53" si="208">SUM(CG48:CI48)</f>
        <v>0</v>
      </c>
      <c r="CK48" s="182" t="e">
        <f t="shared" si="189"/>
        <v>#DIV/0!</v>
      </c>
      <c r="CM48" s="321"/>
      <c r="CN48" s="321"/>
      <c r="CO48" s="334"/>
      <c r="CP48" s="334"/>
      <c r="CQ48" s="334"/>
      <c r="CR48" s="356">
        <f t="shared" ref="CR48:CR53" si="209">SUM(CO48:CQ48)/3</f>
        <v>0</v>
      </c>
      <c r="CT48" s="42" t="s">
        <v>181</v>
      </c>
      <c r="CV48" s="1">
        <v>4</v>
      </c>
      <c r="DA48" s="326">
        <v>14.3</v>
      </c>
      <c r="DB48" s="326">
        <v>22.3</v>
      </c>
      <c r="DC48" s="579">
        <v>4</v>
      </c>
      <c r="DD48" s="579">
        <v>4</v>
      </c>
      <c r="DE48" s="579">
        <v>4</v>
      </c>
      <c r="DF48" s="356">
        <f t="shared" ref="DF48:DF53" si="210">SUM(DC48:DE48)/3</f>
        <v>4</v>
      </c>
      <c r="DH48" s="42" t="s">
        <v>181</v>
      </c>
      <c r="DJ48" s="1">
        <v>4</v>
      </c>
      <c r="DO48" s="1">
        <v>30</v>
      </c>
    </row>
    <row r="49" spans="1:122" ht="23.5" customHeight="1">
      <c r="A49" s="77" t="s">
        <v>7</v>
      </c>
      <c r="B49" s="68">
        <v>28</v>
      </c>
      <c r="C49" s="57">
        <f t="shared" si="171"/>
        <v>0</v>
      </c>
      <c r="D49" s="54"/>
      <c r="E49" s="7">
        <f t="shared" si="172"/>
        <v>0</v>
      </c>
      <c r="F49" s="54"/>
      <c r="G49" s="7">
        <f t="shared" si="173"/>
        <v>0</v>
      </c>
      <c r="H49" s="54"/>
      <c r="I49" s="6">
        <f t="shared" si="174"/>
        <v>0</v>
      </c>
      <c r="J49" s="54"/>
      <c r="K49" s="6">
        <f t="shared" si="175"/>
        <v>0</v>
      </c>
      <c r="L49" s="6">
        <f t="shared" si="190"/>
        <v>0</v>
      </c>
      <c r="M49" s="6" t="e">
        <f t="shared" si="191"/>
        <v>#DIV/0!</v>
      </c>
      <c r="N49" s="70" t="s">
        <v>96</v>
      </c>
      <c r="O49" s="54">
        <v>150</v>
      </c>
      <c r="P49" s="54"/>
      <c r="Q49" s="76" t="e">
        <f t="shared" si="192"/>
        <v>#DIV/0!</v>
      </c>
      <c r="R49" s="2"/>
      <c r="T49" s="107">
        <v>3300</v>
      </c>
      <c r="U49" s="107">
        <v>3800</v>
      </c>
      <c r="V49" s="107">
        <v>4800</v>
      </c>
      <c r="W49" s="107">
        <v>2000</v>
      </c>
      <c r="X49" s="107"/>
      <c r="Y49" s="77" t="s">
        <v>7</v>
      </c>
      <c r="Z49" s="48">
        <f t="shared" si="176"/>
        <v>28</v>
      </c>
      <c r="AA49" s="57">
        <f t="shared" si="177"/>
        <v>0</v>
      </c>
      <c r="AB49" s="7">
        <f t="shared" si="178"/>
        <v>0</v>
      </c>
      <c r="AC49" s="7">
        <f t="shared" si="179"/>
        <v>0</v>
      </c>
      <c r="AD49" s="7">
        <f t="shared" si="193"/>
        <v>0</v>
      </c>
      <c r="AE49" s="7">
        <f t="shared" si="180"/>
        <v>0</v>
      </c>
      <c r="AF49" s="7">
        <f t="shared" si="194"/>
        <v>0</v>
      </c>
      <c r="AG49" s="7">
        <f t="shared" si="181"/>
        <v>0</v>
      </c>
      <c r="AH49" s="7">
        <f t="shared" si="195"/>
        <v>0</v>
      </c>
      <c r="AI49" s="7">
        <f t="shared" si="182"/>
        <v>0</v>
      </c>
      <c r="AJ49" s="7">
        <f t="shared" si="196"/>
        <v>0</v>
      </c>
      <c r="AK49" s="6" t="e">
        <f t="shared" si="197"/>
        <v>#DIV/0!</v>
      </c>
      <c r="AL49" s="70" t="str">
        <f t="shared" si="198"/>
        <v>ON2</v>
      </c>
      <c r="AM49" s="7">
        <f t="shared" si="198"/>
        <v>150</v>
      </c>
      <c r="AN49" s="6">
        <f t="shared" si="198"/>
        <v>0</v>
      </c>
      <c r="AO49" s="76" t="e">
        <f t="shared" si="199"/>
        <v>#DIV/0!</v>
      </c>
      <c r="AP49" s="2"/>
      <c r="AR49" s="107">
        <v>1700</v>
      </c>
      <c r="AS49" s="107">
        <v>2200</v>
      </c>
      <c r="AT49" s="107">
        <v>2200</v>
      </c>
      <c r="AU49" s="107">
        <v>1400</v>
      </c>
      <c r="AV49" s="107"/>
      <c r="AW49" s="77" t="s">
        <v>7</v>
      </c>
      <c r="AX49" s="48">
        <f t="shared" si="200"/>
        <v>28</v>
      </c>
      <c r="AY49" s="57">
        <f t="shared" si="200"/>
        <v>0</v>
      </c>
      <c r="AZ49" s="54">
        <v>22</v>
      </c>
      <c r="BA49" s="7">
        <f t="shared" si="183"/>
        <v>0</v>
      </c>
      <c r="BB49" s="54">
        <v>10</v>
      </c>
      <c r="BC49" s="7">
        <f t="shared" si="184"/>
        <v>0</v>
      </c>
      <c r="BD49" s="54">
        <v>6</v>
      </c>
      <c r="BE49" s="6">
        <f t="shared" si="185"/>
        <v>0</v>
      </c>
      <c r="BF49" s="54"/>
      <c r="BG49" s="6">
        <f t="shared" si="186"/>
        <v>0</v>
      </c>
      <c r="BH49" s="6">
        <f t="shared" si="201"/>
        <v>0</v>
      </c>
      <c r="BI49" s="6" t="e">
        <f t="shared" si="201"/>
        <v>#DIV/0!</v>
      </c>
      <c r="BJ49" s="6">
        <f t="shared" si="202"/>
        <v>0</v>
      </c>
      <c r="BK49" s="7" t="e">
        <f t="shared" si="202"/>
        <v>#DIV/0!</v>
      </c>
      <c r="BL49" s="101">
        <f t="shared" si="203"/>
        <v>0</v>
      </c>
      <c r="BM49" s="90" t="e">
        <f t="shared" si="203"/>
        <v>#DIV/0!</v>
      </c>
      <c r="BN49" s="90"/>
      <c r="BO49" s="76" t="e">
        <f t="shared" si="204"/>
        <v>#DIV/0!</v>
      </c>
      <c r="BP49" s="2"/>
      <c r="BR49" s="55"/>
      <c r="BS49" s="55"/>
      <c r="BT49" s="55"/>
      <c r="BU49" s="55"/>
      <c r="BV49" s="173" t="s">
        <v>7</v>
      </c>
      <c r="BW49" s="190">
        <f t="shared" si="205"/>
        <v>28</v>
      </c>
      <c r="BX49" s="119"/>
      <c r="BY49" s="178"/>
      <c r="BZ49" s="178" t="e">
        <f t="shared" si="187"/>
        <v>#DIV/0!</v>
      </c>
      <c r="CA49" s="801"/>
      <c r="CB49" s="179" t="e">
        <f t="shared" si="188"/>
        <v>#DIV/0!</v>
      </c>
      <c r="CC49" s="179"/>
      <c r="CD49" s="179"/>
      <c r="CE49" s="180">
        <f t="shared" si="206"/>
        <v>0</v>
      </c>
      <c r="CF49" s="181" t="e">
        <f t="shared" si="207"/>
        <v>#DIV/0!</v>
      </c>
      <c r="CG49" s="291"/>
      <c r="CH49" s="291"/>
      <c r="CI49" s="291"/>
      <c r="CJ49" s="291">
        <f t="shared" si="208"/>
        <v>0</v>
      </c>
      <c r="CK49" s="182" t="e">
        <f t="shared" si="189"/>
        <v>#DIV/0!</v>
      </c>
      <c r="CM49" s="321"/>
      <c r="CN49" s="321"/>
      <c r="CO49" s="334"/>
      <c r="CP49" s="334"/>
      <c r="CQ49" s="334"/>
      <c r="CR49" s="356">
        <f t="shared" si="209"/>
        <v>0</v>
      </c>
      <c r="CT49" s="42" t="s">
        <v>185</v>
      </c>
      <c r="CV49" s="1">
        <v>3</v>
      </c>
      <c r="DA49" s="326"/>
      <c r="DB49" s="326"/>
      <c r="DC49" s="334"/>
      <c r="DD49" s="334"/>
      <c r="DE49" s="334"/>
      <c r="DF49" s="356">
        <f t="shared" si="210"/>
        <v>0</v>
      </c>
      <c r="DH49" s="42" t="s">
        <v>185</v>
      </c>
      <c r="DJ49" s="1">
        <v>3</v>
      </c>
      <c r="DO49" s="1">
        <f>B49</f>
        <v>28</v>
      </c>
    </row>
    <row r="50" spans="1:122" ht="23.5" customHeight="1">
      <c r="A50" s="77" t="s">
        <v>8</v>
      </c>
      <c r="B50" s="68">
        <v>29</v>
      </c>
      <c r="C50" s="57">
        <f t="shared" si="171"/>
        <v>0</v>
      </c>
      <c r="D50" s="54"/>
      <c r="E50" s="7">
        <f t="shared" si="172"/>
        <v>0</v>
      </c>
      <c r="F50" s="54"/>
      <c r="G50" s="7">
        <f t="shared" si="173"/>
        <v>0</v>
      </c>
      <c r="H50" s="54"/>
      <c r="I50" s="6">
        <f t="shared" si="174"/>
        <v>0</v>
      </c>
      <c r="J50" s="54"/>
      <c r="K50" s="6">
        <f t="shared" si="175"/>
        <v>0</v>
      </c>
      <c r="L50" s="6">
        <f t="shared" si="190"/>
        <v>0</v>
      </c>
      <c r="M50" s="6" t="e">
        <f t="shared" si="191"/>
        <v>#DIV/0!</v>
      </c>
      <c r="N50" s="70" t="s">
        <v>95</v>
      </c>
      <c r="O50" s="54">
        <v>150</v>
      </c>
      <c r="P50" s="54"/>
      <c r="Q50" s="76" t="e">
        <f t="shared" si="192"/>
        <v>#DIV/0!</v>
      </c>
      <c r="R50" s="2"/>
      <c r="T50" s="107">
        <v>3300</v>
      </c>
      <c r="U50" s="107">
        <v>3800</v>
      </c>
      <c r="V50" s="107">
        <v>4800</v>
      </c>
      <c r="W50" s="107">
        <v>2000</v>
      </c>
      <c r="X50" s="107"/>
      <c r="Y50" s="77" t="s">
        <v>8</v>
      </c>
      <c r="Z50" s="48">
        <f t="shared" si="176"/>
        <v>29</v>
      </c>
      <c r="AA50" s="57">
        <f t="shared" si="177"/>
        <v>0</v>
      </c>
      <c r="AB50" s="7">
        <f t="shared" si="178"/>
        <v>0</v>
      </c>
      <c r="AC50" s="7">
        <f t="shared" si="179"/>
        <v>0</v>
      </c>
      <c r="AD50" s="7">
        <f t="shared" si="193"/>
        <v>0</v>
      </c>
      <c r="AE50" s="7">
        <f t="shared" si="180"/>
        <v>0</v>
      </c>
      <c r="AF50" s="7">
        <f t="shared" si="194"/>
        <v>0</v>
      </c>
      <c r="AG50" s="7">
        <f t="shared" si="181"/>
        <v>0</v>
      </c>
      <c r="AH50" s="7">
        <f t="shared" si="195"/>
        <v>0</v>
      </c>
      <c r="AI50" s="7">
        <f t="shared" si="182"/>
        <v>0</v>
      </c>
      <c r="AJ50" s="7">
        <f t="shared" si="196"/>
        <v>0</v>
      </c>
      <c r="AK50" s="6" t="e">
        <f t="shared" si="197"/>
        <v>#DIV/0!</v>
      </c>
      <c r="AL50" s="70" t="str">
        <f t="shared" si="198"/>
        <v>ON2</v>
      </c>
      <c r="AM50" s="7">
        <f t="shared" si="198"/>
        <v>150</v>
      </c>
      <c r="AN50" s="6">
        <f t="shared" si="198"/>
        <v>0</v>
      </c>
      <c r="AO50" s="76" t="e">
        <f t="shared" si="199"/>
        <v>#DIV/0!</v>
      </c>
      <c r="AP50" s="2"/>
      <c r="AR50" s="107">
        <v>1700</v>
      </c>
      <c r="AS50" s="107">
        <v>2200</v>
      </c>
      <c r="AT50" s="107">
        <v>2200</v>
      </c>
      <c r="AU50" s="107">
        <v>1400</v>
      </c>
      <c r="AV50" s="107"/>
      <c r="AW50" s="77" t="s">
        <v>8</v>
      </c>
      <c r="AX50" s="48">
        <f t="shared" si="200"/>
        <v>29</v>
      </c>
      <c r="AY50" s="57">
        <f t="shared" si="200"/>
        <v>0</v>
      </c>
      <c r="AZ50" s="54">
        <v>10</v>
      </c>
      <c r="BA50" s="7">
        <f t="shared" si="183"/>
        <v>0</v>
      </c>
      <c r="BB50" s="54">
        <v>24</v>
      </c>
      <c r="BC50" s="7">
        <f t="shared" si="184"/>
        <v>0</v>
      </c>
      <c r="BD50" s="54">
        <v>12</v>
      </c>
      <c r="BE50" s="6">
        <f t="shared" si="185"/>
        <v>0</v>
      </c>
      <c r="BF50" s="54"/>
      <c r="BG50" s="6">
        <f t="shared" si="186"/>
        <v>0</v>
      </c>
      <c r="BH50" s="6">
        <f t="shared" si="201"/>
        <v>0</v>
      </c>
      <c r="BI50" s="6" t="e">
        <f t="shared" si="201"/>
        <v>#DIV/0!</v>
      </c>
      <c r="BJ50" s="6">
        <f t="shared" si="202"/>
        <v>0</v>
      </c>
      <c r="BK50" s="7" t="e">
        <f t="shared" si="202"/>
        <v>#DIV/0!</v>
      </c>
      <c r="BL50" s="101">
        <f t="shared" si="203"/>
        <v>0</v>
      </c>
      <c r="BM50" s="90" t="e">
        <f t="shared" si="203"/>
        <v>#DIV/0!</v>
      </c>
      <c r="BN50" s="90"/>
      <c r="BO50" s="76" t="e">
        <f t="shared" si="204"/>
        <v>#DIV/0!</v>
      </c>
      <c r="BP50" s="2"/>
      <c r="BR50" s="55"/>
      <c r="BS50" s="55"/>
      <c r="BT50" s="55"/>
      <c r="BU50" s="55"/>
      <c r="BV50" s="173" t="s">
        <v>8</v>
      </c>
      <c r="BW50" s="190">
        <f t="shared" si="205"/>
        <v>29</v>
      </c>
      <c r="BX50" s="119"/>
      <c r="BY50" s="178"/>
      <c r="BZ50" s="178" t="e">
        <f t="shared" si="187"/>
        <v>#DIV/0!</v>
      </c>
      <c r="CA50" s="801"/>
      <c r="CB50" s="179" t="e">
        <f t="shared" si="188"/>
        <v>#DIV/0!</v>
      </c>
      <c r="CC50" s="179"/>
      <c r="CD50" s="179"/>
      <c r="CE50" s="180">
        <f t="shared" si="206"/>
        <v>0</v>
      </c>
      <c r="CF50" s="181" t="e">
        <f t="shared" si="207"/>
        <v>#DIV/0!</v>
      </c>
      <c r="CG50" s="291"/>
      <c r="CH50" s="291"/>
      <c r="CI50" s="291"/>
      <c r="CJ50" s="291">
        <f t="shared" si="208"/>
        <v>0</v>
      </c>
      <c r="CK50" s="182" t="e">
        <f t="shared" si="189"/>
        <v>#DIV/0!</v>
      </c>
      <c r="CM50" s="321"/>
      <c r="CN50" s="321"/>
      <c r="CO50" s="334"/>
      <c r="CP50" s="334"/>
      <c r="CQ50" s="334"/>
      <c r="CR50" s="356">
        <f t="shared" si="209"/>
        <v>0</v>
      </c>
      <c r="CT50" s="42" t="s">
        <v>177</v>
      </c>
      <c r="CV50" s="1">
        <v>2</v>
      </c>
      <c r="DA50" s="326"/>
      <c r="DB50" s="326"/>
      <c r="DC50" s="334"/>
      <c r="DD50" s="334"/>
      <c r="DE50" s="334"/>
      <c r="DF50" s="356">
        <f t="shared" si="210"/>
        <v>0</v>
      </c>
      <c r="DH50" s="42" t="s">
        <v>177</v>
      </c>
      <c r="DJ50" s="1">
        <v>2</v>
      </c>
      <c r="DO50" s="1">
        <v>0</v>
      </c>
    </row>
    <row r="51" spans="1:122" ht="23.5" customHeight="1">
      <c r="A51" s="77" t="s">
        <v>9</v>
      </c>
      <c r="B51" s="68">
        <v>30</v>
      </c>
      <c r="C51" s="57">
        <f t="shared" si="171"/>
        <v>0</v>
      </c>
      <c r="D51" s="54"/>
      <c r="E51" s="7">
        <f t="shared" si="172"/>
        <v>0</v>
      </c>
      <c r="F51" s="54"/>
      <c r="G51" s="7">
        <f t="shared" si="173"/>
        <v>0</v>
      </c>
      <c r="H51" s="54"/>
      <c r="I51" s="6">
        <f t="shared" si="174"/>
        <v>0</v>
      </c>
      <c r="J51" s="54"/>
      <c r="K51" s="6">
        <f t="shared" si="175"/>
        <v>0</v>
      </c>
      <c r="L51" s="6">
        <f t="shared" si="190"/>
        <v>0</v>
      </c>
      <c r="M51" s="6" t="e">
        <f t="shared" si="191"/>
        <v>#DIV/0!</v>
      </c>
      <c r="N51" s="70" t="s">
        <v>95</v>
      </c>
      <c r="O51" s="54">
        <v>150</v>
      </c>
      <c r="P51" s="54"/>
      <c r="Q51" s="76" t="e">
        <f t="shared" si="192"/>
        <v>#DIV/0!</v>
      </c>
      <c r="R51" s="2"/>
      <c r="T51" s="107">
        <v>3300</v>
      </c>
      <c r="U51" s="107">
        <v>3800</v>
      </c>
      <c r="V51" s="107">
        <v>4800</v>
      </c>
      <c r="W51" s="107">
        <v>2000</v>
      </c>
      <c r="X51" s="107"/>
      <c r="Y51" s="77" t="s">
        <v>9</v>
      </c>
      <c r="Z51" s="48">
        <f t="shared" si="176"/>
        <v>30</v>
      </c>
      <c r="AA51" s="57">
        <f t="shared" si="177"/>
        <v>0</v>
      </c>
      <c r="AB51" s="7">
        <f t="shared" si="178"/>
        <v>0</v>
      </c>
      <c r="AC51" s="7">
        <f t="shared" si="179"/>
        <v>0</v>
      </c>
      <c r="AD51" s="7">
        <f t="shared" si="193"/>
        <v>0</v>
      </c>
      <c r="AE51" s="7">
        <f t="shared" si="180"/>
        <v>0</v>
      </c>
      <c r="AF51" s="7">
        <f t="shared" si="194"/>
        <v>0</v>
      </c>
      <c r="AG51" s="7">
        <f t="shared" si="181"/>
        <v>0</v>
      </c>
      <c r="AH51" s="7">
        <f t="shared" si="195"/>
        <v>0</v>
      </c>
      <c r="AI51" s="7">
        <f t="shared" si="182"/>
        <v>0</v>
      </c>
      <c r="AJ51" s="7">
        <f t="shared" si="196"/>
        <v>0</v>
      </c>
      <c r="AK51" s="6" t="e">
        <f t="shared" si="197"/>
        <v>#DIV/0!</v>
      </c>
      <c r="AL51" s="70" t="str">
        <f t="shared" si="198"/>
        <v>ON2</v>
      </c>
      <c r="AM51" s="7">
        <f t="shared" si="198"/>
        <v>150</v>
      </c>
      <c r="AN51" s="6">
        <f t="shared" si="198"/>
        <v>0</v>
      </c>
      <c r="AO51" s="76" t="e">
        <f t="shared" si="199"/>
        <v>#DIV/0!</v>
      </c>
      <c r="AP51" s="2"/>
      <c r="AR51" s="107">
        <v>1700</v>
      </c>
      <c r="AS51" s="107">
        <v>2200</v>
      </c>
      <c r="AT51" s="107">
        <v>2200</v>
      </c>
      <c r="AU51" s="107">
        <v>1400</v>
      </c>
      <c r="AV51" s="107"/>
      <c r="AW51" s="77" t="s">
        <v>9</v>
      </c>
      <c r="AX51" s="48">
        <f t="shared" si="200"/>
        <v>30</v>
      </c>
      <c r="AY51" s="57">
        <f t="shared" si="200"/>
        <v>0</v>
      </c>
      <c r="AZ51" s="54">
        <v>10</v>
      </c>
      <c r="BA51" s="7">
        <f t="shared" si="183"/>
        <v>0</v>
      </c>
      <c r="BB51" s="54">
        <v>24</v>
      </c>
      <c r="BC51" s="7">
        <f t="shared" si="184"/>
        <v>0</v>
      </c>
      <c r="BD51" s="54">
        <v>12</v>
      </c>
      <c r="BE51" s="6">
        <f t="shared" si="185"/>
        <v>0</v>
      </c>
      <c r="BF51" s="54"/>
      <c r="BG51" s="6">
        <f t="shared" si="186"/>
        <v>0</v>
      </c>
      <c r="BH51" s="6">
        <f t="shared" si="201"/>
        <v>0</v>
      </c>
      <c r="BI51" s="6" t="e">
        <f t="shared" si="201"/>
        <v>#DIV/0!</v>
      </c>
      <c r="BJ51" s="6">
        <f t="shared" si="202"/>
        <v>0</v>
      </c>
      <c r="BK51" s="7" t="e">
        <f t="shared" si="202"/>
        <v>#DIV/0!</v>
      </c>
      <c r="BL51" s="101">
        <f t="shared" si="203"/>
        <v>0</v>
      </c>
      <c r="BM51" s="90" t="e">
        <f t="shared" si="203"/>
        <v>#DIV/0!</v>
      </c>
      <c r="BN51" s="90"/>
      <c r="BO51" s="76" t="e">
        <f t="shared" si="204"/>
        <v>#DIV/0!</v>
      </c>
      <c r="BP51" s="2"/>
      <c r="BR51" s="55"/>
      <c r="BS51" s="55"/>
      <c r="BT51" s="55"/>
      <c r="BU51" s="55"/>
      <c r="BV51" s="173" t="s">
        <v>9</v>
      </c>
      <c r="BW51" s="190">
        <f t="shared" si="205"/>
        <v>30</v>
      </c>
      <c r="BX51" s="119"/>
      <c r="BY51" s="178"/>
      <c r="BZ51" s="178" t="e">
        <f t="shared" si="187"/>
        <v>#DIV/0!</v>
      </c>
      <c r="CA51" s="801"/>
      <c r="CB51" s="179" t="e">
        <f t="shared" si="188"/>
        <v>#DIV/0!</v>
      </c>
      <c r="CC51" s="179"/>
      <c r="CD51" s="179"/>
      <c r="CE51" s="180">
        <f t="shared" si="206"/>
        <v>0</v>
      </c>
      <c r="CF51" s="181" t="e">
        <f t="shared" si="207"/>
        <v>#DIV/0!</v>
      </c>
      <c r="CG51" s="291"/>
      <c r="CH51" s="291"/>
      <c r="CI51" s="291"/>
      <c r="CJ51" s="291">
        <f t="shared" si="208"/>
        <v>0</v>
      </c>
      <c r="CK51" s="182" t="e">
        <f t="shared" si="189"/>
        <v>#DIV/0!</v>
      </c>
      <c r="CM51" s="321"/>
      <c r="CN51" s="326"/>
      <c r="CO51" s="334"/>
      <c r="CP51" s="334"/>
      <c r="CQ51" s="334"/>
      <c r="CR51" s="356">
        <f t="shared" si="209"/>
        <v>0</v>
      </c>
      <c r="CT51" s="42" t="s">
        <v>178</v>
      </c>
      <c r="CV51" s="1">
        <v>1</v>
      </c>
      <c r="DA51" s="326"/>
      <c r="DB51" s="326"/>
      <c r="DC51" s="334"/>
      <c r="DD51" s="334"/>
      <c r="DE51" s="334"/>
      <c r="DF51" s="356">
        <f t="shared" si="210"/>
        <v>0</v>
      </c>
      <c r="DH51" s="42" t="s">
        <v>178</v>
      </c>
      <c r="DJ51" s="1">
        <v>1</v>
      </c>
      <c r="DO51" s="1">
        <f>B51</f>
        <v>30</v>
      </c>
    </row>
    <row r="52" spans="1:122" ht="23.5" customHeight="1">
      <c r="A52" s="77" t="s">
        <v>10</v>
      </c>
      <c r="B52" s="68">
        <v>31</v>
      </c>
      <c r="C52" s="57">
        <f t="shared" si="171"/>
        <v>0</v>
      </c>
      <c r="D52" s="54"/>
      <c r="E52" s="7">
        <f t="shared" si="172"/>
        <v>0</v>
      </c>
      <c r="F52" s="54"/>
      <c r="G52" s="7">
        <f t="shared" si="173"/>
        <v>0</v>
      </c>
      <c r="H52" s="54"/>
      <c r="I52" s="6">
        <f t="shared" si="174"/>
        <v>0</v>
      </c>
      <c r="J52" s="54"/>
      <c r="K52" s="6">
        <f t="shared" si="175"/>
        <v>0</v>
      </c>
      <c r="L52" s="6">
        <f t="shared" si="190"/>
        <v>0</v>
      </c>
      <c r="M52" s="6" t="e">
        <f t="shared" si="191"/>
        <v>#DIV/0!</v>
      </c>
      <c r="N52" s="70" t="s">
        <v>94</v>
      </c>
      <c r="O52" s="54">
        <v>160</v>
      </c>
      <c r="P52" s="54"/>
      <c r="Q52" s="76" t="e">
        <f t="shared" si="192"/>
        <v>#DIV/0!</v>
      </c>
      <c r="R52" s="2"/>
      <c r="T52" s="107">
        <v>3300</v>
      </c>
      <c r="U52" s="107">
        <v>3800</v>
      </c>
      <c r="V52" s="107">
        <v>4800</v>
      </c>
      <c r="W52" s="107">
        <v>2000</v>
      </c>
      <c r="X52" s="107"/>
      <c r="Y52" s="77" t="s">
        <v>10</v>
      </c>
      <c r="Z52" s="48">
        <f t="shared" si="176"/>
        <v>31</v>
      </c>
      <c r="AA52" s="57">
        <f t="shared" si="177"/>
        <v>0</v>
      </c>
      <c r="AB52" s="7">
        <f t="shared" si="178"/>
        <v>0</v>
      </c>
      <c r="AC52" s="7">
        <f t="shared" si="179"/>
        <v>0</v>
      </c>
      <c r="AD52" s="7">
        <f t="shared" si="193"/>
        <v>0</v>
      </c>
      <c r="AE52" s="7">
        <f t="shared" si="180"/>
        <v>0</v>
      </c>
      <c r="AF52" s="7">
        <f t="shared" si="194"/>
        <v>0</v>
      </c>
      <c r="AG52" s="7">
        <f t="shared" si="181"/>
        <v>0</v>
      </c>
      <c r="AH52" s="7">
        <f t="shared" si="195"/>
        <v>0</v>
      </c>
      <c r="AI52" s="7">
        <f t="shared" si="182"/>
        <v>0</v>
      </c>
      <c r="AJ52" s="7">
        <f t="shared" si="196"/>
        <v>0</v>
      </c>
      <c r="AK52" s="6" t="e">
        <f t="shared" si="197"/>
        <v>#DIV/0!</v>
      </c>
      <c r="AL52" s="70" t="str">
        <f t="shared" si="198"/>
        <v>ON1</v>
      </c>
      <c r="AM52" s="7">
        <f t="shared" si="198"/>
        <v>160</v>
      </c>
      <c r="AN52" s="6">
        <f t="shared" si="198"/>
        <v>0</v>
      </c>
      <c r="AO52" s="76" t="e">
        <f t="shared" si="199"/>
        <v>#DIV/0!</v>
      </c>
      <c r="AP52" s="2"/>
      <c r="AR52" s="107">
        <v>1700</v>
      </c>
      <c r="AS52" s="107">
        <v>2200</v>
      </c>
      <c r="AT52" s="107">
        <v>2200</v>
      </c>
      <c r="AU52" s="107">
        <v>1400</v>
      </c>
      <c r="AV52" s="107"/>
      <c r="AW52" s="77" t="s">
        <v>10</v>
      </c>
      <c r="AX52" s="48">
        <f t="shared" si="200"/>
        <v>31</v>
      </c>
      <c r="AY52" s="57">
        <f t="shared" si="200"/>
        <v>0</v>
      </c>
      <c r="AZ52" s="54">
        <v>10</v>
      </c>
      <c r="BA52" s="7">
        <f t="shared" si="183"/>
        <v>0</v>
      </c>
      <c r="BB52" s="54">
        <v>24</v>
      </c>
      <c r="BC52" s="7">
        <f t="shared" si="184"/>
        <v>0</v>
      </c>
      <c r="BD52" s="54">
        <v>12</v>
      </c>
      <c r="BE52" s="6">
        <f t="shared" si="185"/>
        <v>0</v>
      </c>
      <c r="BF52" s="54"/>
      <c r="BG52" s="6">
        <f t="shared" si="186"/>
        <v>0</v>
      </c>
      <c r="BH52" s="6">
        <f t="shared" si="201"/>
        <v>0</v>
      </c>
      <c r="BI52" s="6" t="e">
        <f t="shared" si="201"/>
        <v>#DIV/0!</v>
      </c>
      <c r="BJ52" s="6">
        <f t="shared" si="202"/>
        <v>0</v>
      </c>
      <c r="BK52" s="7" t="e">
        <f t="shared" si="202"/>
        <v>#DIV/0!</v>
      </c>
      <c r="BL52" s="101">
        <f t="shared" si="203"/>
        <v>0</v>
      </c>
      <c r="BM52" s="90" t="e">
        <f t="shared" si="203"/>
        <v>#DIV/0!</v>
      </c>
      <c r="BN52" s="90"/>
      <c r="BO52" s="76" t="e">
        <f t="shared" si="204"/>
        <v>#DIV/0!</v>
      </c>
      <c r="BP52" s="2"/>
      <c r="BR52" s="55"/>
      <c r="BS52" s="55"/>
      <c r="BT52" s="55"/>
      <c r="BU52" s="55"/>
      <c r="BV52" s="173" t="s">
        <v>10</v>
      </c>
      <c r="BW52" s="190">
        <f t="shared" si="205"/>
        <v>31</v>
      </c>
      <c r="BX52" s="119"/>
      <c r="BY52" s="178"/>
      <c r="BZ52" s="178" t="e">
        <f t="shared" si="187"/>
        <v>#DIV/0!</v>
      </c>
      <c r="CA52" s="801"/>
      <c r="CB52" s="179" t="e">
        <f t="shared" si="188"/>
        <v>#DIV/0!</v>
      </c>
      <c r="CC52" s="179"/>
      <c r="CD52" s="179"/>
      <c r="CE52" s="180">
        <f t="shared" si="206"/>
        <v>0</v>
      </c>
      <c r="CF52" s="181" t="e">
        <f t="shared" si="207"/>
        <v>#DIV/0!</v>
      </c>
      <c r="CG52" s="291"/>
      <c r="CH52" s="291"/>
      <c r="CI52" s="291"/>
      <c r="CJ52" s="291">
        <f t="shared" si="208"/>
        <v>0</v>
      </c>
      <c r="CK52" s="182" t="e">
        <f t="shared" si="189"/>
        <v>#DIV/0!</v>
      </c>
      <c r="CM52" s="322"/>
      <c r="CN52" s="321"/>
      <c r="CO52" s="334"/>
      <c r="CP52" s="334"/>
      <c r="CQ52" s="334"/>
      <c r="CR52" s="356">
        <f t="shared" si="209"/>
        <v>0</v>
      </c>
      <c r="CT52" s="42" t="s">
        <v>183</v>
      </c>
      <c r="CV52" s="1">
        <v>0</v>
      </c>
      <c r="DA52" s="326"/>
      <c r="DB52" s="326"/>
      <c r="DC52" s="334"/>
      <c r="DD52" s="334"/>
      <c r="DE52" s="334"/>
      <c r="DF52" s="356">
        <f t="shared" si="210"/>
        <v>0</v>
      </c>
      <c r="DH52" s="42" t="s">
        <v>183</v>
      </c>
      <c r="DJ52" s="1">
        <v>0</v>
      </c>
      <c r="DO52" s="1">
        <f>B52</f>
        <v>31</v>
      </c>
      <c r="DR52" s="1" t="s">
        <v>658</v>
      </c>
    </row>
    <row r="53" spans="1:122" ht="23.5" customHeight="1" thickBot="1">
      <c r="A53" s="78" t="s">
        <v>11</v>
      </c>
      <c r="B53" s="68"/>
      <c r="C53" s="57">
        <f t="shared" si="171"/>
        <v>0</v>
      </c>
      <c r="D53" s="54"/>
      <c r="E53" s="7">
        <f t="shared" si="172"/>
        <v>0</v>
      </c>
      <c r="F53" s="54"/>
      <c r="G53" s="7">
        <f t="shared" si="173"/>
        <v>0</v>
      </c>
      <c r="H53" s="54"/>
      <c r="I53" s="6">
        <f t="shared" si="174"/>
        <v>0</v>
      </c>
      <c r="J53" s="54"/>
      <c r="K53" s="6">
        <f t="shared" si="175"/>
        <v>0</v>
      </c>
      <c r="L53" s="6">
        <f t="shared" si="190"/>
        <v>0</v>
      </c>
      <c r="M53" s="6" t="e">
        <f t="shared" si="191"/>
        <v>#DIV/0!</v>
      </c>
      <c r="N53" s="70" t="s">
        <v>92</v>
      </c>
      <c r="O53" s="54">
        <v>180</v>
      </c>
      <c r="P53" s="54"/>
      <c r="Q53" s="76" t="e">
        <f t="shared" si="192"/>
        <v>#DIV/0!</v>
      </c>
      <c r="R53" s="2"/>
      <c r="T53" s="107">
        <v>3300</v>
      </c>
      <c r="U53" s="107">
        <v>3800</v>
      </c>
      <c r="V53" s="107">
        <v>4800</v>
      </c>
      <c r="W53" s="107">
        <v>2000</v>
      </c>
      <c r="X53" s="107"/>
      <c r="Y53" s="78" t="s">
        <v>11</v>
      </c>
      <c r="Z53" s="48">
        <f t="shared" si="176"/>
        <v>0</v>
      </c>
      <c r="AA53" s="57">
        <f t="shared" si="177"/>
        <v>0</v>
      </c>
      <c r="AB53" s="7">
        <f t="shared" si="178"/>
        <v>0</v>
      </c>
      <c r="AC53" s="7">
        <f t="shared" si="179"/>
        <v>0</v>
      </c>
      <c r="AD53" s="7">
        <f t="shared" si="193"/>
        <v>0</v>
      </c>
      <c r="AE53" s="7">
        <f t="shared" si="180"/>
        <v>0</v>
      </c>
      <c r="AF53" s="7">
        <f t="shared" si="194"/>
        <v>0</v>
      </c>
      <c r="AG53" s="7">
        <f t="shared" si="181"/>
        <v>0</v>
      </c>
      <c r="AH53" s="7">
        <f t="shared" si="195"/>
        <v>0</v>
      </c>
      <c r="AI53" s="7">
        <f t="shared" si="182"/>
        <v>0</v>
      </c>
      <c r="AJ53" s="7">
        <f t="shared" si="196"/>
        <v>0</v>
      </c>
      <c r="AK53" s="6" t="e">
        <f t="shared" si="197"/>
        <v>#DIV/0!</v>
      </c>
      <c r="AL53" s="70" t="str">
        <f t="shared" si="198"/>
        <v>TOP1</v>
      </c>
      <c r="AM53" s="7">
        <f t="shared" si="198"/>
        <v>180</v>
      </c>
      <c r="AN53" s="6">
        <f t="shared" si="198"/>
        <v>0</v>
      </c>
      <c r="AO53" s="76" t="e">
        <f t="shared" si="199"/>
        <v>#DIV/0!</v>
      </c>
      <c r="AP53" s="2"/>
      <c r="AR53" s="107">
        <v>1700</v>
      </c>
      <c r="AS53" s="107">
        <v>2200</v>
      </c>
      <c r="AT53" s="107">
        <v>2200</v>
      </c>
      <c r="AU53" s="107">
        <v>1400</v>
      </c>
      <c r="AV53" s="107"/>
      <c r="AW53" s="78" t="s">
        <v>11</v>
      </c>
      <c r="AX53" s="48">
        <f t="shared" si="200"/>
        <v>0</v>
      </c>
      <c r="AY53" s="57">
        <f t="shared" si="200"/>
        <v>0</v>
      </c>
      <c r="AZ53" s="54">
        <v>10</v>
      </c>
      <c r="BA53" s="7">
        <f t="shared" si="183"/>
        <v>0</v>
      </c>
      <c r="BB53" s="54">
        <v>28</v>
      </c>
      <c r="BC53" s="7">
        <f t="shared" si="184"/>
        <v>0</v>
      </c>
      <c r="BD53" s="54">
        <v>12</v>
      </c>
      <c r="BE53" s="6">
        <f t="shared" si="185"/>
        <v>0</v>
      </c>
      <c r="BF53" s="54"/>
      <c r="BG53" s="6">
        <f t="shared" si="186"/>
        <v>0</v>
      </c>
      <c r="BH53" s="6">
        <f t="shared" si="201"/>
        <v>0</v>
      </c>
      <c r="BI53" s="6" t="e">
        <f t="shared" si="201"/>
        <v>#DIV/0!</v>
      </c>
      <c r="BJ53" s="6">
        <f t="shared" si="202"/>
        <v>0</v>
      </c>
      <c r="BK53" s="7" t="e">
        <f t="shared" si="202"/>
        <v>#DIV/0!</v>
      </c>
      <c r="BL53" s="101">
        <f t="shared" si="203"/>
        <v>0</v>
      </c>
      <c r="BM53" s="90" t="e">
        <f t="shared" si="203"/>
        <v>#DIV/0!</v>
      </c>
      <c r="BN53" s="90"/>
      <c r="BO53" s="76" t="e">
        <f t="shared" si="204"/>
        <v>#DIV/0!</v>
      </c>
      <c r="BP53" s="2"/>
      <c r="BR53" s="55"/>
      <c r="BS53" s="55"/>
      <c r="BT53" s="55"/>
      <c r="BU53" s="55"/>
      <c r="BV53" s="183" t="s">
        <v>11</v>
      </c>
      <c r="BW53" s="190">
        <f t="shared" si="205"/>
        <v>0</v>
      </c>
      <c r="BX53" s="119"/>
      <c r="BY53" s="178"/>
      <c r="BZ53" s="178" t="e">
        <f t="shared" si="187"/>
        <v>#DIV/0!</v>
      </c>
      <c r="CA53" s="801"/>
      <c r="CB53" s="179" t="e">
        <f t="shared" si="188"/>
        <v>#DIV/0!</v>
      </c>
      <c r="CC53" s="179"/>
      <c r="CD53" s="179"/>
      <c r="CE53" s="180">
        <f t="shared" si="206"/>
        <v>0</v>
      </c>
      <c r="CF53" s="181" t="e">
        <f t="shared" si="207"/>
        <v>#DIV/0!</v>
      </c>
      <c r="CG53" s="291"/>
      <c r="CH53" s="291"/>
      <c r="CI53" s="291"/>
      <c r="CJ53" s="291">
        <f t="shared" si="208"/>
        <v>0</v>
      </c>
      <c r="CK53" s="182" t="e">
        <f t="shared" si="189"/>
        <v>#DIV/0!</v>
      </c>
      <c r="CM53" s="323"/>
      <c r="CN53" s="810"/>
      <c r="CO53" s="334"/>
      <c r="CP53" s="334"/>
      <c r="CQ53" s="334"/>
      <c r="CR53" s="357">
        <f t="shared" si="209"/>
        <v>0</v>
      </c>
      <c r="CT53" s="1" t="s">
        <v>186</v>
      </c>
      <c r="DA53" s="327"/>
      <c r="DB53" s="327"/>
      <c r="DC53" s="335"/>
      <c r="DD53" s="334"/>
      <c r="DE53" s="334"/>
      <c r="DF53" s="357">
        <f t="shared" si="210"/>
        <v>0</v>
      </c>
      <c r="DH53" s="1" t="s">
        <v>186</v>
      </c>
      <c r="DO53" s="1">
        <f>B53</f>
        <v>0</v>
      </c>
    </row>
    <row r="54" spans="1:122" s="340" customFormat="1" ht="43" customHeight="1" thickTop="1" thickBot="1">
      <c r="A54" s="1423" t="s">
        <v>16</v>
      </c>
      <c r="B54" s="1424"/>
      <c r="C54" s="336">
        <f>SUM(C47:C53)</f>
        <v>0</v>
      </c>
      <c r="D54" s="336">
        <f>SUM(D47:D53)</f>
        <v>0</v>
      </c>
      <c r="E54" s="336">
        <f t="shared" ref="E54:J54" si="211">SUM(E47:E53)</f>
        <v>0</v>
      </c>
      <c r="F54" s="336">
        <f t="shared" si="211"/>
        <v>0</v>
      </c>
      <c r="G54" s="336">
        <f t="shared" si="211"/>
        <v>0</v>
      </c>
      <c r="H54" s="336">
        <f t="shared" si="211"/>
        <v>0</v>
      </c>
      <c r="I54" s="336">
        <f t="shared" si="211"/>
        <v>0</v>
      </c>
      <c r="J54" s="336">
        <f t="shared" si="211"/>
        <v>0</v>
      </c>
      <c r="K54" s="336">
        <f>SUM(K47:K53)</f>
        <v>0</v>
      </c>
      <c r="L54" s="336">
        <f>SUM(L47:L53)</f>
        <v>0</v>
      </c>
      <c r="M54" s="336" t="e">
        <f>L54/C54</f>
        <v>#DIV/0!</v>
      </c>
      <c r="N54" s="337"/>
      <c r="O54" s="336">
        <f>SUM(O47:O53)</f>
        <v>1110</v>
      </c>
      <c r="P54" s="336">
        <f>SUM(P47:P53)</f>
        <v>0</v>
      </c>
      <c r="Q54" s="338" t="e">
        <f t="shared" si="192"/>
        <v>#DIV/0!</v>
      </c>
      <c r="R54" s="339"/>
      <c r="T54" s="340" t="s">
        <v>48</v>
      </c>
      <c r="U54" s="339">
        <f>C54/W54</f>
        <v>0</v>
      </c>
      <c r="V54" s="341" t="s">
        <v>49</v>
      </c>
      <c r="W54" s="342">
        <v>3</v>
      </c>
      <c r="Y54" s="1423" t="s">
        <v>16</v>
      </c>
      <c r="Z54" s="1424"/>
      <c r="AA54" s="343">
        <f>SUM(AA47:AA53)</f>
        <v>0</v>
      </c>
      <c r="AB54" s="343">
        <f>SUM(AB47:AB53)</f>
        <v>0</v>
      </c>
      <c r="AC54" s="343">
        <f t="shared" ref="AC54:AH54" si="212">SUM(AC47:AC53)</f>
        <v>0</v>
      </c>
      <c r="AD54" s="343">
        <f t="shared" si="212"/>
        <v>0</v>
      </c>
      <c r="AE54" s="343">
        <f t="shared" si="212"/>
        <v>0</v>
      </c>
      <c r="AF54" s="343">
        <f t="shared" si="212"/>
        <v>0</v>
      </c>
      <c r="AG54" s="343">
        <f t="shared" si="212"/>
        <v>0</v>
      </c>
      <c r="AH54" s="343">
        <f t="shared" si="212"/>
        <v>0</v>
      </c>
      <c r="AI54" s="343">
        <f>SUM(AI47:AI53)</f>
        <v>0</v>
      </c>
      <c r="AJ54" s="343">
        <f>SUM(AJ47:AJ53)</f>
        <v>0</v>
      </c>
      <c r="AK54" s="336" t="e">
        <f>AJ54/AA54</f>
        <v>#DIV/0!</v>
      </c>
      <c r="AL54" s="86"/>
      <c r="AM54" s="61">
        <f>SUM(AM47:AM53)</f>
        <v>1110</v>
      </c>
      <c r="AN54" s="61">
        <f>SUM(AN47:AN53)</f>
        <v>0</v>
      </c>
      <c r="AO54" s="76" t="e">
        <f>(AJ54+BH54)/AN54</f>
        <v>#DIV/0!</v>
      </c>
      <c r="AP54" s="339"/>
      <c r="AR54" s="340" t="s">
        <v>48</v>
      </c>
      <c r="AS54" s="339">
        <f>AA54/AU54</f>
        <v>0</v>
      </c>
      <c r="AT54" s="341" t="s">
        <v>49</v>
      </c>
      <c r="AU54" s="340">
        <f>W54</f>
        <v>3</v>
      </c>
      <c r="AW54" s="1423" t="s">
        <v>16</v>
      </c>
      <c r="AX54" s="1424"/>
      <c r="AY54" s="343">
        <f t="shared" si="200"/>
        <v>0</v>
      </c>
      <c r="AZ54" s="336">
        <f>SUM(AZ47:AZ53)</f>
        <v>84</v>
      </c>
      <c r="BA54" s="336">
        <f t="shared" ref="BA54:BF54" si="213">SUM(BA47:BA53)</f>
        <v>0</v>
      </c>
      <c r="BB54" s="336">
        <f t="shared" si="213"/>
        <v>120</v>
      </c>
      <c r="BC54" s="336">
        <f t="shared" si="213"/>
        <v>0</v>
      </c>
      <c r="BD54" s="336">
        <f t="shared" si="213"/>
        <v>60</v>
      </c>
      <c r="BE54" s="336">
        <f t="shared" si="213"/>
        <v>0</v>
      </c>
      <c r="BF54" s="336">
        <f t="shared" si="213"/>
        <v>0</v>
      </c>
      <c r="BG54" s="336">
        <f>SUM(BG47:BG53)</f>
        <v>0</v>
      </c>
      <c r="BH54" s="344">
        <f t="shared" si="201"/>
        <v>0</v>
      </c>
      <c r="BI54" s="344" t="e">
        <f t="shared" si="201"/>
        <v>#DIV/0!</v>
      </c>
      <c r="BJ54" s="344">
        <f t="shared" si="202"/>
        <v>0</v>
      </c>
      <c r="BK54" s="345" t="e">
        <f t="shared" si="202"/>
        <v>#DIV/0!</v>
      </c>
      <c r="BL54" s="336">
        <f>SUM(BL47:BL53)</f>
        <v>0</v>
      </c>
      <c r="BM54" s="346" t="e">
        <f>BI54+BK54</f>
        <v>#DIV/0!</v>
      </c>
      <c r="BN54" s="347"/>
      <c r="BO54" s="338" t="e">
        <f t="shared" si="204"/>
        <v>#DIV/0!</v>
      </c>
      <c r="BP54" s="339"/>
      <c r="BR54" s="340" t="s">
        <v>48</v>
      </c>
      <c r="BS54" s="339">
        <f>AY54/BU54</f>
        <v>0</v>
      </c>
      <c r="BT54" s="341" t="s">
        <v>49</v>
      </c>
      <c r="BU54" s="340">
        <f>W54</f>
        <v>3</v>
      </c>
      <c r="BV54" s="1423" t="s">
        <v>16</v>
      </c>
      <c r="BW54" s="1424"/>
      <c r="BX54" s="101">
        <f>SUM(BX47:BX53)</f>
        <v>0</v>
      </c>
      <c r="BY54" s="101">
        <f>SUM(BY47:BY53)</f>
        <v>0</v>
      </c>
      <c r="BZ54" s="101" t="e">
        <f>BY54/BX54</f>
        <v>#DIV/0!</v>
      </c>
      <c r="CA54" s="101">
        <f>SUM(CA47:CA53)</f>
        <v>0</v>
      </c>
      <c r="CB54" s="371" t="e">
        <f>CA54/BX54</f>
        <v>#DIV/0!</v>
      </c>
      <c r="CC54" s="371">
        <f>SUM(CC47:CC53)</f>
        <v>0</v>
      </c>
      <c r="CD54" s="371">
        <f>SUM(CD47:CD53)</f>
        <v>0</v>
      </c>
      <c r="CE54" s="180">
        <f>BY54+CA54+CC54+CD54</f>
        <v>0</v>
      </c>
      <c r="CF54" s="375" t="e">
        <f>CE54/BX54</f>
        <v>#DIV/0!</v>
      </c>
      <c r="CG54" s="538">
        <f>SUM(CG47:CG53)</f>
        <v>0</v>
      </c>
      <c r="CH54" s="538">
        <f>SUM(CH47:CH53)</f>
        <v>0</v>
      </c>
      <c r="CI54" s="538">
        <f>SUM(CI47:CI53)</f>
        <v>0</v>
      </c>
      <c r="CJ54" s="538">
        <f>SUM(CJ47:CJ53)</f>
        <v>0</v>
      </c>
      <c r="CK54" s="366" t="e">
        <f t="shared" si="189"/>
        <v>#DIV/0!</v>
      </c>
      <c r="CM54" s="386" t="e">
        <f>SUM(CM47:CM53)/CL54</f>
        <v>#DIV/0!</v>
      </c>
      <c r="CN54" s="387" t="e">
        <f>SUM(CN47:CN53)/CL54</f>
        <v>#DIV/0!</v>
      </c>
      <c r="CO54" s="403" t="e">
        <f>SUM(CO47:CO53)/CL54</f>
        <v>#DIV/0!</v>
      </c>
      <c r="CP54" s="403" t="e">
        <f>SUM(CP47:CP53)/CL54</f>
        <v>#DIV/0!</v>
      </c>
      <c r="CQ54" s="403" t="e">
        <f>SUM(CQ47:CQ53)/CL54</f>
        <v>#DIV/0!</v>
      </c>
      <c r="CR54" s="404" t="e">
        <f>SUM(CO54:CQ54)/3</f>
        <v>#DIV/0!</v>
      </c>
      <c r="CS54" s="341" t="s">
        <v>196</v>
      </c>
      <c r="CT54" s="1457" t="e">
        <f>CE54/CL54</f>
        <v>#DIV/0!</v>
      </c>
      <c r="CU54" s="1458"/>
      <c r="CV54" s="1458"/>
      <c r="CW54" s="1458"/>
      <c r="CX54" s="1459"/>
      <c r="CY54" s="368" t="s">
        <v>197</v>
      </c>
      <c r="CZ54" s="340">
        <v>2</v>
      </c>
      <c r="DA54" s="393">
        <f>SUM(DA47:DA53)/CZ54</f>
        <v>13.4</v>
      </c>
      <c r="DB54" s="394">
        <f>SUM(DB47:DB53)/CZ54</f>
        <v>22.65</v>
      </c>
      <c r="DC54" s="411">
        <f>SUM(DC47:DC53)/CZ54</f>
        <v>4</v>
      </c>
      <c r="DD54" s="411">
        <f>SUM(DD47:DD53)/CZ54</f>
        <v>4</v>
      </c>
      <c r="DE54" s="411">
        <f>SUM(DE47:DE53)/CZ54</f>
        <v>4</v>
      </c>
      <c r="DF54" s="412">
        <f>SUM(DC54:DE54)/3</f>
        <v>4</v>
      </c>
      <c r="DH54" s="1411">
        <f>CV54/CZ54</f>
        <v>0</v>
      </c>
      <c r="DI54" s="1412"/>
      <c r="DJ54" s="1412"/>
      <c r="DK54" s="1412"/>
      <c r="DL54" s="1413"/>
      <c r="DM54" s="368" t="s">
        <v>197</v>
      </c>
    </row>
    <row r="55" spans="1:122"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A55" s="1420" t="str">
        <f>CM55</f>
        <v>6th week</v>
      </c>
      <c r="DB55" s="1420"/>
      <c r="DC55" s="1420"/>
      <c r="DD55" s="1420"/>
      <c r="DE55" s="1420"/>
      <c r="DF55" s="1420"/>
    </row>
    <row r="56" spans="1:122"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A56" s="331" t="s">
        <v>172</v>
      </c>
      <c r="DB56" s="332" t="s">
        <v>173</v>
      </c>
      <c r="DC56" s="65" t="s">
        <v>174</v>
      </c>
      <c r="DD56" s="65" t="s">
        <v>175</v>
      </c>
      <c r="DE56" s="65" t="s">
        <v>176</v>
      </c>
      <c r="DF56" s="333" t="s">
        <v>184</v>
      </c>
      <c r="DH56" s="1" t="s">
        <v>179</v>
      </c>
      <c r="DJ56" s="46" t="s">
        <v>182</v>
      </c>
    </row>
    <row r="57" spans="1:122" ht="23.5" customHeight="1">
      <c r="A57" s="75" t="s">
        <v>5</v>
      </c>
      <c r="B57" s="68"/>
      <c r="C57" s="57">
        <f t="shared" ref="C57:C63" si="214">D57+F57+H57+J57</f>
        <v>0</v>
      </c>
      <c r="D57" s="54"/>
      <c r="E57" s="7">
        <f t="shared" ref="E57:E63" si="215">D57*T57</f>
        <v>0</v>
      </c>
      <c r="F57" s="54"/>
      <c r="G57" s="7">
        <f t="shared" ref="G57:G63" si="216">F57*U57</f>
        <v>0</v>
      </c>
      <c r="H57" s="54"/>
      <c r="I57" s="6">
        <f t="shared" ref="I57:I63" si="217">H57*V57</f>
        <v>0</v>
      </c>
      <c r="J57" s="54"/>
      <c r="K57" s="6">
        <f t="shared" ref="K57:K63" si="218">J57*W57</f>
        <v>0</v>
      </c>
      <c r="L57" s="6">
        <f>E57+G57+I57+K57</f>
        <v>0</v>
      </c>
      <c r="M57" s="6" t="e">
        <f>L57/C57</f>
        <v>#DIV/0!</v>
      </c>
      <c r="N57" s="70" t="s">
        <v>93</v>
      </c>
      <c r="O57" s="54">
        <v>170</v>
      </c>
      <c r="P57" s="54"/>
      <c r="Q57" s="76" t="e">
        <f>L57/P57</f>
        <v>#DIV/0!</v>
      </c>
      <c r="R57" s="2"/>
      <c r="T57" s="107">
        <v>3300</v>
      </c>
      <c r="U57" s="107">
        <v>3800</v>
      </c>
      <c r="V57" s="107">
        <v>4800</v>
      </c>
      <c r="W57" s="107">
        <v>2000</v>
      </c>
      <c r="X57" s="107"/>
      <c r="Y57" s="75" t="s">
        <v>5</v>
      </c>
      <c r="Z57" s="48">
        <f t="shared" ref="Z57:Z63" si="219">B57</f>
        <v>0</v>
      </c>
      <c r="AA57" s="57">
        <f t="shared" ref="AA57:AA63" si="220">AB57+AD57+AF57+AH57</f>
        <v>0</v>
      </c>
      <c r="AB57" s="7">
        <f t="shared" ref="AB57:AB63" si="221">D57</f>
        <v>0</v>
      </c>
      <c r="AC57" s="7">
        <f t="shared" ref="AC57:AC63" si="222">AB57*AR57</f>
        <v>0</v>
      </c>
      <c r="AD57" s="7">
        <f>F57</f>
        <v>0</v>
      </c>
      <c r="AE57" s="7">
        <f t="shared" ref="AE57:AE63" si="223">AD57*AS57</f>
        <v>0</v>
      </c>
      <c r="AF57" s="7">
        <f>H57</f>
        <v>0</v>
      </c>
      <c r="AG57" s="7">
        <f t="shared" ref="AG57:AG63" si="224">AF57*AT57</f>
        <v>0</v>
      </c>
      <c r="AH57" s="7">
        <f>J57</f>
        <v>0</v>
      </c>
      <c r="AI57" s="7">
        <f t="shared" ref="AI57:AI63" si="225">AH57*AU57</f>
        <v>0</v>
      </c>
      <c r="AJ57" s="7">
        <f>AC57+AE57+AG57+AI57</f>
        <v>0</v>
      </c>
      <c r="AK57" s="6" t="e">
        <f>AJ57/AA57</f>
        <v>#DIV/0!</v>
      </c>
      <c r="AL57" s="70" t="str">
        <f>N57</f>
        <v>TOP2</v>
      </c>
      <c r="AM57" s="7">
        <f>O57</f>
        <v>170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6">AZ57*BR57</f>
        <v>0</v>
      </c>
      <c r="BB57" s="54"/>
      <c r="BC57" s="7">
        <f t="shared" ref="BC57:BC63" si="227">BB57*BS57</f>
        <v>0</v>
      </c>
      <c r="BD57" s="54"/>
      <c r="BE57" s="6">
        <f t="shared" ref="BE57:BE63" si="228">BD57*BT57</f>
        <v>0</v>
      </c>
      <c r="BF57" s="54"/>
      <c r="BG57" s="6">
        <f t="shared" ref="BG57:BG63" si="229">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3" si="230">BY57/BX57</f>
        <v>#DIV/0!</v>
      </c>
      <c r="CA57" s="178"/>
      <c r="CB57" s="179" t="e">
        <f t="shared" ref="CB57:CB63" si="231">CA57/BX57</f>
        <v>#DIV/0!</v>
      </c>
      <c r="CC57" s="179"/>
      <c r="CD57" s="179"/>
      <c r="CE57" s="180">
        <f>BY57+CA57+CC57+CD57</f>
        <v>0</v>
      </c>
      <c r="CF57" s="181" t="e">
        <f>CE57/BX57</f>
        <v>#DIV/0!</v>
      </c>
      <c r="CG57" s="291"/>
      <c r="CH57" s="291"/>
      <c r="CI57" s="291"/>
      <c r="CJ57" s="291">
        <f>SUM(CG57:CI57)</f>
        <v>0</v>
      </c>
      <c r="CK57" s="182" t="e">
        <f t="shared" ref="CK57:CK64" si="232">CE57/CJ57</f>
        <v>#DIV/0!</v>
      </c>
      <c r="CM57" s="321"/>
      <c r="CN57" s="321"/>
      <c r="CO57" s="65"/>
      <c r="CP57" s="65"/>
      <c r="CQ57" s="65"/>
      <c r="CR57" s="356">
        <f>SUM(CO57:CQ57)/3</f>
        <v>0</v>
      </c>
      <c r="CT57" s="355" t="s">
        <v>180</v>
      </c>
      <c r="CU57" s="3"/>
      <c r="CV57" s="354">
        <v>5</v>
      </c>
      <c r="DA57" s="326"/>
      <c r="DB57" s="326"/>
      <c r="DC57" s="334"/>
      <c r="DD57" s="334"/>
      <c r="DE57" s="334"/>
      <c r="DF57" s="356">
        <f>SUM(DC57:DE57)/3</f>
        <v>0</v>
      </c>
      <c r="DH57" s="355" t="s">
        <v>180</v>
      </c>
      <c r="DI57" s="3"/>
      <c r="DJ57" s="354">
        <v>5</v>
      </c>
    </row>
    <row r="58" spans="1:122" ht="23.5" customHeight="1">
      <c r="A58" s="77" t="s">
        <v>6</v>
      </c>
      <c r="B58" s="68"/>
      <c r="C58" s="57">
        <f t="shared" si="214"/>
        <v>0</v>
      </c>
      <c r="D58" s="54"/>
      <c r="E58" s="7">
        <f t="shared" si="215"/>
        <v>0</v>
      </c>
      <c r="F58" s="54"/>
      <c r="G58" s="7">
        <f t="shared" si="216"/>
        <v>0</v>
      </c>
      <c r="H58" s="54"/>
      <c r="I58" s="6">
        <f t="shared" si="217"/>
        <v>0</v>
      </c>
      <c r="J58" s="54"/>
      <c r="K58" s="6">
        <f t="shared" si="218"/>
        <v>0</v>
      </c>
      <c r="L58" s="6">
        <f t="shared" ref="L58:L63" si="233">E58+G58+I58+K58</f>
        <v>0</v>
      </c>
      <c r="M58" s="6" t="e">
        <f t="shared" ref="M58:M63" si="234">L58/C58</f>
        <v>#DIV/0!</v>
      </c>
      <c r="N58" s="70" t="s">
        <v>96</v>
      </c>
      <c r="O58" s="54">
        <v>150</v>
      </c>
      <c r="P58" s="54"/>
      <c r="Q58" s="76" t="e">
        <f t="shared" ref="Q58:Q64" si="235">L58/P58</f>
        <v>#DIV/0!</v>
      </c>
      <c r="R58" s="2"/>
      <c r="T58" s="107">
        <v>3300</v>
      </c>
      <c r="U58" s="107">
        <v>3800</v>
      </c>
      <c r="V58" s="107">
        <v>4800</v>
      </c>
      <c r="W58" s="107">
        <v>2000</v>
      </c>
      <c r="X58" s="107"/>
      <c r="Y58" s="77" t="s">
        <v>6</v>
      </c>
      <c r="Z58" s="48">
        <f t="shared" si="219"/>
        <v>0</v>
      </c>
      <c r="AA58" s="57">
        <f t="shared" si="220"/>
        <v>0</v>
      </c>
      <c r="AB58" s="7">
        <f t="shared" si="221"/>
        <v>0</v>
      </c>
      <c r="AC58" s="7">
        <f t="shared" si="222"/>
        <v>0</v>
      </c>
      <c r="AD58" s="7">
        <f t="shared" ref="AD58:AD63" si="236">F58</f>
        <v>0</v>
      </c>
      <c r="AE58" s="7">
        <f t="shared" si="223"/>
        <v>0</v>
      </c>
      <c r="AF58" s="7">
        <f t="shared" ref="AF58:AF63" si="237">H58</f>
        <v>0</v>
      </c>
      <c r="AG58" s="7">
        <f t="shared" si="224"/>
        <v>0</v>
      </c>
      <c r="AH58" s="7">
        <f t="shared" ref="AH58:AH63" si="238">J58</f>
        <v>0</v>
      </c>
      <c r="AI58" s="7">
        <f t="shared" si="225"/>
        <v>0</v>
      </c>
      <c r="AJ58" s="7">
        <f t="shared" ref="AJ58:AJ63" si="239">AC58+AE58+AG58+AI58</f>
        <v>0</v>
      </c>
      <c r="AK58" s="6" t="e">
        <f t="shared" ref="AK58:AK63" si="240">AJ58/AA58</f>
        <v>#DIV/0!</v>
      </c>
      <c r="AL58" s="70" t="str">
        <f t="shared" ref="AL58:AN63" si="241">N58</f>
        <v>ON2</v>
      </c>
      <c r="AM58" s="7">
        <f t="shared" si="241"/>
        <v>150</v>
      </c>
      <c r="AN58" s="6">
        <f t="shared" si="241"/>
        <v>0</v>
      </c>
      <c r="AO58" s="76" t="e">
        <f t="shared" ref="AO58:AO63" si="242">(AJ58+BH58)/AN58</f>
        <v>#DIV/0!</v>
      </c>
      <c r="AP58" s="2"/>
      <c r="AR58" s="107">
        <v>1700</v>
      </c>
      <c r="AS58" s="107">
        <v>2200</v>
      </c>
      <c r="AT58" s="107">
        <v>2200</v>
      </c>
      <c r="AU58" s="107">
        <v>1400</v>
      </c>
      <c r="AV58" s="107"/>
      <c r="AW58" s="77" t="s">
        <v>6</v>
      </c>
      <c r="AX58" s="48">
        <f t="shared" ref="AX58:AY64" si="243">B58</f>
        <v>0</v>
      </c>
      <c r="AY58" s="57">
        <f t="shared" si="243"/>
        <v>0</v>
      </c>
      <c r="AZ58" s="54">
        <v>22</v>
      </c>
      <c r="BA58" s="7">
        <f t="shared" si="226"/>
        <v>0</v>
      </c>
      <c r="BB58" s="54">
        <v>10</v>
      </c>
      <c r="BC58" s="7">
        <f t="shared" si="227"/>
        <v>0</v>
      </c>
      <c r="BD58" s="54">
        <v>6</v>
      </c>
      <c r="BE58" s="6">
        <f t="shared" si="228"/>
        <v>0</v>
      </c>
      <c r="BF58" s="54"/>
      <c r="BG58" s="6">
        <f t="shared" si="229"/>
        <v>0</v>
      </c>
      <c r="BH58" s="6">
        <f t="shared" ref="BH58:BI64" si="244">L58</f>
        <v>0</v>
      </c>
      <c r="BI58" s="6" t="e">
        <f t="shared" si="244"/>
        <v>#DIV/0!</v>
      </c>
      <c r="BJ58" s="6">
        <f t="shared" ref="BJ58:BK64" si="245">AJ58</f>
        <v>0</v>
      </c>
      <c r="BK58" s="7" t="e">
        <f t="shared" si="245"/>
        <v>#DIV/0!</v>
      </c>
      <c r="BL58" s="101">
        <f t="shared" ref="BL58:BM63" si="246">BH58+BJ58</f>
        <v>0</v>
      </c>
      <c r="BM58" s="90" t="e">
        <f t="shared" si="246"/>
        <v>#DIV/0!</v>
      </c>
      <c r="BN58" s="90"/>
      <c r="BO58" s="76" t="e">
        <f t="shared" ref="BO58:BO64" si="247">Q58+AO58</f>
        <v>#DIV/0!</v>
      </c>
      <c r="BP58" s="2"/>
      <c r="BR58" s="55"/>
      <c r="BS58" s="55"/>
      <c r="BT58" s="55"/>
      <c r="BU58" s="55"/>
      <c r="BV58" s="173" t="s">
        <v>6</v>
      </c>
      <c r="BW58" s="190">
        <f t="shared" ref="BW58:BW63" si="248">AX58</f>
        <v>0</v>
      </c>
      <c r="BX58" s="119"/>
      <c r="BY58" s="178"/>
      <c r="BZ58" s="178" t="e">
        <f t="shared" si="230"/>
        <v>#DIV/0!</v>
      </c>
      <c r="CA58" s="179"/>
      <c r="CB58" s="179" t="e">
        <f t="shared" si="231"/>
        <v>#DIV/0!</v>
      </c>
      <c r="CC58" s="179"/>
      <c r="CD58" s="179"/>
      <c r="CE58" s="180">
        <f t="shared" ref="CE58:CE63" si="249">BY58+CA58+CC58+CD58</f>
        <v>0</v>
      </c>
      <c r="CF58" s="181" t="e">
        <f t="shared" ref="CF58:CF63" si="250">CE58/BX58</f>
        <v>#DIV/0!</v>
      </c>
      <c r="CG58" s="291"/>
      <c r="CH58" s="291"/>
      <c r="CI58" s="291"/>
      <c r="CJ58" s="291">
        <f t="shared" ref="CJ58:CJ63" si="251">SUM(CG58:CI58)</f>
        <v>0</v>
      </c>
      <c r="CK58" s="182" t="e">
        <f t="shared" si="232"/>
        <v>#DIV/0!</v>
      </c>
      <c r="CM58" s="321"/>
      <c r="CN58" s="321"/>
      <c r="CO58" s="334"/>
      <c r="CP58" s="334"/>
      <c r="CQ58" s="334"/>
      <c r="CR58" s="356">
        <f t="shared" ref="CR58:CR63" si="252">SUM(CO58:CQ58)/3</f>
        <v>0</v>
      </c>
      <c r="CT58" s="42" t="s">
        <v>181</v>
      </c>
      <c r="CV58" s="1">
        <v>4</v>
      </c>
      <c r="DA58" s="326"/>
      <c r="DB58" s="326"/>
      <c r="DC58" s="334"/>
      <c r="DD58" s="334"/>
      <c r="DE58" s="334"/>
      <c r="DF58" s="356">
        <f t="shared" ref="DF58:DF63" si="253">SUM(DC58:DE58)/3</f>
        <v>0</v>
      </c>
      <c r="DH58" s="42" t="s">
        <v>181</v>
      </c>
      <c r="DJ58" s="1">
        <v>4</v>
      </c>
    </row>
    <row r="59" spans="1:122" ht="23.5" customHeight="1">
      <c r="A59" s="77" t="s">
        <v>7</v>
      </c>
      <c r="B59" s="68"/>
      <c r="C59" s="57">
        <f t="shared" si="214"/>
        <v>0</v>
      </c>
      <c r="D59" s="54"/>
      <c r="E59" s="7">
        <f t="shared" si="215"/>
        <v>0</v>
      </c>
      <c r="F59" s="54"/>
      <c r="G59" s="7">
        <f t="shared" si="216"/>
        <v>0</v>
      </c>
      <c r="H59" s="54"/>
      <c r="I59" s="6">
        <f t="shared" si="217"/>
        <v>0</v>
      </c>
      <c r="J59" s="54"/>
      <c r="K59" s="6">
        <f t="shared" si="218"/>
        <v>0</v>
      </c>
      <c r="L59" s="6">
        <f t="shared" si="233"/>
        <v>0</v>
      </c>
      <c r="M59" s="6" t="e">
        <f t="shared" si="234"/>
        <v>#DIV/0!</v>
      </c>
      <c r="N59" s="70"/>
      <c r="O59" s="54"/>
      <c r="P59" s="54"/>
      <c r="Q59" s="76" t="e">
        <f t="shared" si="235"/>
        <v>#DIV/0!</v>
      </c>
      <c r="R59" s="2"/>
      <c r="T59" s="107">
        <v>3300</v>
      </c>
      <c r="U59" s="107">
        <v>3800</v>
      </c>
      <c r="V59" s="107">
        <v>4800</v>
      </c>
      <c r="W59" s="107">
        <v>2000</v>
      </c>
      <c r="X59" s="107"/>
      <c r="Y59" s="77" t="s">
        <v>7</v>
      </c>
      <c r="Z59" s="48">
        <f t="shared" si="219"/>
        <v>0</v>
      </c>
      <c r="AA59" s="57">
        <f t="shared" si="220"/>
        <v>0</v>
      </c>
      <c r="AB59" s="7">
        <f t="shared" si="221"/>
        <v>0</v>
      </c>
      <c r="AC59" s="7">
        <f t="shared" si="222"/>
        <v>0</v>
      </c>
      <c r="AD59" s="7">
        <f t="shared" si="236"/>
        <v>0</v>
      </c>
      <c r="AE59" s="7">
        <f t="shared" si="223"/>
        <v>0</v>
      </c>
      <c r="AF59" s="7">
        <f t="shared" si="237"/>
        <v>0</v>
      </c>
      <c r="AG59" s="7">
        <f t="shared" si="224"/>
        <v>0</v>
      </c>
      <c r="AH59" s="7">
        <f t="shared" si="238"/>
        <v>0</v>
      </c>
      <c r="AI59" s="7">
        <f t="shared" si="225"/>
        <v>0</v>
      </c>
      <c r="AJ59" s="7">
        <f t="shared" si="239"/>
        <v>0</v>
      </c>
      <c r="AK59" s="6" t="e">
        <f t="shared" si="240"/>
        <v>#DIV/0!</v>
      </c>
      <c r="AL59" s="70">
        <f t="shared" si="241"/>
        <v>0</v>
      </c>
      <c r="AM59" s="7">
        <f t="shared" si="241"/>
        <v>0</v>
      </c>
      <c r="AN59" s="6">
        <f t="shared" si="241"/>
        <v>0</v>
      </c>
      <c r="AO59" s="76" t="e">
        <f t="shared" si="242"/>
        <v>#DIV/0!</v>
      </c>
      <c r="AP59" s="2"/>
      <c r="AR59" s="107">
        <v>1700</v>
      </c>
      <c r="AS59" s="107">
        <v>2200</v>
      </c>
      <c r="AT59" s="107">
        <v>2200</v>
      </c>
      <c r="AU59" s="107">
        <v>1400</v>
      </c>
      <c r="AV59" s="107"/>
      <c r="AW59" s="77" t="s">
        <v>7</v>
      </c>
      <c r="AX59" s="48">
        <f t="shared" si="243"/>
        <v>0</v>
      </c>
      <c r="AY59" s="57">
        <f t="shared" si="243"/>
        <v>0</v>
      </c>
      <c r="AZ59" s="54">
        <v>22</v>
      </c>
      <c r="BA59" s="7">
        <f t="shared" si="226"/>
        <v>0</v>
      </c>
      <c r="BB59" s="54">
        <v>10</v>
      </c>
      <c r="BC59" s="7">
        <f t="shared" si="227"/>
        <v>0</v>
      </c>
      <c r="BD59" s="54">
        <v>6</v>
      </c>
      <c r="BE59" s="6">
        <f t="shared" si="228"/>
        <v>0</v>
      </c>
      <c r="BF59" s="54"/>
      <c r="BG59" s="6">
        <f t="shared" si="229"/>
        <v>0</v>
      </c>
      <c r="BH59" s="6">
        <f t="shared" si="244"/>
        <v>0</v>
      </c>
      <c r="BI59" s="6" t="e">
        <f t="shared" si="244"/>
        <v>#DIV/0!</v>
      </c>
      <c r="BJ59" s="6">
        <f t="shared" si="245"/>
        <v>0</v>
      </c>
      <c r="BK59" s="7" t="e">
        <f t="shared" si="245"/>
        <v>#DIV/0!</v>
      </c>
      <c r="BL59" s="101">
        <f t="shared" si="246"/>
        <v>0</v>
      </c>
      <c r="BM59" s="90" t="e">
        <f t="shared" si="246"/>
        <v>#DIV/0!</v>
      </c>
      <c r="BN59" s="90"/>
      <c r="BO59" s="76" t="e">
        <f t="shared" si="247"/>
        <v>#DIV/0!</v>
      </c>
      <c r="BP59" s="2"/>
      <c r="BR59" s="55"/>
      <c r="BS59" s="55"/>
      <c r="BT59" s="55"/>
      <c r="BU59" s="55"/>
      <c r="BV59" s="173" t="s">
        <v>7</v>
      </c>
      <c r="BW59" s="190">
        <f t="shared" si="248"/>
        <v>0</v>
      </c>
      <c r="BX59" s="119"/>
      <c r="BY59" s="178"/>
      <c r="BZ59" s="178" t="e">
        <f t="shared" si="230"/>
        <v>#DIV/0!</v>
      </c>
      <c r="CA59" s="801"/>
      <c r="CB59" s="179" t="e">
        <f t="shared" si="231"/>
        <v>#DIV/0!</v>
      </c>
      <c r="CC59" s="179"/>
      <c r="CD59" s="179"/>
      <c r="CE59" s="180">
        <f t="shared" si="249"/>
        <v>0</v>
      </c>
      <c r="CF59" s="181" t="e">
        <f t="shared" si="250"/>
        <v>#DIV/0!</v>
      </c>
      <c r="CG59" s="291"/>
      <c r="CH59" s="291"/>
      <c r="CI59" s="291"/>
      <c r="CJ59" s="291">
        <f t="shared" si="251"/>
        <v>0</v>
      </c>
      <c r="CK59" s="182" t="e">
        <f t="shared" si="232"/>
        <v>#DIV/0!</v>
      </c>
      <c r="CM59" s="321"/>
      <c r="CN59" s="321"/>
      <c r="CO59" s="334"/>
      <c r="CP59" s="334"/>
      <c r="CQ59" s="334"/>
      <c r="CR59" s="356">
        <f t="shared" si="252"/>
        <v>0</v>
      </c>
      <c r="CT59" s="42" t="s">
        <v>185</v>
      </c>
      <c r="CV59" s="1">
        <v>3</v>
      </c>
      <c r="DA59" s="326"/>
      <c r="DB59" s="326"/>
      <c r="DC59" s="334"/>
      <c r="DD59" s="334"/>
      <c r="DE59" s="334"/>
      <c r="DF59" s="356">
        <f t="shared" si="253"/>
        <v>0</v>
      </c>
      <c r="DH59" s="42" t="s">
        <v>185</v>
      </c>
      <c r="DJ59" s="1">
        <v>3</v>
      </c>
    </row>
    <row r="60" spans="1:122" ht="23.5" customHeight="1">
      <c r="A60" s="77" t="s">
        <v>8</v>
      </c>
      <c r="B60" s="68"/>
      <c r="C60" s="57">
        <f t="shared" si="214"/>
        <v>0</v>
      </c>
      <c r="D60" s="54"/>
      <c r="E60" s="7">
        <f t="shared" si="215"/>
        <v>0</v>
      </c>
      <c r="F60" s="54"/>
      <c r="G60" s="7">
        <f t="shared" si="216"/>
        <v>0</v>
      </c>
      <c r="H60" s="54"/>
      <c r="I60" s="6">
        <f t="shared" si="217"/>
        <v>0</v>
      </c>
      <c r="J60" s="54"/>
      <c r="K60" s="6">
        <f t="shared" si="218"/>
        <v>0</v>
      </c>
      <c r="L60" s="6">
        <f t="shared" si="233"/>
        <v>0</v>
      </c>
      <c r="M60" s="6" t="e">
        <f t="shared" si="234"/>
        <v>#DIV/0!</v>
      </c>
      <c r="N60" s="70"/>
      <c r="O60" s="54"/>
      <c r="P60" s="54"/>
      <c r="Q60" s="76" t="e">
        <f t="shared" si="235"/>
        <v>#DIV/0!</v>
      </c>
      <c r="R60" s="2"/>
      <c r="T60" s="107">
        <v>3300</v>
      </c>
      <c r="U60" s="107">
        <v>3800</v>
      </c>
      <c r="V60" s="107">
        <v>4800</v>
      </c>
      <c r="W60" s="107">
        <v>2000</v>
      </c>
      <c r="X60" s="107"/>
      <c r="Y60" s="77" t="s">
        <v>8</v>
      </c>
      <c r="Z60" s="48">
        <f t="shared" si="219"/>
        <v>0</v>
      </c>
      <c r="AA60" s="57">
        <f t="shared" si="220"/>
        <v>0</v>
      </c>
      <c r="AB60" s="7">
        <f t="shared" si="221"/>
        <v>0</v>
      </c>
      <c r="AC60" s="7">
        <f t="shared" si="222"/>
        <v>0</v>
      </c>
      <c r="AD60" s="7">
        <f t="shared" si="236"/>
        <v>0</v>
      </c>
      <c r="AE60" s="7">
        <f t="shared" si="223"/>
        <v>0</v>
      </c>
      <c r="AF60" s="7">
        <f t="shared" si="237"/>
        <v>0</v>
      </c>
      <c r="AG60" s="7">
        <f t="shared" si="224"/>
        <v>0</v>
      </c>
      <c r="AH60" s="7">
        <f t="shared" si="238"/>
        <v>0</v>
      </c>
      <c r="AI60" s="7">
        <f t="shared" si="225"/>
        <v>0</v>
      </c>
      <c r="AJ60" s="7">
        <f t="shared" si="239"/>
        <v>0</v>
      </c>
      <c r="AK60" s="6" t="e">
        <f t="shared" si="240"/>
        <v>#DIV/0!</v>
      </c>
      <c r="AL60" s="70">
        <f t="shared" si="241"/>
        <v>0</v>
      </c>
      <c r="AM60" s="7">
        <f t="shared" si="241"/>
        <v>0</v>
      </c>
      <c r="AN60" s="6">
        <f t="shared" si="241"/>
        <v>0</v>
      </c>
      <c r="AO60" s="76" t="e">
        <f t="shared" si="242"/>
        <v>#DIV/0!</v>
      </c>
      <c r="AP60" s="2"/>
      <c r="AR60" s="107">
        <v>1700</v>
      </c>
      <c r="AS60" s="107">
        <v>2200</v>
      </c>
      <c r="AT60" s="107">
        <v>2200</v>
      </c>
      <c r="AU60" s="107">
        <v>1400</v>
      </c>
      <c r="AV60" s="107"/>
      <c r="AW60" s="77" t="s">
        <v>8</v>
      </c>
      <c r="AX60" s="48">
        <f t="shared" si="243"/>
        <v>0</v>
      </c>
      <c r="AY60" s="57">
        <f t="shared" si="243"/>
        <v>0</v>
      </c>
      <c r="AZ60" s="54">
        <v>10</v>
      </c>
      <c r="BA60" s="7">
        <f t="shared" si="226"/>
        <v>0</v>
      </c>
      <c r="BB60" s="54">
        <v>24</v>
      </c>
      <c r="BC60" s="7">
        <f t="shared" si="227"/>
        <v>0</v>
      </c>
      <c r="BD60" s="54">
        <v>12</v>
      </c>
      <c r="BE60" s="6">
        <f t="shared" si="228"/>
        <v>0</v>
      </c>
      <c r="BF60" s="54"/>
      <c r="BG60" s="6">
        <f t="shared" si="229"/>
        <v>0</v>
      </c>
      <c r="BH60" s="6">
        <f t="shared" si="244"/>
        <v>0</v>
      </c>
      <c r="BI60" s="6" t="e">
        <f t="shared" si="244"/>
        <v>#DIV/0!</v>
      </c>
      <c r="BJ60" s="6">
        <f t="shared" si="245"/>
        <v>0</v>
      </c>
      <c r="BK60" s="7" t="e">
        <f t="shared" si="245"/>
        <v>#DIV/0!</v>
      </c>
      <c r="BL60" s="101">
        <f t="shared" si="246"/>
        <v>0</v>
      </c>
      <c r="BM60" s="90" t="e">
        <f t="shared" si="246"/>
        <v>#DIV/0!</v>
      </c>
      <c r="BN60" s="90"/>
      <c r="BO60" s="76" t="e">
        <f t="shared" si="247"/>
        <v>#DIV/0!</v>
      </c>
      <c r="BP60" s="2"/>
      <c r="BR60" s="55"/>
      <c r="BS60" s="55"/>
      <c r="BT60" s="55"/>
      <c r="BU60" s="55"/>
      <c r="BV60" s="173" t="s">
        <v>8</v>
      </c>
      <c r="BW60" s="190">
        <f t="shared" si="248"/>
        <v>0</v>
      </c>
      <c r="BX60" s="119"/>
      <c r="BY60" s="178"/>
      <c r="BZ60" s="178" t="e">
        <f t="shared" si="230"/>
        <v>#DIV/0!</v>
      </c>
      <c r="CA60" s="801"/>
      <c r="CB60" s="179" t="e">
        <f t="shared" si="231"/>
        <v>#DIV/0!</v>
      </c>
      <c r="CC60" s="179"/>
      <c r="CD60" s="179"/>
      <c r="CE60" s="180">
        <f t="shared" si="249"/>
        <v>0</v>
      </c>
      <c r="CF60" s="181" t="e">
        <f t="shared" si="250"/>
        <v>#DIV/0!</v>
      </c>
      <c r="CG60" s="291"/>
      <c r="CH60" s="291"/>
      <c r="CI60" s="291"/>
      <c r="CJ60" s="291">
        <f t="shared" si="251"/>
        <v>0</v>
      </c>
      <c r="CK60" s="182" t="e">
        <f t="shared" si="232"/>
        <v>#DIV/0!</v>
      </c>
      <c r="CM60" s="321"/>
      <c r="CN60" s="321"/>
      <c r="CO60" s="334"/>
      <c r="CP60" s="334"/>
      <c r="CQ60" s="334"/>
      <c r="CR60" s="356">
        <f t="shared" si="252"/>
        <v>0</v>
      </c>
      <c r="CT60" s="42" t="s">
        <v>177</v>
      </c>
      <c r="CV60" s="1">
        <v>2</v>
      </c>
      <c r="DA60" s="326"/>
      <c r="DB60" s="326"/>
      <c r="DC60" s="334"/>
      <c r="DD60" s="334"/>
      <c r="DE60" s="334"/>
      <c r="DF60" s="356">
        <f t="shared" si="253"/>
        <v>0</v>
      </c>
      <c r="DH60" s="42" t="s">
        <v>177</v>
      </c>
      <c r="DJ60" s="1">
        <v>2</v>
      </c>
    </row>
    <row r="61" spans="1:122" ht="23.5" customHeight="1">
      <c r="A61" s="77" t="s">
        <v>9</v>
      </c>
      <c r="B61" s="68"/>
      <c r="C61" s="57">
        <f t="shared" si="214"/>
        <v>0</v>
      </c>
      <c r="D61" s="54"/>
      <c r="E61" s="7">
        <f t="shared" si="215"/>
        <v>0</v>
      </c>
      <c r="F61" s="54"/>
      <c r="G61" s="7">
        <f t="shared" si="216"/>
        <v>0</v>
      </c>
      <c r="H61" s="54"/>
      <c r="I61" s="6">
        <f t="shared" si="217"/>
        <v>0</v>
      </c>
      <c r="J61" s="54"/>
      <c r="K61" s="6">
        <f t="shared" si="218"/>
        <v>0</v>
      </c>
      <c r="L61" s="6">
        <f t="shared" si="233"/>
        <v>0</v>
      </c>
      <c r="M61" s="6" t="e">
        <f t="shared" si="234"/>
        <v>#DIV/0!</v>
      </c>
      <c r="N61" s="70"/>
      <c r="O61" s="54"/>
      <c r="P61" s="54"/>
      <c r="Q61" s="76" t="e">
        <f t="shared" si="235"/>
        <v>#DIV/0!</v>
      </c>
      <c r="R61" s="2"/>
      <c r="T61" s="107">
        <v>3300</v>
      </c>
      <c r="U61" s="107">
        <v>3800</v>
      </c>
      <c r="V61" s="107">
        <v>4800</v>
      </c>
      <c r="W61" s="107">
        <v>2000</v>
      </c>
      <c r="X61" s="107"/>
      <c r="Y61" s="77" t="s">
        <v>9</v>
      </c>
      <c r="Z61" s="48">
        <f t="shared" si="219"/>
        <v>0</v>
      </c>
      <c r="AA61" s="57">
        <f t="shared" si="220"/>
        <v>0</v>
      </c>
      <c r="AB61" s="7">
        <f t="shared" si="221"/>
        <v>0</v>
      </c>
      <c r="AC61" s="7">
        <f t="shared" si="222"/>
        <v>0</v>
      </c>
      <c r="AD61" s="7">
        <f t="shared" si="236"/>
        <v>0</v>
      </c>
      <c r="AE61" s="7">
        <f t="shared" si="223"/>
        <v>0</v>
      </c>
      <c r="AF61" s="7">
        <f t="shared" si="237"/>
        <v>0</v>
      </c>
      <c r="AG61" s="7">
        <f t="shared" si="224"/>
        <v>0</v>
      </c>
      <c r="AH61" s="7">
        <f t="shared" si="238"/>
        <v>0</v>
      </c>
      <c r="AI61" s="7">
        <f t="shared" si="225"/>
        <v>0</v>
      </c>
      <c r="AJ61" s="7">
        <f t="shared" si="239"/>
        <v>0</v>
      </c>
      <c r="AK61" s="6" t="e">
        <f t="shared" si="240"/>
        <v>#DIV/0!</v>
      </c>
      <c r="AL61" s="70">
        <f t="shared" si="241"/>
        <v>0</v>
      </c>
      <c r="AM61" s="7">
        <f t="shared" si="241"/>
        <v>0</v>
      </c>
      <c r="AN61" s="6">
        <f t="shared" si="241"/>
        <v>0</v>
      </c>
      <c r="AO61" s="76" t="e">
        <f t="shared" si="242"/>
        <v>#DIV/0!</v>
      </c>
      <c r="AP61" s="2"/>
      <c r="AR61" s="107">
        <v>1700</v>
      </c>
      <c r="AS61" s="107">
        <v>2200</v>
      </c>
      <c r="AT61" s="107">
        <v>2200</v>
      </c>
      <c r="AU61" s="107">
        <v>1400</v>
      </c>
      <c r="AV61" s="107"/>
      <c r="AW61" s="77" t="s">
        <v>9</v>
      </c>
      <c r="AX61" s="48">
        <f t="shared" si="243"/>
        <v>0</v>
      </c>
      <c r="AY61" s="57">
        <f t="shared" si="243"/>
        <v>0</v>
      </c>
      <c r="AZ61" s="54">
        <v>10</v>
      </c>
      <c r="BA61" s="7">
        <f t="shared" si="226"/>
        <v>0</v>
      </c>
      <c r="BB61" s="54">
        <v>24</v>
      </c>
      <c r="BC61" s="7">
        <f t="shared" si="227"/>
        <v>0</v>
      </c>
      <c r="BD61" s="54">
        <v>12</v>
      </c>
      <c r="BE61" s="6">
        <f t="shared" si="228"/>
        <v>0</v>
      </c>
      <c r="BF61" s="54"/>
      <c r="BG61" s="6">
        <f t="shared" si="229"/>
        <v>0</v>
      </c>
      <c r="BH61" s="6">
        <f t="shared" si="244"/>
        <v>0</v>
      </c>
      <c r="BI61" s="6" t="e">
        <f t="shared" si="244"/>
        <v>#DIV/0!</v>
      </c>
      <c r="BJ61" s="6">
        <f t="shared" si="245"/>
        <v>0</v>
      </c>
      <c r="BK61" s="7" t="e">
        <f t="shared" si="245"/>
        <v>#DIV/0!</v>
      </c>
      <c r="BL61" s="101">
        <f t="shared" si="246"/>
        <v>0</v>
      </c>
      <c r="BM61" s="90" t="e">
        <f t="shared" si="246"/>
        <v>#DIV/0!</v>
      </c>
      <c r="BN61" s="90"/>
      <c r="BO61" s="76" t="e">
        <f t="shared" si="247"/>
        <v>#DIV/0!</v>
      </c>
      <c r="BP61" s="2"/>
      <c r="BR61" s="55"/>
      <c r="BS61" s="55"/>
      <c r="BT61" s="55"/>
      <c r="BU61" s="55"/>
      <c r="BV61" s="173" t="s">
        <v>9</v>
      </c>
      <c r="BW61" s="190">
        <f t="shared" si="248"/>
        <v>0</v>
      </c>
      <c r="BX61" s="119"/>
      <c r="BY61" s="178"/>
      <c r="BZ61" s="178" t="e">
        <f t="shared" si="230"/>
        <v>#DIV/0!</v>
      </c>
      <c r="CA61" s="801"/>
      <c r="CB61" s="179" t="e">
        <f t="shared" si="231"/>
        <v>#DIV/0!</v>
      </c>
      <c r="CC61" s="179"/>
      <c r="CD61" s="179"/>
      <c r="CE61" s="180">
        <f t="shared" si="249"/>
        <v>0</v>
      </c>
      <c r="CF61" s="181" t="e">
        <f t="shared" si="250"/>
        <v>#DIV/0!</v>
      </c>
      <c r="CG61" s="291"/>
      <c r="CH61" s="291"/>
      <c r="CI61" s="291"/>
      <c r="CJ61" s="291">
        <f t="shared" si="251"/>
        <v>0</v>
      </c>
      <c r="CK61" s="182" t="e">
        <f t="shared" si="232"/>
        <v>#DIV/0!</v>
      </c>
      <c r="CM61" s="321"/>
      <c r="CN61" s="326"/>
      <c r="CO61" s="334"/>
      <c r="CP61" s="334"/>
      <c r="CQ61" s="334"/>
      <c r="CR61" s="356">
        <f t="shared" si="252"/>
        <v>0</v>
      </c>
      <c r="CT61" s="42" t="s">
        <v>178</v>
      </c>
      <c r="CV61" s="1">
        <v>1</v>
      </c>
      <c r="DA61" s="326"/>
      <c r="DB61" s="326"/>
      <c r="DC61" s="334"/>
      <c r="DD61" s="334"/>
      <c r="DE61" s="334"/>
      <c r="DF61" s="356">
        <f t="shared" si="253"/>
        <v>0</v>
      </c>
      <c r="DH61" s="42" t="s">
        <v>178</v>
      </c>
      <c r="DJ61" s="1">
        <v>1</v>
      </c>
    </row>
    <row r="62" spans="1:122" ht="23.5" customHeight="1">
      <c r="A62" s="77" t="s">
        <v>10</v>
      </c>
      <c r="B62" s="68"/>
      <c r="C62" s="57">
        <f t="shared" si="214"/>
        <v>0</v>
      </c>
      <c r="D62" s="54"/>
      <c r="E62" s="7">
        <f t="shared" si="215"/>
        <v>0</v>
      </c>
      <c r="F62" s="54"/>
      <c r="G62" s="7">
        <f t="shared" si="216"/>
        <v>0</v>
      </c>
      <c r="H62" s="54"/>
      <c r="I62" s="6">
        <f t="shared" si="217"/>
        <v>0</v>
      </c>
      <c r="J62" s="54"/>
      <c r="K62" s="6">
        <f t="shared" si="218"/>
        <v>0</v>
      </c>
      <c r="L62" s="6">
        <f t="shared" si="233"/>
        <v>0</v>
      </c>
      <c r="M62" s="6" t="e">
        <f t="shared" si="234"/>
        <v>#DIV/0!</v>
      </c>
      <c r="N62" s="70"/>
      <c r="O62" s="54"/>
      <c r="P62" s="54"/>
      <c r="Q62" s="76" t="e">
        <f t="shared" si="235"/>
        <v>#DIV/0!</v>
      </c>
      <c r="R62" s="2"/>
      <c r="T62" s="107">
        <v>3300</v>
      </c>
      <c r="U62" s="107">
        <v>3800</v>
      </c>
      <c r="V62" s="107">
        <v>4800</v>
      </c>
      <c r="W62" s="107">
        <v>2000</v>
      </c>
      <c r="X62" s="107"/>
      <c r="Y62" s="77" t="s">
        <v>10</v>
      </c>
      <c r="Z62" s="48">
        <f t="shared" si="219"/>
        <v>0</v>
      </c>
      <c r="AA62" s="57">
        <f t="shared" si="220"/>
        <v>0</v>
      </c>
      <c r="AB62" s="7">
        <f t="shared" si="221"/>
        <v>0</v>
      </c>
      <c r="AC62" s="7">
        <f t="shared" si="222"/>
        <v>0</v>
      </c>
      <c r="AD62" s="7">
        <f t="shared" si="236"/>
        <v>0</v>
      </c>
      <c r="AE62" s="7">
        <f t="shared" si="223"/>
        <v>0</v>
      </c>
      <c r="AF62" s="7">
        <f t="shared" si="237"/>
        <v>0</v>
      </c>
      <c r="AG62" s="7">
        <f t="shared" si="224"/>
        <v>0</v>
      </c>
      <c r="AH62" s="7">
        <f t="shared" si="238"/>
        <v>0</v>
      </c>
      <c r="AI62" s="7">
        <f t="shared" si="225"/>
        <v>0</v>
      </c>
      <c r="AJ62" s="7">
        <f t="shared" si="239"/>
        <v>0</v>
      </c>
      <c r="AK62" s="6" t="e">
        <f t="shared" si="240"/>
        <v>#DIV/0!</v>
      </c>
      <c r="AL62" s="70">
        <f t="shared" si="241"/>
        <v>0</v>
      </c>
      <c r="AM62" s="7">
        <f t="shared" si="241"/>
        <v>0</v>
      </c>
      <c r="AN62" s="6">
        <f t="shared" si="241"/>
        <v>0</v>
      </c>
      <c r="AO62" s="76" t="e">
        <f t="shared" si="242"/>
        <v>#DIV/0!</v>
      </c>
      <c r="AP62" s="2"/>
      <c r="AR62" s="107">
        <v>1700</v>
      </c>
      <c r="AS62" s="107">
        <v>2200</v>
      </c>
      <c r="AT62" s="107">
        <v>2200</v>
      </c>
      <c r="AU62" s="107">
        <v>1400</v>
      </c>
      <c r="AV62" s="107"/>
      <c r="AW62" s="77" t="s">
        <v>10</v>
      </c>
      <c r="AX62" s="48">
        <f t="shared" si="243"/>
        <v>0</v>
      </c>
      <c r="AY62" s="57">
        <f t="shared" si="243"/>
        <v>0</v>
      </c>
      <c r="AZ62" s="54">
        <v>10</v>
      </c>
      <c r="BA62" s="7">
        <f t="shared" si="226"/>
        <v>0</v>
      </c>
      <c r="BB62" s="54">
        <v>24</v>
      </c>
      <c r="BC62" s="7">
        <f t="shared" si="227"/>
        <v>0</v>
      </c>
      <c r="BD62" s="54">
        <v>12</v>
      </c>
      <c r="BE62" s="6">
        <f t="shared" si="228"/>
        <v>0</v>
      </c>
      <c r="BF62" s="54"/>
      <c r="BG62" s="6">
        <f t="shared" si="229"/>
        <v>0</v>
      </c>
      <c r="BH62" s="6">
        <f t="shared" si="244"/>
        <v>0</v>
      </c>
      <c r="BI62" s="6" t="e">
        <f t="shared" si="244"/>
        <v>#DIV/0!</v>
      </c>
      <c r="BJ62" s="6">
        <f t="shared" si="245"/>
        <v>0</v>
      </c>
      <c r="BK62" s="7" t="e">
        <f t="shared" si="245"/>
        <v>#DIV/0!</v>
      </c>
      <c r="BL62" s="101">
        <f t="shared" si="246"/>
        <v>0</v>
      </c>
      <c r="BM62" s="90" t="e">
        <f t="shared" si="246"/>
        <v>#DIV/0!</v>
      </c>
      <c r="BN62" s="90"/>
      <c r="BO62" s="76" t="e">
        <f t="shared" si="247"/>
        <v>#DIV/0!</v>
      </c>
      <c r="BP62" s="2"/>
      <c r="BR62" s="55"/>
      <c r="BS62" s="55"/>
      <c r="BT62" s="55"/>
      <c r="BU62" s="55"/>
      <c r="BV62" s="173" t="s">
        <v>10</v>
      </c>
      <c r="BW62" s="190">
        <f t="shared" si="248"/>
        <v>0</v>
      </c>
      <c r="BX62" s="119"/>
      <c r="BY62" s="178"/>
      <c r="BZ62" s="178" t="e">
        <f t="shared" si="230"/>
        <v>#DIV/0!</v>
      </c>
      <c r="CA62" s="801"/>
      <c r="CB62" s="179" t="e">
        <f t="shared" si="231"/>
        <v>#DIV/0!</v>
      </c>
      <c r="CC62" s="179"/>
      <c r="CD62" s="179"/>
      <c r="CE62" s="180">
        <f t="shared" si="249"/>
        <v>0</v>
      </c>
      <c r="CF62" s="181" t="e">
        <f t="shared" si="250"/>
        <v>#DIV/0!</v>
      </c>
      <c r="CG62" s="291"/>
      <c r="CH62" s="291"/>
      <c r="CI62" s="291"/>
      <c r="CJ62" s="291">
        <f t="shared" si="251"/>
        <v>0</v>
      </c>
      <c r="CK62" s="182" t="e">
        <f t="shared" si="232"/>
        <v>#DIV/0!</v>
      </c>
      <c r="CM62" s="322"/>
      <c r="CN62" s="321"/>
      <c r="CO62" s="334"/>
      <c r="CP62" s="334"/>
      <c r="CQ62" s="334"/>
      <c r="CR62" s="356">
        <f t="shared" si="252"/>
        <v>0</v>
      </c>
      <c r="CT62" s="42" t="s">
        <v>183</v>
      </c>
      <c r="CV62" s="1">
        <v>0</v>
      </c>
      <c r="DA62" s="326"/>
      <c r="DB62" s="326"/>
      <c r="DC62" s="334"/>
      <c r="DD62" s="334"/>
      <c r="DE62" s="334"/>
      <c r="DF62" s="356">
        <f t="shared" si="253"/>
        <v>0</v>
      </c>
      <c r="DH62" s="42" t="s">
        <v>183</v>
      </c>
      <c r="DJ62" s="1">
        <v>0</v>
      </c>
    </row>
    <row r="63" spans="1:122" ht="23.5" customHeight="1" thickBot="1">
      <c r="A63" s="78" t="s">
        <v>11</v>
      </c>
      <c r="B63" s="68"/>
      <c r="C63" s="57">
        <f t="shared" si="214"/>
        <v>0</v>
      </c>
      <c r="D63" s="54"/>
      <c r="E63" s="7">
        <f t="shared" si="215"/>
        <v>0</v>
      </c>
      <c r="F63" s="54"/>
      <c r="G63" s="7">
        <f t="shared" si="216"/>
        <v>0</v>
      </c>
      <c r="H63" s="54"/>
      <c r="I63" s="6">
        <f t="shared" si="217"/>
        <v>0</v>
      </c>
      <c r="J63" s="54"/>
      <c r="K63" s="6">
        <f t="shared" si="218"/>
        <v>0</v>
      </c>
      <c r="L63" s="6">
        <f t="shared" si="233"/>
        <v>0</v>
      </c>
      <c r="M63" s="6" t="e">
        <f t="shared" si="234"/>
        <v>#DIV/0!</v>
      </c>
      <c r="N63" s="70"/>
      <c r="O63" s="54"/>
      <c r="P63" s="54"/>
      <c r="Q63" s="76" t="e">
        <f t="shared" si="235"/>
        <v>#DIV/0!</v>
      </c>
      <c r="R63" s="2"/>
      <c r="T63" s="107">
        <v>3300</v>
      </c>
      <c r="U63" s="107">
        <v>3800</v>
      </c>
      <c r="V63" s="107">
        <v>4800</v>
      </c>
      <c r="W63" s="107">
        <v>2000</v>
      </c>
      <c r="X63" s="107"/>
      <c r="Y63" s="78" t="s">
        <v>11</v>
      </c>
      <c r="Z63" s="48">
        <f t="shared" si="219"/>
        <v>0</v>
      </c>
      <c r="AA63" s="57">
        <f t="shared" si="220"/>
        <v>0</v>
      </c>
      <c r="AB63" s="7">
        <f t="shared" si="221"/>
        <v>0</v>
      </c>
      <c r="AC63" s="7">
        <f t="shared" si="222"/>
        <v>0</v>
      </c>
      <c r="AD63" s="7">
        <f t="shared" si="236"/>
        <v>0</v>
      </c>
      <c r="AE63" s="7">
        <f t="shared" si="223"/>
        <v>0</v>
      </c>
      <c r="AF63" s="7">
        <f t="shared" si="237"/>
        <v>0</v>
      </c>
      <c r="AG63" s="7">
        <f t="shared" si="224"/>
        <v>0</v>
      </c>
      <c r="AH63" s="7">
        <f t="shared" si="238"/>
        <v>0</v>
      </c>
      <c r="AI63" s="7">
        <f t="shared" si="225"/>
        <v>0</v>
      </c>
      <c r="AJ63" s="7">
        <f t="shared" si="239"/>
        <v>0</v>
      </c>
      <c r="AK63" s="6" t="e">
        <f t="shared" si="240"/>
        <v>#DIV/0!</v>
      </c>
      <c r="AL63" s="70">
        <f t="shared" si="241"/>
        <v>0</v>
      </c>
      <c r="AM63" s="7">
        <f t="shared" si="241"/>
        <v>0</v>
      </c>
      <c r="AN63" s="6">
        <f t="shared" si="241"/>
        <v>0</v>
      </c>
      <c r="AO63" s="76" t="e">
        <f t="shared" si="242"/>
        <v>#DIV/0!</v>
      </c>
      <c r="AP63" s="2"/>
      <c r="AR63" s="107">
        <v>1700</v>
      </c>
      <c r="AS63" s="107">
        <v>2200</v>
      </c>
      <c r="AT63" s="107">
        <v>2200</v>
      </c>
      <c r="AU63" s="107">
        <v>1400</v>
      </c>
      <c r="AV63" s="107"/>
      <c r="AW63" s="78" t="s">
        <v>11</v>
      </c>
      <c r="AX63" s="48">
        <f t="shared" si="243"/>
        <v>0</v>
      </c>
      <c r="AY63" s="57">
        <f t="shared" si="243"/>
        <v>0</v>
      </c>
      <c r="AZ63" s="54">
        <v>10</v>
      </c>
      <c r="BA63" s="7">
        <f t="shared" si="226"/>
        <v>0</v>
      </c>
      <c r="BB63" s="54">
        <v>28</v>
      </c>
      <c r="BC63" s="7">
        <f t="shared" si="227"/>
        <v>0</v>
      </c>
      <c r="BD63" s="54">
        <v>12</v>
      </c>
      <c r="BE63" s="6">
        <f t="shared" si="228"/>
        <v>0</v>
      </c>
      <c r="BF63" s="54"/>
      <c r="BG63" s="6">
        <f t="shared" si="229"/>
        <v>0</v>
      </c>
      <c r="BH63" s="6">
        <f t="shared" si="244"/>
        <v>0</v>
      </c>
      <c r="BI63" s="6" t="e">
        <f t="shared" si="244"/>
        <v>#DIV/0!</v>
      </c>
      <c r="BJ63" s="6">
        <f t="shared" si="245"/>
        <v>0</v>
      </c>
      <c r="BK63" s="7" t="e">
        <f t="shared" si="245"/>
        <v>#DIV/0!</v>
      </c>
      <c r="BL63" s="101">
        <f t="shared" si="246"/>
        <v>0</v>
      </c>
      <c r="BM63" s="90" t="e">
        <f t="shared" si="246"/>
        <v>#DIV/0!</v>
      </c>
      <c r="BN63" s="90"/>
      <c r="BO63" s="76" t="e">
        <f t="shared" si="247"/>
        <v>#DIV/0!</v>
      </c>
      <c r="BP63" s="2"/>
      <c r="BR63" s="55"/>
      <c r="BS63" s="55"/>
      <c r="BT63" s="55"/>
      <c r="BU63" s="55"/>
      <c r="BV63" s="183" t="s">
        <v>11</v>
      </c>
      <c r="BW63" s="190">
        <f t="shared" si="248"/>
        <v>0</v>
      </c>
      <c r="BX63" s="119"/>
      <c r="BY63" s="178"/>
      <c r="BZ63" s="178" t="e">
        <f t="shared" si="230"/>
        <v>#DIV/0!</v>
      </c>
      <c r="CA63" s="801"/>
      <c r="CB63" s="179" t="e">
        <f t="shared" si="231"/>
        <v>#DIV/0!</v>
      </c>
      <c r="CC63" s="179"/>
      <c r="CD63" s="179"/>
      <c r="CE63" s="180">
        <f t="shared" si="249"/>
        <v>0</v>
      </c>
      <c r="CF63" s="181" t="e">
        <f t="shared" si="250"/>
        <v>#DIV/0!</v>
      </c>
      <c r="CG63" s="291"/>
      <c r="CH63" s="291"/>
      <c r="CI63" s="291"/>
      <c r="CJ63" s="291">
        <f t="shared" si="251"/>
        <v>0</v>
      </c>
      <c r="CK63" s="182" t="e">
        <f t="shared" si="232"/>
        <v>#DIV/0!</v>
      </c>
      <c r="CM63" s="323"/>
      <c r="CN63" s="810"/>
      <c r="CO63" s="334"/>
      <c r="CP63" s="334"/>
      <c r="CQ63" s="334"/>
      <c r="CR63" s="357">
        <f t="shared" si="252"/>
        <v>0</v>
      </c>
      <c r="CT63" s="1" t="s">
        <v>186</v>
      </c>
      <c r="DA63" s="327"/>
      <c r="DB63" s="327"/>
      <c r="DC63" s="335"/>
      <c r="DD63" s="335"/>
      <c r="DE63" s="335"/>
      <c r="DF63" s="357">
        <f t="shared" si="253"/>
        <v>0</v>
      </c>
      <c r="DH63" s="1" t="s">
        <v>186</v>
      </c>
    </row>
    <row r="64" spans="1:122" s="340" customFormat="1" ht="43" customHeight="1" thickTop="1" thickBot="1">
      <c r="A64" s="1423" t="s">
        <v>16</v>
      </c>
      <c r="B64" s="1424"/>
      <c r="C64" s="336">
        <f>SUM(C57:C63)</f>
        <v>0</v>
      </c>
      <c r="D64" s="336">
        <f>SUM(D57:D63)</f>
        <v>0</v>
      </c>
      <c r="E64" s="336">
        <f t="shared" ref="E64:J64" si="254">SUM(E57:E63)</f>
        <v>0</v>
      </c>
      <c r="F64" s="336">
        <f t="shared" si="254"/>
        <v>0</v>
      </c>
      <c r="G64" s="336">
        <f t="shared" si="254"/>
        <v>0</v>
      </c>
      <c r="H64" s="336">
        <f t="shared" si="254"/>
        <v>0</v>
      </c>
      <c r="I64" s="336">
        <f t="shared" si="254"/>
        <v>0</v>
      </c>
      <c r="J64" s="336">
        <f t="shared" si="254"/>
        <v>0</v>
      </c>
      <c r="K64" s="336">
        <f>SUM(K57:K63)</f>
        <v>0</v>
      </c>
      <c r="L64" s="336">
        <f>SUM(L57:L63)</f>
        <v>0</v>
      </c>
      <c r="M64" s="336" t="e">
        <f>L64/C64</f>
        <v>#DIV/0!</v>
      </c>
      <c r="N64" s="337"/>
      <c r="O64" s="336">
        <f>SUM(O57:O63)</f>
        <v>320</v>
      </c>
      <c r="P64" s="336">
        <f>SUM(P57:P63)</f>
        <v>0</v>
      </c>
      <c r="Q64" s="338" t="e">
        <f t="shared" si="235"/>
        <v>#DIV/0!</v>
      </c>
      <c r="R64" s="339"/>
      <c r="T64" s="340" t="s">
        <v>48</v>
      </c>
      <c r="U64" s="339" t="e">
        <f>C64/W64</f>
        <v>#DIV/0!</v>
      </c>
      <c r="V64" s="341" t="s">
        <v>49</v>
      </c>
      <c r="W64" s="342">
        <v>0</v>
      </c>
      <c r="Y64" s="1423" t="s">
        <v>16</v>
      </c>
      <c r="Z64" s="1424"/>
      <c r="AA64" s="343">
        <f>SUM(AA57:AA63)</f>
        <v>0</v>
      </c>
      <c r="AB64" s="343">
        <f>SUM(AB57:AB63)</f>
        <v>0</v>
      </c>
      <c r="AC64" s="343">
        <f t="shared" ref="AC64:AH64" si="255">SUM(AC57:AC63)</f>
        <v>0</v>
      </c>
      <c r="AD64" s="343">
        <f t="shared" si="255"/>
        <v>0</v>
      </c>
      <c r="AE64" s="343">
        <f t="shared" si="255"/>
        <v>0</v>
      </c>
      <c r="AF64" s="343">
        <f t="shared" si="255"/>
        <v>0</v>
      </c>
      <c r="AG64" s="343">
        <f t="shared" si="255"/>
        <v>0</v>
      </c>
      <c r="AH64" s="343">
        <f t="shared" si="255"/>
        <v>0</v>
      </c>
      <c r="AI64" s="343">
        <f>SUM(AI57:AI63)</f>
        <v>0</v>
      </c>
      <c r="AJ64" s="343">
        <f>SUM(AJ57:AJ63)</f>
        <v>0</v>
      </c>
      <c r="AK64" s="336" t="e">
        <f>AJ64/AA64</f>
        <v>#DIV/0!</v>
      </c>
      <c r="AL64" s="86"/>
      <c r="AM64" s="61">
        <f>SUM(AM57:AM63)</f>
        <v>320</v>
      </c>
      <c r="AN64" s="61">
        <f>SUM(AN57:AN63)</f>
        <v>0</v>
      </c>
      <c r="AO64" s="76" t="e">
        <f>(AJ64+BH64)/AN64</f>
        <v>#DIV/0!</v>
      </c>
      <c r="AP64" s="339"/>
      <c r="AR64" s="340" t="s">
        <v>48</v>
      </c>
      <c r="AS64" s="339" t="e">
        <f>AA64/AU64</f>
        <v>#DIV/0!</v>
      </c>
      <c r="AT64" s="341" t="s">
        <v>49</v>
      </c>
      <c r="AU64" s="340">
        <f>W64</f>
        <v>0</v>
      </c>
      <c r="AW64" s="1423" t="s">
        <v>16</v>
      </c>
      <c r="AX64" s="1424"/>
      <c r="AY64" s="343">
        <f t="shared" si="243"/>
        <v>0</v>
      </c>
      <c r="AZ64" s="336">
        <f>SUM(AZ57:AZ63)</f>
        <v>84</v>
      </c>
      <c r="BA64" s="336">
        <f t="shared" ref="BA64:BF64" si="256">SUM(BA57:BA63)</f>
        <v>0</v>
      </c>
      <c r="BB64" s="336">
        <f t="shared" si="256"/>
        <v>120</v>
      </c>
      <c r="BC64" s="336">
        <f t="shared" si="256"/>
        <v>0</v>
      </c>
      <c r="BD64" s="336">
        <f t="shared" si="256"/>
        <v>60</v>
      </c>
      <c r="BE64" s="336">
        <f t="shared" si="256"/>
        <v>0</v>
      </c>
      <c r="BF64" s="336">
        <f t="shared" si="256"/>
        <v>0</v>
      </c>
      <c r="BG64" s="336">
        <f>SUM(BG57:BG63)</f>
        <v>0</v>
      </c>
      <c r="BH64" s="344">
        <f t="shared" si="244"/>
        <v>0</v>
      </c>
      <c r="BI64" s="344" t="e">
        <f t="shared" si="244"/>
        <v>#DIV/0!</v>
      </c>
      <c r="BJ64" s="344">
        <f t="shared" si="245"/>
        <v>0</v>
      </c>
      <c r="BK64" s="345" t="e">
        <f t="shared" si="245"/>
        <v>#DIV/0!</v>
      </c>
      <c r="BL64" s="336">
        <f>SUM(BL57:BL63)</f>
        <v>0</v>
      </c>
      <c r="BM64" s="346" t="e">
        <f>BI64+BK64</f>
        <v>#DIV/0!</v>
      </c>
      <c r="BN64" s="347"/>
      <c r="BO64" s="338" t="e">
        <f t="shared" si="247"/>
        <v>#DIV/0!</v>
      </c>
      <c r="BP64" s="339"/>
      <c r="BR64" s="340" t="s">
        <v>48</v>
      </c>
      <c r="BS64" s="339" t="e">
        <f>AY64/BU64</f>
        <v>#DIV/0!</v>
      </c>
      <c r="BT64" s="341" t="s">
        <v>49</v>
      </c>
      <c r="BU64" s="340">
        <f>W64</f>
        <v>0</v>
      </c>
      <c r="BV64" s="1423" t="s">
        <v>16</v>
      </c>
      <c r="BW64" s="1424"/>
      <c r="BX64" s="101">
        <f>SUM(BX57:BX63)</f>
        <v>0</v>
      </c>
      <c r="BY64" s="101">
        <f>SUM(BY57:BY63)</f>
        <v>0</v>
      </c>
      <c r="BZ64" s="101" t="e">
        <f>BY64/BX64</f>
        <v>#DIV/0!</v>
      </c>
      <c r="CA64" s="101">
        <f>SUM(CA57:CA63)</f>
        <v>0</v>
      </c>
      <c r="CB64" s="371" t="e">
        <f>CA64/BX64</f>
        <v>#DIV/0!</v>
      </c>
      <c r="CC64" s="371">
        <f>SUM(CC57:CC63)</f>
        <v>0</v>
      </c>
      <c r="CD64" s="371">
        <f>SUM(CD57:CD63)</f>
        <v>0</v>
      </c>
      <c r="CE64" s="180">
        <f>BY64+CA64+CC64+CD64</f>
        <v>0</v>
      </c>
      <c r="CF64" s="375" t="e">
        <f>CE64/BX64</f>
        <v>#DIV/0!</v>
      </c>
      <c r="CG64" s="538">
        <f>SUM(CG57:CG63)</f>
        <v>0</v>
      </c>
      <c r="CH64" s="538">
        <f>SUM(CH57:CH63)</f>
        <v>0</v>
      </c>
      <c r="CI64" s="538">
        <f>SUM(CI57:CI63)</f>
        <v>0</v>
      </c>
      <c r="CJ64" s="538">
        <f>SUM(CJ57:CJ63)</f>
        <v>0</v>
      </c>
      <c r="CK64" s="366" t="e">
        <f t="shared" si="232"/>
        <v>#DIV/0!</v>
      </c>
      <c r="CM64" s="392" t="e">
        <f>SUM(CM57:CM63)/CL64</f>
        <v>#DIV/0!</v>
      </c>
      <c r="CN64" s="387" t="e">
        <f>SUM(CN57:CN63)/CL64</f>
        <v>#DIV/0!</v>
      </c>
      <c r="CO64" s="403" t="e">
        <f>SUM(CO57:CO63)/CL64</f>
        <v>#DIV/0!</v>
      </c>
      <c r="CP64" s="403" t="e">
        <f>SUM(CP57:CP63)/CL64</f>
        <v>#DIV/0!</v>
      </c>
      <c r="CQ64" s="403" t="e">
        <f>SUM(CQ57:CQ63)/CL64</f>
        <v>#DIV/0!</v>
      </c>
      <c r="CR64" s="404" t="e">
        <f>SUM(CO64:CQ64)/3</f>
        <v>#DIV/0!</v>
      </c>
      <c r="CS64" s="341">
        <v>11</v>
      </c>
      <c r="CT64" s="1457" t="e">
        <f>CE64/CL64</f>
        <v>#DIV/0!</v>
      </c>
      <c r="CU64" s="1458"/>
      <c r="CV64" s="1458"/>
      <c r="CW64" s="1458"/>
      <c r="CX64" s="1459"/>
      <c r="CY64" s="368" t="s">
        <v>197</v>
      </c>
      <c r="DA64" s="352" t="e">
        <f>SUM(DA57:DA63)/CZ64</f>
        <v>#DIV/0!</v>
      </c>
      <c r="DB64" s="351" t="e">
        <f>SUM(DB57:DB63)/CZ64</f>
        <v>#DIV/0!</v>
      </c>
      <c r="DC64" s="351" t="e">
        <f>SUM(DC57:DC63)/CZ64</f>
        <v>#DIV/0!</v>
      </c>
      <c r="DD64" s="351" t="e">
        <f>SUM(DD57:DD63)/CZ64</f>
        <v>#DIV/0!</v>
      </c>
      <c r="DE64" s="351" t="e">
        <f>SUM(DE57:DE63)/CZ64</f>
        <v>#DIV/0!</v>
      </c>
      <c r="DF64" s="353" t="e">
        <f>SUM(DC64:DE64)/3</f>
        <v>#DIV/0!</v>
      </c>
      <c r="DH64" s="1411" t="e">
        <f>CV64/CZ64</f>
        <v>#DIV/0!</v>
      </c>
      <c r="DI64" s="1412"/>
      <c r="DJ64" s="1412"/>
      <c r="DK64" s="1412"/>
      <c r="DL64" s="1413"/>
      <c r="DM64" s="368" t="s">
        <v>197</v>
      </c>
    </row>
    <row r="65" spans="1:11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A65" s="1420" t="str">
        <f>CM65</f>
        <v>TOTAL</v>
      </c>
      <c r="DB65" s="1420"/>
      <c r="DC65" s="1420"/>
      <c r="DD65" s="1420"/>
      <c r="DE65" s="1420"/>
      <c r="DF65" s="1420"/>
    </row>
    <row r="66" spans="1:117"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S66" s="62"/>
      <c r="CT66" s="1466" t="s">
        <v>672</v>
      </c>
      <c r="CU66" s="1467"/>
      <c r="CV66" s="1467"/>
      <c r="CW66" s="1467"/>
      <c r="CX66" s="1467"/>
      <c r="CY66" s="1468"/>
      <c r="DA66" s="331" t="s">
        <v>172</v>
      </c>
      <c r="DB66" s="332" t="s">
        <v>173</v>
      </c>
      <c r="DC66" s="65" t="s">
        <v>174</v>
      </c>
      <c r="DD66" s="65" t="s">
        <v>175</v>
      </c>
      <c r="DE66" s="65" t="s">
        <v>176</v>
      </c>
      <c r="DF66" s="333" t="s">
        <v>184</v>
      </c>
      <c r="DH66" s="1469" t="s">
        <v>673</v>
      </c>
      <c r="DI66" s="1469"/>
      <c r="DJ66" s="1469"/>
      <c r="DK66" s="1469"/>
      <c r="DL66" s="1469"/>
      <c r="DM66" s="1469"/>
    </row>
    <row r="67" spans="1:117" ht="31" customHeight="1">
      <c r="A67" s="75" t="s">
        <v>5</v>
      </c>
      <c r="B67" s="58"/>
      <c r="C67" s="7">
        <f t="shared" ref="C67:L70" si="257">C7+C17+C27+C37+C47+C57</f>
        <v>0</v>
      </c>
      <c r="D67" s="7">
        <f t="shared" si="257"/>
        <v>0</v>
      </c>
      <c r="E67" s="7">
        <f t="shared" si="257"/>
        <v>0</v>
      </c>
      <c r="F67" s="7">
        <f t="shared" si="257"/>
        <v>0</v>
      </c>
      <c r="G67" s="7">
        <f t="shared" si="257"/>
        <v>0</v>
      </c>
      <c r="H67" s="7">
        <f t="shared" si="257"/>
        <v>0</v>
      </c>
      <c r="I67" s="7">
        <f t="shared" si="257"/>
        <v>0</v>
      </c>
      <c r="J67" s="7">
        <f>J7+J17+J27+J37+J47+J57</f>
        <v>0</v>
      </c>
      <c r="K67" s="7">
        <f>K7+K17+K27+K37+K47+K57</f>
        <v>0</v>
      </c>
      <c r="L67" s="7">
        <f>L7+L17+L27+L37+L47+L57</f>
        <v>0</v>
      </c>
      <c r="M67" s="7" t="e">
        <f t="shared" ref="M67:M74" si="258">L67/C67</f>
        <v>#DIV/0!</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J70" si="259">AA7+AA17+AA27+AA37+AA47+AA57</f>
        <v>0</v>
      </c>
      <c r="AB67" s="7">
        <f t="shared" si="259"/>
        <v>0</v>
      </c>
      <c r="AC67" s="7">
        <f t="shared" si="259"/>
        <v>0</v>
      </c>
      <c r="AD67" s="7">
        <f t="shared" si="259"/>
        <v>0</v>
      </c>
      <c r="AE67" s="7">
        <f t="shared" si="259"/>
        <v>0</v>
      </c>
      <c r="AF67" s="7">
        <f t="shared" si="259"/>
        <v>0</v>
      </c>
      <c r="AG67" s="7">
        <f t="shared" si="259"/>
        <v>0</v>
      </c>
      <c r="AH67" s="7">
        <f>AH7+AH17+AH27+AH37+AH47+AH57</f>
        <v>0</v>
      </c>
      <c r="AI67" s="7">
        <f>AI7+AI17+AI27+AI37+AI47+AI57</f>
        <v>0</v>
      </c>
      <c r="AJ67" s="7">
        <f>AJ7+AJ17+AJ27+AJ37+AJ47+AJ57</f>
        <v>0</v>
      </c>
      <c r="AK67" s="7" t="e">
        <f t="shared" ref="AK67:AK74" si="260">AJ67/AA67</f>
        <v>#DIV/0!</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0</v>
      </c>
      <c r="AZ67" s="54"/>
      <c r="BA67" s="7">
        <f t="shared" ref="BA67:BA73" si="261">AZ67*BR67</f>
        <v>0</v>
      </c>
      <c r="BB67" s="54"/>
      <c r="BC67" s="7">
        <f t="shared" ref="BC67:BC73" si="262">BB67*BS67</f>
        <v>0</v>
      </c>
      <c r="BD67" s="54"/>
      <c r="BE67" s="6">
        <f t="shared" ref="BE67:BE73" si="263">BD67*BT67</f>
        <v>0</v>
      </c>
      <c r="BF67" s="54"/>
      <c r="BG67" s="6">
        <f t="shared" ref="BG67:BG73" si="264">BF67*BU67</f>
        <v>0</v>
      </c>
      <c r="BH67" s="7">
        <f>BH7+BH17+BH27+BH37+BH47+BH57</f>
        <v>0</v>
      </c>
      <c r="BI67" s="6" t="e">
        <f>BH67/AY67</f>
        <v>#DIV/0!</v>
      </c>
      <c r="BJ67" s="7">
        <f>BJ7+BJ17+BJ27+BJ37+BJ47+BJ57</f>
        <v>0</v>
      </c>
      <c r="BK67" s="7" t="e">
        <f>AK67</f>
        <v>#DIV/0!</v>
      </c>
      <c r="BL67" s="119">
        <f t="shared" ref="BL67:BM70" si="265">BL7+BL17+BL27+BL37+BL47+BL57</f>
        <v>0</v>
      </c>
      <c r="BM67" s="7" t="e">
        <f t="shared" si="265"/>
        <v>#DIV/0!</v>
      </c>
      <c r="BN67" s="90"/>
      <c r="BO67" s="76" t="e">
        <f>Q67+AO67</f>
        <v>#DIV/0!</v>
      </c>
      <c r="BP67" s="10"/>
      <c r="BR67" s="55"/>
      <c r="BS67" s="55"/>
      <c r="BT67" s="55"/>
      <c r="BU67" s="55"/>
      <c r="BV67" s="177" t="s">
        <v>5</v>
      </c>
      <c r="BW67" s="187">
        <v>4</v>
      </c>
      <c r="BX67" s="179">
        <f>BX7+BX17+BX27+BX37+BX47+BX57</f>
        <v>65</v>
      </c>
      <c r="BY67" s="179">
        <f t="shared" ref="BX67:BY70" si="266">BY7+BY17+BY27+BY37+BY47+BY57</f>
        <v>70550</v>
      </c>
      <c r="BZ67" s="178">
        <f t="shared" ref="BZ67:BZ74" si="267">BY67/BX67</f>
        <v>1085.3846153846155</v>
      </c>
      <c r="CA67" s="179">
        <f>CA7+CA17+CA27+CA37+CA47+CA57</f>
        <v>63000</v>
      </c>
      <c r="CB67" s="179">
        <f>CA67/BX67</f>
        <v>969.23076923076928</v>
      </c>
      <c r="CC67" s="179">
        <f t="shared" ref="CC67:CD70" si="268">CC7+CC17+CC27+CC37+CC47+CC57</f>
        <v>0</v>
      </c>
      <c r="CD67" s="179">
        <f t="shared" si="268"/>
        <v>0</v>
      </c>
      <c r="CE67" s="119">
        <f>CE7+CE17+CE27+CE37+CE47+CE57</f>
        <v>133550</v>
      </c>
      <c r="CF67" s="179" t="e">
        <f t="shared" ref="CF67:CF70" si="269">CF7+CF17+CF27+CF37+CF47+CF57</f>
        <v>#DIV/0!</v>
      </c>
      <c r="CG67" s="179">
        <f>CG7+CG17+CG27+CG37+CG47+CG57</f>
        <v>0</v>
      </c>
      <c r="CH67" s="179">
        <f t="shared" ref="CH67:CJ70" si="270">CH7+CH17+CH27+CH37+CH47+CH57</f>
        <v>0</v>
      </c>
      <c r="CI67" s="179">
        <f t="shared" si="270"/>
        <v>0</v>
      </c>
      <c r="CJ67" s="179">
        <f t="shared" si="270"/>
        <v>0</v>
      </c>
      <c r="CK67" s="206" t="e">
        <f>CE67/CG67</f>
        <v>#DIV/0!</v>
      </c>
      <c r="CM67" s="328">
        <f>CM7+CM17+CM27+CM37+CM47+CM57</f>
        <v>38.200000000000003</v>
      </c>
      <c r="CN67" s="328">
        <f>CN7+CN17+CN27+CN37+CN47+CN57</f>
        <v>49.4</v>
      </c>
      <c r="CO67" s="359">
        <f t="shared" ref="CO67:CQ73" si="271">CO7+CO17+CO37+CO47+CO27+CO57</f>
        <v>8</v>
      </c>
      <c r="CP67" s="359">
        <f t="shared" si="271"/>
        <v>9</v>
      </c>
      <c r="CQ67" s="359">
        <f t="shared" si="271"/>
        <v>7</v>
      </c>
      <c r="CR67" s="360">
        <f>SUM(CO67:CQ67)/3</f>
        <v>8</v>
      </c>
      <c r="CT67" s="1470" t="s">
        <v>457</v>
      </c>
      <c r="CU67" s="1470"/>
      <c r="CV67" s="560" t="s">
        <v>458</v>
      </c>
      <c r="CW67" s="560">
        <v>2025</v>
      </c>
      <c r="CX67" s="560" t="s">
        <v>618</v>
      </c>
      <c r="CY67" s="560" t="s">
        <v>461</v>
      </c>
      <c r="DA67" s="328">
        <f>DA7+DA17+DA27+DA37+DA47+DA57</f>
        <v>75.8</v>
      </c>
      <c r="DB67" s="328">
        <f>DB7+DB17+DB27+DB37+DB47+DB57</f>
        <v>120.1</v>
      </c>
      <c r="DC67" s="359">
        <f>DC7+DC17+DC37+DC47+DC27+DC57</f>
        <v>17</v>
      </c>
      <c r="DD67" s="359">
        <f>DD7+DD17+DD37+DD47+DD27+DD57</f>
        <v>18</v>
      </c>
      <c r="DE67" s="359">
        <f>DE7+DE17+DE37+DE47+DE27+DE57</f>
        <v>18</v>
      </c>
      <c r="DF67" s="360">
        <f>SUM(DC67:DE67)/3</f>
        <v>17.666666666666668</v>
      </c>
      <c r="DH67" s="1470" t="s">
        <v>457</v>
      </c>
      <c r="DI67" s="1470"/>
      <c r="DJ67" s="560" t="s">
        <v>458</v>
      </c>
      <c r="DK67" s="560" t="s">
        <v>459</v>
      </c>
      <c r="DL67" s="560" t="s">
        <v>460</v>
      </c>
      <c r="DM67" s="560" t="s">
        <v>461</v>
      </c>
    </row>
    <row r="68" spans="1:117" ht="31" customHeight="1">
      <c r="A68" s="77" t="s">
        <v>6</v>
      </c>
      <c r="B68" s="58"/>
      <c r="C68" s="7">
        <f t="shared" si="257"/>
        <v>0</v>
      </c>
      <c r="D68" s="7">
        <f t="shared" si="257"/>
        <v>0</v>
      </c>
      <c r="E68" s="7">
        <f t="shared" si="257"/>
        <v>0</v>
      </c>
      <c r="F68" s="7">
        <f t="shared" si="257"/>
        <v>0</v>
      </c>
      <c r="G68" s="7">
        <f t="shared" si="257"/>
        <v>0</v>
      </c>
      <c r="H68" s="7">
        <f>H8+H18+H28+H38+H48+H58</f>
        <v>0</v>
      </c>
      <c r="I68" s="7">
        <f t="shared" si="257"/>
        <v>0</v>
      </c>
      <c r="J68" s="7">
        <f t="shared" si="257"/>
        <v>0</v>
      </c>
      <c r="K68" s="7">
        <f t="shared" si="257"/>
        <v>0</v>
      </c>
      <c r="L68" s="7">
        <f t="shared" si="257"/>
        <v>0</v>
      </c>
      <c r="M68" s="7" t="e">
        <f t="shared" si="258"/>
        <v>#DIV/0!</v>
      </c>
      <c r="N68" s="70"/>
      <c r="O68" s="7">
        <f t="shared" ref="O68:P70" si="272">O8+O18+O28+O38+O48+O58</f>
        <v>750</v>
      </c>
      <c r="P68" s="7">
        <f t="shared" si="272"/>
        <v>0</v>
      </c>
      <c r="Q68" s="76" t="e">
        <f t="shared" ref="Q68:Q74" si="273">L68/P68</f>
        <v>#DIV/0!</v>
      </c>
      <c r="R68" s="45"/>
      <c r="T68" s="107">
        <v>3300</v>
      </c>
      <c r="U68" s="107">
        <v>3800</v>
      </c>
      <c r="V68" s="107">
        <v>4800</v>
      </c>
      <c r="W68" s="107">
        <v>2000</v>
      </c>
      <c r="X68" s="107"/>
      <c r="Y68" s="77" t="s">
        <v>6</v>
      </c>
      <c r="Z68" s="58"/>
      <c r="AA68" s="7">
        <f t="shared" si="259"/>
        <v>0</v>
      </c>
      <c r="AB68" s="7">
        <f t="shared" si="259"/>
        <v>0</v>
      </c>
      <c r="AC68" s="7">
        <f t="shared" si="259"/>
        <v>0</v>
      </c>
      <c r="AD68" s="7">
        <f t="shared" si="259"/>
        <v>0</v>
      </c>
      <c r="AE68" s="7">
        <f t="shared" si="259"/>
        <v>0</v>
      </c>
      <c r="AF68" s="7">
        <f>AF8+AF18+AF28+AF38+AF48+AF58</f>
        <v>0</v>
      </c>
      <c r="AG68" s="7">
        <f t="shared" si="259"/>
        <v>0</v>
      </c>
      <c r="AH68" s="7">
        <f t="shared" si="259"/>
        <v>0</v>
      </c>
      <c r="AI68" s="7">
        <f t="shared" si="259"/>
        <v>0</v>
      </c>
      <c r="AJ68" s="7">
        <f t="shared" si="259"/>
        <v>0</v>
      </c>
      <c r="AK68" s="7" t="e">
        <f t="shared" si="260"/>
        <v>#DIV/0!</v>
      </c>
      <c r="AL68" s="70" t="s">
        <v>75</v>
      </c>
      <c r="AM68" s="7">
        <f t="shared" ref="AM68:AN70" si="274">AM8+AM18+AM28+AM38+AM48+AM58</f>
        <v>750</v>
      </c>
      <c r="AN68" s="7">
        <f t="shared" si="274"/>
        <v>0</v>
      </c>
      <c r="AO68" s="76" t="e">
        <f t="shared" ref="AO68:AO73" si="275">(AJ68+BH68)/AN68</f>
        <v>#DIV/0!</v>
      </c>
      <c r="AP68" s="10"/>
      <c r="AR68" s="107">
        <v>1700</v>
      </c>
      <c r="AS68" s="107">
        <v>2200</v>
      </c>
      <c r="AT68" s="107">
        <v>2200</v>
      </c>
      <c r="AU68" s="107">
        <v>1400</v>
      </c>
      <c r="AV68" s="107"/>
      <c r="AW68" s="77" t="s">
        <v>6</v>
      </c>
      <c r="AX68" s="58"/>
      <c r="AY68" s="7">
        <f>AY8+AY18+AY28+AY38+AY48+AY58</f>
        <v>0</v>
      </c>
      <c r="AZ68" s="54">
        <v>22</v>
      </c>
      <c r="BA68" s="7">
        <f t="shared" si="261"/>
        <v>0</v>
      </c>
      <c r="BB68" s="54">
        <v>10</v>
      </c>
      <c r="BC68" s="7">
        <f t="shared" si="262"/>
        <v>0</v>
      </c>
      <c r="BD68" s="54">
        <v>6</v>
      </c>
      <c r="BE68" s="6">
        <f t="shared" si="263"/>
        <v>0</v>
      </c>
      <c r="BF68" s="54"/>
      <c r="BG68" s="6">
        <f t="shared" si="264"/>
        <v>0</v>
      </c>
      <c r="BH68" s="7">
        <f>BH8+BH18+BH28+BH38+BH48+BH58</f>
        <v>0</v>
      </c>
      <c r="BI68" s="6" t="e">
        <f t="shared" ref="BI68:BI73" si="276">BH68/AY68</f>
        <v>#DIV/0!</v>
      </c>
      <c r="BJ68" s="7">
        <f>BJ8+BJ18+BJ28+BJ38+BJ48+BJ58</f>
        <v>0</v>
      </c>
      <c r="BK68" s="7" t="e">
        <f t="shared" ref="BK68:BK74" si="277">AK68</f>
        <v>#DIV/0!</v>
      </c>
      <c r="BL68" s="119">
        <f t="shared" si="265"/>
        <v>0</v>
      </c>
      <c r="BM68" s="7" t="e">
        <f t="shared" si="265"/>
        <v>#DIV/0!</v>
      </c>
      <c r="BN68" s="90"/>
      <c r="BO68" s="76" t="e">
        <f t="shared" ref="BO68:BO74" si="278">Q68+AO68</f>
        <v>#DIV/0!</v>
      </c>
      <c r="BP68" s="10"/>
      <c r="BR68" s="55"/>
      <c r="BS68" s="55"/>
      <c r="BT68" s="55"/>
      <c r="BU68" s="55"/>
      <c r="BV68" s="173" t="s">
        <v>6</v>
      </c>
      <c r="BW68" s="187">
        <v>4</v>
      </c>
      <c r="BX68" s="179">
        <f>BX8+BX18+BX28+BX38+BX48+BX58</f>
        <v>0</v>
      </c>
      <c r="BY68" s="179">
        <f t="shared" si="266"/>
        <v>0</v>
      </c>
      <c r="BZ68" s="178" t="e">
        <f t="shared" si="267"/>
        <v>#DIV/0!</v>
      </c>
      <c r="CA68" s="179">
        <f>CA8+CA18+CA28+CA38+CA48+CA58</f>
        <v>0</v>
      </c>
      <c r="CB68" s="179" t="e">
        <f t="shared" ref="CB68:CB73" si="279">CA68/BX68</f>
        <v>#DIV/0!</v>
      </c>
      <c r="CC68" s="179">
        <f t="shared" si="268"/>
        <v>0</v>
      </c>
      <c r="CD68" s="179">
        <f t="shared" si="268"/>
        <v>0</v>
      </c>
      <c r="CE68" s="119">
        <f>CE8+CE18+CE28+CE38+CE48+CE58</f>
        <v>0</v>
      </c>
      <c r="CF68" s="179" t="e">
        <f t="shared" si="269"/>
        <v>#DIV/0!</v>
      </c>
      <c r="CG68" s="179">
        <f>CG8+CG18+CG28+CG38+CG48+CG58</f>
        <v>0</v>
      </c>
      <c r="CH68" s="179">
        <f t="shared" si="270"/>
        <v>0</v>
      </c>
      <c r="CI68" s="179">
        <f t="shared" si="270"/>
        <v>0</v>
      </c>
      <c r="CJ68" s="179">
        <f t="shared" si="270"/>
        <v>0</v>
      </c>
      <c r="CK68" s="206" t="e">
        <f t="shared" ref="CK68:CK73" si="280">CE68/CG68</f>
        <v>#DIV/0!</v>
      </c>
      <c r="CM68" s="328">
        <f t="shared" ref="CM68:CN72" si="281">CM8+CM18+CM28+CM38+CM48+CM58</f>
        <v>55.599999999999994</v>
      </c>
      <c r="CN68" s="328">
        <f t="shared" si="281"/>
        <v>84.4</v>
      </c>
      <c r="CO68" s="359">
        <f t="shared" si="271"/>
        <v>13</v>
      </c>
      <c r="CP68" s="359">
        <f t="shared" si="271"/>
        <v>11</v>
      </c>
      <c r="CQ68" s="359">
        <f t="shared" si="271"/>
        <v>11</v>
      </c>
      <c r="CR68" s="360">
        <f t="shared" ref="CR68:CR73" si="282">SUM(CO68:CQ68)/3</f>
        <v>11.666666666666666</v>
      </c>
      <c r="CT68" s="1471" t="s">
        <v>180</v>
      </c>
      <c r="CU68" s="1471"/>
      <c r="CV68" s="561">
        <v>5</v>
      </c>
      <c r="CW68" s="562">
        <v>20</v>
      </c>
      <c r="CX68" s="562">
        <f t="shared" ref="CX68:CX73" si="283">CV68*CW68</f>
        <v>100</v>
      </c>
      <c r="CY68" s="1472">
        <f>(CW68+CW69+CW70)/CW74</f>
        <v>0.8</v>
      </c>
      <c r="DA68" s="328" t="e">
        <f t="shared" ref="DA68:DB72" si="284">DA8+DA18+DA28+DA38+DA48+DA58</f>
        <v>#VALUE!</v>
      </c>
      <c r="DB68" s="328">
        <f t="shared" si="284"/>
        <v>92.7</v>
      </c>
      <c r="DC68" s="359">
        <f t="shared" ref="DC68:DE73" si="285">DC8+DC18+DC38+DC48+DC28+DC58</f>
        <v>15</v>
      </c>
      <c r="DD68" s="359">
        <f t="shared" si="285"/>
        <v>13</v>
      </c>
      <c r="DE68" s="359">
        <f t="shared" si="285"/>
        <v>11</v>
      </c>
      <c r="DF68" s="360">
        <f t="shared" ref="DF68:DF73" si="286">SUM(DC68:DE68)/3</f>
        <v>13</v>
      </c>
      <c r="DH68" s="1471" t="s">
        <v>180</v>
      </c>
      <c r="DI68" s="1471"/>
      <c r="DJ68" s="561">
        <v>5</v>
      </c>
      <c r="DK68" s="562">
        <v>16</v>
      </c>
      <c r="DL68" s="562">
        <f t="shared" ref="DL68:DL73" si="287">DJ68*DK68</f>
        <v>80</v>
      </c>
      <c r="DM68" s="1472">
        <f>(DK68+DK69+DK70)/DK74</f>
        <v>0.7466666666666667</v>
      </c>
    </row>
    <row r="69" spans="1:117" ht="31" customHeight="1">
      <c r="A69" s="77" t="s">
        <v>7</v>
      </c>
      <c r="B69" s="58"/>
      <c r="C69" s="7">
        <f t="shared" si="257"/>
        <v>0</v>
      </c>
      <c r="D69" s="7">
        <f t="shared" si="257"/>
        <v>0</v>
      </c>
      <c r="E69" s="7">
        <f t="shared" si="257"/>
        <v>0</v>
      </c>
      <c r="F69" s="7">
        <f t="shared" si="257"/>
        <v>0</v>
      </c>
      <c r="G69" s="7">
        <f t="shared" si="257"/>
        <v>0</v>
      </c>
      <c r="H69" s="7">
        <f t="shared" si="257"/>
        <v>0</v>
      </c>
      <c r="I69" s="7">
        <f t="shared" si="257"/>
        <v>0</v>
      </c>
      <c r="J69" s="7">
        <f t="shared" si="257"/>
        <v>0</v>
      </c>
      <c r="K69" s="7">
        <f t="shared" si="257"/>
        <v>0</v>
      </c>
      <c r="L69" s="7">
        <f t="shared" si="257"/>
        <v>0</v>
      </c>
      <c r="M69" s="7" t="e">
        <f t="shared" si="258"/>
        <v>#DIV/0!</v>
      </c>
      <c r="N69" s="70"/>
      <c r="O69" s="7">
        <f t="shared" si="272"/>
        <v>600</v>
      </c>
      <c r="P69" s="7">
        <f t="shared" si="272"/>
        <v>0</v>
      </c>
      <c r="Q69" s="76" t="e">
        <f t="shared" si="273"/>
        <v>#DIV/0!</v>
      </c>
      <c r="R69" s="45"/>
      <c r="T69" s="107">
        <v>3300</v>
      </c>
      <c r="U69" s="107">
        <v>3800</v>
      </c>
      <c r="V69" s="107">
        <v>4800</v>
      </c>
      <c r="W69" s="107">
        <v>2000</v>
      </c>
      <c r="X69" s="107"/>
      <c r="Y69" s="77" t="s">
        <v>7</v>
      </c>
      <c r="Z69" s="58"/>
      <c r="AA69" s="7">
        <f t="shared" si="259"/>
        <v>0</v>
      </c>
      <c r="AB69" s="7">
        <f t="shared" si="259"/>
        <v>0</v>
      </c>
      <c r="AC69" s="7">
        <f t="shared" si="259"/>
        <v>0</v>
      </c>
      <c r="AD69" s="7">
        <f t="shared" si="259"/>
        <v>0</v>
      </c>
      <c r="AE69" s="7">
        <f t="shared" si="259"/>
        <v>0</v>
      </c>
      <c r="AF69" s="7">
        <f t="shared" si="259"/>
        <v>0</v>
      </c>
      <c r="AG69" s="7">
        <f t="shared" si="259"/>
        <v>0</v>
      </c>
      <c r="AH69" s="7">
        <f t="shared" si="259"/>
        <v>0</v>
      </c>
      <c r="AI69" s="7">
        <f t="shared" si="259"/>
        <v>0</v>
      </c>
      <c r="AJ69" s="7">
        <f t="shared" si="259"/>
        <v>0</v>
      </c>
      <c r="AK69" s="7" t="e">
        <f t="shared" si="260"/>
        <v>#DIV/0!</v>
      </c>
      <c r="AL69" s="70" t="s">
        <v>75</v>
      </c>
      <c r="AM69" s="7">
        <f t="shared" si="274"/>
        <v>600</v>
      </c>
      <c r="AN69" s="7">
        <f t="shared" si="274"/>
        <v>0</v>
      </c>
      <c r="AO69" s="76" t="e">
        <f t="shared" si="275"/>
        <v>#DIV/0!</v>
      </c>
      <c r="AP69" s="10"/>
      <c r="AR69" s="107">
        <v>1700</v>
      </c>
      <c r="AS69" s="107">
        <v>2200</v>
      </c>
      <c r="AT69" s="107">
        <v>2200</v>
      </c>
      <c r="AU69" s="107">
        <v>1400</v>
      </c>
      <c r="AV69" s="107"/>
      <c r="AW69" s="77" t="s">
        <v>7</v>
      </c>
      <c r="AX69" s="58"/>
      <c r="AY69" s="7">
        <f>AY9+AY19+AY29+AY39+AY49+AY59</f>
        <v>0</v>
      </c>
      <c r="AZ69" s="54">
        <v>22</v>
      </c>
      <c r="BA69" s="7">
        <f t="shared" si="261"/>
        <v>0</v>
      </c>
      <c r="BB69" s="54">
        <v>10</v>
      </c>
      <c r="BC69" s="7">
        <f t="shared" si="262"/>
        <v>0</v>
      </c>
      <c r="BD69" s="54">
        <v>6</v>
      </c>
      <c r="BE69" s="6">
        <f t="shared" si="263"/>
        <v>0</v>
      </c>
      <c r="BF69" s="54"/>
      <c r="BG69" s="6">
        <f t="shared" si="264"/>
        <v>0</v>
      </c>
      <c r="BH69" s="7">
        <f>BH9+BH19+BH29+BH39+BH49+BH59</f>
        <v>0</v>
      </c>
      <c r="BI69" s="6" t="e">
        <f t="shared" si="276"/>
        <v>#DIV/0!</v>
      </c>
      <c r="BJ69" s="7">
        <f>BJ9+BJ19+BJ29+BJ39+BJ49+BJ59</f>
        <v>0</v>
      </c>
      <c r="BK69" s="7" t="e">
        <f t="shared" si="277"/>
        <v>#DIV/0!</v>
      </c>
      <c r="BL69" s="119">
        <f t="shared" si="265"/>
        <v>0</v>
      </c>
      <c r="BM69" s="7" t="e">
        <f t="shared" si="265"/>
        <v>#DIV/0!</v>
      </c>
      <c r="BN69" s="90"/>
      <c r="BO69" s="76" t="e">
        <f t="shared" si="278"/>
        <v>#DIV/0!</v>
      </c>
      <c r="BP69" s="10"/>
      <c r="BR69" s="55"/>
      <c r="BS69" s="55"/>
      <c r="BT69" s="55"/>
      <c r="BU69" s="55"/>
      <c r="BV69" s="173" t="s">
        <v>7</v>
      </c>
      <c r="BW69" s="187">
        <v>5</v>
      </c>
      <c r="BX69" s="179">
        <f t="shared" si="266"/>
        <v>0</v>
      </c>
      <c r="BY69" s="179">
        <f t="shared" si="266"/>
        <v>0</v>
      </c>
      <c r="BZ69" s="178" t="e">
        <f t="shared" si="267"/>
        <v>#DIV/0!</v>
      </c>
      <c r="CA69" s="179">
        <f>CA9+CA19+CA29+CA39+CA49+CA59</f>
        <v>0</v>
      </c>
      <c r="CB69" s="179" t="e">
        <f t="shared" si="279"/>
        <v>#DIV/0!</v>
      </c>
      <c r="CC69" s="179">
        <f t="shared" si="268"/>
        <v>0</v>
      </c>
      <c r="CD69" s="179">
        <f t="shared" si="268"/>
        <v>0</v>
      </c>
      <c r="CE69" s="119">
        <f>CE9+CE19+CE29+CE39+CE49+CE59</f>
        <v>0</v>
      </c>
      <c r="CF69" s="179" t="e">
        <f t="shared" si="269"/>
        <v>#DIV/0!</v>
      </c>
      <c r="CG69" s="179">
        <f>CG9+CG19+CG30+CG40+CG49+CG59</f>
        <v>0</v>
      </c>
      <c r="CH69" s="179">
        <f t="shared" si="270"/>
        <v>0</v>
      </c>
      <c r="CI69" s="179">
        <f t="shared" si="270"/>
        <v>0</v>
      </c>
      <c r="CJ69" s="179">
        <f t="shared" si="270"/>
        <v>0</v>
      </c>
      <c r="CK69" s="206" t="e">
        <f t="shared" si="280"/>
        <v>#DIV/0!</v>
      </c>
      <c r="CM69" s="328">
        <f t="shared" si="281"/>
        <v>42.3</v>
      </c>
      <c r="CN69" s="328">
        <f t="shared" si="281"/>
        <v>50.8</v>
      </c>
      <c r="CO69" s="359">
        <f t="shared" si="271"/>
        <v>4</v>
      </c>
      <c r="CP69" s="359">
        <f t="shared" si="271"/>
        <v>5</v>
      </c>
      <c r="CQ69" s="359">
        <f t="shared" si="271"/>
        <v>4</v>
      </c>
      <c r="CR69" s="360">
        <f t="shared" si="282"/>
        <v>4.333333333333333</v>
      </c>
      <c r="CT69" s="1471" t="s">
        <v>181</v>
      </c>
      <c r="CU69" s="1471"/>
      <c r="CV69" s="563">
        <v>4</v>
      </c>
      <c r="CW69" s="564">
        <v>2</v>
      </c>
      <c r="CX69" s="562">
        <f t="shared" si="283"/>
        <v>8</v>
      </c>
      <c r="CY69" s="1472"/>
      <c r="DA69" s="328">
        <f t="shared" si="284"/>
        <v>46.5</v>
      </c>
      <c r="DB69" s="328">
        <f t="shared" si="284"/>
        <v>74.7</v>
      </c>
      <c r="DC69" s="359">
        <f t="shared" si="285"/>
        <v>13</v>
      </c>
      <c r="DD69" s="359">
        <f t="shared" si="285"/>
        <v>11</v>
      </c>
      <c r="DE69" s="359">
        <f t="shared" si="285"/>
        <v>13</v>
      </c>
      <c r="DF69" s="360">
        <f t="shared" si="286"/>
        <v>12.333333333333334</v>
      </c>
      <c r="DH69" s="1471" t="s">
        <v>181</v>
      </c>
      <c r="DI69" s="1471"/>
      <c r="DJ69" s="563">
        <v>4</v>
      </c>
      <c r="DK69" s="564">
        <v>32</v>
      </c>
      <c r="DL69" s="562">
        <f t="shared" si="287"/>
        <v>128</v>
      </c>
      <c r="DM69" s="1472"/>
    </row>
    <row r="70" spans="1:117" ht="31" customHeight="1">
      <c r="A70" s="77" t="s">
        <v>8</v>
      </c>
      <c r="B70" s="58"/>
      <c r="C70" s="7">
        <f t="shared" si="257"/>
        <v>0</v>
      </c>
      <c r="D70" s="7">
        <f t="shared" si="257"/>
        <v>0</v>
      </c>
      <c r="E70" s="7">
        <f t="shared" si="257"/>
        <v>0</v>
      </c>
      <c r="F70" s="7">
        <f t="shared" si="257"/>
        <v>0</v>
      </c>
      <c r="G70" s="7">
        <f t="shared" si="257"/>
        <v>0</v>
      </c>
      <c r="H70" s="7">
        <f t="shared" si="257"/>
        <v>0</v>
      </c>
      <c r="I70" s="7">
        <f t="shared" si="257"/>
        <v>0</v>
      </c>
      <c r="J70" s="7">
        <f t="shared" si="257"/>
        <v>0</v>
      </c>
      <c r="K70" s="7">
        <f t="shared" si="257"/>
        <v>0</v>
      </c>
      <c r="L70" s="7">
        <f t="shared" si="257"/>
        <v>0</v>
      </c>
      <c r="M70" s="7" t="e">
        <f t="shared" si="258"/>
        <v>#DIV/0!</v>
      </c>
      <c r="N70" s="70"/>
      <c r="O70" s="7">
        <f t="shared" si="272"/>
        <v>600</v>
      </c>
      <c r="P70" s="7">
        <f t="shared" si="272"/>
        <v>0</v>
      </c>
      <c r="Q70" s="76" t="e">
        <f t="shared" si="273"/>
        <v>#DIV/0!</v>
      </c>
      <c r="R70" s="45"/>
      <c r="T70" s="107">
        <v>3300</v>
      </c>
      <c r="U70" s="107">
        <v>3800</v>
      </c>
      <c r="V70" s="107">
        <v>4800</v>
      </c>
      <c r="W70" s="107">
        <v>2000</v>
      </c>
      <c r="X70" s="107"/>
      <c r="Y70" s="77" t="s">
        <v>8</v>
      </c>
      <c r="Z70" s="58"/>
      <c r="AA70" s="7">
        <f t="shared" si="259"/>
        <v>0</v>
      </c>
      <c r="AB70" s="7">
        <f t="shared" si="259"/>
        <v>0</v>
      </c>
      <c r="AC70" s="7">
        <f t="shared" si="259"/>
        <v>0</v>
      </c>
      <c r="AD70" s="7">
        <f t="shared" si="259"/>
        <v>0</v>
      </c>
      <c r="AE70" s="7">
        <f t="shared" si="259"/>
        <v>0</v>
      </c>
      <c r="AF70" s="7">
        <f t="shared" si="259"/>
        <v>0</v>
      </c>
      <c r="AG70" s="7">
        <f t="shared" si="259"/>
        <v>0</v>
      </c>
      <c r="AH70" s="7">
        <f t="shared" si="259"/>
        <v>0</v>
      </c>
      <c r="AI70" s="7">
        <f t="shared" si="259"/>
        <v>0</v>
      </c>
      <c r="AJ70" s="7">
        <f t="shared" si="259"/>
        <v>0</v>
      </c>
      <c r="AK70" s="7" t="e">
        <f t="shared" si="260"/>
        <v>#DIV/0!</v>
      </c>
      <c r="AL70" s="70" t="s">
        <v>75</v>
      </c>
      <c r="AM70" s="7">
        <f t="shared" si="274"/>
        <v>600</v>
      </c>
      <c r="AN70" s="7">
        <f t="shared" si="274"/>
        <v>0</v>
      </c>
      <c r="AO70" s="76" t="e">
        <f t="shared" si="275"/>
        <v>#DIV/0!</v>
      </c>
      <c r="AP70" s="10"/>
      <c r="AR70" s="107">
        <v>1700</v>
      </c>
      <c r="AS70" s="107">
        <v>2200</v>
      </c>
      <c r="AT70" s="107">
        <v>2200</v>
      </c>
      <c r="AU70" s="107">
        <v>1400</v>
      </c>
      <c r="AV70" s="107"/>
      <c r="AW70" s="77" t="s">
        <v>8</v>
      </c>
      <c r="AX70" s="58"/>
      <c r="AY70" s="7">
        <f>AY10+AY20+AY30+AY40+AY50+AY60</f>
        <v>0</v>
      </c>
      <c r="AZ70" s="54">
        <v>10</v>
      </c>
      <c r="BA70" s="7">
        <f t="shared" si="261"/>
        <v>0</v>
      </c>
      <c r="BB70" s="54">
        <v>24</v>
      </c>
      <c r="BC70" s="7">
        <f t="shared" si="262"/>
        <v>0</v>
      </c>
      <c r="BD70" s="54">
        <v>12</v>
      </c>
      <c r="BE70" s="6">
        <f t="shared" si="263"/>
        <v>0</v>
      </c>
      <c r="BF70" s="54"/>
      <c r="BG70" s="6">
        <f t="shared" si="264"/>
        <v>0</v>
      </c>
      <c r="BH70" s="7">
        <f>BH10+BH20+BH30+BH40+BH50+BH60</f>
        <v>0</v>
      </c>
      <c r="BI70" s="6" t="e">
        <f t="shared" si="276"/>
        <v>#DIV/0!</v>
      </c>
      <c r="BJ70" s="7">
        <f>BJ10+BJ20+BJ30+BJ40+BJ50+BJ60</f>
        <v>0</v>
      </c>
      <c r="BK70" s="7" t="e">
        <f t="shared" si="277"/>
        <v>#DIV/0!</v>
      </c>
      <c r="BL70" s="119">
        <f t="shared" si="265"/>
        <v>0</v>
      </c>
      <c r="BM70" s="7" t="e">
        <f t="shared" si="265"/>
        <v>#DIV/0!</v>
      </c>
      <c r="BN70" s="90"/>
      <c r="BO70" s="76" t="e">
        <f t="shared" si="278"/>
        <v>#DIV/0!</v>
      </c>
      <c r="BP70" s="10"/>
      <c r="BR70" s="55"/>
      <c r="BS70" s="55"/>
      <c r="BT70" s="55"/>
      <c r="BU70" s="55"/>
      <c r="BV70" s="173" t="s">
        <v>8</v>
      </c>
      <c r="BW70" s="187">
        <v>5</v>
      </c>
      <c r="BX70" s="179">
        <f t="shared" si="266"/>
        <v>35</v>
      </c>
      <c r="BY70" s="179">
        <f t="shared" si="266"/>
        <v>25200</v>
      </c>
      <c r="BZ70" s="178">
        <f t="shared" si="267"/>
        <v>720</v>
      </c>
      <c r="CA70" s="179">
        <f>CA10+CA20+CA30+CA40+CA50+CA60</f>
        <v>14950</v>
      </c>
      <c r="CB70" s="179">
        <f t="shared" si="279"/>
        <v>427.14285714285717</v>
      </c>
      <c r="CC70" s="179">
        <f t="shared" si="268"/>
        <v>0</v>
      </c>
      <c r="CD70" s="179">
        <f t="shared" si="268"/>
        <v>0</v>
      </c>
      <c r="CE70" s="119">
        <f>CE10+CE20+CE30+CE40+CE50+CE60</f>
        <v>40150</v>
      </c>
      <c r="CF70" s="179" t="e">
        <f t="shared" si="269"/>
        <v>#DIV/0!</v>
      </c>
      <c r="CG70" s="179">
        <f>CG10+CG20+CG30+CG39+CG50+CG60</f>
        <v>0</v>
      </c>
      <c r="CH70" s="179">
        <f t="shared" si="270"/>
        <v>0</v>
      </c>
      <c r="CI70" s="179">
        <f t="shared" si="270"/>
        <v>0</v>
      </c>
      <c r="CJ70" s="179">
        <f t="shared" si="270"/>
        <v>0</v>
      </c>
      <c r="CK70" s="206" t="e">
        <f t="shared" si="280"/>
        <v>#DIV/0!</v>
      </c>
      <c r="CM70" s="328">
        <f t="shared" si="281"/>
        <v>40.299999999999997</v>
      </c>
      <c r="CN70" s="328">
        <f t="shared" si="281"/>
        <v>54.5</v>
      </c>
      <c r="CO70" s="359">
        <f t="shared" si="271"/>
        <v>10</v>
      </c>
      <c r="CP70" s="359">
        <f t="shared" si="271"/>
        <v>8</v>
      </c>
      <c r="CQ70" s="359">
        <f t="shared" si="271"/>
        <v>8</v>
      </c>
      <c r="CR70" s="360">
        <f t="shared" si="282"/>
        <v>8.6666666666666661</v>
      </c>
      <c r="CT70" s="1473" t="s">
        <v>462</v>
      </c>
      <c r="CU70" s="1473"/>
      <c r="CV70" s="563">
        <v>3</v>
      </c>
      <c r="CW70" s="564">
        <v>14</v>
      </c>
      <c r="CX70" s="562">
        <f t="shared" si="283"/>
        <v>42</v>
      </c>
      <c r="CY70" s="1472"/>
      <c r="DA70" s="328">
        <f t="shared" si="284"/>
        <v>47.300000000000004</v>
      </c>
      <c r="DB70" s="328">
        <f t="shared" si="284"/>
        <v>74.599999999999994</v>
      </c>
      <c r="DC70" s="359">
        <f t="shared" si="285"/>
        <v>14</v>
      </c>
      <c r="DD70" s="359">
        <f t="shared" si="285"/>
        <v>11</v>
      </c>
      <c r="DE70" s="359">
        <f t="shared" si="285"/>
        <v>11</v>
      </c>
      <c r="DF70" s="360">
        <f t="shared" si="286"/>
        <v>12</v>
      </c>
      <c r="DH70" s="1473" t="s">
        <v>462</v>
      </c>
      <c r="DI70" s="1473"/>
      <c r="DJ70" s="563">
        <v>3</v>
      </c>
      <c r="DK70" s="564">
        <v>8</v>
      </c>
      <c r="DL70" s="562">
        <f t="shared" si="287"/>
        <v>24</v>
      </c>
      <c r="DM70" s="1472"/>
    </row>
    <row r="71" spans="1:117" ht="31" customHeight="1">
      <c r="A71" s="77" t="s">
        <v>9</v>
      </c>
      <c r="B71" s="58"/>
      <c r="C71" s="7">
        <f t="shared" ref="C71:K71" si="288">C21+C11+C31+C41+C51+C61</f>
        <v>0</v>
      </c>
      <c r="D71" s="7">
        <f t="shared" si="288"/>
        <v>0</v>
      </c>
      <c r="E71" s="7">
        <f t="shared" si="288"/>
        <v>0</v>
      </c>
      <c r="F71" s="7">
        <f t="shared" si="288"/>
        <v>0</v>
      </c>
      <c r="G71" s="7">
        <f t="shared" si="288"/>
        <v>0</v>
      </c>
      <c r="H71" s="7">
        <f t="shared" si="288"/>
        <v>0</v>
      </c>
      <c r="I71" s="7">
        <f t="shared" si="288"/>
        <v>0</v>
      </c>
      <c r="J71" s="7">
        <f t="shared" si="288"/>
        <v>0</v>
      </c>
      <c r="K71" s="7">
        <f t="shared" si="288"/>
        <v>0</v>
      </c>
      <c r="L71" s="7">
        <f>L21+L11+L31+L41+L51+L61</f>
        <v>0</v>
      </c>
      <c r="M71" s="7" t="e">
        <f t="shared" si="258"/>
        <v>#DIV/0!</v>
      </c>
      <c r="N71" s="70"/>
      <c r="O71" s="7">
        <f>O21+O11+O31+O41+O51+O61</f>
        <v>600</v>
      </c>
      <c r="P71" s="7">
        <f>P21+P11+P31+P41+P51+P61</f>
        <v>0</v>
      </c>
      <c r="Q71" s="76" t="e">
        <f t="shared" si="273"/>
        <v>#DIV/0!</v>
      </c>
      <c r="R71" s="45"/>
      <c r="T71" s="107">
        <v>3300</v>
      </c>
      <c r="U71" s="107">
        <v>3800</v>
      </c>
      <c r="V71" s="107">
        <v>4800</v>
      </c>
      <c r="W71" s="107">
        <v>2000</v>
      </c>
      <c r="X71" s="107"/>
      <c r="Y71" s="77" t="s">
        <v>9</v>
      </c>
      <c r="Z71" s="58"/>
      <c r="AA71" s="7">
        <f t="shared" ref="AA71:AI71" si="289">AA21+AA11+AA31+AA41+AA51+AA61</f>
        <v>0</v>
      </c>
      <c r="AB71" s="7">
        <f t="shared" si="289"/>
        <v>0</v>
      </c>
      <c r="AC71" s="7">
        <f t="shared" si="289"/>
        <v>0</v>
      </c>
      <c r="AD71" s="7">
        <f t="shared" si="289"/>
        <v>0</v>
      </c>
      <c r="AE71" s="7">
        <f t="shared" si="289"/>
        <v>0</v>
      </c>
      <c r="AF71" s="7">
        <f t="shared" si="289"/>
        <v>0</v>
      </c>
      <c r="AG71" s="7">
        <f t="shared" si="289"/>
        <v>0</v>
      </c>
      <c r="AH71" s="7">
        <f t="shared" si="289"/>
        <v>0</v>
      </c>
      <c r="AI71" s="7">
        <f t="shared" si="289"/>
        <v>0</v>
      </c>
      <c r="AJ71" s="7">
        <f>AJ21+AJ11+AJ31+AJ41+AJ51+AJ61</f>
        <v>0</v>
      </c>
      <c r="AK71" s="7" t="e">
        <f t="shared" si="260"/>
        <v>#DIV/0!</v>
      </c>
      <c r="AL71" s="70" t="s">
        <v>75</v>
      </c>
      <c r="AM71" s="7">
        <f>AM21+AM11+AM31+AM41+AM51+AM61</f>
        <v>600</v>
      </c>
      <c r="AN71" s="7">
        <f>AN21+AN11+AN31+AN41+AN51+AN61</f>
        <v>0</v>
      </c>
      <c r="AO71" s="76" t="e">
        <f t="shared" si="275"/>
        <v>#DIV/0!</v>
      </c>
      <c r="AP71" s="10"/>
      <c r="AR71" s="107">
        <v>1700</v>
      </c>
      <c r="AS71" s="107">
        <v>2200</v>
      </c>
      <c r="AT71" s="107">
        <v>2200</v>
      </c>
      <c r="AU71" s="107">
        <v>1400</v>
      </c>
      <c r="AV71" s="107"/>
      <c r="AW71" s="77" t="s">
        <v>9</v>
      </c>
      <c r="AX71" s="58"/>
      <c r="AY71" s="7">
        <f>AY21+AY11+AY31+AY41+AY51+AY61</f>
        <v>0</v>
      </c>
      <c r="AZ71" s="54">
        <v>10</v>
      </c>
      <c r="BA71" s="7">
        <f t="shared" si="261"/>
        <v>0</v>
      </c>
      <c r="BB71" s="54">
        <v>24</v>
      </c>
      <c r="BC71" s="7">
        <f t="shared" si="262"/>
        <v>0</v>
      </c>
      <c r="BD71" s="54">
        <v>12</v>
      </c>
      <c r="BE71" s="6">
        <f t="shared" si="263"/>
        <v>0</v>
      </c>
      <c r="BF71" s="54"/>
      <c r="BG71" s="6">
        <f t="shared" si="264"/>
        <v>0</v>
      </c>
      <c r="BH71" s="7">
        <f>BH21+BH11+BH31+BH41+BH51+BH61</f>
        <v>0</v>
      </c>
      <c r="BI71" s="6" t="e">
        <f t="shared" si="276"/>
        <v>#DIV/0!</v>
      </c>
      <c r="BJ71" s="7">
        <f>BJ21+BJ11+BJ31+BJ41+BJ51+BJ61</f>
        <v>0</v>
      </c>
      <c r="BK71" s="7" t="e">
        <f t="shared" si="277"/>
        <v>#DIV/0!</v>
      </c>
      <c r="BL71" s="119">
        <f>BL21+BL11+BL31+BL41+BL51+BL61</f>
        <v>0</v>
      </c>
      <c r="BM71" s="7" t="e">
        <f>BM21+BM11+BM31+BM41+BM51+BM61</f>
        <v>#DIV/0!</v>
      </c>
      <c r="BN71" s="90"/>
      <c r="BO71" s="76" t="e">
        <f t="shared" si="278"/>
        <v>#DIV/0!</v>
      </c>
      <c r="BP71" s="10"/>
      <c r="BR71" s="55"/>
      <c r="BS71" s="55"/>
      <c r="BT71" s="55"/>
      <c r="BU71" s="55"/>
      <c r="BV71" s="173" t="s">
        <v>9</v>
      </c>
      <c r="BW71" s="187">
        <v>5</v>
      </c>
      <c r="BX71" s="179">
        <f>BX21+BX11+BX31+BX41+BX51+BX61</f>
        <v>43</v>
      </c>
      <c r="BY71" s="179">
        <f>BY21+BY11+BY31+BY41+BY51+BY61</f>
        <v>36900</v>
      </c>
      <c r="BZ71" s="178">
        <f t="shared" si="267"/>
        <v>858.1395348837209</v>
      </c>
      <c r="CA71" s="179">
        <f>CA21+CA11+CA31+CA41+CA51+CA61</f>
        <v>26900</v>
      </c>
      <c r="CB71" s="179">
        <f t="shared" si="279"/>
        <v>625.58139534883719</v>
      </c>
      <c r="CC71" s="179">
        <f t="shared" ref="CC71:CJ71" si="290">CC21+CC11+CC31+CC41+CC51+CC61</f>
        <v>0</v>
      </c>
      <c r="CD71" s="179">
        <f t="shared" si="290"/>
        <v>0</v>
      </c>
      <c r="CE71" s="119">
        <f>CE21+CE11+CE31+CE41+CE51+CE61</f>
        <v>63800</v>
      </c>
      <c r="CF71" s="179" t="e">
        <f t="shared" si="290"/>
        <v>#DIV/0!</v>
      </c>
      <c r="CG71" s="179">
        <f t="shared" si="290"/>
        <v>0</v>
      </c>
      <c r="CH71" s="179">
        <f t="shared" si="290"/>
        <v>0</v>
      </c>
      <c r="CI71" s="179">
        <f t="shared" si="290"/>
        <v>0</v>
      </c>
      <c r="CJ71" s="179">
        <f t="shared" si="290"/>
        <v>0</v>
      </c>
      <c r="CK71" s="206" t="e">
        <f t="shared" si="280"/>
        <v>#DIV/0!</v>
      </c>
      <c r="CM71" s="328">
        <f t="shared" si="281"/>
        <v>36.1</v>
      </c>
      <c r="CN71" s="328">
        <f t="shared" si="281"/>
        <v>57</v>
      </c>
      <c r="CO71" s="359">
        <f t="shared" si="271"/>
        <v>10</v>
      </c>
      <c r="CP71" s="359">
        <f t="shared" si="271"/>
        <v>6</v>
      </c>
      <c r="CQ71" s="359">
        <f t="shared" si="271"/>
        <v>6</v>
      </c>
      <c r="CR71" s="360">
        <f t="shared" si="282"/>
        <v>7.333333333333333</v>
      </c>
      <c r="CT71" s="1474" t="s">
        <v>177</v>
      </c>
      <c r="CU71" s="1474"/>
      <c r="CV71" s="563">
        <v>2</v>
      </c>
      <c r="CW71" s="564">
        <v>1</v>
      </c>
      <c r="CX71" s="562">
        <f t="shared" si="283"/>
        <v>2</v>
      </c>
      <c r="CY71" s="1475">
        <f>(CW71+CW72+CW73)/CW74</f>
        <v>0.2</v>
      </c>
      <c r="DA71" s="328">
        <f t="shared" si="284"/>
        <v>51.7</v>
      </c>
      <c r="DB71" s="328">
        <f t="shared" si="284"/>
        <v>75.699999999999989</v>
      </c>
      <c r="DC71" s="359">
        <f t="shared" si="285"/>
        <v>11</v>
      </c>
      <c r="DD71" s="359">
        <f t="shared" si="285"/>
        <v>11</v>
      </c>
      <c r="DE71" s="359">
        <f t="shared" si="285"/>
        <v>11</v>
      </c>
      <c r="DF71" s="360">
        <f t="shared" si="286"/>
        <v>11</v>
      </c>
      <c r="DH71" s="1474" t="s">
        <v>177</v>
      </c>
      <c r="DI71" s="1474"/>
      <c r="DJ71" s="563">
        <v>2</v>
      </c>
      <c r="DK71" s="564">
        <v>15</v>
      </c>
      <c r="DL71" s="562">
        <f t="shared" si="287"/>
        <v>30</v>
      </c>
      <c r="DM71" s="1475">
        <f>(DK71+DK72+DK73)/DK74</f>
        <v>0.25333333333333335</v>
      </c>
    </row>
    <row r="72" spans="1:117" ht="31" customHeight="1">
      <c r="A72" s="77" t="s">
        <v>10</v>
      </c>
      <c r="B72" s="58"/>
      <c r="C72" s="7">
        <f t="shared" ref="C72:K73" si="291">C12+C22+C32+C42+C52+C62</f>
        <v>0</v>
      </c>
      <c r="D72" s="7">
        <f t="shared" si="291"/>
        <v>0</v>
      </c>
      <c r="E72" s="7">
        <f t="shared" si="291"/>
        <v>0</v>
      </c>
      <c r="F72" s="7">
        <f t="shared" si="291"/>
        <v>0</v>
      </c>
      <c r="G72" s="7">
        <f t="shared" si="291"/>
        <v>0</v>
      </c>
      <c r="H72" s="7">
        <f t="shared" si="291"/>
        <v>0</v>
      </c>
      <c r="I72" s="7">
        <f t="shared" si="291"/>
        <v>0</v>
      </c>
      <c r="J72" s="7">
        <f t="shared" si="291"/>
        <v>0</v>
      </c>
      <c r="K72" s="7">
        <f t="shared" si="291"/>
        <v>0</v>
      </c>
      <c r="L72" s="7">
        <f>L12+L22+L32+L42+L52+L62</f>
        <v>0</v>
      </c>
      <c r="M72" s="7" t="e">
        <f t="shared" si="258"/>
        <v>#DIV/0!</v>
      </c>
      <c r="N72" s="70"/>
      <c r="O72" s="7">
        <f>O12+O22+O32+O42+O52+O62</f>
        <v>640</v>
      </c>
      <c r="P72" s="7">
        <f>P12+P22+P32+P42+P52+P62</f>
        <v>0</v>
      </c>
      <c r="Q72" s="76" t="e">
        <f t="shared" si="273"/>
        <v>#DIV/0!</v>
      </c>
      <c r="R72" s="45"/>
      <c r="T72" s="107">
        <v>3300</v>
      </c>
      <c r="U72" s="107">
        <v>3800</v>
      </c>
      <c r="V72" s="107">
        <v>4800</v>
      </c>
      <c r="W72" s="107">
        <v>2000</v>
      </c>
      <c r="X72" s="107"/>
      <c r="Y72" s="77" t="s">
        <v>10</v>
      </c>
      <c r="Z72" s="58"/>
      <c r="AA72" s="7">
        <f t="shared" ref="AA72:AI73" si="292">AA12+AA22+AA32+AA42+AA52+AA62</f>
        <v>0</v>
      </c>
      <c r="AB72" s="7">
        <f t="shared" si="292"/>
        <v>0</v>
      </c>
      <c r="AC72" s="7">
        <f t="shared" si="292"/>
        <v>0</v>
      </c>
      <c r="AD72" s="7">
        <f t="shared" si="292"/>
        <v>0</v>
      </c>
      <c r="AE72" s="7">
        <f t="shared" si="292"/>
        <v>0</v>
      </c>
      <c r="AF72" s="7">
        <f t="shared" si="292"/>
        <v>0</v>
      </c>
      <c r="AG72" s="7">
        <f t="shared" si="292"/>
        <v>0</v>
      </c>
      <c r="AH72" s="7">
        <f t="shared" si="292"/>
        <v>0</v>
      </c>
      <c r="AI72" s="7">
        <f t="shared" si="292"/>
        <v>0</v>
      </c>
      <c r="AJ72" s="7">
        <f>AJ12+AJ22+AJ32+AJ42+AJ52+AJ62</f>
        <v>0</v>
      </c>
      <c r="AK72" s="7" t="e">
        <f t="shared" si="260"/>
        <v>#DIV/0!</v>
      </c>
      <c r="AL72" s="70" t="s">
        <v>75</v>
      </c>
      <c r="AM72" s="7">
        <f>AM12+AM22+AM32+AM42+AM52+AM62</f>
        <v>640</v>
      </c>
      <c r="AN72" s="7">
        <f>AN12+AN22+AN32+AN42+AN52+AN62</f>
        <v>0</v>
      </c>
      <c r="AO72" s="76" t="e">
        <f t="shared" si="275"/>
        <v>#DIV/0!</v>
      </c>
      <c r="AP72" s="10"/>
      <c r="AR72" s="107">
        <v>1700</v>
      </c>
      <c r="AS72" s="107">
        <v>2200</v>
      </c>
      <c r="AT72" s="107">
        <v>2200</v>
      </c>
      <c r="AU72" s="107">
        <v>1400</v>
      </c>
      <c r="AV72" s="107"/>
      <c r="AW72" s="77" t="s">
        <v>10</v>
      </c>
      <c r="AX72" s="58"/>
      <c r="AY72" s="7">
        <f>AY12+AY22+AY32+AY42+AY52+AY62</f>
        <v>0</v>
      </c>
      <c r="AZ72" s="54">
        <v>10</v>
      </c>
      <c r="BA72" s="7">
        <f t="shared" si="261"/>
        <v>0</v>
      </c>
      <c r="BB72" s="54">
        <v>24</v>
      </c>
      <c r="BC72" s="7">
        <f t="shared" si="262"/>
        <v>0</v>
      </c>
      <c r="BD72" s="54">
        <v>12</v>
      </c>
      <c r="BE72" s="6">
        <f t="shared" si="263"/>
        <v>0</v>
      </c>
      <c r="BF72" s="54"/>
      <c r="BG72" s="6">
        <f t="shared" si="264"/>
        <v>0</v>
      </c>
      <c r="BH72" s="7">
        <f>BH12+BH22+BH32+BH42+BH52+BH62</f>
        <v>0</v>
      </c>
      <c r="BI72" s="6" t="e">
        <f t="shared" si="276"/>
        <v>#DIV/0!</v>
      </c>
      <c r="BJ72" s="7">
        <f>BJ12+BJ22+BJ32+BJ42+BJ52+BJ62</f>
        <v>0</v>
      </c>
      <c r="BK72" s="7" t="e">
        <f t="shared" si="277"/>
        <v>#DIV/0!</v>
      </c>
      <c r="BL72" s="119">
        <f>BL12+BL22+BL32+BL42+BL52+BL62</f>
        <v>0</v>
      </c>
      <c r="BM72" s="7" t="e">
        <f>BM12+BM22+BM32+BM42+BM52+BM62</f>
        <v>#DIV/0!</v>
      </c>
      <c r="BN72" s="90"/>
      <c r="BO72" s="76" t="e">
        <f t="shared" si="278"/>
        <v>#DIV/0!</v>
      </c>
      <c r="BP72" s="10"/>
      <c r="BR72" s="55"/>
      <c r="BS72" s="55"/>
      <c r="BT72" s="55"/>
      <c r="BU72" s="55"/>
      <c r="BV72" s="173" t="s">
        <v>10</v>
      </c>
      <c r="BW72" s="187">
        <v>4</v>
      </c>
      <c r="BX72" s="179">
        <f>BX12+BX22+BX32+BX42+BX52+BX62</f>
        <v>59</v>
      </c>
      <c r="BY72" s="179">
        <f>BY12+BY22+BY32+BY42+BY52+BY62</f>
        <v>52100</v>
      </c>
      <c r="BZ72" s="178">
        <f t="shared" si="267"/>
        <v>883.05084745762713</v>
      </c>
      <c r="CA72" s="179">
        <f>CA12+CA22+CA32+CA42+CA52+CA62</f>
        <v>36700</v>
      </c>
      <c r="CB72" s="179">
        <f t="shared" si="279"/>
        <v>622.03389830508479</v>
      </c>
      <c r="CC72" s="179">
        <f t="shared" ref="CC72:CE73" si="293">CC12+CC22+CC32+CC42+CC52+CC62</f>
        <v>0</v>
      </c>
      <c r="CD72" s="179">
        <f t="shared" si="293"/>
        <v>0</v>
      </c>
      <c r="CE72" s="119">
        <f t="shared" si="293"/>
        <v>88800</v>
      </c>
      <c r="CF72" s="179" t="e">
        <f t="shared" ref="CF72:CJ74" si="294">CF12+CF22+CF32+CF42+CF52+CF62</f>
        <v>#DIV/0!</v>
      </c>
      <c r="CG72" s="179">
        <f t="shared" si="294"/>
        <v>0</v>
      </c>
      <c r="CH72" s="179">
        <f t="shared" si="294"/>
        <v>0</v>
      </c>
      <c r="CI72" s="179">
        <f t="shared" si="294"/>
        <v>0</v>
      </c>
      <c r="CJ72" s="179">
        <f t="shared" si="294"/>
        <v>0</v>
      </c>
      <c r="CK72" s="206" t="e">
        <f t="shared" si="280"/>
        <v>#DIV/0!</v>
      </c>
      <c r="CM72" s="328">
        <f t="shared" si="281"/>
        <v>34.900000000000006</v>
      </c>
      <c r="CN72" s="328">
        <f t="shared" si="281"/>
        <v>56.099999999999994</v>
      </c>
      <c r="CO72" s="359">
        <f t="shared" si="271"/>
        <v>10</v>
      </c>
      <c r="CP72" s="359">
        <f t="shared" si="271"/>
        <v>6</v>
      </c>
      <c r="CQ72" s="359">
        <f t="shared" si="271"/>
        <v>10</v>
      </c>
      <c r="CR72" s="360">
        <f t="shared" si="282"/>
        <v>8.6666666666666661</v>
      </c>
      <c r="CT72" s="1476" t="s">
        <v>463</v>
      </c>
      <c r="CU72" s="1476"/>
      <c r="CV72" s="563">
        <v>1</v>
      </c>
      <c r="CW72" s="564">
        <v>8</v>
      </c>
      <c r="CX72" s="562">
        <f t="shared" si="283"/>
        <v>8</v>
      </c>
      <c r="CY72" s="1475"/>
      <c r="DA72" s="328">
        <f t="shared" si="284"/>
        <v>53.7</v>
      </c>
      <c r="DB72" s="328">
        <f t="shared" si="284"/>
        <v>72.7</v>
      </c>
      <c r="DC72" s="359">
        <f t="shared" si="285"/>
        <v>8</v>
      </c>
      <c r="DD72" s="359">
        <f t="shared" si="285"/>
        <v>10</v>
      </c>
      <c r="DE72" s="359">
        <f t="shared" si="285"/>
        <v>9</v>
      </c>
      <c r="DF72" s="360">
        <f t="shared" si="286"/>
        <v>9</v>
      </c>
      <c r="DH72" s="1476" t="s">
        <v>463</v>
      </c>
      <c r="DI72" s="1476"/>
      <c r="DJ72" s="563">
        <v>1</v>
      </c>
      <c r="DK72" s="564">
        <v>4</v>
      </c>
      <c r="DL72" s="562">
        <f t="shared" si="287"/>
        <v>4</v>
      </c>
      <c r="DM72" s="1475"/>
    </row>
    <row r="73" spans="1:117" ht="31" customHeight="1" thickBot="1">
      <c r="A73" s="78" t="s">
        <v>11</v>
      </c>
      <c r="B73" s="58"/>
      <c r="C73" s="7">
        <f t="shared" si="291"/>
        <v>0</v>
      </c>
      <c r="D73" s="7">
        <f t="shared" si="291"/>
        <v>0</v>
      </c>
      <c r="E73" s="7">
        <f t="shared" si="291"/>
        <v>0</v>
      </c>
      <c r="F73" s="7">
        <f t="shared" si="291"/>
        <v>0</v>
      </c>
      <c r="G73" s="7">
        <f t="shared" si="291"/>
        <v>0</v>
      </c>
      <c r="H73" s="7">
        <f t="shared" si="291"/>
        <v>0</v>
      </c>
      <c r="I73" s="7">
        <f t="shared" si="291"/>
        <v>0</v>
      </c>
      <c r="J73" s="7">
        <f t="shared" si="291"/>
        <v>0</v>
      </c>
      <c r="K73" s="7">
        <f t="shared" si="291"/>
        <v>0</v>
      </c>
      <c r="L73" s="7">
        <f>L13+L23+L33+L43+L53+L63</f>
        <v>0</v>
      </c>
      <c r="M73" s="7" t="e">
        <f t="shared" si="258"/>
        <v>#DIV/0!</v>
      </c>
      <c r="N73" s="70"/>
      <c r="O73" s="7">
        <f>O13+O23+O33+O43+O53+O63</f>
        <v>900</v>
      </c>
      <c r="P73" s="7">
        <f>P13+P23+P33+P43+P53+P63</f>
        <v>0</v>
      </c>
      <c r="Q73" s="76" t="e">
        <f t="shared" si="273"/>
        <v>#DIV/0!</v>
      </c>
      <c r="R73" s="45"/>
      <c r="T73" s="107">
        <v>3300</v>
      </c>
      <c r="U73" s="107">
        <v>3800</v>
      </c>
      <c r="V73" s="107">
        <v>4800</v>
      </c>
      <c r="W73" s="107">
        <v>2000</v>
      </c>
      <c r="X73" s="107"/>
      <c r="Y73" s="78" t="s">
        <v>11</v>
      </c>
      <c r="Z73" s="58"/>
      <c r="AA73" s="7">
        <f t="shared" si="292"/>
        <v>0</v>
      </c>
      <c r="AB73" s="7">
        <f t="shared" si="292"/>
        <v>0</v>
      </c>
      <c r="AC73" s="7">
        <f t="shared" si="292"/>
        <v>0</v>
      </c>
      <c r="AD73" s="7">
        <f t="shared" si="292"/>
        <v>0</v>
      </c>
      <c r="AE73" s="7">
        <f t="shared" si="292"/>
        <v>0</v>
      </c>
      <c r="AF73" s="7">
        <f t="shared" si="292"/>
        <v>0</v>
      </c>
      <c r="AG73" s="7">
        <f t="shared" si="292"/>
        <v>0</v>
      </c>
      <c r="AH73" s="7">
        <f t="shared" si="292"/>
        <v>0</v>
      </c>
      <c r="AI73" s="7">
        <f t="shared" si="292"/>
        <v>0</v>
      </c>
      <c r="AJ73" s="7">
        <f>AJ13+AJ23+AJ33+AJ43+AJ53+AJ63</f>
        <v>0</v>
      </c>
      <c r="AK73" s="7" t="e">
        <f t="shared" si="260"/>
        <v>#DIV/0!</v>
      </c>
      <c r="AL73" s="70" t="s">
        <v>75</v>
      </c>
      <c r="AM73" s="7">
        <f>AM13+AM23+AM33+AM43+AM53+AM63</f>
        <v>900</v>
      </c>
      <c r="AN73" s="7">
        <f>AN13+AN23+AN33+AN43+AN53+AN63</f>
        <v>0</v>
      </c>
      <c r="AO73" s="76" t="e">
        <f t="shared" si="275"/>
        <v>#DIV/0!</v>
      </c>
      <c r="AP73" s="10"/>
      <c r="AR73" s="107">
        <v>1700</v>
      </c>
      <c r="AS73" s="107">
        <v>2200</v>
      </c>
      <c r="AT73" s="107">
        <v>2200</v>
      </c>
      <c r="AU73" s="107">
        <v>1400</v>
      </c>
      <c r="AV73" s="107"/>
      <c r="AW73" s="78" t="s">
        <v>11</v>
      </c>
      <c r="AX73" s="58"/>
      <c r="AY73" s="7">
        <f>AY13+AY23+AY33+AY43+AY53+AY63</f>
        <v>0</v>
      </c>
      <c r="AZ73" s="54">
        <v>10</v>
      </c>
      <c r="BA73" s="7">
        <f t="shared" si="261"/>
        <v>0</v>
      </c>
      <c r="BB73" s="54">
        <v>28</v>
      </c>
      <c r="BC73" s="7">
        <f t="shared" si="262"/>
        <v>0</v>
      </c>
      <c r="BD73" s="54">
        <v>12</v>
      </c>
      <c r="BE73" s="6">
        <f t="shared" si="263"/>
        <v>0</v>
      </c>
      <c r="BF73" s="54"/>
      <c r="BG73" s="6">
        <f t="shared" si="264"/>
        <v>0</v>
      </c>
      <c r="BH73" s="7">
        <f>BH13+BH23+BH33+BH43+BH53+BH63</f>
        <v>0</v>
      </c>
      <c r="BI73" s="6" t="e">
        <f t="shared" si="276"/>
        <v>#DIV/0!</v>
      </c>
      <c r="BJ73" s="7">
        <f>BJ13+BJ23+BJ33+BJ43+BJ53+BJ63</f>
        <v>0</v>
      </c>
      <c r="BK73" s="7" t="e">
        <f t="shared" si="277"/>
        <v>#DIV/0!</v>
      </c>
      <c r="BL73" s="119">
        <f>BL13+BL23+BL33+BL43+BL53+BL63</f>
        <v>0</v>
      </c>
      <c r="BM73" s="7" t="e">
        <f>BM13+BM23+BM33+BM43+BM53+BM63</f>
        <v>#DIV/0!</v>
      </c>
      <c r="BN73" s="90"/>
      <c r="BO73" s="76" t="e">
        <f t="shared" si="278"/>
        <v>#DIV/0!</v>
      </c>
      <c r="BP73" s="10"/>
      <c r="BR73" s="55"/>
      <c r="BS73" s="55"/>
      <c r="BT73" s="55"/>
      <c r="BU73" s="55"/>
      <c r="BV73" s="183" t="s">
        <v>11</v>
      </c>
      <c r="BW73" s="187">
        <v>4</v>
      </c>
      <c r="BX73" s="179">
        <f>BX13+BX23+BX33+BX43+BX53+BX63</f>
        <v>72</v>
      </c>
      <c r="BY73" s="179">
        <f>BY13+BY23+BY33+BY43+BY53+BY63</f>
        <v>61150</v>
      </c>
      <c r="BZ73" s="178">
        <f t="shared" si="267"/>
        <v>849.30555555555554</v>
      </c>
      <c r="CA73" s="179">
        <f>CA13+CA23+CA33+CA43+CA53+CA63</f>
        <v>50000</v>
      </c>
      <c r="CB73" s="179">
        <f t="shared" si="279"/>
        <v>694.44444444444446</v>
      </c>
      <c r="CC73" s="179">
        <f t="shared" si="293"/>
        <v>0</v>
      </c>
      <c r="CD73" s="179">
        <f t="shared" si="293"/>
        <v>0</v>
      </c>
      <c r="CE73" s="119">
        <f t="shared" si="293"/>
        <v>111150</v>
      </c>
      <c r="CF73" s="179" t="e">
        <f t="shared" si="294"/>
        <v>#DIV/0!</v>
      </c>
      <c r="CG73" s="179">
        <f>CG13+CG23+CG33+CG43+CG53+CG63</f>
        <v>0</v>
      </c>
      <c r="CH73" s="179">
        <f t="shared" si="294"/>
        <v>0</v>
      </c>
      <c r="CI73" s="179">
        <f t="shared" si="294"/>
        <v>0</v>
      </c>
      <c r="CJ73" s="179">
        <f t="shared" si="294"/>
        <v>0</v>
      </c>
      <c r="CK73" s="206" t="e">
        <f t="shared" si="280"/>
        <v>#DIV/0!</v>
      </c>
      <c r="CL73" s="1">
        <f>CL14+CL24+CL34+CL44+CL54+CL64</f>
        <v>15</v>
      </c>
      <c r="CM73" s="329">
        <f>CM13+CM23+CM33+CM43+CM53+CM63</f>
        <v>37.599999999999994</v>
      </c>
      <c r="CN73" s="329">
        <f>CN13+CN23+CN33+CN43+CN53+CN63</f>
        <v>52.400000000000006</v>
      </c>
      <c r="CO73" s="359">
        <f t="shared" si="271"/>
        <v>6</v>
      </c>
      <c r="CP73" s="359">
        <f t="shared" si="271"/>
        <v>4</v>
      </c>
      <c r="CQ73" s="359">
        <f t="shared" si="271"/>
        <v>4</v>
      </c>
      <c r="CR73" s="361">
        <f t="shared" si="282"/>
        <v>4.666666666666667</v>
      </c>
      <c r="CT73" s="1477" t="s">
        <v>464</v>
      </c>
      <c r="CU73" s="1477"/>
      <c r="CV73" s="563">
        <v>0</v>
      </c>
      <c r="CW73" s="564"/>
      <c r="CX73" s="562">
        <f t="shared" si="283"/>
        <v>0</v>
      </c>
      <c r="CY73" s="1475"/>
      <c r="CZ73" s="1">
        <f>CZ14+CZ24+CZ34+CZ44+CZ54</f>
        <v>25</v>
      </c>
      <c r="DA73" s="329">
        <f>DA13+DA23+DA33+DA43+DA53+DA63</f>
        <v>58.8</v>
      </c>
      <c r="DB73" s="329">
        <f>DB13+DB23+DB33+DB43+DB53+DB63</f>
        <v>90.1</v>
      </c>
      <c r="DC73" s="359">
        <f t="shared" si="285"/>
        <v>15</v>
      </c>
      <c r="DD73" s="359">
        <f t="shared" si="285"/>
        <v>15</v>
      </c>
      <c r="DE73" s="359">
        <f t="shared" si="285"/>
        <v>11</v>
      </c>
      <c r="DF73" s="361">
        <f t="shared" si="286"/>
        <v>13.666666666666666</v>
      </c>
      <c r="DH73" s="1477" t="s">
        <v>464</v>
      </c>
      <c r="DI73" s="1477"/>
      <c r="DJ73" s="563">
        <v>0</v>
      </c>
      <c r="DK73" s="564"/>
      <c r="DL73" s="562">
        <f t="shared" si="287"/>
        <v>0</v>
      </c>
      <c r="DM73" s="1475"/>
    </row>
    <row r="74" spans="1:117" s="42" customFormat="1" ht="31" customHeight="1" thickTop="1" thickBot="1">
      <c r="A74" s="79" t="s">
        <v>3</v>
      </c>
      <c r="B74" s="80">
        <f>SUM(B67:B73)</f>
        <v>0</v>
      </c>
      <c r="C74" s="81">
        <f>SUM(C67:C73)</f>
        <v>0</v>
      </c>
      <c r="D74" s="82">
        <f t="shared" ref="D74:K74" si="295">SUM(D67:D73)</f>
        <v>0</v>
      </c>
      <c r="E74" s="82">
        <f t="shared" si="295"/>
        <v>0</v>
      </c>
      <c r="F74" s="82">
        <f t="shared" si="295"/>
        <v>0</v>
      </c>
      <c r="G74" s="82">
        <f t="shared" si="295"/>
        <v>0</v>
      </c>
      <c r="H74" s="82">
        <f t="shared" si="295"/>
        <v>0</v>
      </c>
      <c r="I74" s="82">
        <f t="shared" si="295"/>
        <v>0</v>
      </c>
      <c r="J74" s="82">
        <f t="shared" si="295"/>
        <v>0</v>
      </c>
      <c r="K74" s="82">
        <f t="shared" si="295"/>
        <v>0</v>
      </c>
      <c r="L74" s="87">
        <f>SUM(L67:L73)</f>
        <v>0</v>
      </c>
      <c r="M74" s="82" t="e">
        <f t="shared" si="258"/>
        <v>#DIV/0!</v>
      </c>
      <c r="N74" s="86"/>
      <c r="O74" s="152">
        <f>SUM(O67:O73)</f>
        <v>4940</v>
      </c>
      <c r="P74" s="82">
        <f>SUM(P67:P73)</f>
        <v>0</v>
      </c>
      <c r="Q74" s="76" t="e">
        <f t="shared" si="273"/>
        <v>#DIV/0!</v>
      </c>
      <c r="R74" s="67"/>
      <c r="T74" s="109" t="s">
        <v>48</v>
      </c>
      <c r="U74" s="110">
        <f>C74/W74</f>
        <v>0</v>
      </c>
      <c r="V74" s="111" t="s">
        <v>49</v>
      </c>
      <c r="W74" s="112">
        <f>W14+W24+W34+W44+W54+W64</f>
        <v>3</v>
      </c>
      <c r="X74" s="112"/>
      <c r="Y74" s="79" t="s">
        <v>3</v>
      </c>
      <c r="Z74" s="80">
        <f>SUM(Z67:Z73)</f>
        <v>0</v>
      </c>
      <c r="AA74" s="81">
        <f>SUM(AA67:AA73)</f>
        <v>0</v>
      </c>
      <c r="AB74" s="82">
        <f t="shared" ref="AB74:AI74" si="296">SUM(AB67:AB73)</f>
        <v>0</v>
      </c>
      <c r="AC74" s="82">
        <f t="shared" si="296"/>
        <v>0</v>
      </c>
      <c r="AD74" s="82">
        <f t="shared" si="296"/>
        <v>0</v>
      </c>
      <c r="AE74" s="82">
        <f t="shared" si="296"/>
        <v>0</v>
      </c>
      <c r="AF74" s="82">
        <f t="shared" si="296"/>
        <v>0</v>
      </c>
      <c r="AG74" s="82">
        <f t="shared" si="296"/>
        <v>0</v>
      </c>
      <c r="AH74" s="82">
        <f t="shared" si="296"/>
        <v>0</v>
      </c>
      <c r="AI74" s="82">
        <f t="shared" si="296"/>
        <v>0</v>
      </c>
      <c r="AJ74" s="87">
        <f>SUM(AJ67:AJ73)</f>
        <v>0</v>
      </c>
      <c r="AK74" s="82" t="e">
        <f t="shared" si="260"/>
        <v>#DIV/0!</v>
      </c>
      <c r="AL74" s="86"/>
      <c r="AM74" s="82">
        <f>SUM(AM67:AM73)</f>
        <v>4940</v>
      </c>
      <c r="AN74" s="82">
        <f>SUM(AN67:AN73)</f>
        <v>0</v>
      </c>
      <c r="AO74" s="76" t="e">
        <f>(AJ74+BH74)/AN74</f>
        <v>#DIV/0!</v>
      </c>
      <c r="AP74" s="43"/>
      <c r="AR74" s="109" t="s">
        <v>48</v>
      </c>
      <c r="AS74" s="110">
        <f>AA74/AU74</f>
        <v>0</v>
      </c>
      <c r="AT74" s="111" t="s">
        <v>49</v>
      </c>
      <c r="AU74" s="112">
        <v>3</v>
      </c>
      <c r="AV74" s="112"/>
      <c r="AW74" s="117" t="s">
        <v>3</v>
      </c>
      <c r="AX74" s="81">
        <f>SUM(AX67:AX73)</f>
        <v>0</v>
      </c>
      <c r="AY74" s="81">
        <f>SUM(AY67:AY73)</f>
        <v>0</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0</v>
      </c>
      <c r="BI74" s="81" t="e">
        <f>BH74/AY74</f>
        <v>#DIV/0!</v>
      </c>
      <c r="BJ74" s="81">
        <f>SUM(BJ67:BJ73)</f>
        <v>0</v>
      </c>
      <c r="BK74" s="81" t="e">
        <f t="shared" si="277"/>
        <v>#DIV/0!</v>
      </c>
      <c r="BL74" s="118">
        <f>SUM(BL67:BL73)</f>
        <v>0</v>
      </c>
      <c r="BM74" s="81" t="e">
        <f>BL74/AY74</f>
        <v>#DIV/0!</v>
      </c>
      <c r="BN74" s="92"/>
      <c r="BO74" s="102" t="e">
        <f t="shared" si="278"/>
        <v>#DIV/0!</v>
      </c>
      <c r="BP74" s="43"/>
      <c r="BR74" s="63" t="s">
        <v>48</v>
      </c>
      <c r="BS74" s="103">
        <f>AY74/BU74</f>
        <v>0</v>
      </c>
      <c r="BT74" s="62" t="s">
        <v>49</v>
      </c>
      <c r="BU74" s="42">
        <f>W74</f>
        <v>3</v>
      </c>
      <c r="BV74" s="188" t="s">
        <v>3</v>
      </c>
      <c r="BW74" s="189">
        <f>SUM(BW67:BW73)</f>
        <v>31</v>
      </c>
      <c r="BX74" s="81">
        <f>SUM(BX67:BX73)</f>
        <v>274</v>
      </c>
      <c r="BY74" s="81">
        <f>SUM(BY67:BY73)</f>
        <v>245900</v>
      </c>
      <c r="BZ74" s="81">
        <f t="shared" si="267"/>
        <v>897.44525547445255</v>
      </c>
      <c r="CA74" s="81">
        <f>SUM(CA67:CA73)</f>
        <v>191550</v>
      </c>
      <c r="CB74" s="81">
        <f>CA74/BX74</f>
        <v>699.08759124087589</v>
      </c>
      <c r="CC74" s="81">
        <f>SUM(CC67:CC73)</f>
        <v>0</v>
      </c>
      <c r="CD74" s="81">
        <f>SUM(CD67:CD73)</f>
        <v>0</v>
      </c>
      <c r="CE74" s="81">
        <f>SUM(CE67:CE73)</f>
        <v>437450</v>
      </c>
      <c r="CF74" s="81">
        <f>CE74/BX74</f>
        <v>1596.5328467153286</v>
      </c>
      <c r="CG74" s="207">
        <f>CG14+CG24+CG34+CG44+CG54+CG64</f>
        <v>0</v>
      </c>
      <c r="CH74" s="207">
        <f t="shared" si="294"/>
        <v>0</v>
      </c>
      <c r="CI74" s="207">
        <f t="shared" si="294"/>
        <v>0</v>
      </c>
      <c r="CJ74" s="207">
        <f t="shared" si="294"/>
        <v>0</v>
      </c>
      <c r="CK74" s="102" t="e">
        <f>CE74/CJ74</f>
        <v>#DIV/0!</v>
      </c>
      <c r="CM74" s="325">
        <f>SUM(CM67:CM73)/CL73</f>
        <v>19</v>
      </c>
      <c r="CN74" s="330">
        <f>SUM(CN67:CN73)/CL73</f>
        <v>26.973333333333336</v>
      </c>
      <c r="CO74" s="547">
        <f>SUM(CO67:CO73)/CL73</f>
        <v>4.0666666666666664</v>
      </c>
      <c r="CP74" s="547">
        <f>SUM(CP67:CP73)/CL73</f>
        <v>3.2666666666666666</v>
      </c>
      <c r="CQ74" s="547">
        <f>SUM(CQ67:CQ73)/CL73</f>
        <v>3.3333333333333335</v>
      </c>
      <c r="CR74" s="548">
        <f>SUM(CO74:CQ74)/3</f>
        <v>3.5555555555555554</v>
      </c>
      <c r="CS74" s="60"/>
      <c r="CT74" s="1486" t="s">
        <v>465</v>
      </c>
      <c r="CU74" s="1486"/>
      <c r="CV74" s="1486"/>
      <c r="CW74" s="564">
        <f>SUM(CW68:CW73)</f>
        <v>45</v>
      </c>
      <c r="CX74" s="564">
        <f>SUM(CX68:CX73)</f>
        <v>160</v>
      </c>
      <c r="CY74" s="567">
        <f>CY68+CY71</f>
        <v>1</v>
      </c>
      <c r="DA74" s="325" t="e">
        <f>SUM(DA67:DA73)/CZ73</f>
        <v>#VALUE!</v>
      </c>
      <c r="DB74" s="330">
        <f>SUM(DB67:DB73)/CZ73</f>
        <v>24.024000000000001</v>
      </c>
      <c r="DC74" s="411">
        <f>SUM(DC67:DC73)/CZ73</f>
        <v>3.72</v>
      </c>
      <c r="DD74" s="411">
        <f>SUM(DD67:DD73)/CZ73</f>
        <v>3.56</v>
      </c>
      <c r="DE74" s="411">
        <f>SUM(DE67:DE73)/CZ73</f>
        <v>3.36</v>
      </c>
      <c r="DF74" s="412">
        <f>SUM(DC74:DE74)/3</f>
        <v>3.5466666666666669</v>
      </c>
      <c r="DH74" s="1486" t="s">
        <v>465</v>
      </c>
      <c r="DI74" s="1486"/>
      <c r="DJ74" s="1486"/>
      <c r="DK74" s="564">
        <f>SUM(DK68:DK73)</f>
        <v>75</v>
      </c>
      <c r="DL74" s="564">
        <f>SUM(DL68:DL73)</f>
        <v>266</v>
      </c>
      <c r="DM74" s="566">
        <f>DM68+DM71</f>
        <v>1</v>
      </c>
    </row>
    <row r="75" spans="1:117"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6"/>
      <c r="CI75" s="36"/>
      <c r="CJ75" s="36"/>
      <c r="CK75" s="37"/>
      <c r="CS75" s="408"/>
    </row>
    <row r="76" spans="1:117"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c r="CH76" s="34"/>
      <c r="CI76" s="34"/>
      <c r="CJ76" s="34"/>
    </row>
    <row r="77" spans="1:117"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93"/>
      <c r="CI77" s="93"/>
      <c r="CJ77" s="93"/>
      <c r="CK77" s="14"/>
    </row>
    <row r="78" spans="1:117"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c r="CH78" s="94"/>
      <c r="CI78" s="94"/>
      <c r="CJ78" s="94"/>
    </row>
    <row r="79" spans="1:11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95"/>
      <c r="CI79" s="95"/>
      <c r="CJ79" s="95"/>
      <c r="CK79" s="39"/>
    </row>
    <row r="80" spans="1:11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96"/>
      <c r="CI80" s="96"/>
      <c r="CJ80" s="96"/>
      <c r="CK80" s="40"/>
    </row>
    <row r="81" spans="1:11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c r="CH83" s="69"/>
      <c r="CI83" s="69"/>
      <c r="CJ83" s="69"/>
    </row>
    <row r="84" spans="1:116" s="11" customFormat="1" ht="32.25" hidden="1" customHeight="1">
      <c r="A84" s="1478"/>
      <c r="B84" s="1479"/>
      <c r="C84" s="28">
        <f t="shared" ref="C84:P84" si="298">C74-C80</f>
        <v>0</v>
      </c>
      <c r="D84" s="28">
        <f t="shared" si="298"/>
        <v>0</v>
      </c>
      <c r="E84" s="28"/>
      <c r="F84" s="28"/>
      <c r="G84" s="28">
        <f t="shared" si="298"/>
        <v>0</v>
      </c>
      <c r="H84" s="28"/>
      <c r="I84" s="28">
        <f t="shared" si="298"/>
        <v>0</v>
      </c>
      <c r="J84" s="28"/>
      <c r="K84" s="29">
        <f t="shared" si="298"/>
        <v>0</v>
      </c>
      <c r="L84" s="29"/>
      <c r="M84" s="29"/>
      <c r="N84" s="28">
        <f t="shared" si="298"/>
        <v>0</v>
      </c>
      <c r="O84" s="28"/>
      <c r="P84" s="28">
        <f t="shared" si="298"/>
        <v>0</v>
      </c>
      <c r="Q84" s="1"/>
      <c r="R84" s="1"/>
      <c r="T84" s="113"/>
      <c r="U84" s="113"/>
      <c r="V84" s="113"/>
      <c r="W84" s="113"/>
      <c r="X84" s="113"/>
      <c r="Y84" s="1478"/>
      <c r="Z84" s="1479"/>
      <c r="AA84" s="28">
        <f>AA74-AA80</f>
        <v>0</v>
      </c>
      <c r="AB84" s="28">
        <f>AB74-AB80</f>
        <v>0</v>
      </c>
      <c r="AC84" s="28"/>
      <c r="AD84" s="28"/>
      <c r="AE84" s="28">
        <f>AE74-AE80</f>
        <v>0</v>
      </c>
      <c r="AF84" s="28"/>
      <c r="AG84" s="28">
        <f>AG74-AG80</f>
        <v>0</v>
      </c>
      <c r="AH84" s="28"/>
      <c r="AI84" s="29">
        <f>AI74-AI80</f>
        <v>0</v>
      </c>
      <c r="AJ84" s="29"/>
      <c r="AK84" s="29"/>
      <c r="AL84" s="28">
        <f>AL74-AL80</f>
        <v>0</v>
      </c>
      <c r="AM84" s="28"/>
      <c r="AN84" s="28">
        <f>AN74-AN80</f>
        <v>0</v>
      </c>
      <c r="AO84" s="1"/>
      <c r="AP84" s="1"/>
      <c r="AR84" s="113"/>
      <c r="AS84" s="113"/>
      <c r="AT84" s="113"/>
      <c r="AU84" s="113"/>
      <c r="AV84" s="113"/>
      <c r="AW84" s="1478"/>
      <c r="AX84" s="1479"/>
      <c r="AY84" s="28">
        <f>AY74-AY80</f>
        <v>0</v>
      </c>
      <c r="AZ84" s="28">
        <f>AZ74-AZ80</f>
        <v>84</v>
      </c>
      <c r="BA84" s="28"/>
      <c r="BB84" s="28"/>
      <c r="BC84" s="28">
        <f>BC74-BC80</f>
        <v>0</v>
      </c>
      <c r="BD84" s="28"/>
      <c r="BE84" s="28">
        <f>BE74-BE80</f>
        <v>0</v>
      </c>
      <c r="BF84" s="28"/>
      <c r="BG84" s="29">
        <f>BG74-BG80</f>
        <v>0</v>
      </c>
      <c r="BH84" s="29"/>
      <c r="BI84" s="29"/>
      <c r="BJ84" s="28">
        <f>BJ74-BJ80</f>
        <v>0</v>
      </c>
      <c r="BK84" s="28"/>
      <c r="BL84" s="28">
        <f>BL74-BL80</f>
        <v>0</v>
      </c>
      <c r="BM84" s="97"/>
      <c r="BN84" s="97"/>
      <c r="BO84" s="1"/>
      <c r="BP84" s="1"/>
      <c r="BV84" s="1478"/>
      <c r="BW84" s="1479"/>
      <c r="BX84" s="28">
        <f>BX74-BX80</f>
        <v>274</v>
      </c>
      <c r="BY84" s="29"/>
      <c r="BZ84" s="29"/>
      <c r="CA84" s="28" t="e">
        <f>CA74-CA80</f>
        <v>#REF!</v>
      </c>
      <c r="CB84" s="28"/>
      <c r="CC84" s="28"/>
      <c r="CD84" s="28"/>
      <c r="CE84" s="28" t="e">
        <f>CE74-CE80</f>
        <v>#REF!</v>
      </c>
      <c r="CF84" s="97"/>
      <c r="CG84" s="97"/>
      <c r="CH84" s="97"/>
      <c r="CI84" s="97"/>
      <c r="CJ84" s="97"/>
      <c r="CK84" s="1"/>
      <c r="CS84" s="409"/>
    </row>
    <row r="85" spans="1:116" s="11" customFormat="1" ht="32.25" hidden="1" customHeight="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98"/>
      <c r="CI85" s="98"/>
      <c r="CJ85" s="98"/>
      <c r="CK85" s="1"/>
      <c r="CS85" s="409"/>
    </row>
    <row r="86" spans="1:11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I86" s="1"/>
      <c r="CJ86" s="1"/>
      <c r="CK86" s="1"/>
      <c r="CS86" s="409"/>
    </row>
    <row r="87" spans="1:11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69"/>
      <c r="CI87" s="69"/>
      <c r="CJ87" s="69"/>
      <c r="CK87" s="1"/>
      <c r="CS87" s="409"/>
    </row>
    <row r="88" spans="1:11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99"/>
      <c r="CI88" s="99"/>
      <c r="CJ88" s="99"/>
      <c r="CK88" s="1"/>
      <c r="CS88" s="409"/>
    </row>
    <row r="89" spans="1:11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I89" s="1"/>
      <c r="CJ89" s="1"/>
      <c r="CK89" s="1"/>
      <c r="CS89" s="409"/>
    </row>
    <row r="90" spans="1:11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69"/>
      <c r="CI90" s="69"/>
      <c r="CJ90" s="69"/>
      <c r="CK90" s="1"/>
      <c r="CS90" s="409"/>
    </row>
    <row r="91" spans="1:116" s="11" customFormat="1" ht="30" hidden="1" customHeight="1">
      <c r="A91" s="1478"/>
      <c r="B91" s="1479"/>
      <c r="C91" s="22">
        <f>C74-C88</f>
        <v>0</v>
      </c>
      <c r="D91" s="22">
        <f t="shared" ref="D91:P91" si="300">D74-D88</f>
        <v>0</v>
      </c>
      <c r="E91" s="22"/>
      <c r="F91" s="22"/>
      <c r="G91" s="22">
        <f t="shared" si="300"/>
        <v>0</v>
      </c>
      <c r="H91" s="22"/>
      <c r="I91" s="22">
        <f t="shared" si="300"/>
        <v>0</v>
      </c>
      <c r="J91" s="22"/>
      <c r="K91" s="22">
        <f t="shared" si="300"/>
        <v>0</v>
      </c>
      <c r="L91" s="22"/>
      <c r="M91" s="22"/>
      <c r="N91" s="22">
        <f t="shared" si="300"/>
        <v>0</v>
      </c>
      <c r="O91" s="22"/>
      <c r="P91" s="22">
        <f t="shared" si="300"/>
        <v>0</v>
      </c>
      <c r="Q91" s="1"/>
      <c r="R91" s="1"/>
      <c r="T91" s="113"/>
      <c r="U91" s="113"/>
      <c r="V91" s="113"/>
      <c r="W91" s="113"/>
      <c r="X91" s="113"/>
      <c r="Y91" s="1478"/>
      <c r="Z91" s="1479"/>
      <c r="AA91" s="22">
        <f>AA74-AA88</f>
        <v>0</v>
      </c>
      <c r="AB91" s="22">
        <f>AB74-AB88</f>
        <v>0</v>
      </c>
      <c r="AC91" s="22"/>
      <c r="AD91" s="22"/>
      <c r="AE91" s="22">
        <f>AE74-AE88</f>
        <v>0</v>
      </c>
      <c r="AF91" s="22"/>
      <c r="AG91" s="22">
        <f>AG74-AG88</f>
        <v>0</v>
      </c>
      <c r="AH91" s="22"/>
      <c r="AI91" s="22">
        <f>AI74-AI88</f>
        <v>0</v>
      </c>
      <c r="AJ91" s="22"/>
      <c r="AK91" s="22"/>
      <c r="AL91" s="22">
        <f>AL74-AL88</f>
        <v>0</v>
      </c>
      <c r="AM91" s="22"/>
      <c r="AN91" s="22">
        <f>AN74-AN88</f>
        <v>0</v>
      </c>
      <c r="AO91" s="1"/>
      <c r="AP91" s="1"/>
      <c r="AR91" s="113"/>
      <c r="AS91" s="113"/>
      <c r="AT91" s="113"/>
      <c r="AU91" s="113"/>
      <c r="AV91" s="113"/>
      <c r="AW91" s="1478"/>
      <c r="AX91" s="1479"/>
      <c r="AY91" s="22">
        <f>AY74-AY88</f>
        <v>0</v>
      </c>
      <c r="AZ91" s="22">
        <f>AZ74-AZ88</f>
        <v>84</v>
      </c>
      <c r="BA91" s="22"/>
      <c r="BB91" s="22"/>
      <c r="BC91" s="22">
        <f>BC74-BC88</f>
        <v>0</v>
      </c>
      <c r="BD91" s="22"/>
      <c r="BE91" s="22">
        <f>BE74-BE88</f>
        <v>0</v>
      </c>
      <c r="BF91" s="22"/>
      <c r="BG91" s="22">
        <f>BG74-BG88</f>
        <v>0</v>
      </c>
      <c r="BH91" s="22"/>
      <c r="BI91" s="22"/>
      <c r="BJ91" s="22">
        <f>BJ74-BJ88</f>
        <v>0</v>
      </c>
      <c r="BK91" s="22"/>
      <c r="BL91" s="22">
        <f>BL74-BL88</f>
        <v>0</v>
      </c>
      <c r="BM91" s="100"/>
      <c r="BN91" s="100"/>
      <c r="BO91" s="1"/>
      <c r="BP91" s="1"/>
      <c r="BV91" s="1478"/>
      <c r="BW91" s="1479"/>
      <c r="BX91" s="22">
        <f>BX74-BX88</f>
        <v>274</v>
      </c>
      <c r="BY91" s="22"/>
      <c r="BZ91" s="22"/>
      <c r="CA91" s="22">
        <f>CA74-CA88</f>
        <v>191550</v>
      </c>
      <c r="CB91" s="22"/>
      <c r="CC91" s="22"/>
      <c r="CD91" s="22"/>
      <c r="CE91" s="22">
        <f>CE74-CE88</f>
        <v>437450</v>
      </c>
      <c r="CF91" s="100"/>
      <c r="CG91" s="100"/>
      <c r="CH91" s="100"/>
      <c r="CI91" s="100"/>
      <c r="CJ91" s="100"/>
      <c r="CK91" s="1"/>
      <c r="CS91" s="409"/>
    </row>
    <row r="92" spans="1:116"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72"/>
      <c r="CI92" s="72"/>
      <c r="CJ92" s="72"/>
      <c r="CK92" s="17"/>
      <c r="CS92" s="409"/>
    </row>
    <row r="93" spans="1:116"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0</v>
      </c>
      <c r="BM93" s="1"/>
      <c r="BN93" s="1"/>
      <c r="BO93" s="1"/>
      <c r="BP93" s="1"/>
      <c r="BV93" s="83"/>
      <c r="BW93" s="83"/>
      <c r="BX93" s="83">
        <f>BX74/30</f>
        <v>9.1333333333333329</v>
      </c>
      <c r="BY93" s="195">
        <f t="shared" ref="BY93:CE93" si="302">BY74/1.1</f>
        <v>223545.45454545453</v>
      </c>
      <c r="BZ93" s="195">
        <f t="shared" si="302"/>
        <v>815.85932315859316</v>
      </c>
      <c r="CA93" s="195">
        <f t="shared" si="302"/>
        <v>174136.36363636362</v>
      </c>
      <c r="CB93" s="195">
        <f t="shared" si="302"/>
        <v>635.53417385534169</v>
      </c>
      <c r="CC93" s="195">
        <f t="shared" si="302"/>
        <v>0</v>
      </c>
      <c r="CD93" s="195">
        <f t="shared" si="302"/>
        <v>0</v>
      </c>
      <c r="CE93" s="195">
        <f t="shared" si="302"/>
        <v>397681.81818181818</v>
      </c>
      <c r="CF93" s="202" t="s">
        <v>139</v>
      </c>
      <c r="CG93" s="286" t="e">
        <f>CE93/BL93</f>
        <v>#DIV/0!</v>
      </c>
      <c r="CH93" s="849" t="s">
        <v>631</v>
      </c>
      <c r="CI93" s="848">
        <f>CH74+CI74</f>
        <v>0</v>
      </c>
      <c r="CJ93" s="804" t="e">
        <f>CE93/CJ74</f>
        <v>#DIV/0!</v>
      </c>
      <c r="CK93" s="1491">
        <f>CE93-BL93</f>
        <v>397681.81818181818</v>
      </c>
      <c r="CL93" s="1488"/>
      <c r="CM93" s="1488"/>
      <c r="CN93" s="1488"/>
      <c r="CO93" s="1488"/>
      <c r="CR93" s="555">
        <f>CR74/DF74</f>
        <v>1.0025062656641603</v>
      </c>
      <c r="CS93" s="402"/>
      <c r="CU93" s="518" t="e">
        <f>CE93/DI93</f>
        <v>#DIV/0!</v>
      </c>
      <c r="CW93" s="1492">
        <f>CX74/CW74</f>
        <v>3.5555555555555554</v>
      </c>
      <c r="CX93" s="1492"/>
      <c r="DA93" s="512"/>
      <c r="DB93" s="512"/>
      <c r="DC93" s="512"/>
      <c r="DG93" s="402"/>
      <c r="DI93" s="518" t="e">
        <f>CV93/DW93</f>
        <v>#DIV/0!</v>
      </c>
      <c r="DK93" s="1493">
        <f>DL74/DK74</f>
        <v>3.5466666666666669</v>
      </c>
      <c r="DL93" s="1493"/>
    </row>
    <row r="94" spans="1:116" s="11" customFormat="1" ht="4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6">
        <f>BZ93+CB93</f>
        <v>1451.3934970139348</v>
      </c>
      <c r="CB94" s="1"/>
      <c r="CC94" s="1">
        <f>(CC74+CD74)/1.1</f>
        <v>0</v>
      </c>
      <c r="CD94" s="1"/>
      <c r="CE94" s="1"/>
      <c r="CF94" s="1" t="s">
        <v>451</v>
      </c>
      <c r="CG94" s="238" t="s">
        <v>447</v>
      </c>
      <c r="CH94" s="238"/>
      <c r="CI94" s="238">
        <f>CG74+CI93</f>
        <v>0</v>
      </c>
      <c r="CJ94" s="238"/>
      <c r="CK94" s="1"/>
      <c r="CS94" s="402"/>
      <c r="DG94" s="402"/>
    </row>
    <row r="95" spans="1:116" ht="66" customHeight="1" thickTop="1" thickBot="1">
      <c r="A95" s="1489"/>
      <c r="B95" s="1489"/>
      <c r="C95" s="1489"/>
      <c r="D95" s="150" t="e">
        <f>D74/(D74+F74+H74+J74)</f>
        <v>#DIV/0!</v>
      </c>
      <c r="E95" s="66" t="e">
        <f>E74/(E74+G74+I74+K74)</f>
        <v>#DIV/0!</v>
      </c>
      <c r="F95" s="150" t="e">
        <f>F74/(D74+F74+H74+J74)</f>
        <v>#DIV/0!</v>
      </c>
      <c r="G95" s="66" t="e">
        <f>G74/(E74+G74+I74+K74)</f>
        <v>#DIV/0!</v>
      </c>
      <c r="H95" s="150" t="e">
        <f>H74/(D74+F74+H74+J74)</f>
        <v>#DIV/0!</v>
      </c>
      <c r="I95" s="66" t="e">
        <f>I74/(E74+G74+I74+K74)</f>
        <v>#DIV/0!</v>
      </c>
      <c r="J95" s="153" t="e">
        <f>J74/(D74+F74+H74+J74)</f>
        <v>#DIV/0!</v>
      </c>
      <c r="K95" s="66" t="e">
        <f>K74/(E74+G74+I74+K74)</f>
        <v>#DIV/0!</v>
      </c>
      <c r="L95" s="66" t="e">
        <f>D95+F95+H95+J95</f>
        <v>#DIV/0!</v>
      </c>
      <c r="M95" s="66" t="e">
        <f>E95+G95+I95+K95</f>
        <v>#DIV/0!</v>
      </c>
      <c r="N95" s="536">
        <v>13000</v>
      </c>
      <c r="O95" s="536">
        <v>2500</v>
      </c>
      <c r="P95" s="145">
        <f>L74/1.1</f>
        <v>0</v>
      </c>
      <c r="Q95" s="146">
        <f>N95*O95</f>
        <v>32500000</v>
      </c>
      <c r="Y95" s="1489"/>
      <c r="Z95" s="1489"/>
      <c r="AA95" s="1489"/>
      <c r="AB95" s="66" t="e">
        <f>AB74/(AB74+AD74+AF74+AH74)</f>
        <v>#DIV/0!</v>
      </c>
      <c r="AC95" s="66" t="e">
        <f>AC74/(AC74+AE74+AG74+AI74)</f>
        <v>#DIV/0!</v>
      </c>
      <c r="AD95" s="66" t="e">
        <f>AD74/(AB74+AD74+AF74+AH74)</f>
        <v>#DIV/0!</v>
      </c>
      <c r="AE95" s="66" t="e">
        <f>AE74/(AC74+AE74+AG74+AI74)</f>
        <v>#DIV/0!</v>
      </c>
      <c r="AF95" s="66" t="e">
        <f>AF74/(AB74+AD74+AF74+AH74)</f>
        <v>#DIV/0!</v>
      </c>
      <c r="AG95" s="66" t="e">
        <f>AG74/(AC74+AE74+AG74+AI74)</f>
        <v>#DIV/0!</v>
      </c>
      <c r="AH95" s="66" t="e">
        <f>AH74/(AB74+AD74+AF74+AH74)</f>
        <v>#DIV/0!</v>
      </c>
      <c r="AI95" s="66" t="e">
        <f>AI74/(AC74+AE74+AG74+AI74)</f>
        <v>#DIV/0!</v>
      </c>
      <c r="AJ95" s="66" t="e">
        <f>AB95+AD95+AF95+AH95</f>
        <v>#DIV/0!</v>
      </c>
      <c r="AK95" s="66" t="e">
        <f>AC95+AE95+AG95+AI95</f>
        <v>#DIV/0!</v>
      </c>
      <c r="AL95" s="1">
        <f>N95</f>
        <v>13000</v>
      </c>
      <c r="AM95" s="519">
        <v>1400</v>
      </c>
      <c r="AN95" s="145">
        <f>AJ74/1.1</f>
        <v>0</v>
      </c>
      <c r="AO95" s="146">
        <f>AL95*AM95</f>
        <v>18200000</v>
      </c>
      <c r="AX95" s="1"/>
      <c r="AZ95" s="72"/>
      <c r="BA95" s="72"/>
      <c r="BB95" s="72"/>
      <c r="BC95" s="72"/>
      <c r="BD95" s="72"/>
      <c r="BE95" s="72"/>
      <c r="BF95" s="72"/>
      <c r="BG95" s="72"/>
      <c r="BH95" s="72"/>
      <c r="BI95" s="72"/>
      <c r="BJ95" s="1494" t="s">
        <v>450</v>
      </c>
      <c r="BK95" s="1495"/>
      <c r="BL95" s="1495"/>
      <c r="BM95" s="539">
        <f>BL93/BO95</f>
        <v>0</v>
      </c>
      <c r="BN95" s="537">
        <v>910000</v>
      </c>
      <c r="BO95" s="84">
        <v>55874712</v>
      </c>
      <c r="BV95" s="354" t="s">
        <v>480</v>
      </c>
      <c r="BW95" s="1">
        <v>0</v>
      </c>
      <c r="BY95" s="72"/>
      <c r="BZ95" s="72"/>
      <c r="CA95" s="1494" t="s">
        <v>446</v>
      </c>
      <c r="CB95" s="1495"/>
      <c r="CC95" s="1495"/>
      <c r="CD95" s="1495"/>
      <c r="CE95" s="1495"/>
      <c r="CF95" s="540">
        <f>CE93/BO95</f>
        <v>7.1173846619883817E-3</v>
      </c>
      <c r="CG95" s="541">
        <f>CC94/BN95</f>
        <v>0</v>
      </c>
      <c r="CH95" s="541"/>
      <c r="CI95" s="541"/>
      <c r="CJ95" s="541"/>
      <c r="CK95" s="554">
        <f>CE93-BO95</f>
        <v>-55477030.18181818</v>
      </c>
      <c r="CS95" s="354"/>
      <c r="DG95" s="354"/>
    </row>
    <row r="96" spans="1:116" ht="17" thickTop="1"/>
    <row r="97" spans="1:97" ht="32" customHeight="1">
      <c r="CD97" s="1" t="s">
        <v>483</v>
      </c>
      <c r="CE97" s="603">
        <f>CE93-CE101</f>
        <v>-55477296.18181818</v>
      </c>
      <c r="CF97" s="604">
        <f>CE93/CE101</f>
        <v>7.1173507787657322E-3</v>
      </c>
      <c r="CH97" s="155" t="e">
        <f>CG74/CJ74</f>
        <v>#DIV/0!</v>
      </c>
      <c r="CI97" s="155" t="e">
        <f>CI93/CJ74</f>
        <v>#DIV/0!</v>
      </c>
      <c r="CJ97" s="850" t="e">
        <f>CH97+CI97</f>
        <v>#DIV/0!</v>
      </c>
    </row>
    <row r="98" spans="1:97" s="31" customFormat="1" ht="34.25" customHeight="1">
      <c r="A98" s="41" t="s">
        <v>88</v>
      </c>
      <c r="B98" s="42"/>
      <c r="T98" s="105"/>
      <c r="U98" s="105"/>
      <c r="V98" s="105"/>
      <c r="W98" s="105"/>
      <c r="X98" s="105"/>
      <c r="Y98" s="41"/>
      <c r="Z98" s="42"/>
      <c r="AR98" s="105"/>
      <c r="AS98" s="105"/>
      <c r="AT98" s="105"/>
      <c r="AU98" s="105"/>
      <c r="AV98" s="105"/>
      <c r="AW98" s="41"/>
      <c r="AX98" s="42"/>
      <c r="CH98" s="31" t="s">
        <v>636</v>
      </c>
      <c r="CI98" s="31" t="s">
        <v>637</v>
      </c>
      <c r="CS98" s="363"/>
    </row>
    <row r="99" spans="1:97"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f>
        <v>437450</v>
      </c>
      <c r="CS99" s="410"/>
    </row>
    <row r="100" spans="1:97"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c r="CE100" s="145">
        <f>CE99/1.1</f>
        <v>397681.81818181818</v>
      </c>
      <c r="CF100" s="16">
        <f>CE100-CE101</f>
        <v>-55477296.18181818</v>
      </c>
      <c r="CK100" s="574">
        <f>BO95-CE93</f>
        <v>55477030.18181818</v>
      </c>
    </row>
    <row r="101" spans="1:97" ht="73" customHeight="1">
      <c r="A101" s="1497" t="s">
        <v>93</v>
      </c>
      <c r="B101" s="1497"/>
      <c r="C101" s="1497"/>
      <c r="D101" s="1497"/>
      <c r="E101" s="1502" t="s">
        <v>101</v>
      </c>
      <c r="F101" s="1502"/>
      <c r="G101" s="1502"/>
      <c r="H101" s="1502"/>
      <c r="I101" s="1499">
        <v>280</v>
      </c>
      <c r="J101" s="1499"/>
      <c r="K101" s="1500">
        <f t="shared" ref="K101:K106" si="303">I101*Y101</f>
        <v>1540000</v>
      </c>
      <c r="L101" s="1500"/>
      <c r="M101" s="1499">
        <v>170</v>
      </c>
      <c r="N101" s="1499"/>
      <c r="O101" s="143">
        <v>4</v>
      </c>
      <c r="P101" s="1501">
        <f t="shared" ref="P101:P106" si="304">K101*O101</f>
        <v>6160000</v>
      </c>
      <c r="Q101" s="1501"/>
      <c r="R101" s="131"/>
      <c r="S101" s="131"/>
      <c r="T101" s="1497">
        <f t="shared" ref="T101:T106" si="305">M101*O101</f>
        <v>680</v>
      </c>
      <c r="U101" s="1497"/>
      <c r="V101" s="1497"/>
      <c r="W101" s="1497"/>
      <c r="Y101" s="11">
        <v>5500</v>
      </c>
      <c r="AA101" s="1">
        <v>6</v>
      </c>
      <c r="AB101" s="16">
        <v>5545880</v>
      </c>
      <c r="AC101" s="145">
        <v>17338000</v>
      </c>
      <c r="CD101" s="1">
        <v>2024</v>
      </c>
      <c r="CE101" s="16">
        <v>55874978</v>
      </c>
      <c r="CK101" s="145" t="e">
        <f>CK100/BW95</f>
        <v>#DIV/0!</v>
      </c>
    </row>
    <row r="102" spans="1:97" ht="73" customHeight="1">
      <c r="A102" s="1497" t="s">
        <v>94</v>
      </c>
      <c r="B102" s="1497"/>
      <c r="C102" s="1497"/>
      <c r="D102" s="1497"/>
      <c r="E102" s="1502" t="s">
        <v>103</v>
      </c>
      <c r="F102" s="1502"/>
      <c r="G102" s="1502"/>
      <c r="H102" s="1502"/>
      <c r="I102" s="1499">
        <v>220</v>
      </c>
      <c r="J102" s="1499"/>
      <c r="K102" s="1500">
        <f t="shared" si="303"/>
        <v>1210000</v>
      </c>
      <c r="L102" s="1500"/>
      <c r="M102" s="1499">
        <v>160</v>
      </c>
      <c r="N102" s="1499"/>
      <c r="O102" s="143">
        <v>4</v>
      </c>
      <c r="P102" s="1501">
        <f t="shared" si="304"/>
        <v>4840000</v>
      </c>
      <c r="Q102" s="1501"/>
      <c r="R102" s="131"/>
      <c r="S102" s="131"/>
      <c r="T102" s="1497">
        <f t="shared" si="305"/>
        <v>640</v>
      </c>
      <c r="U102" s="1497"/>
      <c r="V102" s="1497"/>
      <c r="W102" s="1497"/>
      <c r="Y102" s="11">
        <v>5500</v>
      </c>
      <c r="AA102" s="1">
        <v>7</v>
      </c>
      <c r="AB102" s="16">
        <f>Q95</f>
        <v>32500000</v>
      </c>
      <c r="AC102" s="145">
        <v>35016000</v>
      </c>
    </row>
    <row r="103" spans="1:97" ht="73" customHeight="1">
      <c r="A103" s="1497" t="s">
        <v>96</v>
      </c>
      <c r="B103" s="1497"/>
      <c r="C103" s="1497"/>
      <c r="D103" s="1497"/>
      <c r="E103" s="1502" t="s">
        <v>104</v>
      </c>
      <c r="F103" s="1502"/>
      <c r="G103" s="1502"/>
      <c r="H103" s="1502"/>
      <c r="I103" s="1499">
        <v>180</v>
      </c>
      <c r="J103" s="1499"/>
      <c r="K103" s="1500">
        <f t="shared" si="303"/>
        <v>990000</v>
      </c>
      <c r="L103" s="1500"/>
      <c r="M103" s="1499">
        <v>150</v>
      </c>
      <c r="N103" s="1499"/>
      <c r="O103" s="143">
        <v>18</v>
      </c>
      <c r="P103" s="1501">
        <f t="shared" si="304"/>
        <v>17820000</v>
      </c>
      <c r="Q103" s="1501"/>
      <c r="R103" s="131"/>
      <c r="S103" s="131"/>
      <c r="T103" s="1497">
        <f t="shared" si="305"/>
        <v>2700</v>
      </c>
      <c r="U103" s="1497"/>
      <c r="V103" s="1497"/>
      <c r="W103" s="1497"/>
      <c r="Y103" s="11">
        <v>5500</v>
      </c>
      <c r="AA103" s="1">
        <v>8</v>
      </c>
      <c r="AC103" s="145"/>
      <c r="CE103" s="1">
        <v>46920480</v>
      </c>
    </row>
    <row r="104" spans="1:97" ht="73" customHeight="1">
      <c r="A104" s="1497" t="s">
        <v>97</v>
      </c>
      <c r="B104" s="1497"/>
      <c r="C104" s="1497"/>
      <c r="D104" s="1497"/>
      <c r="E104" s="1502" t="s">
        <v>105</v>
      </c>
      <c r="F104" s="1502"/>
      <c r="G104" s="1502"/>
      <c r="H104" s="1502"/>
      <c r="I104" s="1499">
        <v>130</v>
      </c>
      <c r="J104" s="1499"/>
      <c r="K104" s="1500">
        <f t="shared" si="303"/>
        <v>715000</v>
      </c>
      <c r="L104" s="1500"/>
      <c r="M104" s="1499">
        <v>140</v>
      </c>
      <c r="N104" s="1499"/>
      <c r="O104" s="143"/>
      <c r="P104" s="1501">
        <f t="shared" si="304"/>
        <v>0</v>
      </c>
      <c r="Q104" s="1501"/>
      <c r="R104" s="131"/>
      <c r="S104" s="131"/>
      <c r="T104" s="1497">
        <f t="shared" si="305"/>
        <v>0</v>
      </c>
      <c r="U104" s="1497"/>
      <c r="V104" s="1497"/>
      <c r="W104" s="1497"/>
      <c r="Y104" s="11">
        <v>5500</v>
      </c>
      <c r="AA104" s="1">
        <v>9</v>
      </c>
      <c r="AC104" s="145"/>
      <c r="CE104" s="16">
        <f>CE74-CE103</f>
        <v>-46483030</v>
      </c>
    </row>
    <row r="105" spans="1:97" ht="73" customHeight="1">
      <c r="A105" s="1497" t="s">
        <v>83</v>
      </c>
      <c r="B105" s="1497"/>
      <c r="C105" s="1497"/>
      <c r="D105" s="1497"/>
      <c r="E105" s="1502" t="s">
        <v>106</v>
      </c>
      <c r="F105" s="1502"/>
      <c r="G105" s="1502"/>
      <c r="H105" s="1502"/>
      <c r="I105" s="1499">
        <v>100</v>
      </c>
      <c r="J105" s="1499"/>
      <c r="K105" s="1500">
        <f t="shared" si="303"/>
        <v>550000</v>
      </c>
      <c r="L105" s="1500"/>
      <c r="M105" s="1499">
        <v>120</v>
      </c>
      <c r="N105" s="1499"/>
      <c r="O105" s="143"/>
      <c r="P105" s="1501">
        <f t="shared" si="304"/>
        <v>0</v>
      </c>
      <c r="Q105" s="1501"/>
      <c r="R105" s="131"/>
      <c r="S105" s="131"/>
      <c r="T105" s="1497">
        <f t="shared" si="305"/>
        <v>0</v>
      </c>
      <c r="U105" s="1497"/>
      <c r="V105" s="1497"/>
      <c r="W105" s="1497"/>
      <c r="Y105" s="11">
        <v>5500</v>
      </c>
    </row>
    <row r="106" spans="1:97" ht="73" customHeight="1" thickBot="1">
      <c r="A106" s="1497" t="s">
        <v>85</v>
      </c>
      <c r="B106" s="1497"/>
      <c r="C106" s="1497"/>
      <c r="D106" s="1497"/>
      <c r="E106" s="1502" t="s">
        <v>107</v>
      </c>
      <c r="F106" s="1502"/>
      <c r="G106" s="1502"/>
      <c r="H106" s="1502"/>
      <c r="I106" s="1499">
        <v>60</v>
      </c>
      <c r="J106" s="1499"/>
      <c r="K106" s="1500">
        <f t="shared" si="303"/>
        <v>330000</v>
      </c>
      <c r="L106" s="1500"/>
      <c r="M106" s="1499">
        <v>95</v>
      </c>
      <c r="N106" s="1499"/>
      <c r="O106" s="143"/>
      <c r="P106" s="1501">
        <f t="shared" si="304"/>
        <v>0</v>
      </c>
      <c r="Q106" s="1501"/>
      <c r="R106" s="131"/>
      <c r="S106" s="131"/>
      <c r="T106" s="1497">
        <f t="shared" si="305"/>
        <v>0</v>
      </c>
      <c r="U106" s="1497"/>
      <c r="V106" s="1497"/>
      <c r="W106" s="1497"/>
      <c r="Y106" s="11">
        <v>5500</v>
      </c>
    </row>
    <row r="107" spans="1:97"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97" ht="73" customHeight="1" thickBot="1">
      <c r="A108" s="1488"/>
      <c r="B108" s="1488"/>
      <c r="C108" s="1488"/>
      <c r="D108" s="1488"/>
      <c r="E108" s="1488"/>
      <c r="F108" s="1488"/>
      <c r="G108" s="1488"/>
      <c r="H108" s="1488"/>
      <c r="I108" s="1488"/>
      <c r="J108" s="1488"/>
      <c r="K108" s="1488"/>
      <c r="L108" s="1488"/>
      <c r="M108" s="1488"/>
      <c r="N108" s="1488"/>
      <c r="O108" s="46"/>
      <c r="P108" s="1507">
        <f>Q95/P107</f>
        <v>0.85763293310463118</v>
      </c>
      <c r="Q108" s="1507"/>
      <c r="T108" s="1395"/>
      <c r="U108" s="1395"/>
      <c r="V108" s="1395"/>
      <c r="W108" s="1395"/>
      <c r="Y108" s="1508" t="s">
        <v>109</v>
      </c>
      <c r="Z108" s="1509"/>
      <c r="AA108" s="1510"/>
    </row>
    <row r="109" spans="1:97" ht="32" customHeight="1" thickTop="1"/>
    <row r="110" spans="1:97" ht="32" customHeight="1"/>
    <row r="111" spans="1:97" ht="32" customHeight="1"/>
    <row r="112" spans="1:97" ht="32" customHeight="1"/>
    <row r="113" ht="32" customHeight="1"/>
  </sheetData>
  <mergeCells count="240">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99:W99"/>
    <mergeCell ref="A100:D100"/>
    <mergeCell ref="E100:H100"/>
    <mergeCell ref="I100:J100"/>
    <mergeCell ref="K100:L100"/>
    <mergeCell ref="M100:N100"/>
    <mergeCell ref="P100:Q100"/>
    <mergeCell ref="T100:W100"/>
    <mergeCell ref="A99:D99"/>
    <mergeCell ref="E99:H99"/>
    <mergeCell ref="I99:J99"/>
    <mergeCell ref="K99:L99"/>
    <mergeCell ref="M99:N99"/>
    <mergeCell ref="P99:Q99"/>
    <mergeCell ref="DK93:DL93"/>
    <mergeCell ref="BJ95:BL95"/>
    <mergeCell ref="CA95:CE95"/>
    <mergeCell ref="AJ93:AK93"/>
    <mergeCell ref="AL93:AO93"/>
    <mergeCell ref="AZ93:BA93"/>
    <mergeCell ref="BB93:BC93"/>
    <mergeCell ref="BD93:BE93"/>
    <mergeCell ref="BF93:BG93"/>
    <mergeCell ref="DH74:DJ74"/>
    <mergeCell ref="N93:Q93"/>
    <mergeCell ref="Y93:AA95"/>
    <mergeCell ref="AB93:AC93"/>
    <mergeCell ref="AD93:AE93"/>
    <mergeCell ref="AF93:AG93"/>
    <mergeCell ref="AH93:AI93"/>
    <mergeCell ref="A93:C95"/>
    <mergeCell ref="D93:E93"/>
    <mergeCell ref="F93:G93"/>
    <mergeCell ref="H93:I93"/>
    <mergeCell ref="J93:K93"/>
    <mergeCell ref="L93:M93"/>
    <mergeCell ref="BH93:BI93"/>
    <mergeCell ref="CK93:CO93"/>
    <mergeCell ref="CW93:CX93"/>
    <mergeCell ref="CT71:CU71"/>
    <mergeCell ref="CY71:CY73"/>
    <mergeCell ref="DH71:DI71"/>
    <mergeCell ref="DM71:DM73"/>
    <mergeCell ref="CT72:CU72"/>
    <mergeCell ref="DH72:DI72"/>
    <mergeCell ref="CT73:CU73"/>
    <mergeCell ref="DH73:DI73"/>
    <mergeCell ref="A77:B92"/>
    <mergeCell ref="C77:D77"/>
    <mergeCell ref="G77:P77"/>
    <mergeCell ref="Y77:Z92"/>
    <mergeCell ref="AA77:AB77"/>
    <mergeCell ref="AE77:AN77"/>
    <mergeCell ref="AW77:AX92"/>
    <mergeCell ref="AY77:AZ77"/>
    <mergeCell ref="BC77:BL77"/>
    <mergeCell ref="BV77:BW92"/>
    <mergeCell ref="BY77:CE77"/>
    <mergeCell ref="C78:P78"/>
    <mergeCell ref="AA78:AN78"/>
    <mergeCell ref="AY78:BL78"/>
    <mergeCell ref="BX78:CE78"/>
    <mergeCell ref="CT74:CV74"/>
    <mergeCell ref="CT66:CY66"/>
    <mergeCell ref="DH66:DM66"/>
    <mergeCell ref="CT67:CU67"/>
    <mergeCell ref="DH67:DI67"/>
    <mergeCell ref="CT68:CU68"/>
    <mergeCell ref="CY68:CY70"/>
    <mergeCell ref="DH68:DI68"/>
    <mergeCell ref="DM68:DM70"/>
    <mergeCell ref="CT69:CU69"/>
    <mergeCell ref="DH69:DI69"/>
    <mergeCell ref="DH70:DI70"/>
    <mergeCell ref="CT70:CU70"/>
    <mergeCell ref="A65:Q65"/>
    <mergeCell ref="Y65:AO65"/>
    <mergeCell ref="AW65:BO65"/>
    <mergeCell ref="BV65:CK65"/>
    <mergeCell ref="CM65:CR65"/>
    <mergeCell ref="DA65:DF65"/>
    <mergeCell ref="A64:B64"/>
    <mergeCell ref="Y64:Z64"/>
    <mergeCell ref="AW64:AX64"/>
    <mergeCell ref="BV64:BW64"/>
    <mergeCell ref="CT64:CX64"/>
    <mergeCell ref="DH64:DL64"/>
    <mergeCell ref="A55:Q55"/>
    <mergeCell ref="Y55:AO55"/>
    <mergeCell ref="AW55:BO55"/>
    <mergeCell ref="BV55:CK55"/>
    <mergeCell ref="CM55:CR55"/>
    <mergeCell ref="DA55:DF55"/>
    <mergeCell ref="A54:B54"/>
    <mergeCell ref="Y54:Z54"/>
    <mergeCell ref="AW54:AX54"/>
    <mergeCell ref="BV54:BW54"/>
    <mergeCell ref="CT54:CX54"/>
    <mergeCell ref="DH54:DL54"/>
    <mergeCell ref="A45:Q45"/>
    <mergeCell ref="Y45:AO45"/>
    <mergeCell ref="AW45:BO45"/>
    <mergeCell ref="BV45:CK45"/>
    <mergeCell ref="CM45:CR45"/>
    <mergeCell ref="DA45:DF45"/>
    <mergeCell ref="A44:B44"/>
    <mergeCell ref="Y44:Z44"/>
    <mergeCell ref="AW44:AX44"/>
    <mergeCell ref="BV44:BW44"/>
    <mergeCell ref="CT44:CX44"/>
    <mergeCell ref="DH44:DL44"/>
    <mergeCell ref="A35:Q35"/>
    <mergeCell ref="Y35:AO35"/>
    <mergeCell ref="AW35:BO35"/>
    <mergeCell ref="BV35:CK35"/>
    <mergeCell ref="CM35:CR35"/>
    <mergeCell ref="DA35:DF35"/>
    <mergeCell ref="A34:B34"/>
    <mergeCell ref="Y34:Z34"/>
    <mergeCell ref="AW34:AX34"/>
    <mergeCell ref="BV34:BW34"/>
    <mergeCell ref="CT34:CX34"/>
    <mergeCell ref="DH34:DL34"/>
    <mergeCell ref="DH24:DL24"/>
    <mergeCell ref="A25:Q25"/>
    <mergeCell ref="Y25:AO25"/>
    <mergeCell ref="AW25:BO25"/>
    <mergeCell ref="BV25:CK25"/>
    <mergeCell ref="CM25:CR25"/>
    <mergeCell ref="DA25:DF25"/>
    <mergeCell ref="DA18:DE22"/>
    <mergeCell ref="A24:B24"/>
    <mergeCell ref="Y24:Z24"/>
    <mergeCell ref="AW24:AX24"/>
    <mergeCell ref="BV24:BW24"/>
    <mergeCell ref="CT24:CX24"/>
    <mergeCell ref="A15:Q15"/>
    <mergeCell ref="Y15:AO15"/>
    <mergeCell ref="AW15:BO15"/>
    <mergeCell ref="BV15:CK15"/>
    <mergeCell ref="CM15:CR15"/>
    <mergeCell ref="DA15:DF15"/>
    <mergeCell ref="A14:B14"/>
    <mergeCell ref="Y14:Z14"/>
    <mergeCell ref="AW14:AX14"/>
    <mergeCell ref="BV14:BW14"/>
    <mergeCell ref="CT14:CX14"/>
    <mergeCell ref="DH14:DL14"/>
    <mergeCell ref="DA4:DF4"/>
    <mergeCell ref="A5:Q5"/>
    <mergeCell ref="T5:W5"/>
    <mergeCell ref="Y5:AO5"/>
    <mergeCell ref="AW5:BO5"/>
    <mergeCell ref="BV5:CK5"/>
    <mergeCell ref="CM5:CR5"/>
    <mergeCell ref="DA5:DF5"/>
    <mergeCell ref="AM4:AO4"/>
    <mergeCell ref="AW4:AX4"/>
    <mergeCell ref="BV4:BW4"/>
    <mergeCell ref="CB4:CD4"/>
    <mergeCell ref="CG4:CJ4"/>
    <mergeCell ref="CM4:CR4"/>
    <mergeCell ref="BV3:CF3"/>
    <mergeCell ref="CG3:CJ3"/>
    <mergeCell ref="A4:B4"/>
    <mergeCell ref="E4:K4"/>
    <mergeCell ref="L4:M4"/>
    <mergeCell ref="O4:Q4"/>
    <mergeCell ref="Y4:Z4"/>
    <mergeCell ref="AC4:AI4"/>
    <mergeCell ref="AJ4:AK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scale="1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C3B8-A4EE-BE4E-B358-17E9572F9D72}">
  <sheetPr>
    <tabColor rgb="FFFFC000"/>
    <pageSetUpPr fitToPage="1"/>
  </sheetPr>
  <dimension ref="A1:DE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0.83203125" style="1" customWidth="1"/>
    <col min="74" max="74" width="15.5" style="1" customWidth="1"/>
    <col min="75" max="75" width="7.1640625" style="1" customWidth="1"/>
    <col min="76" max="81" width="16" style="1" customWidth="1"/>
    <col min="82" max="82" width="26.33203125" style="1" customWidth="1"/>
    <col min="83" max="85" width="16" style="1" customWidth="1"/>
    <col min="86" max="86" width="5.1640625" style="1" customWidth="1"/>
    <col min="87" max="88" width="16.5" style="1" bestFit="1" customWidth="1"/>
    <col min="89" max="89" width="11.83203125" style="1" customWidth="1"/>
    <col min="90" max="92" width="10.33203125" style="1" customWidth="1"/>
    <col min="93" max="93" width="6" style="1" customWidth="1"/>
    <col min="94" max="94" width="9" style="1"/>
    <col min="95" max="95" width="19.5" style="1" customWidth="1"/>
    <col min="96" max="98" width="9.1640625" style="1" bestFit="1" customWidth="1"/>
    <col min="99" max="99" width="11.1640625" style="1" bestFit="1" customWidth="1"/>
    <col min="100" max="108" width="9" style="1"/>
    <col min="109" max="109" width="12.5" style="1" bestFit="1" customWidth="1"/>
    <col min="110" max="16384" width="9" style="1"/>
  </cols>
  <sheetData>
    <row r="1" spans="1:109" s="31" customFormat="1" ht="64" customHeight="1">
      <c r="A1" s="144" t="s">
        <v>445</v>
      </c>
      <c r="B1" s="42"/>
      <c r="T1" s="105"/>
      <c r="U1" s="105"/>
      <c r="V1" s="105"/>
      <c r="W1" s="105"/>
      <c r="X1" s="105"/>
      <c r="Y1" s="41"/>
      <c r="Z1" s="42"/>
      <c r="AR1" s="105"/>
      <c r="AS1" s="105"/>
      <c r="AT1" s="105"/>
      <c r="AU1" s="105"/>
      <c r="AV1" s="105"/>
      <c r="AW1" s="41"/>
      <c r="AX1" s="42"/>
      <c r="CF1" s="238"/>
      <c r="CO1" s="32"/>
      <c r="CW1" s="486"/>
      <c r="CX1" s="486"/>
      <c r="CY1" s="486"/>
      <c r="CZ1" s="486"/>
      <c r="DA1" s="486"/>
      <c r="DB1" s="486"/>
      <c r="DC1" s="487"/>
      <c r="DD1" s="486"/>
      <c r="DE1" s="486"/>
    </row>
    <row r="2" spans="1:109" s="31" customFormat="1" ht="34.25" customHeight="1" thickBot="1">
      <c r="A2" s="1385" t="s">
        <v>510</v>
      </c>
      <c r="B2" s="1386"/>
      <c r="C2" s="132" t="s">
        <v>4</v>
      </c>
      <c r="D2" s="133"/>
      <c r="E2" s="133"/>
      <c r="F2" s="133">
        <v>3</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v>
      </c>
      <c r="BK2" s="33"/>
      <c r="BL2" s="32" t="s">
        <v>51</v>
      </c>
      <c r="BM2" s="32"/>
      <c r="BN2" s="32"/>
      <c r="BO2" s="31">
        <v>240</v>
      </c>
      <c r="CD2" s="201">
        <f>CD14+CD24+CD34+CD44+CD54+CD64</f>
        <v>1599750</v>
      </c>
      <c r="CG2" s="31">
        <v>10</v>
      </c>
    </row>
    <row r="3" spans="1:109" ht="53" customHeight="1" thickTop="1">
      <c r="A3" s="1389" t="s">
        <v>67</v>
      </c>
      <c r="B3" s="1390"/>
      <c r="C3" s="1391" t="s">
        <v>23</v>
      </c>
      <c r="D3" s="1391"/>
      <c r="E3" s="1392"/>
      <c r="F3" s="1393"/>
      <c r="G3" s="1393"/>
      <c r="H3" s="1393"/>
      <c r="I3" s="1393"/>
      <c r="J3" s="1393"/>
      <c r="K3" s="1393"/>
      <c r="L3" s="1393"/>
      <c r="M3" s="1393"/>
      <c r="N3" s="1393"/>
      <c r="O3" s="1393"/>
      <c r="P3" s="1393"/>
      <c r="Q3" s="1394"/>
      <c r="R3" s="2"/>
      <c r="T3" s="1395"/>
      <c r="U3" s="1395"/>
      <c r="V3" s="1395"/>
      <c r="W3" s="1395"/>
      <c r="Y3" s="1396" t="s">
        <v>68</v>
      </c>
      <c r="Z3" s="1397"/>
      <c r="AA3" s="1391" t="s">
        <v>23</v>
      </c>
      <c r="AB3" s="1391"/>
      <c r="AC3" s="1392"/>
      <c r="AD3" s="1393"/>
      <c r="AE3" s="1393"/>
      <c r="AF3" s="1393"/>
      <c r="AG3" s="1393"/>
      <c r="AH3" s="1393"/>
      <c r="AI3" s="1393"/>
      <c r="AJ3" s="1393"/>
      <c r="AK3" s="1393"/>
      <c r="AL3" s="1393"/>
      <c r="AM3" s="1393"/>
      <c r="AN3" s="1393"/>
      <c r="AO3" s="1394"/>
      <c r="AP3" s="2"/>
      <c r="AW3" s="1398" t="s">
        <v>116</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511</v>
      </c>
      <c r="BW3" s="1399"/>
      <c r="BX3" s="1399"/>
      <c r="BY3" s="1399"/>
      <c r="BZ3" s="1399"/>
      <c r="CA3" s="1399"/>
      <c r="CB3" s="1399"/>
      <c r="CC3" s="1399"/>
      <c r="CD3" s="1399"/>
      <c r="CE3" s="1399"/>
      <c r="CF3" s="120" t="s">
        <v>86</v>
      </c>
      <c r="CG3" s="121" t="s">
        <v>35</v>
      </c>
    </row>
    <row r="4" spans="1:109" s="46" customFormat="1" ht="53" customHeight="1">
      <c r="A4" s="1403" t="s">
        <v>58</v>
      </c>
      <c r="B4" s="1404"/>
      <c r="C4" s="115" t="s">
        <v>59</v>
      </c>
      <c r="D4" s="115">
        <v>600</v>
      </c>
      <c r="E4" s="1405" t="s">
        <v>60</v>
      </c>
      <c r="F4" s="1406"/>
      <c r="G4" s="1406"/>
      <c r="H4" s="1406"/>
      <c r="I4" s="1406"/>
      <c r="J4" s="1406"/>
      <c r="K4" s="1407"/>
      <c r="L4" s="1408">
        <v>3300</v>
      </c>
      <c r="M4" s="1408"/>
      <c r="N4" s="116" t="s">
        <v>35</v>
      </c>
      <c r="O4" s="1409">
        <f>D4*L4</f>
        <v>1980000</v>
      </c>
      <c r="P4" s="1409"/>
      <c r="Q4" s="1410"/>
      <c r="R4" s="69"/>
      <c r="T4" s="106"/>
      <c r="U4" s="106"/>
      <c r="V4" s="106"/>
      <c r="W4" s="106"/>
      <c r="X4" s="106"/>
      <c r="Y4" s="1403" t="s">
        <v>58</v>
      </c>
      <c r="Z4" s="1404"/>
      <c r="AA4" s="115" t="s">
        <v>59</v>
      </c>
      <c r="AB4" s="115">
        <f>D4</f>
        <v>600</v>
      </c>
      <c r="AC4" s="1405" t="s">
        <v>61</v>
      </c>
      <c r="AD4" s="1406"/>
      <c r="AE4" s="1406"/>
      <c r="AF4" s="1406"/>
      <c r="AG4" s="1406"/>
      <c r="AH4" s="1406"/>
      <c r="AI4" s="1407"/>
      <c r="AJ4" s="1408">
        <v>2000</v>
      </c>
      <c r="AK4" s="1408"/>
      <c r="AL4" s="71" t="s">
        <v>35</v>
      </c>
      <c r="AM4" s="1421">
        <f>AB4*AJ4</f>
        <v>1200000</v>
      </c>
      <c r="AN4" s="1421"/>
      <c r="AO4" s="1422"/>
      <c r="AP4" s="69"/>
      <c r="AR4" s="106"/>
      <c r="AS4" s="106"/>
      <c r="AT4" s="106"/>
      <c r="AU4" s="106"/>
      <c r="AV4" s="106"/>
      <c r="AW4" s="1423" t="s">
        <v>58</v>
      </c>
      <c r="AX4" s="1424"/>
      <c r="AY4" s="122" t="s">
        <v>59</v>
      </c>
      <c r="AZ4" s="122"/>
      <c r="BA4" s="122"/>
      <c r="BB4" s="122"/>
      <c r="BC4" s="122"/>
      <c r="BD4" s="122"/>
      <c r="BE4" s="122"/>
      <c r="BF4" s="122"/>
      <c r="BG4" s="122"/>
      <c r="BH4" s="123">
        <f>D4</f>
        <v>600</v>
      </c>
      <c r="BI4" s="124" t="s">
        <v>62</v>
      </c>
      <c r="BJ4" s="125">
        <f>L4+AJ4</f>
        <v>5300</v>
      </c>
      <c r="BK4" s="124" t="s">
        <v>35</v>
      </c>
      <c r="BL4" s="125">
        <f>O4+AM4</f>
        <v>3180000</v>
      </c>
      <c r="BM4" s="124" t="s">
        <v>87</v>
      </c>
      <c r="BN4" s="126">
        <f>BH4/BJ2</f>
        <v>200</v>
      </c>
      <c r="BO4" s="127">
        <f>BL4/BJ2</f>
        <v>1060000</v>
      </c>
      <c r="BP4" s="69"/>
      <c r="BV4" s="1423" t="s">
        <v>125</v>
      </c>
      <c r="BW4" s="1424"/>
      <c r="BX4" s="122" t="s">
        <v>59</v>
      </c>
      <c r="BY4" s="123"/>
      <c r="BZ4" s="124" t="s">
        <v>62</v>
      </c>
      <c r="CA4" s="169"/>
      <c r="CB4" s="1425" t="s">
        <v>130</v>
      </c>
      <c r="CC4" s="1427"/>
      <c r="CD4" s="198">
        <v>9275000</v>
      </c>
      <c r="CE4" s="200" t="s">
        <v>87</v>
      </c>
      <c r="CF4" s="171"/>
      <c r="CG4" s="199">
        <f>CD4/CG2</f>
        <v>927500</v>
      </c>
      <c r="CI4" s="1414" t="s">
        <v>416</v>
      </c>
      <c r="CJ4" s="1415"/>
      <c r="CK4" s="1415"/>
      <c r="CL4" s="1415"/>
      <c r="CM4" s="1415"/>
      <c r="CN4" s="1416"/>
    </row>
    <row r="5" spans="1:109"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9"/>
      <c r="CI5" s="1420" t="str">
        <f>BV5</f>
        <v>1st week</v>
      </c>
      <c r="CJ5" s="1420"/>
      <c r="CK5" s="1420"/>
      <c r="CL5" s="1420"/>
      <c r="CM5" s="1420"/>
      <c r="CN5" s="1420"/>
      <c r="CR5" s="46"/>
    </row>
    <row r="6" spans="1:109"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126</v>
      </c>
      <c r="CE6" s="175" t="s">
        <v>77</v>
      </c>
      <c r="CF6" s="175" t="s">
        <v>129</v>
      </c>
      <c r="CG6" s="176" t="s">
        <v>128</v>
      </c>
      <c r="CI6" s="331" t="s">
        <v>172</v>
      </c>
      <c r="CJ6" s="332" t="s">
        <v>173</v>
      </c>
      <c r="CK6" s="65" t="s">
        <v>174</v>
      </c>
      <c r="CL6" s="65" t="s">
        <v>175</v>
      </c>
      <c r="CM6" s="65" t="s">
        <v>176</v>
      </c>
      <c r="CN6" s="333" t="s">
        <v>184</v>
      </c>
      <c r="CP6" s="1" t="s">
        <v>179</v>
      </c>
      <c r="CQ6" s="1"/>
      <c r="CR6" s="46" t="s">
        <v>182</v>
      </c>
    </row>
    <row r="7" spans="1:109"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80">
        <f t="shared" ref="CD7:CD13" si="18">BY7+CA7+CC7</f>
        <v>0</v>
      </c>
      <c r="CE7" s="181" t="e">
        <f>CD7/BX7</f>
        <v>#DIV/0!</v>
      </c>
      <c r="CF7" s="181"/>
      <c r="CG7" s="182" t="e">
        <f>CD7/CF7</f>
        <v>#DIV/0!</v>
      </c>
      <c r="CI7" s="326"/>
      <c r="CJ7" s="326"/>
      <c r="CK7" s="334"/>
      <c r="CL7" s="334"/>
      <c r="CM7" s="334"/>
      <c r="CN7" s="356">
        <f t="shared" ref="CN7:CN14" si="19">SUM(CK7:CM7)/3</f>
        <v>0</v>
      </c>
      <c r="CP7" s="355" t="s">
        <v>180</v>
      </c>
      <c r="CQ7" s="3"/>
      <c r="CR7" s="354">
        <v>5</v>
      </c>
    </row>
    <row r="8" spans="1:109"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0</v>
      </c>
      <c r="AY8" s="57">
        <f t="shared" ref="AY8:AY14" si="31">C8</f>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8"/>
      <c r="CB8" s="179" t="e">
        <f t="shared" si="17"/>
        <v>#DIV/0!</v>
      </c>
      <c r="CC8" s="179"/>
      <c r="CD8" s="180">
        <f t="shared" si="18"/>
        <v>0</v>
      </c>
      <c r="CE8" s="181" t="e">
        <f t="shared" ref="CE8:CE13" si="37">CD8/BX8</f>
        <v>#DIV/0!</v>
      </c>
      <c r="CF8" s="181"/>
      <c r="CG8" s="182" t="e">
        <f t="shared" ref="CG8:CG14" si="38">CD8/CF8</f>
        <v>#DIV/0!</v>
      </c>
      <c r="CI8" s="326"/>
      <c r="CJ8" s="326"/>
      <c r="CK8" s="334"/>
      <c r="CL8" s="334"/>
      <c r="CM8" s="334"/>
      <c r="CN8" s="356">
        <f t="shared" si="19"/>
        <v>0</v>
      </c>
      <c r="CP8" s="42" t="s">
        <v>181</v>
      </c>
      <c r="CR8" s="1">
        <v>4</v>
      </c>
    </row>
    <row r="9" spans="1:109" ht="23.5" customHeight="1">
      <c r="A9" s="77" t="s">
        <v>7</v>
      </c>
      <c r="B9" s="68">
        <v>1</v>
      </c>
      <c r="C9" s="57">
        <f t="shared" si="0"/>
        <v>30</v>
      </c>
      <c r="D9" s="54">
        <v>10</v>
      </c>
      <c r="E9" s="7">
        <f t="shared" si="1"/>
        <v>33000</v>
      </c>
      <c r="F9" s="54"/>
      <c r="G9" s="7">
        <f t="shared" si="2"/>
        <v>0</v>
      </c>
      <c r="H9" s="54"/>
      <c r="I9" s="6">
        <f t="shared" si="3"/>
        <v>0</v>
      </c>
      <c r="J9" s="54">
        <v>20</v>
      </c>
      <c r="K9" s="6">
        <f t="shared" si="4"/>
        <v>40000</v>
      </c>
      <c r="L9" s="6">
        <f t="shared" si="20"/>
        <v>73000</v>
      </c>
      <c r="M9" s="6">
        <f t="shared" si="21"/>
        <v>2433.3333333333335</v>
      </c>
      <c r="N9" s="70"/>
      <c r="O9" s="54"/>
      <c r="P9" s="6"/>
      <c r="Q9" s="76" t="e">
        <f t="shared" si="22"/>
        <v>#DIV/0!</v>
      </c>
      <c r="R9" s="2"/>
      <c r="T9" s="107">
        <v>3300</v>
      </c>
      <c r="U9" s="107">
        <v>3800</v>
      </c>
      <c r="V9" s="107">
        <v>4800</v>
      </c>
      <c r="W9" s="107">
        <v>2000</v>
      </c>
      <c r="X9" s="107"/>
      <c r="Y9" s="77" t="s">
        <v>7</v>
      </c>
      <c r="Z9" s="48">
        <f t="shared" si="5"/>
        <v>1</v>
      </c>
      <c r="AA9" s="57">
        <f t="shared" si="6"/>
        <v>30</v>
      </c>
      <c r="AB9" s="7">
        <f t="shared" si="7"/>
        <v>10</v>
      </c>
      <c r="AC9" s="7">
        <f t="shared" si="8"/>
        <v>17000</v>
      </c>
      <c r="AD9" s="7">
        <f t="shared" si="23"/>
        <v>0</v>
      </c>
      <c r="AE9" s="7">
        <f t="shared" si="9"/>
        <v>0</v>
      </c>
      <c r="AF9" s="7">
        <f t="shared" si="24"/>
        <v>0</v>
      </c>
      <c r="AG9" s="7">
        <f t="shared" si="10"/>
        <v>0</v>
      </c>
      <c r="AH9" s="7">
        <f t="shared" si="25"/>
        <v>20</v>
      </c>
      <c r="AI9" s="7">
        <f t="shared" si="11"/>
        <v>28000</v>
      </c>
      <c r="AJ9" s="7">
        <f t="shared" si="26"/>
        <v>45000</v>
      </c>
      <c r="AK9" s="6">
        <f t="shared" si="27"/>
        <v>1500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1</v>
      </c>
      <c r="AY9" s="57">
        <f t="shared" si="31"/>
        <v>30</v>
      </c>
      <c r="AZ9" s="54">
        <v>22</v>
      </c>
      <c r="BA9" s="7">
        <f t="shared" si="12"/>
        <v>0</v>
      </c>
      <c r="BB9" s="54">
        <v>10</v>
      </c>
      <c r="BC9" s="7">
        <f t="shared" si="13"/>
        <v>0</v>
      </c>
      <c r="BD9" s="54">
        <v>6</v>
      </c>
      <c r="BE9" s="6">
        <f t="shared" si="14"/>
        <v>0</v>
      </c>
      <c r="BF9" s="54"/>
      <c r="BG9" s="6">
        <f t="shared" si="15"/>
        <v>0</v>
      </c>
      <c r="BH9" s="6">
        <f t="shared" si="32"/>
        <v>73000</v>
      </c>
      <c r="BI9" s="6">
        <f t="shared" si="32"/>
        <v>2433.3333333333335</v>
      </c>
      <c r="BJ9" s="6">
        <f t="shared" si="33"/>
        <v>45000</v>
      </c>
      <c r="BK9" s="7">
        <f t="shared" si="33"/>
        <v>1500</v>
      </c>
      <c r="BL9" s="101">
        <f t="shared" si="34"/>
        <v>118000</v>
      </c>
      <c r="BM9" s="90">
        <f t="shared" si="34"/>
        <v>3933.3333333333335</v>
      </c>
      <c r="BN9" s="90"/>
      <c r="BO9" s="76" t="e">
        <f t="shared" si="35"/>
        <v>#DIV/0!</v>
      </c>
      <c r="BP9" s="2"/>
      <c r="BR9" s="55"/>
      <c r="BS9" s="55"/>
      <c r="BT9" s="55"/>
      <c r="BU9" s="55"/>
      <c r="BV9" s="173" t="s">
        <v>7</v>
      </c>
      <c r="BW9" s="190">
        <f t="shared" si="36"/>
        <v>1</v>
      </c>
      <c r="BX9" s="119">
        <v>66</v>
      </c>
      <c r="BY9" s="178">
        <v>125600</v>
      </c>
      <c r="BZ9" s="178">
        <f t="shared" si="16"/>
        <v>1903.030303030303</v>
      </c>
      <c r="CA9" s="178">
        <v>67050</v>
      </c>
      <c r="CB9" s="179">
        <f t="shared" si="17"/>
        <v>1015.9090909090909</v>
      </c>
      <c r="CC9" s="179"/>
      <c r="CD9" s="180">
        <f t="shared" si="18"/>
        <v>192650</v>
      </c>
      <c r="CE9" s="181">
        <f t="shared" si="37"/>
        <v>2918.939393939394</v>
      </c>
      <c r="CF9" s="181"/>
      <c r="CG9" s="182" t="e">
        <f t="shared" si="38"/>
        <v>#DIV/0!</v>
      </c>
      <c r="CI9" s="326">
        <v>15.1</v>
      </c>
      <c r="CJ9" s="326">
        <v>26.3</v>
      </c>
      <c r="CK9" s="568">
        <v>5</v>
      </c>
      <c r="CL9" s="568">
        <v>5</v>
      </c>
      <c r="CM9" s="579">
        <v>4</v>
      </c>
      <c r="CN9" s="356">
        <f t="shared" si="19"/>
        <v>4.666666666666667</v>
      </c>
      <c r="CP9" s="42" t="s">
        <v>185</v>
      </c>
      <c r="CR9" s="1">
        <v>3</v>
      </c>
    </row>
    <row r="10" spans="1:109" ht="23.5" customHeight="1">
      <c r="A10" s="77" t="s">
        <v>8</v>
      </c>
      <c r="B10" s="68">
        <v>2</v>
      </c>
      <c r="C10" s="57">
        <f t="shared" si="0"/>
        <v>30</v>
      </c>
      <c r="D10" s="54">
        <v>10</v>
      </c>
      <c r="E10" s="7">
        <f t="shared" si="1"/>
        <v>33000</v>
      </c>
      <c r="F10" s="54"/>
      <c r="G10" s="7">
        <f t="shared" si="2"/>
        <v>0</v>
      </c>
      <c r="H10" s="54"/>
      <c r="I10" s="6">
        <f t="shared" si="3"/>
        <v>0</v>
      </c>
      <c r="J10" s="54">
        <v>20</v>
      </c>
      <c r="K10" s="6">
        <f t="shared" si="4"/>
        <v>40000</v>
      </c>
      <c r="L10" s="6">
        <f t="shared" si="20"/>
        <v>73000</v>
      </c>
      <c r="M10" s="6">
        <f t="shared" si="21"/>
        <v>2433.3333333333335</v>
      </c>
      <c r="N10" s="70"/>
      <c r="O10" s="54"/>
      <c r="P10" s="6"/>
      <c r="Q10" s="76" t="e">
        <f t="shared" si="22"/>
        <v>#DIV/0!</v>
      </c>
      <c r="R10" s="2"/>
      <c r="T10" s="107">
        <v>3300</v>
      </c>
      <c r="U10" s="107">
        <v>3800</v>
      </c>
      <c r="V10" s="107">
        <v>4800</v>
      </c>
      <c r="W10" s="107">
        <v>2000</v>
      </c>
      <c r="X10" s="107"/>
      <c r="Y10" s="77" t="s">
        <v>8</v>
      </c>
      <c r="Z10" s="48">
        <f t="shared" si="5"/>
        <v>2</v>
      </c>
      <c r="AA10" s="57">
        <f t="shared" si="6"/>
        <v>30</v>
      </c>
      <c r="AB10" s="7">
        <f t="shared" si="7"/>
        <v>10</v>
      </c>
      <c r="AC10" s="7">
        <f t="shared" si="8"/>
        <v>17000</v>
      </c>
      <c r="AD10" s="7">
        <f t="shared" si="23"/>
        <v>0</v>
      </c>
      <c r="AE10" s="7">
        <f t="shared" si="9"/>
        <v>0</v>
      </c>
      <c r="AF10" s="7">
        <f t="shared" si="24"/>
        <v>0</v>
      </c>
      <c r="AG10" s="7">
        <f t="shared" si="10"/>
        <v>0</v>
      </c>
      <c r="AH10" s="7">
        <f t="shared" si="25"/>
        <v>20</v>
      </c>
      <c r="AI10" s="7">
        <f t="shared" si="11"/>
        <v>28000</v>
      </c>
      <c r="AJ10" s="7">
        <f t="shared" si="26"/>
        <v>45000</v>
      </c>
      <c r="AK10" s="6">
        <f t="shared" si="27"/>
        <v>1500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2</v>
      </c>
      <c r="AY10" s="57">
        <f t="shared" si="31"/>
        <v>30</v>
      </c>
      <c r="AZ10" s="54">
        <v>10</v>
      </c>
      <c r="BA10" s="7">
        <f t="shared" si="12"/>
        <v>0</v>
      </c>
      <c r="BB10" s="54">
        <v>24</v>
      </c>
      <c r="BC10" s="7">
        <f t="shared" si="13"/>
        <v>0</v>
      </c>
      <c r="BD10" s="54">
        <v>12</v>
      </c>
      <c r="BE10" s="6">
        <f t="shared" si="14"/>
        <v>0</v>
      </c>
      <c r="BF10" s="54"/>
      <c r="BG10" s="6">
        <f t="shared" si="15"/>
        <v>0</v>
      </c>
      <c r="BH10" s="6">
        <f t="shared" si="32"/>
        <v>73000</v>
      </c>
      <c r="BI10" s="6">
        <f t="shared" si="32"/>
        <v>2433.3333333333335</v>
      </c>
      <c r="BJ10" s="6">
        <f t="shared" si="33"/>
        <v>45000</v>
      </c>
      <c r="BK10" s="7">
        <f t="shared" si="33"/>
        <v>1500</v>
      </c>
      <c r="BL10" s="101">
        <f t="shared" si="34"/>
        <v>118000</v>
      </c>
      <c r="BM10" s="90">
        <f t="shared" si="34"/>
        <v>3933.3333333333335</v>
      </c>
      <c r="BN10" s="90"/>
      <c r="BO10" s="76" t="e">
        <f t="shared" si="35"/>
        <v>#DIV/0!</v>
      </c>
      <c r="BP10" s="2"/>
      <c r="BR10" s="55"/>
      <c r="BS10" s="55"/>
      <c r="BT10" s="55"/>
      <c r="BU10" s="55"/>
      <c r="BV10" s="173" t="s">
        <v>8</v>
      </c>
      <c r="BW10" s="190">
        <f t="shared" si="36"/>
        <v>2</v>
      </c>
      <c r="BX10" s="119">
        <v>30</v>
      </c>
      <c r="BY10" s="178">
        <v>78300</v>
      </c>
      <c r="BZ10" s="178">
        <f t="shared" si="16"/>
        <v>2610</v>
      </c>
      <c r="CA10" s="178">
        <v>42700</v>
      </c>
      <c r="CB10" s="179">
        <f t="shared" si="17"/>
        <v>1423.3333333333333</v>
      </c>
      <c r="CC10" s="179"/>
      <c r="CD10" s="180">
        <f t="shared" si="18"/>
        <v>121000</v>
      </c>
      <c r="CE10" s="181">
        <f t="shared" si="37"/>
        <v>4033.3333333333335</v>
      </c>
      <c r="CF10" s="181"/>
      <c r="CG10" s="182" t="e">
        <f t="shared" si="38"/>
        <v>#DIV/0!</v>
      </c>
      <c r="CI10" s="326">
        <v>18.2</v>
      </c>
      <c r="CJ10" s="326">
        <v>22</v>
      </c>
      <c r="CK10" s="635">
        <v>2</v>
      </c>
      <c r="CL10" s="637">
        <v>1</v>
      </c>
      <c r="CM10" s="635">
        <v>2</v>
      </c>
      <c r="CN10" s="356">
        <f t="shared" si="19"/>
        <v>1.6666666666666667</v>
      </c>
      <c r="CP10" s="42" t="s">
        <v>177</v>
      </c>
      <c r="CR10" s="1">
        <v>2</v>
      </c>
    </row>
    <row r="11" spans="1:109" ht="23.5" customHeight="1">
      <c r="A11" s="77" t="s">
        <v>9</v>
      </c>
      <c r="B11" s="68">
        <v>3</v>
      </c>
      <c r="C11" s="57">
        <f t="shared" si="0"/>
        <v>30</v>
      </c>
      <c r="D11" s="54">
        <v>10</v>
      </c>
      <c r="E11" s="7">
        <f t="shared" si="1"/>
        <v>33000</v>
      </c>
      <c r="F11" s="54"/>
      <c r="G11" s="7">
        <f t="shared" si="2"/>
        <v>0</v>
      </c>
      <c r="H11" s="54"/>
      <c r="I11" s="6">
        <f t="shared" si="3"/>
        <v>0</v>
      </c>
      <c r="J11" s="54">
        <v>20</v>
      </c>
      <c r="K11" s="6">
        <f t="shared" si="4"/>
        <v>40000</v>
      </c>
      <c r="L11" s="6">
        <f t="shared" si="20"/>
        <v>73000</v>
      </c>
      <c r="M11" s="6">
        <f t="shared" si="21"/>
        <v>2433.3333333333335</v>
      </c>
      <c r="N11" s="70"/>
      <c r="O11" s="54"/>
      <c r="P11" s="6"/>
      <c r="Q11" s="76" t="e">
        <f t="shared" si="22"/>
        <v>#DIV/0!</v>
      </c>
      <c r="R11" s="2"/>
      <c r="T11" s="107">
        <v>3300</v>
      </c>
      <c r="U11" s="107">
        <v>3800</v>
      </c>
      <c r="V11" s="107">
        <v>4800</v>
      </c>
      <c r="W11" s="107">
        <v>2000</v>
      </c>
      <c r="X11" s="107"/>
      <c r="Y11" s="77" t="s">
        <v>9</v>
      </c>
      <c r="Z11" s="48">
        <f t="shared" si="5"/>
        <v>3</v>
      </c>
      <c r="AA11" s="57">
        <f t="shared" si="6"/>
        <v>30</v>
      </c>
      <c r="AB11" s="7">
        <f t="shared" si="7"/>
        <v>10</v>
      </c>
      <c r="AC11" s="7">
        <f t="shared" si="8"/>
        <v>17000</v>
      </c>
      <c r="AD11" s="7">
        <f t="shared" si="23"/>
        <v>0</v>
      </c>
      <c r="AE11" s="7">
        <f t="shared" si="9"/>
        <v>0</v>
      </c>
      <c r="AF11" s="7">
        <f t="shared" si="24"/>
        <v>0</v>
      </c>
      <c r="AG11" s="7">
        <f t="shared" si="10"/>
        <v>0</v>
      </c>
      <c r="AH11" s="7">
        <f t="shared" si="25"/>
        <v>20</v>
      </c>
      <c r="AI11" s="7">
        <f t="shared" si="11"/>
        <v>28000</v>
      </c>
      <c r="AJ11" s="7">
        <f t="shared" si="26"/>
        <v>45000</v>
      </c>
      <c r="AK11" s="6">
        <f t="shared" si="27"/>
        <v>1500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3</v>
      </c>
      <c r="AY11" s="57">
        <f t="shared" si="31"/>
        <v>30</v>
      </c>
      <c r="AZ11" s="54">
        <v>10</v>
      </c>
      <c r="BA11" s="7">
        <f t="shared" si="12"/>
        <v>0</v>
      </c>
      <c r="BB11" s="54">
        <v>24</v>
      </c>
      <c r="BC11" s="7">
        <f t="shared" si="13"/>
        <v>0</v>
      </c>
      <c r="BD11" s="54">
        <v>12</v>
      </c>
      <c r="BE11" s="6">
        <f t="shared" si="14"/>
        <v>0</v>
      </c>
      <c r="BF11" s="54"/>
      <c r="BG11" s="6">
        <f t="shared" si="15"/>
        <v>0</v>
      </c>
      <c r="BH11" s="6">
        <f t="shared" si="32"/>
        <v>73000</v>
      </c>
      <c r="BI11" s="6">
        <f t="shared" si="32"/>
        <v>2433.3333333333335</v>
      </c>
      <c r="BJ11" s="6">
        <f t="shared" si="33"/>
        <v>45000</v>
      </c>
      <c r="BK11" s="7">
        <f t="shared" si="33"/>
        <v>1500</v>
      </c>
      <c r="BL11" s="101">
        <f t="shared" si="34"/>
        <v>118000</v>
      </c>
      <c r="BM11" s="90">
        <f t="shared" si="34"/>
        <v>3933.3333333333335</v>
      </c>
      <c r="BN11" s="90"/>
      <c r="BO11" s="76" t="e">
        <f t="shared" si="35"/>
        <v>#DIV/0!</v>
      </c>
      <c r="BP11" s="2"/>
      <c r="BR11" s="55"/>
      <c r="BS11" s="55"/>
      <c r="BT11" s="55"/>
      <c r="BU11" s="55"/>
      <c r="BV11" s="173" t="s">
        <v>9</v>
      </c>
      <c r="BW11" s="190">
        <f t="shared" si="36"/>
        <v>3</v>
      </c>
      <c r="BX11" s="119">
        <v>44</v>
      </c>
      <c r="BY11" s="178">
        <v>72200</v>
      </c>
      <c r="BZ11" s="178">
        <f t="shared" si="16"/>
        <v>1640.909090909091</v>
      </c>
      <c r="CA11" s="178">
        <v>44400</v>
      </c>
      <c r="CB11" s="179">
        <f t="shared" si="17"/>
        <v>1009.0909090909091</v>
      </c>
      <c r="CC11" s="179"/>
      <c r="CD11" s="180">
        <f t="shared" si="18"/>
        <v>116600</v>
      </c>
      <c r="CE11" s="181">
        <f t="shared" si="37"/>
        <v>2650</v>
      </c>
      <c r="CF11" s="181"/>
      <c r="CG11" s="182" t="e">
        <f t="shared" si="38"/>
        <v>#DIV/0!</v>
      </c>
      <c r="CI11" s="326">
        <v>12.1</v>
      </c>
      <c r="CJ11" s="326">
        <v>16.8</v>
      </c>
      <c r="CK11" s="635">
        <v>2</v>
      </c>
      <c r="CL11" s="635">
        <v>2</v>
      </c>
      <c r="CM11" s="635">
        <v>2</v>
      </c>
      <c r="CN11" s="356">
        <f t="shared" si="19"/>
        <v>2</v>
      </c>
      <c r="CP11" s="42" t="s">
        <v>178</v>
      </c>
      <c r="CR11" s="1">
        <v>1</v>
      </c>
    </row>
    <row r="12" spans="1:109" ht="23.5" customHeight="1">
      <c r="A12" s="77" t="s">
        <v>10</v>
      </c>
      <c r="B12" s="68">
        <v>4</v>
      </c>
      <c r="C12" s="57">
        <f t="shared" si="0"/>
        <v>30</v>
      </c>
      <c r="D12" s="54">
        <v>10</v>
      </c>
      <c r="E12" s="7">
        <f t="shared" si="1"/>
        <v>33000</v>
      </c>
      <c r="F12" s="54"/>
      <c r="G12" s="7">
        <f t="shared" si="2"/>
        <v>0</v>
      </c>
      <c r="H12" s="54"/>
      <c r="I12" s="6">
        <f t="shared" si="3"/>
        <v>0</v>
      </c>
      <c r="J12" s="54">
        <v>20</v>
      </c>
      <c r="K12" s="6">
        <f t="shared" si="4"/>
        <v>40000</v>
      </c>
      <c r="L12" s="6">
        <f t="shared" si="20"/>
        <v>73000</v>
      </c>
      <c r="M12" s="6">
        <f t="shared" si="21"/>
        <v>2433.3333333333335</v>
      </c>
      <c r="N12" s="70" t="s">
        <v>94</v>
      </c>
      <c r="O12" s="54">
        <v>160</v>
      </c>
      <c r="P12" s="6"/>
      <c r="Q12" s="76" t="e">
        <f t="shared" si="22"/>
        <v>#DIV/0!</v>
      </c>
      <c r="R12" s="2"/>
      <c r="T12" s="107">
        <v>3300</v>
      </c>
      <c r="U12" s="107">
        <v>3800</v>
      </c>
      <c r="V12" s="107">
        <v>4800</v>
      </c>
      <c r="W12" s="107">
        <v>2000</v>
      </c>
      <c r="X12" s="107"/>
      <c r="Y12" s="77" t="s">
        <v>10</v>
      </c>
      <c r="Z12" s="48">
        <f t="shared" si="5"/>
        <v>4</v>
      </c>
      <c r="AA12" s="57">
        <f t="shared" si="6"/>
        <v>30</v>
      </c>
      <c r="AB12" s="7">
        <f t="shared" si="7"/>
        <v>10</v>
      </c>
      <c r="AC12" s="7">
        <f t="shared" si="8"/>
        <v>17000</v>
      </c>
      <c r="AD12" s="7">
        <f t="shared" si="23"/>
        <v>0</v>
      </c>
      <c r="AE12" s="7">
        <f t="shared" si="9"/>
        <v>0</v>
      </c>
      <c r="AF12" s="7">
        <f t="shared" si="24"/>
        <v>0</v>
      </c>
      <c r="AG12" s="7">
        <f t="shared" si="10"/>
        <v>0</v>
      </c>
      <c r="AH12" s="7">
        <f t="shared" si="25"/>
        <v>20</v>
      </c>
      <c r="AI12" s="7">
        <f t="shared" si="11"/>
        <v>28000</v>
      </c>
      <c r="AJ12" s="7">
        <f t="shared" si="26"/>
        <v>45000</v>
      </c>
      <c r="AK12" s="6">
        <f t="shared" si="27"/>
        <v>1500</v>
      </c>
      <c r="AL12" s="70" t="str">
        <f t="shared" si="28"/>
        <v>ON1</v>
      </c>
      <c r="AM12" s="7">
        <f t="shared" si="28"/>
        <v>160</v>
      </c>
      <c r="AN12" s="6">
        <f t="shared" si="28"/>
        <v>0</v>
      </c>
      <c r="AO12" s="76" t="e">
        <f t="shared" si="29"/>
        <v>#DIV/0!</v>
      </c>
      <c r="AP12" s="2"/>
      <c r="AR12" s="107">
        <v>1700</v>
      </c>
      <c r="AS12" s="107">
        <v>2200</v>
      </c>
      <c r="AT12" s="107">
        <v>2200</v>
      </c>
      <c r="AU12" s="107">
        <v>1400</v>
      </c>
      <c r="AV12" s="107"/>
      <c r="AW12" s="77" t="s">
        <v>10</v>
      </c>
      <c r="AX12" s="48">
        <f t="shared" si="30"/>
        <v>4</v>
      </c>
      <c r="AY12" s="57">
        <f t="shared" si="31"/>
        <v>30</v>
      </c>
      <c r="AZ12" s="54">
        <v>10</v>
      </c>
      <c r="BA12" s="7">
        <f t="shared" si="12"/>
        <v>0</v>
      </c>
      <c r="BB12" s="54">
        <v>24</v>
      </c>
      <c r="BC12" s="7">
        <f t="shared" si="13"/>
        <v>0</v>
      </c>
      <c r="BD12" s="54">
        <v>12</v>
      </c>
      <c r="BE12" s="6">
        <f t="shared" si="14"/>
        <v>0</v>
      </c>
      <c r="BF12" s="54"/>
      <c r="BG12" s="6">
        <f t="shared" si="15"/>
        <v>0</v>
      </c>
      <c r="BH12" s="6">
        <f t="shared" si="32"/>
        <v>73000</v>
      </c>
      <c r="BI12" s="6">
        <f t="shared" si="32"/>
        <v>2433.3333333333335</v>
      </c>
      <c r="BJ12" s="6">
        <f t="shared" si="33"/>
        <v>45000</v>
      </c>
      <c r="BK12" s="7">
        <f t="shared" si="33"/>
        <v>1500</v>
      </c>
      <c r="BL12" s="101">
        <f t="shared" si="34"/>
        <v>118000</v>
      </c>
      <c r="BM12" s="90">
        <f t="shared" si="34"/>
        <v>3933.3333333333335</v>
      </c>
      <c r="BN12" s="90"/>
      <c r="BO12" s="76" t="e">
        <f t="shared" si="35"/>
        <v>#DIV/0!</v>
      </c>
      <c r="BP12" s="2"/>
      <c r="BR12" s="55"/>
      <c r="BS12" s="55"/>
      <c r="BT12" s="55"/>
      <c r="BU12" s="55"/>
      <c r="BV12" s="173" t="s">
        <v>10</v>
      </c>
      <c r="BW12" s="190">
        <f t="shared" si="36"/>
        <v>4</v>
      </c>
      <c r="BX12" s="119">
        <v>20</v>
      </c>
      <c r="BY12" s="178">
        <v>38750</v>
      </c>
      <c r="BZ12" s="178">
        <f t="shared" si="16"/>
        <v>1937.5</v>
      </c>
      <c r="CA12" s="178">
        <v>31350</v>
      </c>
      <c r="CB12" s="179">
        <f t="shared" si="17"/>
        <v>1567.5</v>
      </c>
      <c r="CC12" s="179"/>
      <c r="CD12" s="180">
        <f t="shared" si="18"/>
        <v>70100</v>
      </c>
      <c r="CE12" s="181">
        <f t="shared" si="37"/>
        <v>3505</v>
      </c>
      <c r="CF12" s="181"/>
      <c r="CG12" s="182" t="e">
        <f t="shared" si="38"/>
        <v>#DIV/0!</v>
      </c>
      <c r="CI12" s="326">
        <v>12</v>
      </c>
      <c r="CJ12" s="326">
        <v>15.2</v>
      </c>
      <c r="CK12" s="635">
        <v>2</v>
      </c>
      <c r="CL12" s="637">
        <v>1</v>
      </c>
      <c r="CM12" s="637">
        <v>1</v>
      </c>
      <c r="CN12" s="356">
        <f t="shared" si="19"/>
        <v>1.3333333333333333</v>
      </c>
      <c r="CP12" s="42" t="s">
        <v>183</v>
      </c>
      <c r="CR12" s="1">
        <v>0</v>
      </c>
    </row>
    <row r="13" spans="1:109" ht="23.5" customHeight="1" thickBot="1">
      <c r="A13" s="78" t="s">
        <v>11</v>
      </c>
      <c r="B13" s="68">
        <v>5</v>
      </c>
      <c r="C13" s="57">
        <f t="shared" si="0"/>
        <v>42</v>
      </c>
      <c r="D13" s="54">
        <v>12</v>
      </c>
      <c r="E13" s="7">
        <f t="shared" si="1"/>
        <v>39600</v>
      </c>
      <c r="F13" s="54"/>
      <c r="G13" s="7">
        <f t="shared" si="2"/>
        <v>0</v>
      </c>
      <c r="H13" s="54"/>
      <c r="I13" s="6">
        <f t="shared" si="3"/>
        <v>0</v>
      </c>
      <c r="J13" s="54">
        <v>30</v>
      </c>
      <c r="K13" s="6">
        <f t="shared" si="4"/>
        <v>60000</v>
      </c>
      <c r="L13" s="6">
        <f t="shared" si="20"/>
        <v>99600</v>
      </c>
      <c r="M13" s="6">
        <f t="shared" si="21"/>
        <v>2371.4285714285716</v>
      </c>
      <c r="N13" s="70" t="s">
        <v>92</v>
      </c>
      <c r="O13" s="54">
        <v>180</v>
      </c>
      <c r="P13" s="6"/>
      <c r="Q13" s="76" t="e">
        <f t="shared" si="22"/>
        <v>#DIV/0!</v>
      </c>
      <c r="R13" s="2"/>
      <c r="T13" s="107">
        <v>3300</v>
      </c>
      <c r="U13" s="107">
        <v>3800</v>
      </c>
      <c r="V13" s="107">
        <v>4800</v>
      </c>
      <c r="W13" s="107">
        <v>2000</v>
      </c>
      <c r="X13" s="107"/>
      <c r="Y13" s="78" t="s">
        <v>11</v>
      </c>
      <c r="Z13" s="48">
        <f t="shared" si="5"/>
        <v>5</v>
      </c>
      <c r="AA13" s="57">
        <f t="shared" si="6"/>
        <v>42</v>
      </c>
      <c r="AB13" s="7">
        <f t="shared" si="7"/>
        <v>12</v>
      </c>
      <c r="AC13" s="7">
        <f t="shared" si="8"/>
        <v>20400</v>
      </c>
      <c r="AD13" s="7">
        <f t="shared" si="23"/>
        <v>0</v>
      </c>
      <c r="AE13" s="7">
        <f t="shared" si="9"/>
        <v>0</v>
      </c>
      <c r="AF13" s="7">
        <f t="shared" si="24"/>
        <v>0</v>
      </c>
      <c r="AG13" s="7">
        <f t="shared" si="10"/>
        <v>0</v>
      </c>
      <c r="AH13" s="7">
        <f t="shared" si="25"/>
        <v>30</v>
      </c>
      <c r="AI13" s="7">
        <f t="shared" si="11"/>
        <v>42000</v>
      </c>
      <c r="AJ13" s="7">
        <f t="shared" si="26"/>
        <v>62400</v>
      </c>
      <c r="AK13" s="6">
        <f t="shared" si="27"/>
        <v>1485.7142857142858</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5</v>
      </c>
      <c r="AY13" s="57">
        <f t="shared" si="31"/>
        <v>42</v>
      </c>
      <c r="AZ13" s="54">
        <v>10</v>
      </c>
      <c r="BA13" s="7">
        <f t="shared" si="12"/>
        <v>0</v>
      </c>
      <c r="BB13" s="54">
        <v>28</v>
      </c>
      <c r="BC13" s="7">
        <f t="shared" si="13"/>
        <v>0</v>
      </c>
      <c r="BD13" s="54">
        <v>12</v>
      </c>
      <c r="BE13" s="6">
        <f t="shared" si="14"/>
        <v>0</v>
      </c>
      <c r="BF13" s="54"/>
      <c r="BG13" s="6">
        <f t="shared" si="15"/>
        <v>0</v>
      </c>
      <c r="BH13" s="6">
        <f t="shared" si="32"/>
        <v>99600</v>
      </c>
      <c r="BI13" s="6">
        <f t="shared" si="32"/>
        <v>2371.4285714285716</v>
      </c>
      <c r="BJ13" s="6">
        <f t="shared" si="33"/>
        <v>62400</v>
      </c>
      <c r="BK13" s="7">
        <f t="shared" si="33"/>
        <v>1485.7142857142858</v>
      </c>
      <c r="BL13" s="101">
        <f t="shared" si="34"/>
        <v>162000</v>
      </c>
      <c r="BM13" s="90">
        <f t="shared" si="34"/>
        <v>3857.1428571428573</v>
      </c>
      <c r="BN13" s="90"/>
      <c r="BO13" s="76" t="e">
        <f t="shared" si="35"/>
        <v>#DIV/0!</v>
      </c>
      <c r="BP13" s="2"/>
      <c r="BR13" s="55"/>
      <c r="BS13" s="55"/>
      <c r="BT13" s="55"/>
      <c r="BU13" s="55"/>
      <c r="BV13" s="183" t="s">
        <v>11</v>
      </c>
      <c r="BW13" s="190">
        <f t="shared" si="36"/>
        <v>5</v>
      </c>
      <c r="BX13" s="119">
        <v>181</v>
      </c>
      <c r="BY13" s="178">
        <v>287100</v>
      </c>
      <c r="BZ13" s="178">
        <f t="shared" si="16"/>
        <v>1586.1878453038673</v>
      </c>
      <c r="CA13" s="178">
        <v>161100</v>
      </c>
      <c r="CB13" s="179">
        <f t="shared" si="17"/>
        <v>890.0552486187845</v>
      </c>
      <c r="CC13" s="179">
        <v>0</v>
      </c>
      <c r="CD13" s="180">
        <f t="shared" si="18"/>
        <v>448200</v>
      </c>
      <c r="CE13" s="181">
        <f t="shared" si="37"/>
        <v>2476.243093922652</v>
      </c>
      <c r="CF13" s="181"/>
      <c r="CG13" s="182" t="e">
        <f t="shared" si="38"/>
        <v>#DIV/0!</v>
      </c>
      <c r="CI13" s="327">
        <v>14.1</v>
      </c>
      <c r="CJ13" s="327">
        <v>21.3</v>
      </c>
      <c r="CK13" s="579">
        <v>4</v>
      </c>
      <c r="CL13" s="579">
        <v>4</v>
      </c>
      <c r="CM13" s="579">
        <v>4</v>
      </c>
      <c r="CN13" s="357">
        <f t="shared" si="19"/>
        <v>4</v>
      </c>
      <c r="CP13" s="1" t="s">
        <v>186</v>
      </c>
    </row>
    <row r="14" spans="1:109" s="378" customFormat="1" ht="36" customHeight="1" thickTop="1" thickBot="1">
      <c r="A14" s="1516" t="s">
        <v>16</v>
      </c>
      <c r="B14" s="1497"/>
      <c r="C14" s="191">
        <f>SUM(C7:C13)</f>
        <v>162</v>
      </c>
      <c r="D14" s="191">
        <f>SUM(D7:D13)</f>
        <v>52</v>
      </c>
      <c r="E14" s="191">
        <f t="shared" ref="E14:J14" si="39">SUM(E7:E13)</f>
        <v>171600</v>
      </c>
      <c r="F14" s="191">
        <f t="shared" si="39"/>
        <v>0</v>
      </c>
      <c r="G14" s="191">
        <f t="shared" si="39"/>
        <v>0</v>
      </c>
      <c r="H14" s="191">
        <f t="shared" si="39"/>
        <v>0</v>
      </c>
      <c r="I14" s="191">
        <f t="shared" si="39"/>
        <v>0</v>
      </c>
      <c r="J14" s="191">
        <f t="shared" si="39"/>
        <v>110</v>
      </c>
      <c r="K14" s="191">
        <f>SUM(K7:K13)</f>
        <v>220000</v>
      </c>
      <c r="L14" s="191">
        <f>SUM(L7:L13)</f>
        <v>391600</v>
      </c>
      <c r="M14" s="191">
        <f>L14/C14</f>
        <v>2417.2839506172841</v>
      </c>
      <c r="N14" s="376"/>
      <c r="O14" s="191">
        <f>SUM(O7:O13)</f>
        <v>340</v>
      </c>
      <c r="P14" s="191">
        <f>SUM(P7:P13)</f>
        <v>0</v>
      </c>
      <c r="Q14" s="194" t="e">
        <f t="shared" si="22"/>
        <v>#DIV/0!</v>
      </c>
      <c r="R14" s="377"/>
      <c r="T14" s="378" t="s">
        <v>48</v>
      </c>
      <c r="U14" s="377" t="e">
        <f>C14/W14</f>
        <v>#DIV/0!</v>
      </c>
      <c r="V14" s="379" t="s">
        <v>49</v>
      </c>
      <c r="W14" s="380">
        <v>0</v>
      </c>
      <c r="Y14" s="1516" t="s">
        <v>16</v>
      </c>
      <c r="Z14" s="1497"/>
      <c r="AA14" s="192">
        <f>SUM(AA7:AA13)</f>
        <v>162</v>
      </c>
      <c r="AB14" s="192">
        <f>SUM(AB7:AB13)</f>
        <v>52</v>
      </c>
      <c r="AC14" s="192">
        <f t="shared" ref="AC14:AH14" si="40">SUM(AC7:AC13)</f>
        <v>88400</v>
      </c>
      <c r="AD14" s="192">
        <f t="shared" si="40"/>
        <v>0</v>
      </c>
      <c r="AE14" s="192">
        <f t="shared" si="40"/>
        <v>0</v>
      </c>
      <c r="AF14" s="192">
        <f t="shared" si="40"/>
        <v>0</v>
      </c>
      <c r="AG14" s="192">
        <f t="shared" si="40"/>
        <v>0</v>
      </c>
      <c r="AH14" s="192">
        <f t="shared" si="40"/>
        <v>110</v>
      </c>
      <c r="AI14" s="192">
        <f>SUM(AI7:AI13)</f>
        <v>154000</v>
      </c>
      <c r="AJ14" s="192">
        <f>SUM(AJ7:AJ13)</f>
        <v>242400</v>
      </c>
      <c r="AK14" s="191">
        <f>AJ14/AA14</f>
        <v>1496.2962962962963</v>
      </c>
      <c r="AL14" s="86"/>
      <c r="AM14" s="61">
        <f>SUM(AM7:AM13)</f>
        <v>340</v>
      </c>
      <c r="AN14" s="61">
        <f>SUM(AN7:AN13)</f>
        <v>0</v>
      </c>
      <c r="AO14" s="76" t="e">
        <f>(AJ14+BH14)/AN14</f>
        <v>#DIV/0!</v>
      </c>
      <c r="AP14" s="377"/>
      <c r="AR14" s="378" t="s">
        <v>48</v>
      </c>
      <c r="AS14" s="377" t="e">
        <f>AA14/AU14</f>
        <v>#DIV/0!</v>
      </c>
      <c r="AT14" s="379" t="s">
        <v>49</v>
      </c>
      <c r="AU14" s="378">
        <f>W14</f>
        <v>0</v>
      </c>
      <c r="AW14" s="1516" t="s">
        <v>16</v>
      </c>
      <c r="AX14" s="1497"/>
      <c r="AY14" s="192">
        <f t="shared" si="31"/>
        <v>162</v>
      </c>
      <c r="AZ14" s="191">
        <f>SUM(AZ7:AZ13)</f>
        <v>84</v>
      </c>
      <c r="BA14" s="191">
        <f t="shared" ref="BA14:BF14" si="41">SUM(BA7:BA13)</f>
        <v>0</v>
      </c>
      <c r="BB14" s="191">
        <f t="shared" si="41"/>
        <v>120</v>
      </c>
      <c r="BC14" s="191">
        <f t="shared" si="41"/>
        <v>0</v>
      </c>
      <c r="BD14" s="191">
        <f t="shared" si="41"/>
        <v>60</v>
      </c>
      <c r="BE14" s="191">
        <f t="shared" si="41"/>
        <v>0</v>
      </c>
      <c r="BF14" s="191">
        <f t="shared" si="41"/>
        <v>0</v>
      </c>
      <c r="BG14" s="191">
        <f>SUM(BG7:BG13)</f>
        <v>0</v>
      </c>
      <c r="BH14" s="381">
        <f t="shared" si="32"/>
        <v>391600</v>
      </c>
      <c r="BI14" s="381">
        <f>M14</f>
        <v>2417.2839506172841</v>
      </c>
      <c r="BJ14" s="381">
        <f t="shared" si="33"/>
        <v>242400</v>
      </c>
      <c r="BK14" s="382">
        <f>AK14</f>
        <v>1496.2962962962963</v>
      </c>
      <c r="BL14" s="191">
        <f>SUM(BL7:BL13)</f>
        <v>634000</v>
      </c>
      <c r="BM14" s="383">
        <f>BI14+BK14</f>
        <v>3913.5802469135806</v>
      </c>
      <c r="BN14" s="193"/>
      <c r="BO14" s="194" t="e">
        <f t="shared" si="35"/>
        <v>#DIV/0!</v>
      </c>
      <c r="BP14" s="377"/>
      <c r="BR14" s="378" t="s">
        <v>48</v>
      </c>
      <c r="BS14" s="377" t="e">
        <f>AY14/BU14</f>
        <v>#DIV/0!</v>
      </c>
      <c r="BT14" s="379" t="s">
        <v>49</v>
      </c>
      <c r="BU14" s="378">
        <f>W14</f>
        <v>0</v>
      </c>
      <c r="BV14" s="1516" t="s">
        <v>16</v>
      </c>
      <c r="BW14" s="1497"/>
      <c r="BX14" s="191">
        <f>SUM(BX7:BX13)</f>
        <v>341</v>
      </c>
      <c r="BY14" s="191">
        <f>SUM(BY7:BY13)</f>
        <v>601950</v>
      </c>
      <c r="BZ14" s="191">
        <f t="shared" si="16"/>
        <v>1765.2492668621701</v>
      </c>
      <c r="CA14" s="191">
        <f>SUM(CA7:CA13)</f>
        <v>346600</v>
      </c>
      <c r="CB14" s="192">
        <f t="shared" si="17"/>
        <v>1016.4222873900293</v>
      </c>
      <c r="CC14" s="192">
        <f>CB14/BY14</f>
        <v>1.6885493602293035E-3</v>
      </c>
      <c r="CD14" s="191">
        <f>BY14+CA14</f>
        <v>948550</v>
      </c>
      <c r="CE14" s="193">
        <f>CD14/BX14</f>
        <v>2781.6715542521993</v>
      </c>
      <c r="CF14" s="193">
        <f>SUM(CF7:CF13)</f>
        <v>0</v>
      </c>
      <c r="CG14" s="194" t="e">
        <f t="shared" si="38"/>
        <v>#DIV/0!</v>
      </c>
      <c r="CH14" s="378">
        <v>5</v>
      </c>
      <c r="CI14" s="393">
        <f>SUM(CI7:CI13)/CH14</f>
        <v>14.3</v>
      </c>
      <c r="CJ14" s="394">
        <f>SUM(CJ7:CJ13)/CH14</f>
        <v>20.32</v>
      </c>
      <c r="CK14" s="411">
        <f>SUM(CK7:CK13)/CH14</f>
        <v>3</v>
      </c>
      <c r="CL14" s="411">
        <f>SUM(CL7:CL13)/CH14</f>
        <v>2.6</v>
      </c>
      <c r="CM14" s="411">
        <f>SUM(CM7:CM13)/CH14</f>
        <v>2.6</v>
      </c>
      <c r="CN14" s="412">
        <f t="shared" si="19"/>
        <v>2.7333333333333329</v>
      </c>
      <c r="CO14" s="378">
        <v>15</v>
      </c>
      <c r="CP14" s="1411">
        <f>CD14/CH14</f>
        <v>189710</v>
      </c>
      <c r="CQ14" s="1412"/>
      <c r="CR14" s="1412"/>
      <c r="CS14" s="1412"/>
      <c r="CT14" s="1413"/>
      <c r="CU14" s="368" t="s">
        <v>197</v>
      </c>
    </row>
    <row r="15" spans="1:109"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3"/>
      <c r="CI15" s="1420" t="str">
        <f>BV15</f>
        <v>2nd week</v>
      </c>
      <c r="CJ15" s="1420"/>
      <c r="CK15" s="1420"/>
      <c r="CL15" s="1420"/>
      <c r="CM15" s="1420"/>
      <c r="CN15" s="1420"/>
    </row>
    <row r="16" spans="1:109"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126</v>
      </c>
      <c r="CE16" s="175" t="s">
        <v>77</v>
      </c>
      <c r="CF16" s="175" t="s">
        <v>129</v>
      </c>
      <c r="CG16" s="176" t="s">
        <v>128</v>
      </c>
      <c r="CI16" s="331" t="s">
        <v>172</v>
      </c>
      <c r="CJ16" s="332" t="s">
        <v>173</v>
      </c>
      <c r="CK16" s="65" t="s">
        <v>174</v>
      </c>
      <c r="CL16" s="65" t="s">
        <v>175</v>
      </c>
      <c r="CM16" s="65" t="s">
        <v>176</v>
      </c>
      <c r="CN16" s="333" t="s">
        <v>184</v>
      </c>
      <c r="CP16" s="1" t="s">
        <v>179</v>
      </c>
      <c r="CR16" s="46" t="s">
        <v>182</v>
      </c>
    </row>
    <row r="17" spans="1:96" ht="23.5" customHeight="1">
      <c r="A17" s="75" t="s">
        <v>5</v>
      </c>
      <c r="B17" s="68">
        <v>6</v>
      </c>
      <c r="C17" s="57">
        <f t="shared" ref="C17:C23" si="42">D17+F17+H17+J17</f>
        <v>32</v>
      </c>
      <c r="D17" s="54">
        <v>12</v>
      </c>
      <c r="E17" s="7">
        <f t="shared" ref="E17:E23" si="43">D17*T17</f>
        <v>39600</v>
      </c>
      <c r="F17" s="54"/>
      <c r="G17" s="7">
        <f t="shared" ref="G17:G23" si="44">F17*U17</f>
        <v>0</v>
      </c>
      <c r="H17" s="54"/>
      <c r="I17" s="6">
        <f t="shared" ref="I17:I23" si="45">H17*V17</f>
        <v>0</v>
      </c>
      <c r="J17" s="54">
        <v>20</v>
      </c>
      <c r="K17" s="6">
        <f t="shared" ref="K17:K23" si="46">J17*W17</f>
        <v>40000</v>
      </c>
      <c r="L17" s="6">
        <f>E17+G17+I17+K17</f>
        <v>79600</v>
      </c>
      <c r="M17" s="6">
        <f>L17/C17</f>
        <v>2487.5</v>
      </c>
      <c r="N17" s="70" t="s">
        <v>93</v>
      </c>
      <c r="O17" s="54">
        <v>170</v>
      </c>
      <c r="P17" s="54"/>
      <c r="Q17" s="76" t="e">
        <f>L17/P17</f>
        <v>#DIV/0!</v>
      </c>
      <c r="R17" s="2"/>
      <c r="T17" s="107">
        <v>3300</v>
      </c>
      <c r="U17" s="107">
        <v>3800</v>
      </c>
      <c r="V17" s="107">
        <v>4800</v>
      </c>
      <c r="W17" s="107">
        <v>2000</v>
      </c>
      <c r="X17" s="107"/>
      <c r="Y17" s="75" t="s">
        <v>5</v>
      </c>
      <c r="Z17" s="48">
        <f t="shared" ref="Z17:Z23" si="47">B17</f>
        <v>6</v>
      </c>
      <c r="AA17" s="57">
        <f t="shared" ref="AA17:AA23" si="48">AB17+AD17+AF17+AH17</f>
        <v>32</v>
      </c>
      <c r="AB17" s="7">
        <f t="shared" ref="AB17:AB23" si="49">D17</f>
        <v>12</v>
      </c>
      <c r="AC17" s="7">
        <f t="shared" ref="AC17:AC23" si="50">AB17*AR17</f>
        <v>20400</v>
      </c>
      <c r="AD17" s="7">
        <f>F17</f>
        <v>0</v>
      </c>
      <c r="AE17" s="7">
        <f t="shared" ref="AE17:AE23" si="51">AD17*AS17</f>
        <v>0</v>
      </c>
      <c r="AF17" s="7">
        <f>H17</f>
        <v>0</v>
      </c>
      <c r="AG17" s="7">
        <f t="shared" ref="AG17:AG23" si="52">AF17*AT17</f>
        <v>0</v>
      </c>
      <c r="AH17" s="7">
        <f>J17</f>
        <v>20</v>
      </c>
      <c r="AI17" s="7">
        <f t="shared" ref="AI17:AI23" si="53">AH17*AU17</f>
        <v>28000</v>
      </c>
      <c r="AJ17" s="7">
        <f>AC17+AE17+AG17+AI17</f>
        <v>48400</v>
      </c>
      <c r="AK17" s="6">
        <f>AJ17/AA17</f>
        <v>1512.5</v>
      </c>
      <c r="AL17" s="70" t="str">
        <f>N17</f>
        <v>TOP2</v>
      </c>
      <c r="AM17" s="7">
        <f>O17</f>
        <v>170</v>
      </c>
      <c r="AN17" s="6">
        <f>P17</f>
        <v>0</v>
      </c>
      <c r="AO17" s="76" t="e">
        <f>(AJ17+BH17)/AN17</f>
        <v>#DIV/0!</v>
      </c>
      <c r="AP17" s="2"/>
      <c r="AR17" s="107">
        <v>1700</v>
      </c>
      <c r="AS17" s="107">
        <v>2200</v>
      </c>
      <c r="AT17" s="107">
        <v>2200</v>
      </c>
      <c r="AU17" s="107">
        <v>1400</v>
      </c>
      <c r="AV17" s="107"/>
      <c r="AW17" s="75" t="s">
        <v>5</v>
      </c>
      <c r="AX17" s="48">
        <f>B17</f>
        <v>6</v>
      </c>
      <c r="AY17" s="57">
        <f>C17</f>
        <v>32</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79600</v>
      </c>
      <c r="BI17" s="6">
        <f>M17</f>
        <v>2487.5</v>
      </c>
      <c r="BJ17" s="6">
        <f>AJ17</f>
        <v>48400</v>
      </c>
      <c r="BK17" s="7">
        <f>AK17</f>
        <v>1512.5</v>
      </c>
      <c r="BL17" s="101">
        <f>BH17+BJ17</f>
        <v>128000</v>
      </c>
      <c r="BM17" s="90">
        <f>BI17+BK17</f>
        <v>4000</v>
      </c>
      <c r="BN17" s="90"/>
      <c r="BO17" s="76" t="e">
        <f>Q17+AO17</f>
        <v>#DIV/0!</v>
      </c>
      <c r="BP17" s="2"/>
      <c r="BR17" s="55"/>
      <c r="BS17" s="55"/>
      <c r="BT17" s="55"/>
      <c r="BU17" s="55"/>
      <c r="BV17" s="177" t="s">
        <v>5</v>
      </c>
      <c r="BW17" s="190">
        <f>AX17</f>
        <v>6</v>
      </c>
      <c r="BX17" s="119">
        <v>197</v>
      </c>
      <c r="BY17" s="178">
        <v>409700</v>
      </c>
      <c r="BZ17" s="178">
        <f t="shared" ref="BZ17:BZ24" si="58">BY17/BX17</f>
        <v>2079.6954314720811</v>
      </c>
      <c r="CA17" s="178">
        <v>241500</v>
      </c>
      <c r="CB17" s="179">
        <f t="shared" ref="CB17:CB24" si="59">CA17/BX17</f>
        <v>1225.8883248730965</v>
      </c>
      <c r="CC17" s="179"/>
      <c r="CD17" s="180">
        <f t="shared" ref="CD17:CD23" si="60">BY17+CA17+CC17</f>
        <v>651200</v>
      </c>
      <c r="CE17" s="181">
        <f>CD17/BX17</f>
        <v>3305.5837563451778</v>
      </c>
      <c r="CF17" s="181"/>
      <c r="CG17" s="182" t="e">
        <f>CD17/CF17</f>
        <v>#DIV/0!</v>
      </c>
      <c r="CI17" s="326">
        <v>10.9</v>
      </c>
      <c r="CJ17" s="326">
        <v>22.5</v>
      </c>
      <c r="CK17" s="579">
        <v>4</v>
      </c>
      <c r="CL17" s="635">
        <v>2</v>
      </c>
      <c r="CM17" s="635">
        <v>2</v>
      </c>
      <c r="CN17" s="356">
        <f>SUM(CK17:CM17)/3</f>
        <v>2.6666666666666665</v>
      </c>
      <c r="CP17" s="355" t="s">
        <v>180</v>
      </c>
      <c r="CQ17" s="3"/>
      <c r="CR17" s="354">
        <v>5</v>
      </c>
    </row>
    <row r="18" spans="1:96" ht="23.5" customHeight="1">
      <c r="A18" s="77" t="s">
        <v>6</v>
      </c>
      <c r="B18" s="68"/>
      <c r="C18" s="57">
        <f t="shared" si="42"/>
        <v>0</v>
      </c>
      <c r="D18" s="54"/>
      <c r="E18" s="7">
        <f t="shared" si="43"/>
        <v>0</v>
      </c>
      <c r="F18" s="54"/>
      <c r="G18" s="7">
        <f t="shared" si="44"/>
        <v>0</v>
      </c>
      <c r="H18" s="54"/>
      <c r="I18" s="6">
        <f t="shared" si="45"/>
        <v>0</v>
      </c>
      <c r="J18" s="54"/>
      <c r="K18" s="6">
        <f t="shared" si="46"/>
        <v>0</v>
      </c>
      <c r="L18" s="6">
        <f t="shared" ref="L18:L23" si="61">E18+G18+I18+K18</f>
        <v>0</v>
      </c>
      <c r="M18" s="6" t="e">
        <f t="shared" ref="M18:M23" si="62">L18/C18</f>
        <v>#DIV/0!</v>
      </c>
      <c r="N18" s="70"/>
      <c r="O18" s="54"/>
      <c r="P18" s="54"/>
      <c r="Q18" s="76" t="e">
        <f t="shared" ref="Q18:Q24" si="63">L18/P18</f>
        <v>#DIV/0!</v>
      </c>
      <c r="R18" s="2"/>
      <c r="T18" s="107">
        <v>3300</v>
      </c>
      <c r="U18" s="107">
        <v>3800</v>
      </c>
      <c r="V18" s="107">
        <v>4800</v>
      </c>
      <c r="W18" s="107">
        <v>2000</v>
      </c>
      <c r="X18" s="107"/>
      <c r="Y18" s="77" t="s">
        <v>6</v>
      </c>
      <c r="Z18" s="48">
        <f t="shared" si="47"/>
        <v>0</v>
      </c>
      <c r="AA18" s="57">
        <f t="shared" si="48"/>
        <v>0</v>
      </c>
      <c r="AB18" s="7">
        <f t="shared" si="49"/>
        <v>0</v>
      </c>
      <c r="AC18" s="7">
        <f t="shared" si="50"/>
        <v>0</v>
      </c>
      <c r="AD18" s="7">
        <f t="shared" ref="AD18:AD23" si="64">F18</f>
        <v>0</v>
      </c>
      <c r="AE18" s="7">
        <f t="shared" si="51"/>
        <v>0</v>
      </c>
      <c r="AF18" s="7">
        <f t="shared" ref="AF18:AF23" si="65">H18</f>
        <v>0</v>
      </c>
      <c r="AG18" s="7">
        <f t="shared" si="52"/>
        <v>0</v>
      </c>
      <c r="AH18" s="7">
        <f t="shared" ref="AH18:AH23" si="66">J18</f>
        <v>0</v>
      </c>
      <c r="AI18" s="7">
        <f t="shared" si="53"/>
        <v>0</v>
      </c>
      <c r="AJ18" s="7">
        <f t="shared" ref="AJ18:AJ23" si="67">AC18+AE18+AG18+AI18</f>
        <v>0</v>
      </c>
      <c r="AK18" s="6" t="e">
        <f t="shared" ref="AK18:AK23" si="68">AJ18/AA18</f>
        <v>#DIV/0!</v>
      </c>
      <c r="AL18" s="70">
        <f t="shared" ref="AL18:AN23" si="69">N18</f>
        <v>0</v>
      </c>
      <c r="AM18" s="7">
        <f t="shared" si="69"/>
        <v>0</v>
      </c>
      <c r="AN18" s="6">
        <f t="shared" si="69"/>
        <v>0</v>
      </c>
      <c r="AO18" s="76" t="e">
        <f t="shared" ref="AO18:AO23" si="70">(AJ18+BH18)/AN18</f>
        <v>#DIV/0!</v>
      </c>
      <c r="AP18" s="2"/>
      <c r="AR18" s="107">
        <v>1700</v>
      </c>
      <c r="AS18" s="107">
        <v>2200</v>
      </c>
      <c r="AT18" s="107">
        <v>2200</v>
      </c>
      <c r="AU18" s="107">
        <v>1400</v>
      </c>
      <c r="AV18" s="107"/>
      <c r="AW18" s="77" t="s">
        <v>6</v>
      </c>
      <c r="AX18" s="48">
        <f t="shared" ref="AX18:AX23" si="71">B18</f>
        <v>0</v>
      </c>
      <c r="AY18" s="57">
        <f t="shared" ref="AY18:AY24" si="72">C18</f>
        <v>0</v>
      </c>
      <c r="AZ18" s="54">
        <v>22</v>
      </c>
      <c r="BA18" s="7">
        <f t="shared" si="54"/>
        <v>0</v>
      </c>
      <c r="BB18" s="54">
        <v>10</v>
      </c>
      <c r="BC18" s="7">
        <f t="shared" si="55"/>
        <v>0</v>
      </c>
      <c r="BD18" s="54">
        <v>6</v>
      </c>
      <c r="BE18" s="6">
        <f t="shared" si="56"/>
        <v>0</v>
      </c>
      <c r="BF18" s="54"/>
      <c r="BG18" s="6">
        <f t="shared" si="57"/>
        <v>0</v>
      </c>
      <c r="BH18" s="6">
        <f t="shared" ref="BH18:BI24" si="73">L18</f>
        <v>0</v>
      </c>
      <c r="BI18" s="6" t="e">
        <f t="shared" si="73"/>
        <v>#DIV/0!</v>
      </c>
      <c r="BJ18" s="6">
        <f t="shared" ref="BJ18:BK24" si="74">AJ18</f>
        <v>0</v>
      </c>
      <c r="BK18" s="7" t="e">
        <f t="shared" si="74"/>
        <v>#DIV/0!</v>
      </c>
      <c r="BL18" s="101">
        <f t="shared" ref="BL18:BM23" si="75">BH18+BJ18</f>
        <v>0</v>
      </c>
      <c r="BM18" s="90" t="e">
        <f t="shared" si="75"/>
        <v>#DIV/0!</v>
      </c>
      <c r="BN18" s="90"/>
      <c r="BO18" s="76" t="e">
        <f t="shared" ref="BO18:BO24" si="76">Q18+AO18</f>
        <v>#DIV/0!</v>
      </c>
      <c r="BP18" s="2"/>
      <c r="BR18" s="55"/>
      <c r="BS18" s="55"/>
      <c r="BT18" s="55"/>
      <c r="BU18" s="55"/>
      <c r="BV18" s="173" t="s">
        <v>6</v>
      </c>
      <c r="BW18" s="190">
        <f t="shared" ref="BW18:BW23" si="77">AX18</f>
        <v>0</v>
      </c>
      <c r="BX18" s="119"/>
      <c r="BY18" s="178"/>
      <c r="BZ18" s="178" t="e">
        <f t="shared" si="58"/>
        <v>#DIV/0!</v>
      </c>
      <c r="CA18" s="178"/>
      <c r="CB18" s="179" t="e">
        <f t="shared" si="59"/>
        <v>#DIV/0!</v>
      </c>
      <c r="CC18" s="179"/>
      <c r="CD18" s="180">
        <f t="shared" si="60"/>
        <v>0</v>
      </c>
      <c r="CE18" s="181" t="e">
        <f t="shared" ref="CE18:CE23" si="78">CD18/BX18</f>
        <v>#DIV/0!</v>
      </c>
      <c r="CF18" s="181"/>
      <c r="CG18" s="182" t="e">
        <f t="shared" ref="CG18:CG24" si="79">CD18/CF18</f>
        <v>#DIV/0!</v>
      </c>
      <c r="CI18" s="326"/>
      <c r="CJ18" s="326"/>
      <c r="CK18" s="334"/>
      <c r="CL18" s="334"/>
      <c r="CM18" s="334"/>
      <c r="CN18" s="356">
        <f t="shared" ref="CN18:CN23" si="80">SUM(CK18:CM18)/3</f>
        <v>0</v>
      </c>
      <c r="CP18" s="42" t="s">
        <v>181</v>
      </c>
      <c r="CR18" s="1">
        <v>4</v>
      </c>
    </row>
    <row r="19" spans="1:96" ht="23.5" customHeight="1">
      <c r="A19" s="77" t="s">
        <v>7</v>
      </c>
      <c r="B19" s="68"/>
      <c r="C19" s="57">
        <f t="shared" si="42"/>
        <v>0</v>
      </c>
      <c r="D19" s="54"/>
      <c r="E19" s="7">
        <f t="shared" si="43"/>
        <v>0</v>
      </c>
      <c r="F19" s="54"/>
      <c r="G19" s="7">
        <f t="shared" si="44"/>
        <v>0</v>
      </c>
      <c r="H19" s="54"/>
      <c r="I19" s="6">
        <f t="shared" si="45"/>
        <v>0</v>
      </c>
      <c r="J19" s="54"/>
      <c r="K19" s="6">
        <f t="shared" si="46"/>
        <v>0</v>
      </c>
      <c r="L19" s="6">
        <f t="shared" si="61"/>
        <v>0</v>
      </c>
      <c r="M19" s="6" t="e">
        <f t="shared" si="62"/>
        <v>#DIV/0!</v>
      </c>
      <c r="N19" s="70"/>
      <c r="O19" s="54"/>
      <c r="P19" s="54"/>
      <c r="Q19" s="76" t="e">
        <f t="shared" si="63"/>
        <v>#DIV/0!</v>
      </c>
      <c r="R19" s="2"/>
      <c r="T19" s="107">
        <v>3300</v>
      </c>
      <c r="U19" s="107">
        <v>3800</v>
      </c>
      <c r="V19" s="107">
        <v>4800</v>
      </c>
      <c r="W19" s="107">
        <v>2000</v>
      </c>
      <c r="X19" s="107"/>
      <c r="Y19" s="77" t="s">
        <v>7</v>
      </c>
      <c r="Z19" s="48">
        <f t="shared" si="47"/>
        <v>0</v>
      </c>
      <c r="AA19" s="57">
        <f t="shared" si="48"/>
        <v>0</v>
      </c>
      <c r="AB19" s="7">
        <f t="shared" si="49"/>
        <v>0</v>
      </c>
      <c r="AC19" s="7">
        <f t="shared" si="50"/>
        <v>0</v>
      </c>
      <c r="AD19" s="7">
        <f t="shared" si="64"/>
        <v>0</v>
      </c>
      <c r="AE19" s="7">
        <f t="shared" si="51"/>
        <v>0</v>
      </c>
      <c r="AF19" s="7">
        <f t="shared" si="65"/>
        <v>0</v>
      </c>
      <c r="AG19" s="7">
        <f t="shared" si="52"/>
        <v>0</v>
      </c>
      <c r="AH19" s="7">
        <f t="shared" si="66"/>
        <v>0</v>
      </c>
      <c r="AI19" s="7">
        <f t="shared" si="53"/>
        <v>0</v>
      </c>
      <c r="AJ19" s="7">
        <f t="shared" si="67"/>
        <v>0</v>
      </c>
      <c r="AK19" s="6" t="e">
        <f t="shared" si="68"/>
        <v>#DIV/0!</v>
      </c>
      <c r="AL19" s="70">
        <f t="shared" si="69"/>
        <v>0</v>
      </c>
      <c r="AM19" s="7">
        <f t="shared" si="69"/>
        <v>0</v>
      </c>
      <c r="AN19" s="6">
        <f t="shared" si="69"/>
        <v>0</v>
      </c>
      <c r="AO19" s="76" t="e">
        <f t="shared" si="70"/>
        <v>#DIV/0!</v>
      </c>
      <c r="AP19" s="2"/>
      <c r="AR19" s="107">
        <v>1700</v>
      </c>
      <c r="AS19" s="107">
        <v>2200</v>
      </c>
      <c r="AT19" s="107">
        <v>2200</v>
      </c>
      <c r="AU19" s="107">
        <v>1400</v>
      </c>
      <c r="AV19" s="107"/>
      <c r="AW19" s="77" t="s">
        <v>7</v>
      </c>
      <c r="AX19" s="48">
        <f t="shared" si="71"/>
        <v>0</v>
      </c>
      <c r="AY19" s="57">
        <f t="shared" si="72"/>
        <v>0</v>
      </c>
      <c r="AZ19" s="54">
        <v>22</v>
      </c>
      <c r="BA19" s="7">
        <f t="shared" si="54"/>
        <v>0</v>
      </c>
      <c r="BB19" s="54">
        <v>10</v>
      </c>
      <c r="BC19" s="7">
        <f t="shared" si="55"/>
        <v>0</v>
      </c>
      <c r="BD19" s="54">
        <v>6</v>
      </c>
      <c r="BE19" s="6">
        <f t="shared" si="56"/>
        <v>0</v>
      </c>
      <c r="BF19" s="54"/>
      <c r="BG19" s="6">
        <f t="shared" si="57"/>
        <v>0</v>
      </c>
      <c r="BH19" s="6">
        <f t="shared" si="73"/>
        <v>0</v>
      </c>
      <c r="BI19" s="6" t="e">
        <f t="shared" si="73"/>
        <v>#DIV/0!</v>
      </c>
      <c r="BJ19" s="6">
        <f t="shared" si="74"/>
        <v>0</v>
      </c>
      <c r="BK19" s="7" t="e">
        <f t="shared" si="74"/>
        <v>#DIV/0!</v>
      </c>
      <c r="BL19" s="101">
        <f t="shared" si="75"/>
        <v>0</v>
      </c>
      <c r="BM19" s="90" t="e">
        <f t="shared" si="75"/>
        <v>#DIV/0!</v>
      </c>
      <c r="BN19" s="90"/>
      <c r="BO19" s="76" t="e">
        <f t="shared" si="76"/>
        <v>#DIV/0!</v>
      </c>
      <c r="BP19" s="2"/>
      <c r="BR19" s="55"/>
      <c r="BS19" s="55"/>
      <c r="BT19" s="55"/>
      <c r="BU19" s="55"/>
      <c r="BV19" s="173" t="s">
        <v>7</v>
      </c>
      <c r="BW19" s="190">
        <f t="shared" si="77"/>
        <v>0</v>
      </c>
      <c r="BX19" s="119"/>
      <c r="BY19" s="178"/>
      <c r="BZ19" s="178" t="e">
        <f t="shared" si="58"/>
        <v>#DIV/0!</v>
      </c>
      <c r="CA19" s="178"/>
      <c r="CB19" s="179" t="e">
        <f t="shared" si="59"/>
        <v>#DIV/0!</v>
      </c>
      <c r="CC19" s="179"/>
      <c r="CD19" s="180">
        <f t="shared" si="60"/>
        <v>0</v>
      </c>
      <c r="CE19" s="181" t="e">
        <f t="shared" si="78"/>
        <v>#DIV/0!</v>
      </c>
      <c r="CF19" s="181"/>
      <c r="CG19" s="182" t="e">
        <f t="shared" si="79"/>
        <v>#DIV/0!</v>
      </c>
      <c r="CI19" s="326"/>
      <c r="CJ19" s="326"/>
      <c r="CK19" s="334"/>
      <c r="CL19" s="334"/>
      <c r="CM19" s="334"/>
      <c r="CN19" s="356">
        <f t="shared" si="80"/>
        <v>0</v>
      </c>
      <c r="CP19" s="42" t="s">
        <v>185</v>
      </c>
      <c r="CR19" s="1">
        <v>3</v>
      </c>
    </row>
    <row r="20" spans="1:96" ht="23.5" customHeight="1">
      <c r="A20" s="77" t="s">
        <v>8</v>
      </c>
      <c r="B20" s="68"/>
      <c r="C20" s="57">
        <f t="shared" si="42"/>
        <v>0</v>
      </c>
      <c r="D20" s="54"/>
      <c r="E20" s="7">
        <f t="shared" si="43"/>
        <v>0</v>
      </c>
      <c r="F20" s="54"/>
      <c r="G20" s="7">
        <f t="shared" si="44"/>
        <v>0</v>
      </c>
      <c r="H20" s="54"/>
      <c r="I20" s="6">
        <f t="shared" si="45"/>
        <v>0</v>
      </c>
      <c r="J20" s="54"/>
      <c r="K20" s="6">
        <f t="shared" si="46"/>
        <v>0</v>
      </c>
      <c r="L20" s="6">
        <f t="shared" si="61"/>
        <v>0</v>
      </c>
      <c r="M20" s="6" t="e">
        <f t="shared" si="62"/>
        <v>#DIV/0!</v>
      </c>
      <c r="N20" s="70"/>
      <c r="O20" s="54"/>
      <c r="P20" s="54"/>
      <c r="Q20" s="76" t="e">
        <f t="shared" si="63"/>
        <v>#DIV/0!</v>
      </c>
      <c r="R20" s="2"/>
      <c r="T20" s="107">
        <v>3300</v>
      </c>
      <c r="U20" s="107">
        <v>3800</v>
      </c>
      <c r="V20" s="107">
        <v>4800</v>
      </c>
      <c r="W20" s="107">
        <v>2000</v>
      </c>
      <c r="X20" s="107"/>
      <c r="Y20" s="77" t="s">
        <v>8</v>
      </c>
      <c r="Z20" s="48">
        <f t="shared" si="47"/>
        <v>0</v>
      </c>
      <c r="AA20" s="57">
        <f t="shared" si="48"/>
        <v>0</v>
      </c>
      <c r="AB20" s="7">
        <f t="shared" si="49"/>
        <v>0</v>
      </c>
      <c r="AC20" s="7">
        <f t="shared" si="50"/>
        <v>0</v>
      </c>
      <c r="AD20" s="7">
        <f t="shared" si="64"/>
        <v>0</v>
      </c>
      <c r="AE20" s="7">
        <f t="shared" si="51"/>
        <v>0</v>
      </c>
      <c r="AF20" s="7">
        <f t="shared" si="65"/>
        <v>0</v>
      </c>
      <c r="AG20" s="7">
        <f t="shared" si="52"/>
        <v>0</v>
      </c>
      <c r="AH20" s="7">
        <f t="shared" si="66"/>
        <v>0</v>
      </c>
      <c r="AI20" s="7">
        <f t="shared" si="53"/>
        <v>0</v>
      </c>
      <c r="AJ20" s="7">
        <f t="shared" si="67"/>
        <v>0</v>
      </c>
      <c r="AK20" s="6" t="e">
        <f t="shared" si="68"/>
        <v>#DIV/0!</v>
      </c>
      <c r="AL20" s="70">
        <f t="shared" si="69"/>
        <v>0</v>
      </c>
      <c r="AM20" s="7">
        <f t="shared" si="69"/>
        <v>0</v>
      </c>
      <c r="AN20" s="6">
        <f t="shared" si="69"/>
        <v>0</v>
      </c>
      <c r="AO20" s="76" t="e">
        <f t="shared" si="70"/>
        <v>#DIV/0!</v>
      </c>
      <c r="AP20" s="2"/>
      <c r="AR20" s="107">
        <v>1700</v>
      </c>
      <c r="AS20" s="107">
        <v>2200</v>
      </c>
      <c r="AT20" s="107">
        <v>2200</v>
      </c>
      <c r="AU20" s="107">
        <v>1400</v>
      </c>
      <c r="AV20" s="107"/>
      <c r="AW20" s="77" t="s">
        <v>8</v>
      </c>
      <c r="AX20" s="48">
        <f t="shared" si="71"/>
        <v>0</v>
      </c>
      <c r="AY20" s="57">
        <f t="shared" si="72"/>
        <v>0</v>
      </c>
      <c r="AZ20" s="54">
        <v>10</v>
      </c>
      <c r="BA20" s="7">
        <f t="shared" si="54"/>
        <v>0</v>
      </c>
      <c r="BB20" s="54">
        <v>24</v>
      </c>
      <c r="BC20" s="7">
        <f t="shared" si="55"/>
        <v>0</v>
      </c>
      <c r="BD20" s="54">
        <v>12</v>
      </c>
      <c r="BE20" s="6">
        <f t="shared" si="56"/>
        <v>0</v>
      </c>
      <c r="BF20" s="54"/>
      <c r="BG20" s="6">
        <f t="shared" si="57"/>
        <v>0</v>
      </c>
      <c r="BH20" s="6">
        <f t="shared" si="73"/>
        <v>0</v>
      </c>
      <c r="BI20" s="6" t="e">
        <f t="shared" si="73"/>
        <v>#DIV/0!</v>
      </c>
      <c r="BJ20" s="6">
        <f t="shared" si="74"/>
        <v>0</v>
      </c>
      <c r="BK20" s="7" t="e">
        <f t="shared" si="74"/>
        <v>#DIV/0!</v>
      </c>
      <c r="BL20" s="101">
        <f t="shared" si="75"/>
        <v>0</v>
      </c>
      <c r="BM20" s="90" t="e">
        <f t="shared" si="75"/>
        <v>#DIV/0!</v>
      </c>
      <c r="BN20" s="90"/>
      <c r="BO20" s="76" t="e">
        <f t="shared" si="76"/>
        <v>#DIV/0!</v>
      </c>
      <c r="BP20" s="2"/>
      <c r="BR20" s="55"/>
      <c r="BS20" s="55"/>
      <c r="BT20" s="55"/>
      <c r="BU20" s="55"/>
      <c r="BV20" s="173" t="s">
        <v>8</v>
      </c>
      <c r="BW20" s="190">
        <f t="shared" si="77"/>
        <v>0</v>
      </c>
      <c r="BX20" s="119"/>
      <c r="BY20" s="178"/>
      <c r="BZ20" s="178" t="e">
        <f t="shared" si="58"/>
        <v>#DIV/0!</v>
      </c>
      <c r="CA20" s="178"/>
      <c r="CB20" s="179" t="e">
        <f t="shared" si="59"/>
        <v>#DIV/0!</v>
      </c>
      <c r="CC20" s="179"/>
      <c r="CD20" s="180">
        <f t="shared" si="60"/>
        <v>0</v>
      </c>
      <c r="CE20" s="181" t="e">
        <f t="shared" si="78"/>
        <v>#DIV/0!</v>
      </c>
      <c r="CF20" s="181"/>
      <c r="CG20" s="182" t="e">
        <f t="shared" si="79"/>
        <v>#DIV/0!</v>
      </c>
      <c r="CI20" s="326"/>
      <c r="CJ20" s="326"/>
      <c r="CK20" s="334"/>
      <c r="CL20" s="334"/>
      <c r="CM20" s="334"/>
      <c r="CN20" s="356">
        <f t="shared" si="80"/>
        <v>0</v>
      </c>
      <c r="CP20" s="42" t="s">
        <v>177</v>
      </c>
      <c r="CR20" s="1">
        <v>2</v>
      </c>
    </row>
    <row r="21" spans="1:96" ht="23.5" customHeight="1">
      <c r="A21" s="77" t="s">
        <v>9</v>
      </c>
      <c r="B21" s="68"/>
      <c r="C21" s="57">
        <f t="shared" si="42"/>
        <v>0</v>
      </c>
      <c r="D21" s="54"/>
      <c r="E21" s="7">
        <f t="shared" si="43"/>
        <v>0</v>
      </c>
      <c r="F21" s="54"/>
      <c r="G21" s="7">
        <f t="shared" si="44"/>
        <v>0</v>
      </c>
      <c r="H21" s="54"/>
      <c r="I21" s="6">
        <f t="shared" si="45"/>
        <v>0</v>
      </c>
      <c r="J21" s="54"/>
      <c r="K21" s="6">
        <f t="shared" si="46"/>
        <v>0</v>
      </c>
      <c r="L21" s="6">
        <f t="shared" si="61"/>
        <v>0</v>
      </c>
      <c r="M21" s="6" t="e">
        <f t="shared" si="62"/>
        <v>#DIV/0!</v>
      </c>
      <c r="N21" s="70"/>
      <c r="O21" s="54"/>
      <c r="P21" s="54"/>
      <c r="Q21" s="76" t="e">
        <f t="shared" si="63"/>
        <v>#DIV/0!</v>
      </c>
      <c r="R21" s="2"/>
      <c r="T21" s="107">
        <v>3300</v>
      </c>
      <c r="U21" s="107">
        <v>3800</v>
      </c>
      <c r="V21" s="107">
        <v>4800</v>
      </c>
      <c r="W21" s="107">
        <v>2000</v>
      </c>
      <c r="X21" s="107"/>
      <c r="Y21" s="77" t="s">
        <v>9</v>
      </c>
      <c r="Z21" s="48">
        <f t="shared" si="47"/>
        <v>0</v>
      </c>
      <c r="AA21" s="57">
        <f t="shared" si="48"/>
        <v>0</v>
      </c>
      <c r="AB21" s="7">
        <f t="shared" si="49"/>
        <v>0</v>
      </c>
      <c r="AC21" s="7">
        <f t="shared" si="50"/>
        <v>0</v>
      </c>
      <c r="AD21" s="7">
        <f t="shared" si="64"/>
        <v>0</v>
      </c>
      <c r="AE21" s="7">
        <f t="shared" si="51"/>
        <v>0</v>
      </c>
      <c r="AF21" s="7">
        <f t="shared" si="65"/>
        <v>0</v>
      </c>
      <c r="AG21" s="7">
        <f t="shared" si="52"/>
        <v>0</v>
      </c>
      <c r="AH21" s="7">
        <f t="shared" si="66"/>
        <v>0</v>
      </c>
      <c r="AI21" s="7">
        <f t="shared" si="53"/>
        <v>0</v>
      </c>
      <c r="AJ21" s="7">
        <f t="shared" si="67"/>
        <v>0</v>
      </c>
      <c r="AK21" s="6" t="e">
        <f t="shared" si="68"/>
        <v>#DIV/0!</v>
      </c>
      <c r="AL21" s="70">
        <f t="shared" si="69"/>
        <v>0</v>
      </c>
      <c r="AM21" s="7">
        <f t="shared" si="69"/>
        <v>0</v>
      </c>
      <c r="AN21" s="6">
        <f t="shared" si="69"/>
        <v>0</v>
      </c>
      <c r="AO21" s="76" t="e">
        <f t="shared" si="70"/>
        <v>#DIV/0!</v>
      </c>
      <c r="AP21" s="2"/>
      <c r="AR21" s="107">
        <v>1700</v>
      </c>
      <c r="AS21" s="107">
        <v>2200</v>
      </c>
      <c r="AT21" s="107">
        <v>2200</v>
      </c>
      <c r="AU21" s="107">
        <v>1400</v>
      </c>
      <c r="AV21" s="107"/>
      <c r="AW21" s="77" t="s">
        <v>9</v>
      </c>
      <c r="AX21" s="48">
        <f t="shared" si="71"/>
        <v>0</v>
      </c>
      <c r="AY21" s="57">
        <f t="shared" si="72"/>
        <v>0</v>
      </c>
      <c r="AZ21" s="54">
        <v>10</v>
      </c>
      <c r="BA21" s="7">
        <f t="shared" si="54"/>
        <v>0</v>
      </c>
      <c r="BB21" s="54">
        <v>24</v>
      </c>
      <c r="BC21" s="7">
        <f t="shared" si="55"/>
        <v>0</v>
      </c>
      <c r="BD21" s="54">
        <v>12</v>
      </c>
      <c r="BE21" s="6">
        <f t="shared" si="56"/>
        <v>0</v>
      </c>
      <c r="BF21" s="54"/>
      <c r="BG21" s="6">
        <f t="shared" si="57"/>
        <v>0</v>
      </c>
      <c r="BH21" s="6">
        <f t="shared" si="73"/>
        <v>0</v>
      </c>
      <c r="BI21" s="6" t="e">
        <f t="shared" si="73"/>
        <v>#DIV/0!</v>
      </c>
      <c r="BJ21" s="6">
        <f t="shared" si="74"/>
        <v>0</v>
      </c>
      <c r="BK21" s="7" t="e">
        <f t="shared" si="74"/>
        <v>#DIV/0!</v>
      </c>
      <c r="BL21" s="101">
        <f t="shared" si="75"/>
        <v>0</v>
      </c>
      <c r="BM21" s="90" t="e">
        <f t="shared" si="75"/>
        <v>#DIV/0!</v>
      </c>
      <c r="BN21" s="90"/>
      <c r="BO21" s="76" t="e">
        <f t="shared" si="76"/>
        <v>#DIV/0!</v>
      </c>
      <c r="BP21" s="2"/>
      <c r="BR21" s="55"/>
      <c r="BS21" s="55"/>
      <c r="BT21" s="55"/>
      <c r="BU21" s="55"/>
      <c r="BV21" s="173" t="s">
        <v>9</v>
      </c>
      <c r="BW21" s="190">
        <f t="shared" si="77"/>
        <v>0</v>
      </c>
      <c r="BX21" s="119"/>
      <c r="BY21" s="178"/>
      <c r="BZ21" s="178" t="e">
        <f t="shared" si="58"/>
        <v>#DIV/0!</v>
      </c>
      <c r="CA21" s="178"/>
      <c r="CB21" s="179" t="e">
        <f t="shared" si="59"/>
        <v>#DIV/0!</v>
      </c>
      <c r="CC21" s="179"/>
      <c r="CD21" s="180">
        <f t="shared" si="60"/>
        <v>0</v>
      </c>
      <c r="CE21" s="181" t="e">
        <f t="shared" si="78"/>
        <v>#DIV/0!</v>
      </c>
      <c r="CF21" s="181"/>
      <c r="CG21" s="182" t="e">
        <f t="shared" si="79"/>
        <v>#DIV/0!</v>
      </c>
      <c r="CI21" s="326"/>
      <c r="CJ21" s="326"/>
      <c r="CK21" s="334"/>
      <c r="CL21" s="334"/>
      <c r="CM21" s="334"/>
      <c r="CN21" s="356">
        <f t="shared" si="80"/>
        <v>0</v>
      </c>
      <c r="CP21" s="42" t="s">
        <v>178</v>
      </c>
      <c r="CR21" s="1">
        <v>1</v>
      </c>
    </row>
    <row r="22" spans="1:96" ht="23.5" customHeight="1">
      <c r="A22" s="77" t="s">
        <v>10</v>
      </c>
      <c r="B22" s="68"/>
      <c r="C22" s="57">
        <f t="shared" si="42"/>
        <v>0</v>
      </c>
      <c r="D22" s="54"/>
      <c r="E22" s="7">
        <f t="shared" si="43"/>
        <v>0</v>
      </c>
      <c r="F22" s="54"/>
      <c r="G22" s="7">
        <f t="shared" si="44"/>
        <v>0</v>
      </c>
      <c r="H22" s="54"/>
      <c r="I22" s="6">
        <f t="shared" si="45"/>
        <v>0</v>
      </c>
      <c r="J22" s="54"/>
      <c r="K22" s="6">
        <f t="shared" si="46"/>
        <v>0</v>
      </c>
      <c r="L22" s="6">
        <f t="shared" si="61"/>
        <v>0</v>
      </c>
      <c r="M22" s="6" t="e">
        <f t="shared" si="62"/>
        <v>#DIV/0!</v>
      </c>
      <c r="N22" s="70"/>
      <c r="O22" s="54"/>
      <c r="P22" s="54"/>
      <c r="Q22" s="76" t="e">
        <f t="shared" si="63"/>
        <v>#DIV/0!</v>
      </c>
      <c r="R22" s="2"/>
      <c r="T22" s="107">
        <v>3300</v>
      </c>
      <c r="U22" s="107">
        <v>3800</v>
      </c>
      <c r="V22" s="107">
        <v>4800</v>
      </c>
      <c r="W22" s="107">
        <v>2000</v>
      </c>
      <c r="X22" s="107"/>
      <c r="Y22" s="77" t="s">
        <v>10</v>
      </c>
      <c r="Z22" s="48">
        <f t="shared" si="47"/>
        <v>0</v>
      </c>
      <c r="AA22" s="57">
        <f t="shared" si="48"/>
        <v>0</v>
      </c>
      <c r="AB22" s="7">
        <f t="shared" si="49"/>
        <v>0</v>
      </c>
      <c r="AC22" s="7">
        <f t="shared" si="50"/>
        <v>0</v>
      </c>
      <c r="AD22" s="7">
        <f t="shared" si="64"/>
        <v>0</v>
      </c>
      <c r="AE22" s="7">
        <f t="shared" si="51"/>
        <v>0</v>
      </c>
      <c r="AF22" s="7">
        <f t="shared" si="65"/>
        <v>0</v>
      </c>
      <c r="AG22" s="7">
        <f t="shared" si="52"/>
        <v>0</v>
      </c>
      <c r="AH22" s="7">
        <f t="shared" si="66"/>
        <v>0</v>
      </c>
      <c r="AI22" s="7">
        <f t="shared" si="53"/>
        <v>0</v>
      </c>
      <c r="AJ22" s="7">
        <f t="shared" si="67"/>
        <v>0</v>
      </c>
      <c r="AK22" s="6" t="e">
        <f t="shared" si="68"/>
        <v>#DIV/0!</v>
      </c>
      <c r="AL22" s="70">
        <f t="shared" si="69"/>
        <v>0</v>
      </c>
      <c r="AM22" s="7">
        <f t="shared" si="69"/>
        <v>0</v>
      </c>
      <c r="AN22" s="6">
        <f t="shared" si="69"/>
        <v>0</v>
      </c>
      <c r="AO22" s="76" t="e">
        <f t="shared" si="70"/>
        <v>#DIV/0!</v>
      </c>
      <c r="AP22" s="2"/>
      <c r="AR22" s="107">
        <v>1700</v>
      </c>
      <c r="AS22" s="107">
        <v>2200</v>
      </c>
      <c r="AT22" s="107">
        <v>2200</v>
      </c>
      <c r="AU22" s="107">
        <v>1400</v>
      </c>
      <c r="AV22" s="107"/>
      <c r="AW22" s="77" t="s">
        <v>10</v>
      </c>
      <c r="AX22" s="48">
        <f t="shared" si="71"/>
        <v>0</v>
      </c>
      <c r="AY22" s="57">
        <f t="shared" si="72"/>
        <v>0</v>
      </c>
      <c r="AZ22" s="54">
        <v>10</v>
      </c>
      <c r="BA22" s="7">
        <f t="shared" si="54"/>
        <v>0</v>
      </c>
      <c r="BB22" s="54">
        <v>24</v>
      </c>
      <c r="BC22" s="7">
        <f t="shared" si="55"/>
        <v>0</v>
      </c>
      <c r="BD22" s="54">
        <v>12</v>
      </c>
      <c r="BE22" s="6">
        <f t="shared" si="56"/>
        <v>0</v>
      </c>
      <c r="BF22" s="54"/>
      <c r="BG22" s="6">
        <f t="shared" si="57"/>
        <v>0</v>
      </c>
      <c r="BH22" s="6">
        <f t="shared" si="73"/>
        <v>0</v>
      </c>
      <c r="BI22" s="6" t="e">
        <f t="shared" si="73"/>
        <v>#DIV/0!</v>
      </c>
      <c r="BJ22" s="6">
        <f t="shared" si="74"/>
        <v>0</v>
      </c>
      <c r="BK22" s="7" t="e">
        <f t="shared" si="74"/>
        <v>#DIV/0!</v>
      </c>
      <c r="BL22" s="101">
        <f t="shared" si="75"/>
        <v>0</v>
      </c>
      <c r="BM22" s="90" t="e">
        <f t="shared" si="75"/>
        <v>#DIV/0!</v>
      </c>
      <c r="BN22" s="90"/>
      <c r="BO22" s="76" t="e">
        <f t="shared" si="76"/>
        <v>#DIV/0!</v>
      </c>
      <c r="BP22" s="2"/>
      <c r="BR22" s="55"/>
      <c r="BS22" s="55"/>
      <c r="BT22" s="55"/>
      <c r="BU22" s="55"/>
      <c r="BV22" s="173" t="s">
        <v>10</v>
      </c>
      <c r="BW22" s="190">
        <f t="shared" si="77"/>
        <v>0</v>
      </c>
      <c r="BX22" s="119"/>
      <c r="BY22" s="178"/>
      <c r="BZ22" s="178" t="e">
        <f t="shared" si="58"/>
        <v>#DIV/0!</v>
      </c>
      <c r="CA22" s="178"/>
      <c r="CB22" s="179" t="e">
        <f t="shared" si="59"/>
        <v>#DIV/0!</v>
      </c>
      <c r="CC22" s="179"/>
      <c r="CD22" s="180">
        <f t="shared" si="60"/>
        <v>0</v>
      </c>
      <c r="CE22" s="181" t="e">
        <f t="shared" si="78"/>
        <v>#DIV/0!</v>
      </c>
      <c r="CF22" s="181"/>
      <c r="CG22" s="182" t="e">
        <f t="shared" si="79"/>
        <v>#DIV/0!</v>
      </c>
      <c r="CI22" s="326"/>
      <c r="CJ22" s="326"/>
      <c r="CK22" s="334"/>
      <c r="CL22" s="334"/>
      <c r="CM22" s="334"/>
      <c r="CN22" s="356">
        <f t="shared" si="80"/>
        <v>0</v>
      </c>
      <c r="CP22" s="42" t="s">
        <v>183</v>
      </c>
      <c r="CR22" s="1">
        <v>0</v>
      </c>
    </row>
    <row r="23" spans="1:96" ht="23.5" customHeight="1" thickBot="1">
      <c r="A23" s="78" t="s">
        <v>11</v>
      </c>
      <c r="B23" s="68"/>
      <c r="C23" s="57">
        <f t="shared" si="42"/>
        <v>0</v>
      </c>
      <c r="D23" s="54"/>
      <c r="E23" s="7">
        <f t="shared" si="43"/>
        <v>0</v>
      </c>
      <c r="F23" s="54"/>
      <c r="G23" s="7">
        <f t="shared" si="44"/>
        <v>0</v>
      </c>
      <c r="H23" s="54"/>
      <c r="I23" s="6">
        <f t="shared" si="45"/>
        <v>0</v>
      </c>
      <c r="J23" s="54"/>
      <c r="K23" s="6">
        <f t="shared" si="46"/>
        <v>0</v>
      </c>
      <c r="L23" s="6">
        <f t="shared" si="61"/>
        <v>0</v>
      </c>
      <c r="M23" s="6" t="e">
        <f t="shared" si="62"/>
        <v>#DIV/0!</v>
      </c>
      <c r="N23" s="70"/>
      <c r="O23" s="54"/>
      <c r="P23" s="54"/>
      <c r="Q23" s="76" t="e">
        <f t="shared" si="63"/>
        <v>#DIV/0!</v>
      </c>
      <c r="R23" s="2"/>
      <c r="T23" s="107">
        <v>3300</v>
      </c>
      <c r="U23" s="107">
        <v>3800</v>
      </c>
      <c r="V23" s="107">
        <v>4800</v>
      </c>
      <c r="W23" s="107">
        <v>2000</v>
      </c>
      <c r="X23" s="107"/>
      <c r="Y23" s="78" t="s">
        <v>11</v>
      </c>
      <c r="Z23" s="48">
        <f t="shared" si="47"/>
        <v>0</v>
      </c>
      <c r="AA23" s="57">
        <f t="shared" si="48"/>
        <v>0</v>
      </c>
      <c r="AB23" s="7">
        <f t="shared" si="49"/>
        <v>0</v>
      </c>
      <c r="AC23" s="7">
        <f t="shared" si="50"/>
        <v>0</v>
      </c>
      <c r="AD23" s="7">
        <f t="shared" si="64"/>
        <v>0</v>
      </c>
      <c r="AE23" s="7">
        <f t="shared" si="51"/>
        <v>0</v>
      </c>
      <c r="AF23" s="7">
        <f t="shared" si="65"/>
        <v>0</v>
      </c>
      <c r="AG23" s="7">
        <f t="shared" si="52"/>
        <v>0</v>
      </c>
      <c r="AH23" s="7">
        <f t="shared" si="66"/>
        <v>0</v>
      </c>
      <c r="AI23" s="7">
        <f t="shared" si="53"/>
        <v>0</v>
      </c>
      <c r="AJ23" s="7">
        <f t="shared" si="67"/>
        <v>0</v>
      </c>
      <c r="AK23" s="6" t="e">
        <f t="shared" si="68"/>
        <v>#DIV/0!</v>
      </c>
      <c r="AL23" s="70">
        <f t="shared" si="69"/>
        <v>0</v>
      </c>
      <c r="AM23" s="7">
        <f t="shared" si="69"/>
        <v>0</v>
      </c>
      <c r="AN23" s="6">
        <f t="shared" si="69"/>
        <v>0</v>
      </c>
      <c r="AO23" s="76" t="e">
        <f t="shared" si="70"/>
        <v>#DIV/0!</v>
      </c>
      <c r="AP23" s="2"/>
      <c r="AR23" s="107">
        <v>1700</v>
      </c>
      <c r="AS23" s="107">
        <v>2200</v>
      </c>
      <c r="AT23" s="107">
        <v>2200</v>
      </c>
      <c r="AU23" s="107">
        <v>1400</v>
      </c>
      <c r="AV23" s="107"/>
      <c r="AW23" s="78" t="s">
        <v>11</v>
      </c>
      <c r="AX23" s="48">
        <f t="shared" si="71"/>
        <v>0</v>
      </c>
      <c r="AY23" s="57">
        <f t="shared" si="72"/>
        <v>0</v>
      </c>
      <c r="AZ23" s="54">
        <v>10</v>
      </c>
      <c r="BA23" s="7">
        <f t="shared" si="54"/>
        <v>0</v>
      </c>
      <c r="BB23" s="54">
        <v>28</v>
      </c>
      <c r="BC23" s="7">
        <f t="shared" si="55"/>
        <v>0</v>
      </c>
      <c r="BD23" s="54">
        <v>12</v>
      </c>
      <c r="BE23" s="6">
        <f t="shared" si="56"/>
        <v>0</v>
      </c>
      <c r="BF23" s="54"/>
      <c r="BG23" s="6">
        <f t="shared" si="57"/>
        <v>0</v>
      </c>
      <c r="BH23" s="6">
        <f t="shared" si="73"/>
        <v>0</v>
      </c>
      <c r="BI23" s="6" t="e">
        <f t="shared" si="73"/>
        <v>#DIV/0!</v>
      </c>
      <c r="BJ23" s="6">
        <f t="shared" si="74"/>
        <v>0</v>
      </c>
      <c r="BK23" s="7" t="e">
        <f t="shared" si="74"/>
        <v>#DIV/0!</v>
      </c>
      <c r="BL23" s="101">
        <f t="shared" si="75"/>
        <v>0</v>
      </c>
      <c r="BM23" s="90" t="e">
        <f t="shared" si="75"/>
        <v>#DIV/0!</v>
      </c>
      <c r="BN23" s="90"/>
      <c r="BO23" s="76" t="e">
        <f t="shared" si="76"/>
        <v>#DIV/0!</v>
      </c>
      <c r="BP23" s="2"/>
      <c r="BR23" s="55"/>
      <c r="BS23" s="55"/>
      <c r="BT23" s="55"/>
      <c r="BU23" s="55"/>
      <c r="BV23" s="183" t="s">
        <v>11</v>
      </c>
      <c r="BW23" s="190">
        <f t="shared" si="77"/>
        <v>0</v>
      </c>
      <c r="BX23" s="119"/>
      <c r="BY23" s="178"/>
      <c r="BZ23" s="178" t="e">
        <f t="shared" si="58"/>
        <v>#DIV/0!</v>
      </c>
      <c r="CA23" s="178"/>
      <c r="CB23" s="179" t="e">
        <f t="shared" si="59"/>
        <v>#DIV/0!</v>
      </c>
      <c r="CC23" s="179">
        <v>0</v>
      </c>
      <c r="CD23" s="180">
        <f t="shared" si="60"/>
        <v>0</v>
      </c>
      <c r="CE23" s="181" t="e">
        <f t="shared" si="78"/>
        <v>#DIV/0!</v>
      </c>
      <c r="CF23" s="181"/>
      <c r="CG23" s="182" t="e">
        <f t="shared" si="79"/>
        <v>#DIV/0!</v>
      </c>
      <c r="CI23" s="327"/>
      <c r="CJ23" s="327"/>
      <c r="CK23" s="335"/>
      <c r="CL23" s="334"/>
      <c r="CM23" s="334"/>
      <c r="CN23" s="357">
        <f t="shared" si="80"/>
        <v>0</v>
      </c>
      <c r="CP23" s="1" t="s">
        <v>186</v>
      </c>
    </row>
    <row r="24" spans="1:96" ht="23.5" customHeight="1" thickTop="1" thickBot="1">
      <c r="A24" s="1513" t="s">
        <v>16</v>
      </c>
      <c r="B24" s="1514"/>
      <c r="C24" s="61">
        <f>SUM(C17:C23)</f>
        <v>32</v>
      </c>
      <c r="D24" s="61">
        <f>SUM(D17:D23)</f>
        <v>12</v>
      </c>
      <c r="E24" s="61">
        <f t="shared" ref="E24:J24" si="81">SUM(E17:E23)</f>
        <v>39600</v>
      </c>
      <c r="F24" s="61">
        <f t="shared" si="81"/>
        <v>0</v>
      </c>
      <c r="G24" s="61">
        <f t="shared" si="81"/>
        <v>0</v>
      </c>
      <c r="H24" s="61">
        <f t="shared" si="81"/>
        <v>0</v>
      </c>
      <c r="I24" s="61">
        <f t="shared" si="81"/>
        <v>0</v>
      </c>
      <c r="J24" s="61">
        <f t="shared" si="81"/>
        <v>20</v>
      </c>
      <c r="K24" s="61">
        <f>SUM(K17:K23)</f>
        <v>40000</v>
      </c>
      <c r="L24" s="61">
        <f>SUM(L17:L23)</f>
        <v>79600</v>
      </c>
      <c r="M24" s="61">
        <f>L24/C24</f>
        <v>2487.5</v>
      </c>
      <c r="N24" s="86"/>
      <c r="O24" s="61">
        <f>SUM(O17:O23)</f>
        <v>170</v>
      </c>
      <c r="P24" s="61">
        <f>SUM(P17:P23)</f>
        <v>0</v>
      </c>
      <c r="Q24" s="76" t="e">
        <f t="shared" si="63"/>
        <v>#DIV/0!</v>
      </c>
      <c r="R24" s="45"/>
      <c r="T24" s="105" t="s">
        <v>48</v>
      </c>
      <c r="U24" s="108" t="e">
        <f>C24/W24</f>
        <v>#DIV/0!</v>
      </c>
      <c r="V24" s="106" t="s">
        <v>49</v>
      </c>
      <c r="W24" s="114">
        <v>0</v>
      </c>
      <c r="Y24" s="1513" t="s">
        <v>16</v>
      </c>
      <c r="Z24" s="1514"/>
      <c r="AA24" s="88">
        <f>SUM(AA17:AA23)</f>
        <v>32</v>
      </c>
      <c r="AB24" s="88">
        <f>SUM(AB17:AB23)</f>
        <v>12</v>
      </c>
      <c r="AC24" s="88">
        <f t="shared" ref="AC24:AH24" si="82">SUM(AC17:AC23)</f>
        <v>20400</v>
      </c>
      <c r="AD24" s="88">
        <f t="shared" si="82"/>
        <v>0</v>
      </c>
      <c r="AE24" s="88">
        <f t="shared" si="82"/>
        <v>0</v>
      </c>
      <c r="AF24" s="88">
        <f t="shared" si="82"/>
        <v>0</v>
      </c>
      <c r="AG24" s="88">
        <f t="shared" si="82"/>
        <v>0</v>
      </c>
      <c r="AH24" s="88">
        <f t="shared" si="82"/>
        <v>20</v>
      </c>
      <c r="AI24" s="88">
        <f>SUM(AI17:AI23)</f>
        <v>28000</v>
      </c>
      <c r="AJ24" s="88">
        <f>SUM(AJ17:AJ23)</f>
        <v>48400</v>
      </c>
      <c r="AK24" s="61">
        <f>AJ24/AA24</f>
        <v>1512.5</v>
      </c>
      <c r="AL24" s="86"/>
      <c r="AM24" s="61">
        <f>SUM(AM17:AM23)</f>
        <v>170</v>
      </c>
      <c r="AN24" s="61">
        <f>SUM(AN17:AN23)</f>
        <v>0</v>
      </c>
      <c r="AO24" s="76" t="e">
        <f>(AJ24+BH24)/AN24</f>
        <v>#DIV/0!</v>
      </c>
      <c r="AP24" s="45"/>
      <c r="AR24" s="105" t="s">
        <v>48</v>
      </c>
      <c r="AS24" s="108" t="e">
        <f>AA24/AU24</f>
        <v>#DIV/0!</v>
      </c>
      <c r="AT24" s="106" t="s">
        <v>49</v>
      </c>
      <c r="AU24" s="105">
        <f>W24</f>
        <v>0</v>
      </c>
      <c r="AW24" s="1513" t="s">
        <v>16</v>
      </c>
      <c r="AX24" s="1514"/>
      <c r="AY24" s="57">
        <f t="shared" si="72"/>
        <v>32</v>
      </c>
      <c r="AZ24" s="61">
        <f>SUM(AZ17:AZ23)</f>
        <v>84</v>
      </c>
      <c r="BA24" s="61">
        <f t="shared" ref="BA24:BF24" si="83">SUM(BA17:BA23)</f>
        <v>0</v>
      </c>
      <c r="BB24" s="61">
        <f t="shared" si="83"/>
        <v>120</v>
      </c>
      <c r="BC24" s="61">
        <f t="shared" si="83"/>
        <v>0</v>
      </c>
      <c r="BD24" s="61">
        <f t="shared" si="83"/>
        <v>60</v>
      </c>
      <c r="BE24" s="61">
        <f t="shared" si="83"/>
        <v>0</v>
      </c>
      <c r="BF24" s="61">
        <f t="shared" si="83"/>
        <v>0</v>
      </c>
      <c r="BG24" s="61">
        <f>SUM(BG17:BG23)</f>
        <v>0</v>
      </c>
      <c r="BH24" s="6">
        <f t="shared" si="73"/>
        <v>79600</v>
      </c>
      <c r="BI24" s="6">
        <f t="shared" si="73"/>
        <v>2487.5</v>
      </c>
      <c r="BJ24" s="6">
        <f t="shared" si="74"/>
        <v>48400</v>
      </c>
      <c r="BK24" s="7">
        <f t="shared" si="74"/>
        <v>1512.5</v>
      </c>
      <c r="BL24" s="101">
        <f>SUM(BL17:BL23)</f>
        <v>128000</v>
      </c>
      <c r="BM24" s="90">
        <f>BI24+BK24</f>
        <v>4000</v>
      </c>
      <c r="BN24" s="91"/>
      <c r="BO24" s="76" t="e">
        <f t="shared" si="76"/>
        <v>#DIV/0!</v>
      </c>
      <c r="BP24" s="45"/>
      <c r="BR24" s="42" t="s">
        <v>48</v>
      </c>
      <c r="BS24" s="59" t="e">
        <f>AY24/BU24</f>
        <v>#DIV/0!</v>
      </c>
      <c r="BT24" s="60" t="s">
        <v>49</v>
      </c>
      <c r="BU24" s="42">
        <f>W24</f>
        <v>0</v>
      </c>
      <c r="BV24" s="1515" t="s">
        <v>16</v>
      </c>
      <c r="BW24" s="1486"/>
      <c r="BX24" s="180">
        <f>SUM(BX17:BX23)</f>
        <v>197</v>
      </c>
      <c r="BY24" s="180">
        <f>SUM(BY17:BY23)</f>
        <v>409700</v>
      </c>
      <c r="BZ24" s="180">
        <f t="shared" si="58"/>
        <v>2079.6954314720811</v>
      </c>
      <c r="CA24" s="180">
        <f>SUM(CA17:CA23)</f>
        <v>241500</v>
      </c>
      <c r="CB24" s="119">
        <f t="shared" si="59"/>
        <v>1225.8883248730965</v>
      </c>
      <c r="CC24" s="119">
        <f>CB24/BY24</f>
        <v>2.9921609101125129E-3</v>
      </c>
      <c r="CD24" s="180">
        <f>BY24+CA24</f>
        <v>651200</v>
      </c>
      <c r="CE24" s="186">
        <f>CD24/BX24</f>
        <v>3305.5837563451778</v>
      </c>
      <c r="CF24" s="186">
        <f>SUM(CF17:CF23)</f>
        <v>0</v>
      </c>
      <c r="CG24" s="182" t="e">
        <f t="shared" si="79"/>
        <v>#DIV/0!</v>
      </c>
      <c r="CH24" s="340">
        <v>1</v>
      </c>
      <c r="CI24" s="349">
        <f>SUM(CI17:CI23)/CH24</f>
        <v>10.9</v>
      </c>
      <c r="CJ24" s="351">
        <f>SUM(CJ17:CJ23)/CH24</f>
        <v>22.5</v>
      </c>
      <c r="CK24" s="351">
        <f>SUM(CK17:CK23)/CH24</f>
        <v>4</v>
      </c>
      <c r="CL24" s="351">
        <f>SUM(CL17:CL23)/CH24</f>
        <v>2</v>
      </c>
      <c r="CM24" s="351">
        <f>SUM(CM17:CM23)/CH24</f>
        <v>2</v>
      </c>
      <c r="CN24" s="353">
        <f>SUM(CK24:CM24)/3</f>
        <v>2.6666666666666665</v>
      </c>
      <c r="CO24" s="340"/>
      <c r="CP24" s="340"/>
      <c r="CQ24" s="340"/>
      <c r="CR24" s="340"/>
    </row>
    <row r="25" spans="1:96"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3"/>
      <c r="CI25" s="1420" t="str">
        <f>BV25</f>
        <v>3rd week</v>
      </c>
      <c r="CJ25" s="1420"/>
      <c r="CK25" s="1420"/>
      <c r="CL25" s="1420"/>
      <c r="CM25" s="1420"/>
      <c r="CN25" s="1420"/>
    </row>
    <row r="26" spans="1:96"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126</v>
      </c>
      <c r="CE26" s="175" t="s">
        <v>77</v>
      </c>
      <c r="CF26" s="175" t="s">
        <v>129</v>
      </c>
      <c r="CG26" s="176" t="s">
        <v>128</v>
      </c>
      <c r="CI26" s="331" t="s">
        <v>172</v>
      </c>
      <c r="CJ26" s="332" t="s">
        <v>173</v>
      </c>
      <c r="CK26" s="65" t="s">
        <v>174</v>
      </c>
      <c r="CL26" s="65" t="s">
        <v>175</v>
      </c>
      <c r="CM26" s="65" t="s">
        <v>176</v>
      </c>
      <c r="CN26" s="333" t="s">
        <v>184</v>
      </c>
      <c r="CP26" s="1" t="s">
        <v>179</v>
      </c>
      <c r="CR26" s="46" t="s">
        <v>182</v>
      </c>
    </row>
    <row r="27" spans="1:96" ht="23.5" customHeight="1">
      <c r="A27" s="75" t="s">
        <v>5</v>
      </c>
      <c r="B27" s="68"/>
      <c r="C27" s="57">
        <f t="shared" ref="C27:C33" si="84">D27+F27+H27+J27</f>
        <v>0</v>
      </c>
      <c r="D27" s="54"/>
      <c r="E27" s="7">
        <f t="shared" ref="E27:E33" si="85">D27*T27</f>
        <v>0</v>
      </c>
      <c r="F27" s="54"/>
      <c r="G27" s="7">
        <f t="shared" ref="G27:G33" si="86">F27*U27</f>
        <v>0</v>
      </c>
      <c r="H27" s="54"/>
      <c r="I27" s="6">
        <f t="shared" ref="I27:I33" si="87">H27*V27</f>
        <v>0</v>
      </c>
      <c r="J27" s="54"/>
      <c r="K27" s="6">
        <f t="shared" ref="K27:K33" si="88">J27*W27</f>
        <v>0</v>
      </c>
      <c r="L27" s="6">
        <f>E27+G27+I27+K27</f>
        <v>0</v>
      </c>
      <c r="M27" s="6" t="e">
        <f>L27/C27</f>
        <v>#DIV/0!</v>
      </c>
      <c r="N27" s="70"/>
      <c r="O27" s="54"/>
      <c r="P27" s="54"/>
      <c r="Q27" s="76" t="e">
        <f>L27/P27</f>
        <v>#DIV/0!</v>
      </c>
      <c r="R27" s="2"/>
      <c r="T27" s="107">
        <v>3300</v>
      </c>
      <c r="U27" s="107">
        <v>3800</v>
      </c>
      <c r="V27" s="107">
        <v>4800</v>
      </c>
      <c r="W27" s="107">
        <v>2000</v>
      </c>
      <c r="X27" s="107"/>
      <c r="Y27" s="75" t="s">
        <v>5</v>
      </c>
      <c r="Z27" s="48">
        <f t="shared" ref="Z27:Z33" si="89">B27</f>
        <v>0</v>
      </c>
      <c r="AA27" s="57">
        <f t="shared" ref="AA27:AA33" si="90">AB27+AD27+AF27+AH27</f>
        <v>0</v>
      </c>
      <c r="AB27" s="7">
        <f t="shared" ref="AB27:AB33" si="91">D27</f>
        <v>0</v>
      </c>
      <c r="AC27" s="7">
        <f t="shared" ref="AC27:AC33" si="92">AB27*AR27</f>
        <v>0</v>
      </c>
      <c r="AD27" s="7">
        <f>F27</f>
        <v>0</v>
      </c>
      <c r="AE27" s="7">
        <f t="shared" ref="AE27:AE33" si="93">AD27*AS27</f>
        <v>0</v>
      </c>
      <c r="AF27" s="7">
        <f>H27</f>
        <v>0</v>
      </c>
      <c r="AG27" s="7">
        <f t="shared" ref="AG27:AG33" si="94">AF27*AT27</f>
        <v>0</v>
      </c>
      <c r="AH27" s="7">
        <f>J27</f>
        <v>0</v>
      </c>
      <c r="AI27" s="7">
        <f t="shared" ref="AI27:AI33" si="95">AH27*AU27</f>
        <v>0</v>
      </c>
      <c r="AJ27" s="7">
        <f>AC27+AE27+AG27+AI27</f>
        <v>0</v>
      </c>
      <c r="AK27" s="6" t="e">
        <f>AJ27/AA27</f>
        <v>#DIV/0!</v>
      </c>
      <c r="AL27" s="70">
        <f>N27</f>
        <v>0</v>
      </c>
      <c r="AM27" s="7">
        <f>O27</f>
        <v>0</v>
      </c>
      <c r="AN27" s="6">
        <f>P27</f>
        <v>0</v>
      </c>
      <c r="AO27" s="76" t="e">
        <f>(AJ27+BH27)/AN27</f>
        <v>#DIV/0!</v>
      </c>
      <c r="AP27" s="2"/>
      <c r="AR27" s="107">
        <v>1700</v>
      </c>
      <c r="AS27" s="107">
        <v>2200</v>
      </c>
      <c r="AT27" s="107">
        <v>2200</v>
      </c>
      <c r="AU27" s="107">
        <v>1400</v>
      </c>
      <c r="AV27" s="107"/>
      <c r="AW27" s="75" t="s">
        <v>5</v>
      </c>
      <c r="AX27" s="48">
        <f>B27</f>
        <v>0</v>
      </c>
      <c r="AY27" s="57">
        <f>C27</f>
        <v>0</v>
      </c>
      <c r="AZ27" s="54"/>
      <c r="BA27" s="7">
        <f t="shared" ref="BA27:BA33" si="96">AZ27*BR27</f>
        <v>0</v>
      </c>
      <c r="BB27" s="54"/>
      <c r="BC27" s="7">
        <f t="shared" ref="BC27:BC33" si="97">BB27*BS27</f>
        <v>0</v>
      </c>
      <c r="BD27" s="54"/>
      <c r="BE27" s="6">
        <f t="shared" ref="BE27:BE33" si="98">BD27*BT27</f>
        <v>0</v>
      </c>
      <c r="BF27" s="54"/>
      <c r="BG27" s="6">
        <f t="shared" ref="BG27:BG33" si="99">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0</v>
      </c>
      <c r="BX27" s="119"/>
      <c r="BY27" s="178"/>
      <c r="BZ27" s="178" t="e">
        <f t="shared" ref="BZ27:BZ34" si="100">BY27/BX27</f>
        <v>#DIV/0!</v>
      </c>
      <c r="CA27" s="178"/>
      <c r="CB27" s="179" t="e">
        <f t="shared" ref="CB27:CB34" si="101">CA27/BX27</f>
        <v>#DIV/0!</v>
      </c>
      <c r="CC27" s="179"/>
      <c r="CD27" s="180">
        <f t="shared" ref="CD27:CD33" si="102">BY27+CA27+CC27</f>
        <v>0</v>
      </c>
      <c r="CE27" s="181" t="e">
        <f>CD27/BX27</f>
        <v>#DIV/0!</v>
      </c>
      <c r="CF27" s="181"/>
      <c r="CG27" s="182" t="e">
        <f>CD27/CF27</f>
        <v>#DIV/0!</v>
      </c>
      <c r="CI27" s="326"/>
      <c r="CJ27" s="326"/>
      <c r="CK27" s="334"/>
      <c r="CL27" s="334"/>
      <c r="CM27" s="334"/>
      <c r="CN27" s="356">
        <f>SUM(CK27:CM27)/3</f>
        <v>0</v>
      </c>
      <c r="CP27" s="355" t="s">
        <v>180</v>
      </c>
      <c r="CQ27" s="3"/>
      <c r="CR27" s="354">
        <v>5</v>
      </c>
    </row>
    <row r="28" spans="1:96" ht="23.5" customHeight="1">
      <c r="A28" s="77" t="s">
        <v>6</v>
      </c>
      <c r="B28" s="68"/>
      <c r="C28" s="57">
        <f t="shared" si="84"/>
        <v>0</v>
      </c>
      <c r="D28" s="54"/>
      <c r="E28" s="7">
        <f t="shared" si="85"/>
        <v>0</v>
      </c>
      <c r="F28" s="54"/>
      <c r="G28" s="7">
        <f t="shared" si="86"/>
        <v>0</v>
      </c>
      <c r="H28" s="54"/>
      <c r="I28" s="6">
        <f t="shared" si="87"/>
        <v>0</v>
      </c>
      <c r="J28" s="54"/>
      <c r="K28" s="6">
        <f t="shared" si="88"/>
        <v>0</v>
      </c>
      <c r="L28" s="6">
        <f t="shared" ref="L28:L33" si="103">E28+G28+I28+K28</f>
        <v>0</v>
      </c>
      <c r="M28" s="6" t="e">
        <f t="shared" ref="M28:M33" si="104">L28/C28</f>
        <v>#DIV/0!</v>
      </c>
      <c r="N28" s="70"/>
      <c r="O28" s="54"/>
      <c r="P28" s="54"/>
      <c r="Q28" s="76" t="e">
        <f t="shared" ref="Q28:Q34" si="105">L28/P28</f>
        <v>#DIV/0!</v>
      </c>
      <c r="R28" s="2"/>
      <c r="T28" s="107">
        <v>3300</v>
      </c>
      <c r="U28" s="107">
        <v>3800</v>
      </c>
      <c r="V28" s="107">
        <v>4800</v>
      </c>
      <c r="W28" s="107">
        <v>2000</v>
      </c>
      <c r="X28" s="107"/>
      <c r="Y28" s="77" t="s">
        <v>6</v>
      </c>
      <c r="Z28" s="48">
        <f t="shared" si="89"/>
        <v>0</v>
      </c>
      <c r="AA28" s="57">
        <f t="shared" si="90"/>
        <v>0</v>
      </c>
      <c r="AB28" s="7">
        <f t="shared" si="91"/>
        <v>0</v>
      </c>
      <c r="AC28" s="7">
        <f t="shared" si="92"/>
        <v>0</v>
      </c>
      <c r="AD28" s="7">
        <f t="shared" ref="AD28:AD33" si="106">F28</f>
        <v>0</v>
      </c>
      <c r="AE28" s="7">
        <f t="shared" si="93"/>
        <v>0</v>
      </c>
      <c r="AF28" s="7">
        <f t="shared" ref="AF28:AF33" si="107">H28</f>
        <v>0</v>
      </c>
      <c r="AG28" s="7">
        <f t="shared" si="94"/>
        <v>0</v>
      </c>
      <c r="AH28" s="7">
        <f t="shared" ref="AH28:AH33" si="108">J28</f>
        <v>0</v>
      </c>
      <c r="AI28" s="7">
        <f t="shared" si="95"/>
        <v>0</v>
      </c>
      <c r="AJ28" s="7">
        <f t="shared" ref="AJ28:AJ33" si="109">AC28+AE28+AG28+AI28</f>
        <v>0</v>
      </c>
      <c r="AK28" s="6" t="e">
        <f t="shared" ref="AK28:AK33" si="110">AJ28/AA28</f>
        <v>#DIV/0!</v>
      </c>
      <c r="AL28" s="70">
        <f t="shared" ref="AL28:AN33" si="111">N28</f>
        <v>0</v>
      </c>
      <c r="AM28" s="7">
        <f t="shared" si="111"/>
        <v>0</v>
      </c>
      <c r="AN28" s="6">
        <f t="shared" si="111"/>
        <v>0</v>
      </c>
      <c r="AO28" s="76" t="e">
        <f t="shared" ref="AO28:AO33" si="112">(AJ28+BH28)/AN28</f>
        <v>#DIV/0!</v>
      </c>
      <c r="AP28" s="2"/>
      <c r="AR28" s="107">
        <v>1700</v>
      </c>
      <c r="AS28" s="107">
        <v>2200</v>
      </c>
      <c r="AT28" s="107">
        <v>2200</v>
      </c>
      <c r="AU28" s="107">
        <v>1400</v>
      </c>
      <c r="AV28" s="107"/>
      <c r="AW28" s="77" t="s">
        <v>6</v>
      </c>
      <c r="AX28" s="48">
        <f t="shared" ref="AX28:AX33" si="113">B28</f>
        <v>0</v>
      </c>
      <c r="AY28" s="57">
        <f t="shared" ref="AY28:AY34" si="114">C28</f>
        <v>0</v>
      </c>
      <c r="AZ28" s="54">
        <v>22</v>
      </c>
      <c r="BA28" s="7">
        <f t="shared" si="96"/>
        <v>0</v>
      </c>
      <c r="BB28" s="54">
        <v>10</v>
      </c>
      <c r="BC28" s="7">
        <f t="shared" si="97"/>
        <v>0</v>
      </c>
      <c r="BD28" s="54">
        <v>6</v>
      </c>
      <c r="BE28" s="6">
        <f t="shared" si="98"/>
        <v>0</v>
      </c>
      <c r="BF28" s="54"/>
      <c r="BG28" s="6">
        <f t="shared" si="99"/>
        <v>0</v>
      </c>
      <c r="BH28" s="6">
        <f t="shared" ref="BH28:BI34" si="115">L28</f>
        <v>0</v>
      </c>
      <c r="BI28" s="6" t="e">
        <f t="shared" si="115"/>
        <v>#DIV/0!</v>
      </c>
      <c r="BJ28" s="6">
        <f t="shared" ref="BJ28:BK34" si="116">AJ28</f>
        <v>0</v>
      </c>
      <c r="BK28" s="7" t="e">
        <f t="shared" si="116"/>
        <v>#DIV/0!</v>
      </c>
      <c r="BL28" s="101">
        <f t="shared" ref="BL28:BM33" si="117">BH28+BJ28</f>
        <v>0</v>
      </c>
      <c r="BM28" s="90" t="e">
        <f t="shared" si="117"/>
        <v>#DIV/0!</v>
      </c>
      <c r="BN28" s="90"/>
      <c r="BO28" s="76" t="e">
        <f t="shared" ref="BO28:BO34" si="118">Q28+AO28</f>
        <v>#DIV/0!</v>
      </c>
      <c r="BP28" s="2"/>
      <c r="BR28" s="55"/>
      <c r="BS28" s="55"/>
      <c r="BT28" s="55"/>
      <c r="BU28" s="55"/>
      <c r="BV28" s="173" t="s">
        <v>6</v>
      </c>
      <c r="BW28" s="190">
        <f t="shared" ref="BW28:BW33" si="119">AX28</f>
        <v>0</v>
      </c>
      <c r="BX28" s="119"/>
      <c r="BY28" s="178"/>
      <c r="BZ28" s="178" t="e">
        <f t="shared" si="100"/>
        <v>#DIV/0!</v>
      </c>
      <c r="CA28" s="178"/>
      <c r="CB28" s="179" t="e">
        <f t="shared" si="101"/>
        <v>#DIV/0!</v>
      </c>
      <c r="CC28" s="179"/>
      <c r="CD28" s="180">
        <f t="shared" si="102"/>
        <v>0</v>
      </c>
      <c r="CE28" s="181" t="e">
        <f t="shared" ref="CE28:CE33" si="120">CD28/BX28</f>
        <v>#DIV/0!</v>
      </c>
      <c r="CF28" s="181"/>
      <c r="CG28" s="182" t="e">
        <f t="shared" ref="CG28:CG34" si="121">CD28/CF28</f>
        <v>#DIV/0!</v>
      </c>
      <c r="CI28" s="326"/>
      <c r="CJ28" s="326"/>
      <c r="CK28" s="334"/>
      <c r="CL28" s="334"/>
      <c r="CM28" s="334"/>
      <c r="CN28" s="356">
        <f t="shared" ref="CN28:CN33" si="122">SUM(CK28:CM28)/3</f>
        <v>0</v>
      </c>
      <c r="CP28" s="42" t="s">
        <v>181</v>
      </c>
      <c r="CR28" s="1">
        <v>4</v>
      </c>
    </row>
    <row r="29" spans="1:96" ht="23.5" customHeight="1">
      <c r="A29" s="77" t="s">
        <v>7</v>
      </c>
      <c r="B29" s="68"/>
      <c r="C29" s="57">
        <f t="shared" si="84"/>
        <v>0</v>
      </c>
      <c r="D29" s="54"/>
      <c r="E29" s="7">
        <f t="shared" si="85"/>
        <v>0</v>
      </c>
      <c r="F29" s="54"/>
      <c r="G29" s="7">
        <f t="shared" si="86"/>
        <v>0</v>
      </c>
      <c r="H29" s="54"/>
      <c r="I29" s="6">
        <f t="shared" si="87"/>
        <v>0</v>
      </c>
      <c r="J29" s="54"/>
      <c r="K29" s="6">
        <f t="shared" si="88"/>
        <v>0</v>
      </c>
      <c r="L29" s="6">
        <f t="shared" si="103"/>
        <v>0</v>
      </c>
      <c r="M29" s="6" t="e">
        <f t="shared" si="104"/>
        <v>#DIV/0!</v>
      </c>
      <c r="N29" s="70"/>
      <c r="O29" s="54"/>
      <c r="P29" s="54"/>
      <c r="Q29" s="76" t="e">
        <f t="shared" si="105"/>
        <v>#DIV/0!</v>
      </c>
      <c r="R29" s="2"/>
      <c r="T29" s="107">
        <v>3300</v>
      </c>
      <c r="U29" s="107">
        <v>3800</v>
      </c>
      <c r="V29" s="107">
        <v>4800</v>
      </c>
      <c r="W29" s="107">
        <v>2000</v>
      </c>
      <c r="X29" s="107"/>
      <c r="Y29" s="77" t="s">
        <v>7</v>
      </c>
      <c r="Z29" s="48">
        <f t="shared" si="89"/>
        <v>0</v>
      </c>
      <c r="AA29" s="57">
        <f t="shared" si="90"/>
        <v>0</v>
      </c>
      <c r="AB29" s="7">
        <f t="shared" si="91"/>
        <v>0</v>
      </c>
      <c r="AC29" s="7">
        <f t="shared" si="92"/>
        <v>0</v>
      </c>
      <c r="AD29" s="7">
        <f t="shared" si="106"/>
        <v>0</v>
      </c>
      <c r="AE29" s="7">
        <f t="shared" si="93"/>
        <v>0</v>
      </c>
      <c r="AF29" s="7">
        <f t="shared" si="107"/>
        <v>0</v>
      </c>
      <c r="AG29" s="7">
        <f t="shared" si="94"/>
        <v>0</v>
      </c>
      <c r="AH29" s="7">
        <f t="shared" si="108"/>
        <v>0</v>
      </c>
      <c r="AI29" s="7">
        <f t="shared" si="95"/>
        <v>0</v>
      </c>
      <c r="AJ29" s="7">
        <f t="shared" si="109"/>
        <v>0</v>
      </c>
      <c r="AK29" s="6" t="e">
        <f t="shared" si="110"/>
        <v>#DIV/0!</v>
      </c>
      <c r="AL29" s="70">
        <f t="shared" si="111"/>
        <v>0</v>
      </c>
      <c r="AM29" s="7">
        <f t="shared" si="111"/>
        <v>0</v>
      </c>
      <c r="AN29" s="6">
        <f t="shared" si="111"/>
        <v>0</v>
      </c>
      <c r="AO29" s="76" t="e">
        <f t="shared" si="112"/>
        <v>#DIV/0!</v>
      </c>
      <c r="AP29" s="2"/>
      <c r="AR29" s="107">
        <v>1700</v>
      </c>
      <c r="AS29" s="107">
        <v>2200</v>
      </c>
      <c r="AT29" s="107">
        <v>2200</v>
      </c>
      <c r="AU29" s="107">
        <v>1400</v>
      </c>
      <c r="AV29" s="107"/>
      <c r="AW29" s="77" t="s">
        <v>7</v>
      </c>
      <c r="AX29" s="48">
        <f t="shared" si="113"/>
        <v>0</v>
      </c>
      <c r="AY29" s="57">
        <f t="shared" si="114"/>
        <v>0</v>
      </c>
      <c r="AZ29" s="54">
        <v>22</v>
      </c>
      <c r="BA29" s="7">
        <f t="shared" si="96"/>
        <v>0</v>
      </c>
      <c r="BB29" s="54">
        <v>10</v>
      </c>
      <c r="BC29" s="7">
        <f t="shared" si="97"/>
        <v>0</v>
      </c>
      <c r="BD29" s="54">
        <v>6</v>
      </c>
      <c r="BE29" s="6">
        <f t="shared" si="98"/>
        <v>0</v>
      </c>
      <c r="BF29" s="54"/>
      <c r="BG29" s="6">
        <f t="shared" si="99"/>
        <v>0</v>
      </c>
      <c r="BH29" s="6">
        <f t="shared" si="115"/>
        <v>0</v>
      </c>
      <c r="BI29" s="6" t="e">
        <f t="shared" si="115"/>
        <v>#DIV/0!</v>
      </c>
      <c r="BJ29" s="6">
        <f t="shared" si="116"/>
        <v>0</v>
      </c>
      <c r="BK29" s="7" t="e">
        <f t="shared" si="116"/>
        <v>#DIV/0!</v>
      </c>
      <c r="BL29" s="101">
        <f t="shared" si="117"/>
        <v>0</v>
      </c>
      <c r="BM29" s="90" t="e">
        <f t="shared" si="117"/>
        <v>#DIV/0!</v>
      </c>
      <c r="BN29" s="90"/>
      <c r="BO29" s="76" t="e">
        <f t="shared" si="118"/>
        <v>#DIV/0!</v>
      </c>
      <c r="BP29" s="2"/>
      <c r="BR29" s="55"/>
      <c r="BS29" s="55"/>
      <c r="BT29" s="55"/>
      <c r="BU29" s="55"/>
      <c r="BV29" s="173" t="s">
        <v>7</v>
      </c>
      <c r="BW29" s="190">
        <f t="shared" si="119"/>
        <v>0</v>
      </c>
      <c r="BX29" s="119"/>
      <c r="BY29" s="178"/>
      <c r="BZ29" s="178" t="e">
        <f t="shared" si="100"/>
        <v>#DIV/0!</v>
      </c>
      <c r="CA29" s="178"/>
      <c r="CB29" s="179" t="e">
        <f t="shared" si="101"/>
        <v>#DIV/0!</v>
      </c>
      <c r="CC29" s="179"/>
      <c r="CD29" s="180">
        <f t="shared" si="102"/>
        <v>0</v>
      </c>
      <c r="CE29" s="181" t="e">
        <f t="shared" si="120"/>
        <v>#DIV/0!</v>
      </c>
      <c r="CF29" s="181"/>
      <c r="CG29" s="182" t="e">
        <f t="shared" si="121"/>
        <v>#DIV/0!</v>
      </c>
      <c r="CI29" s="326"/>
      <c r="CJ29" s="326"/>
      <c r="CK29" s="334"/>
      <c r="CL29" s="334"/>
      <c r="CM29" s="334"/>
      <c r="CN29" s="356">
        <f t="shared" si="122"/>
        <v>0</v>
      </c>
      <c r="CP29" s="42" t="s">
        <v>185</v>
      </c>
      <c r="CR29" s="1">
        <v>3</v>
      </c>
    </row>
    <row r="30" spans="1:96" ht="23.5" customHeight="1">
      <c r="A30" s="77" t="s">
        <v>8</v>
      </c>
      <c r="B30" s="68"/>
      <c r="C30" s="57">
        <f t="shared" si="84"/>
        <v>0</v>
      </c>
      <c r="D30" s="54"/>
      <c r="E30" s="7">
        <f t="shared" si="85"/>
        <v>0</v>
      </c>
      <c r="F30" s="54"/>
      <c r="G30" s="7">
        <f t="shared" si="86"/>
        <v>0</v>
      </c>
      <c r="H30" s="54"/>
      <c r="I30" s="6">
        <f t="shared" si="87"/>
        <v>0</v>
      </c>
      <c r="J30" s="54"/>
      <c r="K30" s="6">
        <f t="shared" si="88"/>
        <v>0</v>
      </c>
      <c r="L30" s="6">
        <f t="shared" si="103"/>
        <v>0</v>
      </c>
      <c r="M30" s="6" t="e">
        <f t="shared" si="104"/>
        <v>#DIV/0!</v>
      </c>
      <c r="N30" s="70"/>
      <c r="O30" s="54"/>
      <c r="P30" s="54"/>
      <c r="Q30" s="76" t="e">
        <f t="shared" si="105"/>
        <v>#DIV/0!</v>
      </c>
      <c r="R30" s="2"/>
      <c r="T30" s="107">
        <v>3300</v>
      </c>
      <c r="U30" s="107">
        <v>3800</v>
      </c>
      <c r="V30" s="107">
        <v>4800</v>
      </c>
      <c r="W30" s="107">
        <v>2000</v>
      </c>
      <c r="X30" s="107"/>
      <c r="Y30" s="77" t="s">
        <v>8</v>
      </c>
      <c r="Z30" s="48">
        <f t="shared" si="89"/>
        <v>0</v>
      </c>
      <c r="AA30" s="57">
        <f t="shared" si="90"/>
        <v>0</v>
      </c>
      <c r="AB30" s="7">
        <f t="shared" si="91"/>
        <v>0</v>
      </c>
      <c r="AC30" s="7">
        <f t="shared" si="92"/>
        <v>0</v>
      </c>
      <c r="AD30" s="7">
        <f t="shared" si="106"/>
        <v>0</v>
      </c>
      <c r="AE30" s="7">
        <f t="shared" si="93"/>
        <v>0</v>
      </c>
      <c r="AF30" s="7">
        <f t="shared" si="107"/>
        <v>0</v>
      </c>
      <c r="AG30" s="7">
        <f t="shared" si="94"/>
        <v>0</v>
      </c>
      <c r="AH30" s="7">
        <f t="shared" si="108"/>
        <v>0</v>
      </c>
      <c r="AI30" s="7">
        <f t="shared" si="95"/>
        <v>0</v>
      </c>
      <c r="AJ30" s="7">
        <f t="shared" si="109"/>
        <v>0</v>
      </c>
      <c r="AK30" s="6" t="e">
        <f t="shared" si="110"/>
        <v>#DIV/0!</v>
      </c>
      <c r="AL30" s="70">
        <f t="shared" si="111"/>
        <v>0</v>
      </c>
      <c r="AM30" s="7">
        <f t="shared" si="111"/>
        <v>0</v>
      </c>
      <c r="AN30" s="6">
        <f t="shared" si="111"/>
        <v>0</v>
      </c>
      <c r="AO30" s="76" t="e">
        <f t="shared" si="112"/>
        <v>#DIV/0!</v>
      </c>
      <c r="AP30" s="2"/>
      <c r="AR30" s="107">
        <v>1700</v>
      </c>
      <c r="AS30" s="107">
        <v>2200</v>
      </c>
      <c r="AT30" s="107">
        <v>2200</v>
      </c>
      <c r="AU30" s="107">
        <v>1400</v>
      </c>
      <c r="AV30" s="107"/>
      <c r="AW30" s="77" t="s">
        <v>8</v>
      </c>
      <c r="AX30" s="48">
        <f t="shared" si="113"/>
        <v>0</v>
      </c>
      <c r="AY30" s="57">
        <f t="shared" si="114"/>
        <v>0</v>
      </c>
      <c r="AZ30" s="54">
        <v>10</v>
      </c>
      <c r="BA30" s="7">
        <f t="shared" si="96"/>
        <v>0</v>
      </c>
      <c r="BB30" s="54">
        <v>24</v>
      </c>
      <c r="BC30" s="7">
        <f t="shared" si="97"/>
        <v>0</v>
      </c>
      <c r="BD30" s="54">
        <v>12</v>
      </c>
      <c r="BE30" s="6">
        <f t="shared" si="98"/>
        <v>0</v>
      </c>
      <c r="BF30" s="54"/>
      <c r="BG30" s="6">
        <f t="shared" si="99"/>
        <v>0</v>
      </c>
      <c r="BH30" s="6">
        <f t="shared" si="115"/>
        <v>0</v>
      </c>
      <c r="BI30" s="6" t="e">
        <f t="shared" si="115"/>
        <v>#DIV/0!</v>
      </c>
      <c r="BJ30" s="6">
        <f t="shared" si="116"/>
        <v>0</v>
      </c>
      <c r="BK30" s="7" t="e">
        <f t="shared" si="116"/>
        <v>#DIV/0!</v>
      </c>
      <c r="BL30" s="101">
        <f t="shared" si="117"/>
        <v>0</v>
      </c>
      <c r="BM30" s="90" t="e">
        <f t="shared" si="117"/>
        <v>#DIV/0!</v>
      </c>
      <c r="BN30" s="90"/>
      <c r="BO30" s="76" t="e">
        <f t="shared" si="118"/>
        <v>#DIV/0!</v>
      </c>
      <c r="BP30" s="2"/>
      <c r="BR30" s="55"/>
      <c r="BS30" s="55"/>
      <c r="BT30" s="55"/>
      <c r="BU30" s="55"/>
      <c r="BV30" s="173" t="s">
        <v>8</v>
      </c>
      <c r="BW30" s="190">
        <f t="shared" si="119"/>
        <v>0</v>
      </c>
      <c r="BX30" s="119"/>
      <c r="BY30" s="178"/>
      <c r="BZ30" s="178" t="e">
        <f t="shared" si="100"/>
        <v>#DIV/0!</v>
      </c>
      <c r="CA30" s="178"/>
      <c r="CB30" s="179" t="e">
        <f t="shared" si="101"/>
        <v>#DIV/0!</v>
      </c>
      <c r="CC30" s="179"/>
      <c r="CD30" s="180">
        <f t="shared" si="102"/>
        <v>0</v>
      </c>
      <c r="CE30" s="181" t="e">
        <f t="shared" si="120"/>
        <v>#DIV/0!</v>
      </c>
      <c r="CF30" s="181"/>
      <c r="CG30" s="182" t="e">
        <f t="shared" si="121"/>
        <v>#DIV/0!</v>
      </c>
      <c r="CI30" s="326"/>
      <c r="CJ30" s="326"/>
      <c r="CK30" s="334"/>
      <c r="CL30" s="334"/>
      <c r="CM30" s="334"/>
      <c r="CN30" s="356">
        <f t="shared" si="122"/>
        <v>0</v>
      </c>
      <c r="CP30" s="42" t="s">
        <v>177</v>
      </c>
      <c r="CR30" s="1">
        <v>2</v>
      </c>
    </row>
    <row r="31" spans="1:96" ht="23.5" customHeight="1">
      <c r="A31" s="77" t="s">
        <v>9</v>
      </c>
      <c r="B31" s="68"/>
      <c r="C31" s="57">
        <f t="shared" si="84"/>
        <v>0</v>
      </c>
      <c r="D31" s="54"/>
      <c r="E31" s="7">
        <f t="shared" si="85"/>
        <v>0</v>
      </c>
      <c r="F31" s="54"/>
      <c r="G31" s="7">
        <f t="shared" si="86"/>
        <v>0</v>
      </c>
      <c r="H31" s="54"/>
      <c r="I31" s="6">
        <f t="shared" si="87"/>
        <v>0</v>
      </c>
      <c r="J31" s="54"/>
      <c r="K31" s="6">
        <f t="shared" si="88"/>
        <v>0</v>
      </c>
      <c r="L31" s="6">
        <f t="shared" si="103"/>
        <v>0</v>
      </c>
      <c r="M31" s="6" t="e">
        <f t="shared" si="104"/>
        <v>#DIV/0!</v>
      </c>
      <c r="N31" s="70"/>
      <c r="O31" s="54"/>
      <c r="P31" s="54"/>
      <c r="Q31" s="76" t="e">
        <f t="shared" si="105"/>
        <v>#DIV/0!</v>
      </c>
      <c r="R31" s="2"/>
      <c r="T31" s="107">
        <v>3300</v>
      </c>
      <c r="U31" s="107">
        <v>3800</v>
      </c>
      <c r="V31" s="107">
        <v>4800</v>
      </c>
      <c r="W31" s="107">
        <v>2000</v>
      </c>
      <c r="X31" s="107"/>
      <c r="Y31" s="77" t="s">
        <v>9</v>
      </c>
      <c r="Z31" s="48">
        <f t="shared" si="89"/>
        <v>0</v>
      </c>
      <c r="AA31" s="57">
        <f t="shared" si="90"/>
        <v>0</v>
      </c>
      <c r="AB31" s="7">
        <f t="shared" si="91"/>
        <v>0</v>
      </c>
      <c r="AC31" s="7">
        <f t="shared" si="92"/>
        <v>0</v>
      </c>
      <c r="AD31" s="7">
        <f t="shared" si="106"/>
        <v>0</v>
      </c>
      <c r="AE31" s="7">
        <f t="shared" si="93"/>
        <v>0</v>
      </c>
      <c r="AF31" s="7">
        <f t="shared" si="107"/>
        <v>0</v>
      </c>
      <c r="AG31" s="7">
        <f t="shared" si="94"/>
        <v>0</v>
      </c>
      <c r="AH31" s="7">
        <f t="shared" si="108"/>
        <v>0</v>
      </c>
      <c r="AI31" s="7">
        <f t="shared" si="95"/>
        <v>0</v>
      </c>
      <c r="AJ31" s="7">
        <f t="shared" si="109"/>
        <v>0</v>
      </c>
      <c r="AK31" s="6" t="e">
        <f t="shared" si="110"/>
        <v>#DIV/0!</v>
      </c>
      <c r="AL31" s="70">
        <f t="shared" si="111"/>
        <v>0</v>
      </c>
      <c r="AM31" s="7">
        <f t="shared" si="111"/>
        <v>0</v>
      </c>
      <c r="AN31" s="6">
        <f t="shared" si="111"/>
        <v>0</v>
      </c>
      <c r="AO31" s="76" t="e">
        <f t="shared" si="112"/>
        <v>#DIV/0!</v>
      </c>
      <c r="AP31" s="2"/>
      <c r="AR31" s="107">
        <v>1700</v>
      </c>
      <c r="AS31" s="107">
        <v>2200</v>
      </c>
      <c r="AT31" s="107">
        <v>2200</v>
      </c>
      <c r="AU31" s="107">
        <v>1400</v>
      </c>
      <c r="AV31" s="107"/>
      <c r="AW31" s="77" t="s">
        <v>9</v>
      </c>
      <c r="AX31" s="48">
        <f t="shared" si="113"/>
        <v>0</v>
      </c>
      <c r="AY31" s="57">
        <f t="shared" si="114"/>
        <v>0</v>
      </c>
      <c r="AZ31" s="54">
        <v>10</v>
      </c>
      <c r="BA31" s="7">
        <f t="shared" si="96"/>
        <v>0</v>
      </c>
      <c r="BB31" s="54">
        <v>24</v>
      </c>
      <c r="BC31" s="7">
        <f t="shared" si="97"/>
        <v>0</v>
      </c>
      <c r="BD31" s="54">
        <v>12</v>
      </c>
      <c r="BE31" s="6">
        <f t="shared" si="98"/>
        <v>0</v>
      </c>
      <c r="BF31" s="54"/>
      <c r="BG31" s="6">
        <f t="shared" si="99"/>
        <v>0</v>
      </c>
      <c r="BH31" s="6">
        <f t="shared" si="115"/>
        <v>0</v>
      </c>
      <c r="BI31" s="6" t="e">
        <f t="shared" si="115"/>
        <v>#DIV/0!</v>
      </c>
      <c r="BJ31" s="6">
        <f t="shared" si="116"/>
        <v>0</v>
      </c>
      <c r="BK31" s="7" t="e">
        <f t="shared" si="116"/>
        <v>#DIV/0!</v>
      </c>
      <c r="BL31" s="101">
        <f t="shared" si="117"/>
        <v>0</v>
      </c>
      <c r="BM31" s="90" t="e">
        <f t="shared" si="117"/>
        <v>#DIV/0!</v>
      </c>
      <c r="BN31" s="90"/>
      <c r="BO31" s="76" t="e">
        <f t="shared" si="118"/>
        <v>#DIV/0!</v>
      </c>
      <c r="BP31" s="2"/>
      <c r="BR31" s="55"/>
      <c r="BS31" s="55"/>
      <c r="BT31" s="55"/>
      <c r="BU31" s="55"/>
      <c r="BV31" s="173" t="s">
        <v>9</v>
      </c>
      <c r="BW31" s="190">
        <f t="shared" si="119"/>
        <v>0</v>
      </c>
      <c r="BX31" s="119"/>
      <c r="BY31" s="178"/>
      <c r="BZ31" s="178" t="e">
        <f t="shared" si="100"/>
        <v>#DIV/0!</v>
      </c>
      <c r="CA31" s="178"/>
      <c r="CB31" s="179" t="e">
        <f t="shared" si="101"/>
        <v>#DIV/0!</v>
      </c>
      <c r="CC31" s="179"/>
      <c r="CD31" s="180">
        <f t="shared" si="102"/>
        <v>0</v>
      </c>
      <c r="CE31" s="181" t="e">
        <f t="shared" si="120"/>
        <v>#DIV/0!</v>
      </c>
      <c r="CF31" s="181"/>
      <c r="CG31" s="182" t="e">
        <f t="shared" si="121"/>
        <v>#DIV/0!</v>
      </c>
      <c r="CI31" s="326"/>
      <c r="CJ31" s="326"/>
      <c r="CK31" s="334"/>
      <c r="CL31" s="334"/>
      <c r="CM31" s="334"/>
      <c r="CN31" s="356">
        <f t="shared" si="122"/>
        <v>0</v>
      </c>
      <c r="CP31" s="42" t="s">
        <v>178</v>
      </c>
      <c r="CR31" s="1">
        <v>1</v>
      </c>
    </row>
    <row r="32" spans="1:96" ht="23.5" customHeight="1">
      <c r="A32" s="77" t="s">
        <v>10</v>
      </c>
      <c r="B32" s="68"/>
      <c r="C32" s="57">
        <f t="shared" si="84"/>
        <v>0</v>
      </c>
      <c r="D32" s="54"/>
      <c r="E32" s="7">
        <f t="shared" si="85"/>
        <v>0</v>
      </c>
      <c r="F32" s="54"/>
      <c r="G32" s="7">
        <f t="shared" si="86"/>
        <v>0</v>
      </c>
      <c r="H32" s="54"/>
      <c r="I32" s="6">
        <f t="shared" si="87"/>
        <v>0</v>
      </c>
      <c r="J32" s="54"/>
      <c r="K32" s="6">
        <f t="shared" si="88"/>
        <v>0</v>
      </c>
      <c r="L32" s="6">
        <f t="shared" si="103"/>
        <v>0</v>
      </c>
      <c r="M32" s="6" t="e">
        <f t="shared" si="104"/>
        <v>#DIV/0!</v>
      </c>
      <c r="N32" s="70"/>
      <c r="O32" s="54"/>
      <c r="P32" s="54"/>
      <c r="Q32" s="76" t="e">
        <f t="shared" si="105"/>
        <v>#DIV/0!</v>
      </c>
      <c r="R32" s="2"/>
      <c r="T32" s="107">
        <v>3300</v>
      </c>
      <c r="U32" s="107">
        <v>3800</v>
      </c>
      <c r="V32" s="107">
        <v>4800</v>
      </c>
      <c r="W32" s="107">
        <v>2000</v>
      </c>
      <c r="X32" s="107"/>
      <c r="Y32" s="77" t="s">
        <v>10</v>
      </c>
      <c r="Z32" s="48">
        <f t="shared" si="89"/>
        <v>0</v>
      </c>
      <c r="AA32" s="57">
        <f t="shared" si="90"/>
        <v>0</v>
      </c>
      <c r="AB32" s="7">
        <f t="shared" si="91"/>
        <v>0</v>
      </c>
      <c r="AC32" s="7">
        <f t="shared" si="92"/>
        <v>0</v>
      </c>
      <c r="AD32" s="7">
        <f t="shared" si="106"/>
        <v>0</v>
      </c>
      <c r="AE32" s="7">
        <f t="shared" si="93"/>
        <v>0</v>
      </c>
      <c r="AF32" s="7">
        <f t="shared" si="107"/>
        <v>0</v>
      </c>
      <c r="AG32" s="7">
        <f t="shared" si="94"/>
        <v>0</v>
      </c>
      <c r="AH32" s="7">
        <f t="shared" si="108"/>
        <v>0</v>
      </c>
      <c r="AI32" s="7">
        <f t="shared" si="95"/>
        <v>0</v>
      </c>
      <c r="AJ32" s="7">
        <f t="shared" si="109"/>
        <v>0</v>
      </c>
      <c r="AK32" s="6" t="e">
        <f t="shared" si="110"/>
        <v>#DIV/0!</v>
      </c>
      <c r="AL32" s="70">
        <f t="shared" si="111"/>
        <v>0</v>
      </c>
      <c r="AM32" s="7">
        <f t="shared" si="111"/>
        <v>0</v>
      </c>
      <c r="AN32" s="6">
        <f t="shared" si="111"/>
        <v>0</v>
      </c>
      <c r="AO32" s="76" t="e">
        <f t="shared" si="112"/>
        <v>#DIV/0!</v>
      </c>
      <c r="AP32" s="2"/>
      <c r="AR32" s="107">
        <v>1700</v>
      </c>
      <c r="AS32" s="107">
        <v>2200</v>
      </c>
      <c r="AT32" s="107">
        <v>2200</v>
      </c>
      <c r="AU32" s="107">
        <v>1400</v>
      </c>
      <c r="AV32" s="107"/>
      <c r="AW32" s="77" t="s">
        <v>10</v>
      </c>
      <c r="AX32" s="48">
        <f t="shared" si="113"/>
        <v>0</v>
      </c>
      <c r="AY32" s="57">
        <f t="shared" si="114"/>
        <v>0</v>
      </c>
      <c r="AZ32" s="54">
        <v>10</v>
      </c>
      <c r="BA32" s="7">
        <f t="shared" si="96"/>
        <v>0</v>
      </c>
      <c r="BB32" s="54">
        <v>24</v>
      </c>
      <c r="BC32" s="7">
        <f t="shared" si="97"/>
        <v>0</v>
      </c>
      <c r="BD32" s="54">
        <v>12</v>
      </c>
      <c r="BE32" s="6">
        <f t="shared" si="98"/>
        <v>0</v>
      </c>
      <c r="BF32" s="54"/>
      <c r="BG32" s="6">
        <f t="shared" si="99"/>
        <v>0</v>
      </c>
      <c r="BH32" s="6">
        <f t="shared" si="115"/>
        <v>0</v>
      </c>
      <c r="BI32" s="6" t="e">
        <f t="shared" si="115"/>
        <v>#DIV/0!</v>
      </c>
      <c r="BJ32" s="6">
        <f t="shared" si="116"/>
        <v>0</v>
      </c>
      <c r="BK32" s="7" t="e">
        <f t="shared" si="116"/>
        <v>#DIV/0!</v>
      </c>
      <c r="BL32" s="101">
        <f t="shared" si="117"/>
        <v>0</v>
      </c>
      <c r="BM32" s="90" t="e">
        <f t="shared" si="117"/>
        <v>#DIV/0!</v>
      </c>
      <c r="BN32" s="90"/>
      <c r="BO32" s="76" t="e">
        <f t="shared" si="118"/>
        <v>#DIV/0!</v>
      </c>
      <c r="BP32" s="2"/>
      <c r="BR32" s="55"/>
      <c r="BS32" s="55"/>
      <c r="BT32" s="55"/>
      <c r="BU32" s="55"/>
      <c r="BV32" s="173" t="s">
        <v>10</v>
      </c>
      <c r="BW32" s="190">
        <f t="shared" si="119"/>
        <v>0</v>
      </c>
      <c r="BX32" s="119"/>
      <c r="BY32" s="178"/>
      <c r="BZ32" s="178" t="e">
        <f t="shared" si="100"/>
        <v>#DIV/0!</v>
      </c>
      <c r="CA32" s="178"/>
      <c r="CB32" s="179" t="e">
        <f t="shared" si="101"/>
        <v>#DIV/0!</v>
      </c>
      <c r="CC32" s="179"/>
      <c r="CD32" s="180">
        <f t="shared" si="102"/>
        <v>0</v>
      </c>
      <c r="CE32" s="181" t="e">
        <f t="shared" si="120"/>
        <v>#DIV/0!</v>
      </c>
      <c r="CF32" s="181"/>
      <c r="CG32" s="182" t="e">
        <f t="shared" si="121"/>
        <v>#DIV/0!</v>
      </c>
      <c r="CI32" s="326"/>
      <c r="CJ32" s="326"/>
      <c r="CK32" s="334"/>
      <c r="CL32" s="334"/>
      <c r="CM32" s="334"/>
      <c r="CN32" s="356">
        <f t="shared" si="122"/>
        <v>0</v>
      </c>
      <c r="CP32" s="42" t="s">
        <v>183</v>
      </c>
      <c r="CR32" s="1">
        <v>0</v>
      </c>
    </row>
    <row r="33" spans="1:96" ht="23.5" customHeight="1" thickBot="1">
      <c r="A33" s="78" t="s">
        <v>11</v>
      </c>
      <c r="B33" s="68"/>
      <c r="C33" s="57">
        <f t="shared" si="84"/>
        <v>0</v>
      </c>
      <c r="D33" s="54"/>
      <c r="E33" s="7">
        <f t="shared" si="85"/>
        <v>0</v>
      </c>
      <c r="F33" s="54"/>
      <c r="G33" s="7">
        <f t="shared" si="86"/>
        <v>0</v>
      </c>
      <c r="H33" s="54"/>
      <c r="I33" s="6">
        <f t="shared" si="87"/>
        <v>0</v>
      </c>
      <c r="J33" s="54"/>
      <c r="K33" s="6">
        <f t="shared" si="88"/>
        <v>0</v>
      </c>
      <c r="L33" s="6">
        <f t="shared" si="103"/>
        <v>0</v>
      </c>
      <c r="M33" s="6" t="e">
        <f t="shared" si="104"/>
        <v>#DIV/0!</v>
      </c>
      <c r="N33" s="70"/>
      <c r="O33" s="54"/>
      <c r="P33" s="54"/>
      <c r="Q33" s="76" t="e">
        <f t="shared" si="105"/>
        <v>#DIV/0!</v>
      </c>
      <c r="R33" s="2"/>
      <c r="T33" s="107">
        <v>3300</v>
      </c>
      <c r="U33" s="107">
        <v>3800</v>
      </c>
      <c r="V33" s="107">
        <v>4800</v>
      </c>
      <c r="W33" s="107">
        <v>2000</v>
      </c>
      <c r="X33" s="107"/>
      <c r="Y33" s="78" t="s">
        <v>11</v>
      </c>
      <c r="Z33" s="48">
        <f t="shared" si="89"/>
        <v>0</v>
      </c>
      <c r="AA33" s="57">
        <f t="shared" si="90"/>
        <v>0</v>
      </c>
      <c r="AB33" s="7">
        <f t="shared" si="91"/>
        <v>0</v>
      </c>
      <c r="AC33" s="7">
        <f t="shared" si="92"/>
        <v>0</v>
      </c>
      <c r="AD33" s="7">
        <f t="shared" si="106"/>
        <v>0</v>
      </c>
      <c r="AE33" s="7">
        <f t="shared" si="93"/>
        <v>0</v>
      </c>
      <c r="AF33" s="7">
        <f t="shared" si="107"/>
        <v>0</v>
      </c>
      <c r="AG33" s="7">
        <f t="shared" si="94"/>
        <v>0</v>
      </c>
      <c r="AH33" s="7">
        <f t="shared" si="108"/>
        <v>0</v>
      </c>
      <c r="AI33" s="7">
        <f t="shared" si="95"/>
        <v>0</v>
      </c>
      <c r="AJ33" s="7">
        <f t="shared" si="109"/>
        <v>0</v>
      </c>
      <c r="AK33" s="6" t="e">
        <f t="shared" si="110"/>
        <v>#DIV/0!</v>
      </c>
      <c r="AL33" s="70">
        <f t="shared" si="111"/>
        <v>0</v>
      </c>
      <c r="AM33" s="7">
        <f t="shared" si="111"/>
        <v>0</v>
      </c>
      <c r="AN33" s="6">
        <f t="shared" si="111"/>
        <v>0</v>
      </c>
      <c r="AO33" s="76" t="e">
        <f t="shared" si="112"/>
        <v>#DIV/0!</v>
      </c>
      <c r="AP33" s="2"/>
      <c r="AR33" s="107">
        <v>1700</v>
      </c>
      <c r="AS33" s="107">
        <v>2200</v>
      </c>
      <c r="AT33" s="107">
        <v>2200</v>
      </c>
      <c r="AU33" s="107">
        <v>1400</v>
      </c>
      <c r="AV33" s="107"/>
      <c r="AW33" s="78" t="s">
        <v>11</v>
      </c>
      <c r="AX33" s="48">
        <f t="shared" si="113"/>
        <v>0</v>
      </c>
      <c r="AY33" s="57">
        <f t="shared" si="114"/>
        <v>0</v>
      </c>
      <c r="AZ33" s="54">
        <v>10</v>
      </c>
      <c r="BA33" s="7">
        <f t="shared" si="96"/>
        <v>0</v>
      </c>
      <c r="BB33" s="54">
        <v>28</v>
      </c>
      <c r="BC33" s="7">
        <f t="shared" si="97"/>
        <v>0</v>
      </c>
      <c r="BD33" s="54">
        <v>12</v>
      </c>
      <c r="BE33" s="6">
        <f t="shared" si="98"/>
        <v>0</v>
      </c>
      <c r="BF33" s="54"/>
      <c r="BG33" s="6">
        <f t="shared" si="99"/>
        <v>0</v>
      </c>
      <c r="BH33" s="6">
        <f t="shared" si="115"/>
        <v>0</v>
      </c>
      <c r="BI33" s="6" t="e">
        <f t="shared" si="115"/>
        <v>#DIV/0!</v>
      </c>
      <c r="BJ33" s="6">
        <f t="shared" si="116"/>
        <v>0</v>
      </c>
      <c r="BK33" s="7" t="e">
        <f t="shared" si="116"/>
        <v>#DIV/0!</v>
      </c>
      <c r="BL33" s="101">
        <f t="shared" si="117"/>
        <v>0</v>
      </c>
      <c r="BM33" s="90" t="e">
        <f t="shared" si="117"/>
        <v>#DIV/0!</v>
      </c>
      <c r="BN33" s="90"/>
      <c r="BO33" s="76" t="e">
        <f t="shared" si="118"/>
        <v>#DIV/0!</v>
      </c>
      <c r="BP33" s="2"/>
      <c r="BR33" s="55"/>
      <c r="BS33" s="55"/>
      <c r="BT33" s="55"/>
      <c r="BU33" s="55"/>
      <c r="BV33" s="183" t="s">
        <v>11</v>
      </c>
      <c r="BW33" s="190">
        <f t="shared" si="119"/>
        <v>0</v>
      </c>
      <c r="BX33" s="119"/>
      <c r="BY33" s="178"/>
      <c r="BZ33" s="178" t="e">
        <f t="shared" si="100"/>
        <v>#DIV/0!</v>
      </c>
      <c r="CA33" s="178"/>
      <c r="CB33" s="179" t="e">
        <f t="shared" si="101"/>
        <v>#DIV/0!</v>
      </c>
      <c r="CC33" s="179">
        <v>0</v>
      </c>
      <c r="CD33" s="180">
        <f t="shared" si="102"/>
        <v>0</v>
      </c>
      <c r="CE33" s="181" t="e">
        <f t="shared" si="120"/>
        <v>#DIV/0!</v>
      </c>
      <c r="CF33" s="181"/>
      <c r="CG33" s="182" t="e">
        <f t="shared" si="121"/>
        <v>#DIV/0!</v>
      </c>
      <c r="CI33" s="327"/>
      <c r="CJ33" s="327"/>
      <c r="CK33" s="335"/>
      <c r="CL33" s="334"/>
      <c r="CM33" s="335"/>
      <c r="CN33" s="357">
        <f t="shared" si="122"/>
        <v>0</v>
      </c>
      <c r="CP33" s="1" t="s">
        <v>186</v>
      </c>
    </row>
    <row r="34" spans="1:96" ht="23.5" customHeight="1" thickTop="1" thickBot="1">
      <c r="A34" s="1513" t="s">
        <v>16</v>
      </c>
      <c r="B34" s="1514"/>
      <c r="C34" s="61">
        <f>SUM(C27:C33)</f>
        <v>0</v>
      </c>
      <c r="D34" s="61">
        <f>SUM(D27:D33)</f>
        <v>0</v>
      </c>
      <c r="E34" s="61">
        <f t="shared" ref="E34:J34" si="123">SUM(E27:E33)</f>
        <v>0</v>
      </c>
      <c r="F34" s="61">
        <f t="shared" si="123"/>
        <v>0</v>
      </c>
      <c r="G34" s="61">
        <f t="shared" si="123"/>
        <v>0</v>
      </c>
      <c r="H34" s="61">
        <f t="shared" si="123"/>
        <v>0</v>
      </c>
      <c r="I34" s="61">
        <f t="shared" si="123"/>
        <v>0</v>
      </c>
      <c r="J34" s="61">
        <f t="shared" si="123"/>
        <v>0</v>
      </c>
      <c r="K34" s="61">
        <f>SUM(K27:K33)</f>
        <v>0</v>
      </c>
      <c r="L34" s="61">
        <f>SUM(L27:L33)</f>
        <v>0</v>
      </c>
      <c r="M34" s="61" t="e">
        <f>L34/C34</f>
        <v>#DIV/0!</v>
      </c>
      <c r="N34" s="86"/>
      <c r="O34" s="61">
        <f>SUM(O27:O33)</f>
        <v>0</v>
      </c>
      <c r="P34" s="61">
        <f>SUM(P27:P33)</f>
        <v>0</v>
      </c>
      <c r="Q34" s="76" t="e">
        <f t="shared" si="105"/>
        <v>#DIV/0!</v>
      </c>
      <c r="R34" s="45"/>
      <c r="T34" s="105" t="s">
        <v>48</v>
      </c>
      <c r="U34" s="108" t="e">
        <f>C34/W34</f>
        <v>#DIV/0!</v>
      </c>
      <c r="V34" s="106" t="s">
        <v>49</v>
      </c>
      <c r="W34" s="114">
        <v>0</v>
      </c>
      <c r="Y34" s="1513" t="s">
        <v>16</v>
      </c>
      <c r="Z34" s="1514"/>
      <c r="AA34" s="88">
        <f>SUM(AA27:AA33)</f>
        <v>0</v>
      </c>
      <c r="AB34" s="88">
        <f>SUM(AB27:AB33)</f>
        <v>0</v>
      </c>
      <c r="AC34" s="88">
        <f t="shared" ref="AC34:AH34" si="124">SUM(AC27:AC33)</f>
        <v>0</v>
      </c>
      <c r="AD34" s="88">
        <f t="shared" si="124"/>
        <v>0</v>
      </c>
      <c r="AE34" s="88">
        <f t="shared" si="124"/>
        <v>0</v>
      </c>
      <c r="AF34" s="88">
        <f t="shared" si="124"/>
        <v>0</v>
      </c>
      <c r="AG34" s="88">
        <f t="shared" si="124"/>
        <v>0</v>
      </c>
      <c r="AH34" s="88">
        <f t="shared" si="124"/>
        <v>0</v>
      </c>
      <c r="AI34" s="88">
        <f>SUM(AI27:AI33)</f>
        <v>0</v>
      </c>
      <c r="AJ34" s="88">
        <f>SUM(AJ27:AJ33)</f>
        <v>0</v>
      </c>
      <c r="AK34" s="61" t="e">
        <f>AJ34/AA34</f>
        <v>#DIV/0!</v>
      </c>
      <c r="AL34" s="86"/>
      <c r="AM34" s="61">
        <f>SUM(AM27:AM33)</f>
        <v>0</v>
      </c>
      <c r="AN34" s="61">
        <f>SUM(AN27:AN33)</f>
        <v>0</v>
      </c>
      <c r="AO34" s="76" t="e">
        <f>(AJ34+BH34)/AN34</f>
        <v>#DIV/0!</v>
      </c>
      <c r="AP34" s="45"/>
      <c r="AR34" s="105" t="s">
        <v>48</v>
      </c>
      <c r="AS34" s="108" t="e">
        <f>AA34/AU34</f>
        <v>#DIV/0!</v>
      </c>
      <c r="AT34" s="106" t="s">
        <v>49</v>
      </c>
      <c r="AU34" s="105">
        <f>W34</f>
        <v>0</v>
      </c>
      <c r="AW34" s="1513" t="s">
        <v>16</v>
      </c>
      <c r="AX34" s="1514"/>
      <c r="AY34" s="57">
        <f t="shared" si="114"/>
        <v>0</v>
      </c>
      <c r="AZ34" s="61">
        <f>SUM(AZ27:AZ33)</f>
        <v>84</v>
      </c>
      <c r="BA34" s="61">
        <f t="shared" ref="BA34:BF34" si="125">SUM(BA27:BA33)</f>
        <v>0</v>
      </c>
      <c r="BB34" s="61">
        <f t="shared" si="125"/>
        <v>120</v>
      </c>
      <c r="BC34" s="61">
        <f t="shared" si="125"/>
        <v>0</v>
      </c>
      <c r="BD34" s="61">
        <f t="shared" si="125"/>
        <v>60</v>
      </c>
      <c r="BE34" s="61">
        <f t="shared" si="125"/>
        <v>0</v>
      </c>
      <c r="BF34" s="61">
        <f t="shared" si="125"/>
        <v>0</v>
      </c>
      <c r="BG34" s="61">
        <f>SUM(BG27:BG33)</f>
        <v>0</v>
      </c>
      <c r="BH34" s="6">
        <f t="shared" si="115"/>
        <v>0</v>
      </c>
      <c r="BI34" s="6" t="e">
        <f t="shared" si="115"/>
        <v>#DIV/0!</v>
      </c>
      <c r="BJ34" s="6">
        <f t="shared" si="116"/>
        <v>0</v>
      </c>
      <c r="BK34" s="7" t="e">
        <f t="shared" si="116"/>
        <v>#DIV/0!</v>
      </c>
      <c r="BL34" s="101">
        <f>SUM(BL27:BL33)</f>
        <v>0</v>
      </c>
      <c r="BM34" s="90" t="e">
        <f>BI34+BK34</f>
        <v>#DIV/0!</v>
      </c>
      <c r="BN34" s="91"/>
      <c r="BO34" s="76" t="e">
        <f t="shared" si="118"/>
        <v>#DIV/0!</v>
      </c>
      <c r="BP34" s="45"/>
      <c r="BR34" s="42" t="s">
        <v>48</v>
      </c>
      <c r="BS34" s="59" t="e">
        <f>AY34/BU34</f>
        <v>#DIV/0!</v>
      </c>
      <c r="BT34" s="60" t="s">
        <v>49</v>
      </c>
      <c r="BU34" s="42">
        <f>W34</f>
        <v>0</v>
      </c>
      <c r="BV34" s="1515" t="s">
        <v>16</v>
      </c>
      <c r="BW34" s="1486"/>
      <c r="BX34" s="180">
        <f>SUM(BX27:BX33)</f>
        <v>0</v>
      </c>
      <c r="BY34" s="180">
        <f>SUM(BY27:BY33)</f>
        <v>0</v>
      </c>
      <c r="BZ34" s="180" t="e">
        <f t="shared" si="100"/>
        <v>#DIV/0!</v>
      </c>
      <c r="CA34" s="180">
        <f>SUM(CA27:CA33)</f>
        <v>0</v>
      </c>
      <c r="CB34" s="119" t="e">
        <f t="shared" si="101"/>
        <v>#DIV/0!</v>
      </c>
      <c r="CC34" s="119" t="e">
        <f>CB34/BY34</f>
        <v>#DIV/0!</v>
      </c>
      <c r="CD34" s="180">
        <f>BY34+CA34</f>
        <v>0</v>
      </c>
      <c r="CE34" s="186" t="e">
        <f>CD34/BX34</f>
        <v>#DIV/0!</v>
      </c>
      <c r="CF34" s="186">
        <f>SUM(CF27:CF33)</f>
        <v>0</v>
      </c>
      <c r="CG34" s="182" t="e">
        <f t="shared" si="121"/>
        <v>#DIV/0!</v>
      </c>
      <c r="CH34" s="340"/>
      <c r="CI34" s="349" t="e">
        <f>SUM(CI27:CI33)/CH34</f>
        <v>#DIV/0!</v>
      </c>
      <c r="CJ34" s="351" t="e">
        <f>SUM(CJ27:CJ33)/CH34</f>
        <v>#DIV/0!</v>
      </c>
      <c r="CK34" s="351" t="e">
        <f>SUM(CK27:CK33)/CH34</f>
        <v>#DIV/0!</v>
      </c>
      <c r="CL34" s="351" t="e">
        <f>SUM(CL27:CL33)/CH34</f>
        <v>#DIV/0!</v>
      </c>
      <c r="CM34" s="351" t="e">
        <f>SUM(CM27:CM33)/CH34</f>
        <v>#DIV/0!</v>
      </c>
      <c r="CN34" s="353" t="e">
        <f>SUM(CK34:CM34)/3</f>
        <v>#DIV/0!</v>
      </c>
      <c r="CO34" s="340"/>
      <c r="CP34" s="340"/>
      <c r="CQ34" s="340"/>
      <c r="CR34" s="340"/>
    </row>
    <row r="35" spans="1:96"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3"/>
      <c r="CI35" s="1420" t="str">
        <f>BV35</f>
        <v>4th week</v>
      </c>
      <c r="CJ35" s="1420"/>
      <c r="CK35" s="1420"/>
      <c r="CL35" s="1420"/>
      <c r="CM35" s="1420"/>
      <c r="CN35" s="1420"/>
    </row>
    <row r="36" spans="1:96"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126</v>
      </c>
      <c r="CE36" s="175" t="s">
        <v>77</v>
      </c>
      <c r="CF36" s="175" t="s">
        <v>129</v>
      </c>
      <c r="CG36" s="176" t="s">
        <v>128</v>
      </c>
      <c r="CI36" s="331" t="s">
        <v>172</v>
      </c>
      <c r="CJ36" s="332" t="s">
        <v>173</v>
      </c>
      <c r="CK36" s="65" t="s">
        <v>174</v>
      </c>
      <c r="CL36" s="65" t="s">
        <v>175</v>
      </c>
      <c r="CM36" s="65" t="s">
        <v>176</v>
      </c>
      <c r="CN36" s="333" t="s">
        <v>184</v>
      </c>
      <c r="CP36" s="1" t="s">
        <v>179</v>
      </c>
      <c r="CR36" s="46" t="s">
        <v>182</v>
      </c>
    </row>
    <row r="37" spans="1:96" ht="23.5" customHeight="1">
      <c r="A37" s="75" t="s">
        <v>5</v>
      </c>
      <c r="B37" s="68"/>
      <c r="C37" s="57">
        <f t="shared" ref="C37:C43" si="126">D37+F37+H37+J37</f>
        <v>0</v>
      </c>
      <c r="D37" s="54"/>
      <c r="E37" s="7">
        <f t="shared" ref="E37:E43" si="127">D37*T37</f>
        <v>0</v>
      </c>
      <c r="F37" s="54"/>
      <c r="G37" s="7">
        <f t="shared" ref="G37:G43" si="128">F37*U37</f>
        <v>0</v>
      </c>
      <c r="H37" s="54"/>
      <c r="I37" s="6">
        <f t="shared" ref="I37:I43" si="129">H37*V37</f>
        <v>0</v>
      </c>
      <c r="J37" s="54"/>
      <c r="K37" s="6">
        <f t="shared" ref="K37:K43" si="130">J37*W37</f>
        <v>0</v>
      </c>
      <c r="L37" s="6">
        <f>E37+G37+I37+K37</f>
        <v>0</v>
      </c>
      <c r="M37" s="6" t="e">
        <f>L37/C37</f>
        <v>#DIV/0!</v>
      </c>
      <c r="N37" s="70"/>
      <c r="O37" s="54"/>
      <c r="P37" s="54"/>
      <c r="Q37" s="76" t="e">
        <f>L37/P37</f>
        <v>#DIV/0!</v>
      </c>
      <c r="R37" s="2"/>
      <c r="T37" s="107">
        <v>3300</v>
      </c>
      <c r="U37" s="107">
        <v>3800</v>
      </c>
      <c r="V37" s="107">
        <v>4800</v>
      </c>
      <c r="W37" s="107">
        <v>2000</v>
      </c>
      <c r="X37" s="107"/>
      <c r="Y37" s="75" t="s">
        <v>5</v>
      </c>
      <c r="Z37" s="48">
        <f t="shared" ref="Z37:Z43" si="131">B37</f>
        <v>0</v>
      </c>
      <c r="AA37" s="57">
        <f t="shared" ref="AA37:AA43" si="132">AB37+AD37+AF37+AH37</f>
        <v>0</v>
      </c>
      <c r="AB37" s="7">
        <f t="shared" ref="AB37:AB43" si="133">D37</f>
        <v>0</v>
      </c>
      <c r="AC37" s="7">
        <f t="shared" ref="AC37:AC43" si="134">AB37*AR37</f>
        <v>0</v>
      </c>
      <c r="AD37" s="7">
        <f>F37</f>
        <v>0</v>
      </c>
      <c r="AE37" s="7">
        <f t="shared" ref="AE37:AE43" si="135">AD37*AS37</f>
        <v>0</v>
      </c>
      <c r="AF37" s="7">
        <f>H37</f>
        <v>0</v>
      </c>
      <c r="AG37" s="7">
        <f t="shared" ref="AG37:AG43" si="136">AF37*AT37</f>
        <v>0</v>
      </c>
      <c r="AH37" s="7">
        <f>J37</f>
        <v>0</v>
      </c>
      <c r="AI37" s="7">
        <f t="shared" ref="AI37:AI43" si="137">AH37*AU37</f>
        <v>0</v>
      </c>
      <c r="AJ37" s="7">
        <f>AC37+AE37+AG37+AI37</f>
        <v>0</v>
      </c>
      <c r="AK37" s="6" t="e">
        <f>AJ37/AA37</f>
        <v>#DIV/0!</v>
      </c>
      <c r="AL37" s="70">
        <f>N37</f>
        <v>0</v>
      </c>
      <c r="AM37" s="7">
        <f>O37</f>
        <v>0</v>
      </c>
      <c r="AN37" s="6">
        <f>P37</f>
        <v>0</v>
      </c>
      <c r="AO37" s="76" t="e">
        <f>(AJ37+BH37)/AN37</f>
        <v>#DIV/0!</v>
      </c>
      <c r="AP37" s="2"/>
      <c r="AR37" s="107">
        <v>1700</v>
      </c>
      <c r="AS37" s="107">
        <v>2200</v>
      </c>
      <c r="AT37" s="107">
        <v>2200</v>
      </c>
      <c r="AU37" s="107">
        <v>1400</v>
      </c>
      <c r="AV37" s="107"/>
      <c r="AW37" s="75" t="s">
        <v>5</v>
      </c>
      <c r="AX37" s="48">
        <f>B37</f>
        <v>0</v>
      </c>
      <c r="AY37" s="57">
        <f>C37</f>
        <v>0</v>
      </c>
      <c r="AZ37" s="54"/>
      <c r="BA37" s="7">
        <f t="shared" ref="BA37:BA43" si="138">AZ37*BR37</f>
        <v>0</v>
      </c>
      <c r="BB37" s="54"/>
      <c r="BC37" s="7">
        <f t="shared" ref="BC37:BC43" si="139">BB37*BS37</f>
        <v>0</v>
      </c>
      <c r="BD37" s="54"/>
      <c r="BE37" s="6">
        <f t="shared" ref="BE37:BE43" si="140">BD37*BT37</f>
        <v>0</v>
      </c>
      <c r="BF37" s="54"/>
      <c r="BG37" s="6">
        <f t="shared" ref="BG37:BG43" si="141">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0</v>
      </c>
      <c r="BX37" s="119"/>
      <c r="BY37" s="178"/>
      <c r="BZ37" s="178" t="e">
        <f t="shared" ref="BZ37:BZ44" si="142">BY37/BX37</f>
        <v>#DIV/0!</v>
      </c>
      <c r="CA37" s="178"/>
      <c r="CB37" s="179" t="e">
        <f t="shared" ref="CB37:CB44" si="143">CA37/BX37</f>
        <v>#DIV/0!</v>
      </c>
      <c r="CC37" s="179"/>
      <c r="CD37" s="180">
        <f t="shared" ref="CD37:CD43" si="144">BY37+CA37+CC37</f>
        <v>0</v>
      </c>
      <c r="CE37" s="181" t="e">
        <f>CD37/BX37</f>
        <v>#DIV/0!</v>
      </c>
      <c r="CF37" s="181"/>
      <c r="CG37" s="182" t="e">
        <f>CD37/CF37</f>
        <v>#DIV/0!</v>
      </c>
      <c r="CI37" s="326"/>
      <c r="CJ37" s="326"/>
      <c r="CK37" s="334"/>
      <c r="CL37" s="334"/>
      <c r="CM37" s="334"/>
      <c r="CN37" s="356">
        <f>SUM(CK37:CM37)/3</f>
        <v>0</v>
      </c>
      <c r="CP37" s="355" t="s">
        <v>180</v>
      </c>
      <c r="CQ37" s="3"/>
      <c r="CR37" s="354">
        <v>5</v>
      </c>
    </row>
    <row r="38" spans="1:96" ht="23.5" customHeight="1">
      <c r="A38" s="77" t="s">
        <v>6</v>
      </c>
      <c r="B38" s="68"/>
      <c r="C38" s="57">
        <f t="shared" si="126"/>
        <v>0</v>
      </c>
      <c r="D38" s="54"/>
      <c r="E38" s="7">
        <f t="shared" si="127"/>
        <v>0</v>
      </c>
      <c r="F38" s="54"/>
      <c r="G38" s="7">
        <f t="shared" si="128"/>
        <v>0</v>
      </c>
      <c r="H38" s="54"/>
      <c r="I38" s="6">
        <f t="shared" si="129"/>
        <v>0</v>
      </c>
      <c r="J38" s="54"/>
      <c r="K38" s="6">
        <f t="shared" si="130"/>
        <v>0</v>
      </c>
      <c r="L38" s="6">
        <f t="shared" ref="L38:L43" si="145">E38+G38+I38+K38</f>
        <v>0</v>
      </c>
      <c r="M38" s="6" t="e">
        <f t="shared" ref="M38:M43" si="146">L38/C38</f>
        <v>#DIV/0!</v>
      </c>
      <c r="N38" s="70"/>
      <c r="O38" s="54"/>
      <c r="P38" s="54"/>
      <c r="Q38" s="76" t="e">
        <f t="shared" ref="Q38:Q44" si="147">L38/P38</f>
        <v>#DIV/0!</v>
      </c>
      <c r="R38" s="2"/>
      <c r="T38" s="107">
        <v>3300</v>
      </c>
      <c r="U38" s="107">
        <v>3800</v>
      </c>
      <c r="V38" s="107">
        <v>4800</v>
      </c>
      <c r="W38" s="107">
        <v>2000</v>
      </c>
      <c r="X38" s="107"/>
      <c r="Y38" s="77" t="s">
        <v>6</v>
      </c>
      <c r="Z38" s="48">
        <f t="shared" si="131"/>
        <v>0</v>
      </c>
      <c r="AA38" s="57">
        <f t="shared" si="132"/>
        <v>0</v>
      </c>
      <c r="AB38" s="7">
        <f t="shared" si="133"/>
        <v>0</v>
      </c>
      <c r="AC38" s="7">
        <f t="shared" si="134"/>
        <v>0</v>
      </c>
      <c r="AD38" s="7">
        <f t="shared" ref="AD38:AD43" si="148">F38</f>
        <v>0</v>
      </c>
      <c r="AE38" s="7">
        <f t="shared" si="135"/>
        <v>0</v>
      </c>
      <c r="AF38" s="7">
        <f t="shared" ref="AF38:AF43" si="149">H38</f>
        <v>0</v>
      </c>
      <c r="AG38" s="7">
        <f t="shared" si="136"/>
        <v>0</v>
      </c>
      <c r="AH38" s="7">
        <f t="shared" ref="AH38:AH43" si="150">J38</f>
        <v>0</v>
      </c>
      <c r="AI38" s="7">
        <f t="shared" si="137"/>
        <v>0</v>
      </c>
      <c r="AJ38" s="7">
        <f t="shared" ref="AJ38:AJ43" si="151">AC38+AE38+AG38+AI38</f>
        <v>0</v>
      </c>
      <c r="AK38" s="6" t="e">
        <f t="shared" ref="AK38:AK43" si="152">AJ38/AA38</f>
        <v>#DIV/0!</v>
      </c>
      <c r="AL38" s="70">
        <f t="shared" ref="AL38:AN43" si="153">N38</f>
        <v>0</v>
      </c>
      <c r="AM38" s="7">
        <f t="shared" si="153"/>
        <v>0</v>
      </c>
      <c r="AN38" s="6">
        <f t="shared" si="153"/>
        <v>0</v>
      </c>
      <c r="AO38" s="76" t="e">
        <f t="shared" ref="AO38:AO43" si="154">(AJ38+BH38)/AN38</f>
        <v>#DIV/0!</v>
      </c>
      <c r="AP38" s="2"/>
      <c r="AR38" s="107">
        <v>1700</v>
      </c>
      <c r="AS38" s="107">
        <v>2200</v>
      </c>
      <c r="AT38" s="107">
        <v>2200</v>
      </c>
      <c r="AU38" s="107">
        <v>1400</v>
      </c>
      <c r="AV38" s="107"/>
      <c r="AW38" s="77" t="s">
        <v>6</v>
      </c>
      <c r="AX38" s="48">
        <f t="shared" ref="AX38:AX43" si="155">B38</f>
        <v>0</v>
      </c>
      <c r="AY38" s="57">
        <f t="shared" ref="AY38:AY44" si="156">C38</f>
        <v>0</v>
      </c>
      <c r="AZ38" s="54">
        <v>22</v>
      </c>
      <c r="BA38" s="7">
        <f t="shared" si="138"/>
        <v>0</v>
      </c>
      <c r="BB38" s="54">
        <v>10</v>
      </c>
      <c r="BC38" s="7">
        <f t="shared" si="139"/>
        <v>0</v>
      </c>
      <c r="BD38" s="54">
        <v>6</v>
      </c>
      <c r="BE38" s="6">
        <f t="shared" si="140"/>
        <v>0</v>
      </c>
      <c r="BF38" s="54"/>
      <c r="BG38" s="6">
        <f t="shared" si="141"/>
        <v>0</v>
      </c>
      <c r="BH38" s="6">
        <f t="shared" ref="BH38:BI44" si="157">L38</f>
        <v>0</v>
      </c>
      <c r="BI38" s="6" t="e">
        <f t="shared" si="157"/>
        <v>#DIV/0!</v>
      </c>
      <c r="BJ38" s="6">
        <f t="shared" ref="BJ38:BK44" si="158">AJ38</f>
        <v>0</v>
      </c>
      <c r="BK38" s="7" t="e">
        <f t="shared" si="158"/>
        <v>#DIV/0!</v>
      </c>
      <c r="BL38" s="101">
        <f t="shared" ref="BL38:BM43" si="159">BH38+BJ38</f>
        <v>0</v>
      </c>
      <c r="BM38" s="90" t="e">
        <f t="shared" si="159"/>
        <v>#DIV/0!</v>
      </c>
      <c r="BN38" s="90"/>
      <c r="BO38" s="76" t="e">
        <f t="shared" ref="BO38:BO44" si="160">Q38+AO38</f>
        <v>#DIV/0!</v>
      </c>
      <c r="BP38" s="2"/>
      <c r="BR38" s="55"/>
      <c r="BS38" s="55"/>
      <c r="BT38" s="55"/>
      <c r="BU38" s="55"/>
      <c r="BV38" s="173" t="s">
        <v>6</v>
      </c>
      <c r="BW38" s="190">
        <f t="shared" ref="BW38:BW43" si="161">AX38</f>
        <v>0</v>
      </c>
      <c r="BX38" s="119"/>
      <c r="BY38" s="178"/>
      <c r="BZ38" s="178" t="e">
        <f t="shared" si="142"/>
        <v>#DIV/0!</v>
      </c>
      <c r="CA38" s="178"/>
      <c r="CB38" s="179" t="e">
        <f t="shared" si="143"/>
        <v>#DIV/0!</v>
      </c>
      <c r="CC38" s="179"/>
      <c r="CD38" s="180">
        <f t="shared" si="144"/>
        <v>0</v>
      </c>
      <c r="CE38" s="181" t="e">
        <f t="shared" ref="CE38:CE43" si="162">CD38/BX38</f>
        <v>#DIV/0!</v>
      </c>
      <c r="CF38" s="181"/>
      <c r="CG38" s="182" t="e">
        <f t="shared" ref="CG38:CG44" si="163">CD38/CF38</f>
        <v>#DIV/0!</v>
      </c>
      <c r="CI38" s="326"/>
      <c r="CJ38" s="326"/>
      <c r="CK38" s="334"/>
      <c r="CL38" s="334"/>
      <c r="CM38" s="334"/>
      <c r="CN38" s="356">
        <f t="shared" ref="CN38:CN43" si="164">SUM(CK38:CM38)/3</f>
        <v>0</v>
      </c>
      <c r="CP38" s="42" t="s">
        <v>181</v>
      </c>
      <c r="CR38" s="1">
        <v>4</v>
      </c>
    </row>
    <row r="39" spans="1:96" ht="23.5" customHeight="1">
      <c r="A39" s="77" t="s">
        <v>7</v>
      </c>
      <c r="B39" s="68"/>
      <c r="C39" s="57">
        <f t="shared" si="126"/>
        <v>0</v>
      </c>
      <c r="D39" s="54"/>
      <c r="E39" s="7">
        <f t="shared" si="127"/>
        <v>0</v>
      </c>
      <c r="F39" s="54"/>
      <c r="G39" s="7">
        <f t="shared" si="128"/>
        <v>0</v>
      </c>
      <c r="H39" s="54"/>
      <c r="I39" s="6">
        <f t="shared" si="129"/>
        <v>0</v>
      </c>
      <c r="J39" s="54"/>
      <c r="K39" s="6">
        <f t="shared" si="130"/>
        <v>0</v>
      </c>
      <c r="L39" s="6">
        <f t="shared" si="145"/>
        <v>0</v>
      </c>
      <c r="M39" s="6" t="e">
        <f t="shared" si="146"/>
        <v>#DIV/0!</v>
      </c>
      <c r="N39" s="70"/>
      <c r="O39" s="54"/>
      <c r="P39" s="54"/>
      <c r="Q39" s="76" t="e">
        <f t="shared" si="147"/>
        <v>#DIV/0!</v>
      </c>
      <c r="R39" s="2"/>
      <c r="T39" s="107">
        <v>3300</v>
      </c>
      <c r="U39" s="107">
        <v>3800</v>
      </c>
      <c r="V39" s="107">
        <v>4800</v>
      </c>
      <c r="W39" s="107">
        <v>2000</v>
      </c>
      <c r="X39" s="107"/>
      <c r="Y39" s="77" t="s">
        <v>7</v>
      </c>
      <c r="Z39" s="48">
        <f t="shared" si="131"/>
        <v>0</v>
      </c>
      <c r="AA39" s="57">
        <f t="shared" si="132"/>
        <v>0</v>
      </c>
      <c r="AB39" s="7">
        <f t="shared" si="133"/>
        <v>0</v>
      </c>
      <c r="AC39" s="7">
        <f t="shared" si="134"/>
        <v>0</v>
      </c>
      <c r="AD39" s="7">
        <f t="shared" si="148"/>
        <v>0</v>
      </c>
      <c r="AE39" s="7">
        <f t="shared" si="135"/>
        <v>0</v>
      </c>
      <c r="AF39" s="7">
        <f t="shared" si="149"/>
        <v>0</v>
      </c>
      <c r="AG39" s="7">
        <f t="shared" si="136"/>
        <v>0</v>
      </c>
      <c r="AH39" s="7">
        <f t="shared" si="150"/>
        <v>0</v>
      </c>
      <c r="AI39" s="7">
        <f t="shared" si="137"/>
        <v>0</v>
      </c>
      <c r="AJ39" s="7">
        <f t="shared" si="151"/>
        <v>0</v>
      </c>
      <c r="AK39" s="6" t="e">
        <f t="shared" si="152"/>
        <v>#DIV/0!</v>
      </c>
      <c r="AL39" s="70">
        <f t="shared" si="153"/>
        <v>0</v>
      </c>
      <c r="AM39" s="7">
        <f t="shared" si="153"/>
        <v>0</v>
      </c>
      <c r="AN39" s="6">
        <f t="shared" si="153"/>
        <v>0</v>
      </c>
      <c r="AO39" s="76" t="e">
        <f t="shared" si="154"/>
        <v>#DIV/0!</v>
      </c>
      <c r="AP39" s="2"/>
      <c r="AR39" s="107">
        <v>1700</v>
      </c>
      <c r="AS39" s="107">
        <v>2200</v>
      </c>
      <c r="AT39" s="107">
        <v>2200</v>
      </c>
      <c r="AU39" s="107">
        <v>1400</v>
      </c>
      <c r="AV39" s="107"/>
      <c r="AW39" s="77" t="s">
        <v>7</v>
      </c>
      <c r="AX39" s="48">
        <f t="shared" si="155"/>
        <v>0</v>
      </c>
      <c r="AY39" s="57">
        <f t="shared" si="156"/>
        <v>0</v>
      </c>
      <c r="AZ39" s="54">
        <v>22</v>
      </c>
      <c r="BA39" s="7">
        <f t="shared" si="138"/>
        <v>0</v>
      </c>
      <c r="BB39" s="54">
        <v>10</v>
      </c>
      <c r="BC39" s="7">
        <f t="shared" si="139"/>
        <v>0</v>
      </c>
      <c r="BD39" s="54">
        <v>6</v>
      </c>
      <c r="BE39" s="6">
        <f t="shared" si="140"/>
        <v>0</v>
      </c>
      <c r="BF39" s="54"/>
      <c r="BG39" s="6">
        <f t="shared" si="141"/>
        <v>0</v>
      </c>
      <c r="BH39" s="6">
        <f t="shared" si="157"/>
        <v>0</v>
      </c>
      <c r="BI39" s="6" t="e">
        <f t="shared" si="157"/>
        <v>#DIV/0!</v>
      </c>
      <c r="BJ39" s="6">
        <f t="shared" si="158"/>
        <v>0</v>
      </c>
      <c r="BK39" s="7" t="e">
        <f t="shared" si="158"/>
        <v>#DIV/0!</v>
      </c>
      <c r="BL39" s="101">
        <f t="shared" si="159"/>
        <v>0</v>
      </c>
      <c r="BM39" s="90" t="e">
        <f t="shared" si="159"/>
        <v>#DIV/0!</v>
      </c>
      <c r="BN39" s="90"/>
      <c r="BO39" s="76" t="e">
        <f t="shared" si="160"/>
        <v>#DIV/0!</v>
      </c>
      <c r="BP39" s="2"/>
      <c r="BR39" s="55"/>
      <c r="BS39" s="55"/>
      <c r="BT39" s="55"/>
      <c r="BU39" s="55"/>
      <c r="BV39" s="173" t="s">
        <v>7</v>
      </c>
      <c r="BW39" s="190">
        <f t="shared" si="161"/>
        <v>0</v>
      </c>
      <c r="BX39" s="119"/>
      <c r="BY39" s="178"/>
      <c r="BZ39" s="178" t="e">
        <f t="shared" si="142"/>
        <v>#DIV/0!</v>
      </c>
      <c r="CA39" s="178"/>
      <c r="CB39" s="179" t="e">
        <f t="shared" si="143"/>
        <v>#DIV/0!</v>
      </c>
      <c r="CC39" s="179"/>
      <c r="CD39" s="180">
        <f t="shared" si="144"/>
        <v>0</v>
      </c>
      <c r="CE39" s="181" t="e">
        <f t="shared" si="162"/>
        <v>#DIV/0!</v>
      </c>
      <c r="CF39" s="181"/>
      <c r="CG39" s="182" t="e">
        <f t="shared" si="163"/>
        <v>#DIV/0!</v>
      </c>
      <c r="CI39" s="326"/>
      <c r="CJ39" s="326"/>
      <c r="CK39" s="334"/>
      <c r="CL39" s="334"/>
      <c r="CM39" s="334"/>
      <c r="CN39" s="356">
        <f t="shared" si="164"/>
        <v>0</v>
      </c>
      <c r="CP39" s="42" t="s">
        <v>185</v>
      </c>
      <c r="CR39" s="1">
        <v>3</v>
      </c>
    </row>
    <row r="40" spans="1:96" ht="23.5" customHeight="1">
      <c r="A40" s="77" t="s">
        <v>8</v>
      </c>
      <c r="B40" s="68"/>
      <c r="C40" s="57">
        <f t="shared" si="126"/>
        <v>0</v>
      </c>
      <c r="D40" s="54"/>
      <c r="E40" s="7">
        <f t="shared" si="127"/>
        <v>0</v>
      </c>
      <c r="F40" s="54"/>
      <c r="G40" s="7">
        <f t="shared" si="128"/>
        <v>0</v>
      </c>
      <c r="H40" s="54"/>
      <c r="I40" s="6">
        <f t="shared" si="129"/>
        <v>0</v>
      </c>
      <c r="J40" s="54"/>
      <c r="K40" s="6">
        <f t="shared" si="130"/>
        <v>0</v>
      </c>
      <c r="L40" s="6">
        <f t="shared" si="145"/>
        <v>0</v>
      </c>
      <c r="M40" s="6" t="e">
        <f t="shared" si="146"/>
        <v>#DIV/0!</v>
      </c>
      <c r="N40" s="70"/>
      <c r="O40" s="54"/>
      <c r="P40" s="54"/>
      <c r="Q40" s="76" t="e">
        <f t="shared" si="147"/>
        <v>#DIV/0!</v>
      </c>
      <c r="R40" s="2"/>
      <c r="T40" s="107">
        <v>3300</v>
      </c>
      <c r="U40" s="107">
        <v>3800</v>
      </c>
      <c r="V40" s="107">
        <v>4800</v>
      </c>
      <c r="W40" s="107">
        <v>2000</v>
      </c>
      <c r="X40" s="107"/>
      <c r="Y40" s="77" t="s">
        <v>8</v>
      </c>
      <c r="Z40" s="48">
        <f t="shared" si="131"/>
        <v>0</v>
      </c>
      <c r="AA40" s="57">
        <f t="shared" si="132"/>
        <v>0</v>
      </c>
      <c r="AB40" s="7">
        <f t="shared" si="133"/>
        <v>0</v>
      </c>
      <c r="AC40" s="7">
        <f t="shared" si="134"/>
        <v>0</v>
      </c>
      <c r="AD40" s="7">
        <f t="shared" si="148"/>
        <v>0</v>
      </c>
      <c r="AE40" s="7">
        <f t="shared" si="135"/>
        <v>0</v>
      </c>
      <c r="AF40" s="7">
        <f t="shared" si="149"/>
        <v>0</v>
      </c>
      <c r="AG40" s="7">
        <f t="shared" si="136"/>
        <v>0</v>
      </c>
      <c r="AH40" s="7">
        <f t="shared" si="150"/>
        <v>0</v>
      </c>
      <c r="AI40" s="7">
        <f t="shared" si="137"/>
        <v>0</v>
      </c>
      <c r="AJ40" s="7">
        <f t="shared" si="151"/>
        <v>0</v>
      </c>
      <c r="AK40" s="6" t="e">
        <f t="shared" si="152"/>
        <v>#DIV/0!</v>
      </c>
      <c r="AL40" s="70">
        <f t="shared" si="153"/>
        <v>0</v>
      </c>
      <c r="AM40" s="7">
        <f t="shared" si="153"/>
        <v>0</v>
      </c>
      <c r="AN40" s="6">
        <f t="shared" si="153"/>
        <v>0</v>
      </c>
      <c r="AO40" s="76" t="e">
        <f t="shared" si="154"/>
        <v>#DIV/0!</v>
      </c>
      <c r="AP40" s="2"/>
      <c r="AR40" s="107">
        <v>1700</v>
      </c>
      <c r="AS40" s="107">
        <v>2200</v>
      </c>
      <c r="AT40" s="107">
        <v>2200</v>
      </c>
      <c r="AU40" s="107">
        <v>1400</v>
      </c>
      <c r="AV40" s="107"/>
      <c r="AW40" s="77" t="s">
        <v>8</v>
      </c>
      <c r="AX40" s="48">
        <f t="shared" si="155"/>
        <v>0</v>
      </c>
      <c r="AY40" s="57">
        <f t="shared" si="156"/>
        <v>0</v>
      </c>
      <c r="AZ40" s="54">
        <v>10</v>
      </c>
      <c r="BA40" s="7">
        <f t="shared" si="138"/>
        <v>0</v>
      </c>
      <c r="BB40" s="54">
        <v>24</v>
      </c>
      <c r="BC40" s="7">
        <f t="shared" si="139"/>
        <v>0</v>
      </c>
      <c r="BD40" s="54">
        <v>12</v>
      </c>
      <c r="BE40" s="6">
        <f t="shared" si="140"/>
        <v>0</v>
      </c>
      <c r="BF40" s="54"/>
      <c r="BG40" s="6">
        <f t="shared" si="141"/>
        <v>0</v>
      </c>
      <c r="BH40" s="6">
        <f t="shared" si="157"/>
        <v>0</v>
      </c>
      <c r="BI40" s="6" t="e">
        <f t="shared" si="157"/>
        <v>#DIV/0!</v>
      </c>
      <c r="BJ40" s="6">
        <f t="shared" si="158"/>
        <v>0</v>
      </c>
      <c r="BK40" s="7" t="e">
        <f t="shared" si="158"/>
        <v>#DIV/0!</v>
      </c>
      <c r="BL40" s="101">
        <f t="shared" si="159"/>
        <v>0</v>
      </c>
      <c r="BM40" s="90" t="e">
        <f t="shared" si="159"/>
        <v>#DIV/0!</v>
      </c>
      <c r="BN40" s="90"/>
      <c r="BO40" s="76" t="e">
        <f t="shared" si="160"/>
        <v>#DIV/0!</v>
      </c>
      <c r="BP40" s="2"/>
      <c r="BR40" s="55"/>
      <c r="BS40" s="55"/>
      <c r="BT40" s="55"/>
      <c r="BU40" s="55"/>
      <c r="BV40" s="173" t="s">
        <v>8</v>
      </c>
      <c r="BW40" s="190">
        <f t="shared" si="161"/>
        <v>0</v>
      </c>
      <c r="BX40" s="119"/>
      <c r="BY40" s="178"/>
      <c r="BZ40" s="178" t="e">
        <f t="shared" si="142"/>
        <v>#DIV/0!</v>
      </c>
      <c r="CA40" s="178"/>
      <c r="CB40" s="179" t="e">
        <f t="shared" si="143"/>
        <v>#DIV/0!</v>
      </c>
      <c r="CC40" s="179"/>
      <c r="CD40" s="180">
        <f t="shared" si="144"/>
        <v>0</v>
      </c>
      <c r="CE40" s="181" t="e">
        <f t="shared" si="162"/>
        <v>#DIV/0!</v>
      </c>
      <c r="CF40" s="181"/>
      <c r="CG40" s="182" t="e">
        <f t="shared" si="163"/>
        <v>#DIV/0!</v>
      </c>
      <c r="CI40" s="326"/>
      <c r="CJ40" s="326"/>
      <c r="CK40" s="334"/>
      <c r="CL40" s="334"/>
      <c r="CM40" s="334"/>
      <c r="CN40" s="356">
        <f t="shared" si="164"/>
        <v>0</v>
      </c>
      <c r="CP40" s="42" t="s">
        <v>177</v>
      </c>
      <c r="CR40" s="1">
        <v>2</v>
      </c>
    </row>
    <row r="41" spans="1:96" ht="23.5" customHeight="1">
      <c r="A41" s="77" t="s">
        <v>9</v>
      </c>
      <c r="B41" s="68"/>
      <c r="C41" s="57">
        <f t="shared" si="126"/>
        <v>0</v>
      </c>
      <c r="D41" s="54"/>
      <c r="E41" s="7">
        <f t="shared" si="127"/>
        <v>0</v>
      </c>
      <c r="F41" s="54"/>
      <c r="G41" s="7">
        <f t="shared" si="128"/>
        <v>0</v>
      </c>
      <c r="H41" s="54"/>
      <c r="I41" s="6">
        <f t="shared" si="129"/>
        <v>0</v>
      </c>
      <c r="J41" s="54"/>
      <c r="K41" s="6">
        <f t="shared" si="130"/>
        <v>0</v>
      </c>
      <c r="L41" s="6">
        <f t="shared" si="145"/>
        <v>0</v>
      </c>
      <c r="M41" s="6" t="e">
        <f t="shared" si="146"/>
        <v>#DIV/0!</v>
      </c>
      <c r="N41" s="70"/>
      <c r="O41" s="54"/>
      <c r="P41" s="54"/>
      <c r="Q41" s="76" t="e">
        <f t="shared" si="147"/>
        <v>#DIV/0!</v>
      </c>
      <c r="R41" s="2"/>
      <c r="T41" s="107">
        <v>3300</v>
      </c>
      <c r="U41" s="107">
        <v>3800</v>
      </c>
      <c r="V41" s="107">
        <v>4800</v>
      </c>
      <c r="W41" s="107">
        <v>2000</v>
      </c>
      <c r="X41" s="107"/>
      <c r="Y41" s="77" t="s">
        <v>9</v>
      </c>
      <c r="Z41" s="48">
        <f t="shared" si="131"/>
        <v>0</v>
      </c>
      <c r="AA41" s="57">
        <f t="shared" si="132"/>
        <v>0</v>
      </c>
      <c r="AB41" s="7">
        <f t="shared" si="133"/>
        <v>0</v>
      </c>
      <c r="AC41" s="7">
        <f t="shared" si="134"/>
        <v>0</v>
      </c>
      <c r="AD41" s="7">
        <f t="shared" si="148"/>
        <v>0</v>
      </c>
      <c r="AE41" s="7">
        <f t="shared" si="135"/>
        <v>0</v>
      </c>
      <c r="AF41" s="7">
        <f t="shared" si="149"/>
        <v>0</v>
      </c>
      <c r="AG41" s="7">
        <f t="shared" si="136"/>
        <v>0</v>
      </c>
      <c r="AH41" s="7">
        <f t="shared" si="150"/>
        <v>0</v>
      </c>
      <c r="AI41" s="7">
        <f t="shared" si="137"/>
        <v>0</v>
      </c>
      <c r="AJ41" s="7">
        <f t="shared" si="151"/>
        <v>0</v>
      </c>
      <c r="AK41" s="6" t="e">
        <f t="shared" si="152"/>
        <v>#DIV/0!</v>
      </c>
      <c r="AL41" s="70">
        <f t="shared" si="153"/>
        <v>0</v>
      </c>
      <c r="AM41" s="7">
        <f t="shared" si="153"/>
        <v>0</v>
      </c>
      <c r="AN41" s="6">
        <f t="shared" si="153"/>
        <v>0</v>
      </c>
      <c r="AO41" s="76" t="e">
        <f t="shared" si="154"/>
        <v>#DIV/0!</v>
      </c>
      <c r="AP41" s="2"/>
      <c r="AR41" s="107">
        <v>1700</v>
      </c>
      <c r="AS41" s="107">
        <v>2200</v>
      </c>
      <c r="AT41" s="107">
        <v>2200</v>
      </c>
      <c r="AU41" s="107">
        <v>1400</v>
      </c>
      <c r="AV41" s="107"/>
      <c r="AW41" s="77" t="s">
        <v>9</v>
      </c>
      <c r="AX41" s="48">
        <f t="shared" si="155"/>
        <v>0</v>
      </c>
      <c r="AY41" s="57">
        <f t="shared" si="156"/>
        <v>0</v>
      </c>
      <c r="AZ41" s="54">
        <v>10</v>
      </c>
      <c r="BA41" s="7">
        <f t="shared" si="138"/>
        <v>0</v>
      </c>
      <c r="BB41" s="54">
        <v>24</v>
      </c>
      <c r="BC41" s="7">
        <f t="shared" si="139"/>
        <v>0</v>
      </c>
      <c r="BD41" s="54">
        <v>12</v>
      </c>
      <c r="BE41" s="6">
        <f t="shared" si="140"/>
        <v>0</v>
      </c>
      <c r="BF41" s="54"/>
      <c r="BG41" s="6">
        <f t="shared" si="141"/>
        <v>0</v>
      </c>
      <c r="BH41" s="6">
        <f t="shared" si="157"/>
        <v>0</v>
      </c>
      <c r="BI41" s="6" t="e">
        <f t="shared" si="157"/>
        <v>#DIV/0!</v>
      </c>
      <c r="BJ41" s="6">
        <f t="shared" si="158"/>
        <v>0</v>
      </c>
      <c r="BK41" s="7" t="e">
        <f t="shared" si="158"/>
        <v>#DIV/0!</v>
      </c>
      <c r="BL41" s="101">
        <f t="shared" si="159"/>
        <v>0</v>
      </c>
      <c r="BM41" s="90" t="e">
        <f t="shared" si="159"/>
        <v>#DIV/0!</v>
      </c>
      <c r="BN41" s="90"/>
      <c r="BO41" s="76" t="e">
        <f t="shared" si="160"/>
        <v>#DIV/0!</v>
      </c>
      <c r="BP41" s="2"/>
      <c r="BR41" s="55"/>
      <c r="BS41" s="55"/>
      <c r="BT41" s="55"/>
      <c r="BU41" s="55"/>
      <c r="BV41" s="173" t="s">
        <v>9</v>
      </c>
      <c r="BW41" s="190">
        <f t="shared" si="161"/>
        <v>0</v>
      </c>
      <c r="BX41" s="119"/>
      <c r="BY41" s="178"/>
      <c r="BZ41" s="178" t="e">
        <f t="shared" si="142"/>
        <v>#DIV/0!</v>
      </c>
      <c r="CA41" s="178"/>
      <c r="CB41" s="179" t="e">
        <f t="shared" si="143"/>
        <v>#DIV/0!</v>
      </c>
      <c r="CC41" s="179"/>
      <c r="CD41" s="180">
        <f t="shared" si="144"/>
        <v>0</v>
      </c>
      <c r="CE41" s="181" t="e">
        <f t="shared" si="162"/>
        <v>#DIV/0!</v>
      </c>
      <c r="CF41" s="181"/>
      <c r="CG41" s="182" t="e">
        <f t="shared" si="163"/>
        <v>#DIV/0!</v>
      </c>
      <c r="CI41" s="326"/>
      <c r="CJ41" s="326"/>
      <c r="CK41" s="334"/>
      <c r="CL41" s="334"/>
      <c r="CM41" s="334"/>
      <c r="CN41" s="356">
        <f t="shared" si="164"/>
        <v>0</v>
      </c>
      <c r="CP41" s="42" t="s">
        <v>178</v>
      </c>
      <c r="CR41" s="1">
        <v>1</v>
      </c>
    </row>
    <row r="42" spans="1:96" ht="23.5" customHeight="1">
      <c r="A42" s="77" t="s">
        <v>10</v>
      </c>
      <c r="B42" s="68"/>
      <c r="C42" s="57">
        <f t="shared" si="126"/>
        <v>0</v>
      </c>
      <c r="D42" s="54"/>
      <c r="E42" s="7">
        <f t="shared" si="127"/>
        <v>0</v>
      </c>
      <c r="F42" s="54"/>
      <c r="G42" s="7">
        <f t="shared" si="128"/>
        <v>0</v>
      </c>
      <c r="H42" s="54"/>
      <c r="I42" s="6">
        <f t="shared" si="129"/>
        <v>0</v>
      </c>
      <c r="J42" s="54"/>
      <c r="K42" s="6">
        <f t="shared" si="130"/>
        <v>0</v>
      </c>
      <c r="L42" s="6">
        <f t="shared" si="145"/>
        <v>0</v>
      </c>
      <c r="M42" s="6" t="e">
        <f t="shared" si="146"/>
        <v>#DIV/0!</v>
      </c>
      <c r="N42" s="70"/>
      <c r="O42" s="54"/>
      <c r="P42" s="54"/>
      <c r="Q42" s="76" t="e">
        <f t="shared" si="147"/>
        <v>#DIV/0!</v>
      </c>
      <c r="R42" s="2"/>
      <c r="T42" s="107">
        <v>3300</v>
      </c>
      <c r="U42" s="107">
        <v>3800</v>
      </c>
      <c r="V42" s="107">
        <v>4800</v>
      </c>
      <c r="W42" s="107">
        <v>2000</v>
      </c>
      <c r="X42" s="107"/>
      <c r="Y42" s="77" t="s">
        <v>10</v>
      </c>
      <c r="Z42" s="48">
        <f t="shared" si="131"/>
        <v>0</v>
      </c>
      <c r="AA42" s="57">
        <f t="shared" si="132"/>
        <v>0</v>
      </c>
      <c r="AB42" s="7">
        <f t="shared" si="133"/>
        <v>0</v>
      </c>
      <c r="AC42" s="7">
        <f t="shared" si="134"/>
        <v>0</v>
      </c>
      <c r="AD42" s="7">
        <f t="shared" si="148"/>
        <v>0</v>
      </c>
      <c r="AE42" s="7">
        <f t="shared" si="135"/>
        <v>0</v>
      </c>
      <c r="AF42" s="7">
        <f t="shared" si="149"/>
        <v>0</v>
      </c>
      <c r="AG42" s="7">
        <f t="shared" si="136"/>
        <v>0</v>
      </c>
      <c r="AH42" s="7">
        <f t="shared" si="150"/>
        <v>0</v>
      </c>
      <c r="AI42" s="7">
        <f t="shared" si="137"/>
        <v>0</v>
      </c>
      <c r="AJ42" s="7">
        <f t="shared" si="151"/>
        <v>0</v>
      </c>
      <c r="AK42" s="6" t="e">
        <f t="shared" si="152"/>
        <v>#DIV/0!</v>
      </c>
      <c r="AL42" s="70">
        <f t="shared" si="153"/>
        <v>0</v>
      </c>
      <c r="AM42" s="7">
        <f t="shared" si="153"/>
        <v>0</v>
      </c>
      <c r="AN42" s="6">
        <f t="shared" si="153"/>
        <v>0</v>
      </c>
      <c r="AO42" s="76" t="e">
        <f t="shared" si="154"/>
        <v>#DIV/0!</v>
      </c>
      <c r="AP42" s="2"/>
      <c r="AR42" s="107">
        <v>1700</v>
      </c>
      <c r="AS42" s="107">
        <v>2200</v>
      </c>
      <c r="AT42" s="107">
        <v>2200</v>
      </c>
      <c r="AU42" s="107">
        <v>1400</v>
      </c>
      <c r="AV42" s="107"/>
      <c r="AW42" s="77" t="s">
        <v>10</v>
      </c>
      <c r="AX42" s="48">
        <f t="shared" si="155"/>
        <v>0</v>
      </c>
      <c r="AY42" s="57">
        <f t="shared" si="156"/>
        <v>0</v>
      </c>
      <c r="AZ42" s="54">
        <v>10</v>
      </c>
      <c r="BA42" s="7">
        <f t="shared" si="138"/>
        <v>0</v>
      </c>
      <c r="BB42" s="54">
        <v>24</v>
      </c>
      <c r="BC42" s="7">
        <f t="shared" si="139"/>
        <v>0</v>
      </c>
      <c r="BD42" s="54">
        <v>12</v>
      </c>
      <c r="BE42" s="6">
        <f t="shared" si="140"/>
        <v>0</v>
      </c>
      <c r="BF42" s="54"/>
      <c r="BG42" s="6">
        <f t="shared" si="141"/>
        <v>0</v>
      </c>
      <c r="BH42" s="6">
        <f t="shared" si="157"/>
        <v>0</v>
      </c>
      <c r="BI42" s="6" t="e">
        <f t="shared" si="157"/>
        <v>#DIV/0!</v>
      </c>
      <c r="BJ42" s="6">
        <f t="shared" si="158"/>
        <v>0</v>
      </c>
      <c r="BK42" s="7" t="e">
        <f t="shared" si="158"/>
        <v>#DIV/0!</v>
      </c>
      <c r="BL42" s="101">
        <f t="shared" si="159"/>
        <v>0</v>
      </c>
      <c r="BM42" s="90" t="e">
        <f t="shared" si="159"/>
        <v>#DIV/0!</v>
      </c>
      <c r="BN42" s="90"/>
      <c r="BO42" s="76" t="e">
        <f t="shared" si="160"/>
        <v>#DIV/0!</v>
      </c>
      <c r="BP42" s="2"/>
      <c r="BR42" s="55"/>
      <c r="BS42" s="55"/>
      <c r="BT42" s="55"/>
      <c r="BU42" s="55"/>
      <c r="BV42" s="173" t="s">
        <v>10</v>
      </c>
      <c r="BW42" s="190">
        <f t="shared" si="161"/>
        <v>0</v>
      </c>
      <c r="BX42" s="119"/>
      <c r="BY42" s="178"/>
      <c r="BZ42" s="178" t="e">
        <f t="shared" si="142"/>
        <v>#DIV/0!</v>
      </c>
      <c r="CA42" s="178"/>
      <c r="CB42" s="179" t="e">
        <f t="shared" si="143"/>
        <v>#DIV/0!</v>
      </c>
      <c r="CC42" s="179"/>
      <c r="CD42" s="180">
        <f t="shared" si="144"/>
        <v>0</v>
      </c>
      <c r="CE42" s="181" t="e">
        <f t="shared" si="162"/>
        <v>#DIV/0!</v>
      </c>
      <c r="CF42" s="181"/>
      <c r="CG42" s="182" t="e">
        <f t="shared" si="163"/>
        <v>#DIV/0!</v>
      </c>
      <c r="CI42" s="326"/>
      <c r="CJ42" s="326"/>
      <c r="CK42" s="334"/>
      <c r="CL42" s="334"/>
      <c r="CM42" s="334"/>
      <c r="CN42" s="356">
        <f t="shared" si="164"/>
        <v>0</v>
      </c>
      <c r="CP42" s="42" t="s">
        <v>183</v>
      </c>
      <c r="CR42" s="1">
        <v>0</v>
      </c>
    </row>
    <row r="43" spans="1:96" ht="23.5" customHeight="1" thickBot="1">
      <c r="A43" s="78" t="s">
        <v>11</v>
      </c>
      <c r="B43" s="68"/>
      <c r="C43" s="57">
        <f t="shared" si="126"/>
        <v>0</v>
      </c>
      <c r="D43" s="54"/>
      <c r="E43" s="7">
        <f t="shared" si="127"/>
        <v>0</v>
      </c>
      <c r="F43" s="54"/>
      <c r="G43" s="7">
        <f t="shared" si="128"/>
        <v>0</v>
      </c>
      <c r="H43" s="54"/>
      <c r="I43" s="6">
        <f t="shared" si="129"/>
        <v>0</v>
      </c>
      <c r="J43" s="54"/>
      <c r="K43" s="6">
        <f t="shared" si="130"/>
        <v>0</v>
      </c>
      <c r="L43" s="6">
        <f t="shared" si="145"/>
        <v>0</v>
      </c>
      <c r="M43" s="6" t="e">
        <f t="shared" si="146"/>
        <v>#DIV/0!</v>
      </c>
      <c r="N43" s="70"/>
      <c r="O43" s="54"/>
      <c r="P43" s="54"/>
      <c r="Q43" s="76" t="e">
        <f t="shared" si="147"/>
        <v>#DIV/0!</v>
      </c>
      <c r="R43" s="2"/>
      <c r="T43" s="107">
        <v>3300</v>
      </c>
      <c r="U43" s="107">
        <v>3800</v>
      </c>
      <c r="V43" s="107">
        <v>4800</v>
      </c>
      <c r="W43" s="107">
        <v>2000</v>
      </c>
      <c r="X43" s="107"/>
      <c r="Y43" s="78" t="s">
        <v>11</v>
      </c>
      <c r="Z43" s="48">
        <f t="shared" si="131"/>
        <v>0</v>
      </c>
      <c r="AA43" s="57">
        <f t="shared" si="132"/>
        <v>0</v>
      </c>
      <c r="AB43" s="7">
        <f t="shared" si="133"/>
        <v>0</v>
      </c>
      <c r="AC43" s="7">
        <f t="shared" si="134"/>
        <v>0</v>
      </c>
      <c r="AD43" s="7">
        <f t="shared" si="148"/>
        <v>0</v>
      </c>
      <c r="AE43" s="7">
        <f t="shared" si="135"/>
        <v>0</v>
      </c>
      <c r="AF43" s="7">
        <f t="shared" si="149"/>
        <v>0</v>
      </c>
      <c r="AG43" s="7">
        <f t="shared" si="136"/>
        <v>0</v>
      </c>
      <c r="AH43" s="7">
        <f t="shared" si="150"/>
        <v>0</v>
      </c>
      <c r="AI43" s="7">
        <f t="shared" si="137"/>
        <v>0</v>
      </c>
      <c r="AJ43" s="7">
        <f t="shared" si="151"/>
        <v>0</v>
      </c>
      <c r="AK43" s="6" t="e">
        <f t="shared" si="152"/>
        <v>#DIV/0!</v>
      </c>
      <c r="AL43" s="70">
        <f t="shared" si="153"/>
        <v>0</v>
      </c>
      <c r="AM43" s="7">
        <f t="shared" si="153"/>
        <v>0</v>
      </c>
      <c r="AN43" s="6">
        <f t="shared" si="153"/>
        <v>0</v>
      </c>
      <c r="AO43" s="76" t="e">
        <f t="shared" si="154"/>
        <v>#DIV/0!</v>
      </c>
      <c r="AP43" s="2"/>
      <c r="AR43" s="107">
        <v>1700</v>
      </c>
      <c r="AS43" s="107">
        <v>2200</v>
      </c>
      <c r="AT43" s="107">
        <v>2200</v>
      </c>
      <c r="AU43" s="107">
        <v>1400</v>
      </c>
      <c r="AV43" s="107"/>
      <c r="AW43" s="78" t="s">
        <v>11</v>
      </c>
      <c r="AX43" s="48">
        <f t="shared" si="155"/>
        <v>0</v>
      </c>
      <c r="AY43" s="57">
        <f t="shared" si="156"/>
        <v>0</v>
      </c>
      <c r="AZ43" s="54">
        <v>10</v>
      </c>
      <c r="BA43" s="7">
        <f t="shared" si="138"/>
        <v>0</v>
      </c>
      <c r="BB43" s="54">
        <v>28</v>
      </c>
      <c r="BC43" s="7">
        <f t="shared" si="139"/>
        <v>0</v>
      </c>
      <c r="BD43" s="54">
        <v>12</v>
      </c>
      <c r="BE43" s="6">
        <f t="shared" si="140"/>
        <v>0</v>
      </c>
      <c r="BF43" s="54"/>
      <c r="BG43" s="6">
        <f t="shared" si="141"/>
        <v>0</v>
      </c>
      <c r="BH43" s="6">
        <f t="shared" si="157"/>
        <v>0</v>
      </c>
      <c r="BI43" s="6" t="e">
        <f t="shared" si="157"/>
        <v>#DIV/0!</v>
      </c>
      <c r="BJ43" s="6">
        <f t="shared" si="158"/>
        <v>0</v>
      </c>
      <c r="BK43" s="7" t="e">
        <f t="shared" si="158"/>
        <v>#DIV/0!</v>
      </c>
      <c r="BL43" s="101">
        <f t="shared" si="159"/>
        <v>0</v>
      </c>
      <c r="BM43" s="90" t="e">
        <f t="shared" si="159"/>
        <v>#DIV/0!</v>
      </c>
      <c r="BN43" s="90"/>
      <c r="BO43" s="76" t="e">
        <f t="shared" si="160"/>
        <v>#DIV/0!</v>
      </c>
      <c r="BP43" s="2"/>
      <c r="BR43" s="55"/>
      <c r="BS43" s="55"/>
      <c r="BT43" s="55"/>
      <c r="BU43" s="55"/>
      <c r="BV43" s="183" t="s">
        <v>11</v>
      </c>
      <c r="BW43" s="190">
        <f t="shared" si="161"/>
        <v>0</v>
      </c>
      <c r="BX43" s="119"/>
      <c r="BY43" s="178"/>
      <c r="BZ43" s="178" t="e">
        <f t="shared" si="142"/>
        <v>#DIV/0!</v>
      </c>
      <c r="CA43" s="178"/>
      <c r="CB43" s="179" t="e">
        <f t="shared" si="143"/>
        <v>#DIV/0!</v>
      </c>
      <c r="CC43" s="179">
        <v>0</v>
      </c>
      <c r="CD43" s="180">
        <f t="shared" si="144"/>
        <v>0</v>
      </c>
      <c r="CE43" s="181" t="e">
        <f t="shared" si="162"/>
        <v>#DIV/0!</v>
      </c>
      <c r="CF43" s="181"/>
      <c r="CG43" s="182" t="e">
        <f t="shared" si="163"/>
        <v>#DIV/0!</v>
      </c>
      <c r="CI43" s="327"/>
      <c r="CJ43" s="327"/>
      <c r="CK43" s="335"/>
      <c r="CL43" s="334"/>
      <c r="CM43" s="334"/>
      <c r="CN43" s="357">
        <f t="shared" si="164"/>
        <v>0</v>
      </c>
      <c r="CP43" s="1" t="s">
        <v>186</v>
      </c>
    </row>
    <row r="44" spans="1:96" ht="23.5" customHeight="1" thickTop="1" thickBot="1">
      <c r="A44" s="1513" t="s">
        <v>16</v>
      </c>
      <c r="B44" s="1514"/>
      <c r="C44" s="61">
        <f>SUM(C37:C43)</f>
        <v>0</v>
      </c>
      <c r="D44" s="61">
        <f>SUM(D37:D43)</f>
        <v>0</v>
      </c>
      <c r="E44" s="61">
        <f t="shared" ref="E44:J44" si="165">SUM(E37:E43)</f>
        <v>0</v>
      </c>
      <c r="F44" s="61">
        <f t="shared" si="165"/>
        <v>0</v>
      </c>
      <c r="G44" s="61">
        <f t="shared" si="165"/>
        <v>0</v>
      </c>
      <c r="H44" s="61">
        <f t="shared" si="165"/>
        <v>0</v>
      </c>
      <c r="I44" s="61">
        <f t="shared" si="165"/>
        <v>0</v>
      </c>
      <c r="J44" s="61">
        <f t="shared" si="165"/>
        <v>0</v>
      </c>
      <c r="K44" s="61">
        <f>SUM(K37:K43)</f>
        <v>0</v>
      </c>
      <c r="L44" s="61">
        <f>SUM(L37:L43)</f>
        <v>0</v>
      </c>
      <c r="M44" s="61" t="e">
        <f>L44/C44</f>
        <v>#DIV/0!</v>
      </c>
      <c r="N44" s="86"/>
      <c r="O44" s="61">
        <f>SUM(O37:O43)</f>
        <v>0</v>
      </c>
      <c r="P44" s="61">
        <f>SUM(P37:P43)</f>
        <v>0</v>
      </c>
      <c r="Q44" s="76" t="e">
        <f t="shared" si="147"/>
        <v>#DIV/0!</v>
      </c>
      <c r="R44" s="45"/>
      <c r="T44" s="105" t="s">
        <v>48</v>
      </c>
      <c r="U44" s="108" t="e">
        <f>C44/W44</f>
        <v>#DIV/0!</v>
      </c>
      <c r="V44" s="106" t="s">
        <v>49</v>
      </c>
      <c r="W44" s="114">
        <v>0</v>
      </c>
      <c r="Y44" s="1513" t="s">
        <v>16</v>
      </c>
      <c r="Z44" s="1514"/>
      <c r="AA44" s="88">
        <f>SUM(AA37:AA43)</f>
        <v>0</v>
      </c>
      <c r="AB44" s="88">
        <f>SUM(AB37:AB43)</f>
        <v>0</v>
      </c>
      <c r="AC44" s="88">
        <f t="shared" ref="AC44:AH44" si="166">SUM(AC37:AC43)</f>
        <v>0</v>
      </c>
      <c r="AD44" s="88">
        <f t="shared" si="166"/>
        <v>0</v>
      </c>
      <c r="AE44" s="88">
        <f t="shared" si="166"/>
        <v>0</v>
      </c>
      <c r="AF44" s="88">
        <f t="shared" si="166"/>
        <v>0</v>
      </c>
      <c r="AG44" s="88">
        <f t="shared" si="166"/>
        <v>0</v>
      </c>
      <c r="AH44" s="88">
        <f t="shared" si="166"/>
        <v>0</v>
      </c>
      <c r="AI44" s="88">
        <f>SUM(AI37:AI43)</f>
        <v>0</v>
      </c>
      <c r="AJ44" s="88">
        <f>SUM(AJ37:AJ43)</f>
        <v>0</v>
      </c>
      <c r="AK44" s="61" t="e">
        <f>AJ44/AA44</f>
        <v>#DIV/0!</v>
      </c>
      <c r="AL44" s="86"/>
      <c r="AM44" s="61">
        <f>SUM(AM37:AM43)</f>
        <v>0</v>
      </c>
      <c r="AN44" s="61">
        <f>SUM(AN37:AN43)</f>
        <v>0</v>
      </c>
      <c r="AO44" s="76" t="e">
        <f>(AJ44+BH44)/AN44</f>
        <v>#DIV/0!</v>
      </c>
      <c r="AP44" s="45"/>
      <c r="AR44" s="105" t="s">
        <v>48</v>
      </c>
      <c r="AS44" s="108" t="e">
        <f>AA44/AU44</f>
        <v>#DIV/0!</v>
      </c>
      <c r="AT44" s="106" t="s">
        <v>49</v>
      </c>
      <c r="AU44" s="105">
        <f>W44</f>
        <v>0</v>
      </c>
      <c r="AW44" s="1513" t="s">
        <v>16</v>
      </c>
      <c r="AX44" s="1514"/>
      <c r="AY44" s="57">
        <f t="shared" si="156"/>
        <v>0</v>
      </c>
      <c r="AZ44" s="61">
        <f>SUM(AZ37:AZ43)</f>
        <v>84</v>
      </c>
      <c r="BA44" s="61">
        <f t="shared" ref="BA44:BF44" si="167">SUM(BA37:BA43)</f>
        <v>0</v>
      </c>
      <c r="BB44" s="61">
        <f t="shared" si="167"/>
        <v>120</v>
      </c>
      <c r="BC44" s="61">
        <f t="shared" si="167"/>
        <v>0</v>
      </c>
      <c r="BD44" s="61">
        <f t="shared" si="167"/>
        <v>60</v>
      </c>
      <c r="BE44" s="61">
        <f t="shared" si="167"/>
        <v>0</v>
      </c>
      <c r="BF44" s="61">
        <f t="shared" si="167"/>
        <v>0</v>
      </c>
      <c r="BG44" s="61">
        <f>SUM(BG37:BG43)</f>
        <v>0</v>
      </c>
      <c r="BH44" s="6">
        <f t="shared" si="157"/>
        <v>0</v>
      </c>
      <c r="BI44" s="6" t="e">
        <f t="shared" si="157"/>
        <v>#DIV/0!</v>
      </c>
      <c r="BJ44" s="6">
        <f t="shared" si="158"/>
        <v>0</v>
      </c>
      <c r="BK44" s="7" t="e">
        <f t="shared" si="158"/>
        <v>#DIV/0!</v>
      </c>
      <c r="BL44" s="101">
        <f>SUM(BL37:BL43)</f>
        <v>0</v>
      </c>
      <c r="BM44" s="90" t="e">
        <f>BI44+BK44</f>
        <v>#DIV/0!</v>
      </c>
      <c r="BN44" s="91"/>
      <c r="BO44" s="76" t="e">
        <f t="shared" si="160"/>
        <v>#DIV/0!</v>
      </c>
      <c r="BP44" s="45"/>
      <c r="BR44" s="42" t="s">
        <v>48</v>
      </c>
      <c r="BS44" s="59" t="e">
        <f>AY44/BU44</f>
        <v>#DIV/0!</v>
      </c>
      <c r="BT44" s="60" t="s">
        <v>49</v>
      </c>
      <c r="BU44" s="42">
        <f>W44</f>
        <v>0</v>
      </c>
      <c r="BV44" s="1515" t="s">
        <v>16</v>
      </c>
      <c r="BW44" s="1486"/>
      <c r="BX44" s="191">
        <f>SUM(BX37:BX43)</f>
        <v>0</v>
      </c>
      <c r="BY44" s="191">
        <f>SUM(BY37:BY43)</f>
        <v>0</v>
      </c>
      <c r="BZ44" s="191" t="e">
        <f t="shared" si="142"/>
        <v>#DIV/0!</v>
      </c>
      <c r="CA44" s="191">
        <f>SUM(CA37:CA43)</f>
        <v>0</v>
      </c>
      <c r="CB44" s="192" t="e">
        <f t="shared" si="143"/>
        <v>#DIV/0!</v>
      </c>
      <c r="CC44" s="192" t="e">
        <f>CB44/BY44</f>
        <v>#DIV/0!</v>
      </c>
      <c r="CD44" s="191">
        <f>BY44+CA44</f>
        <v>0</v>
      </c>
      <c r="CE44" s="193" t="e">
        <f>CD44/BX44</f>
        <v>#DIV/0!</v>
      </c>
      <c r="CF44" s="193"/>
      <c r="CG44" s="194" t="e">
        <f t="shared" si="163"/>
        <v>#DIV/0!</v>
      </c>
      <c r="CH44" s="340"/>
      <c r="CI44" s="349" t="e">
        <f>SUM(CI37:CI43)/CH44</f>
        <v>#DIV/0!</v>
      </c>
      <c r="CJ44" s="351" t="e">
        <f>SUM(CJ37:CJ43)/CH44</f>
        <v>#DIV/0!</v>
      </c>
      <c r="CK44" s="351" t="e">
        <f>SUM(CK37:CK43)/CH44</f>
        <v>#DIV/0!</v>
      </c>
      <c r="CL44" s="351" t="e">
        <f>SUM(CL37:CL43)/CH44</f>
        <v>#DIV/0!</v>
      </c>
      <c r="CM44" s="351" t="e">
        <f>SUM(CM37:CM43)/CH44</f>
        <v>#DIV/0!</v>
      </c>
      <c r="CN44" s="353" t="e">
        <f>SUM(CK44:CM44)/3</f>
        <v>#DIV/0!</v>
      </c>
      <c r="CO44" s="340"/>
      <c r="CP44" s="340"/>
      <c r="CQ44" s="340"/>
      <c r="CR44" s="340"/>
    </row>
    <row r="45" spans="1:96"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3"/>
      <c r="CI45" s="1420" t="str">
        <f>BV45</f>
        <v>5th week</v>
      </c>
      <c r="CJ45" s="1420"/>
      <c r="CK45" s="1420"/>
      <c r="CL45" s="1420"/>
      <c r="CM45" s="1420"/>
      <c r="CN45" s="1420"/>
    </row>
    <row r="46" spans="1:96"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t="s">
        <v>126</v>
      </c>
      <c r="CE46" s="175" t="s">
        <v>77</v>
      </c>
      <c r="CF46" s="175" t="s">
        <v>129</v>
      </c>
      <c r="CG46" s="176" t="s">
        <v>128</v>
      </c>
      <c r="CI46" s="331" t="s">
        <v>172</v>
      </c>
      <c r="CJ46" s="332" t="s">
        <v>173</v>
      </c>
      <c r="CK46" s="65" t="s">
        <v>174</v>
      </c>
      <c r="CL46" s="65" t="s">
        <v>175</v>
      </c>
      <c r="CM46" s="65" t="s">
        <v>176</v>
      </c>
      <c r="CN46" s="333" t="s">
        <v>184</v>
      </c>
      <c r="CP46" s="1" t="s">
        <v>179</v>
      </c>
      <c r="CR46" s="46" t="s">
        <v>182</v>
      </c>
    </row>
    <row r="47" spans="1:96" ht="23.5" customHeight="1">
      <c r="A47" s="75" t="s">
        <v>5</v>
      </c>
      <c r="B47" s="68"/>
      <c r="C47" s="57">
        <f t="shared" ref="C47:C53" si="168">D47+F47+H47+J47</f>
        <v>0</v>
      </c>
      <c r="D47" s="54"/>
      <c r="E47" s="7">
        <f t="shared" ref="E47:E53" si="169">D47*T47</f>
        <v>0</v>
      </c>
      <c r="F47" s="54"/>
      <c r="G47" s="7">
        <f t="shared" ref="G47:G53" si="170">F47*U47</f>
        <v>0</v>
      </c>
      <c r="H47" s="54"/>
      <c r="I47" s="6">
        <f t="shared" ref="I47:I53" si="171">H47*V47</f>
        <v>0</v>
      </c>
      <c r="J47" s="54"/>
      <c r="K47" s="6">
        <f t="shared" ref="K47:K53" si="172">J47*W47</f>
        <v>0</v>
      </c>
      <c r="L47" s="6">
        <f>E47+G47+I47+K47</f>
        <v>0</v>
      </c>
      <c r="M47" s="6" t="e">
        <f>L47/C47</f>
        <v>#DIV/0!</v>
      </c>
      <c r="N47" s="70"/>
      <c r="O47" s="54"/>
      <c r="P47" s="54"/>
      <c r="Q47" s="76" t="e">
        <f>L47/P47</f>
        <v>#DIV/0!</v>
      </c>
      <c r="R47" s="2"/>
      <c r="T47" s="107">
        <v>3300</v>
      </c>
      <c r="U47" s="107">
        <v>3800</v>
      </c>
      <c r="V47" s="107">
        <v>4800</v>
      </c>
      <c r="W47" s="107">
        <v>2000</v>
      </c>
      <c r="X47" s="107"/>
      <c r="Y47" s="75" t="s">
        <v>5</v>
      </c>
      <c r="Z47" s="48">
        <f t="shared" ref="Z47:Z53" si="173">B47</f>
        <v>0</v>
      </c>
      <c r="AA47" s="57">
        <f t="shared" ref="AA47:AA53" si="174">AB47+AD47+AF47+AH47</f>
        <v>0</v>
      </c>
      <c r="AB47" s="7">
        <f t="shared" ref="AB47:AB53" si="175">D47</f>
        <v>0</v>
      </c>
      <c r="AC47" s="7">
        <f t="shared" ref="AC47:AC53" si="176">AB47*AR47</f>
        <v>0</v>
      </c>
      <c r="AD47" s="7">
        <f>F47</f>
        <v>0</v>
      </c>
      <c r="AE47" s="7">
        <f t="shared" ref="AE47:AE53" si="177">AD47*AS47</f>
        <v>0</v>
      </c>
      <c r="AF47" s="7">
        <f>H47</f>
        <v>0</v>
      </c>
      <c r="AG47" s="7">
        <f t="shared" ref="AG47:AG53" si="178">AF47*AT47</f>
        <v>0</v>
      </c>
      <c r="AH47" s="7">
        <f>J47</f>
        <v>0</v>
      </c>
      <c r="AI47" s="7">
        <f t="shared" ref="AI47:AI53" si="179">AH47*AU47</f>
        <v>0</v>
      </c>
      <c r="AJ47" s="7">
        <f>AC47+AE47+AG47+AI47</f>
        <v>0</v>
      </c>
      <c r="AK47" s="6" t="e">
        <f>AJ47/AA47</f>
        <v>#DIV/0!</v>
      </c>
      <c r="AL47" s="70">
        <f>N47</f>
        <v>0</v>
      </c>
      <c r="AM47" s="7">
        <f>O47</f>
        <v>0</v>
      </c>
      <c r="AN47" s="6">
        <f>P47</f>
        <v>0</v>
      </c>
      <c r="AO47" s="76" t="e">
        <f>(AJ47+BH47)/AN47</f>
        <v>#DIV/0!</v>
      </c>
      <c r="AP47" s="2"/>
      <c r="AR47" s="107">
        <v>1700</v>
      </c>
      <c r="AS47" s="107">
        <v>2200</v>
      </c>
      <c r="AT47" s="107">
        <v>2200</v>
      </c>
      <c r="AU47" s="107">
        <v>1400</v>
      </c>
      <c r="AV47" s="107"/>
      <c r="AW47" s="75" t="s">
        <v>5</v>
      </c>
      <c r="AX47" s="48">
        <f>B47</f>
        <v>0</v>
      </c>
      <c r="AY47" s="57">
        <f>C47</f>
        <v>0</v>
      </c>
      <c r="AZ47" s="54"/>
      <c r="BA47" s="7">
        <f t="shared" ref="BA47:BA53" si="180">AZ47*BR47</f>
        <v>0</v>
      </c>
      <c r="BB47" s="54"/>
      <c r="BC47" s="7">
        <f t="shared" ref="BC47:BC53" si="181">BB47*BS47</f>
        <v>0</v>
      </c>
      <c r="BD47" s="54"/>
      <c r="BE47" s="6">
        <f t="shared" ref="BE47:BE53" si="182">BD47*BT47</f>
        <v>0</v>
      </c>
      <c r="BF47" s="54"/>
      <c r="BG47" s="6">
        <f t="shared" ref="BG47:BG53" si="183">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0</v>
      </c>
      <c r="BX47" s="119"/>
      <c r="BY47" s="178"/>
      <c r="BZ47" s="178" t="e">
        <f t="shared" ref="BZ47:BZ54" si="184">BY47/BX47</f>
        <v>#DIV/0!</v>
      </c>
      <c r="CA47" s="178"/>
      <c r="CB47" s="179" t="e">
        <f t="shared" ref="CB47:CB54" si="185">CA47/BX47</f>
        <v>#DIV/0!</v>
      </c>
      <c r="CC47" s="179"/>
      <c r="CD47" s="180">
        <f t="shared" ref="CD47:CD53" si="186">BY47+CA47+CC47</f>
        <v>0</v>
      </c>
      <c r="CE47" s="181" t="e">
        <f>CD47/BX47</f>
        <v>#DIV/0!</v>
      </c>
      <c r="CF47" s="181"/>
      <c r="CG47" s="182" t="e">
        <f>CD47/CF47</f>
        <v>#DIV/0!</v>
      </c>
      <c r="CI47" s="326"/>
      <c r="CJ47" s="326"/>
      <c r="CK47" s="334"/>
      <c r="CL47" s="334"/>
      <c r="CM47" s="334"/>
      <c r="CN47" s="356">
        <f>SUM(CK47:CM47)/3</f>
        <v>0</v>
      </c>
      <c r="CP47" s="355" t="s">
        <v>180</v>
      </c>
      <c r="CQ47" s="3"/>
      <c r="CR47" s="354">
        <v>5</v>
      </c>
    </row>
    <row r="48" spans="1:96" ht="23.5" customHeight="1">
      <c r="A48" s="77" t="s">
        <v>6</v>
      </c>
      <c r="B48" s="68"/>
      <c r="C48" s="57">
        <f t="shared" si="168"/>
        <v>0</v>
      </c>
      <c r="D48" s="54"/>
      <c r="E48" s="7">
        <f t="shared" si="169"/>
        <v>0</v>
      </c>
      <c r="F48" s="54"/>
      <c r="G48" s="7">
        <f t="shared" si="170"/>
        <v>0</v>
      </c>
      <c r="H48" s="54"/>
      <c r="I48" s="6">
        <f t="shared" si="171"/>
        <v>0</v>
      </c>
      <c r="J48" s="54"/>
      <c r="K48" s="6">
        <f t="shared" si="172"/>
        <v>0</v>
      </c>
      <c r="L48" s="6">
        <f t="shared" ref="L48:L53" si="187">E48+G48+I48+K48</f>
        <v>0</v>
      </c>
      <c r="M48" s="6" t="e">
        <f t="shared" ref="M48:M53" si="188">L48/C48</f>
        <v>#DIV/0!</v>
      </c>
      <c r="N48" s="70" t="s">
        <v>83</v>
      </c>
      <c r="O48" s="54"/>
      <c r="P48" s="54"/>
      <c r="Q48" s="76" t="e">
        <f t="shared" ref="Q48:Q54" si="189">L48/P48</f>
        <v>#DIV/0!</v>
      </c>
      <c r="R48" s="2"/>
      <c r="T48" s="107">
        <v>3300</v>
      </c>
      <c r="U48" s="107">
        <v>3800</v>
      </c>
      <c r="V48" s="107">
        <v>4800</v>
      </c>
      <c r="W48" s="107">
        <v>2000</v>
      </c>
      <c r="X48" s="107"/>
      <c r="Y48" s="77" t="s">
        <v>6</v>
      </c>
      <c r="Z48" s="48">
        <f t="shared" si="173"/>
        <v>0</v>
      </c>
      <c r="AA48" s="57">
        <f t="shared" si="174"/>
        <v>0</v>
      </c>
      <c r="AB48" s="7">
        <f t="shared" si="175"/>
        <v>0</v>
      </c>
      <c r="AC48" s="7">
        <f t="shared" si="176"/>
        <v>0</v>
      </c>
      <c r="AD48" s="7">
        <f t="shared" ref="AD48:AD53" si="190">F48</f>
        <v>0</v>
      </c>
      <c r="AE48" s="7">
        <f t="shared" si="177"/>
        <v>0</v>
      </c>
      <c r="AF48" s="7">
        <f t="shared" ref="AF48:AF53" si="191">H48</f>
        <v>0</v>
      </c>
      <c r="AG48" s="7">
        <f t="shared" si="178"/>
        <v>0</v>
      </c>
      <c r="AH48" s="7">
        <f t="shared" ref="AH48:AH53" si="192">J48</f>
        <v>0</v>
      </c>
      <c r="AI48" s="7">
        <f t="shared" si="179"/>
        <v>0</v>
      </c>
      <c r="AJ48" s="7">
        <f t="shared" ref="AJ48:AJ53" si="193">AC48+AE48+AG48+AI48</f>
        <v>0</v>
      </c>
      <c r="AK48" s="6" t="e">
        <f t="shared" ref="AK48:AK53" si="194">AJ48/AA48</f>
        <v>#DIV/0!</v>
      </c>
      <c r="AL48" s="70" t="str">
        <f t="shared" ref="AL48:AN53" si="195">N48</f>
        <v>OFF1</v>
      </c>
      <c r="AM48" s="7">
        <f t="shared" si="195"/>
        <v>0</v>
      </c>
      <c r="AN48" s="6">
        <f t="shared" si="195"/>
        <v>0</v>
      </c>
      <c r="AO48" s="76" t="e">
        <f t="shared" ref="AO48:AO53" si="196">(AJ48+BH48)/AN48</f>
        <v>#DIV/0!</v>
      </c>
      <c r="AP48" s="2"/>
      <c r="AR48" s="107">
        <v>1700</v>
      </c>
      <c r="AS48" s="107">
        <v>2200</v>
      </c>
      <c r="AT48" s="107">
        <v>2200</v>
      </c>
      <c r="AU48" s="107">
        <v>1400</v>
      </c>
      <c r="AV48" s="107"/>
      <c r="AW48" s="77" t="s">
        <v>6</v>
      </c>
      <c r="AX48" s="48">
        <f t="shared" ref="AX48:AX53" si="197">B48</f>
        <v>0</v>
      </c>
      <c r="AY48" s="57">
        <f t="shared" ref="AY48:AY54" si="198">C48</f>
        <v>0</v>
      </c>
      <c r="AZ48" s="54">
        <v>22</v>
      </c>
      <c r="BA48" s="7">
        <f t="shared" si="180"/>
        <v>0</v>
      </c>
      <c r="BB48" s="54">
        <v>10</v>
      </c>
      <c r="BC48" s="7">
        <f t="shared" si="181"/>
        <v>0</v>
      </c>
      <c r="BD48" s="54">
        <v>6</v>
      </c>
      <c r="BE48" s="6">
        <f t="shared" si="182"/>
        <v>0</v>
      </c>
      <c r="BF48" s="54"/>
      <c r="BG48" s="6">
        <f t="shared" si="183"/>
        <v>0</v>
      </c>
      <c r="BH48" s="6">
        <f t="shared" ref="BH48:BI54" si="199">L48</f>
        <v>0</v>
      </c>
      <c r="BI48" s="6" t="e">
        <f t="shared" si="199"/>
        <v>#DIV/0!</v>
      </c>
      <c r="BJ48" s="6">
        <f t="shared" ref="BJ48:BK54" si="200">AJ48</f>
        <v>0</v>
      </c>
      <c r="BK48" s="7" t="e">
        <f t="shared" si="200"/>
        <v>#DIV/0!</v>
      </c>
      <c r="BL48" s="101">
        <f t="shared" ref="BL48:BM53" si="201">BH48+BJ48</f>
        <v>0</v>
      </c>
      <c r="BM48" s="90" t="e">
        <f t="shared" si="201"/>
        <v>#DIV/0!</v>
      </c>
      <c r="BN48" s="90"/>
      <c r="BO48" s="76" t="e">
        <f t="shared" ref="BO48:BO54" si="202">Q48+AO48</f>
        <v>#DIV/0!</v>
      </c>
      <c r="BP48" s="2"/>
      <c r="BR48" s="55"/>
      <c r="BS48" s="55"/>
      <c r="BT48" s="55"/>
      <c r="BU48" s="55"/>
      <c r="BV48" s="173" t="s">
        <v>6</v>
      </c>
      <c r="BW48" s="190">
        <f t="shared" ref="BW48:BW53" si="203">AX48</f>
        <v>0</v>
      </c>
      <c r="BX48" s="119"/>
      <c r="BY48" s="178"/>
      <c r="BZ48" s="178" t="e">
        <f t="shared" si="184"/>
        <v>#DIV/0!</v>
      </c>
      <c r="CA48" s="178"/>
      <c r="CB48" s="179" t="e">
        <f t="shared" si="185"/>
        <v>#DIV/0!</v>
      </c>
      <c r="CC48" s="179"/>
      <c r="CD48" s="180">
        <f t="shared" si="186"/>
        <v>0</v>
      </c>
      <c r="CE48" s="181" t="e">
        <f t="shared" ref="CE48:CE53" si="204">CD48/BX48</f>
        <v>#DIV/0!</v>
      </c>
      <c r="CF48" s="181"/>
      <c r="CG48" s="182" t="e">
        <f t="shared" ref="CG48:CG54" si="205">CD48/CF48</f>
        <v>#DIV/0!</v>
      </c>
      <c r="CI48" s="326"/>
      <c r="CJ48" s="326"/>
      <c r="CK48" s="334"/>
      <c r="CL48" s="334"/>
      <c r="CM48" s="334"/>
      <c r="CN48" s="356">
        <f t="shared" ref="CN48:CN53" si="206">SUM(CK48:CM48)/3</f>
        <v>0</v>
      </c>
      <c r="CP48" s="42" t="s">
        <v>181</v>
      </c>
      <c r="CR48" s="1">
        <v>4</v>
      </c>
    </row>
    <row r="49" spans="1:96" ht="23.5" customHeight="1">
      <c r="A49" s="77" t="s">
        <v>7</v>
      </c>
      <c r="B49" s="68"/>
      <c r="C49" s="57">
        <f t="shared" si="168"/>
        <v>0</v>
      </c>
      <c r="D49" s="54"/>
      <c r="E49" s="7">
        <f t="shared" si="169"/>
        <v>0</v>
      </c>
      <c r="F49" s="54"/>
      <c r="G49" s="7">
        <f t="shared" si="170"/>
        <v>0</v>
      </c>
      <c r="H49" s="54"/>
      <c r="I49" s="6">
        <f t="shared" si="171"/>
        <v>0</v>
      </c>
      <c r="J49" s="54"/>
      <c r="K49" s="6">
        <f t="shared" si="172"/>
        <v>0</v>
      </c>
      <c r="L49" s="6">
        <f t="shared" si="187"/>
        <v>0</v>
      </c>
      <c r="M49" s="6" t="e">
        <f t="shared" si="188"/>
        <v>#DIV/0!</v>
      </c>
      <c r="N49" s="70" t="s">
        <v>85</v>
      </c>
      <c r="O49" s="54"/>
      <c r="P49" s="54"/>
      <c r="Q49" s="76" t="e">
        <f t="shared" si="189"/>
        <v>#DIV/0!</v>
      </c>
      <c r="R49" s="2"/>
      <c r="T49" s="107">
        <v>3300</v>
      </c>
      <c r="U49" s="107">
        <v>3800</v>
      </c>
      <c r="V49" s="107">
        <v>4800</v>
      </c>
      <c r="W49" s="107">
        <v>2000</v>
      </c>
      <c r="X49" s="107"/>
      <c r="Y49" s="77" t="s">
        <v>7</v>
      </c>
      <c r="Z49" s="48">
        <f t="shared" si="173"/>
        <v>0</v>
      </c>
      <c r="AA49" s="57">
        <f t="shared" si="174"/>
        <v>0</v>
      </c>
      <c r="AB49" s="7">
        <f t="shared" si="175"/>
        <v>0</v>
      </c>
      <c r="AC49" s="7">
        <f t="shared" si="176"/>
        <v>0</v>
      </c>
      <c r="AD49" s="7">
        <f t="shared" si="190"/>
        <v>0</v>
      </c>
      <c r="AE49" s="7">
        <f t="shared" si="177"/>
        <v>0</v>
      </c>
      <c r="AF49" s="7">
        <f t="shared" si="191"/>
        <v>0</v>
      </c>
      <c r="AG49" s="7">
        <f t="shared" si="178"/>
        <v>0</v>
      </c>
      <c r="AH49" s="7">
        <f t="shared" si="192"/>
        <v>0</v>
      </c>
      <c r="AI49" s="7">
        <f t="shared" si="179"/>
        <v>0</v>
      </c>
      <c r="AJ49" s="7">
        <f t="shared" si="193"/>
        <v>0</v>
      </c>
      <c r="AK49" s="6" t="e">
        <f t="shared" si="194"/>
        <v>#DIV/0!</v>
      </c>
      <c r="AL49" s="70" t="str">
        <f t="shared" si="195"/>
        <v>OFF2</v>
      </c>
      <c r="AM49" s="7">
        <f t="shared" si="195"/>
        <v>0</v>
      </c>
      <c r="AN49" s="6">
        <f t="shared" si="195"/>
        <v>0</v>
      </c>
      <c r="AO49" s="76" t="e">
        <f t="shared" si="196"/>
        <v>#DIV/0!</v>
      </c>
      <c r="AP49" s="2"/>
      <c r="AR49" s="107">
        <v>1700</v>
      </c>
      <c r="AS49" s="107">
        <v>2200</v>
      </c>
      <c r="AT49" s="107">
        <v>2200</v>
      </c>
      <c r="AU49" s="107">
        <v>1400</v>
      </c>
      <c r="AV49" s="107"/>
      <c r="AW49" s="77" t="s">
        <v>7</v>
      </c>
      <c r="AX49" s="48">
        <f t="shared" si="197"/>
        <v>0</v>
      </c>
      <c r="AY49" s="57">
        <f t="shared" si="198"/>
        <v>0</v>
      </c>
      <c r="AZ49" s="54">
        <v>22</v>
      </c>
      <c r="BA49" s="7">
        <f t="shared" si="180"/>
        <v>0</v>
      </c>
      <c r="BB49" s="54">
        <v>10</v>
      </c>
      <c r="BC49" s="7">
        <f t="shared" si="181"/>
        <v>0</v>
      </c>
      <c r="BD49" s="54">
        <v>6</v>
      </c>
      <c r="BE49" s="6">
        <f t="shared" si="182"/>
        <v>0</v>
      </c>
      <c r="BF49" s="54"/>
      <c r="BG49" s="6">
        <f t="shared" si="183"/>
        <v>0</v>
      </c>
      <c r="BH49" s="6">
        <f t="shared" si="199"/>
        <v>0</v>
      </c>
      <c r="BI49" s="6" t="e">
        <f t="shared" si="199"/>
        <v>#DIV/0!</v>
      </c>
      <c r="BJ49" s="6">
        <f t="shared" si="200"/>
        <v>0</v>
      </c>
      <c r="BK49" s="7" t="e">
        <f t="shared" si="200"/>
        <v>#DIV/0!</v>
      </c>
      <c r="BL49" s="101">
        <f t="shared" si="201"/>
        <v>0</v>
      </c>
      <c r="BM49" s="90" t="e">
        <f t="shared" si="201"/>
        <v>#DIV/0!</v>
      </c>
      <c r="BN49" s="90"/>
      <c r="BO49" s="76" t="e">
        <f t="shared" si="202"/>
        <v>#DIV/0!</v>
      </c>
      <c r="BP49" s="2"/>
      <c r="BR49" s="55"/>
      <c r="BS49" s="55"/>
      <c r="BT49" s="55"/>
      <c r="BU49" s="55"/>
      <c r="BV49" s="173" t="s">
        <v>7</v>
      </c>
      <c r="BW49" s="190">
        <f t="shared" si="203"/>
        <v>0</v>
      </c>
      <c r="BX49" s="119"/>
      <c r="BY49" s="178"/>
      <c r="BZ49" s="178" t="e">
        <f t="shared" si="184"/>
        <v>#DIV/0!</v>
      </c>
      <c r="CA49" s="178"/>
      <c r="CB49" s="179" t="e">
        <f t="shared" si="185"/>
        <v>#DIV/0!</v>
      </c>
      <c r="CC49" s="179"/>
      <c r="CD49" s="180">
        <f t="shared" si="186"/>
        <v>0</v>
      </c>
      <c r="CE49" s="181" t="e">
        <f t="shared" si="204"/>
        <v>#DIV/0!</v>
      </c>
      <c r="CF49" s="181"/>
      <c r="CG49" s="182" t="e">
        <f t="shared" si="205"/>
        <v>#DIV/0!</v>
      </c>
      <c r="CI49" s="326"/>
      <c r="CJ49" s="326"/>
      <c r="CK49" s="334"/>
      <c r="CL49" s="334"/>
      <c r="CM49" s="334"/>
      <c r="CN49" s="356">
        <f t="shared" si="206"/>
        <v>0</v>
      </c>
      <c r="CP49" s="42" t="s">
        <v>185</v>
      </c>
      <c r="CR49" s="1">
        <v>3</v>
      </c>
    </row>
    <row r="50" spans="1:96" ht="23.5" customHeight="1">
      <c r="A50" s="77" t="s">
        <v>8</v>
      </c>
      <c r="B50" s="68"/>
      <c r="C50" s="57">
        <f t="shared" si="168"/>
        <v>0</v>
      </c>
      <c r="D50" s="54"/>
      <c r="E50" s="7">
        <f t="shared" si="169"/>
        <v>0</v>
      </c>
      <c r="F50" s="54"/>
      <c r="G50" s="7">
        <f t="shared" si="170"/>
        <v>0</v>
      </c>
      <c r="H50" s="54"/>
      <c r="I50" s="6">
        <f t="shared" si="171"/>
        <v>0</v>
      </c>
      <c r="J50" s="54"/>
      <c r="K50" s="6">
        <f t="shared" si="172"/>
        <v>0</v>
      </c>
      <c r="L50" s="6">
        <f t="shared" si="187"/>
        <v>0</v>
      </c>
      <c r="M50" s="6" t="e">
        <f t="shared" si="188"/>
        <v>#DIV/0!</v>
      </c>
      <c r="N50" s="70" t="s">
        <v>85</v>
      </c>
      <c r="O50" s="54"/>
      <c r="P50" s="54"/>
      <c r="Q50" s="76" t="e">
        <f t="shared" si="189"/>
        <v>#DIV/0!</v>
      </c>
      <c r="R50" s="2"/>
      <c r="T50" s="107">
        <v>3300</v>
      </c>
      <c r="U50" s="107">
        <v>3800</v>
      </c>
      <c r="V50" s="107">
        <v>4800</v>
      </c>
      <c r="W50" s="107">
        <v>2000</v>
      </c>
      <c r="X50" s="107"/>
      <c r="Y50" s="77" t="s">
        <v>8</v>
      </c>
      <c r="Z50" s="48">
        <f t="shared" si="173"/>
        <v>0</v>
      </c>
      <c r="AA50" s="57">
        <f t="shared" si="174"/>
        <v>0</v>
      </c>
      <c r="AB50" s="7">
        <f t="shared" si="175"/>
        <v>0</v>
      </c>
      <c r="AC50" s="7">
        <f t="shared" si="176"/>
        <v>0</v>
      </c>
      <c r="AD50" s="7">
        <f t="shared" si="190"/>
        <v>0</v>
      </c>
      <c r="AE50" s="7">
        <f t="shared" si="177"/>
        <v>0</v>
      </c>
      <c r="AF50" s="7">
        <f t="shared" si="191"/>
        <v>0</v>
      </c>
      <c r="AG50" s="7">
        <f t="shared" si="178"/>
        <v>0</v>
      </c>
      <c r="AH50" s="7">
        <f t="shared" si="192"/>
        <v>0</v>
      </c>
      <c r="AI50" s="7">
        <f t="shared" si="179"/>
        <v>0</v>
      </c>
      <c r="AJ50" s="7">
        <f t="shared" si="193"/>
        <v>0</v>
      </c>
      <c r="AK50" s="6" t="e">
        <f t="shared" si="194"/>
        <v>#DIV/0!</v>
      </c>
      <c r="AL50" s="70" t="str">
        <f t="shared" si="195"/>
        <v>OFF2</v>
      </c>
      <c r="AM50" s="7">
        <f t="shared" si="195"/>
        <v>0</v>
      </c>
      <c r="AN50" s="6">
        <f t="shared" si="195"/>
        <v>0</v>
      </c>
      <c r="AO50" s="76" t="e">
        <f t="shared" si="196"/>
        <v>#DIV/0!</v>
      </c>
      <c r="AP50" s="2"/>
      <c r="AR50" s="107">
        <v>1700</v>
      </c>
      <c r="AS50" s="107">
        <v>2200</v>
      </c>
      <c r="AT50" s="107">
        <v>2200</v>
      </c>
      <c r="AU50" s="107">
        <v>1400</v>
      </c>
      <c r="AV50" s="107"/>
      <c r="AW50" s="77" t="s">
        <v>8</v>
      </c>
      <c r="AX50" s="48">
        <f t="shared" si="197"/>
        <v>0</v>
      </c>
      <c r="AY50" s="57">
        <f t="shared" si="198"/>
        <v>0</v>
      </c>
      <c r="AZ50" s="54">
        <v>10</v>
      </c>
      <c r="BA50" s="7">
        <f t="shared" si="180"/>
        <v>0</v>
      </c>
      <c r="BB50" s="54">
        <v>24</v>
      </c>
      <c r="BC50" s="7">
        <f t="shared" si="181"/>
        <v>0</v>
      </c>
      <c r="BD50" s="54">
        <v>12</v>
      </c>
      <c r="BE50" s="6">
        <f t="shared" si="182"/>
        <v>0</v>
      </c>
      <c r="BF50" s="54"/>
      <c r="BG50" s="6">
        <f t="shared" si="183"/>
        <v>0</v>
      </c>
      <c r="BH50" s="6">
        <f t="shared" si="199"/>
        <v>0</v>
      </c>
      <c r="BI50" s="6" t="e">
        <f t="shared" si="199"/>
        <v>#DIV/0!</v>
      </c>
      <c r="BJ50" s="6">
        <f t="shared" si="200"/>
        <v>0</v>
      </c>
      <c r="BK50" s="7" t="e">
        <f t="shared" si="200"/>
        <v>#DIV/0!</v>
      </c>
      <c r="BL50" s="101">
        <f t="shared" si="201"/>
        <v>0</v>
      </c>
      <c r="BM50" s="90" t="e">
        <f t="shared" si="201"/>
        <v>#DIV/0!</v>
      </c>
      <c r="BN50" s="90"/>
      <c r="BO50" s="76" t="e">
        <f t="shared" si="202"/>
        <v>#DIV/0!</v>
      </c>
      <c r="BP50" s="2"/>
      <c r="BR50" s="55"/>
      <c r="BS50" s="55"/>
      <c r="BT50" s="55"/>
      <c r="BU50" s="55"/>
      <c r="BV50" s="173" t="s">
        <v>8</v>
      </c>
      <c r="BW50" s="190">
        <f t="shared" si="203"/>
        <v>0</v>
      </c>
      <c r="BX50" s="119"/>
      <c r="BY50" s="178"/>
      <c r="BZ50" s="178" t="e">
        <f t="shared" si="184"/>
        <v>#DIV/0!</v>
      </c>
      <c r="CA50" s="178"/>
      <c r="CB50" s="179" t="e">
        <f t="shared" si="185"/>
        <v>#DIV/0!</v>
      </c>
      <c r="CC50" s="179"/>
      <c r="CD50" s="180">
        <f t="shared" si="186"/>
        <v>0</v>
      </c>
      <c r="CE50" s="181" t="e">
        <f t="shared" si="204"/>
        <v>#DIV/0!</v>
      </c>
      <c r="CF50" s="181"/>
      <c r="CG50" s="182" t="e">
        <f t="shared" si="205"/>
        <v>#DIV/0!</v>
      </c>
      <c r="CI50" s="326"/>
      <c r="CJ50" s="326"/>
      <c r="CK50" s="334"/>
      <c r="CL50" s="334"/>
      <c r="CM50" s="334"/>
      <c r="CN50" s="356">
        <f t="shared" si="206"/>
        <v>0</v>
      </c>
      <c r="CP50" s="42" t="s">
        <v>177</v>
      </c>
      <c r="CR50" s="1">
        <v>2</v>
      </c>
    </row>
    <row r="51" spans="1:96" ht="23.5" customHeight="1">
      <c r="A51" s="77" t="s">
        <v>9</v>
      </c>
      <c r="B51" s="68"/>
      <c r="C51" s="57">
        <f t="shared" si="168"/>
        <v>0</v>
      </c>
      <c r="D51" s="54"/>
      <c r="E51" s="7">
        <f t="shared" si="169"/>
        <v>0</v>
      </c>
      <c r="F51" s="54"/>
      <c r="G51" s="7">
        <f t="shared" si="170"/>
        <v>0</v>
      </c>
      <c r="H51" s="54"/>
      <c r="I51" s="6">
        <f t="shared" si="171"/>
        <v>0</v>
      </c>
      <c r="J51" s="54"/>
      <c r="K51" s="6">
        <f t="shared" si="172"/>
        <v>0</v>
      </c>
      <c r="L51" s="6">
        <f t="shared" si="187"/>
        <v>0</v>
      </c>
      <c r="M51" s="6" t="e">
        <f t="shared" si="188"/>
        <v>#DIV/0!</v>
      </c>
      <c r="N51" s="70"/>
      <c r="O51" s="54"/>
      <c r="P51" s="54"/>
      <c r="Q51" s="76" t="e">
        <f t="shared" si="189"/>
        <v>#DIV/0!</v>
      </c>
      <c r="R51" s="2"/>
      <c r="T51" s="107">
        <v>3300</v>
      </c>
      <c r="U51" s="107">
        <v>3800</v>
      </c>
      <c r="V51" s="107">
        <v>4800</v>
      </c>
      <c r="W51" s="107">
        <v>2000</v>
      </c>
      <c r="X51" s="107"/>
      <c r="Y51" s="77" t="s">
        <v>9</v>
      </c>
      <c r="Z51" s="48">
        <f t="shared" si="173"/>
        <v>0</v>
      </c>
      <c r="AA51" s="57">
        <f t="shared" si="174"/>
        <v>0</v>
      </c>
      <c r="AB51" s="7">
        <f t="shared" si="175"/>
        <v>0</v>
      </c>
      <c r="AC51" s="7">
        <f t="shared" si="176"/>
        <v>0</v>
      </c>
      <c r="AD51" s="7">
        <f t="shared" si="190"/>
        <v>0</v>
      </c>
      <c r="AE51" s="7">
        <f t="shared" si="177"/>
        <v>0</v>
      </c>
      <c r="AF51" s="7">
        <f t="shared" si="191"/>
        <v>0</v>
      </c>
      <c r="AG51" s="7">
        <f t="shared" si="178"/>
        <v>0</v>
      </c>
      <c r="AH51" s="7">
        <f t="shared" si="192"/>
        <v>0</v>
      </c>
      <c r="AI51" s="7">
        <f t="shared" si="179"/>
        <v>0</v>
      </c>
      <c r="AJ51" s="7">
        <f t="shared" si="193"/>
        <v>0</v>
      </c>
      <c r="AK51" s="6" t="e">
        <f t="shared" si="194"/>
        <v>#DIV/0!</v>
      </c>
      <c r="AL51" s="70">
        <f t="shared" si="195"/>
        <v>0</v>
      </c>
      <c r="AM51" s="7">
        <f t="shared" si="195"/>
        <v>0</v>
      </c>
      <c r="AN51" s="6">
        <f t="shared" si="195"/>
        <v>0</v>
      </c>
      <c r="AO51" s="76" t="e">
        <f t="shared" si="196"/>
        <v>#DIV/0!</v>
      </c>
      <c r="AP51" s="2"/>
      <c r="AR51" s="107">
        <v>1700</v>
      </c>
      <c r="AS51" s="107">
        <v>2200</v>
      </c>
      <c r="AT51" s="107">
        <v>2200</v>
      </c>
      <c r="AU51" s="107">
        <v>1400</v>
      </c>
      <c r="AV51" s="107"/>
      <c r="AW51" s="77" t="s">
        <v>9</v>
      </c>
      <c r="AX51" s="48">
        <f t="shared" si="197"/>
        <v>0</v>
      </c>
      <c r="AY51" s="57">
        <f t="shared" si="198"/>
        <v>0</v>
      </c>
      <c r="AZ51" s="54">
        <v>10</v>
      </c>
      <c r="BA51" s="7">
        <f t="shared" si="180"/>
        <v>0</v>
      </c>
      <c r="BB51" s="54">
        <v>24</v>
      </c>
      <c r="BC51" s="7">
        <f t="shared" si="181"/>
        <v>0</v>
      </c>
      <c r="BD51" s="54">
        <v>12</v>
      </c>
      <c r="BE51" s="6">
        <f t="shared" si="182"/>
        <v>0</v>
      </c>
      <c r="BF51" s="54"/>
      <c r="BG51" s="6">
        <f t="shared" si="183"/>
        <v>0</v>
      </c>
      <c r="BH51" s="6">
        <f t="shared" si="199"/>
        <v>0</v>
      </c>
      <c r="BI51" s="6" t="e">
        <f t="shared" si="199"/>
        <v>#DIV/0!</v>
      </c>
      <c r="BJ51" s="6">
        <f t="shared" si="200"/>
        <v>0</v>
      </c>
      <c r="BK51" s="7" t="e">
        <f t="shared" si="200"/>
        <v>#DIV/0!</v>
      </c>
      <c r="BL51" s="101">
        <f t="shared" si="201"/>
        <v>0</v>
      </c>
      <c r="BM51" s="90" t="e">
        <f t="shared" si="201"/>
        <v>#DIV/0!</v>
      </c>
      <c r="BN51" s="90"/>
      <c r="BO51" s="76" t="e">
        <f t="shared" si="202"/>
        <v>#DIV/0!</v>
      </c>
      <c r="BP51" s="2"/>
      <c r="BR51" s="55"/>
      <c r="BS51" s="55"/>
      <c r="BT51" s="55"/>
      <c r="BU51" s="55"/>
      <c r="BV51" s="173" t="s">
        <v>9</v>
      </c>
      <c r="BW51" s="190">
        <f t="shared" si="203"/>
        <v>0</v>
      </c>
      <c r="BX51" s="119"/>
      <c r="BY51" s="178"/>
      <c r="BZ51" s="178" t="e">
        <f t="shared" si="184"/>
        <v>#DIV/0!</v>
      </c>
      <c r="CA51" s="178"/>
      <c r="CB51" s="179" t="e">
        <f t="shared" si="185"/>
        <v>#DIV/0!</v>
      </c>
      <c r="CC51" s="179"/>
      <c r="CD51" s="180">
        <f t="shared" si="186"/>
        <v>0</v>
      </c>
      <c r="CE51" s="181" t="e">
        <f t="shared" si="204"/>
        <v>#DIV/0!</v>
      </c>
      <c r="CF51" s="181"/>
      <c r="CG51" s="182" t="e">
        <f t="shared" si="205"/>
        <v>#DIV/0!</v>
      </c>
      <c r="CI51" s="326"/>
      <c r="CJ51" s="326"/>
      <c r="CK51" s="334"/>
      <c r="CL51" s="334"/>
      <c r="CM51" s="334"/>
      <c r="CN51" s="356">
        <f t="shared" si="206"/>
        <v>0</v>
      </c>
      <c r="CP51" s="42" t="s">
        <v>178</v>
      </c>
      <c r="CR51" s="1">
        <v>1</v>
      </c>
    </row>
    <row r="52" spans="1:96" ht="23.5" customHeight="1">
      <c r="A52" s="77" t="s">
        <v>10</v>
      </c>
      <c r="B52" s="68"/>
      <c r="C52" s="57">
        <f t="shared" si="168"/>
        <v>0</v>
      </c>
      <c r="D52" s="54"/>
      <c r="E52" s="7">
        <f t="shared" si="169"/>
        <v>0</v>
      </c>
      <c r="F52" s="54"/>
      <c r="G52" s="7">
        <f t="shared" si="170"/>
        <v>0</v>
      </c>
      <c r="H52" s="54"/>
      <c r="I52" s="6">
        <f t="shared" si="171"/>
        <v>0</v>
      </c>
      <c r="J52" s="54"/>
      <c r="K52" s="6">
        <f t="shared" si="172"/>
        <v>0</v>
      </c>
      <c r="L52" s="6">
        <f t="shared" si="187"/>
        <v>0</v>
      </c>
      <c r="M52" s="6" t="e">
        <f t="shared" si="188"/>
        <v>#DIV/0!</v>
      </c>
      <c r="N52" s="70"/>
      <c r="O52" s="54"/>
      <c r="P52" s="54"/>
      <c r="Q52" s="76" t="e">
        <f t="shared" si="189"/>
        <v>#DIV/0!</v>
      </c>
      <c r="R52" s="2"/>
      <c r="T52" s="107">
        <v>3300</v>
      </c>
      <c r="U52" s="107">
        <v>3800</v>
      </c>
      <c r="V52" s="107">
        <v>4800</v>
      </c>
      <c r="W52" s="107">
        <v>2000</v>
      </c>
      <c r="X52" s="107"/>
      <c r="Y52" s="77" t="s">
        <v>10</v>
      </c>
      <c r="Z52" s="48">
        <f t="shared" si="173"/>
        <v>0</v>
      </c>
      <c r="AA52" s="57">
        <f t="shared" si="174"/>
        <v>0</v>
      </c>
      <c r="AB52" s="7">
        <f t="shared" si="175"/>
        <v>0</v>
      </c>
      <c r="AC52" s="7">
        <f t="shared" si="176"/>
        <v>0</v>
      </c>
      <c r="AD52" s="7">
        <f t="shared" si="190"/>
        <v>0</v>
      </c>
      <c r="AE52" s="7">
        <f t="shared" si="177"/>
        <v>0</v>
      </c>
      <c r="AF52" s="7">
        <f t="shared" si="191"/>
        <v>0</v>
      </c>
      <c r="AG52" s="7">
        <f t="shared" si="178"/>
        <v>0</v>
      </c>
      <c r="AH52" s="7">
        <f t="shared" si="192"/>
        <v>0</v>
      </c>
      <c r="AI52" s="7">
        <f t="shared" si="179"/>
        <v>0</v>
      </c>
      <c r="AJ52" s="7">
        <f t="shared" si="193"/>
        <v>0</v>
      </c>
      <c r="AK52" s="6" t="e">
        <f t="shared" si="194"/>
        <v>#DIV/0!</v>
      </c>
      <c r="AL52" s="70">
        <f t="shared" si="195"/>
        <v>0</v>
      </c>
      <c r="AM52" s="7">
        <f t="shared" si="195"/>
        <v>0</v>
      </c>
      <c r="AN52" s="6">
        <f t="shared" si="195"/>
        <v>0</v>
      </c>
      <c r="AO52" s="76" t="e">
        <f t="shared" si="196"/>
        <v>#DIV/0!</v>
      </c>
      <c r="AP52" s="2"/>
      <c r="AR52" s="107">
        <v>1700</v>
      </c>
      <c r="AS52" s="107">
        <v>2200</v>
      </c>
      <c r="AT52" s="107">
        <v>2200</v>
      </c>
      <c r="AU52" s="107">
        <v>1400</v>
      </c>
      <c r="AV52" s="107"/>
      <c r="AW52" s="77" t="s">
        <v>10</v>
      </c>
      <c r="AX52" s="48">
        <f t="shared" si="197"/>
        <v>0</v>
      </c>
      <c r="AY52" s="57">
        <f t="shared" si="198"/>
        <v>0</v>
      </c>
      <c r="AZ52" s="54">
        <v>10</v>
      </c>
      <c r="BA52" s="7">
        <f t="shared" si="180"/>
        <v>0</v>
      </c>
      <c r="BB52" s="54">
        <v>24</v>
      </c>
      <c r="BC52" s="7">
        <f t="shared" si="181"/>
        <v>0</v>
      </c>
      <c r="BD52" s="54">
        <v>12</v>
      </c>
      <c r="BE52" s="6">
        <f t="shared" si="182"/>
        <v>0</v>
      </c>
      <c r="BF52" s="54"/>
      <c r="BG52" s="6">
        <f t="shared" si="183"/>
        <v>0</v>
      </c>
      <c r="BH52" s="6">
        <f t="shared" si="199"/>
        <v>0</v>
      </c>
      <c r="BI52" s="6" t="e">
        <f t="shared" si="199"/>
        <v>#DIV/0!</v>
      </c>
      <c r="BJ52" s="6">
        <f t="shared" si="200"/>
        <v>0</v>
      </c>
      <c r="BK52" s="7" t="e">
        <f t="shared" si="200"/>
        <v>#DIV/0!</v>
      </c>
      <c r="BL52" s="101">
        <f t="shared" si="201"/>
        <v>0</v>
      </c>
      <c r="BM52" s="90" t="e">
        <f t="shared" si="201"/>
        <v>#DIV/0!</v>
      </c>
      <c r="BN52" s="90"/>
      <c r="BO52" s="76" t="e">
        <f t="shared" si="202"/>
        <v>#DIV/0!</v>
      </c>
      <c r="BP52" s="2"/>
      <c r="BR52" s="55"/>
      <c r="BS52" s="55"/>
      <c r="BT52" s="55"/>
      <c r="BU52" s="55"/>
      <c r="BV52" s="173" t="s">
        <v>10</v>
      </c>
      <c r="BW52" s="190">
        <f t="shared" si="203"/>
        <v>0</v>
      </c>
      <c r="BX52" s="119"/>
      <c r="BY52" s="178"/>
      <c r="BZ52" s="178" t="e">
        <f t="shared" si="184"/>
        <v>#DIV/0!</v>
      </c>
      <c r="CA52" s="178">
        <v>0</v>
      </c>
      <c r="CB52" s="179" t="e">
        <f t="shared" si="185"/>
        <v>#DIV/0!</v>
      </c>
      <c r="CC52" s="179"/>
      <c r="CD52" s="180">
        <f t="shared" si="186"/>
        <v>0</v>
      </c>
      <c r="CE52" s="181" t="e">
        <f t="shared" si="204"/>
        <v>#DIV/0!</v>
      </c>
      <c r="CF52" s="181"/>
      <c r="CG52" s="182" t="e">
        <f t="shared" si="205"/>
        <v>#DIV/0!</v>
      </c>
      <c r="CI52" s="326"/>
      <c r="CJ52" s="326"/>
      <c r="CK52" s="334"/>
      <c r="CL52" s="334"/>
      <c r="CM52" s="334"/>
      <c r="CN52" s="356">
        <f t="shared" si="206"/>
        <v>0</v>
      </c>
      <c r="CP52" s="42" t="s">
        <v>183</v>
      </c>
      <c r="CR52" s="1">
        <v>0</v>
      </c>
    </row>
    <row r="53" spans="1:96" ht="23.5" customHeight="1" thickBot="1">
      <c r="A53" s="78" t="s">
        <v>11</v>
      </c>
      <c r="B53" s="68"/>
      <c r="C53" s="57">
        <f t="shared" si="168"/>
        <v>0</v>
      </c>
      <c r="D53" s="54"/>
      <c r="E53" s="7">
        <f t="shared" si="169"/>
        <v>0</v>
      </c>
      <c r="F53" s="54"/>
      <c r="G53" s="7">
        <f t="shared" si="170"/>
        <v>0</v>
      </c>
      <c r="H53" s="54"/>
      <c r="I53" s="6">
        <f t="shared" si="171"/>
        <v>0</v>
      </c>
      <c r="J53" s="54"/>
      <c r="K53" s="6">
        <f t="shared" si="172"/>
        <v>0</v>
      </c>
      <c r="L53" s="6">
        <f t="shared" si="187"/>
        <v>0</v>
      </c>
      <c r="M53" s="6" t="e">
        <f t="shared" si="188"/>
        <v>#DIV/0!</v>
      </c>
      <c r="N53" s="70"/>
      <c r="O53" s="54"/>
      <c r="P53" s="54"/>
      <c r="Q53" s="76" t="e">
        <f t="shared" si="189"/>
        <v>#DIV/0!</v>
      </c>
      <c r="R53" s="2"/>
      <c r="T53" s="107">
        <v>3300</v>
      </c>
      <c r="U53" s="107">
        <v>3800</v>
      </c>
      <c r="V53" s="107">
        <v>4800</v>
      </c>
      <c r="W53" s="107">
        <v>2000</v>
      </c>
      <c r="X53" s="107"/>
      <c r="Y53" s="78" t="s">
        <v>11</v>
      </c>
      <c r="Z53" s="48">
        <f t="shared" si="173"/>
        <v>0</v>
      </c>
      <c r="AA53" s="57">
        <f t="shared" si="174"/>
        <v>0</v>
      </c>
      <c r="AB53" s="7">
        <f t="shared" si="175"/>
        <v>0</v>
      </c>
      <c r="AC53" s="7">
        <f t="shared" si="176"/>
        <v>0</v>
      </c>
      <c r="AD53" s="7">
        <f t="shared" si="190"/>
        <v>0</v>
      </c>
      <c r="AE53" s="7">
        <f t="shared" si="177"/>
        <v>0</v>
      </c>
      <c r="AF53" s="7">
        <f t="shared" si="191"/>
        <v>0</v>
      </c>
      <c r="AG53" s="7">
        <f t="shared" si="178"/>
        <v>0</v>
      </c>
      <c r="AH53" s="7">
        <f t="shared" si="192"/>
        <v>0</v>
      </c>
      <c r="AI53" s="7">
        <f t="shared" si="179"/>
        <v>0</v>
      </c>
      <c r="AJ53" s="7">
        <f t="shared" si="193"/>
        <v>0</v>
      </c>
      <c r="AK53" s="6" t="e">
        <f t="shared" si="194"/>
        <v>#DIV/0!</v>
      </c>
      <c r="AL53" s="70">
        <f t="shared" si="195"/>
        <v>0</v>
      </c>
      <c r="AM53" s="7">
        <f t="shared" si="195"/>
        <v>0</v>
      </c>
      <c r="AN53" s="6">
        <f t="shared" si="195"/>
        <v>0</v>
      </c>
      <c r="AO53" s="76" t="e">
        <f t="shared" si="196"/>
        <v>#DIV/0!</v>
      </c>
      <c r="AP53" s="2"/>
      <c r="AR53" s="107">
        <v>1700</v>
      </c>
      <c r="AS53" s="107">
        <v>2200</v>
      </c>
      <c r="AT53" s="107">
        <v>2200</v>
      </c>
      <c r="AU53" s="107">
        <v>1400</v>
      </c>
      <c r="AV53" s="107"/>
      <c r="AW53" s="78" t="s">
        <v>11</v>
      </c>
      <c r="AX53" s="48">
        <f t="shared" si="197"/>
        <v>0</v>
      </c>
      <c r="AY53" s="57">
        <f t="shared" si="198"/>
        <v>0</v>
      </c>
      <c r="AZ53" s="54">
        <v>10</v>
      </c>
      <c r="BA53" s="7">
        <f t="shared" si="180"/>
        <v>0</v>
      </c>
      <c r="BB53" s="54">
        <v>28</v>
      </c>
      <c r="BC53" s="7">
        <f t="shared" si="181"/>
        <v>0</v>
      </c>
      <c r="BD53" s="54">
        <v>12</v>
      </c>
      <c r="BE53" s="6">
        <f t="shared" si="182"/>
        <v>0</v>
      </c>
      <c r="BF53" s="54"/>
      <c r="BG53" s="6">
        <f t="shared" si="183"/>
        <v>0</v>
      </c>
      <c r="BH53" s="6">
        <f t="shared" si="199"/>
        <v>0</v>
      </c>
      <c r="BI53" s="6" t="e">
        <f t="shared" si="199"/>
        <v>#DIV/0!</v>
      </c>
      <c r="BJ53" s="6">
        <f t="shared" si="200"/>
        <v>0</v>
      </c>
      <c r="BK53" s="7" t="e">
        <f t="shared" si="200"/>
        <v>#DIV/0!</v>
      </c>
      <c r="BL53" s="101">
        <f t="shared" si="201"/>
        <v>0</v>
      </c>
      <c r="BM53" s="90" t="e">
        <f t="shared" si="201"/>
        <v>#DIV/0!</v>
      </c>
      <c r="BN53" s="90"/>
      <c r="BO53" s="76" t="e">
        <f t="shared" si="202"/>
        <v>#DIV/0!</v>
      </c>
      <c r="BP53" s="2"/>
      <c r="BR53" s="55"/>
      <c r="BS53" s="55"/>
      <c r="BT53" s="55"/>
      <c r="BU53" s="55"/>
      <c r="BV53" s="183" t="s">
        <v>11</v>
      </c>
      <c r="BW53" s="190">
        <f t="shared" si="203"/>
        <v>0</v>
      </c>
      <c r="BX53" s="119"/>
      <c r="BY53" s="178"/>
      <c r="BZ53" s="178" t="e">
        <f t="shared" si="184"/>
        <v>#DIV/0!</v>
      </c>
      <c r="CA53" s="178">
        <v>0</v>
      </c>
      <c r="CB53" s="179" t="e">
        <f t="shared" si="185"/>
        <v>#DIV/0!</v>
      </c>
      <c r="CC53" s="179">
        <v>0</v>
      </c>
      <c r="CD53" s="180">
        <f t="shared" si="186"/>
        <v>0</v>
      </c>
      <c r="CE53" s="181" t="e">
        <f t="shared" si="204"/>
        <v>#DIV/0!</v>
      </c>
      <c r="CF53" s="181"/>
      <c r="CG53" s="182" t="e">
        <f t="shared" si="205"/>
        <v>#DIV/0!</v>
      </c>
      <c r="CI53" s="327"/>
      <c r="CJ53" s="327"/>
      <c r="CK53" s="335"/>
      <c r="CL53" s="334"/>
      <c r="CM53" s="334"/>
      <c r="CN53" s="357">
        <f t="shared" si="206"/>
        <v>0</v>
      </c>
      <c r="CP53" s="1" t="s">
        <v>186</v>
      </c>
    </row>
    <row r="54" spans="1:96" ht="23.5" customHeight="1" thickTop="1" thickBot="1">
      <c r="A54" s="1513" t="s">
        <v>16</v>
      </c>
      <c r="B54" s="1514"/>
      <c r="C54" s="61">
        <f>SUM(C47:C53)</f>
        <v>0</v>
      </c>
      <c r="D54" s="61">
        <f>SUM(D47:D53)</f>
        <v>0</v>
      </c>
      <c r="E54" s="61">
        <f t="shared" ref="E54:J54" si="207">SUM(E47:E53)</f>
        <v>0</v>
      </c>
      <c r="F54" s="61">
        <f t="shared" si="207"/>
        <v>0</v>
      </c>
      <c r="G54" s="61">
        <f t="shared" si="207"/>
        <v>0</v>
      </c>
      <c r="H54" s="61">
        <f t="shared" si="207"/>
        <v>0</v>
      </c>
      <c r="I54" s="61">
        <f t="shared" si="207"/>
        <v>0</v>
      </c>
      <c r="J54" s="61">
        <f t="shared" si="207"/>
        <v>0</v>
      </c>
      <c r="K54" s="61">
        <f>SUM(K47:K53)</f>
        <v>0</v>
      </c>
      <c r="L54" s="61">
        <f>SUM(L47:L53)</f>
        <v>0</v>
      </c>
      <c r="M54" s="61" t="e">
        <f>L54/C54</f>
        <v>#DIV/0!</v>
      </c>
      <c r="N54" s="86"/>
      <c r="O54" s="61">
        <f>SUM(O47:O53)</f>
        <v>0</v>
      </c>
      <c r="P54" s="61">
        <f>SUM(P47:P53)</f>
        <v>0</v>
      </c>
      <c r="Q54" s="76" t="e">
        <f t="shared" si="189"/>
        <v>#DIV/0!</v>
      </c>
      <c r="R54" s="45"/>
      <c r="T54" s="105" t="s">
        <v>48</v>
      </c>
      <c r="U54" s="108">
        <f>C54/W54</f>
        <v>0</v>
      </c>
      <c r="V54" s="106" t="s">
        <v>49</v>
      </c>
      <c r="W54" s="114">
        <v>3</v>
      </c>
      <c r="Y54" s="1513" t="s">
        <v>16</v>
      </c>
      <c r="Z54" s="1514"/>
      <c r="AA54" s="88">
        <f>SUM(AA47:AA53)</f>
        <v>0</v>
      </c>
      <c r="AB54" s="88">
        <f>SUM(AB47:AB53)</f>
        <v>0</v>
      </c>
      <c r="AC54" s="88">
        <f t="shared" ref="AC54:AH54" si="208">SUM(AC47:AC53)</f>
        <v>0</v>
      </c>
      <c r="AD54" s="88">
        <f t="shared" si="208"/>
        <v>0</v>
      </c>
      <c r="AE54" s="88">
        <f t="shared" si="208"/>
        <v>0</v>
      </c>
      <c r="AF54" s="88">
        <f t="shared" si="208"/>
        <v>0</v>
      </c>
      <c r="AG54" s="88">
        <f t="shared" si="208"/>
        <v>0</v>
      </c>
      <c r="AH54" s="88">
        <f t="shared" si="208"/>
        <v>0</v>
      </c>
      <c r="AI54" s="88">
        <f>SUM(AI47:AI53)</f>
        <v>0</v>
      </c>
      <c r="AJ54" s="88">
        <f>SUM(AJ47:AJ53)</f>
        <v>0</v>
      </c>
      <c r="AK54" s="61" t="e">
        <f>AJ54/AA54</f>
        <v>#DIV/0!</v>
      </c>
      <c r="AL54" s="86"/>
      <c r="AM54" s="61">
        <f>SUM(AM47:AM53)</f>
        <v>0</v>
      </c>
      <c r="AN54" s="61">
        <f>SUM(AN47:AN53)</f>
        <v>0</v>
      </c>
      <c r="AO54" s="76" t="e">
        <f>(AJ54+BH54)/AN54</f>
        <v>#DIV/0!</v>
      </c>
      <c r="AP54" s="45"/>
      <c r="AR54" s="105" t="s">
        <v>48</v>
      </c>
      <c r="AS54" s="108">
        <f>AA54/AU54</f>
        <v>0</v>
      </c>
      <c r="AT54" s="106" t="s">
        <v>49</v>
      </c>
      <c r="AU54" s="105">
        <f>W54</f>
        <v>3</v>
      </c>
      <c r="AW54" s="1513" t="s">
        <v>16</v>
      </c>
      <c r="AX54" s="1514"/>
      <c r="AY54" s="57">
        <f t="shared" si="198"/>
        <v>0</v>
      </c>
      <c r="AZ54" s="61">
        <f>SUM(AZ47:AZ53)</f>
        <v>84</v>
      </c>
      <c r="BA54" s="61">
        <f t="shared" ref="BA54:BF54" si="209">SUM(BA47:BA53)</f>
        <v>0</v>
      </c>
      <c r="BB54" s="61">
        <f t="shared" si="209"/>
        <v>120</v>
      </c>
      <c r="BC54" s="61">
        <f t="shared" si="209"/>
        <v>0</v>
      </c>
      <c r="BD54" s="61">
        <f t="shared" si="209"/>
        <v>60</v>
      </c>
      <c r="BE54" s="61">
        <f t="shared" si="209"/>
        <v>0</v>
      </c>
      <c r="BF54" s="61">
        <f t="shared" si="209"/>
        <v>0</v>
      </c>
      <c r="BG54" s="61">
        <f>SUM(BG47:BG53)</f>
        <v>0</v>
      </c>
      <c r="BH54" s="6">
        <f t="shared" si="199"/>
        <v>0</v>
      </c>
      <c r="BI54" s="6" t="e">
        <f t="shared" si="199"/>
        <v>#DIV/0!</v>
      </c>
      <c r="BJ54" s="6">
        <f t="shared" si="200"/>
        <v>0</v>
      </c>
      <c r="BK54" s="7" t="e">
        <f t="shared" si="200"/>
        <v>#DIV/0!</v>
      </c>
      <c r="BL54" s="101">
        <f>SUM(BL47:BL53)</f>
        <v>0</v>
      </c>
      <c r="BM54" s="90" t="e">
        <f>BI54+BK54</f>
        <v>#DIV/0!</v>
      </c>
      <c r="BN54" s="91"/>
      <c r="BO54" s="76" t="e">
        <f t="shared" si="202"/>
        <v>#DIV/0!</v>
      </c>
      <c r="BP54" s="45"/>
      <c r="BR54" s="42" t="s">
        <v>48</v>
      </c>
      <c r="BS54" s="59">
        <f>AY54/BU54</f>
        <v>0</v>
      </c>
      <c r="BT54" s="60" t="s">
        <v>49</v>
      </c>
      <c r="BU54" s="42">
        <f>W54</f>
        <v>3</v>
      </c>
      <c r="BV54" s="1515" t="s">
        <v>16</v>
      </c>
      <c r="BW54" s="1486"/>
      <c r="BX54" s="191">
        <f>SUM(BX47:BX53)</f>
        <v>0</v>
      </c>
      <c r="BY54" s="191">
        <f>SUM(BY47:BY53)</f>
        <v>0</v>
      </c>
      <c r="BZ54" s="191" t="e">
        <f t="shared" si="184"/>
        <v>#DIV/0!</v>
      </c>
      <c r="CA54" s="191">
        <f>SUM(CA47:CA53)</f>
        <v>0</v>
      </c>
      <c r="CB54" s="192" t="e">
        <f t="shared" si="185"/>
        <v>#DIV/0!</v>
      </c>
      <c r="CC54" s="192" t="e">
        <f>CB54/BY54</f>
        <v>#DIV/0!</v>
      </c>
      <c r="CD54" s="191">
        <f>BY54+CA54</f>
        <v>0</v>
      </c>
      <c r="CE54" s="193" t="e">
        <f>CD54/BX54</f>
        <v>#DIV/0!</v>
      </c>
      <c r="CF54" s="193"/>
      <c r="CG54" s="194" t="e">
        <f t="shared" si="205"/>
        <v>#DIV/0!</v>
      </c>
      <c r="CH54" s="340"/>
      <c r="CI54" s="349" t="e">
        <f>SUM(CI47:CI53)/CH54</f>
        <v>#DIV/0!</v>
      </c>
      <c r="CJ54" s="351" t="e">
        <f>SUM(CJ47:CJ53)/CH54</f>
        <v>#DIV/0!</v>
      </c>
      <c r="CK54" s="351" t="e">
        <f>SUM(CK47:CK53)/CH54</f>
        <v>#DIV/0!</v>
      </c>
      <c r="CL54" s="351" t="e">
        <f>SUM(CL47:CL53)/CH54</f>
        <v>#DIV/0!</v>
      </c>
      <c r="CM54" s="351" t="e">
        <f>SUM(CM47:CM53)/CH54</f>
        <v>#DIV/0!</v>
      </c>
      <c r="CN54" s="353" t="e">
        <f>SUM(CK54:CM54)/3</f>
        <v>#DIV/0!</v>
      </c>
      <c r="CO54" s="340"/>
      <c r="CP54" s="340"/>
      <c r="CQ54" s="340"/>
      <c r="CR54" s="340"/>
    </row>
    <row r="55" spans="1:96"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3"/>
      <c r="CI55" s="1420" t="str">
        <f>BV55</f>
        <v>6th week</v>
      </c>
      <c r="CJ55" s="1420"/>
      <c r="CK55" s="1420"/>
      <c r="CL55" s="1420"/>
      <c r="CM55" s="1420"/>
      <c r="CN55" s="1420"/>
    </row>
    <row r="56" spans="1:96"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t="s">
        <v>126</v>
      </c>
      <c r="CE56" s="175" t="s">
        <v>77</v>
      </c>
      <c r="CF56" s="175" t="s">
        <v>129</v>
      </c>
      <c r="CG56" s="176" t="s">
        <v>128</v>
      </c>
      <c r="CI56" s="331" t="s">
        <v>172</v>
      </c>
      <c r="CJ56" s="332" t="s">
        <v>173</v>
      </c>
      <c r="CK56" s="65" t="s">
        <v>174</v>
      </c>
      <c r="CL56" s="65" t="s">
        <v>175</v>
      </c>
      <c r="CM56" s="65" t="s">
        <v>176</v>
      </c>
      <c r="CN56" s="333" t="s">
        <v>184</v>
      </c>
      <c r="CP56" s="1" t="s">
        <v>179</v>
      </c>
      <c r="CR56" s="46" t="s">
        <v>182</v>
      </c>
    </row>
    <row r="57" spans="1:96" ht="23.5" customHeight="1">
      <c r="A57" s="75" t="s">
        <v>5</v>
      </c>
      <c r="B57" s="68"/>
      <c r="C57" s="57">
        <f t="shared" ref="C57:C63" si="210">D57+F57+H57+J57</f>
        <v>0</v>
      </c>
      <c r="D57" s="54"/>
      <c r="E57" s="7">
        <f t="shared" ref="E57:E63" si="211">D57*T57</f>
        <v>0</v>
      </c>
      <c r="F57" s="54"/>
      <c r="G57" s="7">
        <f t="shared" ref="G57:G63" si="212">F57*U57</f>
        <v>0</v>
      </c>
      <c r="H57" s="54"/>
      <c r="I57" s="6">
        <f t="shared" ref="I57:I63" si="213">H57*V57</f>
        <v>0</v>
      </c>
      <c r="J57" s="54"/>
      <c r="K57" s="6">
        <f t="shared" ref="K57:K63" si="214">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15">B57</f>
        <v>0</v>
      </c>
      <c r="AA57" s="57">
        <f t="shared" ref="AA57:AA63" si="216">AB57+AD57+AF57+AH57</f>
        <v>0</v>
      </c>
      <c r="AB57" s="7">
        <f t="shared" ref="AB57:AB63" si="217">D57</f>
        <v>0</v>
      </c>
      <c r="AC57" s="7">
        <f t="shared" ref="AC57:AC63" si="218">AB57*AR57</f>
        <v>0</v>
      </c>
      <c r="AD57" s="7">
        <f>F57</f>
        <v>0</v>
      </c>
      <c r="AE57" s="7">
        <f t="shared" ref="AE57:AE63" si="219">AD57*AS57</f>
        <v>0</v>
      </c>
      <c r="AF57" s="7">
        <f>H57</f>
        <v>0</v>
      </c>
      <c r="AG57" s="7">
        <f t="shared" ref="AG57:AG63" si="220">AF57*AT57</f>
        <v>0</v>
      </c>
      <c r="AH57" s="7">
        <f>J57</f>
        <v>0</v>
      </c>
      <c r="AI57" s="7">
        <f t="shared" ref="AI57:AI63" si="221">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2">AZ57*BR57</f>
        <v>0</v>
      </c>
      <c r="BB57" s="54"/>
      <c r="BC57" s="7">
        <f t="shared" ref="BC57:BC63" si="223">BB57*BS57</f>
        <v>0</v>
      </c>
      <c r="BD57" s="54"/>
      <c r="BE57" s="6">
        <f t="shared" ref="BE57:BE63" si="224">BD57*BT57</f>
        <v>0</v>
      </c>
      <c r="BF57" s="54"/>
      <c r="BG57" s="6">
        <f t="shared" ref="BG57:BG63" si="225">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26">BY57/BX57</f>
        <v>#DIV/0!</v>
      </c>
      <c r="CA57" s="178"/>
      <c r="CB57" s="179" t="e">
        <f t="shared" ref="CB57:CB64" si="227">CA57/BX57</f>
        <v>#DIV/0!</v>
      </c>
      <c r="CC57" s="179"/>
      <c r="CD57" s="180">
        <f t="shared" ref="CD57:CD63" si="228">BY57+CA57+CC57</f>
        <v>0</v>
      </c>
      <c r="CE57" s="181" t="e">
        <f>CD57/BX57</f>
        <v>#DIV/0!</v>
      </c>
      <c r="CF57" s="181"/>
      <c r="CG57" s="182" t="e">
        <f>CD57/CF57</f>
        <v>#DIV/0!</v>
      </c>
      <c r="CI57" s="326"/>
      <c r="CJ57" s="326"/>
      <c r="CK57" s="334"/>
      <c r="CL57" s="334"/>
      <c r="CM57" s="334"/>
      <c r="CN57" s="356">
        <f>SUM(CK57:CM57)/3</f>
        <v>0</v>
      </c>
      <c r="CP57" s="355" t="s">
        <v>180</v>
      </c>
      <c r="CQ57" s="3"/>
      <c r="CR57" s="354">
        <v>5</v>
      </c>
    </row>
    <row r="58" spans="1:96" ht="23.5" customHeight="1">
      <c r="A58" s="77" t="s">
        <v>6</v>
      </c>
      <c r="B58" s="68"/>
      <c r="C58" s="57">
        <f t="shared" si="210"/>
        <v>0</v>
      </c>
      <c r="D58" s="54"/>
      <c r="E58" s="7">
        <f t="shared" si="211"/>
        <v>0</v>
      </c>
      <c r="F58" s="54"/>
      <c r="G58" s="7">
        <f t="shared" si="212"/>
        <v>0</v>
      </c>
      <c r="H58" s="54"/>
      <c r="I58" s="6">
        <f t="shared" si="213"/>
        <v>0</v>
      </c>
      <c r="J58" s="54"/>
      <c r="K58" s="6">
        <f t="shared" si="214"/>
        <v>0</v>
      </c>
      <c r="L58" s="6">
        <f t="shared" ref="L58:L63" si="229">E58+G58+I58+K58</f>
        <v>0</v>
      </c>
      <c r="M58" s="6" t="e">
        <f t="shared" ref="M58:M63" si="230">L58/C58</f>
        <v>#DIV/0!</v>
      </c>
      <c r="N58" s="70"/>
      <c r="O58" s="54"/>
      <c r="P58" s="54"/>
      <c r="Q58" s="76" t="e">
        <f t="shared" ref="Q58:Q64" si="231">L58/P58</f>
        <v>#DIV/0!</v>
      </c>
      <c r="R58" s="2"/>
      <c r="T58" s="107">
        <v>3300</v>
      </c>
      <c r="U58" s="107">
        <v>3800</v>
      </c>
      <c r="V58" s="107">
        <v>4800</v>
      </c>
      <c r="W58" s="107">
        <v>2000</v>
      </c>
      <c r="X58" s="107"/>
      <c r="Y58" s="77" t="s">
        <v>6</v>
      </c>
      <c r="Z58" s="48">
        <f t="shared" si="215"/>
        <v>0</v>
      </c>
      <c r="AA58" s="57">
        <f t="shared" si="216"/>
        <v>0</v>
      </c>
      <c r="AB58" s="7">
        <f t="shared" si="217"/>
        <v>0</v>
      </c>
      <c r="AC58" s="7">
        <f t="shared" si="218"/>
        <v>0</v>
      </c>
      <c r="AD58" s="7">
        <f t="shared" ref="AD58:AD63" si="232">F58</f>
        <v>0</v>
      </c>
      <c r="AE58" s="7">
        <f t="shared" si="219"/>
        <v>0</v>
      </c>
      <c r="AF58" s="7">
        <f t="shared" ref="AF58:AF63" si="233">H58</f>
        <v>0</v>
      </c>
      <c r="AG58" s="7">
        <f t="shared" si="220"/>
        <v>0</v>
      </c>
      <c r="AH58" s="7">
        <f t="shared" ref="AH58:AH63" si="234">J58</f>
        <v>0</v>
      </c>
      <c r="AI58" s="7">
        <f t="shared" si="221"/>
        <v>0</v>
      </c>
      <c r="AJ58" s="7">
        <f t="shared" ref="AJ58:AJ63" si="235">AC58+AE58+AG58+AI58</f>
        <v>0</v>
      </c>
      <c r="AK58" s="6" t="e">
        <f t="shared" ref="AK58:AK63" si="236">AJ58/AA58</f>
        <v>#DIV/0!</v>
      </c>
      <c r="AL58" s="70">
        <f t="shared" ref="AL58:AN63" si="237">N58</f>
        <v>0</v>
      </c>
      <c r="AM58" s="7">
        <f t="shared" si="237"/>
        <v>0</v>
      </c>
      <c r="AN58" s="6">
        <f t="shared" si="237"/>
        <v>0</v>
      </c>
      <c r="AO58" s="76" t="e">
        <f t="shared" ref="AO58:AO63" si="238">(AJ58+BH58)/AN58</f>
        <v>#DIV/0!</v>
      </c>
      <c r="AP58" s="2"/>
      <c r="AR58" s="107">
        <v>1700</v>
      </c>
      <c r="AS58" s="107">
        <v>2200</v>
      </c>
      <c r="AT58" s="107">
        <v>2200</v>
      </c>
      <c r="AU58" s="107">
        <v>1400</v>
      </c>
      <c r="AV58" s="107"/>
      <c r="AW58" s="77" t="s">
        <v>6</v>
      </c>
      <c r="AX58" s="48">
        <f t="shared" ref="AX58:AX63" si="239">B58</f>
        <v>0</v>
      </c>
      <c r="AY58" s="57">
        <f t="shared" ref="AY58:AY64" si="240">C58</f>
        <v>0</v>
      </c>
      <c r="AZ58" s="54">
        <v>22</v>
      </c>
      <c r="BA58" s="7">
        <f t="shared" si="222"/>
        <v>0</v>
      </c>
      <c r="BB58" s="54">
        <v>10</v>
      </c>
      <c r="BC58" s="7">
        <f t="shared" si="223"/>
        <v>0</v>
      </c>
      <c r="BD58" s="54">
        <v>6</v>
      </c>
      <c r="BE58" s="6">
        <f t="shared" si="224"/>
        <v>0</v>
      </c>
      <c r="BF58" s="54"/>
      <c r="BG58" s="6">
        <f t="shared" si="225"/>
        <v>0</v>
      </c>
      <c r="BH58" s="6">
        <f t="shared" ref="BH58:BI64" si="241">L58</f>
        <v>0</v>
      </c>
      <c r="BI58" s="6" t="e">
        <f t="shared" si="241"/>
        <v>#DIV/0!</v>
      </c>
      <c r="BJ58" s="6">
        <f t="shared" ref="BJ58:BK64" si="242">AJ58</f>
        <v>0</v>
      </c>
      <c r="BK58" s="7" t="e">
        <f t="shared" si="242"/>
        <v>#DIV/0!</v>
      </c>
      <c r="BL58" s="101">
        <f t="shared" ref="BL58:BM63" si="243">BH58+BJ58</f>
        <v>0</v>
      </c>
      <c r="BM58" s="90" t="e">
        <f t="shared" si="243"/>
        <v>#DIV/0!</v>
      </c>
      <c r="BN58" s="90"/>
      <c r="BO58" s="76" t="e">
        <f t="shared" ref="BO58:BO64" si="244">Q58+AO58</f>
        <v>#DIV/0!</v>
      </c>
      <c r="BP58" s="2"/>
      <c r="BR58" s="55"/>
      <c r="BS58" s="55"/>
      <c r="BT58" s="55"/>
      <c r="BU58" s="55"/>
      <c r="BV58" s="173" t="s">
        <v>6</v>
      </c>
      <c r="BW58" s="190">
        <f t="shared" ref="BW58:BW63" si="245">AX58</f>
        <v>0</v>
      </c>
      <c r="BX58" s="119"/>
      <c r="BY58" s="178"/>
      <c r="BZ58" s="178" t="e">
        <f t="shared" si="226"/>
        <v>#DIV/0!</v>
      </c>
      <c r="CA58" s="178"/>
      <c r="CB58" s="179" t="e">
        <f t="shared" si="227"/>
        <v>#DIV/0!</v>
      </c>
      <c r="CC58" s="179"/>
      <c r="CD58" s="180">
        <f t="shared" si="228"/>
        <v>0</v>
      </c>
      <c r="CE58" s="181" t="e">
        <f t="shared" ref="CE58:CE63" si="246">CD58/BX58</f>
        <v>#DIV/0!</v>
      </c>
      <c r="CF58" s="181"/>
      <c r="CG58" s="182" t="e">
        <f t="shared" ref="CG58:CG64" si="247">CD58/CF58</f>
        <v>#DIV/0!</v>
      </c>
      <c r="CI58" s="326"/>
      <c r="CJ58" s="326"/>
      <c r="CK58" s="334"/>
      <c r="CL58" s="334"/>
      <c r="CM58" s="334"/>
      <c r="CN58" s="356">
        <f t="shared" ref="CN58:CN63" si="248">SUM(CK58:CM58)/3</f>
        <v>0</v>
      </c>
      <c r="CP58" s="42" t="s">
        <v>181</v>
      </c>
      <c r="CR58" s="1">
        <v>4</v>
      </c>
    </row>
    <row r="59" spans="1:96" ht="23.5" customHeight="1">
      <c r="A59" s="77" t="s">
        <v>7</v>
      </c>
      <c r="B59" s="68"/>
      <c r="C59" s="57">
        <f t="shared" si="210"/>
        <v>0</v>
      </c>
      <c r="D59" s="54"/>
      <c r="E59" s="7">
        <f t="shared" si="211"/>
        <v>0</v>
      </c>
      <c r="F59" s="54"/>
      <c r="G59" s="7">
        <f t="shared" si="212"/>
        <v>0</v>
      </c>
      <c r="H59" s="54"/>
      <c r="I59" s="6">
        <f t="shared" si="213"/>
        <v>0</v>
      </c>
      <c r="J59" s="54"/>
      <c r="K59" s="6">
        <f t="shared" si="214"/>
        <v>0</v>
      </c>
      <c r="L59" s="6">
        <f t="shared" si="229"/>
        <v>0</v>
      </c>
      <c r="M59" s="6" t="e">
        <f t="shared" si="230"/>
        <v>#DIV/0!</v>
      </c>
      <c r="N59" s="70"/>
      <c r="O59" s="54"/>
      <c r="P59" s="54"/>
      <c r="Q59" s="76" t="e">
        <f t="shared" si="231"/>
        <v>#DIV/0!</v>
      </c>
      <c r="R59" s="2"/>
      <c r="T59" s="107">
        <v>3300</v>
      </c>
      <c r="U59" s="107">
        <v>3800</v>
      </c>
      <c r="V59" s="107">
        <v>4800</v>
      </c>
      <c r="W59" s="107">
        <v>2000</v>
      </c>
      <c r="X59" s="107"/>
      <c r="Y59" s="77" t="s">
        <v>7</v>
      </c>
      <c r="Z59" s="48">
        <f t="shared" si="215"/>
        <v>0</v>
      </c>
      <c r="AA59" s="57">
        <f t="shared" si="216"/>
        <v>0</v>
      </c>
      <c r="AB59" s="7">
        <f t="shared" si="217"/>
        <v>0</v>
      </c>
      <c r="AC59" s="7">
        <f t="shared" si="218"/>
        <v>0</v>
      </c>
      <c r="AD59" s="7">
        <f t="shared" si="232"/>
        <v>0</v>
      </c>
      <c r="AE59" s="7">
        <f t="shared" si="219"/>
        <v>0</v>
      </c>
      <c r="AF59" s="7">
        <f t="shared" si="233"/>
        <v>0</v>
      </c>
      <c r="AG59" s="7">
        <f t="shared" si="220"/>
        <v>0</v>
      </c>
      <c r="AH59" s="7">
        <f t="shared" si="234"/>
        <v>0</v>
      </c>
      <c r="AI59" s="7">
        <f t="shared" si="221"/>
        <v>0</v>
      </c>
      <c r="AJ59" s="7">
        <f t="shared" si="235"/>
        <v>0</v>
      </c>
      <c r="AK59" s="6" t="e">
        <f t="shared" si="236"/>
        <v>#DIV/0!</v>
      </c>
      <c r="AL59" s="70">
        <f t="shared" si="237"/>
        <v>0</v>
      </c>
      <c r="AM59" s="7">
        <f t="shared" si="237"/>
        <v>0</v>
      </c>
      <c r="AN59" s="6">
        <f t="shared" si="237"/>
        <v>0</v>
      </c>
      <c r="AO59" s="76" t="e">
        <f t="shared" si="238"/>
        <v>#DIV/0!</v>
      </c>
      <c r="AP59" s="2"/>
      <c r="AR59" s="107">
        <v>1700</v>
      </c>
      <c r="AS59" s="107">
        <v>2200</v>
      </c>
      <c r="AT59" s="107">
        <v>2200</v>
      </c>
      <c r="AU59" s="107">
        <v>1400</v>
      </c>
      <c r="AV59" s="107"/>
      <c r="AW59" s="77" t="s">
        <v>7</v>
      </c>
      <c r="AX59" s="48">
        <f t="shared" si="239"/>
        <v>0</v>
      </c>
      <c r="AY59" s="57">
        <f t="shared" si="240"/>
        <v>0</v>
      </c>
      <c r="AZ59" s="54">
        <v>22</v>
      </c>
      <c r="BA59" s="7">
        <f t="shared" si="222"/>
        <v>0</v>
      </c>
      <c r="BB59" s="54">
        <v>10</v>
      </c>
      <c r="BC59" s="7">
        <f t="shared" si="223"/>
        <v>0</v>
      </c>
      <c r="BD59" s="54">
        <v>6</v>
      </c>
      <c r="BE59" s="6">
        <f t="shared" si="224"/>
        <v>0</v>
      </c>
      <c r="BF59" s="54"/>
      <c r="BG59" s="6">
        <f t="shared" si="225"/>
        <v>0</v>
      </c>
      <c r="BH59" s="6">
        <f t="shared" si="241"/>
        <v>0</v>
      </c>
      <c r="BI59" s="6" t="e">
        <f t="shared" si="241"/>
        <v>#DIV/0!</v>
      </c>
      <c r="BJ59" s="6">
        <f t="shared" si="242"/>
        <v>0</v>
      </c>
      <c r="BK59" s="7" t="e">
        <f t="shared" si="242"/>
        <v>#DIV/0!</v>
      </c>
      <c r="BL59" s="101">
        <f t="shared" si="243"/>
        <v>0</v>
      </c>
      <c r="BM59" s="90" t="e">
        <f t="shared" si="243"/>
        <v>#DIV/0!</v>
      </c>
      <c r="BN59" s="90"/>
      <c r="BO59" s="76" t="e">
        <f t="shared" si="244"/>
        <v>#DIV/0!</v>
      </c>
      <c r="BP59" s="2"/>
      <c r="BR59" s="55"/>
      <c r="BS59" s="55"/>
      <c r="BT59" s="55"/>
      <c r="BU59" s="55"/>
      <c r="BV59" s="173" t="s">
        <v>7</v>
      </c>
      <c r="BW59" s="190">
        <f t="shared" si="245"/>
        <v>0</v>
      </c>
      <c r="BX59" s="119"/>
      <c r="BY59" s="178"/>
      <c r="BZ59" s="178" t="e">
        <f t="shared" si="226"/>
        <v>#DIV/0!</v>
      </c>
      <c r="CA59" s="178"/>
      <c r="CB59" s="179" t="e">
        <f t="shared" si="227"/>
        <v>#DIV/0!</v>
      </c>
      <c r="CC59" s="179"/>
      <c r="CD59" s="180">
        <f t="shared" si="228"/>
        <v>0</v>
      </c>
      <c r="CE59" s="181" t="e">
        <f t="shared" si="246"/>
        <v>#DIV/0!</v>
      </c>
      <c r="CF59" s="181"/>
      <c r="CG59" s="182" t="e">
        <f t="shared" si="247"/>
        <v>#DIV/0!</v>
      </c>
      <c r="CI59" s="326"/>
      <c r="CJ59" s="326"/>
      <c r="CK59" s="334"/>
      <c r="CL59" s="334"/>
      <c r="CM59" s="334"/>
      <c r="CN59" s="356">
        <f t="shared" si="248"/>
        <v>0</v>
      </c>
      <c r="CP59" s="42" t="s">
        <v>185</v>
      </c>
      <c r="CR59" s="1">
        <v>3</v>
      </c>
    </row>
    <row r="60" spans="1:96" ht="23.5" customHeight="1">
      <c r="A60" s="77" t="s">
        <v>8</v>
      </c>
      <c r="B60" s="68"/>
      <c r="C60" s="57">
        <f t="shared" si="210"/>
        <v>0</v>
      </c>
      <c r="D60" s="54"/>
      <c r="E60" s="7">
        <f t="shared" si="211"/>
        <v>0</v>
      </c>
      <c r="F60" s="54"/>
      <c r="G60" s="7">
        <f t="shared" si="212"/>
        <v>0</v>
      </c>
      <c r="H60" s="54"/>
      <c r="I60" s="6">
        <f t="shared" si="213"/>
        <v>0</v>
      </c>
      <c r="J60" s="54"/>
      <c r="K60" s="6">
        <f t="shared" si="214"/>
        <v>0</v>
      </c>
      <c r="L60" s="6">
        <f t="shared" si="229"/>
        <v>0</v>
      </c>
      <c r="M60" s="6" t="e">
        <f t="shared" si="230"/>
        <v>#DIV/0!</v>
      </c>
      <c r="N60" s="70"/>
      <c r="O60" s="54"/>
      <c r="P60" s="54"/>
      <c r="Q60" s="76" t="e">
        <f t="shared" si="231"/>
        <v>#DIV/0!</v>
      </c>
      <c r="R60" s="2"/>
      <c r="T60" s="107">
        <v>3300</v>
      </c>
      <c r="U60" s="107">
        <v>3800</v>
      </c>
      <c r="V60" s="107">
        <v>4800</v>
      </c>
      <c r="W60" s="107">
        <v>2000</v>
      </c>
      <c r="X60" s="107"/>
      <c r="Y60" s="77" t="s">
        <v>8</v>
      </c>
      <c r="Z60" s="48">
        <f t="shared" si="215"/>
        <v>0</v>
      </c>
      <c r="AA60" s="57">
        <f t="shared" si="216"/>
        <v>0</v>
      </c>
      <c r="AB60" s="7">
        <f t="shared" si="217"/>
        <v>0</v>
      </c>
      <c r="AC60" s="7">
        <f t="shared" si="218"/>
        <v>0</v>
      </c>
      <c r="AD60" s="7">
        <f t="shared" si="232"/>
        <v>0</v>
      </c>
      <c r="AE60" s="7">
        <f t="shared" si="219"/>
        <v>0</v>
      </c>
      <c r="AF60" s="7">
        <f t="shared" si="233"/>
        <v>0</v>
      </c>
      <c r="AG60" s="7">
        <f t="shared" si="220"/>
        <v>0</v>
      </c>
      <c r="AH60" s="7">
        <f t="shared" si="234"/>
        <v>0</v>
      </c>
      <c r="AI60" s="7">
        <f t="shared" si="221"/>
        <v>0</v>
      </c>
      <c r="AJ60" s="7">
        <f t="shared" si="235"/>
        <v>0</v>
      </c>
      <c r="AK60" s="6" t="e">
        <f t="shared" si="236"/>
        <v>#DIV/0!</v>
      </c>
      <c r="AL60" s="70">
        <f t="shared" si="237"/>
        <v>0</v>
      </c>
      <c r="AM60" s="7">
        <f t="shared" si="237"/>
        <v>0</v>
      </c>
      <c r="AN60" s="6">
        <f t="shared" si="237"/>
        <v>0</v>
      </c>
      <c r="AO60" s="76" t="e">
        <f t="shared" si="238"/>
        <v>#DIV/0!</v>
      </c>
      <c r="AP60" s="2"/>
      <c r="AR60" s="107">
        <v>1700</v>
      </c>
      <c r="AS60" s="107">
        <v>2200</v>
      </c>
      <c r="AT60" s="107">
        <v>2200</v>
      </c>
      <c r="AU60" s="107">
        <v>1400</v>
      </c>
      <c r="AV60" s="107"/>
      <c r="AW60" s="77" t="s">
        <v>8</v>
      </c>
      <c r="AX60" s="48">
        <f t="shared" si="239"/>
        <v>0</v>
      </c>
      <c r="AY60" s="57">
        <f t="shared" si="240"/>
        <v>0</v>
      </c>
      <c r="AZ60" s="54">
        <v>10</v>
      </c>
      <c r="BA60" s="7">
        <f t="shared" si="222"/>
        <v>0</v>
      </c>
      <c r="BB60" s="54">
        <v>24</v>
      </c>
      <c r="BC60" s="7">
        <f t="shared" si="223"/>
        <v>0</v>
      </c>
      <c r="BD60" s="54">
        <v>12</v>
      </c>
      <c r="BE60" s="6">
        <f t="shared" si="224"/>
        <v>0</v>
      </c>
      <c r="BF60" s="54"/>
      <c r="BG60" s="6">
        <f t="shared" si="225"/>
        <v>0</v>
      </c>
      <c r="BH60" s="6">
        <f t="shared" si="241"/>
        <v>0</v>
      </c>
      <c r="BI60" s="6" t="e">
        <f t="shared" si="241"/>
        <v>#DIV/0!</v>
      </c>
      <c r="BJ60" s="6">
        <f t="shared" si="242"/>
        <v>0</v>
      </c>
      <c r="BK60" s="7" t="e">
        <f t="shared" si="242"/>
        <v>#DIV/0!</v>
      </c>
      <c r="BL60" s="101">
        <f t="shared" si="243"/>
        <v>0</v>
      </c>
      <c r="BM60" s="90" t="e">
        <f t="shared" si="243"/>
        <v>#DIV/0!</v>
      </c>
      <c r="BN60" s="90"/>
      <c r="BO60" s="76" t="e">
        <f t="shared" si="244"/>
        <v>#DIV/0!</v>
      </c>
      <c r="BP60" s="2"/>
      <c r="BR60" s="55"/>
      <c r="BS60" s="55"/>
      <c r="BT60" s="55"/>
      <c r="BU60" s="55"/>
      <c r="BV60" s="173" t="s">
        <v>8</v>
      </c>
      <c r="BW60" s="190">
        <f t="shared" si="245"/>
        <v>0</v>
      </c>
      <c r="BX60" s="119"/>
      <c r="BY60" s="178"/>
      <c r="BZ60" s="178" t="e">
        <f t="shared" si="226"/>
        <v>#DIV/0!</v>
      </c>
      <c r="CA60" s="178"/>
      <c r="CB60" s="179" t="e">
        <f t="shared" si="227"/>
        <v>#DIV/0!</v>
      </c>
      <c r="CC60" s="179"/>
      <c r="CD60" s="180">
        <f t="shared" si="228"/>
        <v>0</v>
      </c>
      <c r="CE60" s="181" t="e">
        <f t="shared" si="246"/>
        <v>#DIV/0!</v>
      </c>
      <c r="CF60" s="181"/>
      <c r="CG60" s="182" t="e">
        <f t="shared" si="247"/>
        <v>#DIV/0!</v>
      </c>
      <c r="CI60" s="326"/>
      <c r="CJ60" s="326"/>
      <c r="CK60" s="334"/>
      <c r="CL60" s="334"/>
      <c r="CM60" s="334"/>
      <c r="CN60" s="356">
        <f t="shared" si="248"/>
        <v>0</v>
      </c>
      <c r="CP60" s="42" t="s">
        <v>177</v>
      </c>
      <c r="CR60" s="1">
        <v>2</v>
      </c>
    </row>
    <row r="61" spans="1:96" ht="23.5" customHeight="1">
      <c r="A61" s="77" t="s">
        <v>9</v>
      </c>
      <c r="B61" s="68"/>
      <c r="C61" s="57">
        <f t="shared" si="210"/>
        <v>0</v>
      </c>
      <c r="D61" s="54"/>
      <c r="E61" s="7">
        <f t="shared" si="211"/>
        <v>0</v>
      </c>
      <c r="F61" s="54"/>
      <c r="G61" s="7">
        <f t="shared" si="212"/>
        <v>0</v>
      </c>
      <c r="H61" s="54"/>
      <c r="I61" s="6">
        <f t="shared" si="213"/>
        <v>0</v>
      </c>
      <c r="J61" s="54"/>
      <c r="K61" s="6">
        <f t="shared" si="214"/>
        <v>0</v>
      </c>
      <c r="L61" s="6">
        <f t="shared" si="229"/>
        <v>0</v>
      </c>
      <c r="M61" s="6" t="e">
        <f t="shared" si="230"/>
        <v>#DIV/0!</v>
      </c>
      <c r="N61" s="70"/>
      <c r="O61" s="54"/>
      <c r="P61" s="54"/>
      <c r="Q61" s="76" t="e">
        <f t="shared" si="231"/>
        <v>#DIV/0!</v>
      </c>
      <c r="R61" s="2"/>
      <c r="T61" s="107">
        <v>3300</v>
      </c>
      <c r="U61" s="107">
        <v>3800</v>
      </c>
      <c r="V61" s="107">
        <v>4800</v>
      </c>
      <c r="W61" s="107">
        <v>2000</v>
      </c>
      <c r="X61" s="107"/>
      <c r="Y61" s="77" t="s">
        <v>9</v>
      </c>
      <c r="Z61" s="48">
        <f t="shared" si="215"/>
        <v>0</v>
      </c>
      <c r="AA61" s="57">
        <f t="shared" si="216"/>
        <v>0</v>
      </c>
      <c r="AB61" s="7">
        <f t="shared" si="217"/>
        <v>0</v>
      </c>
      <c r="AC61" s="7">
        <f t="shared" si="218"/>
        <v>0</v>
      </c>
      <c r="AD61" s="7">
        <f t="shared" si="232"/>
        <v>0</v>
      </c>
      <c r="AE61" s="7">
        <f t="shared" si="219"/>
        <v>0</v>
      </c>
      <c r="AF61" s="7">
        <f t="shared" si="233"/>
        <v>0</v>
      </c>
      <c r="AG61" s="7">
        <f t="shared" si="220"/>
        <v>0</v>
      </c>
      <c r="AH61" s="7">
        <f t="shared" si="234"/>
        <v>0</v>
      </c>
      <c r="AI61" s="7">
        <f t="shared" si="221"/>
        <v>0</v>
      </c>
      <c r="AJ61" s="7">
        <f t="shared" si="235"/>
        <v>0</v>
      </c>
      <c r="AK61" s="6" t="e">
        <f t="shared" si="236"/>
        <v>#DIV/0!</v>
      </c>
      <c r="AL61" s="70">
        <f t="shared" si="237"/>
        <v>0</v>
      </c>
      <c r="AM61" s="7">
        <f t="shared" si="237"/>
        <v>0</v>
      </c>
      <c r="AN61" s="6">
        <f t="shared" si="237"/>
        <v>0</v>
      </c>
      <c r="AO61" s="76" t="e">
        <f t="shared" si="238"/>
        <v>#DIV/0!</v>
      </c>
      <c r="AP61" s="2"/>
      <c r="AR61" s="107">
        <v>1700</v>
      </c>
      <c r="AS61" s="107">
        <v>2200</v>
      </c>
      <c r="AT61" s="107">
        <v>2200</v>
      </c>
      <c r="AU61" s="107">
        <v>1400</v>
      </c>
      <c r="AV61" s="107"/>
      <c r="AW61" s="77" t="s">
        <v>9</v>
      </c>
      <c r="AX61" s="48">
        <f t="shared" si="239"/>
        <v>0</v>
      </c>
      <c r="AY61" s="57">
        <f t="shared" si="240"/>
        <v>0</v>
      </c>
      <c r="AZ61" s="54">
        <v>10</v>
      </c>
      <c r="BA61" s="7">
        <f t="shared" si="222"/>
        <v>0</v>
      </c>
      <c r="BB61" s="54">
        <v>24</v>
      </c>
      <c r="BC61" s="7">
        <f t="shared" si="223"/>
        <v>0</v>
      </c>
      <c r="BD61" s="54">
        <v>12</v>
      </c>
      <c r="BE61" s="6">
        <f t="shared" si="224"/>
        <v>0</v>
      </c>
      <c r="BF61" s="54"/>
      <c r="BG61" s="6">
        <f t="shared" si="225"/>
        <v>0</v>
      </c>
      <c r="BH61" s="6">
        <f t="shared" si="241"/>
        <v>0</v>
      </c>
      <c r="BI61" s="6" t="e">
        <f t="shared" si="241"/>
        <v>#DIV/0!</v>
      </c>
      <c r="BJ61" s="6">
        <f t="shared" si="242"/>
        <v>0</v>
      </c>
      <c r="BK61" s="7" t="e">
        <f t="shared" si="242"/>
        <v>#DIV/0!</v>
      </c>
      <c r="BL61" s="101">
        <f t="shared" si="243"/>
        <v>0</v>
      </c>
      <c r="BM61" s="90" t="e">
        <f t="shared" si="243"/>
        <v>#DIV/0!</v>
      </c>
      <c r="BN61" s="90"/>
      <c r="BO61" s="76" t="e">
        <f t="shared" si="244"/>
        <v>#DIV/0!</v>
      </c>
      <c r="BP61" s="2"/>
      <c r="BR61" s="55"/>
      <c r="BS61" s="55"/>
      <c r="BT61" s="55"/>
      <c r="BU61" s="55"/>
      <c r="BV61" s="173" t="s">
        <v>9</v>
      </c>
      <c r="BW61" s="190">
        <f t="shared" si="245"/>
        <v>0</v>
      </c>
      <c r="BX61" s="119"/>
      <c r="BY61" s="178"/>
      <c r="BZ61" s="178" t="e">
        <f t="shared" si="226"/>
        <v>#DIV/0!</v>
      </c>
      <c r="CA61" s="178"/>
      <c r="CB61" s="179" t="e">
        <f t="shared" si="227"/>
        <v>#DIV/0!</v>
      </c>
      <c r="CC61" s="179"/>
      <c r="CD61" s="180">
        <f t="shared" si="228"/>
        <v>0</v>
      </c>
      <c r="CE61" s="181" t="e">
        <f t="shared" si="246"/>
        <v>#DIV/0!</v>
      </c>
      <c r="CF61" s="181"/>
      <c r="CG61" s="182" t="e">
        <f t="shared" si="247"/>
        <v>#DIV/0!</v>
      </c>
      <c r="CI61" s="326"/>
      <c r="CJ61" s="326"/>
      <c r="CK61" s="334"/>
      <c r="CL61" s="334"/>
      <c r="CM61" s="334"/>
      <c r="CN61" s="356">
        <f t="shared" si="248"/>
        <v>0</v>
      </c>
      <c r="CP61" s="42" t="s">
        <v>178</v>
      </c>
      <c r="CR61" s="1">
        <v>1</v>
      </c>
    </row>
    <row r="62" spans="1:96" ht="23.5" customHeight="1">
      <c r="A62" s="77" t="s">
        <v>10</v>
      </c>
      <c r="B62" s="68"/>
      <c r="C62" s="57">
        <f t="shared" si="210"/>
        <v>0</v>
      </c>
      <c r="D62" s="54"/>
      <c r="E62" s="7">
        <f t="shared" si="211"/>
        <v>0</v>
      </c>
      <c r="F62" s="54"/>
      <c r="G62" s="7">
        <f t="shared" si="212"/>
        <v>0</v>
      </c>
      <c r="H62" s="54"/>
      <c r="I62" s="6">
        <f t="shared" si="213"/>
        <v>0</v>
      </c>
      <c r="J62" s="54"/>
      <c r="K62" s="6">
        <f t="shared" si="214"/>
        <v>0</v>
      </c>
      <c r="L62" s="6">
        <f t="shared" si="229"/>
        <v>0</v>
      </c>
      <c r="M62" s="6" t="e">
        <f t="shared" si="230"/>
        <v>#DIV/0!</v>
      </c>
      <c r="N62" s="70"/>
      <c r="O62" s="54"/>
      <c r="P62" s="54"/>
      <c r="Q62" s="76" t="e">
        <f t="shared" si="231"/>
        <v>#DIV/0!</v>
      </c>
      <c r="R62" s="2"/>
      <c r="T62" s="107">
        <v>3300</v>
      </c>
      <c r="U62" s="107">
        <v>3800</v>
      </c>
      <c r="V62" s="107">
        <v>4800</v>
      </c>
      <c r="W62" s="107">
        <v>2000</v>
      </c>
      <c r="X62" s="107"/>
      <c r="Y62" s="77" t="s">
        <v>10</v>
      </c>
      <c r="Z62" s="48">
        <f t="shared" si="215"/>
        <v>0</v>
      </c>
      <c r="AA62" s="57">
        <f t="shared" si="216"/>
        <v>0</v>
      </c>
      <c r="AB62" s="7">
        <f t="shared" si="217"/>
        <v>0</v>
      </c>
      <c r="AC62" s="7">
        <f t="shared" si="218"/>
        <v>0</v>
      </c>
      <c r="AD62" s="7">
        <f t="shared" si="232"/>
        <v>0</v>
      </c>
      <c r="AE62" s="7">
        <f t="shared" si="219"/>
        <v>0</v>
      </c>
      <c r="AF62" s="7">
        <f t="shared" si="233"/>
        <v>0</v>
      </c>
      <c r="AG62" s="7">
        <f t="shared" si="220"/>
        <v>0</v>
      </c>
      <c r="AH62" s="7">
        <f t="shared" si="234"/>
        <v>0</v>
      </c>
      <c r="AI62" s="7">
        <f t="shared" si="221"/>
        <v>0</v>
      </c>
      <c r="AJ62" s="7">
        <f t="shared" si="235"/>
        <v>0</v>
      </c>
      <c r="AK62" s="6" t="e">
        <f t="shared" si="236"/>
        <v>#DIV/0!</v>
      </c>
      <c r="AL62" s="70">
        <f t="shared" si="237"/>
        <v>0</v>
      </c>
      <c r="AM62" s="7">
        <f t="shared" si="237"/>
        <v>0</v>
      </c>
      <c r="AN62" s="6">
        <f t="shared" si="237"/>
        <v>0</v>
      </c>
      <c r="AO62" s="76" t="e">
        <f t="shared" si="238"/>
        <v>#DIV/0!</v>
      </c>
      <c r="AP62" s="2"/>
      <c r="AR62" s="107">
        <v>1700</v>
      </c>
      <c r="AS62" s="107">
        <v>2200</v>
      </c>
      <c r="AT62" s="107">
        <v>2200</v>
      </c>
      <c r="AU62" s="107">
        <v>1400</v>
      </c>
      <c r="AV62" s="107"/>
      <c r="AW62" s="77" t="s">
        <v>10</v>
      </c>
      <c r="AX62" s="48">
        <f t="shared" si="239"/>
        <v>0</v>
      </c>
      <c r="AY62" s="57">
        <f t="shared" si="240"/>
        <v>0</v>
      </c>
      <c r="AZ62" s="54">
        <v>10</v>
      </c>
      <c r="BA62" s="7">
        <f t="shared" si="222"/>
        <v>0</v>
      </c>
      <c r="BB62" s="54">
        <v>24</v>
      </c>
      <c r="BC62" s="7">
        <f t="shared" si="223"/>
        <v>0</v>
      </c>
      <c r="BD62" s="54">
        <v>12</v>
      </c>
      <c r="BE62" s="6">
        <f t="shared" si="224"/>
        <v>0</v>
      </c>
      <c r="BF62" s="54"/>
      <c r="BG62" s="6">
        <f t="shared" si="225"/>
        <v>0</v>
      </c>
      <c r="BH62" s="6">
        <f t="shared" si="241"/>
        <v>0</v>
      </c>
      <c r="BI62" s="6" t="e">
        <f t="shared" si="241"/>
        <v>#DIV/0!</v>
      </c>
      <c r="BJ62" s="6">
        <f t="shared" si="242"/>
        <v>0</v>
      </c>
      <c r="BK62" s="7" t="e">
        <f t="shared" si="242"/>
        <v>#DIV/0!</v>
      </c>
      <c r="BL62" s="101">
        <f t="shared" si="243"/>
        <v>0</v>
      </c>
      <c r="BM62" s="90" t="e">
        <f t="shared" si="243"/>
        <v>#DIV/0!</v>
      </c>
      <c r="BN62" s="90"/>
      <c r="BO62" s="76" t="e">
        <f t="shared" si="244"/>
        <v>#DIV/0!</v>
      </c>
      <c r="BP62" s="2"/>
      <c r="BR62" s="55"/>
      <c r="BS62" s="55"/>
      <c r="BT62" s="55"/>
      <c r="BU62" s="55"/>
      <c r="BV62" s="173" t="s">
        <v>10</v>
      </c>
      <c r="BW62" s="190">
        <f t="shared" si="245"/>
        <v>0</v>
      </c>
      <c r="BX62" s="119"/>
      <c r="BY62" s="178"/>
      <c r="BZ62" s="178" t="e">
        <f t="shared" si="226"/>
        <v>#DIV/0!</v>
      </c>
      <c r="CA62" s="178">
        <v>0</v>
      </c>
      <c r="CB62" s="179" t="e">
        <f t="shared" si="227"/>
        <v>#DIV/0!</v>
      </c>
      <c r="CC62" s="179"/>
      <c r="CD62" s="180">
        <f t="shared" si="228"/>
        <v>0</v>
      </c>
      <c r="CE62" s="181" t="e">
        <f t="shared" si="246"/>
        <v>#DIV/0!</v>
      </c>
      <c r="CF62" s="181"/>
      <c r="CG62" s="182" t="e">
        <f t="shared" si="247"/>
        <v>#DIV/0!</v>
      </c>
      <c r="CI62" s="326"/>
      <c r="CJ62" s="326"/>
      <c r="CK62" s="334"/>
      <c r="CL62" s="334"/>
      <c r="CM62" s="334"/>
      <c r="CN62" s="356">
        <f t="shared" si="248"/>
        <v>0</v>
      </c>
      <c r="CP62" s="42" t="s">
        <v>183</v>
      </c>
      <c r="CR62" s="1">
        <v>0</v>
      </c>
    </row>
    <row r="63" spans="1:96" ht="23.5" customHeight="1" thickBot="1">
      <c r="A63" s="78" t="s">
        <v>11</v>
      </c>
      <c r="B63" s="68"/>
      <c r="C63" s="57">
        <f t="shared" si="210"/>
        <v>0</v>
      </c>
      <c r="D63" s="54"/>
      <c r="E63" s="7">
        <f t="shared" si="211"/>
        <v>0</v>
      </c>
      <c r="F63" s="54"/>
      <c r="G63" s="7">
        <f t="shared" si="212"/>
        <v>0</v>
      </c>
      <c r="H63" s="54"/>
      <c r="I63" s="6">
        <f t="shared" si="213"/>
        <v>0</v>
      </c>
      <c r="J63" s="54"/>
      <c r="K63" s="6">
        <f t="shared" si="214"/>
        <v>0</v>
      </c>
      <c r="L63" s="6">
        <f t="shared" si="229"/>
        <v>0</v>
      </c>
      <c r="M63" s="6" t="e">
        <f t="shared" si="230"/>
        <v>#DIV/0!</v>
      </c>
      <c r="N63" s="70"/>
      <c r="O63" s="54"/>
      <c r="P63" s="54"/>
      <c r="Q63" s="76" t="e">
        <f t="shared" si="231"/>
        <v>#DIV/0!</v>
      </c>
      <c r="R63" s="2"/>
      <c r="T63" s="107">
        <v>3300</v>
      </c>
      <c r="U63" s="107">
        <v>3800</v>
      </c>
      <c r="V63" s="107">
        <v>4800</v>
      </c>
      <c r="W63" s="107">
        <v>2000</v>
      </c>
      <c r="X63" s="107"/>
      <c r="Y63" s="78" t="s">
        <v>11</v>
      </c>
      <c r="Z63" s="48">
        <f t="shared" si="215"/>
        <v>0</v>
      </c>
      <c r="AA63" s="57">
        <f t="shared" si="216"/>
        <v>0</v>
      </c>
      <c r="AB63" s="7">
        <f t="shared" si="217"/>
        <v>0</v>
      </c>
      <c r="AC63" s="7">
        <f t="shared" si="218"/>
        <v>0</v>
      </c>
      <c r="AD63" s="7">
        <f t="shared" si="232"/>
        <v>0</v>
      </c>
      <c r="AE63" s="7">
        <f t="shared" si="219"/>
        <v>0</v>
      </c>
      <c r="AF63" s="7">
        <f t="shared" si="233"/>
        <v>0</v>
      </c>
      <c r="AG63" s="7">
        <f t="shared" si="220"/>
        <v>0</v>
      </c>
      <c r="AH63" s="7">
        <f t="shared" si="234"/>
        <v>0</v>
      </c>
      <c r="AI63" s="7">
        <f t="shared" si="221"/>
        <v>0</v>
      </c>
      <c r="AJ63" s="7">
        <f t="shared" si="235"/>
        <v>0</v>
      </c>
      <c r="AK63" s="6" t="e">
        <f t="shared" si="236"/>
        <v>#DIV/0!</v>
      </c>
      <c r="AL63" s="70">
        <f t="shared" si="237"/>
        <v>0</v>
      </c>
      <c r="AM63" s="7">
        <f t="shared" si="237"/>
        <v>0</v>
      </c>
      <c r="AN63" s="6">
        <f t="shared" si="237"/>
        <v>0</v>
      </c>
      <c r="AO63" s="76" t="e">
        <f t="shared" si="238"/>
        <v>#DIV/0!</v>
      </c>
      <c r="AP63" s="2"/>
      <c r="AR63" s="107">
        <v>1700</v>
      </c>
      <c r="AS63" s="107">
        <v>2200</v>
      </c>
      <c r="AT63" s="107">
        <v>2200</v>
      </c>
      <c r="AU63" s="107">
        <v>1400</v>
      </c>
      <c r="AV63" s="107"/>
      <c r="AW63" s="78" t="s">
        <v>11</v>
      </c>
      <c r="AX63" s="48">
        <f t="shared" si="239"/>
        <v>0</v>
      </c>
      <c r="AY63" s="57">
        <f t="shared" si="240"/>
        <v>0</v>
      </c>
      <c r="AZ63" s="54">
        <v>10</v>
      </c>
      <c r="BA63" s="7">
        <f t="shared" si="222"/>
        <v>0</v>
      </c>
      <c r="BB63" s="54">
        <v>28</v>
      </c>
      <c r="BC63" s="7">
        <f t="shared" si="223"/>
        <v>0</v>
      </c>
      <c r="BD63" s="54">
        <v>12</v>
      </c>
      <c r="BE63" s="6">
        <f t="shared" si="224"/>
        <v>0</v>
      </c>
      <c r="BF63" s="54"/>
      <c r="BG63" s="6">
        <f t="shared" si="225"/>
        <v>0</v>
      </c>
      <c r="BH63" s="6">
        <f t="shared" si="241"/>
        <v>0</v>
      </c>
      <c r="BI63" s="6" t="e">
        <f t="shared" si="241"/>
        <v>#DIV/0!</v>
      </c>
      <c r="BJ63" s="6">
        <f t="shared" si="242"/>
        <v>0</v>
      </c>
      <c r="BK63" s="7" t="e">
        <f t="shared" si="242"/>
        <v>#DIV/0!</v>
      </c>
      <c r="BL63" s="101">
        <f t="shared" si="243"/>
        <v>0</v>
      </c>
      <c r="BM63" s="90" t="e">
        <f t="shared" si="243"/>
        <v>#DIV/0!</v>
      </c>
      <c r="BN63" s="90"/>
      <c r="BO63" s="76" t="e">
        <f t="shared" si="244"/>
        <v>#DIV/0!</v>
      </c>
      <c r="BP63" s="2"/>
      <c r="BR63" s="55"/>
      <c r="BS63" s="55"/>
      <c r="BT63" s="55"/>
      <c r="BU63" s="55"/>
      <c r="BV63" s="183" t="s">
        <v>11</v>
      </c>
      <c r="BW63" s="190">
        <f t="shared" si="245"/>
        <v>0</v>
      </c>
      <c r="BX63" s="119"/>
      <c r="BY63" s="178"/>
      <c r="BZ63" s="178" t="e">
        <f t="shared" si="226"/>
        <v>#DIV/0!</v>
      </c>
      <c r="CA63" s="178">
        <v>0</v>
      </c>
      <c r="CB63" s="179" t="e">
        <f t="shared" si="227"/>
        <v>#DIV/0!</v>
      </c>
      <c r="CC63" s="179">
        <v>0</v>
      </c>
      <c r="CD63" s="180">
        <f t="shared" si="228"/>
        <v>0</v>
      </c>
      <c r="CE63" s="181" t="e">
        <f t="shared" si="246"/>
        <v>#DIV/0!</v>
      </c>
      <c r="CF63" s="181"/>
      <c r="CG63" s="182" t="e">
        <f t="shared" si="247"/>
        <v>#DIV/0!</v>
      </c>
      <c r="CI63" s="327"/>
      <c r="CJ63" s="327"/>
      <c r="CK63" s="335"/>
      <c r="CL63" s="335"/>
      <c r="CM63" s="335"/>
      <c r="CN63" s="357">
        <f t="shared" si="248"/>
        <v>0</v>
      </c>
      <c r="CP63" s="1" t="s">
        <v>186</v>
      </c>
    </row>
    <row r="64" spans="1:96" ht="23.5" customHeight="1" thickTop="1" thickBot="1">
      <c r="A64" s="1513" t="s">
        <v>16</v>
      </c>
      <c r="B64" s="1514"/>
      <c r="C64" s="61">
        <f>SUM(C57:C63)</f>
        <v>0</v>
      </c>
      <c r="D64" s="61">
        <f>SUM(D57:D63)</f>
        <v>0</v>
      </c>
      <c r="E64" s="61">
        <f t="shared" ref="E64:J64" si="249">SUM(E57:E63)</f>
        <v>0</v>
      </c>
      <c r="F64" s="61">
        <f t="shared" si="249"/>
        <v>0</v>
      </c>
      <c r="G64" s="61">
        <f t="shared" si="249"/>
        <v>0</v>
      </c>
      <c r="H64" s="61">
        <f t="shared" si="249"/>
        <v>0</v>
      </c>
      <c r="I64" s="61">
        <f t="shared" si="249"/>
        <v>0</v>
      </c>
      <c r="J64" s="61">
        <f t="shared" si="249"/>
        <v>0</v>
      </c>
      <c r="K64" s="61">
        <f>SUM(K57:K63)</f>
        <v>0</v>
      </c>
      <c r="L64" s="61">
        <f>SUM(L57:L63)</f>
        <v>0</v>
      </c>
      <c r="M64" s="61" t="e">
        <f>L64/C64</f>
        <v>#DIV/0!</v>
      </c>
      <c r="N64" s="86"/>
      <c r="O64" s="61">
        <f>SUM(O57:O63)</f>
        <v>0</v>
      </c>
      <c r="P64" s="61">
        <f>SUM(P57:P63)</f>
        <v>0</v>
      </c>
      <c r="Q64" s="76" t="e">
        <f t="shared" si="231"/>
        <v>#DIV/0!</v>
      </c>
      <c r="R64" s="45"/>
      <c r="T64" s="105" t="s">
        <v>48</v>
      </c>
      <c r="U64" s="108" t="e">
        <f>C64/W64</f>
        <v>#DIV/0!</v>
      </c>
      <c r="V64" s="106" t="s">
        <v>49</v>
      </c>
      <c r="W64" s="114">
        <v>0</v>
      </c>
      <c r="Y64" s="1513" t="s">
        <v>16</v>
      </c>
      <c r="Z64" s="1514"/>
      <c r="AA64" s="88">
        <f>SUM(AA57:AA63)</f>
        <v>0</v>
      </c>
      <c r="AB64" s="88">
        <f>SUM(AB57:AB63)</f>
        <v>0</v>
      </c>
      <c r="AC64" s="88">
        <f t="shared" ref="AC64:AH64" si="250">SUM(AC57:AC63)</f>
        <v>0</v>
      </c>
      <c r="AD64" s="88">
        <f t="shared" si="250"/>
        <v>0</v>
      </c>
      <c r="AE64" s="88">
        <f t="shared" si="250"/>
        <v>0</v>
      </c>
      <c r="AF64" s="88">
        <f t="shared" si="250"/>
        <v>0</v>
      </c>
      <c r="AG64" s="88">
        <f t="shared" si="250"/>
        <v>0</v>
      </c>
      <c r="AH64" s="88">
        <f t="shared" si="250"/>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40"/>
        <v>0</v>
      </c>
      <c r="AZ64" s="61">
        <f>SUM(AZ57:AZ63)</f>
        <v>84</v>
      </c>
      <c r="BA64" s="61">
        <f t="shared" ref="BA64:BF64" si="251">SUM(BA57:BA63)</f>
        <v>0</v>
      </c>
      <c r="BB64" s="61">
        <f t="shared" si="251"/>
        <v>120</v>
      </c>
      <c r="BC64" s="61">
        <f t="shared" si="251"/>
        <v>0</v>
      </c>
      <c r="BD64" s="61">
        <f t="shared" si="251"/>
        <v>60</v>
      </c>
      <c r="BE64" s="61">
        <f t="shared" si="251"/>
        <v>0</v>
      </c>
      <c r="BF64" s="61">
        <f t="shared" si="251"/>
        <v>0</v>
      </c>
      <c r="BG64" s="61">
        <f>SUM(BG57:BG63)</f>
        <v>0</v>
      </c>
      <c r="BH64" s="6">
        <f t="shared" si="241"/>
        <v>0</v>
      </c>
      <c r="BI64" s="6" t="e">
        <f t="shared" si="241"/>
        <v>#DIV/0!</v>
      </c>
      <c r="BJ64" s="6">
        <f t="shared" si="242"/>
        <v>0</v>
      </c>
      <c r="BK64" s="7" t="e">
        <f t="shared" si="242"/>
        <v>#DIV/0!</v>
      </c>
      <c r="BL64" s="101">
        <f>SUM(BL57:BL63)</f>
        <v>0</v>
      </c>
      <c r="BM64" s="90" t="e">
        <f>BI64+BK64</f>
        <v>#DIV/0!</v>
      </c>
      <c r="BN64" s="91"/>
      <c r="BO64" s="76" t="e">
        <f t="shared" si="244"/>
        <v>#DIV/0!</v>
      </c>
      <c r="BP64" s="45"/>
      <c r="BR64" s="42" t="s">
        <v>48</v>
      </c>
      <c r="BS64" s="59" t="e">
        <f>AY64/BU64</f>
        <v>#DIV/0!</v>
      </c>
      <c r="BT64" s="60" t="s">
        <v>49</v>
      </c>
      <c r="BU64" s="42">
        <f>W64</f>
        <v>0</v>
      </c>
      <c r="BV64" s="1515" t="s">
        <v>16</v>
      </c>
      <c r="BW64" s="1486"/>
      <c r="BX64" s="191">
        <f>SUM(BX57:BX63)</f>
        <v>0</v>
      </c>
      <c r="BY64" s="191">
        <f>SUM(BY57:BY63)</f>
        <v>0</v>
      </c>
      <c r="BZ64" s="191" t="e">
        <f t="shared" si="226"/>
        <v>#DIV/0!</v>
      </c>
      <c r="CA64" s="191">
        <f>SUM(CA57:CA63)</f>
        <v>0</v>
      </c>
      <c r="CB64" s="192" t="e">
        <f t="shared" si="227"/>
        <v>#DIV/0!</v>
      </c>
      <c r="CC64" s="192" t="e">
        <f>CB64/BY64</f>
        <v>#DIV/0!</v>
      </c>
      <c r="CD64" s="191">
        <f>BY64+CA64</f>
        <v>0</v>
      </c>
      <c r="CE64" s="193" t="e">
        <f>CD64/BX64</f>
        <v>#DIV/0!</v>
      </c>
      <c r="CF64" s="193"/>
      <c r="CG64" s="194" t="e">
        <f t="shared" si="247"/>
        <v>#DIV/0!</v>
      </c>
      <c r="CH64" s="340"/>
      <c r="CI64" s="352" t="e">
        <f>SUM(CI57:CI63)/CH64</f>
        <v>#DIV/0!</v>
      </c>
      <c r="CJ64" s="351" t="e">
        <f>SUM(CJ57:CJ63)/CH64</f>
        <v>#DIV/0!</v>
      </c>
      <c r="CK64" s="351" t="e">
        <f>SUM(CK57:CK63)/CH64</f>
        <v>#DIV/0!</v>
      </c>
      <c r="CL64" s="351" t="e">
        <f>SUM(CL57:CL63)/CH64</f>
        <v>#DIV/0!</v>
      </c>
      <c r="CM64" s="351" t="e">
        <f>SUM(CM57:CM63)/CH64</f>
        <v>#DIV/0!</v>
      </c>
      <c r="CN64" s="353" t="e">
        <f>SUM(CK64:CM64)/3</f>
        <v>#DIV/0!</v>
      </c>
      <c r="CO64" s="340"/>
      <c r="CP64" s="340"/>
      <c r="CQ64" s="340"/>
      <c r="CR64" s="340"/>
    </row>
    <row r="65" spans="1:99"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5"/>
      <c r="CI65" s="1420" t="str">
        <f>BV65</f>
        <v>TOTAL</v>
      </c>
      <c r="CJ65" s="1420"/>
      <c r="CK65" s="1420"/>
      <c r="CL65" s="1420"/>
      <c r="CM65" s="1420"/>
      <c r="CN65" s="1420"/>
    </row>
    <row r="66" spans="1:99"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t="s">
        <v>131</v>
      </c>
      <c r="CE66" s="185" t="s">
        <v>132</v>
      </c>
      <c r="CF66" s="175" t="s">
        <v>129</v>
      </c>
      <c r="CG66" s="176" t="s">
        <v>128</v>
      </c>
      <c r="CI66" s="331" t="s">
        <v>172</v>
      </c>
      <c r="CJ66" s="332" t="s">
        <v>173</v>
      </c>
      <c r="CK66" s="65" t="s">
        <v>174</v>
      </c>
      <c r="CL66" s="65" t="s">
        <v>175</v>
      </c>
      <c r="CM66" s="65" t="s">
        <v>176</v>
      </c>
      <c r="CN66" s="333" t="s">
        <v>184</v>
      </c>
      <c r="CP66" s="1466" t="s">
        <v>475</v>
      </c>
      <c r="CQ66" s="1467"/>
      <c r="CR66" s="1467"/>
      <c r="CS66" s="1467"/>
      <c r="CT66" s="1467"/>
      <c r="CU66" s="1468"/>
    </row>
    <row r="67" spans="1:99" ht="23" customHeight="1">
      <c r="A67" s="75" t="s">
        <v>5</v>
      </c>
      <c r="B67" s="58"/>
      <c r="C67" s="7">
        <f t="shared" ref="C67:J70" si="252">C7+C17+C27+C37+C47+C57</f>
        <v>32</v>
      </c>
      <c r="D67" s="7">
        <f t="shared" si="252"/>
        <v>12</v>
      </c>
      <c r="E67" s="7">
        <f t="shared" si="252"/>
        <v>39600</v>
      </c>
      <c r="F67" s="7">
        <f t="shared" si="252"/>
        <v>0</v>
      </c>
      <c r="G67" s="7">
        <f t="shared" si="252"/>
        <v>0</v>
      </c>
      <c r="H67" s="7">
        <f t="shared" si="252"/>
        <v>0</v>
      </c>
      <c r="I67" s="7">
        <f t="shared" si="252"/>
        <v>0</v>
      </c>
      <c r="J67" s="7">
        <f>J7+J17+J27+J37+J47+J57</f>
        <v>20</v>
      </c>
      <c r="K67" s="7">
        <f>K7+K17+K27+K37+K47+K57</f>
        <v>40000</v>
      </c>
      <c r="L67" s="7">
        <f>L7+L17+L27+L37+L47+L57</f>
        <v>79600</v>
      </c>
      <c r="M67" s="7">
        <f t="shared" ref="M67:M74" si="253">L67/C67</f>
        <v>2487.5</v>
      </c>
      <c r="N67" s="70"/>
      <c r="O67" s="7">
        <f>O7+O17+O27+O37+O47+O57</f>
        <v>170</v>
      </c>
      <c r="P67" s="7">
        <f>P7+P17+P27+P37+P47+P57</f>
        <v>0</v>
      </c>
      <c r="Q67" s="76" t="e">
        <f>L67/P67</f>
        <v>#DIV/0!</v>
      </c>
      <c r="R67" s="45"/>
      <c r="T67" s="107">
        <v>3300</v>
      </c>
      <c r="U67" s="107">
        <v>3800</v>
      </c>
      <c r="V67" s="107">
        <v>4800</v>
      </c>
      <c r="W67" s="107">
        <v>2000</v>
      </c>
      <c r="X67" s="107"/>
      <c r="Y67" s="75" t="s">
        <v>5</v>
      </c>
      <c r="Z67" s="58"/>
      <c r="AA67" s="7">
        <f t="shared" ref="AA67:AH70" si="254">AA7+AA17+AA27+AA37+AA47+AA57</f>
        <v>32</v>
      </c>
      <c r="AB67" s="7">
        <f t="shared" si="254"/>
        <v>12</v>
      </c>
      <c r="AC67" s="7">
        <f t="shared" si="254"/>
        <v>20400</v>
      </c>
      <c r="AD67" s="7">
        <f t="shared" si="254"/>
        <v>0</v>
      </c>
      <c r="AE67" s="7">
        <f t="shared" si="254"/>
        <v>0</v>
      </c>
      <c r="AF67" s="7">
        <f t="shared" si="254"/>
        <v>0</v>
      </c>
      <c r="AG67" s="7">
        <f t="shared" si="254"/>
        <v>0</v>
      </c>
      <c r="AH67" s="7">
        <f>AH7+AH17+AH27+AH37+AH47+AH57</f>
        <v>20</v>
      </c>
      <c r="AI67" s="7">
        <f>AI7+AI17+AI27+AI37+AI47+AI57</f>
        <v>28000</v>
      </c>
      <c r="AJ67" s="7">
        <f>AJ7+AJ17+AJ27+AJ37+AJ47+AJ57</f>
        <v>48400</v>
      </c>
      <c r="AK67" s="7">
        <f t="shared" ref="AK67:AK74" si="255">AJ67/AA67</f>
        <v>1512.5</v>
      </c>
      <c r="AL67" s="70" t="s">
        <v>75</v>
      </c>
      <c r="AM67" s="7">
        <f>AM7+AM17+AM27+AM37+AM47+AM57</f>
        <v>170</v>
      </c>
      <c r="AN67" s="7">
        <f>AN7+AN17+AN27+AN37+AN47+AN57</f>
        <v>0</v>
      </c>
      <c r="AO67" s="76" t="e">
        <f>(AJ67+BH67)/AN67</f>
        <v>#DIV/0!</v>
      </c>
      <c r="AP67" s="10"/>
      <c r="AR67" s="107">
        <v>1700</v>
      </c>
      <c r="AS67" s="107">
        <v>2200</v>
      </c>
      <c r="AT67" s="107">
        <v>2200</v>
      </c>
      <c r="AU67" s="107">
        <v>1400</v>
      </c>
      <c r="AV67" s="107"/>
      <c r="AW67" s="75" t="s">
        <v>5</v>
      </c>
      <c r="AX67" s="58"/>
      <c r="AY67" s="7">
        <f>AY7+AY17+AY27+AY37+AY47+AY57</f>
        <v>32</v>
      </c>
      <c r="AZ67" s="54"/>
      <c r="BA67" s="7">
        <f t="shared" ref="BA67:BA73" si="256">AZ67*BR67</f>
        <v>0</v>
      </c>
      <c r="BB67" s="54"/>
      <c r="BC67" s="7">
        <f t="shared" ref="BC67:BC73" si="257">BB67*BS67</f>
        <v>0</v>
      </c>
      <c r="BD67" s="54"/>
      <c r="BE67" s="6">
        <f t="shared" ref="BE67:BE73" si="258">BD67*BT67</f>
        <v>0</v>
      </c>
      <c r="BF67" s="54"/>
      <c r="BG67" s="6">
        <f t="shared" ref="BG67:BG73" si="259">BF67*BU67</f>
        <v>0</v>
      </c>
      <c r="BH67" s="7">
        <f>BH7+BH17+BH27+BH37+BH47+BH57</f>
        <v>79600</v>
      </c>
      <c r="BI67" s="6">
        <f>BH67/AY67</f>
        <v>2487.5</v>
      </c>
      <c r="BJ67" s="7">
        <f>BJ7+BJ17+BJ27+BJ37+BJ47+BJ57</f>
        <v>48400</v>
      </c>
      <c r="BK67" s="7">
        <f>AK67</f>
        <v>1512.5</v>
      </c>
      <c r="BL67" s="119">
        <f t="shared" ref="BL67:BM70" si="260">BL7+BL17+BL27+BL37+BL47+BL57</f>
        <v>128000</v>
      </c>
      <c r="BM67" s="7" t="e">
        <f t="shared" si="260"/>
        <v>#DIV/0!</v>
      </c>
      <c r="BN67" s="90"/>
      <c r="BO67" s="76" t="e">
        <f>Q67+AO67</f>
        <v>#DIV/0!</v>
      </c>
      <c r="BP67" s="10"/>
      <c r="BR67" s="55"/>
      <c r="BS67" s="55"/>
      <c r="BT67" s="55"/>
      <c r="BU67" s="55"/>
      <c r="BV67" s="177" t="s">
        <v>5</v>
      </c>
      <c r="BW67" s="187"/>
      <c r="BX67" s="179">
        <f t="shared" ref="BX67:BY70" si="261">BX7+BX17+BX27+BX37+BX47+BX57</f>
        <v>197</v>
      </c>
      <c r="BY67" s="179">
        <f t="shared" si="261"/>
        <v>409700</v>
      </c>
      <c r="BZ67" s="178">
        <f t="shared" ref="BZ67:BZ74" si="262">BY67/BX67</f>
        <v>2079.6954314720811</v>
      </c>
      <c r="CA67" s="179">
        <f>CA7+CA17+CA27+CA37+CA47+CA57</f>
        <v>241500</v>
      </c>
      <c r="CB67" s="179">
        <f>CA67/BX67</f>
        <v>1225.8883248730965</v>
      </c>
      <c r="CC67" s="179"/>
      <c r="CD67" s="119">
        <f t="shared" ref="CD67:CE70" si="263">CD7+CD17+CD27+CD37+CD47+CD57</f>
        <v>651200</v>
      </c>
      <c r="CE67" s="179" t="e">
        <f t="shared" si="263"/>
        <v>#DIV/0!</v>
      </c>
      <c r="CF67" s="179">
        <f>CF7+CF17+CF27+CF37+CF47+CF57</f>
        <v>0</v>
      </c>
      <c r="CG67" s="206" t="e">
        <f>CD67/CF67</f>
        <v>#DIV/0!</v>
      </c>
      <c r="CI67" s="328">
        <f>CI7+CI17+CI27+CI37+CI47+CI57</f>
        <v>10.9</v>
      </c>
      <c r="CJ67" s="328">
        <f>CJ7+CJ17+CJ27+CJ37+CJ47+CJ57</f>
        <v>22.5</v>
      </c>
      <c r="CK67" s="359">
        <f>CK7+CK17+CK37+CK47+CK27+CK57</f>
        <v>4</v>
      </c>
      <c r="CL67" s="359">
        <f>CL7+CL17+CL37+CL47+CL27+CL57</f>
        <v>2</v>
      </c>
      <c r="CM67" s="359">
        <f>CM7+CM17+CM37+CM47+CM27+CM57</f>
        <v>2</v>
      </c>
      <c r="CN67" s="360">
        <f>SUM(CK67:CM67)/3</f>
        <v>2.6666666666666665</v>
      </c>
      <c r="CP67" s="1470" t="s">
        <v>457</v>
      </c>
      <c r="CQ67" s="1470"/>
      <c r="CR67" s="560" t="s">
        <v>458</v>
      </c>
      <c r="CS67" s="560" t="s">
        <v>459</v>
      </c>
      <c r="CT67" s="560" t="s">
        <v>460</v>
      </c>
      <c r="CU67" s="560" t="s">
        <v>461</v>
      </c>
    </row>
    <row r="68" spans="1:99" ht="23" customHeight="1">
      <c r="A68" s="77" t="s">
        <v>6</v>
      </c>
      <c r="B68" s="58"/>
      <c r="C68" s="7">
        <f t="shared" si="252"/>
        <v>0</v>
      </c>
      <c r="D68" s="7">
        <f t="shared" si="252"/>
        <v>0</v>
      </c>
      <c r="E68" s="7">
        <f t="shared" si="252"/>
        <v>0</v>
      </c>
      <c r="F68" s="7">
        <f t="shared" si="252"/>
        <v>0</v>
      </c>
      <c r="G68" s="7">
        <f t="shared" si="252"/>
        <v>0</v>
      </c>
      <c r="H68" s="7">
        <f>H8+H18+H28+H38+H48+H58</f>
        <v>0</v>
      </c>
      <c r="I68" s="7">
        <f t="shared" si="252"/>
        <v>0</v>
      </c>
      <c r="J68" s="7">
        <f t="shared" si="252"/>
        <v>0</v>
      </c>
      <c r="K68" s="7">
        <f t="shared" ref="K68:L70" si="264">K8+K18+K28+K38+K48+K58</f>
        <v>0</v>
      </c>
      <c r="L68" s="7">
        <f t="shared" si="264"/>
        <v>0</v>
      </c>
      <c r="M68" s="7" t="e">
        <f t="shared" si="253"/>
        <v>#DIV/0!</v>
      </c>
      <c r="N68" s="70"/>
      <c r="O68" s="7">
        <f t="shared" ref="O68:P70" si="265">O8+O18+O28+O38+O48+O58</f>
        <v>0</v>
      </c>
      <c r="P68" s="7">
        <f t="shared" si="265"/>
        <v>0</v>
      </c>
      <c r="Q68" s="76" t="e">
        <f t="shared" ref="Q68:Q74" si="266">L68/P68</f>
        <v>#DIV/0!</v>
      </c>
      <c r="R68" s="45"/>
      <c r="T68" s="107">
        <v>3300</v>
      </c>
      <c r="U68" s="107">
        <v>3800</v>
      </c>
      <c r="V68" s="107">
        <v>4800</v>
      </c>
      <c r="W68" s="107">
        <v>2000</v>
      </c>
      <c r="X68" s="107"/>
      <c r="Y68" s="77" t="s">
        <v>6</v>
      </c>
      <c r="Z68" s="58"/>
      <c r="AA68" s="7">
        <f t="shared" si="254"/>
        <v>0</v>
      </c>
      <c r="AB68" s="7">
        <f t="shared" si="254"/>
        <v>0</v>
      </c>
      <c r="AC68" s="7">
        <f t="shared" si="254"/>
        <v>0</v>
      </c>
      <c r="AD68" s="7">
        <f t="shared" si="254"/>
        <v>0</v>
      </c>
      <c r="AE68" s="7">
        <f t="shared" si="254"/>
        <v>0</v>
      </c>
      <c r="AF68" s="7">
        <f>AF8+AF18+AF28+AF38+AF48+AF58</f>
        <v>0</v>
      </c>
      <c r="AG68" s="7">
        <f t="shared" si="254"/>
        <v>0</v>
      </c>
      <c r="AH68" s="7">
        <f t="shared" si="254"/>
        <v>0</v>
      </c>
      <c r="AI68" s="7">
        <f t="shared" ref="AI68:AJ70" si="267">AI8+AI18+AI28+AI38+AI48+AI58</f>
        <v>0</v>
      </c>
      <c r="AJ68" s="7">
        <f t="shared" si="267"/>
        <v>0</v>
      </c>
      <c r="AK68" s="7" t="e">
        <f t="shared" si="255"/>
        <v>#DIV/0!</v>
      </c>
      <c r="AL68" s="70" t="s">
        <v>75</v>
      </c>
      <c r="AM68" s="7">
        <f t="shared" ref="AM68:AN70" si="268">AM8+AM18+AM28+AM38+AM48+AM58</f>
        <v>0</v>
      </c>
      <c r="AN68" s="7">
        <f t="shared" si="268"/>
        <v>0</v>
      </c>
      <c r="AO68" s="76" t="e">
        <f t="shared" ref="AO68:AO73" si="269">(AJ68+BH68)/AN68</f>
        <v>#DIV/0!</v>
      </c>
      <c r="AP68" s="10"/>
      <c r="AR68" s="107">
        <v>1700</v>
      </c>
      <c r="AS68" s="107">
        <v>2200</v>
      </c>
      <c r="AT68" s="107">
        <v>2200</v>
      </c>
      <c r="AU68" s="107">
        <v>1400</v>
      </c>
      <c r="AV68" s="107"/>
      <c r="AW68" s="77" t="s">
        <v>6</v>
      </c>
      <c r="AX68" s="58"/>
      <c r="AY68" s="7">
        <f>AY8+AY18+AY28+AY38+AY48+AY58</f>
        <v>0</v>
      </c>
      <c r="AZ68" s="54">
        <v>22</v>
      </c>
      <c r="BA68" s="7">
        <f t="shared" si="256"/>
        <v>0</v>
      </c>
      <c r="BB68" s="54">
        <v>10</v>
      </c>
      <c r="BC68" s="7">
        <f t="shared" si="257"/>
        <v>0</v>
      </c>
      <c r="BD68" s="54">
        <v>6</v>
      </c>
      <c r="BE68" s="6">
        <f t="shared" si="258"/>
        <v>0</v>
      </c>
      <c r="BF68" s="54"/>
      <c r="BG68" s="6">
        <f t="shared" si="259"/>
        <v>0</v>
      </c>
      <c r="BH68" s="7">
        <f>BH8+BH18+BH28+BH38+BH48+BH58</f>
        <v>0</v>
      </c>
      <c r="BI68" s="6" t="e">
        <f t="shared" ref="BI68:BI73" si="270">BH68/AY68</f>
        <v>#DIV/0!</v>
      </c>
      <c r="BJ68" s="7">
        <f>BJ8+BJ18+BJ28+BJ38+BJ48+BJ58</f>
        <v>0</v>
      </c>
      <c r="BK68" s="7" t="e">
        <f t="shared" ref="BK68:BK74" si="271">AK68</f>
        <v>#DIV/0!</v>
      </c>
      <c r="BL68" s="119">
        <f t="shared" si="260"/>
        <v>0</v>
      </c>
      <c r="BM68" s="7" t="e">
        <f t="shared" si="260"/>
        <v>#DIV/0!</v>
      </c>
      <c r="BN68" s="90"/>
      <c r="BO68" s="76" t="e">
        <f t="shared" ref="BO68:BO74" si="272">Q68+AO68</f>
        <v>#DIV/0!</v>
      </c>
      <c r="BP68" s="10"/>
      <c r="BR68" s="55"/>
      <c r="BS68" s="55"/>
      <c r="BT68" s="55"/>
      <c r="BU68" s="55"/>
      <c r="BV68" s="173" t="s">
        <v>6</v>
      </c>
      <c r="BW68" s="187"/>
      <c r="BX68" s="179">
        <f t="shared" si="261"/>
        <v>0</v>
      </c>
      <c r="BY68" s="179">
        <f t="shared" si="261"/>
        <v>0</v>
      </c>
      <c r="BZ68" s="178" t="e">
        <f t="shared" si="262"/>
        <v>#DIV/0!</v>
      </c>
      <c r="CA68" s="179">
        <f>CA8+CA18+CA28+CA38+CA48+CA58</f>
        <v>0</v>
      </c>
      <c r="CB68" s="179" t="e">
        <f t="shared" ref="CB68:CB73" si="273">CA68/BX68</f>
        <v>#DIV/0!</v>
      </c>
      <c r="CC68" s="179"/>
      <c r="CD68" s="119">
        <f t="shared" si="263"/>
        <v>0</v>
      </c>
      <c r="CE68" s="179" t="e">
        <f t="shared" si="263"/>
        <v>#DIV/0!</v>
      </c>
      <c r="CF68" s="179">
        <f>CF8+CF18+CF28+CF38+CF48+CF58</f>
        <v>0</v>
      </c>
      <c r="CG68" s="206" t="e">
        <f t="shared" ref="CG68:CG73" si="274">CD68/CF68</f>
        <v>#DIV/0!</v>
      </c>
      <c r="CI68" s="328">
        <f t="shared" ref="CI68:CJ72" si="275">CI8+CI18+CI28+CI38+CI48+CI58</f>
        <v>0</v>
      </c>
      <c r="CJ68" s="328">
        <f t="shared" si="275"/>
        <v>0</v>
      </c>
      <c r="CK68" s="359">
        <f t="shared" ref="CK68:CM73" si="276">CK8+CK18+CK38+CK48+CK28+CK58</f>
        <v>0</v>
      </c>
      <c r="CL68" s="359">
        <f t="shared" si="276"/>
        <v>0</v>
      </c>
      <c r="CM68" s="359">
        <f t="shared" si="276"/>
        <v>0</v>
      </c>
      <c r="CN68" s="360">
        <f t="shared" ref="CN68:CN73" si="277">SUM(CK68:CM68)/3</f>
        <v>0</v>
      </c>
      <c r="CP68" s="1471" t="s">
        <v>180</v>
      </c>
      <c r="CQ68" s="1471"/>
      <c r="CR68" s="561">
        <v>5</v>
      </c>
      <c r="CS68" s="562">
        <v>2</v>
      </c>
      <c r="CT68" s="562">
        <f t="shared" ref="CT68:CT73" si="278">CR68*CS68</f>
        <v>10</v>
      </c>
      <c r="CU68" s="1517">
        <f>(CS68+CS69+CS70)/CS74</f>
        <v>0.3888888888888889</v>
      </c>
    </row>
    <row r="69" spans="1:99" ht="23" customHeight="1">
      <c r="A69" s="77" t="s">
        <v>7</v>
      </c>
      <c r="B69" s="58"/>
      <c r="C69" s="7">
        <f t="shared" si="252"/>
        <v>30</v>
      </c>
      <c r="D69" s="7">
        <f t="shared" si="252"/>
        <v>10</v>
      </c>
      <c r="E69" s="7">
        <f t="shared" si="252"/>
        <v>33000</v>
      </c>
      <c r="F69" s="7">
        <f t="shared" si="252"/>
        <v>0</v>
      </c>
      <c r="G69" s="7">
        <f t="shared" si="252"/>
        <v>0</v>
      </c>
      <c r="H69" s="7">
        <f t="shared" si="252"/>
        <v>0</v>
      </c>
      <c r="I69" s="7">
        <f t="shared" si="252"/>
        <v>0</v>
      </c>
      <c r="J69" s="7">
        <f t="shared" si="252"/>
        <v>20</v>
      </c>
      <c r="K69" s="7">
        <f t="shared" si="264"/>
        <v>40000</v>
      </c>
      <c r="L69" s="7">
        <f t="shared" si="264"/>
        <v>73000</v>
      </c>
      <c r="M69" s="7">
        <f t="shared" si="253"/>
        <v>2433.3333333333335</v>
      </c>
      <c r="N69" s="70"/>
      <c r="O69" s="7">
        <f t="shared" si="265"/>
        <v>0</v>
      </c>
      <c r="P69" s="7">
        <f t="shared" si="265"/>
        <v>0</v>
      </c>
      <c r="Q69" s="76" t="e">
        <f t="shared" si="266"/>
        <v>#DIV/0!</v>
      </c>
      <c r="R69" s="45"/>
      <c r="T69" s="107">
        <v>3300</v>
      </c>
      <c r="U69" s="107">
        <v>3800</v>
      </c>
      <c r="V69" s="107">
        <v>4800</v>
      </c>
      <c r="W69" s="107">
        <v>2000</v>
      </c>
      <c r="X69" s="107"/>
      <c r="Y69" s="77" t="s">
        <v>7</v>
      </c>
      <c r="Z69" s="58"/>
      <c r="AA69" s="7">
        <f t="shared" si="254"/>
        <v>30</v>
      </c>
      <c r="AB69" s="7">
        <f t="shared" si="254"/>
        <v>10</v>
      </c>
      <c r="AC69" s="7">
        <f t="shared" si="254"/>
        <v>17000</v>
      </c>
      <c r="AD69" s="7">
        <f t="shared" si="254"/>
        <v>0</v>
      </c>
      <c r="AE69" s="7">
        <f t="shared" si="254"/>
        <v>0</v>
      </c>
      <c r="AF69" s="7">
        <f t="shared" si="254"/>
        <v>0</v>
      </c>
      <c r="AG69" s="7">
        <f t="shared" si="254"/>
        <v>0</v>
      </c>
      <c r="AH69" s="7">
        <f t="shared" si="254"/>
        <v>20</v>
      </c>
      <c r="AI69" s="7">
        <f t="shared" si="267"/>
        <v>28000</v>
      </c>
      <c r="AJ69" s="7">
        <f t="shared" si="267"/>
        <v>45000</v>
      </c>
      <c r="AK69" s="7">
        <f t="shared" si="255"/>
        <v>1500</v>
      </c>
      <c r="AL69" s="70" t="s">
        <v>75</v>
      </c>
      <c r="AM69" s="7">
        <f t="shared" si="268"/>
        <v>0</v>
      </c>
      <c r="AN69" s="7">
        <f t="shared" si="268"/>
        <v>0</v>
      </c>
      <c r="AO69" s="76" t="e">
        <f t="shared" si="269"/>
        <v>#DIV/0!</v>
      </c>
      <c r="AP69" s="10"/>
      <c r="AR69" s="107">
        <v>1700</v>
      </c>
      <c r="AS69" s="107">
        <v>2200</v>
      </c>
      <c r="AT69" s="107">
        <v>2200</v>
      </c>
      <c r="AU69" s="107">
        <v>1400</v>
      </c>
      <c r="AV69" s="107"/>
      <c r="AW69" s="77" t="s">
        <v>7</v>
      </c>
      <c r="AX69" s="58"/>
      <c r="AY69" s="7">
        <f>AY9+AY19+AY29+AY39+AY49+AY59</f>
        <v>30</v>
      </c>
      <c r="AZ69" s="54">
        <v>22</v>
      </c>
      <c r="BA69" s="7">
        <f t="shared" si="256"/>
        <v>0</v>
      </c>
      <c r="BB69" s="54">
        <v>10</v>
      </c>
      <c r="BC69" s="7">
        <f t="shared" si="257"/>
        <v>0</v>
      </c>
      <c r="BD69" s="54">
        <v>6</v>
      </c>
      <c r="BE69" s="6">
        <f t="shared" si="258"/>
        <v>0</v>
      </c>
      <c r="BF69" s="54"/>
      <c r="BG69" s="6">
        <f t="shared" si="259"/>
        <v>0</v>
      </c>
      <c r="BH69" s="7">
        <f>BH9+BH19+BH29+BH39+BH49+BH59</f>
        <v>73000</v>
      </c>
      <c r="BI69" s="6">
        <f t="shared" si="270"/>
        <v>2433.3333333333335</v>
      </c>
      <c r="BJ69" s="7">
        <f>BJ9+BJ19+BJ29+BJ39+BJ49+BJ59</f>
        <v>45000</v>
      </c>
      <c r="BK69" s="7">
        <f t="shared" si="271"/>
        <v>1500</v>
      </c>
      <c r="BL69" s="119">
        <f t="shared" si="260"/>
        <v>118000</v>
      </c>
      <c r="BM69" s="7" t="e">
        <f t="shared" si="260"/>
        <v>#DIV/0!</v>
      </c>
      <c r="BN69" s="90"/>
      <c r="BO69" s="76" t="e">
        <f t="shared" si="272"/>
        <v>#DIV/0!</v>
      </c>
      <c r="BP69" s="10"/>
      <c r="BR69" s="55"/>
      <c r="BS69" s="55"/>
      <c r="BT69" s="55"/>
      <c r="BU69" s="55"/>
      <c r="BV69" s="173" t="s">
        <v>7</v>
      </c>
      <c r="BW69" s="187"/>
      <c r="BX69" s="179">
        <f t="shared" si="261"/>
        <v>66</v>
      </c>
      <c r="BY69" s="179">
        <f t="shared" si="261"/>
        <v>125600</v>
      </c>
      <c r="BZ69" s="178">
        <f t="shared" si="262"/>
        <v>1903.030303030303</v>
      </c>
      <c r="CA69" s="179">
        <f>CA9+CA19+CA29+CA39+CA49+CA59</f>
        <v>67050</v>
      </c>
      <c r="CB69" s="179">
        <f t="shared" si="273"/>
        <v>1015.9090909090909</v>
      </c>
      <c r="CC69" s="179"/>
      <c r="CD69" s="119">
        <f t="shared" si="263"/>
        <v>192650</v>
      </c>
      <c r="CE69" s="179" t="e">
        <f t="shared" si="263"/>
        <v>#DIV/0!</v>
      </c>
      <c r="CF69" s="179">
        <f>CF9+CF19+CF29+CF39+CF49+CF59</f>
        <v>0</v>
      </c>
      <c r="CG69" s="206" t="e">
        <f t="shared" si="274"/>
        <v>#DIV/0!</v>
      </c>
      <c r="CI69" s="328">
        <f t="shared" si="275"/>
        <v>15.1</v>
      </c>
      <c r="CJ69" s="328">
        <f t="shared" si="275"/>
        <v>26.3</v>
      </c>
      <c r="CK69" s="359">
        <f t="shared" si="276"/>
        <v>5</v>
      </c>
      <c r="CL69" s="359">
        <f t="shared" si="276"/>
        <v>5</v>
      </c>
      <c r="CM69" s="359">
        <f t="shared" si="276"/>
        <v>4</v>
      </c>
      <c r="CN69" s="360">
        <f t="shared" si="277"/>
        <v>4.666666666666667</v>
      </c>
      <c r="CP69" s="1471" t="s">
        <v>181</v>
      </c>
      <c r="CQ69" s="1471"/>
      <c r="CR69" s="563">
        <v>4</v>
      </c>
      <c r="CS69" s="564">
        <v>5</v>
      </c>
      <c r="CT69" s="562">
        <f t="shared" si="278"/>
        <v>20</v>
      </c>
      <c r="CU69" s="1517"/>
    </row>
    <row r="70" spans="1:99" ht="23" customHeight="1">
      <c r="A70" s="77" t="s">
        <v>8</v>
      </c>
      <c r="B70" s="58"/>
      <c r="C70" s="7">
        <f t="shared" si="252"/>
        <v>30</v>
      </c>
      <c r="D70" s="7">
        <f t="shared" si="252"/>
        <v>10</v>
      </c>
      <c r="E70" s="7">
        <f t="shared" si="252"/>
        <v>33000</v>
      </c>
      <c r="F70" s="7">
        <f t="shared" si="252"/>
        <v>0</v>
      </c>
      <c r="G70" s="7">
        <f t="shared" si="252"/>
        <v>0</v>
      </c>
      <c r="H70" s="7">
        <f t="shared" si="252"/>
        <v>0</v>
      </c>
      <c r="I70" s="7">
        <f t="shared" si="252"/>
        <v>0</v>
      </c>
      <c r="J70" s="7">
        <f t="shared" si="252"/>
        <v>20</v>
      </c>
      <c r="K70" s="7">
        <f t="shared" si="264"/>
        <v>40000</v>
      </c>
      <c r="L70" s="7">
        <f t="shared" si="264"/>
        <v>73000</v>
      </c>
      <c r="M70" s="7">
        <f t="shared" si="253"/>
        <v>2433.3333333333335</v>
      </c>
      <c r="N70" s="70"/>
      <c r="O70" s="7">
        <f t="shared" si="265"/>
        <v>0</v>
      </c>
      <c r="P70" s="7">
        <f t="shared" si="265"/>
        <v>0</v>
      </c>
      <c r="Q70" s="76" t="e">
        <f t="shared" si="266"/>
        <v>#DIV/0!</v>
      </c>
      <c r="R70" s="45"/>
      <c r="T70" s="107">
        <v>3300</v>
      </c>
      <c r="U70" s="107">
        <v>3800</v>
      </c>
      <c r="V70" s="107">
        <v>4800</v>
      </c>
      <c r="W70" s="107">
        <v>2000</v>
      </c>
      <c r="X70" s="107"/>
      <c r="Y70" s="77" t="s">
        <v>8</v>
      </c>
      <c r="Z70" s="58"/>
      <c r="AA70" s="7">
        <f t="shared" si="254"/>
        <v>30</v>
      </c>
      <c r="AB70" s="7">
        <f t="shared" si="254"/>
        <v>10</v>
      </c>
      <c r="AC70" s="7">
        <f t="shared" si="254"/>
        <v>17000</v>
      </c>
      <c r="AD70" s="7">
        <f t="shared" si="254"/>
        <v>0</v>
      </c>
      <c r="AE70" s="7">
        <f t="shared" si="254"/>
        <v>0</v>
      </c>
      <c r="AF70" s="7">
        <f t="shared" si="254"/>
        <v>0</v>
      </c>
      <c r="AG70" s="7">
        <f t="shared" si="254"/>
        <v>0</v>
      </c>
      <c r="AH70" s="7">
        <f t="shared" si="254"/>
        <v>20</v>
      </c>
      <c r="AI70" s="7">
        <f t="shared" si="267"/>
        <v>28000</v>
      </c>
      <c r="AJ70" s="7">
        <f t="shared" si="267"/>
        <v>45000</v>
      </c>
      <c r="AK70" s="7">
        <f t="shared" si="255"/>
        <v>1500</v>
      </c>
      <c r="AL70" s="70" t="s">
        <v>75</v>
      </c>
      <c r="AM70" s="7">
        <f t="shared" si="268"/>
        <v>0</v>
      </c>
      <c r="AN70" s="7">
        <f t="shared" si="268"/>
        <v>0</v>
      </c>
      <c r="AO70" s="76" t="e">
        <f t="shared" si="269"/>
        <v>#DIV/0!</v>
      </c>
      <c r="AP70" s="10"/>
      <c r="AR70" s="107">
        <v>1700</v>
      </c>
      <c r="AS70" s="107">
        <v>2200</v>
      </c>
      <c r="AT70" s="107">
        <v>2200</v>
      </c>
      <c r="AU70" s="107">
        <v>1400</v>
      </c>
      <c r="AV70" s="107"/>
      <c r="AW70" s="77" t="s">
        <v>8</v>
      </c>
      <c r="AX70" s="58"/>
      <c r="AY70" s="7">
        <f>AY10+AY20+AY30+AY40+AY50+AY60</f>
        <v>30</v>
      </c>
      <c r="AZ70" s="54">
        <v>10</v>
      </c>
      <c r="BA70" s="7">
        <f t="shared" si="256"/>
        <v>0</v>
      </c>
      <c r="BB70" s="54">
        <v>24</v>
      </c>
      <c r="BC70" s="7">
        <f t="shared" si="257"/>
        <v>0</v>
      </c>
      <c r="BD70" s="54">
        <v>12</v>
      </c>
      <c r="BE70" s="6">
        <f t="shared" si="258"/>
        <v>0</v>
      </c>
      <c r="BF70" s="54"/>
      <c r="BG70" s="6">
        <f t="shared" si="259"/>
        <v>0</v>
      </c>
      <c r="BH70" s="7">
        <f>BH10+BH20+BH30+BH40+BH50+BH60</f>
        <v>73000</v>
      </c>
      <c r="BI70" s="6">
        <f t="shared" si="270"/>
        <v>2433.3333333333335</v>
      </c>
      <c r="BJ70" s="7">
        <f>BJ10+BJ20+BJ30+BJ40+BJ50+BJ60</f>
        <v>45000</v>
      </c>
      <c r="BK70" s="7">
        <f t="shared" si="271"/>
        <v>1500</v>
      </c>
      <c r="BL70" s="119">
        <f t="shared" si="260"/>
        <v>118000</v>
      </c>
      <c r="BM70" s="7" t="e">
        <f t="shared" si="260"/>
        <v>#DIV/0!</v>
      </c>
      <c r="BN70" s="90"/>
      <c r="BO70" s="76" t="e">
        <f t="shared" si="272"/>
        <v>#DIV/0!</v>
      </c>
      <c r="BP70" s="10"/>
      <c r="BR70" s="55"/>
      <c r="BS70" s="55"/>
      <c r="BT70" s="55"/>
      <c r="BU70" s="55"/>
      <c r="BV70" s="173" t="s">
        <v>8</v>
      </c>
      <c r="BW70" s="187"/>
      <c r="BX70" s="179">
        <f t="shared" si="261"/>
        <v>30</v>
      </c>
      <c r="BY70" s="179">
        <f t="shared" si="261"/>
        <v>78300</v>
      </c>
      <c r="BZ70" s="178">
        <f t="shared" si="262"/>
        <v>2610</v>
      </c>
      <c r="CA70" s="179">
        <f>CA10+CA20+CA30+CA40+CA50+CA60</f>
        <v>42700</v>
      </c>
      <c r="CB70" s="179">
        <f t="shared" si="273"/>
        <v>1423.3333333333333</v>
      </c>
      <c r="CC70" s="179"/>
      <c r="CD70" s="119">
        <f t="shared" si="263"/>
        <v>121000</v>
      </c>
      <c r="CE70" s="179" t="e">
        <f t="shared" si="263"/>
        <v>#DIV/0!</v>
      </c>
      <c r="CF70" s="179">
        <f>CF10+CF20+CF30+CF40+CF50+CF60</f>
        <v>0</v>
      </c>
      <c r="CG70" s="206" t="e">
        <f t="shared" si="274"/>
        <v>#DIV/0!</v>
      </c>
      <c r="CI70" s="328">
        <f t="shared" si="275"/>
        <v>18.2</v>
      </c>
      <c r="CJ70" s="328">
        <f t="shared" si="275"/>
        <v>22</v>
      </c>
      <c r="CK70" s="359">
        <f t="shared" si="276"/>
        <v>2</v>
      </c>
      <c r="CL70" s="359">
        <f t="shared" si="276"/>
        <v>1</v>
      </c>
      <c r="CM70" s="359">
        <f t="shared" si="276"/>
        <v>2</v>
      </c>
      <c r="CN70" s="360">
        <f t="shared" si="277"/>
        <v>1.6666666666666667</v>
      </c>
      <c r="CP70" s="1473" t="s">
        <v>462</v>
      </c>
      <c r="CQ70" s="1473"/>
      <c r="CR70" s="563">
        <v>3</v>
      </c>
      <c r="CS70" s="564">
        <v>0</v>
      </c>
      <c r="CT70" s="562">
        <f t="shared" si="278"/>
        <v>0</v>
      </c>
      <c r="CU70" s="1517"/>
    </row>
    <row r="71" spans="1:99" ht="23" customHeight="1">
      <c r="A71" s="77" t="s">
        <v>9</v>
      </c>
      <c r="B71" s="58"/>
      <c r="C71" s="7">
        <f t="shared" ref="C71:K71" si="279">C21+C11+C31+C41+C51+C61</f>
        <v>30</v>
      </c>
      <c r="D71" s="7">
        <f t="shared" si="279"/>
        <v>10</v>
      </c>
      <c r="E71" s="7">
        <f t="shared" si="279"/>
        <v>33000</v>
      </c>
      <c r="F71" s="7">
        <f t="shared" si="279"/>
        <v>0</v>
      </c>
      <c r="G71" s="7">
        <f t="shared" si="279"/>
        <v>0</v>
      </c>
      <c r="H71" s="7">
        <f t="shared" si="279"/>
        <v>0</v>
      </c>
      <c r="I71" s="7">
        <f t="shared" si="279"/>
        <v>0</v>
      </c>
      <c r="J71" s="7">
        <f t="shared" si="279"/>
        <v>20</v>
      </c>
      <c r="K71" s="7">
        <f t="shared" si="279"/>
        <v>40000</v>
      </c>
      <c r="L71" s="7">
        <f>L21+L11+L31+L41+L51+L61</f>
        <v>73000</v>
      </c>
      <c r="M71" s="7">
        <f t="shared" si="253"/>
        <v>2433.3333333333335</v>
      </c>
      <c r="N71" s="70"/>
      <c r="O71" s="7">
        <f>O21+O11+O31+O41+O51+O61</f>
        <v>0</v>
      </c>
      <c r="P71" s="7">
        <f>P21+P11+P31+P41+P51+P61</f>
        <v>0</v>
      </c>
      <c r="Q71" s="76" t="e">
        <f t="shared" si="266"/>
        <v>#DIV/0!</v>
      </c>
      <c r="R71" s="45"/>
      <c r="T71" s="107">
        <v>3300</v>
      </c>
      <c r="U71" s="107">
        <v>3800</v>
      </c>
      <c r="V71" s="107">
        <v>4800</v>
      </c>
      <c r="W71" s="107">
        <v>2000</v>
      </c>
      <c r="X71" s="107"/>
      <c r="Y71" s="77" t="s">
        <v>9</v>
      </c>
      <c r="Z71" s="58"/>
      <c r="AA71" s="7">
        <f t="shared" ref="AA71:AI71" si="280">AA21+AA11+AA31+AA41+AA51+AA61</f>
        <v>30</v>
      </c>
      <c r="AB71" s="7">
        <f t="shared" si="280"/>
        <v>10</v>
      </c>
      <c r="AC71" s="7">
        <f t="shared" si="280"/>
        <v>17000</v>
      </c>
      <c r="AD71" s="7">
        <f t="shared" si="280"/>
        <v>0</v>
      </c>
      <c r="AE71" s="7">
        <f t="shared" si="280"/>
        <v>0</v>
      </c>
      <c r="AF71" s="7">
        <f t="shared" si="280"/>
        <v>0</v>
      </c>
      <c r="AG71" s="7">
        <f t="shared" si="280"/>
        <v>0</v>
      </c>
      <c r="AH71" s="7">
        <f t="shared" si="280"/>
        <v>20</v>
      </c>
      <c r="AI71" s="7">
        <f t="shared" si="280"/>
        <v>28000</v>
      </c>
      <c r="AJ71" s="7">
        <f>AJ21+AJ11+AJ31+AJ41+AJ51+AJ61</f>
        <v>45000</v>
      </c>
      <c r="AK71" s="7">
        <f t="shared" si="255"/>
        <v>1500</v>
      </c>
      <c r="AL71" s="70" t="s">
        <v>75</v>
      </c>
      <c r="AM71" s="7">
        <f>AM21+AM11+AM31+AM41+AM51+AM61</f>
        <v>0</v>
      </c>
      <c r="AN71" s="7">
        <f>AN21+AN11+AN31+AN41+AN51+AN61</f>
        <v>0</v>
      </c>
      <c r="AO71" s="76" t="e">
        <f t="shared" si="269"/>
        <v>#DIV/0!</v>
      </c>
      <c r="AP71" s="10"/>
      <c r="AR71" s="107">
        <v>1700</v>
      </c>
      <c r="AS71" s="107">
        <v>2200</v>
      </c>
      <c r="AT71" s="107">
        <v>2200</v>
      </c>
      <c r="AU71" s="107">
        <v>1400</v>
      </c>
      <c r="AV71" s="107"/>
      <c r="AW71" s="77" t="s">
        <v>9</v>
      </c>
      <c r="AX71" s="58"/>
      <c r="AY71" s="7">
        <f>AY21+AY11+AY31+AY41+AY51+AY61</f>
        <v>30</v>
      </c>
      <c r="AZ71" s="54">
        <v>10</v>
      </c>
      <c r="BA71" s="7">
        <f t="shared" si="256"/>
        <v>0</v>
      </c>
      <c r="BB71" s="54">
        <v>24</v>
      </c>
      <c r="BC71" s="7">
        <f t="shared" si="257"/>
        <v>0</v>
      </c>
      <c r="BD71" s="54">
        <v>12</v>
      </c>
      <c r="BE71" s="6">
        <f t="shared" si="258"/>
        <v>0</v>
      </c>
      <c r="BF71" s="54"/>
      <c r="BG71" s="6">
        <f t="shared" si="259"/>
        <v>0</v>
      </c>
      <c r="BH71" s="7">
        <f>BH21+BH11+BH31+BH41+BH51+BH61</f>
        <v>73000</v>
      </c>
      <c r="BI71" s="6">
        <f t="shared" si="270"/>
        <v>2433.3333333333335</v>
      </c>
      <c r="BJ71" s="7">
        <f>BJ21+BJ11+BJ31+BJ41+BJ51+BJ61</f>
        <v>45000</v>
      </c>
      <c r="BK71" s="7">
        <f t="shared" si="271"/>
        <v>1500</v>
      </c>
      <c r="BL71" s="119">
        <f>BL21+BL11+BL31+BL41+BL51+BL61</f>
        <v>118000</v>
      </c>
      <c r="BM71" s="7" t="e">
        <f>BM21+BM11+BM31+BM41+BM51+BM61</f>
        <v>#DIV/0!</v>
      </c>
      <c r="BN71" s="90"/>
      <c r="BO71" s="76" t="e">
        <f t="shared" si="272"/>
        <v>#DIV/0!</v>
      </c>
      <c r="BP71" s="10"/>
      <c r="BR71" s="55"/>
      <c r="BS71" s="55"/>
      <c r="BT71" s="55"/>
      <c r="BU71" s="55"/>
      <c r="BV71" s="173" t="s">
        <v>9</v>
      </c>
      <c r="BW71" s="187"/>
      <c r="BX71" s="179">
        <f>BX21+BX11+BX31+BX41+BX51+BX61</f>
        <v>44</v>
      </c>
      <c r="BY71" s="179">
        <f>BY21+BY11+BY31+BY41+BY51+BY61</f>
        <v>72200</v>
      </c>
      <c r="BZ71" s="178">
        <f t="shared" si="262"/>
        <v>1640.909090909091</v>
      </c>
      <c r="CA71" s="179">
        <f>CA21+CA11+CA31+CA41+CA51+CA61</f>
        <v>44400</v>
      </c>
      <c r="CB71" s="179">
        <f t="shared" si="273"/>
        <v>1009.0909090909091</v>
      </c>
      <c r="CC71" s="179"/>
      <c r="CD71" s="119">
        <f>CD21+CD11+CD31+CD41+CD51+CD61</f>
        <v>116600</v>
      </c>
      <c r="CE71" s="179" t="e">
        <f>CE21+CE11+CE31+CE41+CE51+CE61</f>
        <v>#DIV/0!</v>
      </c>
      <c r="CF71" s="179">
        <f>CF21+CF11+CF31+CF41+CF51+CF61</f>
        <v>0</v>
      </c>
      <c r="CG71" s="206" t="e">
        <f t="shared" si="274"/>
        <v>#DIV/0!</v>
      </c>
      <c r="CI71" s="328">
        <f t="shared" si="275"/>
        <v>12.1</v>
      </c>
      <c r="CJ71" s="328">
        <f t="shared" si="275"/>
        <v>16.8</v>
      </c>
      <c r="CK71" s="359">
        <f t="shared" si="276"/>
        <v>2</v>
      </c>
      <c r="CL71" s="359">
        <f t="shared" si="276"/>
        <v>2</v>
      </c>
      <c r="CM71" s="359">
        <f t="shared" si="276"/>
        <v>2</v>
      </c>
      <c r="CN71" s="360">
        <f t="shared" si="277"/>
        <v>2</v>
      </c>
      <c r="CP71" s="1474" t="s">
        <v>177</v>
      </c>
      <c r="CQ71" s="1474"/>
      <c r="CR71" s="563">
        <v>2</v>
      </c>
      <c r="CS71" s="564">
        <v>8</v>
      </c>
      <c r="CT71" s="562">
        <f t="shared" si="278"/>
        <v>16</v>
      </c>
      <c r="CU71" s="1475">
        <f>(CS71+CS72+CS73)/CS74</f>
        <v>0.61111111111111116</v>
      </c>
    </row>
    <row r="72" spans="1:99" ht="23" customHeight="1">
      <c r="A72" s="77" t="s">
        <v>10</v>
      </c>
      <c r="B72" s="58"/>
      <c r="C72" s="7">
        <f t="shared" ref="C72:K73" si="281">C12+C22+C32+C42+C52+C62</f>
        <v>30</v>
      </c>
      <c r="D72" s="7">
        <f t="shared" si="281"/>
        <v>10</v>
      </c>
      <c r="E72" s="7">
        <f t="shared" si="281"/>
        <v>33000</v>
      </c>
      <c r="F72" s="7">
        <f t="shared" si="281"/>
        <v>0</v>
      </c>
      <c r="G72" s="7">
        <f t="shared" si="281"/>
        <v>0</v>
      </c>
      <c r="H72" s="7">
        <f t="shared" si="281"/>
        <v>0</v>
      </c>
      <c r="I72" s="7">
        <f t="shared" si="281"/>
        <v>0</v>
      </c>
      <c r="J72" s="7">
        <f t="shared" si="281"/>
        <v>20</v>
      </c>
      <c r="K72" s="7">
        <f t="shared" si="281"/>
        <v>40000</v>
      </c>
      <c r="L72" s="7">
        <f>L12+L22+L32+L42+L52+L62</f>
        <v>73000</v>
      </c>
      <c r="M72" s="7">
        <f t="shared" si="253"/>
        <v>2433.3333333333335</v>
      </c>
      <c r="N72" s="70"/>
      <c r="O72" s="7">
        <f>O12+O22+O32+O42+O52+O62</f>
        <v>160</v>
      </c>
      <c r="P72" s="7">
        <f>P12+P22+P32+P42+P52+P62</f>
        <v>0</v>
      </c>
      <c r="Q72" s="76" t="e">
        <f t="shared" si="266"/>
        <v>#DIV/0!</v>
      </c>
      <c r="R72" s="45"/>
      <c r="T72" s="107">
        <v>3300</v>
      </c>
      <c r="U72" s="107">
        <v>3800</v>
      </c>
      <c r="V72" s="107">
        <v>4800</v>
      </c>
      <c r="W72" s="107">
        <v>2000</v>
      </c>
      <c r="X72" s="107"/>
      <c r="Y72" s="77" t="s">
        <v>10</v>
      </c>
      <c r="Z72" s="58"/>
      <c r="AA72" s="7">
        <f t="shared" ref="AA72:AI73" si="282">AA12+AA22+AA32+AA42+AA52+AA62</f>
        <v>30</v>
      </c>
      <c r="AB72" s="7">
        <f t="shared" si="282"/>
        <v>10</v>
      </c>
      <c r="AC72" s="7">
        <f t="shared" si="282"/>
        <v>17000</v>
      </c>
      <c r="AD72" s="7">
        <f t="shared" si="282"/>
        <v>0</v>
      </c>
      <c r="AE72" s="7">
        <f t="shared" si="282"/>
        <v>0</v>
      </c>
      <c r="AF72" s="7">
        <f t="shared" si="282"/>
        <v>0</v>
      </c>
      <c r="AG72" s="7">
        <f t="shared" si="282"/>
        <v>0</v>
      </c>
      <c r="AH72" s="7">
        <f t="shared" si="282"/>
        <v>20</v>
      </c>
      <c r="AI72" s="7">
        <f t="shared" si="282"/>
        <v>28000</v>
      </c>
      <c r="AJ72" s="7">
        <f>AJ12+AJ22+AJ32+AJ42+AJ52+AJ62</f>
        <v>45000</v>
      </c>
      <c r="AK72" s="7">
        <f t="shared" si="255"/>
        <v>1500</v>
      </c>
      <c r="AL72" s="70" t="s">
        <v>75</v>
      </c>
      <c r="AM72" s="7">
        <f>AM12+AM22+AM32+AM42+AM52+AM62</f>
        <v>160</v>
      </c>
      <c r="AN72" s="7">
        <f>AN12+AN22+AN32+AN42+AN52+AN62</f>
        <v>0</v>
      </c>
      <c r="AO72" s="76" t="e">
        <f t="shared" si="269"/>
        <v>#DIV/0!</v>
      </c>
      <c r="AP72" s="10"/>
      <c r="AR72" s="107">
        <v>1700</v>
      </c>
      <c r="AS72" s="107">
        <v>2200</v>
      </c>
      <c r="AT72" s="107">
        <v>2200</v>
      </c>
      <c r="AU72" s="107">
        <v>1400</v>
      </c>
      <c r="AV72" s="107"/>
      <c r="AW72" s="77" t="s">
        <v>10</v>
      </c>
      <c r="AX72" s="58"/>
      <c r="AY72" s="7">
        <f>AY12+AY22+AY32+AY42+AY52+AY62</f>
        <v>30</v>
      </c>
      <c r="AZ72" s="54">
        <v>10</v>
      </c>
      <c r="BA72" s="7">
        <f t="shared" si="256"/>
        <v>0</v>
      </c>
      <c r="BB72" s="54">
        <v>24</v>
      </c>
      <c r="BC72" s="7">
        <f t="shared" si="257"/>
        <v>0</v>
      </c>
      <c r="BD72" s="54">
        <v>12</v>
      </c>
      <c r="BE72" s="6">
        <f t="shared" si="258"/>
        <v>0</v>
      </c>
      <c r="BF72" s="54"/>
      <c r="BG72" s="6">
        <f t="shared" si="259"/>
        <v>0</v>
      </c>
      <c r="BH72" s="7">
        <f>BH12+BH22+BH32+BH42+BH52+BH62</f>
        <v>73000</v>
      </c>
      <c r="BI72" s="6">
        <f t="shared" si="270"/>
        <v>2433.3333333333335</v>
      </c>
      <c r="BJ72" s="7">
        <f>BJ12+BJ22+BJ32+BJ42+BJ52+BJ62</f>
        <v>45000</v>
      </c>
      <c r="BK72" s="7">
        <f t="shared" si="271"/>
        <v>1500</v>
      </c>
      <c r="BL72" s="119">
        <f>BL12+BL22+BL32+BL42+BL52+BL62</f>
        <v>118000</v>
      </c>
      <c r="BM72" s="7" t="e">
        <f>BM12+BM22+BM32+BM42+BM52+BM62</f>
        <v>#DIV/0!</v>
      </c>
      <c r="BN72" s="90"/>
      <c r="BO72" s="76" t="e">
        <f t="shared" si="272"/>
        <v>#DIV/0!</v>
      </c>
      <c r="BP72" s="10"/>
      <c r="BR72" s="55"/>
      <c r="BS72" s="55"/>
      <c r="BT72" s="55"/>
      <c r="BU72" s="55"/>
      <c r="BV72" s="173" t="s">
        <v>10</v>
      </c>
      <c r="BW72" s="187"/>
      <c r="BX72" s="179">
        <f>BX12+BX22+BX32+BX42+BX52+BX62</f>
        <v>20</v>
      </c>
      <c r="BY72" s="179">
        <f>BY12+BY22+BY32+BY42+BY52+BY62</f>
        <v>38750</v>
      </c>
      <c r="BZ72" s="178">
        <f t="shared" si="262"/>
        <v>1937.5</v>
      </c>
      <c r="CA72" s="179">
        <f>CA12+CA22+CA32+CA42+CA52+CA62</f>
        <v>31350</v>
      </c>
      <c r="CB72" s="179">
        <f t="shared" si="273"/>
        <v>1567.5</v>
      </c>
      <c r="CC72" s="179"/>
      <c r="CD72" s="119">
        <f t="shared" ref="CD72:CF73" si="283">CD12+CD22+CD32+CD42+CD52+CD62</f>
        <v>70100</v>
      </c>
      <c r="CE72" s="179" t="e">
        <f t="shared" si="283"/>
        <v>#DIV/0!</v>
      </c>
      <c r="CF72" s="179">
        <f t="shared" si="283"/>
        <v>0</v>
      </c>
      <c r="CG72" s="206" t="e">
        <f t="shared" si="274"/>
        <v>#DIV/0!</v>
      </c>
      <c r="CI72" s="328">
        <f t="shared" si="275"/>
        <v>12</v>
      </c>
      <c r="CJ72" s="328">
        <f t="shared" si="275"/>
        <v>15.2</v>
      </c>
      <c r="CK72" s="359">
        <f t="shared" si="276"/>
        <v>2</v>
      </c>
      <c r="CL72" s="359">
        <f t="shared" si="276"/>
        <v>1</v>
      </c>
      <c r="CM72" s="359">
        <f t="shared" si="276"/>
        <v>1</v>
      </c>
      <c r="CN72" s="360">
        <f t="shared" si="277"/>
        <v>1.3333333333333333</v>
      </c>
      <c r="CP72" s="1476" t="s">
        <v>463</v>
      </c>
      <c r="CQ72" s="1476"/>
      <c r="CR72" s="563">
        <v>1</v>
      </c>
      <c r="CS72" s="564">
        <v>3</v>
      </c>
      <c r="CT72" s="562">
        <f t="shared" si="278"/>
        <v>3</v>
      </c>
      <c r="CU72" s="1475"/>
    </row>
    <row r="73" spans="1:99" ht="23" customHeight="1" thickBot="1">
      <c r="A73" s="78" t="s">
        <v>11</v>
      </c>
      <c r="B73" s="58"/>
      <c r="C73" s="7">
        <f t="shared" si="281"/>
        <v>42</v>
      </c>
      <c r="D73" s="7">
        <f t="shared" si="281"/>
        <v>12</v>
      </c>
      <c r="E73" s="7">
        <f t="shared" si="281"/>
        <v>39600</v>
      </c>
      <c r="F73" s="7">
        <f t="shared" si="281"/>
        <v>0</v>
      </c>
      <c r="G73" s="7">
        <f t="shared" si="281"/>
        <v>0</v>
      </c>
      <c r="H73" s="7">
        <f t="shared" si="281"/>
        <v>0</v>
      </c>
      <c r="I73" s="7">
        <f t="shared" si="281"/>
        <v>0</v>
      </c>
      <c r="J73" s="7">
        <f t="shared" si="281"/>
        <v>30</v>
      </c>
      <c r="K73" s="7">
        <f t="shared" si="281"/>
        <v>60000</v>
      </c>
      <c r="L73" s="7">
        <f>L13+L23+L33+L43+L53+L63</f>
        <v>99600</v>
      </c>
      <c r="M73" s="7">
        <f t="shared" si="253"/>
        <v>2371.4285714285716</v>
      </c>
      <c r="N73" s="70"/>
      <c r="O73" s="7">
        <f>O13+O23+O33+O43+O53+O63</f>
        <v>180</v>
      </c>
      <c r="P73" s="7">
        <f>P13+P23+P33+P43+P53+P63</f>
        <v>0</v>
      </c>
      <c r="Q73" s="76" t="e">
        <f t="shared" si="266"/>
        <v>#DIV/0!</v>
      </c>
      <c r="R73" s="45"/>
      <c r="T73" s="107">
        <v>3300</v>
      </c>
      <c r="U73" s="107">
        <v>3800</v>
      </c>
      <c r="V73" s="107">
        <v>4800</v>
      </c>
      <c r="W73" s="107">
        <v>2000</v>
      </c>
      <c r="X73" s="107"/>
      <c r="Y73" s="78" t="s">
        <v>11</v>
      </c>
      <c r="Z73" s="58"/>
      <c r="AA73" s="7">
        <f t="shared" si="282"/>
        <v>42</v>
      </c>
      <c r="AB73" s="7">
        <f t="shared" si="282"/>
        <v>12</v>
      </c>
      <c r="AC73" s="7">
        <f t="shared" si="282"/>
        <v>20400</v>
      </c>
      <c r="AD73" s="7">
        <f t="shared" si="282"/>
        <v>0</v>
      </c>
      <c r="AE73" s="7">
        <f t="shared" si="282"/>
        <v>0</v>
      </c>
      <c r="AF73" s="7">
        <f t="shared" si="282"/>
        <v>0</v>
      </c>
      <c r="AG73" s="7">
        <f t="shared" si="282"/>
        <v>0</v>
      </c>
      <c r="AH73" s="7">
        <f t="shared" si="282"/>
        <v>30</v>
      </c>
      <c r="AI73" s="7">
        <f t="shared" si="282"/>
        <v>42000</v>
      </c>
      <c r="AJ73" s="7">
        <f>AJ13+AJ23+AJ33+AJ43+AJ53+AJ63</f>
        <v>62400</v>
      </c>
      <c r="AK73" s="7">
        <f t="shared" si="255"/>
        <v>1485.7142857142858</v>
      </c>
      <c r="AL73" s="70" t="s">
        <v>75</v>
      </c>
      <c r="AM73" s="7">
        <f>AM13+AM23+AM33+AM43+AM53+AM63</f>
        <v>180</v>
      </c>
      <c r="AN73" s="7">
        <f>AN13+AN23+AN33+AN43+AN53+AN63</f>
        <v>0</v>
      </c>
      <c r="AO73" s="76" t="e">
        <f t="shared" si="269"/>
        <v>#DIV/0!</v>
      </c>
      <c r="AP73" s="10"/>
      <c r="AR73" s="107">
        <v>1700</v>
      </c>
      <c r="AS73" s="107">
        <v>2200</v>
      </c>
      <c r="AT73" s="107">
        <v>2200</v>
      </c>
      <c r="AU73" s="107">
        <v>1400</v>
      </c>
      <c r="AV73" s="107"/>
      <c r="AW73" s="78" t="s">
        <v>11</v>
      </c>
      <c r="AX73" s="58"/>
      <c r="AY73" s="7">
        <f>AY13+AY23+AY33+AY43+AY53+AY63</f>
        <v>42</v>
      </c>
      <c r="AZ73" s="54">
        <v>10</v>
      </c>
      <c r="BA73" s="7">
        <f t="shared" si="256"/>
        <v>0</v>
      </c>
      <c r="BB73" s="54">
        <v>28</v>
      </c>
      <c r="BC73" s="7">
        <f t="shared" si="257"/>
        <v>0</v>
      </c>
      <c r="BD73" s="54">
        <v>12</v>
      </c>
      <c r="BE73" s="6">
        <f t="shared" si="258"/>
        <v>0</v>
      </c>
      <c r="BF73" s="54"/>
      <c r="BG73" s="6">
        <f t="shared" si="259"/>
        <v>0</v>
      </c>
      <c r="BH73" s="7">
        <f>BH13+BH23+BH33+BH43+BH53+BH63</f>
        <v>99600</v>
      </c>
      <c r="BI73" s="6">
        <f t="shared" si="270"/>
        <v>2371.4285714285716</v>
      </c>
      <c r="BJ73" s="7">
        <f>BJ13+BJ23+BJ33+BJ43+BJ53+BJ63</f>
        <v>62400</v>
      </c>
      <c r="BK73" s="7">
        <f t="shared" si="271"/>
        <v>1485.7142857142858</v>
      </c>
      <c r="BL73" s="119">
        <f>BL13+BL23+BL33+BL43+BL53+BL63</f>
        <v>162000</v>
      </c>
      <c r="BM73" s="7" t="e">
        <f>BM13+BM23+BM33+BM43+BM53+BM63</f>
        <v>#DIV/0!</v>
      </c>
      <c r="BN73" s="90"/>
      <c r="BO73" s="76" t="e">
        <f t="shared" si="272"/>
        <v>#DIV/0!</v>
      </c>
      <c r="BP73" s="10"/>
      <c r="BR73" s="55"/>
      <c r="BS73" s="55"/>
      <c r="BT73" s="55"/>
      <c r="BU73" s="55"/>
      <c r="BV73" s="183" t="s">
        <v>11</v>
      </c>
      <c r="BW73" s="187"/>
      <c r="BX73" s="179">
        <f>BX13+BX23+BX33+BX43+BX53+BX63</f>
        <v>181</v>
      </c>
      <c r="BY73" s="179">
        <f>BY13+BY23+BY33+BY43+BY53+BY63</f>
        <v>287100</v>
      </c>
      <c r="BZ73" s="178">
        <f t="shared" si="262"/>
        <v>1586.1878453038673</v>
      </c>
      <c r="CA73" s="179">
        <f>CA13+CA23+CA33+CA43+CA53+CA63</f>
        <v>161100</v>
      </c>
      <c r="CB73" s="179">
        <f t="shared" si="273"/>
        <v>890.0552486187845</v>
      </c>
      <c r="CC73" s="179"/>
      <c r="CD73" s="119">
        <f t="shared" si="283"/>
        <v>448200</v>
      </c>
      <c r="CE73" s="179" t="e">
        <f t="shared" si="283"/>
        <v>#DIV/0!</v>
      </c>
      <c r="CF73" s="179">
        <f t="shared" si="283"/>
        <v>0</v>
      </c>
      <c r="CG73" s="206" t="e">
        <f t="shared" si="274"/>
        <v>#DIV/0!</v>
      </c>
      <c r="CH73" s="1">
        <f>CH14+CH24</f>
        <v>6</v>
      </c>
      <c r="CI73" s="329">
        <f>CI13+CI23+CI33+CI43+CI53+CI63</f>
        <v>14.1</v>
      </c>
      <c r="CJ73" s="329">
        <f>CJ13+CJ23+CJ33+CJ43+CJ53+CJ63</f>
        <v>21.3</v>
      </c>
      <c r="CK73" s="359">
        <f t="shared" si="276"/>
        <v>4</v>
      </c>
      <c r="CL73" s="359">
        <f t="shared" si="276"/>
        <v>4</v>
      </c>
      <c r="CM73" s="359">
        <f t="shared" si="276"/>
        <v>4</v>
      </c>
      <c r="CN73" s="361">
        <f t="shared" si="277"/>
        <v>4</v>
      </c>
      <c r="CP73" s="1477" t="s">
        <v>464</v>
      </c>
      <c r="CQ73" s="1477"/>
      <c r="CR73" s="563">
        <v>0</v>
      </c>
      <c r="CS73" s="564"/>
      <c r="CT73" s="562">
        <f t="shared" si="278"/>
        <v>0</v>
      </c>
      <c r="CU73" s="1475"/>
    </row>
    <row r="74" spans="1:99" s="42" customFormat="1" ht="47" customHeight="1" thickTop="1" thickBot="1">
      <c r="A74" s="79" t="s">
        <v>3</v>
      </c>
      <c r="B74" s="80">
        <f>SUM(B67:B73)</f>
        <v>0</v>
      </c>
      <c r="C74" s="81">
        <f>SUM(C67:C73)</f>
        <v>194</v>
      </c>
      <c r="D74" s="82">
        <f t="shared" ref="D74:K74" si="284">SUM(D67:D73)</f>
        <v>64</v>
      </c>
      <c r="E74" s="82">
        <f t="shared" si="284"/>
        <v>211200</v>
      </c>
      <c r="F74" s="82">
        <f t="shared" si="284"/>
        <v>0</v>
      </c>
      <c r="G74" s="82">
        <f t="shared" si="284"/>
        <v>0</v>
      </c>
      <c r="H74" s="82">
        <f t="shared" si="284"/>
        <v>0</v>
      </c>
      <c r="I74" s="82">
        <f t="shared" si="284"/>
        <v>0</v>
      </c>
      <c r="J74" s="82">
        <f t="shared" si="284"/>
        <v>130</v>
      </c>
      <c r="K74" s="82">
        <f t="shared" si="284"/>
        <v>260000</v>
      </c>
      <c r="L74" s="87">
        <f>SUM(L67:L73)</f>
        <v>471200</v>
      </c>
      <c r="M74" s="82">
        <f t="shared" si="253"/>
        <v>2428.8659793814431</v>
      </c>
      <c r="N74" s="86"/>
      <c r="O74" s="82">
        <f>SUM(O67:O73)</f>
        <v>510</v>
      </c>
      <c r="P74" s="82">
        <f>SUM(P67:P73)</f>
        <v>0</v>
      </c>
      <c r="Q74" s="76" t="e">
        <f t="shared" si="266"/>
        <v>#DIV/0!</v>
      </c>
      <c r="R74" s="67"/>
      <c r="T74" s="109" t="s">
        <v>48</v>
      </c>
      <c r="U74" s="110">
        <f>C74/W74</f>
        <v>64.666666666666671</v>
      </c>
      <c r="V74" s="111" t="s">
        <v>49</v>
      </c>
      <c r="W74" s="112">
        <f>W14+W24+W34+W44+W54+W64</f>
        <v>3</v>
      </c>
      <c r="X74" s="112"/>
      <c r="Y74" s="79" t="s">
        <v>3</v>
      </c>
      <c r="Z74" s="80">
        <f>SUM(Z67:Z73)</f>
        <v>0</v>
      </c>
      <c r="AA74" s="81">
        <f>SUM(AA67:AA73)</f>
        <v>194</v>
      </c>
      <c r="AB74" s="82">
        <f t="shared" ref="AB74:AI74" si="285">SUM(AB67:AB73)</f>
        <v>64</v>
      </c>
      <c r="AC74" s="82">
        <f t="shared" si="285"/>
        <v>108800</v>
      </c>
      <c r="AD74" s="82">
        <f t="shared" si="285"/>
        <v>0</v>
      </c>
      <c r="AE74" s="82">
        <f t="shared" si="285"/>
        <v>0</v>
      </c>
      <c r="AF74" s="82">
        <f t="shared" si="285"/>
        <v>0</v>
      </c>
      <c r="AG74" s="82">
        <f t="shared" si="285"/>
        <v>0</v>
      </c>
      <c r="AH74" s="82">
        <f t="shared" si="285"/>
        <v>130</v>
      </c>
      <c r="AI74" s="82">
        <f t="shared" si="285"/>
        <v>182000</v>
      </c>
      <c r="AJ74" s="87">
        <f>SUM(AJ67:AJ73)</f>
        <v>290800</v>
      </c>
      <c r="AK74" s="82">
        <f t="shared" si="255"/>
        <v>1498.9690721649486</v>
      </c>
      <c r="AL74" s="86"/>
      <c r="AM74" s="82">
        <f>SUM(AM67:AM73)</f>
        <v>510</v>
      </c>
      <c r="AN74" s="82">
        <f>SUM(AN67:AN73)</f>
        <v>0</v>
      </c>
      <c r="AO74" s="76" t="e">
        <f>(AJ74+BH74)/AN74</f>
        <v>#DIV/0!</v>
      </c>
      <c r="AP74" s="43"/>
      <c r="AR74" s="109" t="s">
        <v>48</v>
      </c>
      <c r="AS74" s="110">
        <f>AA74/AU74</f>
        <v>64.666666666666671</v>
      </c>
      <c r="AT74" s="111" t="s">
        <v>49</v>
      </c>
      <c r="AU74" s="112">
        <v>3</v>
      </c>
      <c r="AV74" s="112"/>
      <c r="AW74" s="117" t="s">
        <v>3</v>
      </c>
      <c r="AX74" s="81">
        <f>SUM(AX67:AX73)</f>
        <v>0</v>
      </c>
      <c r="AY74" s="81">
        <f>SUM(AY67:AY73)</f>
        <v>194</v>
      </c>
      <c r="AZ74" s="81">
        <f t="shared" ref="AZ74:BG74" si="286">SUM(AZ67:AZ73)</f>
        <v>84</v>
      </c>
      <c r="BA74" s="81">
        <f t="shared" si="286"/>
        <v>0</v>
      </c>
      <c r="BB74" s="81">
        <f t="shared" si="286"/>
        <v>120</v>
      </c>
      <c r="BC74" s="81">
        <f t="shared" si="286"/>
        <v>0</v>
      </c>
      <c r="BD74" s="81">
        <f t="shared" si="286"/>
        <v>60</v>
      </c>
      <c r="BE74" s="81">
        <f t="shared" si="286"/>
        <v>0</v>
      </c>
      <c r="BF74" s="81">
        <f t="shared" si="286"/>
        <v>0</v>
      </c>
      <c r="BG74" s="81">
        <f t="shared" si="286"/>
        <v>0</v>
      </c>
      <c r="BH74" s="81">
        <f>SUM(BH67:BH73)</f>
        <v>471200</v>
      </c>
      <c r="BI74" s="81">
        <f>BH74/AY74</f>
        <v>2428.8659793814431</v>
      </c>
      <c r="BJ74" s="81">
        <f>SUM(BJ67:BJ73)</f>
        <v>290800</v>
      </c>
      <c r="BK74" s="81">
        <f t="shared" si="271"/>
        <v>1498.9690721649486</v>
      </c>
      <c r="BL74" s="118">
        <f>SUM(BL67:BL73)</f>
        <v>762000</v>
      </c>
      <c r="BM74" s="81">
        <f>BL74/AY74</f>
        <v>3927.8350515463917</v>
      </c>
      <c r="BN74" s="92"/>
      <c r="BO74" s="102" t="e">
        <f t="shared" si="272"/>
        <v>#DIV/0!</v>
      </c>
      <c r="BP74" s="43"/>
      <c r="BR74" s="63" t="s">
        <v>48</v>
      </c>
      <c r="BS74" s="103">
        <f>AY74/BU74</f>
        <v>64.666666666666671</v>
      </c>
      <c r="BT74" s="62" t="s">
        <v>49</v>
      </c>
      <c r="BU74" s="42">
        <f>W74</f>
        <v>3</v>
      </c>
      <c r="BV74" s="188" t="s">
        <v>3</v>
      </c>
      <c r="BW74" s="189">
        <f>SUM(BW67:BW73)</f>
        <v>0</v>
      </c>
      <c r="BX74" s="81">
        <f>SUM(BX67:BX73)</f>
        <v>538</v>
      </c>
      <c r="BY74" s="81">
        <f>SUM(BY67:BY73)</f>
        <v>1011650</v>
      </c>
      <c r="BZ74" s="81">
        <f t="shared" si="262"/>
        <v>1880.3903345724907</v>
      </c>
      <c r="CA74" s="81">
        <f>SUM(CA67:CA73)</f>
        <v>588100</v>
      </c>
      <c r="CB74" s="81">
        <f>CA74/BX74</f>
        <v>1093.1226765799256</v>
      </c>
      <c r="CC74" s="81"/>
      <c r="CD74" s="81">
        <f>SUM(CD67:CD73)</f>
        <v>1599750</v>
      </c>
      <c r="CE74" s="81">
        <f>CD74/BX74</f>
        <v>2973.5130111524163</v>
      </c>
      <c r="CF74" s="207">
        <f>SUM(CF67:CF73)</f>
        <v>0</v>
      </c>
      <c r="CG74" s="102" t="e">
        <f>CD74/CF74</f>
        <v>#DIV/0!</v>
      </c>
      <c r="CI74" s="325">
        <f>SUM(CI67:CI73)/CH73</f>
        <v>13.733333333333334</v>
      </c>
      <c r="CJ74" s="330">
        <f>SUM(CJ67:CJ73)/CH73</f>
        <v>20.683333333333334</v>
      </c>
      <c r="CK74" s="403">
        <f>SUM(CK67:CK73)/CH73</f>
        <v>3.1666666666666665</v>
      </c>
      <c r="CL74" s="403">
        <f>SUM(CL67:CL73)/CH73</f>
        <v>2.5</v>
      </c>
      <c r="CM74" s="403">
        <f>SUM(CM67:CM73)/CH73</f>
        <v>2.5</v>
      </c>
      <c r="CN74" s="404">
        <f>SUM(CK74:CM74)/3</f>
        <v>2.7222222222222219</v>
      </c>
      <c r="CP74" s="1486" t="s">
        <v>465</v>
      </c>
      <c r="CQ74" s="1486"/>
      <c r="CR74" s="1486"/>
      <c r="CS74" s="564">
        <f>SUM(CS68:CS73)</f>
        <v>18</v>
      </c>
      <c r="CT74" s="564">
        <f>SUM(CT68:CT73)</f>
        <v>49</v>
      </c>
      <c r="CU74" s="567">
        <f>CU68+CU71</f>
        <v>1</v>
      </c>
    </row>
    <row r="75" spans="1:99"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7"/>
    </row>
    <row r="76" spans="1:99"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row>
    <row r="77" spans="1:99" ht="32.25" hidden="1" customHeight="1" thickTop="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1"/>
      <c r="CE77" s="93"/>
      <c r="CF77" s="93"/>
      <c r="CG77" s="14"/>
    </row>
    <row r="78" spans="1:99" ht="32.25" hidden="1" customHeight="1" thickTop="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5"/>
      <c r="CE78" s="94"/>
      <c r="CF78" s="94"/>
    </row>
    <row r="79" spans="1:99" ht="32.25" hidden="1" customHeight="1" thickTop="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13" t="s">
        <v>29</v>
      </c>
      <c r="CE79" s="95"/>
      <c r="CF79" s="95"/>
      <c r="CG79" s="39"/>
    </row>
    <row r="80" spans="1:99" ht="32.25" hidden="1" customHeight="1" thickTop="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19" t="e">
        <f>#REF!*BX80</f>
        <v>#REF!</v>
      </c>
      <c r="CE80" s="96"/>
      <c r="CF80" s="96"/>
      <c r="CG80" s="40"/>
    </row>
    <row r="81" spans="1:109" ht="21" hidden="1" customHeight="1" thickTop="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09" ht="32.25" hidden="1" customHeight="1" thickTop="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09" ht="32.25" hidden="1" customHeight="1" thickTop="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t="s">
        <v>29</v>
      </c>
      <c r="CE83" s="69"/>
      <c r="CF83" s="69"/>
    </row>
    <row r="84" spans="1:109" s="11" customFormat="1" ht="32.25" hidden="1" customHeight="1" thickTop="1">
      <c r="A84" s="1478"/>
      <c r="B84" s="1479"/>
      <c r="C84" s="28">
        <f t="shared" ref="C84:P84" si="287">C74-C80</f>
        <v>194</v>
      </c>
      <c r="D84" s="28">
        <f t="shared" si="287"/>
        <v>64</v>
      </c>
      <c r="E84" s="28"/>
      <c r="F84" s="28"/>
      <c r="G84" s="28">
        <f t="shared" si="287"/>
        <v>0</v>
      </c>
      <c r="H84" s="28"/>
      <c r="I84" s="28">
        <f t="shared" si="287"/>
        <v>0</v>
      </c>
      <c r="J84" s="28"/>
      <c r="K84" s="29">
        <f t="shared" si="287"/>
        <v>260000</v>
      </c>
      <c r="L84" s="29"/>
      <c r="M84" s="29"/>
      <c r="N84" s="28">
        <f t="shared" si="287"/>
        <v>0</v>
      </c>
      <c r="O84" s="28"/>
      <c r="P84" s="28">
        <f t="shared" si="287"/>
        <v>0</v>
      </c>
      <c r="Q84" s="1"/>
      <c r="R84" s="1"/>
      <c r="T84" s="113"/>
      <c r="U84" s="113"/>
      <c r="V84" s="113"/>
      <c r="W84" s="113"/>
      <c r="X84" s="113"/>
      <c r="Y84" s="1478"/>
      <c r="Z84" s="1479"/>
      <c r="AA84" s="28">
        <f>AA74-AA80</f>
        <v>194</v>
      </c>
      <c r="AB84" s="28">
        <f>AB74-AB80</f>
        <v>64</v>
      </c>
      <c r="AC84" s="28"/>
      <c r="AD84" s="28"/>
      <c r="AE84" s="28">
        <f>AE74-AE80</f>
        <v>0</v>
      </c>
      <c r="AF84" s="28"/>
      <c r="AG84" s="28">
        <f>AG74-AG80</f>
        <v>0</v>
      </c>
      <c r="AH84" s="28"/>
      <c r="AI84" s="29">
        <f>AI74-AI80</f>
        <v>182000</v>
      </c>
      <c r="AJ84" s="29"/>
      <c r="AK84" s="29"/>
      <c r="AL84" s="28">
        <f>AL74-AL80</f>
        <v>0</v>
      </c>
      <c r="AM84" s="28"/>
      <c r="AN84" s="28">
        <f>AN74-AN80</f>
        <v>0</v>
      </c>
      <c r="AO84" s="1"/>
      <c r="AP84" s="1"/>
      <c r="AR84" s="113"/>
      <c r="AS84" s="113"/>
      <c r="AT84" s="113"/>
      <c r="AU84" s="113"/>
      <c r="AV84" s="113"/>
      <c r="AW84" s="1478"/>
      <c r="AX84" s="1479"/>
      <c r="AY84" s="28">
        <f>AY74-AY80</f>
        <v>194</v>
      </c>
      <c r="AZ84" s="28">
        <f>AZ74-AZ80</f>
        <v>84</v>
      </c>
      <c r="BA84" s="28"/>
      <c r="BB84" s="28"/>
      <c r="BC84" s="28">
        <f>BC74-BC80</f>
        <v>0</v>
      </c>
      <c r="BD84" s="28"/>
      <c r="BE84" s="28">
        <f>BE74-BE80</f>
        <v>0</v>
      </c>
      <c r="BF84" s="28"/>
      <c r="BG84" s="29">
        <f>BG74-BG80</f>
        <v>0</v>
      </c>
      <c r="BH84" s="29"/>
      <c r="BI84" s="29"/>
      <c r="BJ84" s="28">
        <f>BJ74-BJ80</f>
        <v>290800</v>
      </c>
      <c r="BK84" s="28"/>
      <c r="BL84" s="28">
        <f>BL74-BL80</f>
        <v>762000</v>
      </c>
      <c r="BM84" s="97"/>
      <c r="BN84" s="97"/>
      <c r="BO84" s="1"/>
      <c r="BP84" s="1"/>
      <c r="BV84" s="1478"/>
      <c r="BW84" s="1479"/>
      <c r="BX84" s="28">
        <f>BX74-BX80</f>
        <v>538</v>
      </c>
      <c r="BY84" s="29"/>
      <c r="BZ84" s="29"/>
      <c r="CA84" s="28" t="e">
        <f>CA74-CA80</f>
        <v>#REF!</v>
      </c>
      <c r="CB84" s="28"/>
      <c r="CC84" s="28"/>
      <c r="CD84" s="28" t="e">
        <f>CD74-CD80</f>
        <v>#REF!</v>
      </c>
      <c r="CE84" s="97"/>
      <c r="CF84" s="97"/>
      <c r="CG84" s="1"/>
    </row>
    <row r="85" spans="1:109" s="11" customFormat="1" ht="32.25" hidden="1" customHeight="1" thickTop="1">
      <c r="A85" s="1478"/>
      <c r="B85" s="1479"/>
      <c r="C85" s="30" t="e">
        <f>C74/C80</f>
        <v>#DIV/0!</v>
      </c>
      <c r="D85" s="30" t="e">
        <f t="shared" ref="D85:P85" si="288">D74/D80</f>
        <v>#DIV/0!</v>
      </c>
      <c r="E85" s="30"/>
      <c r="F85" s="30"/>
      <c r="G85" s="30" t="e">
        <f t="shared" si="288"/>
        <v>#DIV/0!</v>
      </c>
      <c r="H85" s="30"/>
      <c r="I85" s="30" t="e">
        <f t="shared" si="288"/>
        <v>#DIV/0!</v>
      </c>
      <c r="J85" s="30"/>
      <c r="K85" s="30" t="e">
        <f t="shared" si="288"/>
        <v>#DIV/0!</v>
      </c>
      <c r="L85" s="30"/>
      <c r="M85" s="30"/>
      <c r="N85" s="30" t="e">
        <f t="shared" si="288"/>
        <v>#DIV/0!</v>
      </c>
      <c r="O85" s="30"/>
      <c r="P85" s="30" t="e">
        <f t="shared" si="288"/>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t="e">
        <f>CD74/CD80</f>
        <v>#REF!</v>
      </c>
      <c r="CE85" s="98"/>
      <c r="CF85" s="98"/>
      <c r="CG85" s="1"/>
    </row>
    <row r="86" spans="1:109" s="11" customFormat="1" ht="32.25" hidden="1" customHeight="1" thickTop="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row>
    <row r="87" spans="1:109" s="11" customFormat="1" ht="32.25" hidden="1" customHeight="1" thickTop="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t="s">
        <v>29</v>
      </c>
      <c r="CE87" s="69"/>
      <c r="CF87" s="69"/>
      <c r="CG87" s="1"/>
    </row>
    <row r="88" spans="1:109" s="11" customFormat="1" ht="32.25" hidden="1" customHeight="1" thickTop="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99"/>
      <c r="CF88" s="99"/>
      <c r="CG88" s="1"/>
    </row>
    <row r="89" spans="1:109" s="11" customFormat="1" ht="32.25" hidden="1" customHeight="1" thickTop="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row>
    <row r="90" spans="1:109" s="11" customFormat="1" ht="32.25" hidden="1" customHeight="1" thickTop="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t="s">
        <v>29</v>
      </c>
      <c r="CE90" s="69"/>
      <c r="CF90" s="69"/>
      <c r="CG90" s="1"/>
    </row>
    <row r="91" spans="1:109" s="11" customFormat="1" ht="30" hidden="1" customHeight="1" thickTop="1">
      <c r="A91" s="1478"/>
      <c r="B91" s="1479"/>
      <c r="C91" s="22">
        <f>C74-C88</f>
        <v>194</v>
      </c>
      <c r="D91" s="22">
        <f t="shared" ref="D91:P91" si="289">D74-D88</f>
        <v>64</v>
      </c>
      <c r="E91" s="22"/>
      <c r="F91" s="22"/>
      <c r="G91" s="22">
        <f t="shared" si="289"/>
        <v>0</v>
      </c>
      <c r="H91" s="22"/>
      <c r="I91" s="22">
        <f t="shared" si="289"/>
        <v>0</v>
      </c>
      <c r="J91" s="22"/>
      <c r="K91" s="22">
        <f t="shared" si="289"/>
        <v>260000</v>
      </c>
      <c r="L91" s="22"/>
      <c r="M91" s="22"/>
      <c r="N91" s="22">
        <f t="shared" si="289"/>
        <v>0</v>
      </c>
      <c r="O91" s="22"/>
      <c r="P91" s="22">
        <f t="shared" si="289"/>
        <v>0</v>
      </c>
      <c r="Q91" s="1"/>
      <c r="R91" s="1"/>
      <c r="T91" s="113"/>
      <c r="U91" s="113"/>
      <c r="V91" s="113"/>
      <c r="W91" s="113"/>
      <c r="X91" s="113"/>
      <c r="Y91" s="1478"/>
      <c r="Z91" s="1479"/>
      <c r="AA91" s="22">
        <f>AA74-AA88</f>
        <v>194</v>
      </c>
      <c r="AB91" s="22">
        <f>AB74-AB88</f>
        <v>64</v>
      </c>
      <c r="AC91" s="22"/>
      <c r="AD91" s="22"/>
      <c r="AE91" s="22">
        <f>AE74-AE88</f>
        <v>0</v>
      </c>
      <c r="AF91" s="22"/>
      <c r="AG91" s="22">
        <f>AG74-AG88</f>
        <v>0</v>
      </c>
      <c r="AH91" s="22"/>
      <c r="AI91" s="22">
        <f>AI74-AI88</f>
        <v>182000</v>
      </c>
      <c r="AJ91" s="22"/>
      <c r="AK91" s="22"/>
      <c r="AL91" s="22">
        <f>AL74-AL88</f>
        <v>0</v>
      </c>
      <c r="AM91" s="22"/>
      <c r="AN91" s="22">
        <f>AN74-AN88</f>
        <v>0</v>
      </c>
      <c r="AO91" s="1"/>
      <c r="AP91" s="1"/>
      <c r="AR91" s="113"/>
      <c r="AS91" s="113"/>
      <c r="AT91" s="113"/>
      <c r="AU91" s="113"/>
      <c r="AV91" s="113"/>
      <c r="AW91" s="1478"/>
      <c r="AX91" s="1479"/>
      <c r="AY91" s="22">
        <f>AY74-AY88</f>
        <v>194</v>
      </c>
      <c r="AZ91" s="22">
        <f>AZ74-AZ88</f>
        <v>84</v>
      </c>
      <c r="BA91" s="22"/>
      <c r="BB91" s="22"/>
      <c r="BC91" s="22">
        <f>BC74-BC88</f>
        <v>0</v>
      </c>
      <c r="BD91" s="22"/>
      <c r="BE91" s="22">
        <f>BE74-BE88</f>
        <v>0</v>
      </c>
      <c r="BF91" s="22"/>
      <c r="BG91" s="22">
        <f>BG74-BG88</f>
        <v>0</v>
      </c>
      <c r="BH91" s="22"/>
      <c r="BI91" s="22"/>
      <c r="BJ91" s="22">
        <f>BJ74-BJ88</f>
        <v>290800</v>
      </c>
      <c r="BK91" s="22"/>
      <c r="BL91" s="22">
        <f>BL74-BL88</f>
        <v>762000</v>
      </c>
      <c r="BM91" s="100"/>
      <c r="BN91" s="100"/>
      <c r="BO91" s="1"/>
      <c r="BP91" s="1"/>
      <c r="BV91" s="1478"/>
      <c r="BW91" s="1479"/>
      <c r="BX91" s="22">
        <f>BX74-BX88</f>
        <v>538</v>
      </c>
      <c r="BY91" s="22"/>
      <c r="BZ91" s="22"/>
      <c r="CA91" s="22">
        <f>CA74-CA88</f>
        <v>588100</v>
      </c>
      <c r="CB91" s="22"/>
      <c r="CC91" s="22"/>
      <c r="CD91" s="22">
        <f>CD74-CD88</f>
        <v>1599750</v>
      </c>
      <c r="CE91" s="100"/>
      <c r="CF91" s="100"/>
      <c r="CG91" s="1"/>
    </row>
    <row r="92" spans="1:109" s="11" customFormat="1" ht="32" hidden="1" customHeight="1" thickTop="1">
      <c r="A92" s="1478"/>
      <c r="B92" s="1479"/>
      <c r="C92" s="64" t="e">
        <f>C74/C88</f>
        <v>#DIV/0!</v>
      </c>
      <c r="D92" s="64" t="e">
        <f t="shared" ref="D92:P92" si="290">D74/D88</f>
        <v>#DIV/0!</v>
      </c>
      <c r="E92" s="64"/>
      <c r="F92" s="64"/>
      <c r="G92" s="64" t="e">
        <f t="shared" si="290"/>
        <v>#DIV/0!</v>
      </c>
      <c r="H92" s="64"/>
      <c r="I92" s="64" t="e">
        <f t="shared" si="290"/>
        <v>#DIV/0!</v>
      </c>
      <c r="J92" s="64"/>
      <c r="K92" s="64" t="e">
        <f t="shared" si="290"/>
        <v>#DIV/0!</v>
      </c>
      <c r="L92" s="25"/>
      <c r="M92" s="25"/>
      <c r="N92" s="25" t="e">
        <f t="shared" si="290"/>
        <v>#DIV/0!</v>
      </c>
      <c r="O92" s="25"/>
      <c r="P92" s="25" t="e">
        <f t="shared" si="290"/>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t="e">
        <f>CD74/CD88</f>
        <v>#DIV/0!</v>
      </c>
      <c r="CE92" s="72"/>
      <c r="CF92" s="72"/>
      <c r="CG92" s="17"/>
    </row>
    <row r="93" spans="1:109"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692727.27272727271</v>
      </c>
      <c r="BM93" s="1"/>
      <c r="BN93" s="1"/>
      <c r="BO93" s="1"/>
      <c r="BP93" s="1"/>
      <c r="BV93" s="83"/>
      <c r="BW93" s="83"/>
      <c r="BX93" s="83"/>
      <c r="BY93" s="1490"/>
      <c r="BZ93" s="1490"/>
      <c r="CA93" s="1"/>
      <c r="CB93" s="1"/>
      <c r="CC93" s="203" t="s">
        <v>140</v>
      </c>
      <c r="CD93" s="195">
        <f>CD74/1.1</f>
        <v>1454318.1818181816</v>
      </c>
      <c r="CE93" s="202" t="s">
        <v>139</v>
      </c>
      <c r="CF93" s="286">
        <f>CD93/BL93</f>
        <v>2.0994094488188972</v>
      </c>
      <c r="CG93" s="1491">
        <f>CD93-BL93</f>
        <v>761590.90909090894</v>
      </c>
      <c r="CH93" s="1488"/>
      <c r="CI93" s="1488"/>
      <c r="CJ93" s="1488"/>
      <c r="CK93" s="1488"/>
      <c r="CO93" s="402"/>
      <c r="CQ93" s="518">
        <f>CD93/DE93</f>
        <v>7.6343254735214541E-2</v>
      </c>
      <c r="CS93" s="1493">
        <f>CT74/CS74</f>
        <v>2.7222222222222223</v>
      </c>
      <c r="CT93" s="1493"/>
      <c r="CW93" s="512"/>
      <c r="CX93" s="512"/>
      <c r="CY93" s="512"/>
      <c r="CZ93" s="512"/>
      <c r="DA93" s="512"/>
      <c r="DB93" s="512"/>
      <c r="DC93" s="513"/>
      <c r="DD93" s="512"/>
      <c r="DE93" s="517">
        <v>19049727.27272727</v>
      </c>
    </row>
    <row r="94" spans="1:109"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
      <c r="CB94" s="1"/>
      <c r="CC94" s="1">
        <f>CC74/1.1</f>
        <v>0</v>
      </c>
      <c r="CD94" s="1"/>
      <c r="CE94" s="1" t="s">
        <v>451</v>
      </c>
      <c r="CF94" s="238" t="s">
        <v>447</v>
      </c>
      <c r="CG94" s="1"/>
      <c r="CO94" s="402"/>
      <c r="CW94" s="512"/>
      <c r="CX94" s="512"/>
      <c r="CY94" s="512"/>
      <c r="CZ94" s="512"/>
      <c r="DA94" s="512"/>
      <c r="DB94" s="512"/>
      <c r="DC94" s="513"/>
      <c r="DD94" s="512"/>
      <c r="DE94" s="512"/>
    </row>
    <row r="95" spans="1:109" ht="66" customHeight="1" thickTop="1" thickBot="1">
      <c r="A95" s="1489"/>
      <c r="B95" s="1489"/>
      <c r="C95" s="1489"/>
      <c r="D95" s="150">
        <f>D74/(D74+F74+H74+J74)</f>
        <v>0.32989690721649484</v>
      </c>
      <c r="E95" s="66">
        <f>E74/(E74+G74+I74+K74)</f>
        <v>0.44821731748726656</v>
      </c>
      <c r="F95" s="150">
        <f>F74/(D74+F74+H74+J74)</f>
        <v>0</v>
      </c>
      <c r="G95" s="66">
        <f>G74/(E74+G74+I74+K74)</f>
        <v>0</v>
      </c>
      <c r="H95" s="150">
        <f>H74/(D74+F74+H74+J74)</f>
        <v>0</v>
      </c>
      <c r="I95" s="66">
        <f>I74/(E74+G74+I74+K74)</f>
        <v>0</v>
      </c>
      <c r="J95" s="153">
        <f>J74/(D74+F74+H74+J74)</f>
        <v>0.67010309278350511</v>
      </c>
      <c r="K95" s="66">
        <f>K74/(E74+G74+I74+K74)</f>
        <v>0.55178268251273344</v>
      </c>
      <c r="L95" s="66">
        <f>D95+F95+H95+J95</f>
        <v>1</v>
      </c>
      <c r="M95" s="66">
        <f>E95+G95+I95+K95</f>
        <v>1</v>
      </c>
      <c r="N95" s="536">
        <v>350</v>
      </c>
      <c r="O95" s="536">
        <v>700</v>
      </c>
      <c r="P95" s="145">
        <f>L74/1.1</f>
        <v>428363.63636363635</v>
      </c>
      <c r="Q95" s="146">
        <f>N95*O95</f>
        <v>245000</v>
      </c>
      <c r="Y95" s="1489"/>
      <c r="Z95" s="1489"/>
      <c r="AA95" s="1489"/>
      <c r="AB95" s="66">
        <f>AB74/(AB74+AD74+AF74+AH74)</f>
        <v>0.32989690721649484</v>
      </c>
      <c r="AC95" s="66">
        <f>AC74/(AC74+AE74+AG74+AI74)</f>
        <v>0.37414030261348008</v>
      </c>
      <c r="AD95" s="66">
        <f>AD74/(AB74+AD74+AF74+AH74)</f>
        <v>0</v>
      </c>
      <c r="AE95" s="66">
        <f>AE74/(AC74+AE74+AG74+AI74)</f>
        <v>0</v>
      </c>
      <c r="AF95" s="66">
        <f>AF74/(AB74+AD74+AF74+AH74)</f>
        <v>0</v>
      </c>
      <c r="AG95" s="66">
        <f>AG74/(AC74+AE74+AG74+AI74)</f>
        <v>0</v>
      </c>
      <c r="AH95" s="66">
        <f>AH74/(AB74+AD74+AF74+AH74)</f>
        <v>0.67010309278350511</v>
      </c>
      <c r="AI95" s="66">
        <f>AI74/(AC74+AE74+AG74+AI74)</f>
        <v>0.62585969738651992</v>
      </c>
      <c r="AJ95" s="66">
        <f>AB95+AD95+AF95+AH95</f>
        <v>1</v>
      </c>
      <c r="AK95" s="66">
        <f>AC95+AE95+AG95+AI95</f>
        <v>1</v>
      </c>
      <c r="AL95" s="1">
        <f>N95</f>
        <v>350</v>
      </c>
      <c r="AM95" s="519">
        <v>600</v>
      </c>
      <c r="AN95" s="145">
        <f>AJ74/1.1</f>
        <v>264363.63636363635</v>
      </c>
      <c r="AO95" s="146">
        <f>AL95*AM95</f>
        <v>210000</v>
      </c>
      <c r="AX95" s="1"/>
      <c r="AZ95" s="72"/>
      <c r="BA95" s="72"/>
      <c r="BB95" s="72"/>
      <c r="BC95" s="72"/>
      <c r="BD95" s="72"/>
      <c r="BE95" s="72"/>
      <c r="BF95" s="72"/>
      <c r="BG95" s="72"/>
      <c r="BH95" s="72"/>
      <c r="BI95" s="72"/>
      <c r="BJ95" s="1494" t="s">
        <v>450</v>
      </c>
      <c r="BK95" s="1495"/>
      <c r="BL95" s="1495"/>
      <c r="BM95" s="539">
        <f>BL93/BO95</f>
        <v>0.73304473304473305</v>
      </c>
      <c r="BN95" s="537">
        <v>490000</v>
      </c>
      <c r="BO95" s="84">
        <f>Q95+AO95+BN95</f>
        <v>945000</v>
      </c>
      <c r="BY95" s="72"/>
      <c r="BZ95" s="72"/>
      <c r="CA95" s="1494" t="s">
        <v>446</v>
      </c>
      <c r="CB95" s="1495"/>
      <c r="CC95" s="1495"/>
      <c r="CD95" s="1495"/>
      <c r="CE95" s="540">
        <f>CD93/BO95</f>
        <v>1.5389610389610389</v>
      </c>
      <c r="CF95" s="541">
        <f>CC94/BN95</f>
        <v>0</v>
      </c>
      <c r="CG95" s="84">
        <f>CD93-BO95</f>
        <v>509318.18181818165</v>
      </c>
      <c r="CO95" s="354"/>
      <c r="CW95" s="486"/>
      <c r="CX95" s="486"/>
      <c r="CY95" s="486"/>
      <c r="CZ95" s="486"/>
      <c r="DA95" s="486"/>
      <c r="DB95" s="486"/>
      <c r="DC95" s="487"/>
      <c r="DD95" s="486"/>
      <c r="DE95" s="486"/>
    </row>
    <row r="96" spans="1:109" ht="17" thickTop="1"/>
    <row r="97" spans="1:50" ht="32" customHeight="1"/>
    <row r="98" spans="1:50" s="31" customFormat="1" ht="34.25" customHeight="1">
      <c r="A98" s="41" t="s">
        <v>88</v>
      </c>
      <c r="B98" s="42"/>
      <c r="T98" s="105"/>
      <c r="U98" s="105"/>
      <c r="V98" s="105"/>
      <c r="W98" s="105"/>
      <c r="X98" s="105"/>
      <c r="Y98" s="41"/>
      <c r="Z98" s="42"/>
      <c r="AR98" s="105"/>
      <c r="AS98" s="105"/>
      <c r="AT98" s="105"/>
      <c r="AU98" s="105"/>
      <c r="AV98" s="105"/>
      <c r="AW98" s="41"/>
      <c r="AX98" s="42"/>
    </row>
    <row r="99" spans="1:50"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row>
    <row r="100" spans="1:50"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1</v>
      </c>
      <c r="P100" s="1501">
        <f>K100*O100</f>
        <v>1815000</v>
      </c>
      <c r="Q100" s="1501"/>
      <c r="R100" s="131"/>
      <c r="S100" s="131"/>
      <c r="T100" s="1497">
        <f>M100*O100</f>
        <v>180</v>
      </c>
      <c r="U100" s="1497"/>
      <c r="V100" s="1497"/>
      <c r="W100" s="1497"/>
      <c r="Y100" s="11">
        <v>5500</v>
      </c>
      <c r="AA100" s="1">
        <v>5</v>
      </c>
      <c r="AB100" s="1">
        <v>483600</v>
      </c>
      <c r="AC100" s="148">
        <v>1221000</v>
      </c>
    </row>
    <row r="101" spans="1:50" ht="73" customHeight="1">
      <c r="A101" s="1497" t="s">
        <v>93</v>
      </c>
      <c r="B101" s="1497"/>
      <c r="C101" s="1497"/>
      <c r="D101" s="1497"/>
      <c r="E101" s="1502" t="s">
        <v>101</v>
      </c>
      <c r="F101" s="1502"/>
      <c r="G101" s="1502"/>
      <c r="H101" s="1502"/>
      <c r="I101" s="1499">
        <v>280</v>
      </c>
      <c r="J101" s="1499"/>
      <c r="K101" s="1500">
        <f t="shared" ref="K101:K106" si="291">I101*Y101</f>
        <v>1540000</v>
      </c>
      <c r="L101" s="1500"/>
      <c r="M101" s="1499">
        <v>170</v>
      </c>
      <c r="N101" s="1499"/>
      <c r="O101" s="143">
        <v>1</v>
      </c>
      <c r="P101" s="1501">
        <f t="shared" ref="P101:P106" si="292">K101*O101</f>
        <v>1540000</v>
      </c>
      <c r="Q101" s="1501"/>
      <c r="R101" s="131"/>
      <c r="S101" s="131"/>
      <c r="T101" s="1497">
        <f t="shared" ref="T101:T106" si="293">M101*O101</f>
        <v>170</v>
      </c>
      <c r="U101" s="1497"/>
      <c r="V101" s="1497"/>
      <c r="W101" s="1497"/>
      <c r="Y101" s="11">
        <v>5500</v>
      </c>
      <c r="AA101" s="1">
        <v>6</v>
      </c>
      <c r="AB101" s="16">
        <v>5545800</v>
      </c>
      <c r="AC101" s="148">
        <v>17338000</v>
      </c>
    </row>
    <row r="102" spans="1:50" ht="73" customHeight="1">
      <c r="A102" s="1497" t="s">
        <v>94</v>
      </c>
      <c r="B102" s="1497"/>
      <c r="C102" s="1497"/>
      <c r="D102" s="1497"/>
      <c r="E102" s="1502" t="s">
        <v>103</v>
      </c>
      <c r="F102" s="1502"/>
      <c r="G102" s="1502"/>
      <c r="H102" s="1502"/>
      <c r="I102" s="1499">
        <v>220</v>
      </c>
      <c r="J102" s="1499"/>
      <c r="K102" s="1500">
        <f t="shared" si="291"/>
        <v>1210000</v>
      </c>
      <c r="L102" s="1500"/>
      <c r="M102" s="1499">
        <v>160</v>
      </c>
      <c r="N102" s="1499"/>
      <c r="O102" s="143">
        <v>1</v>
      </c>
      <c r="P102" s="1501">
        <f t="shared" si="292"/>
        <v>1210000</v>
      </c>
      <c r="Q102" s="1501"/>
      <c r="R102" s="131"/>
      <c r="S102" s="131"/>
      <c r="T102" s="1497">
        <f t="shared" si="293"/>
        <v>160</v>
      </c>
      <c r="U102" s="1497"/>
      <c r="V102" s="1497"/>
      <c r="W102" s="1497"/>
      <c r="Y102" s="11">
        <v>5500</v>
      </c>
      <c r="AA102" s="1">
        <v>7</v>
      </c>
      <c r="AB102" s="16">
        <v>7706400</v>
      </c>
      <c r="AC102" s="148">
        <v>35016000</v>
      </c>
      <c r="AG102" s="1" t="s">
        <v>444</v>
      </c>
    </row>
    <row r="103" spans="1:50" ht="73" customHeight="1">
      <c r="A103" s="1497" t="s">
        <v>96</v>
      </c>
      <c r="B103" s="1497"/>
      <c r="C103" s="1497"/>
      <c r="D103" s="1497"/>
      <c r="E103" s="1502" t="s">
        <v>104</v>
      </c>
      <c r="F103" s="1502"/>
      <c r="G103" s="1502"/>
      <c r="H103" s="1502"/>
      <c r="I103" s="1499">
        <v>180</v>
      </c>
      <c r="J103" s="1499"/>
      <c r="K103" s="1500">
        <f t="shared" si="291"/>
        <v>990000</v>
      </c>
      <c r="L103" s="1500"/>
      <c r="M103" s="1499">
        <v>150</v>
      </c>
      <c r="N103" s="1499"/>
      <c r="O103" s="143"/>
      <c r="P103" s="1501">
        <f t="shared" si="292"/>
        <v>0</v>
      </c>
      <c r="Q103" s="1501"/>
      <c r="R103" s="131"/>
      <c r="S103" s="131"/>
      <c r="T103" s="1497">
        <f t="shared" si="293"/>
        <v>0</v>
      </c>
      <c r="U103" s="1497"/>
      <c r="V103" s="1497"/>
      <c r="W103" s="1497"/>
      <c r="Y103" s="11">
        <v>5500</v>
      </c>
      <c r="AA103" s="1">
        <v>8</v>
      </c>
      <c r="AB103" s="16">
        <v>9126000</v>
      </c>
      <c r="AC103" s="148">
        <v>39760000</v>
      </c>
    </row>
    <row r="104" spans="1:50" ht="73" customHeight="1">
      <c r="A104" s="1497" t="s">
        <v>97</v>
      </c>
      <c r="B104" s="1497"/>
      <c r="C104" s="1497"/>
      <c r="D104" s="1497"/>
      <c r="E104" s="1502" t="s">
        <v>105</v>
      </c>
      <c r="F104" s="1502"/>
      <c r="G104" s="1502"/>
      <c r="H104" s="1502"/>
      <c r="I104" s="1499">
        <v>130</v>
      </c>
      <c r="J104" s="1499"/>
      <c r="K104" s="1500">
        <f t="shared" si="291"/>
        <v>715000</v>
      </c>
      <c r="L104" s="1500"/>
      <c r="M104" s="1499">
        <v>140</v>
      </c>
      <c r="N104" s="1499"/>
      <c r="O104" s="143"/>
      <c r="P104" s="1501">
        <f t="shared" si="292"/>
        <v>0</v>
      </c>
      <c r="Q104" s="1501"/>
      <c r="R104" s="131"/>
      <c r="S104" s="131"/>
      <c r="T104" s="1497">
        <f t="shared" si="293"/>
        <v>0</v>
      </c>
      <c r="U104" s="1497"/>
      <c r="V104" s="1497"/>
      <c r="W104" s="1497"/>
      <c r="Y104" s="11">
        <v>5500</v>
      </c>
      <c r="AA104" s="1">
        <v>9</v>
      </c>
      <c r="AB104" s="16">
        <f>Q95</f>
        <v>245000</v>
      </c>
      <c r="AC104" s="151">
        <v>4300000</v>
      </c>
    </row>
    <row r="105" spans="1:50" ht="73" customHeight="1">
      <c r="A105" s="1497" t="s">
        <v>83</v>
      </c>
      <c r="B105" s="1497"/>
      <c r="C105" s="1497"/>
      <c r="D105" s="1497"/>
      <c r="E105" s="1502" t="s">
        <v>106</v>
      </c>
      <c r="F105" s="1502"/>
      <c r="G105" s="1502"/>
      <c r="H105" s="1502"/>
      <c r="I105" s="1499">
        <v>100</v>
      </c>
      <c r="J105" s="1499"/>
      <c r="K105" s="1500">
        <f t="shared" si="291"/>
        <v>550000</v>
      </c>
      <c r="L105" s="1500"/>
      <c r="M105" s="1499">
        <v>120</v>
      </c>
      <c r="N105" s="1499"/>
      <c r="O105" s="143"/>
      <c r="P105" s="1501">
        <f t="shared" si="292"/>
        <v>0</v>
      </c>
      <c r="Q105" s="1501"/>
      <c r="R105" s="131"/>
      <c r="S105" s="131"/>
      <c r="T105" s="1497">
        <f t="shared" si="293"/>
        <v>0</v>
      </c>
      <c r="U105" s="1497"/>
      <c r="V105" s="1497"/>
      <c r="W105" s="1497"/>
      <c r="Y105" s="11">
        <v>5500</v>
      </c>
      <c r="AB105" s="149">
        <f>SUM(AB100:AB104)</f>
        <v>23106800</v>
      </c>
      <c r="AC105" s="154">
        <f>SUM(AC100:AC104)</f>
        <v>97635000</v>
      </c>
      <c r="AD105" s="155">
        <f>AB105/AC105</f>
        <v>0.23666513033236034</v>
      </c>
    </row>
    <row r="106" spans="1:50" ht="73" customHeight="1" thickBot="1">
      <c r="A106" s="1497" t="s">
        <v>85</v>
      </c>
      <c r="B106" s="1497"/>
      <c r="C106" s="1497"/>
      <c r="D106" s="1497"/>
      <c r="E106" s="1502" t="s">
        <v>107</v>
      </c>
      <c r="F106" s="1502"/>
      <c r="G106" s="1502"/>
      <c r="H106" s="1502"/>
      <c r="I106" s="1499">
        <v>60</v>
      </c>
      <c r="J106" s="1499"/>
      <c r="K106" s="1500">
        <f t="shared" si="291"/>
        <v>330000</v>
      </c>
      <c r="L106" s="1500"/>
      <c r="M106" s="1499">
        <v>95</v>
      </c>
      <c r="N106" s="1499"/>
      <c r="O106" s="143"/>
      <c r="P106" s="1501">
        <f t="shared" si="292"/>
        <v>0</v>
      </c>
      <c r="Q106" s="1501"/>
      <c r="R106" s="131"/>
      <c r="S106" s="131"/>
      <c r="T106" s="1497">
        <f t="shared" si="293"/>
        <v>0</v>
      </c>
      <c r="U106" s="1497"/>
      <c r="V106" s="1497"/>
      <c r="W106" s="1497"/>
      <c r="Y106" s="11">
        <v>5500</v>
      </c>
    </row>
    <row r="107" spans="1:50" ht="73" customHeight="1" thickTop="1" thickBot="1">
      <c r="A107" s="1497"/>
      <c r="B107" s="1497"/>
      <c r="C107" s="1497"/>
      <c r="D107" s="1497"/>
      <c r="E107" s="1511"/>
      <c r="F107" s="1511"/>
      <c r="G107" s="1511"/>
      <c r="H107" s="1511"/>
      <c r="I107" s="1497"/>
      <c r="J107" s="1497"/>
      <c r="K107" s="1497"/>
      <c r="L107" s="1497"/>
      <c r="M107" s="1497"/>
      <c r="N107" s="1497"/>
      <c r="O107" s="130">
        <f>SUM(O100:O106)</f>
        <v>3</v>
      </c>
      <c r="P107" s="1512">
        <f>SUM(P100:Q106)</f>
        <v>4565000</v>
      </c>
      <c r="Q107" s="1497"/>
      <c r="R107" s="131"/>
      <c r="S107" s="131"/>
      <c r="T107" s="1497">
        <f>SUM(T100:W106)</f>
        <v>510</v>
      </c>
      <c r="U107" s="1497"/>
      <c r="V107" s="1497"/>
      <c r="W107" s="1497"/>
      <c r="Y107" s="1504">
        <f>P107/T107</f>
        <v>8950.9803921568619</v>
      </c>
      <c r="Z107" s="1505"/>
      <c r="AA107" s="1506"/>
    </row>
    <row r="108" spans="1:50" ht="73" customHeight="1" thickBot="1">
      <c r="A108" s="1488"/>
      <c r="B108" s="1488"/>
      <c r="C108" s="1488"/>
      <c r="D108" s="1488"/>
      <c r="E108" s="1488"/>
      <c r="F108" s="1488"/>
      <c r="G108" s="1488"/>
      <c r="H108" s="1488"/>
      <c r="I108" s="1488"/>
      <c r="J108" s="1488"/>
      <c r="K108" s="1488"/>
      <c r="L108" s="1488"/>
      <c r="M108" s="1488"/>
      <c r="N108" s="1488"/>
      <c r="O108" s="46"/>
      <c r="P108" s="1507">
        <f>Q95/P107</f>
        <v>5.3669222343921137E-2</v>
      </c>
      <c r="Q108" s="1507"/>
      <c r="T108" s="1395"/>
      <c r="U108" s="1395"/>
      <c r="V108" s="1395"/>
      <c r="W108" s="1395"/>
      <c r="Y108" s="1508" t="s">
        <v>109</v>
      </c>
      <c r="Z108" s="1509"/>
      <c r="AA108" s="1510"/>
    </row>
    <row r="109" spans="1:50" ht="32" customHeight="1" thickTop="1"/>
    <row r="110" spans="1:50" ht="32" customHeight="1"/>
    <row r="111" spans="1:50" ht="32" customHeight="1"/>
    <row r="112" spans="1:50" ht="32" customHeight="1"/>
    <row r="113" ht="32" customHeight="1"/>
  </sheetData>
  <mergeCells count="207">
    <mergeCell ref="CP74:CR74"/>
    <mergeCell ref="CS93:CT93"/>
    <mergeCell ref="CP66:CU66"/>
    <mergeCell ref="CP67:CQ67"/>
    <mergeCell ref="CP68:CQ68"/>
    <mergeCell ref="CU68:CU70"/>
    <mergeCell ref="CP69:CQ69"/>
    <mergeCell ref="CP70:CQ70"/>
    <mergeCell ref="CP71:CQ71"/>
    <mergeCell ref="CU71:CU73"/>
    <mergeCell ref="CP72:CQ72"/>
    <mergeCell ref="CP73:CQ73"/>
    <mergeCell ref="CG93:CK93"/>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99:W99"/>
    <mergeCell ref="A100:D100"/>
    <mergeCell ref="E100:H100"/>
    <mergeCell ref="I100:J100"/>
    <mergeCell ref="K100:L100"/>
    <mergeCell ref="M100:N100"/>
    <mergeCell ref="P100:Q100"/>
    <mergeCell ref="T100:W100"/>
    <mergeCell ref="BH93:BI93"/>
    <mergeCell ref="H93:I93"/>
    <mergeCell ref="J93:K93"/>
    <mergeCell ref="L93:M93"/>
    <mergeCell ref="BY93:BZ93"/>
    <mergeCell ref="BJ95:BL95"/>
    <mergeCell ref="CA95:CD95"/>
    <mergeCell ref="A99:D99"/>
    <mergeCell ref="E99:H99"/>
    <mergeCell ref="I99:J99"/>
    <mergeCell ref="K99:L99"/>
    <mergeCell ref="M99:N99"/>
    <mergeCell ref="P99:Q99"/>
    <mergeCell ref="AJ93:AK93"/>
    <mergeCell ref="AL93:AO93"/>
    <mergeCell ref="AZ93:BA93"/>
    <mergeCell ref="BB93:BC93"/>
    <mergeCell ref="BD93:BE93"/>
    <mergeCell ref="BF93:BG93"/>
    <mergeCell ref="N93:Q93"/>
    <mergeCell ref="Y93:AA95"/>
    <mergeCell ref="AB93:AC93"/>
    <mergeCell ref="AD93:AE93"/>
    <mergeCell ref="AF93:AG93"/>
    <mergeCell ref="AH93:AI93"/>
    <mergeCell ref="A93:C95"/>
    <mergeCell ref="D93:E93"/>
    <mergeCell ref="F93:G93"/>
    <mergeCell ref="BV77:BW92"/>
    <mergeCell ref="BY77:CD77"/>
    <mergeCell ref="C78:P78"/>
    <mergeCell ref="AA78:AN78"/>
    <mergeCell ref="AY78:BL78"/>
    <mergeCell ref="BX78:CD78"/>
    <mergeCell ref="CI65:CN65"/>
    <mergeCell ref="A77:B92"/>
    <mergeCell ref="C77:D77"/>
    <mergeCell ref="G77:P77"/>
    <mergeCell ref="Y77:Z92"/>
    <mergeCell ref="AA77:AB77"/>
    <mergeCell ref="AE77:AN77"/>
    <mergeCell ref="AW77:AX92"/>
    <mergeCell ref="AY77:AZ77"/>
    <mergeCell ref="BC77:BL77"/>
    <mergeCell ref="A64:B64"/>
    <mergeCell ref="Y64:Z64"/>
    <mergeCell ref="AW64:AX64"/>
    <mergeCell ref="BV64:BW64"/>
    <mergeCell ref="A65:Q65"/>
    <mergeCell ref="Y65:AO65"/>
    <mergeCell ref="AW65:BO65"/>
    <mergeCell ref="BV65:CG65"/>
    <mergeCell ref="CI45:CN45"/>
    <mergeCell ref="A54:B54"/>
    <mergeCell ref="Y54:Z54"/>
    <mergeCell ref="AW54:AX54"/>
    <mergeCell ref="BV54:BW54"/>
    <mergeCell ref="A55:Q55"/>
    <mergeCell ref="Y55:AO55"/>
    <mergeCell ref="AW55:BO55"/>
    <mergeCell ref="BV55:CG55"/>
    <mergeCell ref="CI55:CN55"/>
    <mergeCell ref="A44:B44"/>
    <mergeCell ref="Y44:Z44"/>
    <mergeCell ref="AW44:AX44"/>
    <mergeCell ref="BV44:BW44"/>
    <mergeCell ref="A45:Q45"/>
    <mergeCell ref="Y45:AO45"/>
    <mergeCell ref="AW45:BO45"/>
    <mergeCell ref="BV45:CG45"/>
    <mergeCell ref="CI25:CN25"/>
    <mergeCell ref="A34:B34"/>
    <mergeCell ref="Y34:Z34"/>
    <mergeCell ref="AW34:AX34"/>
    <mergeCell ref="BV34:BW34"/>
    <mergeCell ref="A35:Q35"/>
    <mergeCell ref="Y35:AO35"/>
    <mergeCell ref="AW35:BO35"/>
    <mergeCell ref="BV35:CG35"/>
    <mergeCell ref="CI35:CN35"/>
    <mergeCell ref="A24:B24"/>
    <mergeCell ref="Y24:Z24"/>
    <mergeCell ref="AW24:AX24"/>
    <mergeCell ref="BV24:BW24"/>
    <mergeCell ref="A25:Q25"/>
    <mergeCell ref="Y25:AO25"/>
    <mergeCell ref="AW25:BO25"/>
    <mergeCell ref="BV25:CG25"/>
    <mergeCell ref="A14:B14"/>
    <mergeCell ref="Y14:Z14"/>
    <mergeCell ref="AW14:AX14"/>
    <mergeCell ref="BV14:BW14"/>
    <mergeCell ref="CP14:CT14"/>
    <mergeCell ref="A15:Q15"/>
    <mergeCell ref="Y15:AO15"/>
    <mergeCell ref="AW15:BO15"/>
    <mergeCell ref="BV15:CG15"/>
    <mergeCell ref="CI15:CN15"/>
    <mergeCell ref="AW4:AX4"/>
    <mergeCell ref="BV4:BW4"/>
    <mergeCell ref="CB4:CC4"/>
    <mergeCell ref="CI4:CN4"/>
    <mergeCell ref="A5:Q5"/>
    <mergeCell ref="T5:W5"/>
    <mergeCell ref="Y5:AO5"/>
    <mergeCell ref="AW5:BO5"/>
    <mergeCell ref="BV5:CG5"/>
    <mergeCell ref="CI5:CN5"/>
    <mergeCell ref="BV3:CE3"/>
    <mergeCell ref="A4:B4"/>
    <mergeCell ref="E4:K4"/>
    <mergeCell ref="L4:M4"/>
    <mergeCell ref="O4:Q4"/>
    <mergeCell ref="Y4:Z4"/>
    <mergeCell ref="AC4:AI4"/>
    <mergeCell ref="AJ4:AK4"/>
    <mergeCell ref="AM4:AO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scale="16"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7CD1-BC28-C64D-ABD6-2719ACF6C20C}">
  <sheetPr>
    <tabColor rgb="FFFFC000"/>
    <pageSetUpPr fitToPage="1"/>
  </sheetPr>
  <dimension ref="A1:DR113"/>
  <sheetViews>
    <sheetView zoomScale="32" workbookViewId="0">
      <selection activeCell="V4" sqref="V4"/>
    </sheetView>
  </sheetViews>
  <sheetFormatPr baseColWidth="10" defaultColWidth="9" defaultRowHeight="16"/>
  <cols>
    <col min="1" max="1" width="8.1640625" style="1" customWidth="1"/>
    <col min="2" max="2" width="6.6640625" style="42" customWidth="1"/>
    <col min="3" max="3" width="13.6640625" style="1" customWidth="1"/>
    <col min="4" max="4" width="13.1640625" style="1" customWidth="1"/>
    <col min="5" max="5" width="17.5" style="1" customWidth="1"/>
    <col min="6" max="6" width="11.1640625" style="1" customWidth="1"/>
    <col min="7" max="7" width="17.83203125" style="1" customWidth="1"/>
    <col min="8" max="8" width="11.1640625" style="1" customWidth="1"/>
    <col min="9" max="9" width="21.5" style="1" customWidth="1"/>
    <col min="10" max="10" width="11.1640625" style="1" customWidth="1"/>
    <col min="11" max="11" width="21"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1.5" style="1" customWidth="1"/>
    <col min="28" max="28" width="11.1640625" style="1" customWidth="1"/>
    <col min="29" max="29" width="18.1640625" style="1" customWidth="1"/>
    <col min="30" max="30" width="11.1640625" style="1" customWidth="1"/>
    <col min="31" max="31" width="16.83203125" style="1" customWidth="1"/>
    <col min="32" max="32" width="11.1640625" style="1" customWidth="1"/>
    <col min="33" max="33" width="18.1640625" style="1" customWidth="1"/>
    <col min="34" max="34" width="11.1640625" style="1" customWidth="1"/>
    <col min="35" max="35" width="23.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0" width="16" style="1" customWidth="1"/>
    <col min="81" max="81" width="18.83203125" style="1" customWidth="1"/>
    <col min="82" max="82" width="16" style="1" customWidth="1"/>
    <col min="83" max="83" width="26.33203125" style="1" customWidth="1"/>
    <col min="84" max="86" width="16" style="1" customWidth="1"/>
    <col min="87" max="87" width="19" style="1" customWidth="1"/>
    <col min="88" max="88" width="16" style="1" customWidth="1"/>
    <col min="89" max="89" width="22.1640625" style="1" customWidth="1"/>
    <col min="90" max="90" width="5.1640625" style="1" customWidth="1"/>
    <col min="91" max="92" width="20.83203125" style="1" bestFit="1" customWidth="1"/>
    <col min="93" max="96" width="10.33203125" style="1" customWidth="1"/>
    <col min="97" max="97" width="6" style="46" customWidth="1"/>
    <col min="98" max="98" width="9" style="1"/>
    <col min="99" max="99" width="19.5" style="1" customWidth="1"/>
    <col min="100" max="100" width="9.5" style="1" bestFit="1" customWidth="1"/>
    <col min="101" max="101" width="11.5" style="1" bestFit="1" customWidth="1"/>
    <col min="102" max="102" width="9.83203125" style="1" bestFit="1" customWidth="1"/>
    <col min="103" max="103" width="12.6640625" style="1" bestFit="1" customWidth="1"/>
    <col min="104" max="104" width="5.1640625" style="1" customWidth="1"/>
    <col min="105" max="106" width="15.33203125" style="1" bestFit="1" customWidth="1"/>
    <col min="107" max="110" width="10.33203125" style="1" customWidth="1"/>
    <col min="111" max="111" width="6" style="1" customWidth="1"/>
    <col min="112" max="112" width="9" style="1"/>
    <col min="113" max="113" width="19.5" style="1" customWidth="1"/>
    <col min="114" max="116" width="9" style="1"/>
    <col min="117" max="117" width="11.5" style="1" bestFit="1" customWidth="1"/>
    <col min="118" max="16384" width="9" style="1"/>
  </cols>
  <sheetData>
    <row r="1" spans="1:119" s="31" customFormat="1" ht="64" customHeight="1">
      <c r="A1" s="144" t="s">
        <v>621</v>
      </c>
      <c r="B1" s="42"/>
      <c r="T1" s="105"/>
      <c r="U1" s="105"/>
      <c r="V1" s="105"/>
      <c r="W1" s="105"/>
      <c r="X1" s="105"/>
      <c r="Y1" s="41"/>
      <c r="Z1" s="42"/>
      <c r="AR1" s="105"/>
      <c r="AS1" s="105"/>
      <c r="AT1" s="105"/>
      <c r="AU1" s="105"/>
      <c r="AV1" s="105"/>
      <c r="AW1" s="41"/>
      <c r="AX1" s="42"/>
      <c r="CB1" s="31" t="s">
        <v>444</v>
      </c>
      <c r="CG1" s="238"/>
      <c r="CH1" s="238"/>
      <c r="CI1" s="238"/>
      <c r="CJ1" s="238"/>
      <c r="CS1" s="32"/>
      <c r="DG1" s="32"/>
    </row>
    <row r="2" spans="1:119" s="31" customFormat="1" ht="34.25" customHeight="1" thickBot="1">
      <c r="A2" s="1385" t="s">
        <v>113</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17357060</v>
      </c>
      <c r="CK2" s="31">
        <v>31</v>
      </c>
      <c r="CS2" s="363"/>
    </row>
    <row r="3" spans="1:119"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659</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660</v>
      </c>
      <c r="BW3" s="1399"/>
      <c r="BX3" s="1399"/>
      <c r="BY3" s="1399"/>
      <c r="BZ3" s="1399"/>
      <c r="CA3" s="1399"/>
      <c r="CB3" s="1399"/>
      <c r="CC3" s="1399"/>
      <c r="CD3" s="1399"/>
      <c r="CE3" s="1399"/>
      <c r="CF3" s="1399"/>
      <c r="CG3" s="1400" t="s">
        <v>86</v>
      </c>
      <c r="CH3" s="1401"/>
      <c r="CI3" s="1401"/>
      <c r="CJ3" s="1402"/>
      <c r="CK3" s="121" t="s">
        <v>35</v>
      </c>
    </row>
    <row r="4" spans="1:119" s="46" customFormat="1" ht="53" customHeight="1">
      <c r="A4" s="1403" t="s">
        <v>58</v>
      </c>
      <c r="B4" s="1404"/>
      <c r="C4" s="115" t="s">
        <v>59</v>
      </c>
      <c r="D4" s="115">
        <v>13000</v>
      </c>
      <c r="E4" s="1405" t="s">
        <v>60</v>
      </c>
      <c r="F4" s="1406"/>
      <c r="G4" s="1406"/>
      <c r="H4" s="1406"/>
      <c r="I4" s="1406"/>
      <c r="J4" s="1406"/>
      <c r="K4" s="1407"/>
      <c r="L4" s="1408"/>
      <c r="M4" s="1408"/>
      <c r="N4" s="116" t="s">
        <v>35</v>
      </c>
      <c r="O4" s="1409">
        <f>D4*L4</f>
        <v>0</v>
      </c>
      <c r="P4" s="1409"/>
      <c r="Q4" s="1410"/>
      <c r="R4" s="69"/>
      <c r="T4" s="106"/>
      <c r="U4" s="106"/>
      <c r="V4" s="106"/>
      <c r="W4" s="106"/>
      <c r="X4" s="106"/>
      <c r="Y4" s="1403" t="s">
        <v>58</v>
      </c>
      <c r="Z4" s="1404"/>
      <c r="AA4" s="115" t="s">
        <v>59</v>
      </c>
      <c r="AB4" s="115">
        <f>D4</f>
        <v>13000</v>
      </c>
      <c r="AC4" s="1405" t="s">
        <v>61</v>
      </c>
      <c r="AD4" s="1406"/>
      <c r="AE4" s="1406"/>
      <c r="AF4" s="1406"/>
      <c r="AG4" s="1406"/>
      <c r="AH4" s="1406"/>
      <c r="AI4" s="1407"/>
      <c r="AJ4" s="1408"/>
      <c r="AK4" s="1408"/>
      <c r="AL4" s="71" t="s">
        <v>35</v>
      </c>
      <c r="AM4" s="1421">
        <f>AB4*AJ4</f>
        <v>0</v>
      </c>
      <c r="AN4" s="1421"/>
      <c r="AO4" s="1422"/>
      <c r="AP4" s="69"/>
      <c r="AR4" s="106"/>
      <c r="AS4" s="106"/>
      <c r="AT4" s="106"/>
      <c r="AU4" s="106"/>
      <c r="AV4" s="106"/>
      <c r="AW4" s="1423" t="s">
        <v>58</v>
      </c>
      <c r="AX4" s="1424"/>
      <c r="AY4" s="122" t="s">
        <v>59</v>
      </c>
      <c r="AZ4" s="122"/>
      <c r="BA4" s="122"/>
      <c r="BB4" s="122"/>
      <c r="BC4" s="122"/>
      <c r="BD4" s="122"/>
      <c r="BE4" s="122"/>
      <c r="BF4" s="122"/>
      <c r="BG4" s="122"/>
      <c r="BH4" s="123"/>
      <c r="BI4" s="124" t="s">
        <v>62</v>
      </c>
      <c r="BJ4" s="125"/>
      <c r="BK4" s="124" t="s">
        <v>35</v>
      </c>
      <c r="BL4" s="125"/>
      <c r="BM4" s="124" t="s">
        <v>87</v>
      </c>
      <c r="BN4" s="126">
        <f>BH4/BJ2</f>
        <v>0</v>
      </c>
      <c r="BO4" s="127">
        <f>BL4/BJ2</f>
        <v>0</v>
      </c>
      <c r="BP4" s="69"/>
      <c r="BV4" s="1423" t="s">
        <v>125</v>
      </c>
      <c r="BW4" s="1424"/>
      <c r="BX4" s="122" t="s">
        <v>59</v>
      </c>
      <c r="BY4" s="123"/>
      <c r="BZ4" s="124" t="s">
        <v>62</v>
      </c>
      <c r="CA4" s="169"/>
      <c r="CB4" s="1425" t="s">
        <v>130</v>
      </c>
      <c r="CC4" s="1426"/>
      <c r="CD4" s="1427"/>
      <c r="CE4" s="198"/>
      <c r="CF4" s="200" t="s">
        <v>87</v>
      </c>
      <c r="CG4" s="1428" t="s">
        <v>674</v>
      </c>
      <c r="CH4" s="1429"/>
      <c r="CI4" s="1429"/>
      <c r="CJ4" s="1430"/>
      <c r="CK4" s="199">
        <f>CE4/CK2</f>
        <v>0</v>
      </c>
      <c r="CM4" s="1414" t="s">
        <v>416</v>
      </c>
      <c r="CN4" s="1415"/>
      <c r="CO4" s="1415"/>
      <c r="CP4" s="1415"/>
      <c r="CQ4" s="1415"/>
      <c r="CR4" s="1416"/>
      <c r="DA4" s="1414" t="s">
        <v>416</v>
      </c>
      <c r="DB4" s="1415"/>
      <c r="DC4" s="1415"/>
      <c r="DD4" s="1415"/>
      <c r="DE4" s="1415"/>
      <c r="DF4" s="1416"/>
    </row>
    <row r="5" spans="1:119"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A5" s="1420" t="str">
        <f>CM5</f>
        <v>1st week</v>
      </c>
      <c r="DB5" s="1420"/>
      <c r="DC5" s="1420"/>
      <c r="DD5" s="1420"/>
      <c r="DE5" s="1420"/>
      <c r="DF5" s="1420"/>
      <c r="DJ5" s="46"/>
    </row>
    <row r="6" spans="1:119"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T6" s="1" t="s">
        <v>179</v>
      </c>
      <c r="CU6" s="1"/>
      <c r="CV6" s="46" t="s">
        <v>182</v>
      </c>
      <c r="DA6" s="331" t="s">
        <v>172</v>
      </c>
      <c r="DB6" s="332" t="s">
        <v>173</v>
      </c>
      <c r="DC6" s="65" t="s">
        <v>174</v>
      </c>
      <c r="DD6" s="65" t="s">
        <v>175</v>
      </c>
      <c r="DE6" s="65" t="s">
        <v>176</v>
      </c>
      <c r="DF6" s="333" t="s">
        <v>184</v>
      </c>
      <c r="DH6" s="1" t="s">
        <v>179</v>
      </c>
      <c r="DI6" s="1"/>
      <c r="DJ6" s="46" t="s">
        <v>182</v>
      </c>
    </row>
    <row r="7" spans="1:119"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BY7+CA7+CC7+CD7</f>
        <v>0</v>
      </c>
      <c r="CF7" s="181" t="e">
        <f>CE7/BX7</f>
        <v>#DIV/0!</v>
      </c>
      <c r="CG7" s="291"/>
      <c r="CH7" s="291"/>
      <c r="CI7" s="291"/>
      <c r="CJ7" s="291">
        <f>SUM(CG7:CI7)</f>
        <v>0</v>
      </c>
      <c r="CK7" s="182" t="e">
        <f>CE7/CJ7</f>
        <v>#DIV/0!</v>
      </c>
      <c r="CM7" s="321"/>
      <c r="CN7" s="321"/>
      <c r="CO7" s="65"/>
      <c r="CP7" s="65"/>
      <c r="CQ7" s="65"/>
      <c r="CR7" s="356">
        <f t="shared" ref="CR7:CR14" si="18">SUM(CO7:CQ7)/3</f>
        <v>0</v>
      </c>
      <c r="CT7" s="355" t="s">
        <v>180</v>
      </c>
      <c r="CU7" s="3"/>
      <c r="CV7" s="354">
        <v>5</v>
      </c>
      <c r="DA7" s="326">
        <v>18.3</v>
      </c>
      <c r="DB7" s="326">
        <v>29</v>
      </c>
      <c r="DC7" s="578">
        <v>5</v>
      </c>
      <c r="DD7" s="578">
        <v>5</v>
      </c>
      <c r="DE7" s="579">
        <v>3</v>
      </c>
      <c r="DF7" s="356">
        <f t="shared" ref="DF7:DF14" si="19">SUM(DC7:DE7)/3</f>
        <v>4.333333333333333</v>
      </c>
      <c r="DH7" s="355" t="s">
        <v>180</v>
      </c>
      <c r="DI7" s="3"/>
      <c r="DJ7" s="354">
        <v>5</v>
      </c>
      <c r="DO7" s="1">
        <v>1</v>
      </c>
    </row>
    <row r="8" spans="1:119" ht="23.5" customHeight="1">
      <c r="A8" s="77" t="s">
        <v>6</v>
      </c>
      <c r="B8" s="68">
        <v>1</v>
      </c>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1</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Y14" si="30">B8</f>
        <v>1</v>
      </c>
      <c r="AY8" s="57">
        <f t="shared" si="30"/>
        <v>0</v>
      </c>
      <c r="AZ8" s="54">
        <v>22</v>
      </c>
      <c r="BA8" s="7">
        <f t="shared" si="12"/>
        <v>0</v>
      </c>
      <c r="BB8" s="54">
        <v>10</v>
      </c>
      <c r="BC8" s="7">
        <f t="shared" si="13"/>
        <v>0</v>
      </c>
      <c r="BD8" s="54">
        <v>6</v>
      </c>
      <c r="BE8" s="6">
        <f t="shared" si="14"/>
        <v>0</v>
      </c>
      <c r="BF8" s="54"/>
      <c r="BG8" s="6">
        <f t="shared" si="15"/>
        <v>0</v>
      </c>
      <c r="BH8" s="6">
        <f t="shared" ref="BH8:BI14" si="31">L8</f>
        <v>0</v>
      </c>
      <c r="BI8" s="6" t="e">
        <f t="shared" si="31"/>
        <v>#DIV/0!</v>
      </c>
      <c r="BJ8" s="6">
        <f t="shared" ref="BJ8:BK14" si="32">AJ8</f>
        <v>0</v>
      </c>
      <c r="BK8" s="7" t="e">
        <f t="shared" si="32"/>
        <v>#DIV/0!</v>
      </c>
      <c r="BL8" s="101">
        <f t="shared" ref="BL8:BM13" si="33">BH8+BJ8</f>
        <v>0</v>
      </c>
      <c r="BM8" s="90" t="e">
        <f t="shared" si="33"/>
        <v>#DIV/0!</v>
      </c>
      <c r="BN8" s="90"/>
      <c r="BO8" s="76" t="e">
        <f t="shared" ref="BO8:BO14" si="34">Q8+AO8</f>
        <v>#DIV/0!</v>
      </c>
      <c r="BP8" s="2"/>
      <c r="BR8" s="55"/>
      <c r="BS8" s="55"/>
      <c r="BT8" s="55"/>
      <c r="BU8" s="55"/>
      <c r="BV8" s="173" t="s">
        <v>6</v>
      </c>
      <c r="BW8" s="190">
        <f t="shared" ref="BW8:BW13" si="35">AX8</f>
        <v>1</v>
      </c>
      <c r="BX8" s="119">
        <v>86</v>
      </c>
      <c r="BY8" s="178">
        <v>237300</v>
      </c>
      <c r="BZ8" s="178">
        <f t="shared" si="16"/>
        <v>2759.3023255813955</v>
      </c>
      <c r="CA8" s="179">
        <v>137900</v>
      </c>
      <c r="CB8" s="179">
        <f t="shared" si="17"/>
        <v>1603.4883720930231</v>
      </c>
      <c r="CC8" s="179">
        <v>7040</v>
      </c>
      <c r="CD8" s="179"/>
      <c r="CE8" s="180">
        <f t="shared" ref="CE8:CE13" si="36">BY8+CA8+CC8+CD8</f>
        <v>382240</v>
      </c>
      <c r="CF8" s="181">
        <f t="shared" ref="CF8:CF13" si="37">CE8/BX8</f>
        <v>4444.6511627906975</v>
      </c>
      <c r="CG8" s="291"/>
      <c r="CH8" s="291"/>
      <c r="CI8" s="291"/>
      <c r="CJ8" s="291">
        <f t="shared" ref="CJ8:CJ13" si="38">SUM(CG8:CI8)</f>
        <v>0</v>
      </c>
      <c r="CK8" s="182" t="e">
        <f>CE8/CJ8</f>
        <v>#DIV/0!</v>
      </c>
      <c r="CM8" s="326">
        <v>22</v>
      </c>
      <c r="CN8" s="326">
        <v>27.7</v>
      </c>
      <c r="CO8" s="579">
        <v>3</v>
      </c>
      <c r="CP8" s="637">
        <v>1</v>
      </c>
      <c r="CQ8" s="637">
        <v>1</v>
      </c>
      <c r="CR8" s="356">
        <f t="shared" si="18"/>
        <v>1.6666666666666667</v>
      </c>
      <c r="CT8" s="42" t="s">
        <v>181</v>
      </c>
      <c r="CV8" s="1">
        <v>4</v>
      </c>
      <c r="DA8" s="326">
        <v>18.8</v>
      </c>
      <c r="DB8" s="326">
        <v>27</v>
      </c>
      <c r="DC8" s="579">
        <v>3</v>
      </c>
      <c r="DD8" s="579">
        <v>3</v>
      </c>
      <c r="DE8" s="637">
        <v>1</v>
      </c>
      <c r="DF8" s="356">
        <f t="shared" si="19"/>
        <v>2.3333333333333335</v>
      </c>
      <c r="DH8" s="42" t="s">
        <v>181</v>
      </c>
      <c r="DJ8" s="1">
        <v>4</v>
      </c>
      <c r="DO8" s="1">
        <v>2</v>
      </c>
    </row>
    <row r="9" spans="1:119" ht="23.5" customHeight="1">
      <c r="A9" s="77" t="s">
        <v>7</v>
      </c>
      <c r="B9" s="68">
        <v>2</v>
      </c>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2</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2</v>
      </c>
      <c r="AY9" s="57">
        <f t="shared" si="30"/>
        <v>0</v>
      </c>
      <c r="AZ9" s="54">
        <v>22</v>
      </c>
      <c r="BA9" s="7">
        <f t="shared" si="12"/>
        <v>0</v>
      </c>
      <c r="BB9" s="54">
        <v>10</v>
      </c>
      <c r="BC9" s="7">
        <f t="shared" si="13"/>
        <v>0</v>
      </c>
      <c r="BD9" s="54">
        <v>6</v>
      </c>
      <c r="BE9" s="6">
        <f t="shared" si="14"/>
        <v>0</v>
      </c>
      <c r="BF9" s="54"/>
      <c r="BG9" s="6">
        <f t="shared" si="15"/>
        <v>0</v>
      </c>
      <c r="BH9" s="6">
        <f t="shared" si="31"/>
        <v>0</v>
      </c>
      <c r="BI9" s="6" t="e">
        <f t="shared" si="31"/>
        <v>#DIV/0!</v>
      </c>
      <c r="BJ9" s="6">
        <f t="shared" si="32"/>
        <v>0</v>
      </c>
      <c r="BK9" s="7" t="e">
        <f t="shared" si="32"/>
        <v>#DIV/0!</v>
      </c>
      <c r="BL9" s="101">
        <f t="shared" si="33"/>
        <v>0</v>
      </c>
      <c r="BM9" s="90" t="e">
        <f t="shared" si="33"/>
        <v>#DIV/0!</v>
      </c>
      <c r="BN9" s="90"/>
      <c r="BO9" s="76" t="e">
        <f t="shared" si="34"/>
        <v>#DIV/0!</v>
      </c>
      <c r="BP9" s="2"/>
      <c r="BR9" s="55"/>
      <c r="BS9" s="55"/>
      <c r="BT9" s="55"/>
      <c r="BU9" s="55"/>
      <c r="BV9" s="173" t="s">
        <v>7</v>
      </c>
      <c r="BW9" s="190">
        <f t="shared" si="35"/>
        <v>2</v>
      </c>
      <c r="BX9" s="119">
        <v>128</v>
      </c>
      <c r="BY9" s="178">
        <v>333400</v>
      </c>
      <c r="BZ9" s="178">
        <f t="shared" si="16"/>
        <v>2604.6875</v>
      </c>
      <c r="CA9" s="928">
        <v>171350</v>
      </c>
      <c r="CB9" s="179">
        <f t="shared" si="17"/>
        <v>1338.671875</v>
      </c>
      <c r="CC9" s="179">
        <v>4400</v>
      </c>
      <c r="CD9" s="179"/>
      <c r="CE9" s="180">
        <f t="shared" si="36"/>
        <v>509150</v>
      </c>
      <c r="CF9" s="181">
        <f t="shared" si="37"/>
        <v>3977.734375</v>
      </c>
      <c r="CG9" s="291"/>
      <c r="CH9" s="291"/>
      <c r="CI9" s="291"/>
      <c r="CJ9" s="291">
        <f t="shared" si="38"/>
        <v>0</v>
      </c>
      <c r="CK9" s="182" t="e">
        <f>CE9/CJ9</f>
        <v>#DIV/0!</v>
      </c>
      <c r="CM9" s="321">
        <v>22.2</v>
      </c>
      <c r="CN9" s="326">
        <v>24.3</v>
      </c>
      <c r="CO9" s="637">
        <v>1</v>
      </c>
      <c r="CP9" s="635">
        <v>2</v>
      </c>
      <c r="CQ9" s="637">
        <v>1</v>
      </c>
      <c r="CR9" s="356">
        <f t="shared" si="18"/>
        <v>1.3333333333333333</v>
      </c>
      <c r="CT9" s="42" t="s">
        <v>185</v>
      </c>
      <c r="CV9" s="1">
        <v>3</v>
      </c>
      <c r="DA9" s="326">
        <v>18.2</v>
      </c>
      <c r="DB9" s="326">
        <v>27.8</v>
      </c>
      <c r="DC9" s="578">
        <v>5</v>
      </c>
      <c r="DD9" s="578">
        <v>5</v>
      </c>
      <c r="DE9" s="578">
        <v>5</v>
      </c>
      <c r="DF9" s="356">
        <f t="shared" si="19"/>
        <v>5</v>
      </c>
      <c r="DH9" s="42" t="s">
        <v>185</v>
      </c>
      <c r="DJ9" s="1">
        <v>3</v>
      </c>
      <c r="DO9" s="1">
        <v>3</v>
      </c>
    </row>
    <row r="10" spans="1:119" ht="23.5" customHeight="1">
      <c r="A10" s="77" t="s">
        <v>8</v>
      </c>
      <c r="B10" s="68">
        <v>3</v>
      </c>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3</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3</v>
      </c>
      <c r="AY10" s="57">
        <f t="shared" si="30"/>
        <v>0</v>
      </c>
      <c r="AZ10" s="54">
        <v>10</v>
      </c>
      <c r="BA10" s="7">
        <f t="shared" si="12"/>
        <v>0</v>
      </c>
      <c r="BB10" s="54">
        <v>24</v>
      </c>
      <c r="BC10" s="7">
        <f t="shared" si="13"/>
        <v>0</v>
      </c>
      <c r="BD10" s="54">
        <v>12</v>
      </c>
      <c r="BE10" s="6">
        <f t="shared" si="14"/>
        <v>0</v>
      </c>
      <c r="BF10" s="54"/>
      <c r="BG10" s="6">
        <f t="shared" si="15"/>
        <v>0</v>
      </c>
      <c r="BH10" s="6">
        <f t="shared" si="31"/>
        <v>0</v>
      </c>
      <c r="BI10" s="6" t="e">
        <f t="shared" si="31"/>
        <v>#DIV/0!</v>
      </c>
      <c r="BJ10" s="6">
        <f t="shared" si="32"/>
        <v>0</v>
      </c>
      <c r="BK10" s="7" t="e">
        <f t="shared" si="32"/>
        <v>#DIV/0!</v>
      </c>
      <c r="BL10" s="101">
        <f t="shared" si="33"/>
        <v>0</v>
      </c>
      <c r="BM10" s="90" t="e">
        <f t="shared" si="33"/>
        <v>#DIV/0!</v>
      </c>
      <c r="BN10" s="90"/>
      <c r="BO10" s="76" t="e">
        <f t="shared" si="34"/>
        <v>#DIV/0!</v>
      </c>
      <c r="BP10" s="2"/>
      <c r="BR10" s="55"/>
      <c r="BS10" s="55"/>
      <c r="BT10" s="55"/>
      <c r="BU10" s="55"/>
      <c r="BV10" s="173" t="s">
        <v>8</v>
      </c>
      <c r="BW10" s="190">
        <f t="shared" si="35"/>
        <v>3</v>
      </c>
      <c r="BX10" s="119">
        <v>202</v>
      </c>
      <c r="BY10" s="178">
        <v>590300</v>
      </c>
      <c r="BZ10" s="178">
        <f t="shared" si="16"/>
        <v>2922.2772277227723</v>
      </c>
      <c r="CA10" s="928">
        <v>303150</v>
      </c>
      <c r="CB10" s="179">
        <f t="shared" si="17"/>
        <v>1500.7425742574258</v>
      </c>
      <c r="CC10" s="179">
        <v>12760</v>
      </c>
      <c r="CD10" s="179"/>
      <c r="CE10" s="180">
        <f t="shared" si="36"/>
        <v>906210</v>
      </c>
      <c r="CF10" s="181">
        <f t="shared" si="37"/>
        <v>4486.1881188118814</v>
      </c>
      <c r="CG10" s="291"/>
      <c r="CH10" s="291"/>
      <c r="CI10" s="291"/>
      <c r="CJ10" s="291">
        <f t="shared" si="38"/>
        <v>0</v>
      </c>
      <c r="CK10" s="182" t="e">
        <f>CE10/CJ10</f>
        <v>#DIV/0!</v>
      </c>
      <c r="CM10" s="321">
        <v>21.1</v>
      </c>
      <c r="CN10" s="326">
        <v>27.3</v>
      </c>
      <c r="CO10" s="578">
        <v>5</v>
      </c>
      <c r="CP10" s="578">
        <v>5</v>
      </c>
      <c r="CQ10" s="578">
        <v>5</v>
      </c>
      <c r="CR10" s="356">
        <f t="shared" si="18"/>
        <v>5</v>
      </c>
      <c r="CT10" s="42" t="s">
        <v>177</v>
      </c>
      <c r="CV10" s="1">
        <v>2</v>
      </c>
      <c r="DA10" s="326">
        <v>16.8</v>
      </c>
      <c r="DB10" s="326">
        <v>28.6</v>
      </c>
      <c r="DC10" s="578">
        <v>5</v>
      </c>
      <c r="DD10" s="578">
        <v>5</v>
      </c>
      <c r="DE10" s="578">
        <v>5</v>
      </c>
      <c r="DF10" s="356">
        <f t="shared" si="19"/>
        <v>5</v>
      </c>
      <c r="DH10" s="42" t="s">
        <v>177</v>
      </c>
      <c r="DJ10" s="1">
        <v>2</v>
      </c>
      <c r="DO10" s="1">
        <v>4</v>
      </c>
    </row>
    <row r="11" spans="1:119" ht="23.5" customHeight="1">
      <c r="A11" s="77" t="s">
        <v>9</v>
      </c>
      <c r="B11" s="68">
        <v>4</v>
      </c>
      <c r="C11" s="57">
        <f t="shared" si="0"/>
        <v>0</v>
      </c>
      <c r="D11" s="54"/>
      <c r="E11" s="7">
        <f t="shared" si="1"/>
        <v>0</v>
      </c>
      <c r="F11" s="54"/>
      <c r="G11" s="7">
        <f t="shared" si="2"/>
        <v>0</v>
      </c>
      <c r="H11" s="54"/>
      <c r="I11" s="6">
        <f t="shared" si="3"/>
        <v>0</v>
      </c>
      <c r="J11" s="54"/>
      <c r="K11" s="6">
        <f t="shared" si="4"/>
        <v>0</v>
      </c>
      <c r="L11" s="6">
        <f t="shared" si="20"/>
        <v>0</v>
      </c>
      <c r="M11" s="6" t="e">
        <f t="shared" si="21"/>
        <v>#DIV/0!</v>
      </c>
      <c r="N11" s="70"/>
      <c r="O11" s="54"/>
      <c r="P11" s="6"/>
      <c r="Q11" s="76" t="e">
        <f t="shared" si="22"/>
        <v>#DIV/0!</v>
      </c>
      <c r="R11" s="2"/>
      <c r="T11" s="107">
        <v>3300</v>
      </c>
      <c r="U11" s="107">
        <v>3800</v>
      </c>
      <c r="V11" s="107">
        <v>4800</v>
      </c>
      <c r="W11" s="107">
        <v>2000</v>
      </c>
      <c r="X11" s="107"/>
      <c r="Y11" s="77" t="s">
        <v>9</v>
      </c>
      <c r="Z11" s="48">
        <f t="shared" si="5"/>
        <v>4</v>
      </c>
      <c r="AA11" s="57">
        <f t="shared" si="6"/>
        <v>0</v>
      </c>
      <c r="AB11" s="7">
        <f t="shared" si="7"/>
        <v>0</v>
      </c>
      <c r="AC11" s="7">
        <f t="shared" si="8"/>
        <v>0</v>
      </c>
      <c r="AD11" s="7">
        <f t="shared" si="23"/>
        <v>0</v>
      </c>
      <c r="AE11" s="7">
        <f t="shared" si="9"/>
        <v>0</v>
      </c>
      <c r="AF11" s="7">
        <f t="shared" si="24"/>
        <v>0</v>
      </c>
      <c r="AG11" s="7">
        <f t="shared" si="10"/>
        <v>0</v>
      </c>
      <c r="AH11" s="7">
        <f t="shared" si="25"/>
        <v>0</v>
      </c>
      <c r="AI11" s="7">
        <f t="shared" si="11"/>
        <v>0</v>
      </c>
      <c r="AJ11" s="7">
        <f t="shared" si="26"/>
        <v>0</v>
      </c>
      <c r="AK11" s="6" t="e">
        <f t="shared" si="27"/>
        <v>#DIV/0!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4</v>
      </c>
      <c r="AY11" s="57">
        <f t="shared" si="30"/>
        <v>0</v>
      </c>
      <c r="AZ11" s="54">
        <v>10</v>
      </c>
      <c r="BA11" s="7">
        <f t="shared" si="12"/>
        <v>0</v>
      </c>
      <c r="BB11" s="54">
        <v>24</v>
      </c>
      <c r="BC11" s="7">
        <f t="shared" si="13"/>
        <v>0</v>
      </c>
      <c r="BD11" s="54">
        <v>12</v>
      </c>
      <c r="BE11" s="6">
        <f t="shared" si="14"/>
        <v>0</v>
      </c>
      <c r="BF11" s="54"/>
      <c r="BG11" s="6">
        <f t="shared" si="15"/>
        <v>0</v>
      </c>
      <c r="BH11" s="6">
        <f t="shared" si="31"/>
        <v>0</v>
      </c>
      <c r="BI11" s="6" t="e">
        <f t="shared" si="31"/>
        <v>#DIV/0!</v>
      </c>
      <c r="BJ11" s="6">
        <f t="shared" si="32"/>
        <v>0</v>
      </c>
      <c r="BK11" s="7" t="e">
        <f t="shared" si="32"/>
        <v>#DIV/0!</v>
      </c>
      <c r="BL11" s="101">
        <f t="shared" si="33"/>
        <v>0</v>
      </c>
      <c r="BM11" s="90" t="e">
        <f t="shared" si="33"/>
        <v>#DIV/0!</v>
      </c>
      <c r="BN11" s="90"/>
      <c r="BO11" s="76" t="e">
        <f t="shared" si="34"/>
        <v>#DIV/0!</v>
      </c>
      <c r="BP11" s="2"/>
      <c r="BR11" s="55"/>
      <c r="BS11" s="55"/>
      <c r="BT11" s="55"/>
      <c r="BU11" s="55"/>
      <c r="BV11" s="173" t="s">
        <v>9</v>
      </c>
      <c r="BW11" s="190">
        <f t="shared" si="35"/>
        <v>4</v>
      </c>
      <c r="BX11" s="119">
        <v>257</v>
      </c>
      <c r="BY11" s="178">
        <v>817250</v>
      </c>
      <c r="BZ11" s="178">
        <f t="shared" si="16"/>
        <v>3179.9610894941634</v>
      </c>
      <c r="CA11" s="928">
        <v>422950</v>
      </c>
      <c r="CB11" s="179">
        <f t="shared" si="17"/>
        <v>1645.7198443579766</v>
      </c>
      <c r="CC11" s="179">
        <v>16610</v>
      </c>
      <c r="CD11" s="179"/>
      <c r="CE11" s="180">
        <f t="shared" si="36"/>
        <v>1256810</v>
      </c>
      <c r="CF11" s="181">
        <f t="shared" si="37"/>
        <v>4890.3112840466929</v>
      </c>
      <c r="CG11" s="291"/>
      <c r="CH11" s="291"/>
      <c r="CI11" s="291"/>
      <c r="CJ11" s="291">
        <f t="shared" si="38"/>
        <v>0</v>
      </c>
      <c r="CK11" s="182" t="e">
        <f>CE11/CJ11</f>
        <v>#DIV/0!</v>
      </c>
      <c r="CM11" s="321">
        <v>17.8</v>
      </c>
      <c r="CN11" s="326">
        <v>28.2</v>
      </c>
      <c r="CO11" s="578">
        <v>5</v>
      </c>
      <c r="CP11" s="579">
        <v>3</v>
      </c>
      <c r="CQ11" s="579">
        <v>3</v>
      </c>
      <c r="CR11" s="356">
        <f t="shared" si="18"/>
        <v>3.6666666666666665</v>
      </c>
      <c r="CT11" s="42" t="s">
        <v>178</v>
      </c>
      <c r="CV11" s="1">
        <v>1</v>
      </c>
      <c r="DA11" s="326">
        <v>20.399999999999999</v>
      </c>
      <c r="DB11" s="326">
        <v>27.6</v>
      </c>
      <c r="DC11" s="579">
        <v>3</v>
      </c>
      <c r="DD11" s="579">
        <v>3</v>
      </c>
      <c r="DE11" s="579">
        <v>3</v>
      </c>
      <c r="DF11" s="356">
        <f t="shared" si="19"/>
        <v>3</v>
      </c>
      <c r="DH11" s="42" t="s">
        <v>178</v>
      </c>
      <c r="DJ11" s="1">
        <v>1</v>
      </c>
      <c r="DO11" s="1">
        <v>5</v>
      </c>
    </row>
    <row r="12" spans="1:119" ht="23.5" customHeight="1">
      <c r="A12" s="77" t="s">
        <v>10</v>
      </c>
      <c r="B12" s="68">
        <v>5</v>
      </c>
      <c r="C12" s="57">
        <f t="shared" si="0"/>
        <v>0</v>
      </c>
      <c r="D12" s="54"/>
      <c r="E12" s="7">
        <f t="shared" si="1"/>
        <v>0</v>
      </c>
      <c r="F12" s="54"/>
      <c r="G12" s="7">
        <f t="shared" si="2"/>
        <v>0</v>
      </c>
      <c r="H12" s="54"/>
      <c r="I12" s="6">
        <f t="shared" si="3"/>
        <v>0</v>
      </c>
      <c r="J12" s="54"/>
      <c r="K12" s="6">
        <f t="shared" si="4"/>
        <v>0</v>
      </c>
      <c r="L12" s="6">
        <f t="shared" si="20"/>
        <v>0</v>
      </c>
      <c r="M12" s="6" t="e">
        <f t="shared" si="21"/>
        <v>#DIV/0!</v>
      </c>
      <c r="N12" s="70"/>
      <c r="O12" s="54"/>
      <c r="P12" s="6"/>
      <c r="Q12" s="76" t="e">
        <f t="shared" si="22"/>
        <v>#DIV/0!</v>
      </c>
      <c r="R12" s="2"/>
      <c r="T12" s="107">
        <v>3300</v>
      </c>
      <c r="U12" s="107">
        <v>3800</v>
      </c>
      <c r="V12" s="107">
        <v>4800</v>
      </c>
      <c r="W12" s="107">
        <v>2000</v>
      </c>
      <c r="X12" s="107"/>
      <c r="Y12" s="77" t="s">
        <v>10</v>
      </c>
      <c r="Z12" s="48">
        <f t="shared" si="5"/>
        <v>5</v>
      </c>
      <c r="AA12" s="57">
        <f t="shared" si="6"/>
        <v>0</v>
      </c>
      <c r="AB12" s="7">
        <f t="shared" si="7"/>
        <v>0</v>
      </c>
      <c r="AC12" s="7">
        <f t="shared" si="8"/>
        <v>0</v>
      </c>
      <c r="AD12" s="7">
        <f t="shared" si="23"/>
        <v>0</v>
      </c>
      <c r="AE12" s="7">
        <f t="shared" si="9"/>
        <v>0</v>
      </c>
      <c r="AF12" s="7">
        <f t="shared" si="24"/>
        <v>0</v>
      </c>
      <c r="AG12" s="7">
        <f t="shared" si="10"/>
        <v>0</v>
      </c>
      <c r="AH12" s="7">
        <f t="shared" si="25"/>
        <v>0</v>
      </c>
      <c r="AI12" s="7">
        <f t="shared" si="11"/>
        <v>0</v>
      </c>
      <c r="AJ12" s="7">
        <f t="shared" si="26"/>
        <v>0</v>
      </c>
      <c r="AK12" s="6" t="e">
        <f t="shared" si="27"/>
        <v>#DIV/0!</v>
      </c>
      <c r="AL12" s="70">
        <f t="shared" si="28"/>
        <v>0</v>
      </c>
      <c r="AM12" s="7">
        <f t="shared" si="28"/>
        <v>0</v>
      </c>
      <c r="AN12" s="6">
        <f t="shared" si="28"/>
        <v>0</v>
      </c>
      <c r="AO12" s="76" t="e">
        <f t="shared" si="29"/>
        <v>#DIV/0!</v>
      </c>
      <c r="AP12" s="2"/>
      <c r="AR12" s="107">
        <v>1700</v>
      </c>
      <c r="AS12" s="107">
        <v>2200</v>
      </c>
      <c r="AT12" s="107">
        <v>2200</v>
      </c>
      <c r="AU12" s="107">
        <v>1400</v>
      </c>
      <c r="AV12" s="107"/>
      <c r="AW12" s="77" t="s">
        <v>10</v>
      </c>
      <c r="AX12" s="48">
        <f t="shared" si="30"/>
        <v>5</v>
      </c>
      <c r="AY12" s="57">
        <f t="shared" si="30"/>
        <v>0</v>
      </c>
      <c r="AZ12" s="54">
        <v>10</v>
      </c>
      <c r="BA12" s="7">
        <f t="shared" si="12"/>
        <v>0</v>
      </c>
      <c r="BB12" s="54">
        <v>24</v>
      </c>
      <c r="BC12" s="7">
        <f t="shared" si="13"/>
        <v>0</v>
      </c>
      <c r="BD12" s="54">
        <v>12</v>
      </c>
      <c r="BE12" s="6">
        <f t="shared" si="14"/>
        <v>0</v>
      </c>
      <c r="BF12" s="54"/>
      <c r="BG12" s="6">
        <f t="shared" si="15"/>
        <v>0</v>
      </c>
      <c r="BH12" s="6">
        <f t="shared" si="31"/>
        <v>0</v>
      </c>
      <c r="BI12" s="6" t="e">
        <f t="shared" si="31"/>
        <v>#DIV/0!</v>
      </c>
      <c r="BJ12" s="6">
        <f t="shared" si="32"/>
        <v>0</v>
      </c>
      <c r="BK12" s="7" t="e">
        <f t="shared" si="32"/>
        <v>#DIV/0!</v>
      </c>
      <c r="BL12" s="101">
        <f t="shared" si="33"/>
        <v>0</v>
      </c>
      <c r="BM12" s="90" t="e">
        <f t="shared" si="33"/>
        <v>#DIV/0!</v>
      </c>
      <c r="BN12" s="90"/>
      <c r="BO12" s="76" t="e">
        <f t="shared" si="34"/>
        <v>#DIV/0!</v>
      </c>
      <c r="BP12" s="2"/>
      <c r="BR12" s="55"/>
      <c r="BS12" s="55"/>
      <c r="BT12" s="55"/>
      <c r="BU12" s="55"/>
      <c r="BV12" s="173" t="s">
        <v>10</v>
      </c>
      <c r="BW12" s="190">
        <f t="shared" si="35"/>
        <v>5</v>
      </c>
      <c r="BX12" s="119">
        <v>448</v>
      </c>
      <c r="BY12" s="178">
        <v>982950</v>
      </c>
      <c r="BZ12" s="178">
        <f t="shared" si="16"/>
        <v>2194.0848214285716</v>
      </c>
      <c r="CA12" s="928">
        <v>525150</v>
      </c>
      <c r="CB12" s="179">
        <f t="shared" si="17"/>
        <v>1172.2098214285713</v>
      </c>
      <c r="CC12" s="179">
        <v>29480</v>
      </c>
      <c r="CD12" s="179"/>
      <c r="CE12" s="180">
        <f t="shared" si="36"/>
        <v>1537580</v>
      </c>
      <c r="CF12" s="181">
        <f t="shared" si="37"/>
        <v>3432.0982142857142</v>
      </c>
      <c r="CG12" s="291"/>
      <c r="CH12" s="291"/>
      <c r="CI12" s="291"/>
      <c r="CJ12" s="291">
        <f t="shared" si="38"/>
        <v>0</v>
      </c>
      <c r="CK12" s="182" t="e">
        <f>#REF!/CJ12</f>
        <v>#REF!</v>
      </c>
      <c r="CM12" s="322">
        <v>18.600000000000001</v>
      </c>
      <c r="CN12" s="326">
        <v>28.2</v>
      </c>
      <c r="CO12" s="578">
        <v>5</v>
      </c>
      <c r="CP12" s="637">
        <v>1</v>
      </c>
      <c r="CQ12" s="578">
        <v>5</v>
      </c>
      <c r="CR12" s="356">
        <f t="shared" si="18"/>
        <v>3.6666666666666665</v>
      </c>
      <c r="CT12" s="42" t="s">
        <v>183</v>
      </c>
      <c r="CV12" s="1">
        <v>0</v>
      </c>
      <c r="DA12" s="326">
        <v>19.600000000000001</v>
      </c>
      <c r="DB12" s="326">
        <v>25.9</v>
      </c>
      <c r="DC12" s="578">
        <v>5</v>
      </c>
      <c r="DD12" s="578">
        <v>5</v>
      </c>
      <c r="DE12" s="579">
        <v>3</v>
      </c>
      <c r="DF12" s="356">
        <f t="shared" si="19"/>
        <v>4.333333333333333</v>
      </c>
      <c r="DH12" s="42" t="s">
        <v>183</v>
      </c>
      <c r="DJ12" s="1">
        <v>0</v>
      </c>
      <c r="DO12" s="1">
        <v>6</v>
      </c>
    </row>
    <row r="13" spans="1:119" ht="23.5" customHeight="1" thickBot="1">
      <c r="A13" s="78" t="s">
        <v>11</v>
      </c>
      <c r="B13" s="68">
        <v>6</v>
      </c>
      <c r="C13" s="57">
        <f t="shared" si="0"/>
        <v>0</v>
      </c>
      <c r="D13" s="54"/>
      <c r="E13" s="7">
        <f t="shared" si="1"/>
        <v>0</v>
      </c>
      <c r="F13" s="54"/>
      <c r="G13" s="7">
        <f t="shared" si="2"/>
        <v>0</v>
      </c>
      <c r="H13" s="54"/>
      <c r="I13" s="6">
        <f t="shared" si="3"/>
        <v>0</v>
      </c>
      <c r="J13" s="54"/>
      <c r="K13" s="6">
        <f t="shared" si="4"/>
        <v>0</v>
      </c>
      <c r="L13" s="6">
        <f t="shared" si="20"/>
        <v>0</v>
      </c>
      <c r="M13" s="6" t="e">
        <f t="shared" si="21"/>
        <v>#DIV/0!</v>
      </c>
      <c r="N13" s="70" t="s">
        <v>92</v>
      </c>
      <c r="O13" s="54">
        <v>180</v>
      </c>
      <c r="P13" s="6"/>
      <c r="Q13" s="76" t="e">
        <f t="shared" si="22"/>
        <v>#DIV/0!</v>
      </c>
      <c r="R13" s="2"/>
      <c r="T13" s="107">
        <v>3300</v>
      </c>
      <c r="U13" s="107">
        <v>3800</v>
      </c>
      <c r="V13" s="107">
        <v>4800</v>
      </c>
      <c r="W13" s="107">
        <v>2000</v>
      </c>
      <c r="X13" s="107"/>
      <c r="Y13" s="78" t="s">
        <v>11</v>
      </c>
      <c r="Z13" s="48">
        <f t="shared" si="5"/>
        <v>6</v>
      </c>
      <c r="AA13" s="57">
        <f t="shared" si="6"/>
        <v>0</v>
      </c>
      <c r="AB13" s="7">
        <f t="shared" si="7"/>
        <v>0</v>
      </c>
      <c r="AC13" s="7">
        <f t="shared" si="8"/>
        <v>0</v>
      </c>
      <c r="AD13" s="7">
        <f t="shared" si="23"/>
        <v>0</v>
      </c>
      <c r="AE13" s="7">
        <f t="shared" si="9"/>
        <v>0</v>
      </c>
      <c r="AF13" s="7">
        <f t="shared" si="24"/>
        <v>0</v>
      </c>
      <c r="AG13" s="7">
        <f t="shared" si="10"/>
        <v>0</v>
      </c>
      <c r="AH13" s="7">
        <f t="shared" si="25"/>
        <v>0</v>
      </c>
      <c r="AI13" s="7">
        <f t="shared" si="11"/>
        <v>0</v>
      </c>
      <c r="AJ13" s="7">
        <f t="shared" si="26"/>
        <v>0</v>
      </c>
      <c r="AK13" s="6" t="e">
        <f t="shared" si="27"/>
        <v>#DIV/0!</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6</v>
      </c>
      <c r="AY13" s="57">
        <f t="shared" si="30"/>
        <v>0</v>
      </c>
      <c r="AZ13" s="54">
        <v>10</v>
      </c>
      <c r="BA13" s="7">
        <f t="shared" si="12"/>
        <v>0</v>
      </c>
      <c r="BB13" s="54">
        <v>28</v>
      </c>
      <c r="BC13" s="7">
        <f t="shared" si="13"/>
        <v>0</v>
      </c>
      <c r="BD13" s="54">
        <v>12</v>
      </c>
      <c r="BE13" s="6">
        <f t="shared" si="14"/>
        <v>0</v>
      </c>
      <c r="BF13" s="54"/>
      <c r="BG13" s="6">
        <f t="shared" si="15"/>
        <v>0</v>
      </c>
      <c r="BH13" s="6">
        <f t="shared" si="31"/>
        <v>0</v>
      </c>
      <c r="BI13" s="6" t="e">
        <f t="shared" si="31"/>
        <v>#DIV/0!</v>
      </c>
      <c r="BJ13" s="6">
        <f t="shared" si="32"/>
        <v>0</v>
      </c>
      <c r="BK13" s="7" t="e">
        <f t="shared" si="32"/>
        <v>#DIV/0!</v>
      </c>
      <c r="BL13" s="101">
        <f t="shared" si="33"/>
        <v>0</v>
      </c>
      <c r="BM13" s="90" t="e">
        <f t="shared" si="33"/>
        <v>#DIV/0!</v>
      </c>
      <c r="BN13" s="90"/>
      <c r="BO13" s="76" t="e">
        <f t="shared" si="34"/>
        <v>#DIV/0!</v>
      </c>
      <c r="BP13" s="2"/>
      <c r="BR13" s="55"/>
      <c r="BS13" s="55"/>
      <c r="BT13" s="55"/>
      <c r="BU13" s="55"/>
      <c r="BV13" s="183" t="s">
        <v>11</v>
      </c>
      <c r="BW13" s="190">
        <f t="shared" si="35"/>
        <v>6</v>
      </c>
      <c r="BX13" s="119">
        <v>448</v>
      </c>
      <c r="BY13" s="178">
        <v>1347050</v>
      </c>
      <c r="BZ13" s="178">
        <f t="shared" si="16"/>
        <v>3006.8080357142858</v>
      </c>
      <c r="CA13" s="928">
        <v>723100</v>
      </c>
      <c r="CB13" s="179">
        <f t="shared" si="17"/>
        <v>1614.0625</v>
      </c>
      <c r="CC13" s="179">
        <v>34430</v>
      </c>
      <c r="CD13" s="179"/>
      <c r="CE13" s="180">
        <f t="shared" si="36"/>
        <v>2104580</v>
      </c>
      <c r="CF13" s="181">
        <f t="shared" si="37"/>
        <v>4697.7232142857147</v>
      </c>
      <c r="CG13" s="291"/>
      <c r="CH13" s="291"/>
      <c r="CI13" s="291"/>
      <c r="CJ13" s="291">
        <f t="shared" si="38"/>
        <v>0</v>
      </c>
      <c r="CK13" s="182" t="e">
        <f>CE12/CJ13</f>
        <v>#DIV/0!</v>
      </c>
      <c r="CM13" s="323">
        <v>18.7</v>
      </c>
      <c r="CN13" s="327">
        <v>28.6</v>
      </c>
      <c r="CO13" s="578">
        <v>5</v>
      </c>
      <c r="CP13" s="579">
        <v>3</v>
      </c>
      <c r="CQ13" s="579">
        <v>3</v>
      </c>
      <c r="CR13" s="357">
        <f t="shared" si="18"/>
        <v>3.6666666666666665</v>
      </c>
      <c r="CT13" s="1" t="s">
        <v>186</v>
      </c>
      <c r="DA13" s="327">
        <v>15.8</v>
      </c>
      <c r="DB13" s="327">
        <v>26.7</v>
      </c>
      <c r="DC13" s="578">
        <v>5</v>
      </c>
      <c r="DD13" s="578">
        <v>5</v>
      </c>
      <c r="DE13" s="579">
        <v>3</v>
      </c>
      <c r="DF13" s="357">
        <f t="shared" si="19"/>
        <v>4.333333333333333</v>
      </c>
      <c r="DH13" s="1" t="s">
        <v>186</v>
      </c>
      <c r="DO13" s="1">
        <v>7</v>
      </c>
    </row>
    <row r="14" spans="1:119" s="368" customFormat="1" ht="37" customHeight="1" thickTop="1" thickBot="1">
      <c r="A14" s="1434" t="s">
        <v>16</v>
      </c>
      <c r="B14" s="1435"/>
      <c r="C14" s="101">
        <f>SUM(C7:C13)</f>
        <v>0</v>
      </c>
      <c r="D14" s="101">
        <f>SUM(D7:D13)</f>
        <v>0</v>
      </c>
      <c r="E14" s="101">
        <f t="shared" ref="E14:J14" si="39">SUM(E7:E13)</f>
        <v>0</v>
      </c>
      <c r="F14" s="101">
        <f t="shared" si="39"/>
        <v>0</v>
      </c>
      <c r="G14" s="101">
        <f t="shared" si="39"/>
        <v>0</v>
      </c>
      <c r="H14" s="101">
        <f t="shared" si="39"/>
        <v>0</v>
      </c>
      <c r="I14" s="101">
        <f t="shared" si="39"/>
        <v>0</v>
      </c>
      <c r="J14" s="101">
        <f t="shared" si="39"/>
        <v>0</v>
      </c>
      <c r="K14" s="101">
        <f>SUM(K7:K13)</f>
        <v>0</v>
      </c>
      <c r="L14" s="101">
        <f>SUM(L7:L13)</f>
        <v>0</v>
      </c>
      <c r="M14" s="101" t="e">
        <f>L14/C14</f>
        <v>#DIV/0!</v>
      </c>
      <c r="N14" s="365"/>
      <c r="O14" s="101">
        <f>SUM(O7:O13)</f>
        <v>180</v>
      </c>
      <c r="P14" s="101">
        <f>SUM(P7:P13)</f>
        <v>0</v>
      </c>
      <c r="Q14" s="366" t="e">
        <f t="shared" si="22"/>
        <v>#DIV/0!</v>
      </c>
      <c r="R14" s="367"/>
      <c r="T14" s="368" t="s">
        <v>48</v>
      </c>
      <c r="U14" s="367" t="e">
        <f>C14/W14</f>
        <v>#DIV/0!</v>
      </c>
      <c r="V14" s="369" t="s">
        <v>49</v>
      </c>
      <c r="W14" s="370">
        <v>0</v>
      </c>
      <c r="Y14" s="1434" t="s">
        <v>16</v>
      </c>
      <c r="Z14" s="1435"/>
      <c r="AA14" s="371">
        <f>SUM(AA7:AA13)</f>
        <v>0</v>
      </c>
      <c r="AB14" s="371">
        <f>SUM(AB7:AB13)</f>
        <v>0</v>
      </c>
      <c r="AC14" s="371">
        <f t="shared" ref="AC14:AH14" si="40">SUM(AC7:AC13)</f>
        <v>0</v>
      </c>
      <c r="AD14" s="371">
        <f t="shared" si="40"/>
        <v>0</v>
      </c>
      <c r="AE14" s="371">
        <f t="shared" si="40"/>
        <v>0</v>
      </c>
      <c r="AF14" s="371">
        <f t="shared" si="40"/>
        <v>0</v>
      </c>
      <c r="AG14" s="371">
        <f t="shared" si="40"/>
        <v>0</v>
      </c>
      <c r="AH14" s="371">
        <f t="shared" si="40"/>
        <v>0</v>
      </c>
      <c r="AI14" s="371">
        <f>SUM(AI7:AI13)</f>
        <v>0</v>
      </c>
      <c r="AJ14" s="371">
        <f>SUM(AJ7:AJ13)</f>
        <v>0</v>
      </c>
      <c r="AK14" s="101" t="e">
        <f>AJ14/AA14</f>
        <v>#DIV/0!</v>
      </c>
      <c r="AL14" s="365"/>
      <c r="AM14" s="101">
        <f>SUM(AM7:AM13)</f>
        <v>180</v>
      </c>
      <c r="AN14" s="101">
        <f>SUM(AN7:AN13)</f>
        <v>0</v>
      </c>
      <c r="AO14" s="366" t="e">
        <f>(AJ14+BH14)/AN14</f>
        <v>#DIV/0!</v>
      </c>
      <c r="AP14" s="367"/>
      <c r="AR14" s="368" t="s">
        <v>48</v>
      </c>
      <c r="AS14" s="367" t="e">
        <f>AA14/AU14</f>
        <v>#DIV/0!</v>
      </c>
      <c r="AT14" s="369" t="s">
        <v>49</v>
      </c>
      <c r="AU14" s="368">
        <f>W14</f>
        <v>0</v>
      </c>
      <c r="AW14" s="1434" t="s">
        <v>16</v>
      </c>
      <c r="AX14" s="1435"/>
      <c r="AY14" s="371">
        <f t="shared" si="30"/>
        <v>0</v>
      </c>
      <c r="AZ14" s="101">
        <f>SUM(AZ7:AZ13)</f>
        <v>84</v>
      </c>
      <c r="BA14" s="101">
        <f t="shared" ref="BA14:BF14" si="41">SUM(BA7:BA13)</f>
        <v>0</v>
      </c>
      <c r="BB14" s="101">
        <f t="shared" si="41"/>
        <v>120</v>
      </c>
      <c r="BC14" s="101">
        <f t="shared" si="41"/>
        <v>0</v>
      </c>
      <c r="BD14" s="101">
        <f t="shared" si="41"/>
        <v>60</v>
      </c>
      <c r="BE14" s="101">
        <f t="shared" si="41"/>
        <v>0</v>
      </c>
      <c r="BF14" s="101">
        <f t="shared" si="41"/>
        <v>0</v>
      </c>
      <c r="BG14" s="101">
        <f>SUM(BG7:BG13)</f>
        <v>0</v>
      </c>
      <c r="BH14" s="372">
        <f t="shared" si="31"/>
        <v>0</v>
      </c>
      <c r="BI14" s="372" t="e">
        <f>M14</f>
        <v>#DIV/0!</v>
      </c>
      <c r="BJ14" s="372">
        <f t="shared" si="32"/>
        <v>0</v>
      </c>
      <c r="BK14" s="373" t="e">
        <f>AK14</f>
        <v>#DIV/0!</v>
      </c>
      <c r="BL14" s="101">
        <f>SUM(BL7:BL13)</f>
        <v>0</v>
      </c>
      <c r="BM14" s="374" t="e">
        <f>BI14+BK14</f>
        <v>#DIV/0!</v>
      </c>
      <c r="BN14" s="375"/>
      <c r="BO14" s="366" t="e">
        <f t="shared" si="34"/>
        <v>#DIV/0!</v>
      </c>
      <c r="BP14" s="367"/>
      <c r="BR14" s="368" t="s">
        <v>48</v>
      </c>
      <c r="BS14" s="367" t="e">
        <f>AY14/BU14</f>
        <v>#DIV/0!</v>
      </c>
      <c r="BT14" s="369" t="s">
        <v>49</v>
      </c>
      <c r="BU14" s="368">
        <f>W14</f>
        <v>0</v>
      </c>
      <c r="BV14" s="1434" t="s">
        <v>16</v>
      </c>
      <c r="BW14" s="1435"/>
      <c r="BX14" s="101">
        <f>SUM(BX7:BX13)</f>
        <v>1569</v>
      </c>
      <c r="BY14" s="101">
        <f>SUM(BY7:BY13)</f>
        <v>4308250</v>
      </c>
      <c r="BZ14" s="101">
        <f t="shared" si="16"/>
        <v>2745.8572339069469</v>
      </c>
      <c r="CA14" s="101">
        <f>SUM(CA7:CA13)</f>
        <v>2283600</v>
      </c>
      <c r="CB14" s="371">
        <f t="shared" si="17"/>
        <v>1455.4493307839389</v>
      </c>
      <c r="CC14" s="371">
        <f>SUM(CC7:CC13)</f>
        <v>104720</v>
      </c>
      <c r="CD14" s="371">
        <f>SUM(CD7:CD13)</f>
        <v>0</v>
      </c>
      <c r="CE14" s="180">
        <f>BY14+CA14+CC14+CD14</f>
        <v>6696570</v>
      </c>
      <c r="CF14" s="375">
        <f>CE14/BX14</f>
        <v>4268.049713193117</v>
      </c>
      <c r="CG14" s="538">
        <f>SUM(CG7:CG13)</f>
        <v>0</v>
      </c>
      <c r="CH14" s="538">
        <f>SUM(CH7:CH13)</f>
        <v>0</v>
      </c>
      <c r="CI14" s="538">
        <f>SUM(CI7:CI13)</f>
        <v>0</v>
      </c>
      <c r="CJ14" s="538">
        <f>SUM(CJ7:CJ13)</f>
        <v>0</v>
      </c>
      <c r="CK14" s="366" t="e">
        <f>CE14/CJ14</f>
        <v>#DIV/0!</v>
      </c>
      <c r="CL14" s="368">
        <v>6</v>
      </c>
      <c r="CM14" s="384">
        <f>SUM(CM7:CM13)/CL14</f>
        <v>20.06666666666667</v>
      </c>
      <c r="CN14" s="385">
        <f>SUM(CN7:CN13)/CL14</f>
        <v>27.383333333333329</v>
      </c>
      <c r="CO14" s="406">
        <f>SUM(CO7:CO13)/CL14</f>
        <v>4</v>
      </c>
      <c r="CP14" s="406">
        <f>SUM(CP7:CP13)/CL14</f>
        <v>2.5</v>
      </c>
      <c r="CQ14" s="406">
        <f>SUM(CQ7:CQ13)/CL14</f>
        <v>3</v>
      </c>
      <c r="CR14" s="606">
        <f t="shared" si="18"/>
        <v>3.1666666666666665</v>
      </c>
      <c r="CS14" s="369">
        <v>12</v>
      </c>
      <c r="CT14" s="1436">
        <f>CE14/CL14</f>
        <v>1116095</v>
      </c>
      <c r="CU14" s="1437"/>
      <c r="CV14" s="1437"/>
      <c r="CW14" s="1437"/>
      <c r="CX14" s="1438"/>
      <c r="CY14" s="368" t="s">
        <v>197</v>
      </c>
      <c r="CZ14" s="378">
        <v>7</v>
      </c>
      <c r="DA14" s="393">
        <f>SUM(DA7:DA13)/CZ14</f>
        <v>18.271428571428569</v>
      </c>
      <c r="DB14" s="394">
        <f>SUM(DB7:DB13)/CZ14</f>
        <v>27.514285714285712</v>
      </c>
      <c r="DC14" s="411">
        <f>SUM(DC7:DC13)/CZ14</f>
        <v>4.4285714285714288</v>
      </c>
      <c r="DD14" s="411">
        <f>SUM(DD7:DD13)/CZ14</f>
        <v>4.4285714285714288</v>
      </c>
      <c r="DE14" s="411">
        <f>SUM(DE7:DE13)/CZ14</f>
        <v>3.2857142857142856</v>
      </c>
      <c r="DF14" s="412">
        <f t="shared" si="19"/>
        <v>4.0476190476190474</v>
      </c>
      <c r="DG14" s="378">
        <v>15</v>
      </c>
      <c r="DH14" s="1411">
        <f>CV14/CZ14</f>
        <v>0</v>
      </c>
      <c r="DI14" s="1412"/>
      <c r="DJ14" s="1412"/>
      <c r="DK14" s="1412"/>
      <c r="DL14" s="1413"/>
      <c r="DM14" s="368" t="s">
        <v>197</v>
      </c>
      <c r="DN14" s="340"/>
    </row>
    <row r="15" spans="1:119"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CY15" s="368" t="s">
        <v>197</v>
      </c>
      <c r="DA15" s="1420" t="str">
        <f>CM15</f>
        <v>2nd week</v>
      </c>
      <c r="DB15" s="1420"/>
      <c r="DC15" s="1420"/>
      <c r="DD15" s="1420"/>
      <c r="DE15" s="1420"/>
      <c r="DF15" s="1420"/>
      <c r="DM15" s="368" t="s">
        <v>197</v>
      </c>
    </row>
    <row r="16" spans="1:119"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A16" s="331" t="s">
        <v>172</v>
      </c>
      <c r="DB16" s="332" t="s">
        <v>173</v>
      </c>
      <c r="DC16" s="65" t="s">
        <v>174</v>
      </c>
      <c r="DD16" s="65" t="s">
        <v>175</v>
      </c>
      <c r="DE16" s="65" t="s">
        <v>176</v>
      </c>
      <c r="DF16" s="333" t="s">
        <v>184</v>
      </c>
      <c r="DH16" s="1" t="s">
        <v>179</v>
      </c>
      <c r="DJ16" s="46" t="s">
        <v>182</v>
      </c>
    </row>
    <row r="17" spans="1:119" ht="23" customHeight="1">
      <c r="A17" s="75" t="s">
        <v>5</v>
      </c>
      <c r="B17" s="68">
        <v>7</v>
      </c>
      <c r="C17" s="57">
        <f t="shared" ref="C17:C23" si="42">D17+F17+H17+J17</f>
        <v>0</v>
      </c>
      <c r="D17" s="54"/>
      <c r="E17" s="7">
        <f t="shared" ref="E17:E23" si="43">D17*T17</f>
        <v>0</v>
      </c>
      <c r="F17" s="54"/>
      <c r="G17" s="7">
        <f t="shared" ref="G17:G23" si="44">F17*U17</f>
        <v>0</v>
      </c>
      <c r="H17" s="54"/>
      <c r="I17" s="6">
        <f t="shared" ref="I17:I23" si="45">H17*V17</f>
        <v>0</v>
      </c>
      <c r="J17" s="54"/>
      <c r="K17" s="6">
        <f t="shared" ref="K17:K23" si="46">J17*W17</f>
        <v>0</v>
      </c>
      <c r="L17" s="6">
        <f>E17+G17+I17+K17</f>
        <v>0</v>
      </c>
      <c r="M17" s="6" t="e">
        <f>L17/C17</f>
        <v>#DIV/0!</v>
      </c>
      <c r="N17" s="70" t="s">
        <v>93</v>
      </c>
      <c r="O17" s="54">
        <v>170</v>
      </c>
      <c r="P17" s="54"/>
      <c r="Q17" s="76" t="e">
        <f>L17/P17</f>
        <v>#DIV/0!</v>
      </c>
      <c r="R17" s="2"/>
      <c r="T17" s="107">
        <v>3300</v>
      </c>
      <c r="U17" s="107">
        <v>3800</v>
      </c>
      <c r="V17" s="107">
        <v>4800</v>
      </c>
      <c r="W17" s="107">
        <v>2000</v>
      </c>
      <c r="X17" s="107"/>
      <c r="Y17" s="75" t="s">
        <v>5</v>
      </c>
      <c r="Z17" s="48">
        <f t="shared" ref="Z17:Z23" si="47">B17</f>
        <v>7</v>
      </c>
      <c r="AA17" s="57">
        <f t="shared" ref="AA17:AA23" si="48">AB17+AD17+AF17+AH17</f>
        <v>0</v>
      </c>
      <c r="AB17" s="7">
        <f t="shared" ref="AB17:AB23" si="49">D17</f>
        <v>0</v>
      </c>
      <c r="AC17" s="7">
        <f t="shared" ref="AC17:AC23" si="50">AB17*AR17</f>
        <v>0</v>
      </c>
      <c r="AD17" s="7">
        <f>F17</f>
        <v>0</v>
      </c>
      <c r="AE17" s="7">
        <f t="shared" ref="AE17:AE23" si="51">AD17*AS17</f>
        <v>0</v>
      </c>
      <c r="AF17" s="7">
        <f>H17</f>
        <v>0</v>
      </c>
      <c r="AG17" s="7">
        <f t="shared" ref="AG17:AG23" si="52">AF17*AT17</f>
        <v>0</v>
      </c>
      <c r="AH17" s="7">
        <f>J17</f>
        <v>0</v>
      </c>
      <c r="AI17" s="7">
        <f t="shared" ref="AI17:AI23" si="53">AH17*AU17</f>
        <v>0</v>
      </c>
      <c r="AJ17" s="7">
        <f>AC17+AE17+AG17+AI17</f>
        <v>0</v>
      </c>
      <c r="AK17" s="6" t="e">
        <f>AJ17/AA17</f>
        <v>#DIV/0!</v>
      </c>
      <c r="AL17" s="70" t="str">
        <f>N17</f>
        <v>TOP2</v>
      </c>
      <c r="AM17" s="7">
        <f>O17</f>
        <v>170</v>
      </c>
      <c r="AN17" s="6">
        <f>P17</f>
        <v>0</v>
      </c>
      <c r="AO17" s="76" t="e">
        <f>(AJ17+BH17)/AN17</f>
        <v>#DIV/0!</v>
      </c>
      <c r="AP17" s="2"/>
      <c r="AR17" s="107">
        <v>1700</v>
      </c>
      <c r="AS17" s="107">
        <v>2200</v>
      </c>
      <c r="AT17" s="107">
        <v>2200</v>
      </c>
      <c r="AU17" s="107">
        <v>1400</v>
      </c>
      <c r="AV17" s="107"/>
      <c r="AW17" s="75" t="s">
        <v>5</v>
      </c>
      <c r="AX17" s="48">
        <f>B17</f>
        <v>7</v>
      </c>
      <c r="AY17" s="57">
        <f>C17</f>
        <v>0</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7</v>
      </c>
      <c r="BX17" s="119">
        <v>343</v>
      </c>
      <c r="BY17" s="178">
        <v>961100</v>
      </c>
      <c r="BZ17" s="178">
        <f t="shared" ref="BZ17:BZ23" si="58">BY17/BX17</f>
        <v>2802.0408163265306</v>
      </c>
      <c r="CA17" s="178">
        <v>479150</v>
      </c>
      <c r="CB17" s="179">
        <f t="shared" ref="CB17:CB23" si="59">CA17/BX17</f>
        <v>1396.9387755102041</v>
      </c>
      <c r="CC17" s="179">
        <v>26180</v>
      </c>
      <c r="CD17" s="179"/>
      <c r="CE17" s="180">
        <f>BY17+CA17+CC17+CD17</f>
        <v>1466430</v>
      </c>
      <c r="CF17" s="181">
        <f>CE17/BX17</f>
        <v>4275.3061224489793</v>
      </c>
      <c r="CG17" s="291"/>
      <c r="CH17" s="291"/>
      <c r="CI17" s="291"/>
      <c r="CJ17" s="291">
        <f>SUM(CG17:CI17)</f>
        <v>0</v>
      </c>
      <c r="CK17" s="182" t="e">
        <f t="shared" ref="CK17:CK24" si="60">CE17/CJ17</f>
        <v>#DIV/0!</v>
      </c>
      <c r="CM17" s="321">
        <v>20.7</v>
      </c>
      <c r="CN17" s="321">
        <v>25.2</v>
      </c>
      <c r="CO17" s="579">
        <v>3</v>
      </c>
      <c r="CP17" s="578">
        <v>5</v>
      </c>
      <c r="CQ17" s="579">
        <v>3</v>
      </c>
      <c r="CR17" s="356">
        <f>SUM(CO17:CQ17)/3</f>
        <v>3.6666666666666665</v>
      </c>
      <c r="CT17" s="355" t="s">
        <v>180</v>
      </c>
      <c r="CU17" s="3"/>
      <c r="CV17" s="354">
        <v>5</v>
      </c>
      <c r="DA17" s="326">
        <v>17.2</v>
      </c>
      <c r="DB17" s="326">
        <v>31.5</v>
      </c>
      <c r="DC17" s="578">
        <v>5</v>
      </c>
      <c r="DD17" s="578">
        <v>5</v>
      </c>
      <c r="DE17" s="578">
        <v>5</v>
      </c>
      <c r="DF17" s="356">
        <f>SUM(DC17:DE17)/3</f>
        <v>5</v>
      </c>
      <c r="DH17" s="355" t="s">
        <v>180</v>
      </c>
      <c r="DI17" s="3"/>
      <c r="DJ17" s="354">
        <v>5</v>
      </c>
      <c r="DO17" s="1">
        <v>8</v>
      </c>
    </row>
    <row r="18" spans="1:119" ht="23.5" customHeight="1">
      <c r="A18" s="77" t="s">
        <v>6</v>
      </c>
      <c r="B18" s="68">
        <v>8</v>
      </c>
      <c r="C18" s="57">
        <f t="shared" si="42"/>
        <v>0</v>
      </c>
      <c r="D18" s="54"/>
      <c r="E18" s="7">
        <f t="shared" si="43"/>
        <v>0</v>
      </c>
      <c r="F18" s="54"/>
      <c r="G18" s="7">
        <f t="shared" si="44"/>
        <v>0</v>
      </c>
      <c r="H18" s="54"/>
      <c r="I18" s="6">
        <f t="shared" si="45"/>
        <v>0</v>
      </c>
      <c r="J18" s="54"/>
      <c r="K18" s="6">
        <f t="shared" si="46"/>
        <v>0</v>
      </c>
      <c r="L18" s="6">
        <f t="shared" ref="L18:L23" si="61">E18+G18+I18+K18</f>
        <v>0</v>
      </c>
      <c r="M18" s="6" t="e">
        <f t="shared" ref="M18:M23" si="62">L18/C18</f>
        <v>#DIV/0!</v>
      </c>
      <c r="N18" s="70" t="s">
        <v>96</v>
      </c>
      <c r="O18" s="54">
        <v>150</v>
      </c>
      <c r="P18" s="54"/>
      <c r="Q18" s="76" t="e">
        <f t="shared" ref="Q18:Q24" si="63">L18/P18</f>
        <v>#DIV/0!</v>
      </c>
      <c r="R18" s="2"/>
      <c r="T18" s="107">
        <v>3300</v>
      </c>
      <c r="U18" s="107">
        <v>3800</v>
      </c>
      <c r="V18" s="107">
        <v>4800</v>
      </c>
      <c r="W18" s="107">
        <v>2000</v>
      </c>
      <c r="X18" s="107"/>
      <c r="Y18" s="77" t="s">
        <v>6</v>
      </c>
      <c r="Z18" s="48">
        <f t="shared" si="47"/>
        <v>8</v>
      </c>
      <c r="AA18" s="57">
        <f t="shared" si="48"/>
        <v>0</v>
      </c>
      <c r="AB18" s="7">
        <f t="shared" si="49"/>
        <v>0</v>
      </c>
      <c r="AC18" s="7">
        <f t="shared" si="50"/>
        <v>0</v>
      </c>
      <c r="AD18" s="7">
        <f t="shared" ref="AD18:AD23" si="64">F18</f>
        <v>0</v>
      </c>
      <c r="AE18" s="7">
        <f t="shared" si="51"/>
        <v>0</v>
      </c>
      <c r="AF18" s="7">
        <f t="shared" ref="AF18:AF23" si="65">H18</f>
        <v>0</v>
      </c>
      <c r="AG18" s="7">
        <f t="shared" si="52"/>
        <v>0</v>
      </c>
      <c r="AH18" s="7">
        <f t="shared" ref="AH18:AH23" si="66">J18</f>
        <v>0</v>
      </c>
      <c r="AI18" s="7">
        <f t="shared" si="53"/>
        <v>0</v>
      </c>
      <c r="AJ18" s="7">
        <f t="shared" ref="AJ18:AJ23" si="67">AC18+AE18+AG18+AI18</f>
        <v>0</v>
      </c>
      <c r="AK18" s="6" t="e">
        <f t="shared" ref="AK18:AK23" si="68">AJ18/AA18</f>
        <v>#DIV/0!</v>
      </c>
      <c r="AL18" s="70" t="str">
        <f t="shared" ref="AL18:AN23" si="69">N18</f>
        <v>ON2</v>
      </c>
      <c r="AM18" s="7">
        <f t="shared" si="69"/>
        <v>150</v>
      </c>
      <c r="AN18" s="6">
        <f t="shared" si="69"/>
        <v>0</v>
      </c>
      <c r="AO18" s="76" t="e">
        <f t="shared" ref="AO18:AO23" si="70">(AJ18+BH18)/AN18</f>
        <v>#DIV/0!</v>
      </c>
      <c r="AP18" s="2"/>
      <c r="AR18" s="107">
        <v>1700</v>
      </c>
      <c r="AS18" s="107">
        <v>2200</v>
      </c>
      <c r="AT18" s="107">
        <v>2200</v>
      </c>
      <c r="AU18" s="107">
        <v>1400</v>
      </c>
      <c r="AV18" s="107"/>
      <c r="AW18" s="77" t="s">
        <v>6</v>
      </c>
      <c r="AX18" s="48">
        <f t="shared" ref="AX18:AY24" si="71">B18</f>
        <v>8</v>
      </c>
      <c r="AY18" s="57">
        <f t="shared" si="71"/>
        <v>0</v>
      </c>
      <c r="AZ18" s="54">
        <v>22</v>
      </c>
      <c r="BA18" s="7">
        <f t="shared" si="54"/>
        <v>0</v>
      </c>
      <c r="BB18" s="54">
        <v>10</v>
      </c>
      <c r="BC18" s="7">
        <f t="shared" si="55"/>
        <v>0</v>
      </c>
      <c r="BD18" s="54">
        <v>6</v>
      </c>
      <c r="BE18" s="6">
        <f t="shared" si="56"/>
        <v>0</v>
      </c>
      <c r="BF18" s="54"/>
      <c r="BG18" s="6">
        <f t="shared" si="57"/>
        <v>0</v>
      </c>
      <c r="BH18" s="6">
        <f t="shared" ref="BH18:BI24" si="72">L18</f>
        <v>0</v>
      </c>
      <c r="BI18" s="6" t="e">
        <f t="shared" si="72"/>
        <v>#DIV/0!</v>
      </c>
      <c r="BJ18" s="6">
        <f t="shared" ref="BJ18:BK24" si="73">AJ18</f>
        <v>0</v>
      </c>
      <c r="BK18" s="7" t="e">
        <f t="shared" si="73"/>
        <v>#DIV/0!</v>
      </c>
      <c r="BL18" s="101">
        <f t="shared" ref="BL18:BM23" si="74">BH18+BJ18</f>
        <v>0</v>
      </c>
      <c r="BM18" s="90" t="e">
        <f t="shared" si="74"/>
        <v>#DIV/0!</v>
      </c>
      <c r="BN18" s="90"/>
      <c r="BO18" s="76" t="e">
        <f t="shared" ref="BO18:BO24" si="75">Q18+AO18</f>
        <v>#DIV/0!</v>
      </c>
      <c r="BP18" s="2"/>
      <c r="BR18" s="55"/>
      <c r="BS18" s="55"/>
      <c r="BT18" s="55"/>
      <c r="BU18" s="55"/>
      <c r="BV18" s="173" t="s">
        <v>6</v>
      </c>
      <c r="BW18" s="190">
        <f t="shared" ref="BW18:BW23" si="76">AX18</f>
        <v>8</v>
      </c>
      <c r="BX18" s="119">
        <v>253</v>
      </c>
      <c r="BY18" s="178">
        <v>622900</v>
      </c>
      <c r="BZ18" s="178">
        <f t="shared" si="58"/>
        <v>2462.0553359683795</v>
      </c>
      <c r="CA18" s="179">
        <v>375800</v>
      </c>
      <c r="CB18" s="179">
        <f t="shared" si="59"/>
        <v>1485.3754940711462</v>
      </c>
      <c r="CC18" s="179">
        <v>3190</v>
      </c>
      <c r="CD18" s="179"/>
      <c r="CE18" s="180">
        <f t="shared" ref="CE18:CE23" si="77">BY18+CA18+CC18+CD18</f>
        <v>1001890</v>
      </c>
      <c r="CF18" s="181">
        <f t="shared" ref="CF18:CF23" si="78">CE18/BX18</f>
        <v>3960.0395256916995</v>
      </c>
      <c r="CG18" s="291"/>
      <c r="CH18" s="291"/>
      <c r="CI18" s="291"/>
      <c r="CJ18" s="291">
        <f t="shared" ref="CJ18:CJ23" si="79">SUM(CG18:CI18)</f>
        <v>0</v>
      </c>
      <c r="CK18" s="182" t="e">
        <f t="shared" si="60"/>
        <v>#DIV/0!</v>
      </c>
      <c r="CM18" s="321">
        <v>17.8</v>
      </c>
      <c r="CN18" s="321">
        <v>28.2</v>
      </c>
      <c r="CO18" s="578">
        <v>5</v>
      </c>
      <c r="CP18" s="578">
        <v>5</v>
      </c>
      <c r="CQ18" s="578">
        <v>5</v>
      </c>
      <c r="CR18" s="356">
        <f t="shared" ref="CR18:CR23" si="80">SUM(CO18:CQ18)/3</f>
        <v>5</v>
      </c>
      <c r="CT18" s="42" t="s">
        <v>181</v>
      </c>
      <c r="CV18" s="1">
        <v>4</v>
      </c>
      <c r="DA18" s="1439" t="s">
        <v>661</v>
      </c>
      <c r="DB18" s="1440"/>
      <c r="DC18" s="1440"/>
      <c r="DD18" s="1440"/>
      <c r="DE18" s="1441"/>
      <c r="DF18" s="356">
        <f t="shared" ref="DF18:DF23" si="81">SUM(DC18:DE18)/3</f>
        <v>0</v>
      </c>
      <c r="DH18" s="42" t="s">
        <v>181</v>
      </c>
      <c r="DJ18" s="1">
        <v>4</v>
      </c>
      <c r="DO18" s="1">
        <v>9</v>
      </c>
    </row>
    <row r="19" spans="1:119" ht="23.5" customHeight="1">
      <c r="A19" s="77" t="s">
        <v>7</v>
      </c>
      <c r="B19" s="68">
        <v>9</v>
      </c>
      <c r="C19" s="57">
        <f t="shared" si="42"/>
        <v>0</v>
      </c>
      <c r="D19" s="54"/>
      <c r="E19" s="7">
        <f t="shared" si="43"/>
        <v>0</v>
      </c>
      <c r="F19" s="54"/>
      <c r="G19" s="7">
        <f t="shared" si="44"/>
        <v>0</v>
      </c>
      <c r="H19" s="54"/>
      <c r="I19" s="6">
        <f t="shared" si="45"/>
        <v>0</v>
      </c>
      <c r="J19" s="54"/>
      <c r="K19" s="6">
        <f t="shared" si="46"/>
        <v>0</v>
      </c>
      <c r="L19" s="6">
        <f t="shared" si="61"/>
        <v>0</v>
      </c>
      <c r="M19" s="6" t="e">
        <f t="shared" si="62"/>
        <v>#DIV/0!</v>
      </c>
      <c r="N19" s="70" t="s">
        <v>96</v>
      </c>
      <c r="O19" s="54">
        <v>150</v>
      </c>
      <c r="P19" s="54"/>
      <c r="Q19" s="76" t="e">
        <f t="shared" si="63"/>
        <v>#DIV/0!</v>
      </c>
      <c r="R19" s="2"/>
      <c r="T19" s="107">
        <v>3300</v>
      </c>
      <c r="U19" s="107">
        <v>3800</v>
      </c>
      <c r="V19" s="107">
        <v>4800</v>
      </c>
      <c r="W19" s="107">
        <v>2000</v>
      </c>
      <c r="X19" s="107"/>
      <c r="Y19" s="77" t="s">
        <v>7</v>
      </c>
      <c r="Z19" s="48">
        <f t="shared" si="47"/>
        <v>9</v>
      </c>
      <c r="AA19" s="57">
        <f t="shared" si="48"/>
        <v>0</v>
      </c>
      <c r="AB19" s="7">
        <f t="shared" si="49"/>
        <v>0</v>
      </c>
      <c r="AC19" s="7">
        <f t="shared" si="50"/>
        <v>0</v>
      </c>
      <c r="AD19" s="7">
        <f t="shared" si="64"/>
        <v>0</v>
      </c>
      <c r="AE19" s="7">
        <f t="shared" si="51"/>
        <v>0</v>
      </c>
      <c r="AF19" s="7">
        <f t="shared" si="65"/>
        <v>0</v>
      </c>
      <c r="AG19" s="7">
        <f t="shared" si="52"/>
        <v>0</v>
      </c>
      <c r="AH19" s="7">
        <f t="shared" si="66"/>
        <v>0</v>
      </c>
      <c r="AI19" s="7">
        <f t="shared" si="53"/>
        <v>0</v>
      </c>
      <c r="AJ19" s="7">
        <f t="shared" si="67"/>
        <v>0</v>
      </c>
      <c r="AK19" s="6" t="e">
        <f t="shared" si="68"/>
        <v>#DIV/0!</v>
      </c>
      <c r="AL19" s="70" t="str">
        <f t="shared" si="69"/>
        <v>ON2</v>
      </c>
      <c r="AM19" s="7">
        <f t="shared" si="69"/>
        <v>150</v>
      </c>
      <c r="AN19" s="6">
        <f t="shared" si="69"/>
        <v>0</v>
      </c>
      <c r="AO19" s="76" t="e">
        <f t="shared" si="70"/>
        <v>#DIV/0!</v>
      </c>
      <c r="AP19" s="2"/>
      <c r="AR19" s="107">
        <v>1700</v>
      </c>
      <c r="AS19" s="107">
        <v>2200</v>
      </c>
      <c r="AT19" s="107">
        <v>2200</v>
      </c>
      <c r="AU19" s="107">
        <v>1400</v>
      </c>
      <c r="AV19" s="107"/>
      <c r="AW19" s="77" t="s">
        <v>7</v>
      </c>
      <c r="AX19" s="48">
        <f t="shared" si="71"/>
        <v>9</v>
      </c>
      <c r="AY19" s="57">
        <f t="shared" si="71"/>
        <v>0</v>
      </c>
      <c r="AZ19" s="54">
        <v>22</v>
      </c>
      <c r="BA19" s="7">
        <f t="shared" si="54"/>
        <v>0</v>
      </c>
      <c r="BB19" s="54">
        <v>10</v>
      </c>
      <c r="BC19" s="7">
        <f t="shared" si="55"/>
        <v>0</v>
      </c>
      <c r="BD19" s="54">
        <v>6</v>
      </c>
      <c r="BE19" s="6">
        <f t="shared" si="56"/>
        <v>0</v>
      </c>
      <c r="BF19" s="54"/>
      <c r="BG19" s="6">
        <f t="shared" si="57"/>
        <v>0</v>
      </c>
      <c r="BH19" s="6">
        <f t="shared" si="72"/>
        <v>0</v>
      </c>
      <c r="BI19" s="6" t="e">
        <f t="shared" si="72"/>
        <v>#DIV/0!</v>
      </c>
      <c r="BJ19" s="6">
        <f t="shared" si="73"/>
        <v>0</v>
      </c>
      <c r="BK19" s="7" t="e">
        <f t="shared" si="73"/>
        <v>#DIV/0!</v>
      </c>
      <c r="BL19" s="101">
        <f t="shared" si="74"/>
        <v>0</v>
      </c>
      <c r="BM19" s="90" t="e">
        <f t="shared" si="74"/>
        <v>#DIV/0!</v>
      </c>
      <c r="BN19" s="90"/>
      <c r="BO19" s="76" t="e">
        <f t="shared" si="75"/>
        <v>#DIV/0!</v>
      </c>
      <c r="BP19" s="2"/>
      <c r="BR19" s="55"/>
      <c r="BS19" s="55"/>
      <c r="BT19" s="55"/>
      <c r="BU19" s="55"/>
      <c r="BV19" s="173" t="s">
        <v>7</v>
      </c>
      <c r="BW19" s="190">
        <f t="shared" si="76"/>
        <v>9</v>
      </c>
      <c r="BX19" s="119">
        <v>285</v>
      </c>
      <c r="BY19" s="178">
        <v>785300</v>
      </c>
      <c r="BZ19" s="178">
        <f t="shared" si="58"/>
        <v>2755.4385964912281</v>
      </c>
      <c r="CA19" s="928">
        <v>432550</v>
      </c>
      <c r="CB19" s="179">
        <f t="shared" si="59"/>
        <v>1517.719298245614</v>
      </c>
      <c r="CC19" s="179"/>
      <c r="CD19" s="179">
        <v>2970</v>
      </c>
      <c r="CE19" s="180">
        <f t="shared" si="77"/>
        <v>1220820</v>
      </c>
      <c r="CF19" s="181">
        <f t="shared" si="78"/>
        <v>4283.5789473684208</v>
      </c>
      <c r="CG19" s="291"/>
      <c r="CH19" s="291"/>
      <c r="CI19" s="291"/>
      <c r="CJ19" s="291">
        <f t="shared" si="79"/>
        <v>0</v>
      </c>
      <c r="CK19" s="182" t="e">
        <f t="shared" si="60"/>
        <v>#DIV/0!</v>
      </c>
      <c r="CM19" s="321">
        <v>20.100000000000001</v>
      </c>
      <c r="CN19" s="321">
        <v>26.5</v>
      </c>
      <c r="CO19" s="579">
        <v>3</v>
      </c>
      <c r="CP19" s="579">
        <v>3</v>
      </c>
      <c r="CQ19" s="579">
        <v>3</v>
      </c>
      <c r="CR19" s="356">
        <f t="shared" si="80"/>
        <v>3</v>
      </c>
      <c r="CT19" s="42" t="s">
        <v>185</v>
      </c>
      <c r="CV19" s="1">
        <v>3</v>
      </c>
      <c r="DA19" s="1442"/>
      <c r="DB19" s="1443"/>
      <c r="DC19" s="1443"/>
      <c r="DD19" s="1443"/>
      <c r="DE19" s="1444"/>
      <c r="DF19" s="356">
        <f t="shared" si="81"/>
        <v>0</v>
      </c>
      <c r="DH19" s="42" t="s">
        <v>185</v>
      </c>
      <c r="DJ19" s="1">
        <v>3</v>
      </c>
      <c r="DO19" s="1">
        <v>10</v>
      </c>
    </row>
    <row r="20" spans="1:119" ht="23.5" customHeight="1">
      <c r="A20" s="77" t="s">
        <v>8</v>
      </c>
      <c r="B20" s="68">
        <v>10</v>
      </c>
      <c r="C20" s="57">
        <f t="shared" si="42"/>
        <v>0</v>
      </c>
      <c r="D20" s="54"/>
      <c r="E20" s="7">
        <f t="shared" si="43"/>
        <v>0</v>
      </c>
      <c r="F20" s="54"/>
      <c r="G20" s="7">
        <f t="shared" si="44"/>
        <v>0</v>
      </c>
      <c r="H20" s="54"/>
      <c r="I20" s="6">
        <f t="shared" si="45"/>
        <v>0</v>
      </c>
      <c r="J20" s="54"/>
      <c r="K20" s="6">
        <f t="shared" si="46"/>
        <v>0</v>
      </c>
      <c r="L20" s="6">
        <f t="shared" si="61"/>
        <v>0</v>
      </c>
      <c r="M20" s="6" t="e">
        <f t="shared" si="62"/>
        <v>#DIV/0!</v>
      </c>
      <c r="N20" s="70" t="s">
        <v>95</v>
      </c>
      <c r="O20" s="54">
        <v>150</v>
      </c>
      <c r="P20" s="54"/>
      <c r="Q20" s="76" t="e">
        <f t="shared" si="63"/>
        <v>#DIV/0!</v>
      </c>
      <c r="R20" s="2"/>
      <c r="T20" s="107">
        <v>3300</v>
      </c>
      <c r="U20" s="107">
        <v>3800</v>
      </c>
      <c r="V20" s="107">
        <v>4800</v>
      </c>
      <c r="W20" s="107">
        <v>2000</v>
      </c>
      <c r="X20" s="107"/>
      <c r="Y20" s="77" t="s">
        <v>8</v>
      </c>
      <c r="Z20" s="48">
        <f t="shared" si="47"/>
        <v>10</v>
      </c>
      <c r="AA20" s="57">
        <f t="shared" si="48"/>
        <v>0</v>
      </c>
      <c r="AB20" s="7">
        <f t="shared" si="49"/>
        <v>0</v>
      </c>
      <c r="AC20" s="7">
        <f t="shared" si="50"/>
        <v>0</v>
      </c>
      <c r="AD20" s="7">
        <f t="shared" si="64"/>
        <v>0</v>
      </c>
      <c r="AE20" s="7">
        <f t="shared" si="51"/>
        <v>0</v>
      </c>
      <c r="AF20" s="7">
        <f t="shared" si="65"/>
        <v>0</v>
      </c>
      <c r="AG20" s="7">
        <f t="shared" si="52"/>
        <v>0</v>
      </c>
      <c r="AH20" s="7">
        <f t="shared" si="66"/>
        <v>0</v>
      </c>
      <c r="AI20" s="7">
        <f t="shared" si="53"/>
        <v>0</v>
      </c>
      <c r="AJ20" s="7">
        <f t="shared" si="67"/>
        <v>0</v>
      </c>
      <c r="AK20" s="6" t="e">
        <f t="shared" si="68"/>
        <v>#DIV/0!</v>
      </c>
      <c r="AL20" s="70" t="str">
        <f t="shared" si="69"/>
        <v>ON2</v>
      </c>
      <c r="AM20" s="7">
        <f t="shared" si="69"/>
        <v>150</v>
      </c>
      <c r="AN20" s="6">
        <f t="shared" si="69"/>
        <v>0</v>
      </c>
      <c r="AO20" s="76" t="e">
        <f t="shared" si="70"/>
        <v>#DIV/0!</v>
      </c>
      <c r="AP20" s="2"/>
      <c r="AR20" s="107">
        <v>1700</v>
      </c>
      <c r="AS20" s="107">
        <v>2200</v>
      </c>
      <c r="AT20" s="107">
        <v>2200</v>
      </c>
      <c r="AU20" s="107">
        <v>1400</v>
      </c>
      <c r="AV20" s="107"/>
      <c r="AW20" s="77" t="s">
        <v>8</v>
      </c>
      <c r="AX20" s="48">
        <f t="shared" si="71"/>
        <v>10</v>
      </c>
      <c r="AY20" s="57">
        <f t="shared" si="71"/>
        <v>0</v>
      </c>
      <c r="AZ20" s="54">
        <v>10</v>
      </c>
      <c r="BA20" s="7">
        <f t="shared" si="54"/>
        <v>0</v>
      </c>
      <c r="BB20" s="54">
        <v>24</v>
      </c>
      <c r="BC20" s="7">
        <f t="shared" si="55"/>
        <v>0</v>
      </c>
      <c r="BD20" s="54">
        <v>12</v>
      </c>
      <c r="BE20" s="6">
        <f t="shared" si="56"/>
        <v>0</v>
      </c>
      <c r="BF20" s="54"/>
      <c r="BG20" s="6">
        <f t="shared" si="57"/>
        <v>0</v>
      </c>
      <c r="BH20" s="6">
        <f t="shared" si="72"/>
        <v>0</v>
      </c>
      <c r="BI20" s="6" t="e">
        <f t="shared" si="72"/>
        <v>#DIV/0!</v>
      </c>
      <c r="BJ20" s="6">
        <f t="shared" si="73"/>
        <v>0</v>
      </c>
      <c r="BK20" s="7" t="e">
        <f t="shared" si="73"/>
        <v>#DIV/0!</v>
      </c>
      <c r="BL20" s="101">
        <f t="shared" si="74"/>
        <v>0</v>
      </c>
      <c r="BM20" s="90" t="e">
        <f t="shared" si="74"/>
        <v>#DIV/0!</v>
      </c>
      <c r="BN20" s="90"/>
      <c r="BO20" s="76" t="e">
        <f t="shared" si="75"/>
        <v>#DIV/0!</v>
      </c>
      <c r="BP20" s="2"/>
      <c r="BR20" s="55"/>
      <c r="BS20" s="55"/>
      <c r="BT20" s="55"/>
      <c r="BU20" s="55"/>
      <c r="BV20" s="173" t="s">
        <v>8</v>
      </c>
      <c r="BW20" s="190">
        <f t="shared" si="76"/>
        <v>10</v>
      </c>
      <c r="BX20" s="119">
        <v>174</v>
      </c>
      <c r="BY20" s="178">
        <v>539700</v>
      </c>
      <c r="BZ20" s="178">
        <f>BY20/BX20</f>
        <v>3101.7241379310344</v>
      </c>
      <c r="CA20" s="928">
        <v>308250</v>
      </c>
      <c r="CB20" s="179">
        <f t="shared" si="59"/>
        <v>1771.5517241379309</v>
      </c>
      <c r="CC20" s="179">
        <v>12540</v>
      </c>
      <c r="CD20" s="179"/>
      <c r="CE20" s="180">
        <f t="shared" si="77"/>
        <v>860490</v>
      </c>
      <c r="CF20" s="181">
        <f t="shared" si="78"/>
        <v>4945.3448275862065</v>
      </c>
      <c r="CG20" s="291"/>
      <c r="CH20" s="291"/>
      <c r="CI20" s="291"/>
      <c r="CJ20" s="291">
        <f t="shared" si="79"/>
        <v>0</v>
      </c>
      <c r="CK20" s="182" t="e">
        <f t="shared" si="60"/>
        <v>#DIV/0!</v>
      </c>
      <c r="CM20" s="321">
        <v>19.2</v>
      </c>
      <c r="CN20" s="321">
        <v>27.2</v>
      </c>
      <c r="CO20" s="578">
        <v>5</v>
      </c>
      <c r="CP20" s="579">
        <v>3</v>
      </c>
      <c r="CQ20" s="579">
        <v>3</v>
      </c>
      <c r="CR20" s="356">
        <f t="shared" si="80"/>
        <v>3.6666666666666665</v>
      </c>
      <c r="CT20" s="42" t="s">
        <v>177</v>
      </c>
      <c r="CV20" s="1">
        <v>2</v>
      </c>
      <c r="DA20" s="1442"/>
      <c r="DB20" s="1443"/>
      <c r="DC20" s="1443"/>
      <c r="DD20" s="1443"/>
      <c r="DE20" s="1444"/>
      <c r="DF20" s="356">
        <f t="shared" si="81"/>
        <v>0</v>
      </c>
      <c r="DH20" s="42" t="s">
        <v>177</v>
      </c>
      <c r="DJ20" s="1">
        <v>2</v>
      </c>
      <c r="DO20" s="1">
        <v>11</v>
      </c>
    </row>
    <row r="21" spans="1:119" ht="23.5" customHeight="1">
      <c r="A21" s="77" t="s">
        <v>9</v>
      </c>
      <c r="B21" s="68">
        <v>11</v>
      </c>
      <c r="C21" s="57">
        <f t="shared" si="42"/>
        <v>0</v>
      </c>
      <c r="D21" s="54"/>
      <c r="E21" s="7">
        <f t="shared" si="43"/>
        <v>0</v>
      </c>
      <c r="F21" s="54"/>
      <c r="G21" s="7">
        <f t="shared" si="44"/>
        <v>0</v>
      </c>
      <c r="H21" s="54"/>
      <c r="I21" s="6">
        <f t="shared" si="45"/>
        <v>0</v>
      </c>
      <c r="J21" s="54"/>
      <c r="K21" s="6">
        <f t="shared" si="46"/>
        <v>0</v>
      </c>
      <c r="L21" s="6">
        <f t="shared" si="61"/>
        <v>0</v>
      </c>
      <c r="M21" s="6" t="e">
        <f t="shared" si="62"/>
        <v>#DIV/0!</v>
      </c>
      <c r="N21" s="70" t="s">
        <v>95</v>
      </c>
      <c r="O21" s="54">
        <v>150</v>
      </c>
      <c r="P21" s="54"/>
      <c r="Q21" s="76" t="e">
        <f t="shared" si="63"/>
        <v>#DIV/0!</v>
      </c>
      <c r="R21" s="2"/>
      <c r="T21" s="107">
        <v>3300</v>
      </c>
      <c r="U21" s="107">
        <v>3800</v>
      </c>
      <c r="V21" s="107">
        <v>4800</v>
      </c>
      <c r="W21" s="107">
        <v>2000</v>
      </c>
      <c r="X21" s="107"/>
      <c r="Y21" s="77" t="s">
        <v>9</v>
      </c>
      <c r="Z21" s="48">
        <f t="shared" si="47"/>
        <v>11</v>
      </c>
      <c r="AA21" s="57">
        <f t="shared" si="48"/>
        <v>0</v>
      </c>
      <c r="AB21" s="7">
        <f t="shared" si="49"/>
        <v>0</v>
      </c>
      <c r="AC21" s="7">
        <f t="shared" si="50"/>
        <v>0</v>
      </c>
      <c r="AD21" s="7">
        <f t="shared" si="64"/>
        <v>0</v>
      </c>
      <c r="AE21" s="7">
        <f t="shared" si="51"/>
        <v>0</v>
      </c>
      <c r="AF21" s="7">
        <f t="shared" si="65"/>
        <v>0</v>
      </c>
      <c r="AG21" s="7">
        <f t="shared" si="52"/>
        <v>0</v>
      </c>
      <c r="AH21" s="7">
        <f t="shared" si="66"/>
        <v>0</v>
      </c>
      <c r="AI21" s="7">
        <f t="shared" si="53"/>
        <v>0</v>
      </c>
      <c r="AJ21" s="7">
        <f t="shared" si="67"/>
        <v>0</v>
      </c>
      <c r="AK21" s="6" t="e">
        <f t="shared" si="68"/>
        <v>#DIV/0!</v>
      </c>
      <c r="AL21" s="70" t="str">
        <f t="shared" si="69"/>
        <v>ON2</v>
      </c>
      <c r="AM21" s="7">
        <f t="shared" si="69"/>
        <v>150</v>
      </c>
      <c r="AN21" s="6">
        <f t="shared" si="69"/>
        <v>0</v>
      </c>
      <c r="AO21" s="76" t="e">
        <f t="shared" si="70"/>
        <v>#DIV/0!</v>
      </c>
      <c r="AP21" s="2"/>
      <c r="AR21" s="107">
        <v>1700</v>
      </c>
      <c r="AS21" s="107">
        <v>2200</v>
      </c>
      <c r="AT21" s="107">
        <v>2200</v>
      </c>
      <c r="AU21" s="107">
        <v>1400</v>
      </c>
      <c r="AV21" s="107"/>
      <c r="AW21" s="77" t="s">
        <v>9</v>
      </c>
      <c r="AX21" s="48">
        <f t="shared" si="71"/>
        <v>11</v>
      </c>
      <c r="AY21" s="57">
        <f t="shared" si="71"/>
        <v>0</v>
      </c>
      <c r="AZ21" s="54">
        <v>10</v>
      </c>
      <c r="BA21" s="7">
        <f t="shared" si="54"/>
        <v>0</v>
      </c>
      <c r="BB21" s="54">
        <v>24</v>
      </c>
      <c r="BC21" s="7">
        <f t="shared" si="55"/>
        <v>0</v>
      </c>
      <c r="BD21" s="54">
        <v>12</v>
      </c>
      <c r="BE21" s="6">
        <f t="shared" si="56"/>
        <v>0</v>
      </c>
      <c r="BF21" s="54"/>
      <c r="BG21" s="6">
        <f t="shared" si="57"/>
        <v>0</v>
      </c>
      <c r="BH21" s="6">
        <f t="shared" si="72"/>
        <v>0</v>
      </c>
      <c r="BI21" s="6" t="e">
        <f t="shared" si="72"/>
        <v>#DIV/0!</v>
      </c>
      <c r="BJ21" s="6">
        <f t="shared" si="73"/>
        <v>0</v>
      </c>
      <c r="BK21" s="7" t="e">
        <f t="shared" si="73"/>
        <v>#DIV/0!</v>
      </c>
      <c r="BL21" s="101">
        <f t="shared" si="74"/>
        <v>0</v>
      </c>
      <c r="BM21" s="90" t="e">
        <f t="shared" si="74"/>
        <v>#DIV/0!</v>
      </c>
      <c r="BN21" s="90"/>
      <c r="BO21" s="76" t="e">
        <f t="shared" si="75"/>
        <v>#DIV/0!</v>
      </c>
      <c r="BP21" s="2"/>
      <c r="BR21" s="55"/>
      <c r="BS21" s="55"/>
      <c r="BT21" s="55"/>
      <c r="BU21" s="55"/>
      <c r="BV21" s="173" t="s">
        <v>9</v>
      </c>
      <c r="BW21" s="190">
        <f t="shared" si="76"/>
        <v>11</v>
      </c>
      <c r="BX21" s="119">
        <v>226</v>
      </c>
      <c r="BY21" s="178">
        <v>856100</v>
      </c>
      <c r="BZ21" s="178">
        <f>BY21/BX21</f>
        <v>3788.0530973451328</v>
      </c>
      <c r="CA21" s="928">
        <v>376400</v>
      </c>
      <c r="CB21" s="179">
        <f t="shared" si="59"/>
        <v>1665.4867256637169</v>
      </c>
      <c r="CC21" s="179">
        <v>13640</v>
      </c>
      <c r="CD21" s="179"/>
      <c r="CE21" s="180">
        <f t="shared" si="77"/>
        <v>1246140</v>
      </c>
      <c r="CF21" s="181">
        <f t="shared" si="78"/>
        <v>5513.8938053097345</v>
      </c>
      <c r="CG21" s="291"/>
      <c r="CH21" s="291"/>
      <c r="CI21" s="291"/>
      <c r="CJ21" s="291">
        <f t="shared" si="79"/>
        <v>0</v>
      </c>
      <c r="CK21" s="182" t="e">
        <f t="shared" si="60"/>
        <v>#DIV/0!</v>
      </c>
      <c r="CM21" s="321">
        <v>18.3</v>
      </c>
      <c r="CN21" s="326">
        <v>28.8</v>
      </c>
      <c r="CO21" s="578">
        <v>5</v>
      </c>
      <c r="CP21" s="579">
        <v>3</v>
      </c>
      <c r="CQ21" s="579">
        <v>3</v>
      </c>
      <c r="CR21" s="356">
        <f t="shared" si="80"/>
        <v>3.6666666666666665</v>
      </c>
      <c r="CT21" s="42" t="s">
        <v>178</v>
      </c>
      <c r="CV21" s="1">
        <v>1</v>
      </c>
      <c r="DA21" s="1442"/>
      <c r="DB21" s="1443"/>
      <c r="DC21" s="1443"/>
      <c r="DD21" s="1443"/>
      <c r="DE21" s="1444"/>
      <c r="DF21" s="356">
        <f t="shared" si="81"/>
        <v>0</v>
      </c>
      <c r="DH21" s="42" t="s">
        <v>178</v>
      </c>
      <c r="DJ21" s="1">
        <v>1</v>
      </c>
      <c r="DO21" s="1">
        <v>12</v>
      </c>
    </row>
    <row r="22" spans="1:119" ht="23.5" customHeight="1">
      <c r="A22" s="77" t="s">
        <v>10</v>
      </c>
      <c r="B22" s="68">
        <v>12</v>
      </c>
      <c r="C22" s="57">
        <f t="shared" si="42"/>
        <v>0</v>
      </c>
      <c r="D22" s="54"/>
      <c r="E22" s="7">
        <f t="shared" si="43"/>
        <v>0</v>
      </c>
      <c r="F22" s="54"/>
      <c r="G22" s="7">
        <f t="shared" si="44"/>
        <v>0</v>
      </c>
      <c r="H22" s="54"/>
      <c r="I22" s="6">
        <f t="shared" si="45"/>
        <v>0</v>
      </c>
      <c r="J22" s="54"/>
      <c r="K22" s="6">
        <f t="shared" si="46"/>
        <v>0</v>
      </c>
      <c r="L22" s="6">
        <f t="shared" si="61"/>
        <v>0</v>
      </c>
      <c r="M22" s="6" t="e">
        <f t="shared" si="62"/>
        <v>#DIV/0!</v>
      </c>
      <c r="N22" s="70" t="s">
        <v>94</v>
      </c>
      <c r="O22" s="54">
        <v>160</v>
      </c>
      <c r="P22" s="54"/>
      <c r="Q22" s="76" t="e">
        <f t="shared" si="63"/>
        <v>#DIV/0!</v>
      </c>
      <c r="R22" s="2"/>
      <c r="T22" s="107">
        <v>3300</v>
      </c>
      <c r="U22" s="107">
        <v>3800</v>
      </c>
      <c r="V22" s="107">
        <v>4800</v>
      </c>
      <c r="W22" s="107">
        <v>2000</v>
      </c>
      <c r="X22" s="107"/>
      <c r="Y22" s="77" t="s">
        <v>10</v>
      </c>
      <c r="Z22" s="48">
        <f t="shared" si="47"/>
        <v>12</v>
      </c>
      <c r="AA22" s="57">
        <f t="shared" si="48"/>
        <v>0</v>
      </c>
      <c r="AB22" s="7">
        <f t="shared" si="49"/>
        <v>0</v>
      </c>
      <c r="AC22" s="7">
        <f t="shared" si="50"/>
        <v>0</v>
      </c>
      <c r="AD22" s="7">
        <f t="shared" si="64"/>
        <v>0</v>
      </c>
      <c r="AE22" s="7">
        <f t="shared" si="51"/>
        <v>0</v>
      </c>
      <c r="AF22" s="7">
        <f t="shared" si="65"/>
        <v>0</v>
      </c>
      <c r="AG22" s="7">
        <f t="shared" si="52"/>
        <v>0</v>
      </c>
      <c r="AH22" s="7">
        <f t="shared" si="66"/>
        <v>0</v>
      </c>
      <c r="AI22" s="7">
        <f t="shared" si="53"/>
        <v>0</v>
      </c>
      <c r="AJ22" s="7">
        <f t="shared" si="67"/>
        <v>0</v>
      </c>
      <c r="AK22" s="6" t="e">
        <f t="shared" si="68"/>
        <v>#DIV/0!</v>
      </c>
      <c r="AL22" s="70" t="str">
        <f t="shared" si="69"/>
        <v>ON1</v>
      </c>
      <c r="AM22" s="7">
        <f t="shared" si="69"/>
        <v>160</v>
      </c>
      <c r="AN22" s="6">
        <f t="shared" si="69"/>
        <v>0</v>
      </c>
      <c r="AO22" s="76" t="e">
        <f t="shared" si="70"/>
        <v>#DIV/0!</v>
      </c>
      <c r="AP22" s="2"/>
      <c r="AR22" s="107">
        <v>1700</v>
      </c>
      <c r="AS22" s="107">
        <v>2200</v>
      </c>
      <c r="AT22" s="107">
        <v>2200</v>
      </c>
      <c r="AU22" s="107">
        <v>1400</v>
      </c>
      <c r="AV22" s="107"/>
      <c r="AW22" s="77" t="s">
        <v>10</v>
      </c>
      <c r="AX22" s="48">
        <f t="shared" si="71"/>
        <v>12</v>
      </c>
      <c r="AY22" s="57">
        <f t="shared" si="71"/>
        <v>0</v>
      </c>
      <c r="AZ22" s="54">
        <v>10</v>
      </c>
      <c r="BA22" s="7">
        <f t="shared" si="54"/>
        <v>0</v>
      </c>
      <c r="BB22" s="54">
        <v>24</v>
      </c>
      <c r="BC22" s="7">
        <f t="shared" si="55"/>
        <v>0</v>
      </c>
      <c r="BD22" s="54">
        <v>12</v>
      </c>
      <c r="BE22" s="6">
        <f t="shared" si="56"/>
        <v>0</v>
      </c>
      <c r="BF22" s="54"/>
      <c r="BG22" s="6">
        <f t="shared" si="57"/>
        <v>0</v>
      </c>
      <c r="BH22" s="6">
        <f t="shared" si="72"/>
        <v>0</v>
      </c>
      <c r="BI22" s="6" t="e">
        <f t="shared" si="72"/>
        <v>#DIV/0!</v>
      </c>
      <c r="BJ22" s="6">
        <f t="shared" si="73"/>
        <v>0</v>
      </c>
      <c r="BK22" s="7" t="e">
        <f t="shared" si="73"/>
        <v>#DIV/0!</v>
      </c>
      <c r="BL22" s="101">
        <f t="shared" si="74"/>
        <v>0</v>
      </c>
      <c r="BM22" s="90" t="e">
        <f t="shared" si="74"/>
        <v>#DIV/0!</v>
      </c>
      <c r="BN22" s="90"/>
      <c r="BO22" s="76" t="e">
        <f t="shared" si="75"/>
        <v>#DIV/0!</v>
      </c>
      <c r="BP22" s="2"/>
      <c r="BR22" s="55"/>
      <c r="BS22" s="55"/>
      <c r="BT22" s="55"/>
      <c r="BU22" s="55"/>
      <c r="BV22" s="173" t="s">
        <v>10</v>
      </c>
      <c r="BW22" s="190">
        <f t="shared" si="76"/>
        <v>12</v>
      </c>
      <c r="BX22" s="119">
        <v>226</v>
      </c>
      <c r="BY22" s="178">
        <v>718450</v>
      </c>
      <c r="BZ22" s="178">
        <f>BY22/BX22</f>
        <v>3178.9823008849557</v>
      </c>
      <c r="CA22" s="928">
        <v>386550</v>
      </c>
      <c r="CB22" s="179">
        <f t="shared" si="59"/>
        <v>1710.3982300884957</v>
      </c>
      <c r="CC22" s="179">
        <v>11550</v>
      </c>
      <c r="CD22" s="179"/>
      <c r="CE22" s="932">
        <f t="shared" si="77"/>
        <v>1116550</v>
      </c>
      <c r="CF22" s="181">
        <f t="shared" si="78"/>
        <v>4940.4867256637172</v>
      </c>
      <c r="CG22" s="291"/>
      <c r="CH22" s="291"/>
      <c r="CI22" s="291"/>
      <c r="CJ22" s="291">
        <f t="shared" si="79"/>
        <v>0</v>
      </c>
      <c r="CK22" s="182" t="e">
        <f t="shared" si="60"/>
        <v>#DIV/0!</v>
      </c>
      <c r="CM22" s="322">
        <v>16.3</v>
      </c>
      <c r="CN22" s="321">
        <v>27.9</v>
      </c>
      <c r="CO22" s="578">
        <v>5</v>
      </c>
      <c r="CP22" s="578">
        <v>5</v>
      </c>
      <c r="CQ22" s="578">
        <v>5</v>
      </c>
      <c r="CR22" s="356">
        <f t="shared" si="80"/>
        <v>5</v>
      </c>
      <c r="CT22" s="42" t="s">
        <v>183</v>
      </c>
      <c r="CV22" s="1">
        <v>0</v>
      </c>
      <c r="DA22" s="1445"/>
      <c r="DB22" s="1446"/>
      <c r="DC22" s="1446"/>
      <c r="DD22" s="1446"/>
      <c r="DE22" s="1447"/>
      <c r="DF22" s="356">
        <f t="shared" si="81"/>
        <v>0</v>
      </c>
      <c r="DH22" s="42" t="s">
        <v>183</v>
      </c>
      <c r="DJ22" s="1">
        <v>0</v>
      </c>
      <c r="DO22" s="1">
        <v>13</v>
      </c>
    </row>
    <row r="23" spans="1:119" ht="23.5" customHeight="1" thickBot="1">
      <c r="A23" s="78" t="s">
        <v>11</v>
      </c>
      <c r="B23" s="68">
        <v>13</v>
      </c>
      <c r="C23" s="57">
        <f t="shared" si="42"/>
        <v>0</v>
      </c>
      <c r="D23" s="54"/>
      <c r="E23" s="7">
        <f t="shared" si="43"/>
        <v>0</v>
      </c>
      <c r="F23" s="54"/>
      <c r="G23" s="7">
        <f t="shared" si="44"/>
        <v>0</v>
      </c>
      <c r="H23" s="54"/>
      <c r="I23" s="6">
        <f t="shared" si="45"/>
        <v>0</v>
      </c>
      <c r="J23" s="54"/>
      <c r="K23" s="6">
        <f t="shared" si="46"/>
        <v>0</v>
      </c>
      <c r="L23" s="6">
        <f t="shared" si="61"/>
        <v>0</v>
      </c>
      <c r="M23" s="6" t="e">
        <f t="shared" si="62"/>
        <v>#DIV/0!</v>
      </c>
      <c r="N23" s="70" t="s">
        <v>92</v>
      </c>
      <c r="O23" s="54">
        <v>180</v>
      </c>
      <c r="P23" s="54"/>
      <c r="Q23" s="76" t="e">
        <f t="shared" si="63"/>
        <v>#DIV/0!</v>
      </c>
      <c r="R23" s="2"/>
      <c r="T23" s="107">
        <v>3300</v>
      </c>
      <c r="U23" s="107">
        <v>3800</v>
      </c>
      <c r="V23" s="107">
        <v>4800</v>
      </c>
      <c r="W23" s="107">
        <v>2000</v>
      </c>
      <c r="X23" s="107"/>
      <c r="Y23" s="78" t="s">
        <v>11</v>
      </c>
      <c r="Z23" s="48">
        <f t="shared" si="47"/>
        <v>13</v>
      </c>
      <c r="AA23" s="57">
        <f t="shared" si="48"/>
        <v>0</v>
      </c>
      <c r="AB23" s="7">
        <f t="shared" si="49"/>
        <v>0</v>
      </c>
      <c r="AC23" s="7">
        <f t="shared" si="50"/>
        <v>0</v>
      </c>
      <c r="AD23" s="7">
        <f t="shared" si="64"/>
        <v>0</v>
      </c>
      <c r="AE23" s="7">
        <f t="shared" si="51"/>
        <v>0</v>
      </c>
      <c r="AF23" s="7">
        <f t="shared" si="65"/>
        <v>0</v>
      </c>
      <c r="AG23" s="7">
        <f t="shared" si="52"/>
        <v>0</v>
      </c>
      <c r="AH23" s="7">
        <f t="shared" si="66"/>
        <v>0</v>
      </c>
      <c r="AI23" s="7">
        <f t="shared" si="53"/>
        <v>0</v>
      </c>
      <c r="AJ23" s="7">
        <f t="shared" si="67"/>
        <v>0</v>
      </c>
      <c r="AK23" s="6" t="e">
        <f t="shared" si="68"/>
        <v>#DIV/0!</v>
      </c>
      <c r="AL23" s="70" t="str">
        <f t="shared" si="69"/>
        <v>TOP1</v>
      </c>
      <c r="AM23" s="7">
        <f t="shared" si="69"/>
        <v>180</v>
      </c>
      <c r="AN23" s="6">
        <f t="shared" si="69"/>
        <v>0</v>
      </c>
      <c r="AO23" s="76" t="e">
        <f t="shared" si="70"/>
        <v>#DIV/0!</v>
      </c>
      <c r="AP23" s="2"/>
      <c r="AR23" s="107">
        <v>1700</v>
      </c>
      <c r="AS23" s="107">
        <v>2200</v>
      </c>
      <c r="AT23" s="107">
        <v>2200</v>
      </c>
      <c r="AU23" s="107">
        <v>1400</v>
      </c>
      <c r="AV23" s="107"/>
      <c r="AW23" s="78" t="s">
        <v>11</v>
      </c>
      <c r="AX23" s="48">
        <f t="shared" si="71"/>
        <v>13</v>
      </c>
      <c r="AY23" s="57">
        <f t="shared" si="71"/>
        <v>0</v>
      </c>
      <c r="AZ23" s="54">
        <v>10</v>
      </c>
      <c r="BA23" s="7">
        <f t="shared" si="54"/>
        <v>0</v>
      </c>
      <c r="BB23" s="54">
        <v>28</v>
      </c>
      <c r="BC23" s="7">
        <f t="shared" si="55"/>
        <v>0</v>
      </c>
      <c r="BD23" s="54">
        <v>12</v>
      </c>
      <c r="BE23" s="6">
        <f t="shared" si="56"/>
        <v>0</v>
      </c>
      <c r="BF23" s="54"/>
      <c r="BG23" s="6">
        <f t="shared" si="57"/>
        <v>0</v>
      </c>
      <c r="BH23" s="6">
        <f t="shared" si="72"/>
        <v>0</v>
      </c>
      <c r="BI23" s="6" t="e">
        <f t="shared" si="72"/>
        <v>#DIV/0!</v>
      </c>
      <c r="BJ23" s="6">
        <f t="shared" si="73"/>
        <v>0</v>
      </c>
      <c r="BK23" s="7" t="e">
        <f t="shared" si="73"/>
        <v>#DIV/0!</v>
      </c>
      <c r="BL23" s="101">
        <f t="shared" si="74"/>
        <v>0</v>
      </c>
      <c r="BM23" s="90" t="e">
        <f t="shared" si="74"/>
        <v>#DIV/0!</v>
      </c>
      <c r="BN23" s="90"/>
      <c r="BO23" s="76" t="e">
        <f t="shared" si="75"/>
        <v>#DIV/0!</v>
      </c>
      <c r="BP23" s="2"/>
      <c r="BR23" s="55"/>
      <c r="BS23" s="55"/>
      <c r="BT23" s="55"/>
      <c r="BU23" s="55"/>
      <c r="BV23" s="183" t="s">
        <v>11</v>
      </c>
      <c r="BW23" s="190">
        <f t="shared" si="76"/>
        <v>13</v>
      </c>
      <c r="BX23" s="119">
        <v>210</v>
      </c>
      <c r="BY23" s="178">
        <v>690000</v>
      </c>
      <c r="BZ23" s="178">
        <f t="shared" si="58"/>
        <v>3285.7142857142858</v>
      </c>
      <c r="CA23" s="928">
        <v>351100</v>
      </c>
      <c r="CB23" s="179">
        <f t="shared" si="59"/>
        <v>1671.9047619047619</v>
      </c>
      <c r="CC23" s="179">
        <v>24530</v>
      </c>
      <c r="CD23" s="179">
        <v>2970</v>
      </c>
      <c r="CE23" s="932">
        <f t="shared" si="77"/>
        <v>1068600</v>
      </c>
      <c r="CF23" s="181">
        <f t="shared" si="78"/>
        <v>5088.5714285714284</v>
      </c>
      <c r="CG23" s="291"/>
      <c r="CH23" s="291"/>
      <c r="CI23" s="291"/>
      <c r="CJ23" s="291">
        <f t="shared" si="79"/>
        <v>0</v>
      </c>
      <c r="CK23" s="182" t="e">
        <f t="shared" si="60"/>
        <v>#DIV/0!</v>
      </c>
      <c r="CM23" s="323">
        <v>18.899999999999999</v>
      </c>
      <c r="CN23" s="327">
        <v>23.8</v>
      </c>
      <c r="CO23" s="637">
        <v>1</v>
      </c>
      <c r="CP23" s="637">
        <v>1</v>
      </c>
      <c r="CQ23" s="637">
        <v>1</v>
      </c>
      <c r="CR23" s="357">
        <f t="shared" si="80"/>
        <v>1</v>
      </c>
      <c r="CT23" s="1" t="s">
        <v>186</v>
      </c>
      <c r="DA23" s="327">
        <v>13.4</v>
      </c>
      <c r="DB23" s="327">
        <v>23.7</v>
      </c>
      <c r="DC23" s="579">
        <v>4</v>
      </c>
      <c r="DD23" s="579">
        <v>4</v>
      </c>
      <c r="DE23" s="635">
        <v>2</v>
      </c>
      <c r="DF23" s="357">
        <f t="shared" si="81"/>
        <v>3.3333333333333335</v>
      </c>
      <c r="DH23" s="1" t="s">
        <v>186</v>
      </c>
      <c r="DO23" s="1">
        <v>14</v>
      </c>
    </row>
    <row r="24" spans="1:119" s="368" customFormat="1" ht="33" customHeight="1" thickTop="1" thickBot="1">
      <c r="A24" s="1434" t="s">
        <v>16</v>
      </c>
      <c r="B24" s="1435"/>
      <c r="C24" s="101">
        <f>SUM(C17:C23)</f>
        <v>0</v>
      </c>
      <c r="D24" s="101">
        <f>SUM(D17:D23)</f>
        <v>0</v>
      </c>
      <c r="E24" s="101">
        <f t="shared" ref="E24:J24" si="82">SUM(E17:E23)</f>
        <v>0</v>
      </c>
      <c r="F24" s="101">
        <f t="shared" si="82"/>
        <v>0</v>
      </c>
      <c r="G24" s="101">
        <f t="shared" si="82"/>
        <v>0</v>
      </c>
      <c r="H24" s="101">
        <f t="shared" si="82"/>
        <v>0</v>
      </c>
      <c r="I24" s="101">
        <f t="shared" si="82"/>
        <v>0</v>
      </c>
      <c r="J24" s="101">
        <f t="shared" si="82"/>
        <v>0</v>
      </c>
      <c r="K24" s="101">
        <f>SUM(K17:K23)</f>
        <v>0</v>
      </c>
      <c r="L24" s="101">
        <f>SUM(L17:L23)</f>
        <v>0</v>
      </c>
      <c r="M24" s="101" t="e">
        <f>L24/C24</f>
        <v>#DIV/0!</v>
      </c>
      <c r="N24" s="365"/>
      <c r="O24" s="101">
        <f>SUM(O17:O23)</f>
        <v>1110</v>
      </c>
      <c r="P24" s="101">
        <f>SUM(P17:P23)</f>
        <v>0</v>
      </c>
      <c r="Q24" s="366" t="e">
        <f t="shared" si="63"/>
        <v>#DIV/0!</v>
      </c>
      <c r="R24" s="367"/>
      <c r="T24" s="368" t="s">
        <v>48</v>
      </c>
      <c r="U24" s="367" t="e">
        <f>C24/W24</f>
        <v>#DIV/0!</v>
      </c>
      <c r="V24" s="369" t="s">
        <v>49</v>
      </c>
      <c r="W24" s="370">
        <v>0</v>
      </c>
      <c r="Y24" s="1434" t="s">
        <v>16</v>
      </c>
      <c r="Z24" s="1435"/>
      <c r="AA24" s="371">
        <f>SUM(AA17:AA23)</f>
        <v>0</v>
      </c>
      <c r="AB24" s="371">
        <f>SUM(AB17:AB23)</f>
        <v>0</v>
      </c>
      <c r="AC24" s="371">
        <f t="shared" ref="AC24:AH24" si="83">SUM(AC17:AC23)</f>
        <v>0</v>
      </c>
      <c r="AD24" s="371">
        <f t="shared" si="83"/>
        <v>0</v>
      </c>
      <c r="AE24" s="371">
        <f t="shared" si="83"/>
        <v>0</v>
      </c>
      <c r="AF24" s="371">
        <f t="shared" si="83"/>
        <v>0</v>
      </c>
      <c r="AG24" s="371">
        <f t="shared" si="83"/>
        <v>0</v>
      </c>
      <c r="AH24" s="371">
        <f t="shared" si="83"/>
        <v>0</v>
      </c>
      <c r="AI24" s="371">
        <f>SUM(AI17:AI23)</f>
        <v>0</v>
      </c>
      <c r="AJ24" s="371">
        <f>SUM(AJ17:AJ23)</f>
        <v>0</v>
      </c>
      <c r="AK24" s="101" t="e">
        <f>AJ24/AA24</f>
        <v>#DIV/0!</v>
      </c>
      <c r="AL24" s="365"/>
      <c r="AM24" s="101">
        <f>SUM(AM17:AM23)</f>
        <v>1110</v>
      </c>
      <c r="AN24" s="101">
        <f>SUM(AN17:AN23)</f>
        <v>0</v>
      </c>
      <c r="AO24" s="366" t="e">
        <f>(AJ24+BH24)/AN24</f>
        <v>#DIV/0!</v>
      </c>
      <c r="AP24" s="367"/>
      <c r="AR24" s="368" t="s">
        <v>48</v>
      </c>
      <c r="AS24" s="367" t="e">
        <f>AA24/AU24</f>
        <v>#DIV/0!</v>
      </c>
      <c r="AT24" s="369" t="s">
        <v>49</v>
      </c>
      <c r="AU24" s="368">
        <f>W24</f>
        <v>0</v>
      </c>
      <c r="AW24" s="1434" t="s">
        <v>16</v>
      </c>
      <c r="AX24" s="1435"/>
      <c r="AY24" s="371">
        <f t="shared" si="71"/>
        <v>0</v>
      </c>
      <c r="AZ24" s="101">
        <f>SUM(AZ17:AZ23)</f>
        <v>84</v>
      </c>
      <c r="BA24" s="101">
        <f t="shared" ref="BA24:BF24" si="84">SUM(BA17:BA23)</f>
        <v>0</v>
      </c>
      <c r="BB24" s="101">
        <f t="shared" si="84"/>
        <v>120</v>
      </c>
      <c r="BC24" s="101">
        <f t="shared" si="84"/>
        <v>0</v>
      </c>
      <c r="BD24" s="101">
        <f t="shared" si="84"/>
        <v>60</v>
      </c>
      <c r="BE24" s="101">
        <f t="shared" si="84"/>
        <v>0</v>
      </c>
      <c r="BF24" s="101">
        <f t="shared" si="84"/>
        <v>0</v>
      </c>
      <c r="BG24" s="101">
        <f>SUM(BG17:BG23)</f>
        <v>0</v>
      </c>
      <c r="BH24" s="372">
        <f t="shared" si="72"/>
        <v>0</v>
      </c>
      <c r="BI24" s="372" t="e">
        <f t="shared" si="72"/>
        <v>#DIV/0!</v>
      </c>
      <c r="BJ24" s="372">
        <f t="shared" si="73"/>
        <v>0</v>
      </c>
      <c r="BK24" s="373" t="e">
        <f t="shared" si="73"/>
        <v>#DIV/0!</v>
      </c>
      <c r="BL24" s="101">
        <f>SUM(BL17:BL23)</f>
        <v>0</v>
      </c>
      <c r="BM24" s="374" t="e">
        <f>BI24+BK24</f>
        <v>#DIV/0!</v>
      </c>
      <c r="BN24" s="375"/>
      <c r="BO24" s="366" t="e">
        <f t="shared" si="75"/>
        <v>#DIV/0!</v>
      </c>
      <c r="BP24" s="367"/>
      <c r="BR24" s="368" t="s">
        <v>48</v>
      </c>
      <c r="BS24" s="367" t="e">
        <f>AY24/BU24</f>
        <v>#DIV/0!</v>
      </c>
      <c r="BT24" s="369" t="s">
        <v>49</v>
      </c>
      <c r="BU24" s="368">
        <f>W24</f>
        <v>0</v>
      </c>
      <c r="BV24" s="1434" t="s">
        <v>16</v>
      </c>
      <c r="BW24" s="1435"/>
      <c r="BX24" s="101">
        <f>SUM(BX17:BX23)</f>
        <v>1717</v>
      </c>
      <c r="BY24" s="101">
        <f>SUM(BY17:BY23)</f>
        <v>5173550</v>
      </c>
      <c r="BZ24" s="101">
        <f>BY24/BX24</f>
        <v>3013.1333721607457</v>
      </c>
      <c r="CA24" s="101">
        <f>SUM(CA17:CA23)</f>
        <v>2709800</v>
      </c>
      <c r="CB24" s="371">
        <f>CA24/BX24</f>
        <v>1578.2178217821781</v>
      </c>
      <c r="CC24" s="371">
        <f>SUM(CC17:CC23)</f>
        <v>91630</v>
      </c>
      <c r="CD24" s="371">
        <f>SUM(CD17:CD23)</f>
        <v>5940</v>
      </c>
      <c r="CE24" s="180">
        <f>BY24+CA24+CC24+CD24</f>
        <v>7980920</v>
      </c>
      <c r="CF24" s="375">
        <f>CE24/BX24</f>
        <v>4648.1770529994174</v>
      </c>
      <c r="CG24" s="538">
        <f>SUM(CG17:CG23)</f>
        <v>0</v>
      </c>
      <c r="CH24" s="538">
        <f>SUM(CH17:CH23)</f>
        <v>0</v>
      </c>
      <c r="CI24" s="538">
        <f>SUM(CI17:CI23)</f>
        <v>0</v>
      </c>
      <c r="CJ24" s="538">
        <f>SUM(CJ17:CJ23)</f>
        <v>0</v>
      </c>
      <c r="CK24" s="366" t="e">
        <f t="shared" si="60"/>
        <v>#DIV/0!</v>
      </c>
      <c r="CL24" s="368">
        <v>7</v>
      </c>
      <c r="CM24" s="384">
        <f>SUM(CM17:CM23)/CL24</f>
        <v>18.757142857142856</v>
      </c>
      <c r="CN24" s="385">
        <f>SUM(CN17:CN23)/CL24</f>
        <v>26.800000000000004</v>
      </c>
      <c r="CO24" s="406">
        <f>SUM(CO17:CO23)/CL24</f>
        <v>3.8571428571428572</v>
      </c>
      <c r="CP24" s="406">
        <f>SUM(CP17:CP23)/CL24</f>
        <v>3.5714285714285716</v>
      </c>
      <c r="CQ24" s="406">
        <f>SUM(CQ17:CQ23)/CL24</f>
        <v>3.2857142857142856</v>
      </c>
      <c r="CR24" s="407">
        <f>SUM(CO24:CQ24)/3</f>
        <v>3.5714285714285716</v>
      </c>
      <c r="CS24" s="369">
        <v>13</v>
      </c>
      <c r="CT24" s="1448">
        <f>CE24/CL24</f>
        <v>1140131.4285714286</v>
      </c>
      <c r="CU24" s="1449"/>
      <c r="CV24" s="1449"/>
      <c r="CW24" s="1449"/>
      <c r="CX24" s="1450"/>
      <c r="CY24" s="368" t="s">
        <v>197</v>
      </c>
      <c r="CZ24" s="340">
        <v>2</v>
      </c>
      <c r="DA24" s="393">
        <f>SUM(DA17:DA23)/CZ24</f>
        <v>15.3</v>
      </c>
      <c r="DB24" s="394">
        <f>SUM(DB17:DB23)/CZ24</f>
        <v>27.6</v>
      </c>
      <c r="DC24" s="411">
        <f>SUM(DC17:DC23)/CZ24</f>
        <v>4.5</v>
      </c>
      <c r="DD24" s="411">
        <f>SUM(DD17:DD23)/CZ24</f>
        <v>4.5</v>
      </c>
      <c r="DE24" s="411">
        <f>SUM(DE17:DE23)/CZ24</f>
        <v>3.5</v>
      </c>
      <c r="DF24" s="412">
        <f>SUM(DC24:DE24)/3</f>
        <v>4.166666666666667</v>
      </c>
      <c r="DG24" s="340">
        <v>16</v>
      </c>
      <c r="DH24" s="1411">
        <f>CV24/CZ24</f>
        <v>0</v>
      </c>
      <c r="DI24" s="1412"/>
      <c r="DJ24" s="1412"/>
      <c r="DK24" s="1412"/>
      <c r="DL24" s="1413"/>
      <c r="DM24" s="368" t="s">
        <v>197</v>
      </c>
      <c r="DN24" s="340"/>
    </row>
    <row r="25" spans="1:119"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A25" s="1420" t="str">
        <f>CM25</f>
        <v>3rd week</v>
      </c>
      <c r="DB25" s="1420"/>
      <c r="DC25" s="1420"/>
      <c r="DD25" s="1420"/>
      <c r="DE25" s="1420"/>
      <c r="DF25" s="1420"/>
    </row>
    <row r="26" spans="1:119"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80" t="e">
        <f>BY26+CA26+CC26</f>
        <v>#VALUE!</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A26" s="331" t="s">
        <v>172</v>
      </c>
      <c r="DB26" s="332" t="s">
        <v>173</v>
      </c>
      <c r="DC26" s="65" t="s">
        <v>174</v>
      </c>
      <c r="DD26" s="65" t="s">
        <v>175</v>
      </c>
      <c r="DE26" s="65" t="s">
        <v>176</v>
      </c>
      <c r="DF26" s="333" t="s">
        <v>184</v>
      </c>
      <c r="DH26" s="1" t="s">
        <v>179</v>
      </c>
      <c r="DJ26" s="46" t="s">
        <v>182</v>
      </c>
    </row>
    <row r="27" spans="1:119" ht="23.5" customHeight="1">
      <c r="A27" s="75" t="s">
        <v>5</v>
      </c>
      <c r="B27" s="68">
        <v>14</v>
      </c>
      <c r="C27" s="57">
        <f t="shared" ref="C27:C33" si="85">D27+F27+H27+J27</f>
        <v>0</v>
      </c>
      <c r="D27" s="54"/>
      <c r="E27" s="7">
        <f t="shared" ref="E27:E33" si="86">D27*T27</f>
        <v>0</v>
      </c>
      <c r="F27" s="54"/>
      <c r="G27" s="7">
        <f t="shared" ref="G27:G33" si="87">F27*U27</f>
        <v>0</v>
      </c>
      <c r="H27" s="54"/>
      <c r="I27" s="6">
        <f t="shared" ref="I27:I33" si="88">H27*V27</f>
        <v>0</v>
      </c>
      <c r="J27" s="54"/>
      <c r="K27" s="6">
        <f t="shared" ref="K27:K33" si="89">J27*W27</f>
        <v>0</v>
      </c>
      <c r="L27" s="6">
        <f>E27+G27+I27+K27</f>
        <v>0</v>
      </c>
      <c r="M27" s="6" t="e">
        <f>L27/C27</f>
        <v>#DIV/0!</v>
      </c>
      <c r="N27" s="70" t="s">
        <v>93</v>
      </c>
      <c r="O27" s="54">
        <v>170</v>
      </c>
      <c r="P27" s="54"/>
      <c r="Q27" s="76" t="e">
        <f>L27/P27</f>
        <v>#DIV/0!</v>
      </c>
      <c r="R27" s="2"/>
      <c r="T27" s="107">
        <v>3300</v>
      </c>
      <c r="U27" s="107">
        <v>3800</v>
      </c>
      <c r="V27" s="107">
        <v>4800</v>
      </c>
      <c r="W27" s="107">
        <v>2000</v>
      </c>
      <c r="X27" s="107"/>
      <c r="Y27" s="75" t="s">
        <v>5</v>
      </c>
      <c r="Z27" s="48">
        <f t="shared" ref="Z27:Z33" si="90">B27</f>
        <v>14</v>
      </c>
      <c r="AA27" s="57">
        <f t="shared" ref="AA27:AA33" si="91">AB27+AD27+AF27+AH27</f>
        <v>0</v>
      </c>
      <c r="AB27" s="7">
        <f t="shared" ref="AB27:AB33" si="92">D27</f>
        <v>0</v>
      </c>
      <c r="AC27" s="7">
        <f t="shared" ref="AC27:AC33" si="93">AB27*AR27</f>
        <v>0</v>
      </c>
      <c r="AD27" s="7">
        <f>F27</f>
        <v>0</v>
      </c>
      <c r="AE27" s="7">
        <f t="shared" ref="AE27:AE33" si="94">AD27*AS27</f>
        <v>0</v>
      </c>
      <c r="AF27" s="7">
        <f>H27</f>
        <v>0</v>
      </c>
      <c r="AG27" s="7">
        <f t="shared" ref="AG27:AG33" si="95">AF27*AT27</f>
        <v>0</v>
      </c>
      <c r="AH27" s="7">
        <f>J27</f>
        <v>0</v>
      </c>
      <c r="AI27" s="7">
        <f t="shared" ref="AI27:AI33" si="96">AH27*AU27</f>
        <v>0</v>
      </c>
      <c r="AJ27" s="7">
        <f>AC27+AE27+AG27+AI27</f>
        <v>0</v>
      </c>
      <c r="AK27" s="6" t="e">
        <f>AJ27/AA27</f>
        <v>#DIV/0!</v>
      </c>
      <c r="AL27" s="70" t="str">
        <f>N27</f>
        <v>TOP2</v>
      </c>
      <c r="AM27" s="7">
        <f>O27</f>
        <v>170</v>
      </c>
      <c r="AN27" s="6">
        <f>P27</f>
        <v>0</v>
      </c>
      <c r="AO27" s="76" t="e">
        <f>(AJ27+BH27)/AN27</f>
        <v>#DIV/0!</v>
      </c>
      <c r="AP27" s="2"/>
      <c r="AR27" s="107">
        <v>1700</v>
      </c>
      <c r="AS27" s="107">
        <v>2200</v>
      </c>
      <c r="AT27" s="107">
        <v>2200</v>
      </c>
      <c r="AU27" s="107">
        <v>1400</v>
      </c>
      <c r="AV27" s="107"/>
      <c r="AW27" s="75" t="s">
        <v>5</v>
      </c>
      <c r="AX27" s="48">
        <f>B27</f>
        <v>14</v>
      </c>
      <c r="AY27" s="57">
        <f>C27</f>
        <v>0</v>
      </c>
      <c r="AZ27" s="54"/>
      <c r="BA27" s="7">
        <f t="shared" ref="BA27:BA33" si="97">AZ27*BR27</f>
        <v>0</v>
      </c>
      <c r="BB27" s="54"/>
      <c r="BC27" s="7">
        <f t="shared" ref="BC27:BC33" si="98">BB27*BS27</f>
        <v>0</v>
      </c>
      <c r="BD27" s="54"/>
      <c r="BE27" s="6">
        <f t="shared" ref="BE27:BE33" si="99">BD27*BT27</f>
        <v>0</v>
      </c>
      <c r="BF27" s="54"/>
      <c r="BG27" s="6">
        <f t="shared" ref="BG27:BG33" si="100">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14</v>
      </c>
      <c r="BX27" s="119">
        <v>267</v>
      </c>
      <c r="BY27" s="178">
        <v>742600</v>
      </c>
      <c r="BZ27" s="178">
        <f t="shared" ref="BZ27:BZ33" si="101">BY27/BX27</f>
        <v>2781.2734082397005</v>
      </c>
      <c r="CA27" s="178">
        <v>387150</v>
      </c>
      <c r="CB27" s="179">
        <f t="shared" ref="CB27:CB33" si="102">CA27/BX27</f>
        <v>1450</v>
      </c>
      <c r="CC27" s="179">
        <v>14850</v>
      </c>
      <c r="CD27" s="179"/>
      <c r="CE27" s="932">
        <f>BY27+CA27+CC27+CD27</f>
        <v>1144600</v>
      </c>
      <c r="CF27" s="181">
        <f>CE27/BX27</f>
        <v>4286.8913857677899</v>
      </c>
      <c r="CG27" s="291"/>
      <c r="CH27" s="291"/>
      <c r="CI27" s="291"/>
      <c r="CJ27" s="291">
        <f>SUM(CG27:CI27)</f>
        <v>0</v>
      </c>
      <c r="CK27" s="182" t="e">
        <f t="shared" ref="CK27:CK34" si="103">CE27/CJ27</f>
        <v>#DIV/0!</v>
      </c>
      <c r="CM27" s="321">
        <v>17.5</v>
      </c>
      <c r="CN27" s="321">
        <v>24.2</v>
      </c>
      <c r="CO27" s="578">
        <v>5</v>
      </c>
      <c r="CP27" s="579">
        <v>4</v>
      </c>
      <c r="CQ27" s="579">
        <v>4</v>
      </c>
      <c r="CR27" s="356">
        <f>SUM(CO27:CQ27)/3</f>
        <v>4.333333333333333</v>
      </c>
      <c r="CT27" s="355" t="s">
        <v>180</v>
      </c>
      <c r="CU27" s="3"/>
      <c r="CV27" s="354">
        <v>5</v>
      </c>
      <c r="DA27" s="326">
        <v>16.600000000000001</v>
      </c>
      <c r="DB27" s="326">
        <v>19.3</v>
      </c>
      <c r="DC27" s="637">
        <v>1</v>
      </c>
      <c r="DD27" s="635">
        <v>2</v>
      </c>
      <c r="DE27" s="579">
        <v>4</v>
      </c>
      <c r="DF27" s="356">
        <f>SUM(DC27:DE27)/3</f>
        <v>2.3333333333333335</v>
      </c>
      <c r="DH27" s="355" t="s">
        <v>180</v>
      </c>
      <c r="DI27" s="3"/>
      <c r="DJ27" s="354">
        <v>5</v>
      </c>
      <c r="DO27" s="1">
        <v>15</v>
      </c>
    </row>
    <row r="28" spans="1:119" ht="23.5" customHeight="1">
      <c r="A28" s="147" t="s">
        <v>6</v>
      </c>
      <c r="B28" s="542">
        <v>15</v>
      </c>
      <c r="C28" s="57">
        <f t="shared" si="85"/>
        <v>0</v>
      </c>
      <c r="D28" s="54"/>
      <c r="E28" s="7">
        <f t="shared" si="86"/>
        <v>0</v>
      </c>
      <c r="F28" s="54"/>
      <c r="G28" s="7">
        <f t="shared" si="87"/>
        <v>0</v>
      </c>
      <c r="H28" s="54"/>
      <c r="I28" s="6">
        <f t="shared" si="88"/>
        <v>0</v>
      </c>
      <c r="J28" s="54"/>
      <c r="K28" s="6">
        <f t="shared" si="89"/>
        <v>0</v>
      </c>
      <c r="L28" s="6">
        <f t="shared" ref="L28:L33" si="104">E28+G28+I28+K28</f>
        <v>0</v>
      </c>
      <c r="M28" s="6" t="e">
        <f t="shared" ref="M28:M33" si="105">L28/C28</f>
        <v>#DIV/0!</v>
      </c>
      <c r="N28" s="70" t="s">
        <v>96</v>
      </c>
      <c r="O28" s="54">
        <v>150</v>
      </c>
      <c r="P28" s="54"/>
      <c r="Q28" s="76" t="e">
        <f t="shared" ref="Q28:Q34" si="106">L28/P28</f>
        <v>#DIV/0!</v>
      </c>
      <c r="R28" s="2"/>
      <c r="T28" s="107">
        <v>3300</v>
      </c>
      <c r="U28" s="107">
        <v>3800</v>
      </c>
      <c r="V28" s="107">
        <v>4800</v>
      </c>
      <c r="W28" s="107">
        <v>2000</v>
      </c>
      <c r="X28" s="107"/>
      <c r="Y28" s="77" t="s">
        <v>6</v>
      </c>
      <c r="Z28" s="48">
        <f t="shared" si="90"/>
        <v>15</v>
      </c>
      <c r="AA28" s="57">
        <f t="shared" si="91"/>
        <v>0</v>
      </c>
      <c r="AB28" s="7">
        <f t="shared" si="92"/>
        <v>0</v>
      </c>
      <c r="AC28" s="7">
        <f t="shared" si="93"/>
        <v>0</v>
      </c>
      <c r="AD28" s="7">
        <f t="shared" ref="AD28:AD33" si="107">F28</f>
        <v>0</v>
      </c>
      <c r="AE28" s="7">
        <f t="shared" si="94"/>
        <v>0</v>
      </c>
      <c r="AF28" s="7">
        <f t="shared" ref="AF28:AF33" si="108">H28</f>
        <v>0</v>
      </c>
      <c r="AG28" s="7">
        <f t="shared" si="95"/>
        <v>0</v>
      </c>
      <c r="AH28" s="7">
        <f t="shared" ref="AH28:AH33" si="109">J28</f>
        <v>0</v>
      </c>
      <c r="AI28" s="7">
        <f t="shared" si="96"/>
        <v>0</v>
      </c>
      <c r="AJ28" s="7">
        <f t="shared" ref="AJ28:AJ33" si="110">AC28+AE28+AG28+AI28</f>
        <v>0</v>
      </c>
      <c r="AK28" s="6" t="e">
        <f t="shared" ref="AK28:AK33" si="111">AJ28/AA28</f>
        <v>#DIV/0!</v>
      </c>
      <c r="AL28" s="70" t="str">
        <f t="shared" ref="AL28:AN33" si="112">N28</f>
        <v>ON2</v>
      </c>
      <c r="AM28" s="7">
        <f t="shared" si="112"/>
        <v>150</v>
      </c>
      <c r="AN28" s="6">
        <f t="shared" si="112"/>
        <v>0</v>
      </c>
      <c r="AO28" s="76" t="e">
        <f t="shared" ref="AO28:AO33" si="113">(AJ28+BH28)/AN28</f>
        <v>#DIV/0!</v>
      </c>
      <c r="AP28" s="2"/>
      <c r="AR28" s="107">
        <v>1700</v>
      </c>
      <c r="AS28" s="107">
        <v>2200</v>
      </c>
      <c r="AT28" s="107">
        <v>2200</v>
      </c>
      <c r="AU28" s="107">
        <v>1400</v>
      </c>
      <c r="AV28" s="107"/>
      <c r="AW28" s="77" t="s">
        <v>6</v>
      </c>
      <c r="AX28" s="48">
        <f t="shared" ref="AX28:AY34" si="114">B28</f>
        <v>15</v>
      </c>
      <c r="AY28" s="57">
        <f t="shared" si="114"/>
        <v>0</v>
      </c>
      <c r="AZ28" s="54">
        <v>22</v>
      </c>
      <c r="BA28" s="7">
        <f t="shared" si="97"/>
        <v>0</v>
      </c>
      <c r="BB28" s="54">
        <v>10</v>
      </c>
      <c r="BC28" s="7">
        <f t="shared" si="98"/>
        <v>0</v>
      </c>
      <c r="BD28" s="54">
        <v>6</v>
      </c>
      <c r="BE28" s="6">
        <f t="shared" si="99"/>
        <v>0</v>
      </c>
      <c r="BF28" s="54"/>
      <c r="BG28" s="6">
        <f t="shared" si="100"/>
        <v>0</v>
      </c>
      <c r="BH28" s="6">
        <f t="shared" ref="BH28:BI34" si="115">L28</f>
        <v>0</v>
      </c>
      <c r="BI28" s="6" t="e">
        <f t="shared" si="115"/>
        <v>#DIV/0!</v>
      </c>
      <c r="BJ28" s="6">
        <f t="shared" ref="BJ28:BK34" si="116">AJ28</f>
        <v>0</v>
      </c>
      <c r="BK28" s="7" t="e">
        <f t="shared" si="116"/>
        <v>#DIV/0!</v>
      </c>
      <c r="BL28" s="101">
        <f t="shared" ref="BL28:BM33" si="117">BH28+BJ28</f>
        <v>0</v>
      </c>
      <c r="BM28" s="90" t="e">
        <f t="shared" si="117"/>
        <v>#DIV/0!</v>
      </c>
      <c r="BN28" s="90"/>
      <c r="BO28" s="76" t="e">
        <f t="shared" ref="BO28:BO34" si="118">Q28+AO28</f>
        <v>#DIV/0!</v>
      </c>
      <c r="BP28" s="2"/>
      <c r="BR28" s="55"/>
      <c r="BS28" s="55"/>
      <c r="BT28" s="55"/>
      <c r="BU28" s="55"/>
      <c r="BV28" s="173" t="s">
        <v>6</v>
      </c>
      <c r="BW28" s="190">
        <f t="shared" ref="BW28:BW33" si="119">AX28</f>
        <v>15</v>
      </c>
      <c r="BX28" s="119">
        <v>158</v>
      </c>
      <c r="BY28" s="178">
        <v>424250</v>
      </c>
      <c r="BZ28" s="178">
        <f t="shared" si="101"/>
        <v>2685.1265822784812</v>
      </c>
      <c r="CA28" s="179">
        <v>215450</v>
      </c>
      <c r="CB28" s="179">
        <f t="shared" si="102"/>
        <v>1363.6075949367089</v>
      </c>
      <c r="CC28" s="179">
        <v>1320</v>
      </c>
      <c r="CD28" s="179"/>
      <c r="CE28" s="932">
        <f t="shared" ref="CE28:CE33" si="120">BY28+CA28+CC28+CD28</f>
        <v>641020</v>
      </c>
      <c r="CF28" s="181">
        <f t="shared" ref="CF28:CF33" si="121">CE28/BX28</f>
        <v>4057.0886075949365</v>
      </c>
      <c r="CG28" s="291"/>
      <c r="CH28" s="291"/>
      <c r="CI28" s="291"/>
      <c r="CJ28" s="291">
        <f t="shared" ref="CJ28:CJ33" si="122">SUM(CG28:CI28)</f>
        <v>0</v>
      </c>
      <c r="CK28" s="182" t="e">
        <f t="shared" si="103"/>
        <v>#DIV/0!</v>
      </c>
      <c r="CM28" s="321">
        <v>15.8</v>
      </c>
      <c r="CN28" s="321">
        <v>28.5</v>
      </c>
      <c r="CO28" s="578">
        <v>5</v>
      </c>
      <c r="CP28" s="578">
        <v>5</v>
      </c>
      <c r="CQ28" s="578">
        <v>5</v>
      </c>
      <c r="CR28" s="356">
        <f t="shared" ref="CR28:CR33" si="123">SUM(CO28:CQ28)/3</f>
        <v>5</v>
      </c>
      <c r="CT28" s="42" t="s">
        <v>181</v>
      </c>
      <c r="CV28" s="1">
        <v>4</v>
      </c>
      <c r="DA28" s="326">
        <v>12</v>
      </c>
      <c r="DB28" s="326">
        <v>23.6</v>
      </c>
      <c r="DC28" s="579">
        <v>4</v>
      </c>
      <c r="DD28" s="635">
        <v>2</v>
      </c>
      <c r="DE28" s="635">
        <v>2</v>
      </c>
      <c r="DF28" s="356">
        <f t="shared" ref="DF28:DF33" si="124">SUM(DC28:DE28)/3</f>
        <v>2.6666666666666665</v>
      </c>
      <c r="DH28" s="42" t="s">
        <v>181</v>
      </c>
      <c r="DJ28" s="1">
        <v>4</v>
      </c>
      <c r="DO28" s="1">
        <v>16</v>
      </c>
    </row>
    <row r="29" spans="1:119" ht="23.5" customHeight="1">
      <c r="A29" s="77" t="s">
        <v>7</v>
      </c>
      <c r="B29" s="68">
        <v>16</v>
      </c>
      <c r="C29" s="57">
        <f t="shared" si="85"/>
        <v>0</v>
      </c>
      <c r="D29" s="54"/>
      <c r="E29" s="7">
        <f t="shared" si="86"/>
        <v>0</v>
      </c>
      <c r="F29" s="54"/>
      <c r="G29" s="7">
        <f t="shared" si="87"/>
        <v>0</v>
      </c>
      <c r="H29" s="54"/>
      <c r="I29" s="6">
        <f t="shared" si="88"/>
        <v>0</v>
      </c>
      <c r="J29" s="54"/>
      <c r="K29" s="6">
        <f t="shared" si="89"/>
        <v>0</v>
      </c>
      <c r="L29" s="6">
        <f t="shared" si="104"/>
        <v>0</v>
      </c>
      <c r="M29" s="6" t="e">
        <f t="shared" si="105"/>
        <v>#DIV/0!</v>
      </c>
      <c r="N29" s="70" t="s">
        <v>96</v>
      </c>
      <c r="O29" s="54">
        <v>150</v>
      </c>
      <c r="P29" s="54"/>
      <c r="Q29" s="76" t="e">
        <f t="shared" si="106"/>
        <v>#DIV/0!</v>
      </c>
      <c r="R29" s="2"/>
      <c r="T29" s="107">
        <v>3300</v>
      </c>
      <c r="U29" s="107">
        <v>3800</v>
      </c>
      <c r="V29" s="107">
        <v>4800</v>
      </c>
      <c r="W29" s="107">
        <v>2000</v>
      </c>
      <c r="X29" s="107"/>
      <c r="Y29" s="77" t="s">
        <v>7</v>
      </c>
      <c r="Z29" s="48">
        <f t="shared" si="90"/>
        <v>16</v>
      </c>
      <c r="AA29" s="57">
        <f t="shared" si="91"/>
        <v>0</v>
      </c>
      <c r="AB29" s="7">
        <f t="shared" si="92"/>
        <v>0</v>
      </c>
      <c r="AC29" s="7">
        <f t="shared" si="93"/>
        <v>0</v>
      </c>
      <c r="AD29" s="7">
        <f t="shared" si="107"/>
        <v>0</v>
      </c>
      <c r="AE29" s="7">
        <f t="shared" si="94"/>
        <v>0</v>
      </c>
      <c r="AF29" s="7">
        <f t="shared" si="108"/>
        <v>0</v>
      </c>
      <c r="AG29" s="7">
        <f t="shared" si="95"/>
        <v>0</v>
      </c>
      <c r="AH29" s="7">
        <f t="shared" si="109"/>
        <v>0</v>
      </c>
      <c r="AI29" s="7">
        <f t="shared" si="96"/>
        <v>0</v>
      </c>
      <c r="AJ29" s="7">
        <f t="shared" si="110"/>
        <v>0</v>
      </c>
      <c r="AK29" s="6" t="e">
        <f t="shared" si="111"/>
        <v>#DIV/0!</v>
      </c>
      <c r="AL29" s="70" t="str">
        <f t="shared" si="112"/>
        <v>ON2</v>
      </c>
      <c r="AM29" s="7">
        <f t="shared" si="112"/>
        <v>150</v>
      </c>
      <c r="AN29" s="6">
        <f t="shared" si="112"/>
        <v>0</v>
      </c>
      <c r="AO29" s="76" t="e">
        <f t="shared" si="113"/>
        <v>#DIV/0!</v>
      </c>
      <c r="AP29" s="2"/>
      <c r="AR29" s="107">
        <v>1700</v>
      </c>
      <c r="AS29" s="107">
        <v>2200</v>
      </c>
      <c r="AT29" s="107">
        <v>2200</v>
      </c>
      <c r="AU29" s="107">
        <v>1400</v>
      </c>
      <c r="AV29" s="107"/>
      <c r="AW29" s="77" t="s">
        <v>7</v>
      </c>
      <c r="AX29" s="48">
        <f t="shared" si="114"/>
        <v>16</v>
      </c>
      <c r="AY29" s="57">
        <f t="shared" si="114"/>
        <v>0</v>
      </c>
      <c r="AZ29" s="54">
        <v>22</v>
      </c>
      <c r="BA29" s="7">
        <f t="shared" si="97"/>
        <v>0</v>
      </c>
      <c r="BB29" s="54">
        <v>10</v>
      </c>
      <c r="BC29" s="7">
        <f t="shared" si="98"/>
        <v>0</v>
      </c>
      <c r="BD29" s="54">
        <v>6</v>
      </c>
      <c r="BE29" s="6">
        <f t="shared" si="99"/>
        <v>0</v>
      </c>
      <c r="BF29" s="54"/>
      <c r="BG29" s="6">
        <f t="shared" si="100"/>
        <v>0</v>
      </c>
      <c r="BH29" s="6">
        <f t="shared" si="115"/>
        <v>0</v>
      </c>
      <c r="BI29" s="6" t="e">
        <f t="shared" si="115"/>
        <v>#DIV/0!</v>
      </c>
      <c r="BJ29" s="6">
        <f t="shared" si="116"/>
        <v>0</v>
      </c>
      <c r="BK29" s="7" t="e">
        <f t="shared" si="116"/>
        <v>#DIV/0!</v>
      </c>
      <c r="BL29" s="101">
        <f t="shared" si="117"/>
        <v>0</v>
      </c>
      <c r="BM29" s="90" t="e">
        <f t="shared" si="117"/>
        <v>#DIV/0!</v>
      </c>
      <c r="BN29" s="90"/>
      <c r="BO29" s="76" t="e">
        <f t="shared" si="118"/>
        <v>#DIV/0!</v>
      </c>
      <c r="BP29" s="2"/>
      <c r="BR29" s="55"/>
      <c r="BS29" s="55"/>
      <c r="BT29" s="55"/>
      <c r="BU29" s="55"/>
      <c r="BV29" s="173" t="s">
        <v>7</v>
      </c>
      <c r="BW29" s="190">
        <f t="shared" si="119"/>
        <v>16</v>
      </c>
      <c r="BX29" s="119"/>
      <c r="BY29" s="178"/>
      <c r="BZ29" s="178" t="e">
        <f t="shared" si="101"/>
        <v>#DIV/0!</v>
      </c>
      <c r="CA29" s="801"/>
      <c r="CB29" s="179" t="e">
        <f t="shared" si="102"/>
        <v>#DIV/0!</v>
      </c>
      <c r="CC29" s="179"/>
      <c r="CD29" s="179"/>
      <c r="CE29" s="180">
        <f t="shared" si="120"/>
        <v>0</v>
      </c>
      <c r="CF29" s="181" t="e">
        <f t="shared" si="121"/>
        <v>#DIV/0!</v>
      </c>
      <c r="CG29" s="291"/>
      <c r="CH29" s="291"/>
      <c r="CI29" s="291"/>
      <c r="CJ29" s="291">
        <f t="shared" si="122"/>
        <v>0</v>
      </c>
      <c r="CK29" s="182" t="e">
        <f t="shared" si="103"/>
        <v>#DIV/0!</v>
      </c>
      <c r="CM29" s="321"/>
      <c r="CN29" s="321"/>
      <c r="CO29" s="334"/>
      <c r="CP29" s="334"/>
      <c r="CQ29" s="334"/>
      <c r="CR29" s="356">
        <f t="shared" si="123"/>
        <v>0</v>
      </c>
      <c r="CT29" s="42" t="s">
        <v>185</v>
      </c>
      <c r="CV29" s="1">
        <v>3</v>
      </c>
      <c r="DA29" s="326">
        <v>18.2</v>
      </c>
      <c r="DB29" s="326">
        <v>24.7</v>
      </c>
      <c r="DC29" s="579">
        <v>4</v>
      </c>
      <c r="DD29" s="635">
        <v>2</v>
      </c>
      <c r="DE29" s="579">
        <v>4</v>
      </c>
      <c r="DF29" s="356">
        <f t="shared" si="124"/>
        <v>3.3333333333333335</v>
      </c>
      <c r="DH29" s="42" t="s">
        <v>185</v>
      </c>
      <c r="DJ29" s="1">
        <v>3</v>
      </c>
      <c r="DO29" s="1">
        <v>17</v>
      </c>
    </row>
    <row r="30" spans="1:119" ht="23.5" customHeight="1">
      <c r="A30" s="77" t="s">
        <v>8</v>
      </c>
      <c r="B30" s="68">
        <v>17</v>
      </c>
      <c r="C30" s="57">
        <f t="shared" si="85"/>
        <v>0</v>
      </c>
      <c r="D30" s="54"/>
      <c r="E30" s="7">
        <f t="shared" si="86"/>
        <v>0</v>
      </c>
      <c r="F30" s="54"/>
      <c r="G30" s="7">
        <f t="shared" si="87"/>
        <v>0</v>
      </c>
      <c r="H30" s="54"/>
      <c r="I30" s="6">
        <f t="shared" si="88"/>
        <v>0</v>
      </c>
      <c r="J30" s="54"/>
      <c r="K30" s="6">
        <f t="shared" si="89"/>
        <v>0</v>
      </c>
      <c r="L30" s="6">
        <f t="shared" si="104"/>
        <v>0</v>
      </c>
      <c r="M30" s="6" t="e">
        <f t="shared" si="105"/>
        <v>#DIV/0!</v>
      </c>
      <c r="N30" s="70" t="s">
        <v>95</v>
      </c>
      <c r="O30" s="54">
        <v>150</v>
      </c>
      <c r="P30" s="54"/>
      <c r="Q30" s="76" t="e">
        <f t="shared" si="106"/>
        <v>#DIV/0!</v>
      </c>
      <c r="R30" s="2"/>
      <c r="T30" s="107">
        <v>3300</v>
      </c>
      <c r="U30" s="107">
        <v>3800</v>
      </c>
      <c r="V30" s="107">
        <v>4800</v>
      </c>
      <c r="W30" s="107">
        <v>2000</v>
      </c>
      <c r="X30" s="107"/>
      <c r="Y30" s="77" t="s">
        <v>8</v>
      </c>
      <c r="Z30" s="48">
        <f t="shared" si="90"/>
        <v>17</v>
      </c>
      <c r="AA30" s="57">
        <f t="shared" si="91"/>
        <v>0</v>
      </c>
      <c r="AB30" s="7">
        <f t="shared" si="92"/>
        <v>0</v>
      </c>
      <c r="AC30" s="7">
        <f t="shared" si="93"/>
        <v>0</v>
      </c>
      <c r="AD30" s="7">
        <f t="shared" si="107"/>
        <v>0</v>
      </c>
      <c r="AE30" s="7">
        <f t="shared" si="94"/>
        <v>0</v>
      </c>
      <c r="AF30" s="7">
        <f t="shared" si="108"/>
        <v>0</v>
      </c>
      <c r="AG30" s="7">
        <f t="shared" si="95"/>
        <v>0</v>
      </c>
      <c r="AH30" s="7">
        <f t="shared" si="109"/>
        <v>0</v>
      </c>
      <c r="AI30" s="7">
        <f t="shared" si="96"/>
        <v>0</v>
      </c>
      <c r="AJ30" s="7">
        <f t="shared" si="110"/>
        <v>0</v>
      </c>
      <c r="AK30" s="6" t="e">
        <f t="shared" si="111"/>
        <v>#DIV/0!</v>
      </c>
      <c r="AL30" s="70" t="str">
        <f t="shared" si="112"/>
        <v>ON2</v>
      </c>
      <c r="AM30" s="7">
        <f t="shared" si="112"/>
        <v>150</v>
      </c>
      <c r="AN30" s="6">
        <f t="shared" si="112"/>
        <v>0</v>
      </c>
      <c r="AO30" s="76" t="e">
        <f t="shared" si="113"/>
        <v>#DIV/0!</v>
      </c>
      <c r="AP30" s="2"/>
      <c r="AR30" s="107">
        <v>1700</v>
      </c>
      <c r="AS30" s="107">
        <v>2200</v>
      </c>
      <c r="AT30" s="107">
        <v>2200</v>
      </c>
      <c r="AU30" s="107">
        <v>1400</v>
      </c>
      <c r="AV30" s="107"/>
      <c r="AW30" s="77" t="s">
        <v>8</v>
      </c>
      <c r="AX30" s="48">
        <f t="shared" si="114"/>
        <v>17</v>
      </c>
      <c r="AY30" s="57">
        <f t="shared" si="114"/>
        <v>0</v>
      </c>
      <c r="AZ30" s="54">
        <v>10</v>
      </c>
      <c r="BA30" s="7">
        <f t="shared" si="97"/>
        <v>0</v>
      </c>
      <c r="BB30" s="54">
        <v>24</v>
      </c>
      <c r="BC30" s="7">
        <f t="shared" si="98"/>
        <v>0</v>
      </c>
      <c r="BD30" s="54">
        <v>12</v>
      </c>
      <c r="BE30" s="6">
        <f t="shared" si="99"/>
        <v>0</v>
      </c>
      <c r="BF30" s="54"/>
      <c r="BG30" s="6">
        <f t="shared" si="100"/>
        <v>0</v>
      </c>
      <c r="BH30" s="6">
        <f t="shared" si="115"/>
        <v>0</v>
      </c>
      <c r="BI30" s="6" t="e">
        <f t="shared" si="115"/>
        <v>#DIV/0!</v>
      </c>
      <c r="BJ30" s="6">
        <f t="shared" si="116"/>
        <v>0</v>
      </c>
      <c r="BK30" s="7" t="e">
        <f t="shared" si="116"/>
        <v>#DIV/0!</v>
      </c>
      <c r="BL30" s="101">
        <f t="shared" si="117"/>
        <v>0</v>
      </c>
      <c r="BM30" s="90" t="e">
        <f t="shared" si="117"/>
        <v>#DIV/0!</v>
      </c>
      <c r="BN30" s="90"/>
      <c r="BO30" s="76" t="e">
        <f t="shared" si="118"/>
        <v>#DIV/0!</v>
      </c>
      <c r="BP30" s="2"/>
      <c r="BR30" s="55"/>
      <c r="BS30" s="55"/>
      <c r="BT30" s="55"/>
      <c r="BU30" s="55"/>
      <c r="BV30" s="173" t="s">
        <v>8</v>
      </c>
      <c r="BW30" s="190">
        <f t="shared" si="119"/>
        <v>17</v>
      </c>
      <c r="BX30" s="119"/>
      <c r="BY30" s="178"/>
      <c r="BZ30" s="178" t="e">
        <f t="shared" si="101"/>
        <v>#DIV/0!</v>
      </c>
      <c r="CA30" s="801"/>
      <c r="CB30" s="179" t="e">
        <f t="shared" si="102"/>
        <v>#DIV/0!</v>
      </c>
      <c r="CC30" s="179"/>
      <c r="CD30" s="179"/>
      <c r="CE30" s="180">
        <f t="shared" si="120"/>
        <v>0</v>
      </c>
      <c r="CF30" s="181" t="e">
        <f t="shared" si="121"/>
        <v>#DIV/0!</v>
      </c>
      <c r="CG30" s="291"/>
      <c r="CH30" s="291"/>
      <c r="CI30" s="291"/>
      <c r="CJ30" s="291">
        <f t="shared" si="122"/>
        <v>0</v>
      </c>
      <c r="CK30" s="182" t="e">
        <f t="shared" si="103"/>
        <v>#DIV/0!</v>
      </c>
      <c r="CM30" s="321"/>
      <c r="CN30" s="321"/>
      <c r="CO30" s="334"/>
      <c r="CP30" s="334"/>
      <c r="CQ30" s="334"/>
      <c r="CR30" s="356">
        <f t="shared" si="123"/>
        <v>0</v>
      </c>
      <c r="CT30" s="42" t="s">
        <v>177</v>
      </c>
      <c r="CV30" s="1">
        <v>2</v>
      </c>
      <c r="DA30" s="326">
        <v>16.899999999999999</v>
      </c>
      <c r="DB30" s="326">
        <v>25</v>
      </c>
      <c r="DC30" s="578">
        <v>5</v>
      </c>
      <c r="DD30" s="635">
        <v>2</v>
      </c>
      <c r="DE30" s="579">
        <v>4</v>
      </c>
      <c r="DF30" s="356">
        <f t="shared" si="124"/>
        <v>3.6666666666666665</v>
      </c>
      <c r="DH30" s="42" t="s">
        <v>177</v>
      </c>
      <c r="DJ30" s="1">
        <v>2</v>
      </c>
      <c r="DO30" s="1">
        <v>18</v>
      </c>
    </row>
    <row r="31" spans="1:119" ht="23.5" customHeight="1">
      <c r="A31" s="77" t="s">
        <v>9</v>
      </c>
      <c r="B31" s="68">
        <v>18</v>
      </c>
      <c r="C31" s="57">
        <f t="shared" si="85"/>
        <v>0</v>
      </c>
      <c r="D31" s="54"/>
      <c r="E31" s="7">
        <f t="shared" si="86"/>
        <v>0</v>
      </c>
      <c r="F31" s="54"/>
      <c r="G31" s="7">
        <f t="shared" si="87"/>
        <v>0</v>
      </c>
      <c r="H31" s="54"/>
      <c r="I31" s="6">
        <f t="shared" si="88"/>
        <v>0</v>
      </c>
      <c r="J31" s="54"/>
      <c r="K31" s="6">
        <f t="shared" si="89"/>
        <v>0</v>
      </c>
      <c r="L31" s="6">
        <f t="shared" si="104"/>
        <v>0</v>
      </c>
      <c r="M31" s="6" t="e">
        <f t="shared" si="105"/>
        <v>#DIV/0!</v>
      </c>
      <c r="N31" s="70" t="s">
        <v>95</v>
      </c>
      <c r="O31" s="54">
        <v>150</v>
      </c>
      <c r="P31" s="54"/>
      <c r="Q31" s="76" t="e">
        <f t="shared" si="106"/>
        <v>#DIV/0!</v>
      </c>
      <c r="R31" s="2"/>
      <c r="T31" s="107">
        <v>3300</v>
      </c>
      <c r="U31" s="107">
        <v>3800</v>
      </c>
      <c r="V31" s="107">
        <v>4800</v>
      </c>
      <c r="W31" s="107">
        <v>2000</v>
      </c>
      <c r="X31" s="107"/>
      <c r="Y31" s="77" t="s">
        <v>9</v>
      </c>
      <c r="Z31" s="48">
        <f t="shared" si="90"/>
        <v>18</v>
      </c>
      <c r="AA31" s="57">
        <f t="shared" si="91"/>
        <v>0</v>
      </c>
      <c r="AB31" s="7">
        <f t="shared" si="92"/>
        <v>0</v>
      </c>
      <c r="AC31" s="7">
        <f t="shared" si="93"/>
        <v>0</v>
      </c>
      <c r="AD31" s="7">
        <f t="shared" si="107"/>
        <v>0</v>
      </c>
      <c r="AE31" s="7">
        <f t="shared" si="94"/>
        <v>0</v>
      </c>
      <c r="AF31" s="7">
        <f t="shared" si="108"/>
        <v>0</v>
      </c>
      <c r="AG31" s="7">
        <f t="shared" si="95"/>
        <v>0</v>
      </c>
      <c r="AH31" s="7">
        <f t="shared" si="109"/>
        <v>0</v>
      </c>
      <c r="AI31" s="7">
        <f t="shared" si="96"/>
        <v>0</v>
      </c>
      <c r="AJ31" s="7">
        <f t="shared" si="110"/>
        <v>0</v>
      </c>
      <c r="AK31" s="6" t="e">
        <f t="shared" si="111"/>
        <v>#DIV/0!</v>
      </c>
      <c r="AL31" s="70" t="str">
        <f t="shared" si="112"/>
        <v>ON2</v>
      </c>
      <c r="AM31" s="7">
        <f t="shared" si="112"/>
        <v>150</v>
      </c>
      <c r="AN31" s="6">
        <f t="shared" si="112"/>
        <v>0</v>
      </c>
      <c r="AO31" s="76" t="e">
        <f t="shared" si="113"/>
        <v>#DIV/0!</v>
      </c>
      <c r="AP31" s="2"/>
      <c r="AR31" s="107">
        <v>1700</v>
      </c>
      <c r="AS31" s="107">
        <v>2200</v>
      </c>
      <c r="AT31" s="107">
        <v>2200</v>
      </c>
      <c r="AU31" s="107">
        <v>1400</v>
      </c>
      <c r="AV31" s="107"/>
      <c r="AW31" s="77" t="s">
        <v>9</v>
      </c>
      <c r="AX31" s="48">
        <f t="shared" si="114"/>
        <v>18</v>
      </c>
      <c r="AY31" s="57">
        <f t="shared" si="114"/>
        <v>0</v>
      </c>
      <c r="AZ31" s="54">
        <v>10</v>
      </c>
      <c r="BA31" s="7">
        <f t="shared" si="97"/>
        <v>0</v>
      </c>
      <c r="BB31" s="54">
        <v>24</v>
      </c>
      <c r="BC31" s="7">
        <f t="shared" si="98"/>
        <v>0</v>
      </c>
      <c r="BD31" s="54">
        <v>12</v>
      </c>
      <c r="BE31" s="6">
        <f t="shared" si="99"/>
        <v>0</v>
      </c>
      <c r="BF31" s="54"/>
      <c r="BG31" s="6">
        <f t="shared" si="100"/>
        <v>0</v>
      </c>
      <c r="BH31" s="6">
        <f t="shared" si="115"/>
        <v>0</v>
      </c>
      <c r="BI31" s="6" t="e">
        <f t="shared" si="115"/>
        <v>#DIV/0!</v>
      </c>
      <c r="BJ31" s="6">
        <f t="shared" si="116"/>
        <v>0</v>
      </c>
      <c r="BK31" s="7" t="e">
        <f t="shared" si="116"/>
        <v>#DIV/0!</v>
      </c>
      <c r="BL31" s="101">
        <f t="shared" si="117"/>
        <v>0</v>
      </c>
      <c r="BM31" s="90" t="e">
        <f t="shared" si="117"/>
        <v>#DIV/0!</v>
      </c>
      <c r="BN31" s="90"/>
      <c r="BO31" s="76" t="e">
        <f t="shared" si="118"/>
        <v>#DIV/0!</v>
      </c>
      <c r="BP31" s="2"/>
      <c r="BR31" s="55"/>
      <c r="BS31" s="55"/>
      <c r="BT31" s="55"/>
      <c r="BU31" s="55"/>
      <c r="BV31" s="173" t="s">
        <v>9</v>
      </c>
      <c r="BW31" s="190">
        <f t="shared" si="119"/>
        <v>18</v>
      </c>
      <c r="BX31" s="119"/>
      <c r="BY31" s="178"/>
      <c r="BZ31" s="178" t="e">
        <f t="shared" si="101"/>
        <v>#DIV/0!</v>
      </c>
      <c r="CA31" s="801"/>
      <c r="CB31" s="179" t="e">
        <f t="shared" si="102"/>
        <v>#DIV/0!</v>
      </c>
      <c r="CC31" s="179"/>
      <c r="CD31" s="179"/>
      <c r="CE31" s="180">
        <f t="shared" si="120"/>
        <v>0</v>
      </c>
      <c r="CF31" s="181" t="e">
        <f t="shared" si="121"/>
        <v>#DIV/0!</v>
      </c>
      <c r="CG31" s="291"/>
      <c r="CH31" s="291"/>
      <c r="CI31" s="291"/>
      <c r="CJ31" s="291">
        <f t="shared" si="122"/>
        <v>0</v>
      </c>
      <c r="CK31" s="182" t="e">
        <f t="shared" si="103"/>
        <v>#DIV/0!</v>
      </c>
      <c r="CM31" s="321"/>
      <c r="CN31" s="326"/>
      <c r="CO31" s="334"/>
      <c r="CP31" s="334"/>
      <c r="CQ31" s="334"/>
      <c r="CR31" s="356">
        <f t="shared" si="123"/>
        <v>0</v>
      </c>
      <c r="CT31" s="42" t="s">
        <v>178</v>
      </c>
      <c r="CV31" s="1">
        <v>1</v>
      </c>
      <c r="DA31" s="326">
        <v>14</v>
      </c>
      <c r="DB31" s="326">
        <v>23.7</v>
      </c>
      <c r="DC31" s="579">
        <v>4</v>
      </c>
      <c r="DD31" s="579">
        <v>4</v>
      </c>
      <c r="DE31" s="579">
        <v>4</v>
      </c>
      <c r="DF31" s="356">
        <f t="shared" si="124"/>
        <v>4</v>
      </c>
      <c r="DH31" s="42" t="s">
        <v>178</v>
      </c>
      <c r="DJ31" s="1">
        <v>1</v>
      </c>
      <c r="DO31" s="1">
        <v>19</v>
      </c>
    </row>
    <row r="32" spans="1:119" ht="23.5" customHeight="1">
      <c r="A32" s="77" t="s">
        <v>10</v>
      </c>
      <c r="B32" s="68">
        <v>19</v>
      </c>
      <c r="C32" s="57">
        <f t="shared" si="85"/>
        <v>0</v>
      </c>
      <c r="D32" s="54"/>
      <c r="E32" s="7">
        <f t="shared" si="86"/>
        <v>0</v>
      </c>
      <c r="F32" s="54"/>
      <c r="G32" s="7">
        <f t="shared" si="87"/>
        <v>0</v>
      </c>
      <c r="H32" s="54"/>
      <c r="I32" s="6">
        <f t="shared" si="88"/>
        <v>0</v>
      </c>
      <c r="J32" s="54"/>
      <c r="K32" s="6">
        <f t="shared" si="89"/>
        <v>0</v>
      </c>
      <c r="L32" s="6">
        <f t="shared" si="104"/>
        <v>0</v>
      </c>
      <c r="M32" s="6" t="e">
        <f t="shared" si="105"/>
        <v>#DIV/0!</v>
      </c>
      <c r="N32" s="70" t="s">
        <v>94</v>
      </c>
      <c r="O32" s="54">
        <v>160</v>
      </c>
      <c r="P32" s="54"/>
      <c r="Q32" s="76" t="e">
        <f t="shared" si="106"/>
        <v>#DIV/0!</v>
      </c>
      <c r="R32" s="2"/>
      <c r="T32" s="107">
        <v>3300</v>
      </c>
      <c r="U32" s="107">
        <v>3800</v>
      </c>
      <c r="V32" s="107">
        <v>4800</v>
      </c>
      <c r="W32" s="107">
        <v>2000</v>
      </c>
      <c r="X32" s="107"/>
      <c r="Y32" s="77" t="s">
        <v>10</v>
      </c>
      <c r="Z32" s="48">
        <f t="shared" si="90"/>
        <v>19</v>
      </c>
      <c r="AA32" s="57">
        <f t="shared" si="91"/>
        <v>0</v>
      </c>
      <c r="AB32" s="7">
        <f t="shared" si="92"/>
        <v>0</v>
      </c>
      <c r="AC32" s="7">
        <f t="shared" si="93"/>
        <v>0</v>
      </c>
      <c r="AD32" s="7">
        <f t="shared" si="107"/>
        <v>0</v>
      </c>
      <c r="AE32" s="7">
        <f t="shared" si="94"/>
        <v>0</v>
      </c>
      <c r="AF32" s="7">
        <f t="shared" si="108"/>
        <v>0</v>
      </c>
      <c r="AG32" s="7">
        <f t="shared" si="95"/>
        <v>0</v>
      </c>
      <c r="AH32" s="7">
        <f t="shared" si="109"/>
        <v>0</v>
      </c>
      <c r="AI32" s="7">
        <f t="shared" si="96"/>
        <v>0</v>
      </c>
      <c r="AJ32" s="7">
        <f t="shared" si="110"/>
        <v>0</v>
      </c>
      <c r="AK32" s="6" t="e">
        <f t="shared" si="111"/>
        <v>#DIV/0!</v>
      </c>
      <c r="AL32" s="70" t="str">
        <f t="shared" si="112"/>
        <v>ON1</v>
      </c>
      <c r="AM32" s="7">
        <f t="shared" si="112"/>
        <v>160</v>
      </c>
      <c r="AN32" s="6">
        <f t="shared" si="112"/>
        <v>0</v>
      </c>
      <c r="AO32" s="76" t="e">
        <f t="shared" si="113"/>
        <v>#DIV/0!</v>
      </c>
      <c r="AP32" s="2"/>
      <c r="AR32" s="107">
        <v>1700</v>
      </c>
      <c r="AS32" s="107">
        <v>2200</v>
      </c>
      <c r="AT32" s="107">
        <v>2200</v>
      </c>
      <c r="AU32" s="107">
        <v>1400</v>
      </c>
      <c r="AV32" s="107"/>
      <c r="AW32" s="77" t="s">
        <v>10</v>
      </c>
      <c r="AX32" s="48">
        <f t="shared" si="114"/>
        <v>19</v>
      </c>
      <c r="AY32" s="57">
        <f t="shared" si="114"/>
        <v>0</v>
      </c>
      <c r="AZ32" s="54">
        <v>10</v>
      </c>
      <c r="BA32" s="7">
        <f t="shared" si="97"/>
        <v>0</v>
      </c>
      <c r="BB32" s="54">
        <v>24</v>
      </c>
      <c r="BC32" s="7">
        <f t="shared" si="98"/>
        <v>0</v>
      </c>
      <c r="BD32" s="54">
        <v>12</v>
      </c>
      <c r="BE32" s="6">
        <f t="shared" si="99"/>
        <v>0</v>
      </c>
      <c r="BF32" s="54"/>
      <c r="BG32" s="6">
        <f t="shared" si="100"/>
        <v>0</v>
      </c>
      <c r="BH32" s="6">
        <f t="shared" si="115"/>
        <v>0</v>
      </c>
      <c r="BI32" s="6" t="e">
        <f t="shared" si="115"/>
        <v>#DIV/0!</v>
      </c>
      <c r="BJ32" s="6">
        <f t="shared" si="116"/>
        <v>0</v>
      </c>
      <c r="BK32" s="7" t="e">
        <f t="shared" si="116"/>
        <v>#DIV/0!</v>
      </c>
      <c r="BL32" s="101">
        <f t="shared" si="117"/>
        <v>0</v>
      </c>
      <c r="BM32" s="90" t="e">
        <f t="shared" si="117"/>
        <v>#DIV/0!</v>
      </c>
      <c r="BN32" s="90"/>
      <c r="BO32" s="76" t="e">
        <f t="shared" si="118"/>
        <v>#DIV/0!</v>
      </c>
      <c r="BP32" s="2"/>
      <c r="BR32" s="55"/>
      <c r="BS32" s="55"/>
      <c r="BT32" s="55"/>
      <c r="BU32" s="55"/>
      <c r="BV32" s="173" t="s">
        <v>10</v>
      </c>
      <c r="BW32" s="190">
        <f t="shared" si="119"/>
        <v>19</v>
      </c>
      <c r="BX32" s="119"/>
      <c r="BY32" s="178"/>
      <c r="BZ32" s="178" t="e">
        <f t="shared" si="101"/>
        <v>#DIV/0!</v>
      </c>
      <c r="CA32" s="801"/>
      <c r="CB32" s="179" t="e">
        <f t="shared" si="102"/>
        <v>#DIV/0!</v>
      </c>
      <c r="CC32" s="179"/>
      <c r="CD32" s="179"/>
      <c r="CE32" s="180">
        <f t="shared" si="120"/>
        <v>0</v>
      </c>
      <c r="CF32" s="181" t="e">
        <f t="shared" si="121"/>
        <v>#DIV/0!</v>
      </c>
      <c r="CG32" s="291"/>
      <c r="CH32" s="291"/>
      <c r="CI32" s="291"/>
      <c r="CJ32" s="291">
        <f t="shared" si="122"/>
        <v>0</v>
      </c>
      <c r="CK32" s="182" t="e">
        <f t="shared" si="103"/>
        <v>#DIV/0!</v>
      </c>
      <c r="CM32" s="322"/>
      <c r="CN32" s="321"/>
      <c r="CO32" s="334"/>
      <c r="CP32" s="334"/>
      <c r="CQ32" s="334"/>
      <c r="CR32" s="356">
        <f t="shared" si="123"/>
        <v>0</v>
      </c>
      <c r="CT32" s="42" t="s">
        <v>183</v>
      </c>
      <c r="CV32" s="1">
        <v>0</v>
      </c>
      <c r="DA32" s="326">
        <v>16.3</v>
      </c>
      <c r="DB32" s="326">
        <v>23</v>
      </c>
      <c r="DC32" s="637">
        <v>1</v>
      </c>
      <c r="DD32" s="637">
        <v>1</v>
      </c>
      <c r="DE32" s="635">
        <v>2</v>
      </c>
      <c r="DF32" s="356">
        <f t="shared" si="124"/>
        <v>1.3333333333333333</v>
      </c>
      <c r="DH32" s="42" t="s">
        <v>183</v>
      </c>
      <c r="DJ32" s="1">
        <v>0</v>
      </c>
      <c r="DO32" s="1">
        <v>20</v>
      </c>
    </row>
    <row r="33" spans="1:119" ht="23.5" customHeight="1" thickBot="1">
      <c r="A33" s="78" t="s">
        <v>11</v>
      </c>
      <c r="B33" s="68">
        <v>20</v>
      </c>
      <c r="C33" s="57">
        <f t="shared" si="85"/>
        <v>0</v>
      </c>
      <c r="D33" s="54"/>
      <c r="E33" s="7">
        <f t="shared" si="86"/>
        <v>0</v>
      </c>
      <c r="F33" s="54"/>
      <c r="G33" s="7">
        <f t="shared" si="87"/>
        <v>0</v>
      </c>
      <c r="H33" s="54"/>
      <c r="I33" s="6">
        <f t="shared" si="88"/>
        <v>0</v>
      </c>
      <c r="J33" s="54"/>
      <c r="K33" s="6">
        <f t="shared" si="89"/>
        <v>0</v>
      </c>
      <c r="L33" s="6">
        <f t="shared" si="104"/>
        <v>0</v>
      </c>
      <c r="M33" s="6" t="e">
        <f t="shared" si="105"/>
        <v>#DIV/0!</v>
      </c>
      <c r="N33" s="70" t="s">
        <v>92</v>
      </c>
      <c r="O33" s="54">
        <v>180</v>
      </c>
      <c r="P33" s="54"/>
      <c r="Q33" s="76" t="e">
        <f t="shared" si="106"/>
        <v>#DIV/0!</v>
      </c>
      <c r="R33" s="2"/>
      <c r="T33" s="107">
        <v>3300</v>
      </c>
      <c r="U33" s="107">
        <v>3800</v>
      </c>
      <c r="V33" s="107">
        <v>4800</v>
      </c>
      <c r="W33" s="107">
        <v>2000</v>
      </c>
      <c r="X33" s="107"/>
      <c r="Y33" s="78" t="s">
        <v>11</v>
      </c>
      <c r="Z33" s="48">
        <f t="shared" si="90"/>
        <v>20</v>
      </c>
      <c r="AA33" s="57">
        <f t="shared" si="91"/>
        <v>0</v>
      </c>
      <c r="AB33" s="7">
        <f t="shared" si="92"/>
        <v>0</v>
      </c>
      <c r="AC33" s="7">
        <f t="shared" si="93"/>
        <v>0</v>
      </c>
      <c r="AD33" s="7">
        <f t="shared" si="107"/>
        <v>0</v>
      </c>
      <c r="AE33" s="7">
        <f t="shared" si="94"/>
        <v>0</v>
      </c>
      <c r="AF33" s="7">
        <f t="shared" si="108"/>
        <v>0</v>
      </c>
      <c r="AG33" s="7">
        <f t="shared" si="95"/>
        <v>0</v>
      </c>
      <c r="AH33" s="7">
        <f t="shared" si="109"/>
        <v>0</v>
      </c>
      <c r="AI33" s="7">
        <f t="shared" si="96"/>
        <v>0</v>
      </c>
      <c r="AJ33" s="7">
        <f t="shared" si="110"/>
        <v>0</v>
      </c>
      <c r="AK33" s="6" t="e">
        <f t="shared" si="111"/>
        <v>#DIV/0!</v>
      </c>
      <c r="AL33" s="70" t="str">
        <f t="shared" si="112"/>
        <v>TOP1</v>
      </c>
      <c r="AM33" s="7">
        <f t="shared" si="112"/>
        <v>180</v>
      </c>
      <c r="AN33" s="6">
        <f t="shared" si="112"/>
        <v>0</v>
      </c>
      <c r="AO33" s="76" t="e">
        <f t="shared" si="113"/>
        <v>#DIV/0!</v>
      </c>
      <c r="AP33" s="2"/>
      <c r="AR33" s="107">
        <v>1700</v>
      </c>
      <c r="AS33" s="107">
        <v>2200</v>
      </c>
      <c r="AT33" s="107">
        <v>2200</v>
      </c>
      <c r="AU33" s="107">
        <v>1400</v>
      </c>
      <c r="AV33" s="107"/>
      <c r="AW33" s="78" t="s">
        <v>11</v>
      </c>
      <c r="AX33" s="48">
        <f t="shared" si="114"/>
        <v>20</v>
      </c>
      <c r="AY33" s="57">
        <f t="shared" si="114"/>
        <v>0</v>
      </c>
      <c r="AZ33" s="54">
        <v>10</v>
      </c>
      <c r="BA33" s="7">
        <f t="shared" si="97"/>
        <v>0</v>
      </c>
      <c r="BB33" s="54">
        <v>28</v>
      </c>
      <c r="BC33" s="7">
        <f t="shared" si="98"/>
        <v>0</v>
      </c>
      <c r="BD33" s="54">
        <v>12</v>
      </c>
      <c r="BE33" s="6">
        <f t="shared" si="99"/>
        <v>0</v>
      </c>
      <c r="BF33" s="54"/>
      <c r="BG33" s="6">
        <f t="shared" si="100"/>
        <v>0</v>
      </c>
      <c r="BH33" s="6">
        <f t="shared" si="115"/>
        <v>0</v>
      </c>
      <c r="BI33" s="6" t="e">
        <f t="shared" si="115"/>
        <v>#DIV/0!</v>
      </c>
      <c r="BJ33" s="6">
        <f t="shared" si="116"/>
        <v>0</v>
      </c>
      <c r="BK33" s="7" t="e">
        <f t="shared" si="116"/>
        <v>#DIV/0!</v>
      </c>
      <c r="BL33" s="101">
        <f t="shared" si="117"/>
        <v>0</v>
      </c>
      <c r="BM33" s="90" t="e">
        <f t="shared" si="117"/>
        <v>#DIV/0!</v>
      </c>
      <c r="BN33" s="90"/>
      <c r="BO33" s="76" t="e">
        <f t="shared" si="118"/>
        <v>#DIV/0!</v>
      </c>
      <c r="BP33" s="2"/>
      <c r="BR33" s="55"/>
      <c r="BS33" s="55"/>
      <c r="BT33" s="55"/>
      <c r="BU33" s="55"/>
      <c r="BV33" s="183" t="s">
        <v>11</v>
      </c>
      <c r="BW33" s="190">
        <f t="shared" si="119"/>
        <v>20</v>
      </c>
      <c r="BX33" s="119">
        <v>99</v>
      </c>
      <c r="BY33" s="178">
        <v>78500</v>
      </c>
      <c r="BZ33" s="178">
        <f t="shared" si="101"/>
        <v>792.92929292929296</v>
      </c>
      <c r="CA33" s="801">
        <v>52000</v>
      </c>
      <c r="CB33" s="179">
        <f t="shared" si="102"/>
        <v>525.25252525252529</v>
      </c>
      <c r="CC33" s="179"/>
      <c r="CD33" s="179"/>
      <c r="CE33" s="180">
        <f t="shared" si="120"/>
        <v>130500</v>
      </c>
      <c r="CF33" s="181">
        <f t="shared" si="121"/>
        <v>1318.1818181818182</v>
      </c>
      <c r="CG33" s="291"/>
      <c r="CH33" s="291"/>
      <c r="CI33" s="291"/>
      <c r="CJ33" s="291">
        <f t="shared" si="122"/>
        <v>0</v>
      </c>
      <c r="CK33" s="182" t="e">
        <f t="shared" si="103"/>
        <v>#DIV/0!</v>
      </c>
      <c r="CM33" s="323"/>
      <c r="CN33" s="810"/>
      <c r="CO33" s="334"/>
      <c r="CP33" s="334"/>
      <c r="CQ33" s="334"/>
      <c r="CR33" s="357">
        <f t="shared" si="123"/>
        <v>0</v>
      </c>
      <c r="CT33" s="1" t="s">
        <v>186</v>
      </c>
      <c r="DA33" s="327">
        <v>13.4</v>
      </c>
      <c r="DB33" s="327">
        <v>17.2</v>
      </c>
      <c r="DC33" s="635">
        <v>2</v>
      </c>
      <c r="DD33" s="635">
        <v>2</v>
      </c>
      <c r="DE33" s="635">
        <v>2</v>
      </c>
      <c r="DF33" s="357">
        <f t="shared" si="124"/>
        <v>2</v>
      </c>
      <c r="DH33" s="1" t="s">
        <v>186</v>
      </c>
      <c r="DO33" s="1">
        <v>21</v>
      </c>
    </row>
    <row r="34" spans="1:119" s="368" customFormat="1" ht="31" customHeight="1" thickTop="1" thickBot="1">
      <c r="A34" s="1434" t="s">
        <v>16</v>
      </c>
      <c r="B34" s="1435"/>
      <c r="C34" s="101">
        <f>SUM(C27:C33)</f>
        <v>0</v>
      </c>
      <c r="D34" s="101">
        <f>SUM(D27:D33)</f>
        <v>0</v>
      </c>
      <c r="E34" s="101">
        <f t="shared" ref="E34:J34" si="125">SUM(E27:E33)</f>
        <v>0</v>
      </c>
      <c r="F34" s="101">
        <f t="shared" si="125"/>
        <v>0</v>
      </c>
      <c r="G34" s="101">
        <f t="shared" si="125"/>
        <v>0</v>
      </c>
      <c r="H34" s="101">
        <f t="shared" si="125"/>
        <v>0</v>
      </c>
      <c r="I34" s="101">
        <f t="shared" si="125"/>
        <v>0</v>
      </c>
      <c r="J34" s="101">
        <f t="shared" si="125"/>
        <v>0</v>
      </c>
      <c r="K34" s="101">
        <f>SUM(K27:K33)</f>
        <v>0</v>
      </c>
      <c r="L34" s="101">
        <f>SUM(L27:L33)</f>
        <v>0</v>
      </c>
      <c r="M34" s="101" t="e">
        <f>L34/C34</f>
        <v>#DIV/0!</v>
      </c>
      <c r="N34" s="365"/>
      <c r="O34" s="101">
        <f>SUM(O27:O33)</f>
        <v>1110</v>
      </c>
      <c r="P34" s="101">
        <f>SUM(P27:P33)</f>
        <v>0</v>
      </c>
      <c r="Q34" s="366" t="e">
        <f t="shared" si="106"/>
        <v>#DIV/0!</v>
      </c>
      <c r="R34" s="367"/>
      <c r="T34" s="368" t="s">
        <v>48</v>
      </c>
      <c r="U34" s="367" t="e">
        <f>C34/W34</f>
        <v>#DIV/0!</v>
      </c>
      <c r="V34" s="369" t="s">
        <v>49</v>
      </c>
      <c r="W34" s="370">
        <v>0</v>
      </c>
      <c r="Y34" s="1434" t="s">
        <v>16</v>
      </c>
      <c r="Z34" s="1435"/>
      <c r="AA34" s="371">
        <f>SUM(AA27:AA33)</f>
        <v>0</v>
      </c>
      <c r="AB34" s="371">
        <f>SUM(AB27:AB33)</f>
        <v>0</v>
      </c>
      <c r="AC34" s="371">
        <f t="shared" ref="AC34:AH34" si="126">SUM(AC27:AC33)</f>
        <v>0</v>
      </c>
      <c r="AD34" s="371">
        <f t="shared" si="126"/>
        <v>0</v>
      </c>
      <c r="AE34" s="371">
        <f t="shared" si="126"/>
        <v>0</v>
      </c>
      <c r="AF34" s="371">
        <f t="shared" si="126"/>
        <v>0</v>
      </c>
      <c r="AG34" s="371">
        <f t="shared" si="126"/>
        <v>0</v>
      </c>
      <c r="AH34" s="371">
        <f t="shared" si="126"/>
        <v>0</v>
      </c>
      <c r="AI34" s="371">
        <f>SUM(AI27:AI33)</f>
        <v>0</v>
      </c>
      <c r="AJ34" s="371">
        <f>SUM(AJ27:AJ33)</f>
        <v>0</v>
      </c>
      <c r="AK34" s="101" t="e">
        <f>AJ34/AA34</f>
        <v>#DIV/0!</v>
      </c>
      <c r="AL34" s="365"/>
      <c r="AM34" s="101">
        <f>SUM(AM27:AM33)</f>
        <v>1110</v>
      </c>
      <c r="AN34" s="101">
        <f>SUM(AN27:AN33)</f>
        <v>0</v>
      </c>
      <c r="AO34" s="366" t="e">
        <f>(AJ34+BH34)/AN34</f>
        <v>#DIV/0!</v>
      </c>
      <c r="AP34" s="367"/>
      <c r="AR34" s="368" t="s">
        <v>48</v>
      </c>
      <c r="AS34" s="367" t="e">
        <f>AA34/AU34</f>
        <v>#DIV/0!</v>
      </c>
      <c r="AT34" s="369" t="s">
        <v>49</v>
      </c>
      <c r="AU34" s="368">
        <f>W34</f>
        <v>0</v>
      </c>
      <c r="AW34" s="1434" t="s">
        <v>16</v>
      </c>
      <c r="AX34" s="1435"/>
      <c r="AY34" s="371">
        <f t="shared" si="114"/>
        <v>0</v>
      </c>
      <c r="AZ34" s="101">
        <f>SUM(AZ27:AZ33)</f>
        <v>84</v>
      </c>
      <c r="BA34" s="101">
        <f t="shared" ref="BA34:BF34" si="127">SUM(BA27:BA33)</f>
        <v>0</v>
      </c>
      <c r="BB34" s="101">
        <f t="shared" si="127"/>
        <v>120</v>
      </c>
      <c r="BC34" s="101">
        <f t="shared" si="127"/>
        <v>0</v>
      </c>
      <c r="BD34" s="101">
        <f t="shared" si="127"/>
        <v>60</v>
      </c>
      <c r="BE34" s="101">
        <f t="shared" si="127"/>
        <v>0</v>
      </c>
      <c r="BF34" s="101">
        <f t="shared" si="127"/>
        <v>0</v>
      </c>
      <c r="BG34" s="101">
        <f>SUM(BG27:BG33)</f>
        <v>0</v>
      </c>
      <c r="BH34" s="372">
        <f t="shared" si="115"/>
        <v>0</v>
      </c>
      <c r="BI34" s="372" t="e">
        <f t="shared" si="115"/>
        <v>#DIV/0!</v>
      </c>
      <c r="BJ34" s="372">
        <f t="shared" si="116"/>
        <v>0</v>
      </c>
      <c r="BK34" s="373" t="e">
        <f t="shared" si="116"/>
        <v>#DIV/0!</v>
      </c>
      <c r="BL34" s="101">
        <f>SUM(BL27:BL33)</f>
        <v>0</v>
      </c>
      <c r="BM34" s="374" t="e">
        <f>BI34+BK34</f>
        <v>#DIV/0!</v>
      </c>
      <c r="BN34" s="375"/>
      <c r="BO34" s="366" t="e">
        <f t="shared" si="118"/>
        <v>#DIV/0!</v>
      </c>
      <c r="BP34" s="367"/>
      <c r="BR34" s="368" t="s">
        <v>48</v>
      </c>
      <c r="BS34" s="367" t="e">
        <f>AY34/BU34</f>
        <v>#DIV/0!</v>
      </c>
      <c r="BT34" s="369" t="s">
        <v>49</v>
      </c>
      <c r="BU34" s="368">
        <f>W34</f>
        <v>0</v>
      </c>
      <c r="BV34" s="1434" t="s">
        <v>16</v>
      </c>
      <c r="BW34" s="1435"/>
      <c r="BX34" s="101">
        <f>SUM(BX27:BX33)</f>
        <v>524</v>
      </c>
      <c r="BY34" s="101">
        <f>SUM(BY27:BY33)</f>
        <v>1245350</v>
      </c>
      <c r="BZ34" s="101">
        <f>BY34/BX34</f>
        <v>2376.6221374045804</v>
      </c>
      <c r="CA34" s="101">
        <f>SUM(CA27:CA33)</f>
        <v>654600</v>
      </c>
      <c r="CB34" s="371">
        <f>CA34/BX34</f>
        <v>1249.2366412213742</v>
      </c>
      <c r="CC34" s="371">
        <f>SUM(CC27:CC33)</f>
        <v>16170</v>
      </c>
      <c r="CD34" s="371">
        <f>SUM(CD27:CD33)</f>
        <v>0</v>
      </c>
      <c r="CE34" s="180">
        <f>BY34+CA34+CC34+CD34</f>
        <v>1916120</v>
      </c>
      <c r="CF34" s="375">
        <f>CE34/BX34</f>
        <v>3656.7175572519086</v>
      </c>
      <c r="CG34" s="538">
        <f>SUM(CG27:CG33)</f>
        <v>0</v>
      </c>
      <c r="CH34" s="538">
        <f>SUM(CH27:CH33)</f>
        <v>0</v>
      </c>
      <c r="CI34" s="538">
        <f>SUM(CI27:CI33)</f>
        <v>0</v>
      </c>
      <c r="CJ34" s="538">
        <f>SUM(CJ27:CJ33)</f>
        <v>0</v>
      </c>
      <c r="CK34" s="366" t="e">
        <f t="shared" si="103"/>
        <v>#DIV/0!</v>
      </c>
      <c r="CL34" s="368">
        <v>2</v>
      </c>
      <c r="CM34" s="384">
        <f>SUM(CM27:CM33)/CL34</f>
        <v>16.649999999999999</v>
      </c>
      <c r="CN34" s="385">
        <f>SUM(CN27:CN33)/CL34</f>
        <v>26.35</v>
      </c>
      <c r="CO34" s="406">
        <f>SUM(CO27:CO33)/CL34</f>
        <v>5</v>
      </c>
      <c r="CP34" s="406">
        <f>SUM(CP27:CP33)/CL34</f>
        <v>4.5</v>
      </c>
      <c r="CQ34" s="406">
        <f>SUM(CQ27:CQ33)/CL34</f>
        <v>4.5</v>
      </c>
      <c r="CR34" s="407">
        <f>SUM(CO34:CQ34)/3</f>
        <v>4.666666666666667</v>
      </c>
      <c r="CS34" s="369">
        <v>14</v>
      </c>
      <c r="CT34" s="1451">
        <f>CE34/CL34</f>
        <v>958060</v>
      </c>
      <c r="CU34" s="1452"/>
      <c r="CV34" s="1452"/>
      <c r="CW34" s="1452"/>
      <c r="CX34" s="1453"/>
      <c r="CY34" s="368" t="s">
        <v>197</v>
      </c>
      <c r="CZ34" s="340">
        <v>7</v>
      </c>
      <c r="DA34" s="634">
        <f>SUM(DA27:DA33)/CZ34</f>
        <v>15.342857142857142</v>
      </c>
      <c r="DB34" s="533">
        <f>SUM(DB27:DB33)/CZ34</f>
        <v>22.357142857142858</v>
      </c>
      <c r="DC34" s="411">
        <f>SUM(DC27:DC33)/CZ34</f>
        <v>3</v>
      </c>
      <c r="DD34" s="411">
        <f>SUM(DD27:DD33)/CZ34</f>
        <v>2.1428571428571428</v>
      </c>
      <c r="DE34" s="411">
        <f>SUM(DE27:DE33)/CZ34</f>
        <v>3.1428571428571428</v>
      </c>
      <c r="DF34" s="412">
        <f>SUM(DC34:DE34)/3</f>
        <v>2.7619047619047614</v>
      </c>
      <c r="DG34" s="340">
        <v>17</v>
      </c>
      <c r="DH34" s="1411">
        <f>CV34/CZ34</f>
        <v>0</v>
      </c>
      <c r="DI34" s="1412"/>
      <c r="DJ34" s="1412"/>
      <c r="DK34" s="1412"/>
      <c r="DL34" s="1413"/>
      <c r="DM34" s="368" t="s">
        <v>197</v>
      </c>
      <c r="DN34" s="340"/>
    </row>
    <row r="35" spans="1:119"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A35" s="1420" t="str">
        <f>CM35</f>
        <v>4th week</v>
      </c>
      <c r="DB35" s="1420"/>
      <c r="DC35" s="1420"/>
      <c r="DD35" s="1420"/>
      <c r="DE35" s="1420"/>
      <c r="DF35" s="1420"/>
    </row>
    <row r="36" spans="1:119"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65" t="s">
        <v>174</v>
      </c>
      <c r="CP36" s="65" t="s">
        <v>175</v>
      </c>
      <c r="CQ36" s="65" t="s">
        <v>176</v>
      </c>
      <c r="CR36" s="333" t="s">
        <v>184</v>
      </c>
      <c r="CT36" s="1" t="s">
        <v>179</v>
      </c>
      <c r="CV36" s="46" t="s">
        <v>182</v>
      </c>
      <c r="DA36" s="331" t="s">
        <v>172</v>
      </c>
      <c r="DB36" s="332" t="s">
        <v>173</v>
      </c>
      <c r="DC36" s="65" t="s">
        <v>174</v>
      </c>
      <c r="DD36" s="65" t="s">
        <v>175</v>
      </c>
      <c r="DE36" s="65" t="s">
        <v>176</v>
      </c>
      <c r="DF36" s="333" t="s">
        <v>184</v>
      </c>
      <c r="DH36" s="1" t="s">
        <v>179</v>
      </c>
      <c r="DJ36" s="46" t="s">
        <v>182</v>
      </c>
    </row>
    <row r="37" spans="1:119" ht="23.5" customHeight="1">
      <c r="A37" s="75" t="s">
        <v>5</v>
      </c>
      <c r="B37" s="68">
        <v>21</v>
      </c>
      <c r="C37" s="57">
        <f t="shared" ref="C37:C43" si="128">D37+F37+H37+J37</f>
        <v>0</v>
      </c>
      <c r="D37" s="54"/>
      <c r="E37" s="7">
        <f t="shared" ref="E37:E43" si="129">D37*T37</f>
        <v>0</v>
      </c>
      <c r="F37" s="54"/>
      <c r="G37" s="7">
        <f t="shared" ref="G37:G43" si="130">F37*U37</f>
        <v>0</v>
      </c>
      <c r="H37" s="54"/>
      <c r="I37" s="6">
        <f t="shared" ref="I37:I43" si="131">H37*V37</f>
        <v>0</v>
      </c>
      <c r="J37" s="54"/>
      <c r="K37" s="6">
        <f t="shared" ref="K37:K43" si="132">J37*W37</f>
        <v>0</v>
      </c>
      <c r="L37" s="6">
        <f>E37+G37+I37+K37</f>
        <v>0</v>
      </c>
      <c r="M37" s="6" t="e">
        <f>L37/C37</f>
        <v>#DIV/0!</v>
      </c>
      <c r="N37" s="70" t="s">
        <v>93</v>
      </c>
      <c r="O37" s="54">
        <v>170</v>
      </c>
      <c r="P37" s="54"/>
      <c r="Q37" s="76" t="e">
        <f>L37/P37</f>
        <v>#DIV/0!</v>
      </c>
      <c r="R37" s="2"/>
      <c r="T37" s="107">
        <v>3300</v>
      </c>
      <c r="U37" s="107">
        <v>3800</v>
      </c>
      <c r="V37" s="107">
        <v>4800</v>
      </c>
      <c r="W37" s="107">
        <v>2000</v>
      </c>
      <c r="X37" s="107"/>
      <c r="Y37" s="75" t="s">
        <v>5</v>
      </c>
      <c r="Z37" s="48">
        <f t="shared" ref="Z37:Z43" si="133">B37</f>
        <v>21</v>
      </c>
      <c r="AA37" s="57">
        <f t="shared" ref="AA37:AA43" si="134">AB37+AD37+AF37+AH37</f>
        <v>0</v>
      </c>
      <c r="AB37" s="7">
        <f t="shared" ref="AB37:AB43" si="135">D37</f>
        <v>0</v>
      </c>
      <c r="AC37" s="7">
        <f t="shared" ref="AC37:AC43" si="136">AB37*AR37</f>
        <v>0</v>
      </c>
      <c r="AD37" s="7">
        <f>F37</f>
        <v>0</v>
      </c>
      <c r="AE37" s="7">
        <f t="shared" ref="AE37:AE43" si="137">AD37*AS37</f>
        <v>0</v>
      </c>
      <c r="AF37" s="7">
        <f>H37</f>
        <v>0</v>
      </c>
      <c r="AG37" s="7">
        <f t="shared" ref="AG37:AG43" si="138">AF37*AT37</f>
        <v>0</v>
      </c>
      <c r="AH37" s="7">
        <f>J37</f>
        <v>0</v>
      </c>
      <c r="AI37" s="7">
        <f t="shared" ref="AI37:AI43" si="139">AH37*AU37</f>
        <v>0</v>
      </c>
      <c r="AJ37" s="7">
        <f>AC37+AE37+AG37+AI37</f>
        <v>0</v>
      </c>
      <c r="AK37" s="6" t="e">
        <f>AJ37/AA37</f>
        <v>#DIV/0!</v>
      </c>
      <c r="AL37" s="70" t="str">
        <f>N37</f>
        <v>TOP2</v>
      </c>
      <c r="AM37" s="7">
        <f>O37</f>
        <v>170</v>
      </c>
      <c r="AN37" s="6">
        <f>P37</f>
        <v>0</v>
      </c>
      <c r="AO37" s="76" t="e">
        <f>(AJ37+BH37)/AN37</f>
        <v>#DIV/0!</v>
      </c>
      <c r="AP37" s="2"/>
      <c r="AR37" s="107">
        <v>1700</v>
      </c>
      <c r="AS37" s="107">
        <v>2200</v>
      </c>
      <c r="AT37" s="107">
        <v>2200</v>
      </c>
      <c r="AU37" s="107">
        <v>1400</v>
      </c>
      <c r="AV37" s="107"/>
      <c r="AW37" s="75" t="s">
        <v>5</v>
      </c>
      <c r="AX37" s="48">
        <f>B37</f>
        <v>21</v>
      </c>
      <c r="AY37" s="57">
        <f>C37</f>
        <v>0</v>
      </c>
      <c r="AZ37" s="54"/>
      <c r="BA37" s="7">
        <f t="shared" ref="BA37:BA43" si="140">AZ37*BR37</f>
        <v>0</v>
      </c>
      <c r="BB37" s="54"/>
      <c r="BC37" s="7">
        <f t="shared" ref="BC37:BC43" si="141">BB37*BS37</f>
        <v>0</v>
      </c>
      <c r="BD37" s="54"/>
      <c r="BE37" s="6">
        <f t="shared" ref="BE37:BE43" si="142">BD37*BT37</f>
        <v>0</v>
      </c>
      <c r="BF37" s="54"/>
      <c r="BG37" s="6">
        <f t="shared" ref="BG37:BG43" si="143">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21</v>
      </c>
      <c r="BX37" s="119">
        <v>60</v>
      </c>
      <c r="BY37" s="178">
        <v>53650</v>
      </c>
      <c r="BZ37" s="178">
        <f t="shared" ref="BZ37:BZ43" si="144">BY37/BX37</f>
        <v>894.16666666666663</v>
      </c>
      <c r="CA37" s="178">
        <v>29000</v>
      </c>
      <c r="CB37" s="179">
        <f t="shared" ref="CB37:CB43" si="145">CA37/BX37</f>
        <v>483.33333333333331</v>
      </c>
      <c r="CC37" s="179"/>
      <c r="CD37" s="179"/>
      <c r="CE37" s="180">
        <f>BY37+CA37+CC37+CD37</f>
        <v>82650</v>
      </c>
      <c r="CF37" s="181">
        <f>CE37/BX37</f>
        <v>1377.5</v>
      </c>
      <c r="CG37" s="291"/>
      <c r="CH37" s="291"/>
      <c r="CI37" s="291"/>
      <c r="CJ37" s="291">
        <f>SUM(CG37:CI37)</f>
        <v>0</v>
      </c>
      <c r="CK37" s="182" t="e">
        <f t="shared" ref="CK37:CK44" si="146">CE37/CJ37</f>
        <v>#DIV/0!</v>
      </c>
      <c r="CM37" s="321"/>
      <c r="CN37" s="321"/>
      <c r="CO37" s="65"/>
      <c r="CP37" s="65"/>
      <c r="CQ37" s="65"/>
      <c r="CR37" s="356">
        <f>SUM(CO37:CQ37)/3</f>
        <v>0</v>
      </c>
      <c r="CT37" s="355" t="s">
        <v>180</v>
      </c>
      <c r="CU37" s="3"/>
      <c r="CV37" s="354">
        <v>5</v>
      </c>
      <c r="DA37" s="326">
        <v>11.2</v>
      </c>
      <c r="DB37" s="326">
        <v>17.3</v>
      </c>
      <c r="DC37" s="635">
        <v>2</v>
      </c>
      <c r="DD37" s="635">
        <v>2</v>
      </c>
      <c r="DE37" s="635">
        <v>2</v>
      </c>
      <c r="DF37" s="356">
        <f>SUM(DC37:DE37)/3</f>
        <v>2</v>
      </c>
      <c r="DH37" s="355" t="s">
        <v>180</v>
      </c>
      <c r="DI37" s="3"/>
      <c r="DJ37" s="354">
        <v>5</v>
      </c>
      <c r="DO37" s="1">
        <v>22</v>
      </c>
    </row>
    <row r="38" spans="1:119" ht="23.5" customHeight="1">
      <c r="A38" s="75" t="s">
        <v>6</v>
      </c>
      <c r="B38" s="68">
        <v>22</v>
      </c>
      <c r="C38" s="57">
        <f t="shared" si="128"/>
        <v>0</v>
      </c>
      <c r="D38" s="54"/>
      <c r="E38" s="7">
        <f t="shared" si="129"/>
        <v>0</v>
      </c>
      <c r="F38" s="54"/>
      <c r="G38" s="7">
        <f t="shared" si="130"/>
        <v>0</v>
      </c>
      <c r="H38" s="54"/>
      <c r="I38" s="6">
        <f t="shared" si="131"/>
        <v>0</v>
      </c>
      <c r="J38" s="54"/>
      <c r="K38" s="6">
        <f t="shared" si="132"/>
        <v>0</v>
      </c>
      <c r="L38" s="6">
        <f t="shared" ref="L38:L43" si="147">E38+G38+I38+K38</f>
        <v>0</v>
      </c>
      <c r="M38" s="6" t="e">
        <f t="shared" ref="M38:M43" si="148">L38/C38</f>
        <v>#DIV/0!</v>
      </c>
      <c r="N38" s="70" t="s">
        <v>96</v>
      </c>
      <c r="O38" s="54">
        <v>150</v>
      </c>
      <c r="P38" s="54"/>
      <c r="Q38" s="76" t="e">
        <f t="shared" ref="Q38:Q44" si="149">L38/P38</f>
        <v>#DIV/0!</v>
      </c>
      <c r="R38" s="2"/>
      <c r="T38" s="107">
        <v>3300</v>
      </c>
      <c r="U38" s="107">
        <v>3800</v>
      </c>
      <c r="V38" s="107">
        <v>4800</v>
      </c>
      <c r="W38" s="107">
        <v>2000</v>
      </c>
      <c r="X38" s="107"/>
      <c r="Y38" s="77" t="s">
        <v>6</v>
      </c>
      <c r="Z38" s="48">
        <f t="shared" si="133"/>
        <v>22</v>
      </c>
      <c r="AA38" s="57">
        <f t="shared" si="134"/>
        <v>0</v>
      </c>
      <c r="AB38" s="7">
        <f t="shared" si="135"/>
        <v>0</v>
      </c>
      <c r="AC38" s="7">
        <f t="shared" si="136"/>
        <v>0</v>
      </c>
      <c r="AD38" s="7">
        <f t="shared" ref="AD38:AD43" si="150">F38</f>
        <v>0</v>
      </c>
      <c r="AE38" s="7">
        <f t="shared" si="137"/>
        <v>0</v>
      </c>
      <c r="AF38" s="7">
        <f t="shared" ref="AF38:AF43" si="151">H38</f>
        <v>0</v>
      </c>
      <c r="AG38" s="7">
        <f t="shared" si="138"/>
        <v>0</v>
      </c>
      <c r="AH38" s="7">
        <f t="shared" ref="AH38:AH43" si="152">J38</f>
        <v>0</v>
      </c>
      <c r="AI38" s="7">
        <f t="shared" si="139"/>
        <v>0</v>
      </c>
      <c r="AJ38" s="7">
        <f t="shared" ref="AJ38:AJ43" si="153">AC38+AE38+AG38+AI38</f>
        <v>0</v>
      </c>
      <c r="AK38" s="6" t="e">
        <f t="shared" ref="AK38:AK43" si="154">AJ38/AA38</f>
        <v>#DIV/0!</v>
      </c>
      <c r="AL38" s="70" t="str">
        <f t="shared" ref="AL38:AN43" si="155">N38</f>
        <v>ON2</v>
      </c>
      <c r="AM38" s="7">
        <f t="shared" si="155"/>
        <v>150</v>
      </c>
      <c r="AN38" s="6">
        <f t="shared" si="155"/>
        <v>0</v>
      </c>
      <c r="AO38" s="76" t="e">
        <f t="shared" ref="AO38:AO43" si="156">(AJ38+BH38)/AN38</f>
        <v>#DIV/0!</v>
      </c>
      <c r="AP38" s="2"/>
      <c r="AR38" s="107">
        <v>1700</v>
      </c>
      <c r="AS38" s="107">
        <v>2200</v>
      </c>
      <c r="AT38" s="107">
        <v>2200</v>
      </c>
      <c r="AU38" s="107">
        <v>1400</v>
      </c>
      <c r="AV38" s="107"/>
      <c r="AW38" s="77" t="s">
        <v>6</v>
      </c>
      <c r="AX38" s="48">
        <f t="shared" ref="AX38:AY44" si="157">B38</f>
        <v>22</v>
      </c>
      <c r="AY38" s="57">
        <f t="shared" si="157"/>
        <v>0</v>
      </c>
      <c r="AZ38" s="54">
        <v>22</v>
      </c>
      <c r="BA38" s="7">
        <f t="shared" si="140"/>
        <v>0</v>
      </c>
      <c r="BB38" s="54">
        <v>10</v>
      </c>
      <c r="BC38" s="7">
        <f t="shared" si="141"/>
        <v>0</v>
      </c>
      <c r="BD38" s="54">
        <v>6</v>
      </c>
      <c r="BE38" s="6">
        <f t="shared" si="142"/>
        <v>0</v>
      </c>
      <c r="BF38" s="54"/>
      <c r="BG38" s="6">
        <f t="shared" si="143"/>
        <v>0</v>
      </c>
      <c r="BH38" s="6">
        <f t="shared" ref="BH38:BI44" si="158">L38</f>
        <v>0</v>
      </c>
      <c r="BI38" s="6" t="e">
        <f t="shared" si="158"/>
        <v>#DIV/0!</v>
      </c>
      <c r="BJ38" s="6">
        <f t="shared" ref="BJ38:BK44" si="159">AJ38</f>
        <v>0</v>
      </c>
      <c r="BK38" s="7" t="e">
        <f t="shared" si="159"/>
        <v>#DIV/0!</v>
      </c>
      <c r="BL38" s="101">
        <f t="shared" ref="BL38:BM43" si="160">BH38+BJ38</f>
        <v>0</v>
      </c>
      <c r="BM38" s="90" t="e">
        <f t="shared" si="160"/>
        <v>#DIV/0!</v>
      </c>
      <c r="BN38" s="90"/>
      <c r="BO38" s="76" t="e">
        <f t="shared" ref="BO38:BO44" si="161">Q38+AO38</f>
        <v>#DIV/0!</v>
      </c>
      <c r="BP38" s="2"/>
      <c r="BR38" s="55"/>
      <c r="BS38" s="55"/>
      <c r="BT38" s="55"/>
      <c r="BU38" s="55"/>
      <c r="BV38" s="173" t="s">
        <v>6</v>
      </c>
      <c r="BW38" s="190">
        <f t="shared" ref="BW38:BW43" si="162">AX38</f>
        <v>22</v>
      </c>
      <c r="BX38" s="119">
        <v>38</v>
      </c>
      <c r="BY38" s="178">
        <v>37700</v>
      </c>
      <c r="BZ38" s="178">
        <f t="shared" si="144"/>
        <v>992.10526315789468</v>
      </c>
      <c r="CA38" s="179">
        <v>16700</v>
      </c>
      <c r="CB38" s="179">
        <f t="shared" si="145"/>
        <v>439.4736842105263</v>
      </c>
      <c r="CC38" s="179"/>
      <c r="CD38" s="179"/>
      <c r="CE38" s="180">
        <f t="shared" ref="CE38:CE43" si="163">BY38+CA38+CC38+CD38</f>
        <v>54400</v>
      </c>
      <c r="CF38" s="181">
        <f t="shared" ref="CF38:CF43" si="164">CE38/BX38</f>
        <v>1431.578947368421</v>
      </c>
      <c r="CG38" s="291"/>
      <c r="CH38" s="291"/>
      <c r="CI38" s="291"/>
      <c r="CJ38" s="291">
        <f t="shared" ref="CJ38:CJ43" si="165">SUM(CG38:CI38)</f>
        <v>0</v>
      </c>
      <c r="CK38" s="182" t="e">
        <f t="shared" si="146"/>
        <v>#DIV/0!</v>
      </c>
      <c r="CM38" s="321"/>
      <c r="CN38" s="321"/>
      <c r="CO38" s="334"/>
      <c r="CP38" s="334"/>
      <c r="CQ38" s="334"/>
      <c r="CR38" s="356">
        <f t="shared" ref="CR38:CR43" si="166">SUM(CO38:CQ38)/3</f>
        <v>0</v>
      </c>
      <c r="CT38" s="42" t="s">
        <v>181</v>
      </c>
      <c r="CV38" s="1">
        <v>4</v>
      </c>
      <c r="DA38" s="326">
        <v>10</v>
      </c>
      <c r="DB38" s="326">
        <v>19.8</v>
      </c>
      <c r="DC38" s="579">
        <v>4</v>
      </c>
      <c r="DD38" s="579">
        <v>4</v>
      </c>
      <c r="DE38" s="579">
        <v>4</v>
      </c>
      <c r="DF38" s="356">
        <f t="shared" ref="DF38:DF43" si="167">SUM(DC38:DE38)/3</f>
        <v>4</v>
      </c>
      <c r="DH38" s="42" t="s">
        <v>181</v>
      </c>
      <c r="DJ38" s="1">
        <v>4</v>
      </c>
      <c r="DO38" s="1">
        <v>23</v>
      </c>
    </row>
    <row r="39" spans="1:119" ht="23.5" customHeight="1">
      <c r="A39" s="77" t="s">
        <v>7</v>
      </c>
      <c r="B39" s="68">
        <v>23</v>
      </c>
      <c r="C39" s="57">
        <f t="shared" si="128"/>
        <v>0</v>
      </c>
      <c r="D39" s="54"/>
      <c r="E39" s="7">
        <f t="shared" si="129"/>
        <v>0</v>
      </c>
      <c r="F39" s="54"/>
      <c r="G39" s="7">
        <f t="shared" si="130"/>
        <v>0</v>
      </c>
      <c r="H39" s="54"/>
      <c r="I39" s="6">
        <f t="shared" si="131"/>
        <v>0</v>
      </c>
      <c r="J39" s="54"/>
      <c r="K39" s="6">
        <f t="shared" si="132"/>
        <v>0</v>
      </c>
      <c r="L39" s="6">
        <f t="shared" si="147"/>
        <v>0</v>
      </c>
      <c r="M39" s="6" t="e">
        <f t="shared" si="148"/>
        <v>#DIV/0!</v>
      </c>
      <c r="N39" s="70" t="s">
        <v>96</v>
      </c>
      <c r="O39" s="54">
        <v>150</v>
      </c>
      <c r="P39" s="54"/>
      <c r="Q39" s="76" t="e">
        <f t="shared" si="149"/>
        <v>#DIV/0!</v>
      </c>
      <c r="R39" s="2"/>
      <c r="T39" s="107">
        <v>3300</v>
      </c>
      <c r="U39" s="107">
        <v>3800</v>
      </c>
      <c r="V39" s="107">
        <v>4800</v>
      </c>
      <c r="W39" s="107">
        <v>2000</v>
      </c>
      <c r="X39" s="107"/>
      <c r="Y39" s="77" t="s">
        <v>7</v>
      </c>
      <c r="Z39" s="48">
        <f t="shared" si="133"/>
        <v>23</v>
      </c>
      <c r="AA39" s="57">
        <f t="shared" si="134"/>
        <v>0</v>
      </c>
      <c r="AB39" s="7">
        <f t="shared" si="135"/>
        <v>0</v>
      </c>
      <c r="AC39" s="7">
        <f t="shared" si="136"/>
        <v>0</v>
      </c>
      <c r="AD39" s="7">
        <f t="shared" si="150"/>
        <v>0</v>
      </c>
      <c r="AE39" s="7">
        <f t="shared" si="137"/>
        <v>0</v>
      </c>
      <c r="AF39" s="7">
        <f t="shared" si="151"/>
        <v>0</v>
      </c>
      <c r="AG39" s="7">
        <f t="shared" si="138"/>
        <v>0</v>
      </c>
      <c r="AH39" s="7">
        <f t="shared" si="152"/>
        <v>0</v>
      </c>
      <c r="AI39" s="7">
        <f t="shared" si="139"/>
        <v>0</v>
      </c>
      <c r="AJ39" s="7">
        <f t="shared" si="153"/>
        <v>0</v>
      </c>
      <c r="AK39" s="6" t="e">
        <f t="shared" si="154"/>
        <v>#DIV/0!</v>
      </c>
      <c r="AL39" s="70" t="str">
        <f t="shared" si="155"/>
        <v>ON2</v>
      </c>
      <c r="AM39" s="7">
        <f t="shared" si="155"/>
        <v>150</v>
      </c>
      <c r="AN39" s="6">
        <f t="shared" si="155"/>
        <v>0</v>
      </c>
      <c r="AO39" s="76" t="e">
        <f t="shared" si="156"/>
        <v>#DIV/0!</v>
      </c>
      <c r="AP39" s="2"/>
      <c r="AR39" s="107">
        <v>1700</v>
      </c>
      <c r="AS39" s="107">
        <v>2200</v>
      </c>
      <c r="AT39" s="107">
        <v>2200</v>
      </c>
      <c r="AU39" s="107">
        <v>1400</v>
      </c>
      <c r="AV39" s="107"/>
      <c r="AW39" s="77" t="s">
        <v>7</v>
      </c>
      <c r="AX39" s="48">
        <f t="shared" si="157"/>
        <v>23</v>
      </c>
      <c r="AY39" s="57">
        <f t="shared" si="157"/>
        <v>0</v>
      </c>
      <c r="AZ39" s="54">
        <v>22</v>
      </c>
      <c r="BA39" s="7">
        <f t="shared" si="140"/>
        <v>0</v>
      </c>
      <c r="BB39" s="54">
        <v>10</v>
      </c>
      <c r="BC39" s="7">
        <f t="shared" si="141"/>
        <v>0</v>
      </c>
      <c r="BD39" s="54">
        <v>6</v>
      </c>
      <c r="BE39" s="6">
        <f t="shared" si="142"/>
        <v>0</v>
      </c>
      <c r="BF39" s="54"/>
      <c r="BG39" s="6">
        <f t="shared" si="143"/>
        <v>0</v>
      </c>
      <c r="BH39" s="6">
        <f t="shared" si="158"/>
        <v>0</v>
      </c>
      <c r="BI39" s="6" t="e">
        <f t="shared" si="158"/>
        <v>#DIV/0!</v>
      </c>
      <c r="BJ39" s="6">
        <f t="shared" si="159"/>
        <v>0</v>
      </c>
      <c r="BK39" s="7" t="e">
        <f t="shared" si="159"/>
        <v>#DIV/0!</v>
      </c>
      <c r="BL39" s="101">
        <f t="shared" si="160"/>
        <v>0</v>
      </c>
      <c r="BM39" s="90" t="e">
        <f t="shared" si="160"/>
        <v>#DIV/0!</v>
      </c>
      <c r="BN39" s="90"/>
      <c r="BO39" s="76" t="e">
        <f t="shared" si="161"/>
        <v>#DIV/0!</v>
      </c>
      <c r="BP39" s="2"/>
      <c r="BR39" s="55"/>
      <c r="BS39" s="55"/>
      <c r="BT39" s="55"/>
      <c r="BU39" s="55"/>
      <c r="BV39" s="173" t="s">
        <v>7</v>
      </c>
      <c r="BW39" s="190">
        <f t="shared" si="162"/>
        <v>23</v>
      </c>
      <c r="BX39" s="119">
        <v>76</v>
      </c>
      <c r="BY39" s="178">
        <v>64200</v>
      </c>
      <c r="BZ39" s="178">
        <f t="shared" si="144"/>
        <v>844.73684210526312</v>
      </c>
      <c r="CA39" s="801">
        <v>46700</v>
      </c>
      <c r="CB39" s="179">
        <f t="shared" si="145"/>
        <v>614.47368421052636</v>
      </c>
      <c r="CC39" s="179"/>
      <c r="CD39" s="179"/>
      <c r="CE39" s="180">
        <f t="shared" si="163"/>
        <v>110900</v>
      </c>
      <c r="CF39" s="181">
        <f t="shared" si="164"/>
        <v>1459.2105263157894</v>
      </c>
      <c r="CG39" s="291"/>
      <c r="CH39" s="291"/>
      <c r="CI39" s="291"/>
      <c r="CJ39" s="291">
        <f t="shared" si="165"/>
        <v>0</v>
      </c>
      <c r="CK39" s="182" t="e">
        <f t="shared" si="146"/>
        <v>#DIV/0!</v>
      </c>
      <c r="CM39" s="321"/>
      <c r="CN39" s="321"/>
      <c r="CO39" s="334"/>
      <c r="CP39" s="334"/>
      <c r="CQ39" s="334"/>
      <c r="CR39" s="356">
        <f t="shared" si="166"/>
        <v>0</v>
      </c>
      <c r="CT39" s="42" t="s">
        <v>185</v>
      </c>
      <c r="CV39" s="1">
        <v>3</v>
      </c>
      <c r="DA39" s="326">
        <v>10.1</v>
      </c>
      <c r="DB39" s="326">
        <v>22.2</v>
      </c>
      <c r="DC39" s="579">
        <v>4</v>
      </c>
      <c r="DD39" s="579">
        <v>4</v>
      </c>
      <c r="DE39" s="579">
        <v>4</v>
      </c>
      <c r="DF39" s="356">
        <f t="shared" si="167"/>
        <v>4</v>
      </c>
      <c r="DH39" s="42" t="s">
        <v>185</v>
      </c>
      <c r="DJ39" s="1">
        <v>3</v>
      </c>
      <c r="DO39" s="1">
        <v>24</v>
      </c>
    </row>
    <row r="40" spans="1:119" ht="23.5" customHeight="1">
      <c r="A40" s="77" t="s">
        <v>8</v>
      </c>
      <c r="B40" s="68">
        <v>24</v>
      </c>
      <c r="C40" s="57">
        <f t="shared" si="128"/>
        <v>0</v>
      </c>
      <c r="D40" s="54"/>
      <c r="E40" s="7">
        <f t="shared" si="129"/>
        <v>0</v>
      </c>
      <c r="F40" s="54"/>
      <c r="G40" s="7">
        <f t="shared" si="130"/>
        <v>0</v>
      </c>
      <c r="H40" s="54"/>
      <c r="I40" s="6">
        <f t="shared" si="131"/>
        <v>0</v>
      </c>
      <c r="J40" s="54"/>
      <c r="K40" s="6">
        <f t="shared" si="132"/>
        <v>0</v>
      </c>
      <c r="L40" s="6">
        <f t="shared" si="147"/>
        <v>0</v>
      </c>
      <c r="M40" s="6" t="e">
        <f t="shared" si="148"/>
        <v>#DIV/0!</v>
      </c>
      <c r="N40" s="70" t="s">
        <v>95</v>
      </c>
      <c r="O40" s="54">
        <v>150</v>
      </c>
      <c r="P40" s="54"/>
      <c r="Q40" s="76" t="e">
        <f t="shared" si="149"/>
        <v>#DIV/0!</v>
      </c>
      <c r="R40" s="2"/>
      <c r="T40" s="107">
        <v>3300</v>
      </c>
      <c r="U40" s="107">
        <v>3800</v>
      </c>
      <c r="V40" s="107">
        <v>4800</v>
      </c>
      <c r="W40" s="107">
        <v>2000</v>
      </c>
      <c r="X40" s="107"/>
      <c r="Y40" s="77" t="s">
        <v>8</v>
      </c>
      <c r="Z40" s="48">
        <f t="shared" si="133"/>
        <v>24</v>
      </c>
      <c r="AA40" s="57">
        <f t="shared" si="134"/>
        <v>0</v>
      </c>
      <c r="AB40" s="7">
        <f t="shared" si="135"/>
        <v>0</v>
      </c>
      <c r="AC40" s="7">
        <f t="shared" si="136"/>
        <v>0</v>
      </c>
      <c r="AD40" s="7">
        <f t="shared" si="150"/>
        <v>0</v>
      </c>
      <c r="AE40" s="7">
        <f t="shared" si="137"/>
        <v>0</v>
      </c>
      <c r="AF40" s="7">
        <f t="shared" si="151"/>
        <v>0</v>
      </c>
      <c r="AG40" s="7">
        <f t="shared" si="138"/>
        <v>0</v>
      </c>
      <c r="AH40" s="7">
        <f t="shared" si="152"/>
        <v>0</v>
      </c>
      <c r="AI40" s="7">
        <f t="shared" si="139"/>
        <v>0</v>
      </c>
      <c r="AJ40" s="7">
        <f t="shared" si="153"/>
        <v>0</v>
      </c>
      <c r="AK40" s="6" t="e">
        <f t="shared" si="154"/>
        <v>#DIV/0!</v>
      </c>
      <c r="AL40" s="70" t="str">
        <f t="shared" si="155"/>
        <v>ON2</v>
      </c>
      <c r="AM40" s="7">
        <f t="shared" si="155"/>
        <v>150</v>
      </c>
      <c r="AN40" s="6">
        <f t="shared" si="155"/>
        <v>0</v>
      </c>
      <c r="AO40" s="76" t="e">
        <f t="shared" si="156"/>
        <v>#DIV/0!</v>
      </c>
      <c r="AP40" s="2"/>
      <c r="AR40" s="107">
        <v>1700</v>
      </c>
      <c r="AS40" s="107">
        <v>2200</v>
      </c>
      <c r="AT40" s="107">
        <v>2200</v>
      </c>
      <c r="AU40" s="107">
        <v>1400</v>
      </c>
      <c r="AV40" s="107"/>
      <c r="AW40" s="77" t="s">
        <v>8</v>
      </c>
      <c r="AX40" s="48">
        <f t="shared" si="157"/>
        <v>24</v>
      </c>
      <c r="AY40" s="57">
        <f t="shared" si="157"/>
        <v>0</v>
      </c>
      <c r="AZ40" s="54">
        <v>10</v>
      </c>
      <c r="BA40" s="7">
        <f t="shared" si="140"/>
        <v>0</v>
      </c>
      <c r="BB40" s="54">
        <v>24</v>
      </c>
      <c r="BC40" s="7">
        <f t="shared" si="141"/>
        <v>0</v>
      </c>
      <c r="BD40" s="54">
        <v>12</v>
      </c>
      <c r="BE40" s="6">
        <f t="shared" si="142"/>
        <v>0</v>
      </c>
      <c r="BF40" s="54"/>
      <c r="BG40" s="6">
        <f t="shared" si="143"/>
        <v>0</v>
      </c>
      <c r="BH40" s="6">
        <f t="shared" si="158"/>
        <v>0</v>
      </c>
      <c r="BI40" s="6" t="e">
        <f t="shared" si="158"/>
        <v>#DIV/0!</v>
      </c>
      <c r="BJ40" s="6">
        <f t="shared" si="159"/>
        <v>0</v>
      </c>
      <c r="BK40" s="7" t="e">
        <f t="shared" si="159"/>
        <v>#DIV/0!</v>
      </c>
      <c r="BL40" s="101">
        <f t="shared" si="160"/>
        <v>0</v>
      </c>
      <c r="BM40" s="90" t="e">
        <f t="shared" si="160"/>
        <v>#DIV/0!</v>
      </c>
      <c r="BN40" s="90"/>
      <c r="BO40" s="76" t="e">
        <f t="shared" si="161"/>
        <v>#DIV/0!</v>
      </c>
      <c r="BP40" s="2"/>
      <c r="BR40" s="55"/>
      <c r="BS40" s="55"/>
      <c r="BT40" s="55"/>
      <c r="BU40" s="55"/>
      <c r="BV40" s="173" t="s">
        <v>8</v>
      </c>
      <c r="BW40" s="190">
        <f t="shared" si="162"/>
        <v>24</v>
      </c>
      <c r="BX40" s="119">
        <v>44</v>
      </c>
      <c r="BY40" s="178">
        <v>43300</v>
      </c>
      <c r="BZ40" s="178">
        <f t="shared" si="144"/>
        <v>984.09090909090912</v>
      </c>
      <c r="CA40" s="801">
        <v>19700</v>
      </c>
      <c r="CB40" s="179">
        <f t="shared" si="145"/>
        <v>447.72727272727275</v>
      </c>
      <c r="CC40" s="179"/>
      <c r="CD40" s="179"/>
      <c r="CE40" s="180">
        <f t="shared" si="163"/>
        <v>63000</v>
      </c>
      <c r="CF40" s="181">
        <f t="shared" si="164"/>
        <v>1431.8181818181818</v>
      </c>
      <c r="CG40" s="291"/>
      <c r="CH40" s="291"/>
      <c r="CI40" s="291"/>
      <c r="CJ40" s="291">
        <f t="shared" si="165"/>
        <v>0</v>
      </c>
      <c r="CK40" s="182" t="e">
        <f t="shared" si="146"/>
        <v>#DIV/0!</v>
      </c>
      <c r="CM40" s="321"/>
      <c r="CN40" s="321"/>
      <c r="CO40" s="334"/>
      <c r="CP40" s="334"/>
      <c r="CQ40" s="334"/>
      <c r="CR40" s="356">
        <f t="shared" si="166"/>
        <v>0</v>
      </c>
      <c r="CT40" s="42" t="s">
        <v>177</v>
      </c>
      <c r="CV40" s="1">
        <v>2</v>
      </c>
      <c r="DA40" s="326">
        <v>13.6</v>
      </c>
      <c r="DB40" s="326">
        <v>21</v>
      </c>
      <c r="DC40" s="579">
        <v>4</v>
      </c>
      <c r="DD40" s="579">
        <v>4</v>
      </c>
      <c r="DE40" s="635">
        <v>2</v>
      </c>
      <c r="DF40" s="356">
        <f t="shared" si="167"/>
        <v>3.3333333333333335</v>
      </c>
      <c r="DH40" s="42" t="s">
        <v>177</v>
      </c>
      <c r="DJ40" s="1">
        <v>2</v>
      </c>
      <c r="DO40" s="1">
        <v>25</v>
      </c>
    </row>
    <row r="41" spans="1:119" ht="23.5" customHeight="1">
      <c r="A41" s="77" t="s">
        <v>9</v>
      </c>
      <c r="B41" s="68">
        <v>25</v>
      </c>
      <c r="C41" s="57">
        <f t="shared" si="128"/>
        <v>0</v>
      </c>
      <c r="D41" s="54"/>
      <c r="E41" s="7">
        <f t="shared" si="129"/>
        <v>0</v>
      </c>
      <c r="F41" s="54"/>
      <c r="G41" s="7">
        <f t="shared" si="130"/>
        <v>0</v>
      </c>
      <c r="H41" s="54"/>
      <c r="I41" s="6">
        <f t="shared" si="131"/>
        <v>0</v>
      </c>
      <c r="J41" s="54"/>
      <c r="K41" s="6">
        <f t="shared" si="132"/>
        <v>0</v>
      </c>
      <c r="L41" s="6">
        <f t="shared" si="147"/>
        <v>0</v>
      </c>
      <c r="M41" s="6" t="e">
        <f t="shared" si="148"/>
        <v>#DIV/0!</v>
      </c>
      <c r="N41" s="70" t="s">
        <v>95</v>
      </c>
      <c r="O41" s="54">
        <v>150</v>
      </c>
      <c r="P41" s="54"/>
      <c r="Q41" s="76" t="e">
        <f t="shared" si="149"/>
        <v>#DIV/0!</v>
      </c>
      <c r="R41" s="2"/>
      <c r="T41" s="107">
        <v>3300</v>
      </c>
      <c r="U41" s="107">
        <v>3800</v>
      </c>
      <c r="V41" s="107">
        <v>4800</v>
      </c>
      <c r="W41" s="107">
        <v>2000</v>
      </c>
      <c r="X41" s="107"/>
      <c r="Y41" s="77" t="s">
        <v>9</v>
      </c>
      <c r="Z41" s="48">
        <f t="shared" si="133"/>
        <v>25</v>
      </c>
      <c r="AA41" s="57">
        <f t="shared" si="134"/>
        <v>0</v>
      </c>
      <c r="AB41" s="7">
        <f t="shared" si="135"/>
        <v>0</v>
      </c>
      <c r="AC41" s="7">
        <f t="shared" si="136"/>
        <v>0</v>
      </c>
      <c r="AD41" s="7">
        <f t="shared" si="150"/>
        <v>0</v>
      </c>
      <c r="AE41" s="7">
        <f t="shared" si="137"/>
        <v>0</v>
      </c>
      <c r="AF41" s="7">
        <f t="shared" si="151"/>
        <v>0</v>
      </c>
      <c r="AG41" s="7">
        <f t="shared" si="138"/>
        <v>0</v>
      </c>
      <c r="AH41" s="7">
        <f t="shared" si="152"/>
        <v>0</v>
      </c>
      <c r="AI41" s="7">
        <f t="shared" si="139"/>
        <v>0</v>
      </c>
      <c r="AJ41" s="7">
        <f t="shared" si="153"/>
        <v>0</v>
      </c>
      <c r="AK41" s="6" t="e">
        <f t="shared" si="154"/>
        <v>#DIV/0!</v>
      </c>
      <c r="AL41" s="70" t="str">
        <f t="shared" si="155"/>
        <v>ON2</v>
      </c>
      <c r="AM41" s="7">
        <f t="shared" si="155"/>
        <v>150</v>
      </c>
      <c r="AN41" s="6">
        <f t="shared" si="155"/>
        <v>0</v>
      </c>
      <c r="AO41" s="76" t="e">
        <f t="shared" si="156"/>
        <v>#DIV/0!</v>
      </c>
      <c r="AP41" s="2"/>
      <c r="AR41" s="107">
        <v>1700</v>
      </c>
      <c r="AS41" s="107">
        <v>2200</v>
      </c>
      <c r="AT41" s="107">
        <v>2200</v>
      </c>
      <c r="AU41" s="107">
        <v>1400</v>
      </c>
      <c r="AV41" s="107"/>
      <c r="AW41" s="77" t="s">
        <v>9</v>
      </c>
      <c r="AX41" s="48">
        <f t="shared" si="157"/>
        <v>25</v>
      </c>
      <c r="AY41" s="57">
        <f t="shared" si="157"/>
        <v>0</v>
      </c>
      <c r="AZ41" s="54">
        <v>10</v>
      </c>
      <c r="BA41" s="7">
        <f t="shared" si="140"/>
        <v>0</v>
      </c>
      <c r="BB41" s="54">
        <v>24</v>
      </c>
      <c r="BC41" s="7">
        <f t="shared" si="141"/>
        <v>0</v>
      </c>
      <c r="BD41" s="54">
        <v>12</v>
      </c>
      <c r="BE41" s="6">
        <f t="shared" si="142"/>
        <v>0</v>
      </c>
      <c r="BF41" s="54"/>
      <c r="BG41" s="6">
        <f t="shared" si="143"/>
        <v>0</v>
      </c>
      <c r="BH41" s="6">
        <f t="shared" si="158"/>
        <v>0</v>
      </c>
      <c r="BI41" s="6" t="e">
        <f t="shared" si="158"/>
        <v>#DIV/0!</v>
      </c>
      <c r="BJ41" s="6">
        <f t="shared" si="159"/>
        <v>0</v>
      </c>
      <c r="BK41" s="7" t="e">
        <f t="shared" si="159"/>
        <v>#DIV/0!</v>
      </c>
      <c r="BL41" s="101">
        <f t="shared" si="160"/>
        <v>0</v>
      </c>
      <c r="BM41" s="90" t="e">
        <f t="shared" si="160"/>
        <v>#DIV/0!</v>
      </c>
      <c r="BN41" s="90"/>
      <c r="BO41" s="76" t="e">
        <f t="shared" si="161"/>
        <v>#DIV/0!</v>
      </c>
      <c r="BP41" s="2"/>
      <c r="BR41" s="55"/>
      <c r="BS41" s="55"/>
      <c r="BT41" s="55"/>
      <c r="BU41" s="55"/>
      <c r="BV41" s="173" t="s">
        <v>9</v>
      </c>
      <c r="BW41" s="190">
        <f t="shared" si="162"/>
        <v>25</v>
      </c>
      <c r="BX41" s="119">
        <v>22</v>
      </c>
      <c r="BY41" s="178">
        <v>12100</v>
      </c>
      <c r="BZ41" s="178">
        <f t="shared" si="144"/>
        <v>550</v>
      </c>
      <c r="CA41" s="801">
        <v>14700</v>
      </c>
      <c r="CB41" s="179">
        <f t="shared" si="145"/>
        <v>668.18181818181813</v>
      </c>
      <c r="CC41" s="179"/>
      <c r="CD41" s="179"/>
      <c r="CE41" s="180">
        <f t="shared" si="163"/>
        <v>26800</v>
      </c>
      <c r="CF41" s="181">
        <f t="shared" si="164"/>
        <v>1218.1818181818182</v>
      </c>
      <c r="CG41" s="291"/>
      <c r="CH41" s="291"/>
      <c r="CI41" s="291"/>
      <c r="CJ41" s="291">
        <f t="shared" si="165"/>
        <v>0</v>
      </c>
      <c r="CK41" s="182" t="e">
        <f t="shared" si="146"/>
        <v>#DIV/0!</v>
      </c>
      <c r="CM41" s="321"/>
      <c r="CN41" s="326"/>
      <c r="CO41" s="334"/>
      <c r="CP41" s="334"/>
      <c r="CQ41" s="334"/>
      <c r="CR41" s="356">
        <f t="shared" si="166"/>
        <v>0</v>
      </c>
      <c r="CT41" s="42" t="s">
        <v>178</v>
      </c>
      <c r="CV41" s="1">
        <v>1</v>
      </c>
      <c r="DA41" s="326">
        <v>17.3</v>
      </c>
      <c r="DB41" s="326">
        <v>24.4</v>
      </c>
      <c r="DC41" s="579">
        <v>4</v>
      </c>
      <c r="DD41" s="579">
        <v>4</v>
      </c>
      <c r="DE41" s="579">
        <v>4</v>
      </c>
      <c r="DF41" s="356">
        <f t="shared" si="167"/>
        <v>4</v>
      </c>
      <c r="DH41" s="42" t="s">
        <v>178</v>
      </c>
      <c r="DJ41" s="1">
        <v>1</v>
      </c>
      <c r="DO41" s="1">
        <v>26</v>
      </c>
    </row>
    <row r="42" spans="1:119" ht="23.5" customHeight="1">
      <c r="A42" s="77" t="s">
        <v>10</v>
      </c>
      <c r="B42" s="68">
        <v>26</v>
      </c>
      <c r="C42" s="57">
        <f t="shared" si="128"/>
        <v>0</v>
      </c>
      <c r="D42" s="54"/>
      <c r="E42" s="7">
        <f t="shared" si="129"/>
        <v>0</v>
      </c>
      <c r="F42" s="54"/>
      <c r="G42" s="7">
        <f t="shared" si="130"/>
        <v>0</v>
      </c>
      <c r="H42" s="54"/>
      <c r="I42" s="6">
        <f t="shared" si="131"/>
        <v>0</v>
      </c>
      <c r="J42" s="54"/>
      <c r="K42" s="6">
        <f t="shared" si="132"/>
        <v>0</v>
      </c>
      <c r="L42" s="6">
        <f t="shared" si="147"/>
        <v>0</v>
      </c>
      <c r="M42" s="6" t="e">
        <f t="shared" si="148"/>
        <v>#DIV/0!</v>
      </c>
      <c r="N42" s="70" t="s">
        <v>94</v>
      </c>
      <c r="O42" s="54">
        <v>160</v>
      </c>
      <c r="P42" s="54"/>
      <c r="Q42" s="76" t="e">
        <f t="shared" si="149"/>
        <v>#DIV/0!</v>
      </c>
      <c r="R42" s="2"/>
      <c r="T42" s="107">
        <v>3300</v>
      </c>
      <c r="U42" s="107">
        <v>3800</v>
      </c>
      <c r="V42" s="107">
        <v>4800</v>
      </c>
      <c r="W42" s="107">
        <v>2000</v>
      </c>
      <c r="X42" s="107"/>
      <c r="Y42" s="77" t="s">
        <v>10</v>
      </c>
      <c r="Z42" s="48">
        <f t="shared" si="133"/>
        <v>26</v>
      </c>
      <c r="AA42" s="57">
        <f t="shared" si="134"/>
        <v>0</v>
      </c>
      <c r="AB42" s="7">
        <f t="shared" si="135"/>
        <v>0</v>
      </c>
      <c r="AC42" s="7">
        <f t="shared" si="136"/>
        <v>0</v>
      </c>
      <c r="AD42" s="7">
        <f t="shared" si="150"/>
        <v>0</v>
      </c>
      <c r="AE42" s="7">
        <f t="shared" si="137"/>
        <v>0</v>
      </c>
      <c r="AF42" s="7">
        <f t="shared" si="151"/>
        <v>0</v>
      </c>
      <c r="AG42" s="7">
        <f t="shared" si="138"/>
        <v>0</v>
      </c>
      <c r="AH42" s="7">
        <f t="shared" si="152"/>
        <v>0</v>
      </c>
      <c r="AI42" s="7">
        <f t="shared" si="139"/>
        <v>0</v>
      </c>
      <c r="AJ42" s="7">
        <f t="shared" si="153"/>
        <v>0</v>
      </c>
      <c r="AK42" s="6" t="e">
        <f t="shared" si="154"/>
        <v>#DIV/0!</v>
      </c>
      <c r="AL42" s="70" t="str">
        <f t="shared" si="155"/>
        <v>ON1</v>
      </c>
      <c r="AM42" s="7">
        <f t="shared" si="155"/>
        <v>160</v>
      </c>
      <c r="AN42" s="6">
        <f t="shared" si="155"/>
        <v>0</v>
      </c>
      <c r="AO42" s="76" t="e">
        <f t="shared" si="156"/>
        <v>#DIV/0!</v>
      </c>
      <c r="AP42" s="2"/>
      <c r="AR42" s="107">
        <v>1700</v>
      </c>
      <c r="AS42" s="107">
        <v>2200</v>
      </c>
      <c r="AT42" s="107">
        <v>2200</v>
      </c>
      <c r="AU42" s="107">
        <v>1400</v>
      </c>
      <c r="AV42" s="107"/>
      <c r="AW42" s="77" t="s">
        <v>10</v>
      </c>
      <c r="AX42" s="48">
        <f t="shared" si="157"/>
        <v>26</v>
      </c>
      <c r="AY42" s="57">
        <f t="shared" si="157"/>
        <v>0</v>
      </c>
      <c r="AZ42" s="54">
        <v>10</v>
      </c>
      <c r="BA42" s="7">
        <f t="shared" si="140"/>
        <v>0</v>
      </c>
      <c r="BB42" s="54">
        <v>24</v>
      </c>
      <c r="BC42" s="7">
        <f t="shared" si="141"/>
        <v>0</v>
      </c>
      <c r="BD42" s="54">
        <v>12</v>
      </c>
      <c r="BE42" s="6">
        <f t="shared" si="142"/>
        <v>0</v>
      </c>
      <c r="BF42" s="54"/>
      <c r="BG42" s="6">
        <f t="shared" si="143"/>
        <v>0</v>
      </c>
      <c r="BH42" s="6">
        <f t="shared" si="158"/>
        <v>0</v>
      </c>
      <c r="BI42" s="6" t="e">
        <f t="shared" si="158"/>
        <v>#DIV/0!</v>
      </c>
      <c r="BJ42" s="6">
        <f t="shared" si="159"/>
        <v>0</v>
      </c>
      <c r="BK42" s="7" t="e">
        <f t="shared" si="159"/>
        <v>#DIV/0!</v>
      </c>
      <c r="BL42" s="101">
        <f t="shared" si="160"/>
        <v>0</v>
      </c>
      <c r="BM42" s="90" t="e">
        <f t="shared" si="160"/>
        <v>#DIV/0!</v>
      </c>
      <c r="BN42" s="90"/>
      <c r="BO42" s="76" t="e">
        <f t="shared" si="161"/>
        <v>#DIV/0!</v>
      </c>
      <c r="BP42" s="2"/>
      <c r="BR42" s="55"/>
      <c r="BS42" s="55"/>
      <c r="BT42" s="55"/>
      <c r="BU42" s="55"/>
      <c r="BV42" s="173" t="s">
        <v>10</v>
      </c>
      <c r="BW42" s="190">
        <f t="shared" si="162"/>
        <v>26</v>
      </c>
      <c r="BX42" s="119">
        <v>45</v>
      </c>
      <c r="BY42" s="178">
        <v>48300</v>
      </c>
      <c r="BZ42" s="178">
        <f t="shared" si="144"/>
        <v>1073.3333333333333</v>
      </c>
      <c r="CA42" s="801">
        <v>52100</v>
      </c>
      <c r="CB42" s="179">
        <f t="shared" si="145"/>
        <v>1157.7777777777778</v>
      </c>
      <c r="CC42" s="179"/>
      <c r="CD42" s="179"/>
      <c r="CE42" s="180">
        <f t="shared" si="163"/>
        <v>100400</v>
      </c>
      <c r="CF42" s="181">
        <f t="shared" si="164"/>
        <v>2231.1111111111113</v>
      </c>
      <c r="CG42" s="291"/>
      <c r="CH42" s="291"/>
      <c r="CI42" s="291"/>
      <c r="CJ42" s="291">
        <f t="shared" si="165"/>
        <v>0</v>
      </c>
      <c r="CK42" s="182" t="e">
        <f t="shared" si="146"/>
        <v>#DIV/0!</v>
      </c>
      <c r="CM42" s="322"/>
      <c r="CN42" s="321"/>
      <c r="CO42" s="334"/>
      <c r="CP42" s="334"/>
      <c r="CQ42" s="334"/>
      <c r="CR42" s="356">
        <f t="shared" si="166"/>
        <v>0</v>
      </c>
      <c r="CT42" s="42" t="s">
        <v>183</v>
      </c>
      <c r="CV42" s="1">
        <v>0</v>
      </c>
      <c r="DA42" s="326">
        <v>17.8</v>
      </c>
      <c r="DB42" s="326">
        <v>23.8</v>
      </c>
      <c r="DC42" s="635">
        <v>2</v>
      </c>
      <c r="DD42" s="579">
        <v>4</v>
      </c>
      <c r="DE42" s="579">
        <v>4</v>
      </c>
      <c r="DF42" s="356">
        <f t="shared" si="167"/>
        <v>3.3333333333333335</v>
      </c>
      <c r="DH42" s="42" t="s">
        <v>183</v>
      </c>
      <c r="DJ42" s="1">
        <v>0</v>
      </c>
      <c r="DO42" s="1">
        <v>27</v>
      </c>
    </row>
    <row r="43" spans="1:119" ht="23.5" customHeight="1" thickBot="1">
      <c r="A43" s="78" t="s">
        <v>11</v>
      </c>
      <c r="B43" s="68">
        <v>27</v>
      </c>
      <c r="C43" s="57">
        <f t="shared" si="128"/>
        <v>0</v>
      </c>
      <c r="D43" s="54"/>
      <c r="E43" s="7">
        <f t="shared" si="129"/>
        <v>0</v>
      </c>
      <c r="F43" s="54"/>
      <c r="G43" s="7">
        <f t="shared" si="130"/>
        <v>0</v>
      </c>
      <c r="H43" s="54"/>
      <c r="I43" s="6">
        <f t="shared" si="131"/>
        <v>0</v>
      </c>
      <c r="J43" s="54"/>
      <c r="K43" s="6">
        <f t="shared" si="132"/>
        <v>0</v>
      </c>
      <c r="L43" s="6">
        <f t="shared" si="147"/>
        <v>0</v>
      </c>
      <c r="M43" s="6" t="e">
        <f t="shared" si="148"/>
        <v>#DIV/0!</v>
      </c>
      <c r="N43" s="70" t="s">
        <v>92</v>
      </c>
      <c r="O43" s="54">
        <v>180</v>
      </c>
      <c r="P43" s="54"/>
      <c r="Q43" s="76" t="e">
        <f t="shared" si="149"/>
        <v>#DIV/0!</v>
      </c>
      <c r="R43" s="2"/>
      <c r="T43" s="107">
        <v>3300</v>
      </c>
      <c r="U43" s="107">
        <v>3800</v>
      </c>
      <c r="V43" s="107">
        <v>4800</v>
      </c>
      <c r="W43" s="107">
        <v>2000</v>
      </c>
      <c r="X43" s="107"/>
      <c r="Y43" s="78" t="s">
        <v>11</v>
      </c>
      <c r="Z43" s="48">
        <f t="shared" si="133"/>
        <v>27</v>
      </c>
      <c r="AA43" s="57">
        <f t="shared" si="134"/>
        <v>0</v>
      </c>
      <c r="AB43" s="7">
        <f t="shared" si="135"/>
        <v>0</v>
      </c>
      <c r="AC43" s="7">
        <f t="shared" si="136"/>
        <v>0</v>
      </c>
      <c r="AD43" s="7">
        <f t="shared" si="150"/>
        <v>0</v>
      </c>
      <c r="AE43" s="7">
        <f t="shared" si="137"/>
        <v>0</v>
      </c>
      <c r="AF43" s="7">
        <f t="shared" si="151"/>
        <v>0</v>
      </c>
      <c r="AG43" s="7">
        <f t="shared" si="138"/>
        <v>0</v>
      </c>
      <c r="AH43" s="7">
        <f t="shared" si="152"/>
        <v>0</v>
      </c>
      <c r="AI43" s="7">
        <f t="shared" si="139"/>
        <v>0</v>
      </c>
      <c r="AJ43" s="7">
        <f t="shared" si="153"/>
        <v>0</v>
      </c>
      <c r="AK43" s="6" t="e">
        <f t="shared" si="154"/>
        <v>#DIV/0!</v>
      </c>
      <c r="AL43" s="70" t="str">
        <f t="shared" si="155"/>
        <v>TOP1</v>
      </c>
      <c r="AM43" s="7">
        <f t="shared" si="155"/>
        <v>180</v>
      </c>
      <c r="AN43" s="6">
        <f t="shared" si="155"/>
        <v>0</v>
      </c>
      <c r="AO43" s="76" t="e">
        <f t="shared" si="156"/>
        <v>#DIV/0!</v>
      </c>
      <c r="AP43" s="2"/>
      <c r="AR43" s="107">
        <v>1700</v>
      </c>
      <c r="AS43" s="107">
        <v>2200</v>
      </c>
      <c r="AT43" s="107">
        <v>2200</v>
      </c>
      <c r="AU43" s="107">
        <v>1400</v>
      </c>
      <c r="AV43" s="107"/>
      <c r="AW43" s="78" t="s">
        <v>11</v>
      </c>
      <c r="AX43" s="48">
        <f t="shared" si="157"/>
        <v>27</v>
      </c>
      <c r="AY43" s="57">
        <f t="shared" si="157"/>
        <v>0</v>
      </c>
      <c r="AZ43" s="54">
        <v>10</v>
      </c>
      <c r="BA43" s="7">
        <f t="shared" si="140"/>
        <v>0</v>
      </c>
      <c r="BB43" s="54">
        <v>28</v>
      </c>
      <c r="BC43" s="7">
        <f t="shared" si="141"/>
        <v>0</v>
      </c>
      <c r="BD43" s="54">
        <v>12</v>
      </c>
      <c r="BE43" s="6">
        <f t="shared" si="142"/>
        <v>0</v>
      </c>
      <c r="BF43" s="54"/>
      <c r="BG43" s="6">
        <f t="shared" si="143"/>
        <v>0</v>
      </c>
      <c r="BH43" s="6">
        <f t="shared" si="158"/>
        <v>0</v>
      </c>
      <c r="BI43" s="6" t="e">
        <f t="shared" si="158"/>
        <v>#DIV/0!</v>
      </c>
      <c r="BJ43" s="6">
        <f t="shared" si="159"/>
        <v>0</v>
      </c>
      <c r="BK43" s="7" t="e">
        <f t="shared" si="159"/>
        <v>#DIV/0!</v>
      </c>
      <c r="BL43" s="101">
        <f t="shared" si="160"/>
        <v>0</v>
      </c>
      <c r="BM43" s="90" t="e">
        <f t="shared" si="160"/>
        <v>#DIV/0!</v>
      </c>
      <c r="BN43" s="90"/>
      <c r="BO43" s="76" t="e">
        <f t="shared" si="161"/>
        <v>#DIV/0!</v>
      </c>
      <c r="BP43" s="2"/>
      <c r="BR43" s="55"/>
      <c r="BS43" s="55"/>
      <c r="BT43" s="55"/>
      <c r="BU43" s="55"/>
      <c r="BV43" s="183" t="s">
        <v>11</v>
      </c>
      <c r="BW43" s="190">
        <f t="shared" si="162"/>
        <v>27</v>
      </c>
      <c r="BX43" s="119">
        <v>76</v>
      </c>
      <c r="BY43" s="178">
        <v>67600</v>
      </c>
      <c r="BZ43" s="178">
        <f t="shared" si="144"/>
        <v>889.47368421052636</v>
      </c>
      <c r="CA43" s="801">
        <v>68700</v>
      </c>
      <c r="CB43" s="179">
        <f t="shared" si="145"/>
        <v>903.9473684210526</v>
      </c>
      <c r="CC43" s="179"/>
      <c r="CD43" s="179"/>
      <c r="CE43" s="180">
        <f t="shared" si="163"/>
        <v>136300</v>
      </c>
      <c r="CF43" s="181">
        <f t="shared" si="164"/>
        <v>1793.421052631579</v>
      </c>
      <c r="CG43" s="291"/>
      <c r="CH43" s="291"/>
      <c r="CI43" s="291"/>
      <c r="CJ43" s="291">
        <f t="shared" si="165"/>
        <v>0</v>
      </c>
      <c r="CK43" s="182" t="e">
        <f t="shared" si="146"/>
        <v>#DIV/0!</v>
      </c>
      <c r="CM43" s="323"/>
      <c r="CN43" s="810"/>
      <c r="CO43" s="334"/>
      <c r="CP43" s="334"/>
      <c r="CQ43" s="334"/>
      <c r="CR43" s="357">
        <f t="shared" si="166"/>
        <v>0</v>
      </c>
      <c r="CT43" s="1" t="s">
        <v>186</v>
      </c>
      <c r="DA43" s="327">
        <v>16.2</v>
      </c>
      <c r="DB43" s="327">
        <v>22.5</v>
      </c>
      <c r="DC43" s="579">
        <v>4</v>
      </c>
      <c r="DD43" s="579">
        <v>4</v>
      </c>
      <c r="DE43" s="579">
        <v>4</v>
      </c>
      <c r="DF43" s="357">
        <f t="shared" si="167"/>
        <v>4</v>
      </c>
      <c r="DH43" s="1" t="s">
        <v>186</v>
      </c>
      <c r="DO43" s="1">
        <v>28</v>
      </c>
    </row>
    <row r="44" spans="1:119" s="340" customFormat="1" ht="34" customHeight="1" thickTop="1" thickBot="1">
      <c r="A44" s="1423" t="s">
        <v>16</v>
      </c>
      <c r="B44" s="1424"/>
      <c r="C44" s="336">
        <f>SUM(C37:C43)</f>
        <v>0</v>
      </c>
      <c r="D44" s="336">
        <f>SUM(D37:D43)</f>
        <v>0</v>
      </c>
      <c r="E44" s="336">
        <f t="shared" ref="E44:J44" si="168">SUM(E37:E43)</f>
        <v>0</v>
      </c>
      <c r="F44" s="336">
        <f t="shared" si="168"/>
        <v>0</v>
      </c>
      <c r="G44" s="336">
        <f t="shared" si="168"/>
        <v>0</v>
      </c>
      <c r="H44" s="336">
        <f t="shared" si="168"/>
        <v>0</v>
      </c>
      <c r="I44" s="336">
        <f t="shared" si="168"/>
        <v>0</v>
      </c>
      <c r="J44" s="336">
        <f t="shared" si="168"/>
        <v>0</v>
      </c>
      <c r="K44" s="336">
        <f>SUM(K37:K43)</f>
        <v>0</v>
      </c>
      <c r="L44" s="336">
        <f>SUM(L37:L43)</f>
        <v>0</v>
      </c>
      <c r="M44" s="336" t="e">
        <f>L44/C44</f>
        <v>#DIV/0!</v>
      </c>
      <c r="N44" s="337"/>
      <c r="O44" s="336">
        <f>SUM(O37:O43)</f>
        <v>1110</v>
      </c>
      <c r="P44" s="336">
        <f>SUM(P37:P43)</f>
        <v>0</v>
      </c>
      <c r="Q44" s="338" t="e">
        <f t="shared" si="149"/>
        <v>#DIV/0!</v>
      </c>
      <c r="R44" s="339"/>
      <c r="T44" s="340" t="s">
        <v>48</v>
      </c>
      <c r="U44" s="339" t="e">
        <f>C44/W44</f>
        <v>#DIV/0!</v>
      </c>
      <c r="V44" s="341" t="s">
        <v>49</v>
      </c>
      <c r="W44" s="342">
        <v>0</v>
      </c>
      <c r="Y44" s="1423" t="s">
        <v>16</v>
      </c>
      <c r="Z44" s="1424"/>
      <c r="AA44" s="343">
        <f>SUM(AA37:AA43)</f>
        <v>0</v>
      </c>
      <c r="AB44" s="343">
        <f>SUM(AB37:AB43)</f>
        <v>0</v>
      </c>
      <c r="AC44" s="343">
        <f t="shared" ref="AC44:AH44" si="169">SUM(AC37:AC43)</f>
        <v>0</v>
      </c>
      <c r="AD44" s="343">
        <f t="shared" si="169"/>
        <v>0</v>
      </c>
      <c r="AE44" s="343">
        <f t="shared" si="169"/>
        <v>0</v>
      </c>
      <c r="AF44" s="343">
        <f t="shared" si="169"/>
        <v>0</v>
      </c>
      <c r="AG44" s="343">
        <f t="shared" si="169"/>
        <v>0</v>
      </c>
      <c r="AH44" s="343">
        <f t="shared" si="169"/>
        <v>0</v>
      </c>
      <c r="AI44" s="343">
        <f>SUM(AI37:AI43)</f>
        <v>0</v>
      </c>
      <c r="AJ44" s="343">
        <f>SUM(AJ37:AJ43)</f>
        <v>0</v>
      </c>
      <c r="AK44" s="336" t="e">
        <f>AJ44/AA44</f>
        <v>#DIV/0!</v>
      </c>
      <c r="AL44" s="86"/>
      <c r="AM44" s="61">
        <f>SUM(AM37:AM43)</f>
        <v>1110</v>
      </c>
      <c r="AN44" s="61">
        <f>SUM(AN37:AN43)</f>
        <v>0</v>
      </c>
      <c r="AO44" s="76" t="e">
        <f>(AJ44+BH44)/AN44</f>
        <v>#DIV/0!</v>
      </c>
      <c r="AP44" s="339"/>
      <c r="AR44" s="340" t="s">
        <v>48</v>
      </c>
      <c r="AS44" s="339" t="e">
        <f>AA44/AU44</f>
        <v>#DIV/0!</v>
      </c>
      <c r="AT44" s="341" t="s">
        <v>49</v>
      </c>
      <c r="AU44" s="340">
        <f>W44</f>
        <v>0</v>
      </c>
      <c r="AW44" s="1423" t="s">
        <v>16</v>
      </c>
      <c r="AX44" s="1424"/>
      <c r="AY44" s="343">
        <f t="shared" si="157"/>
        <v>0</v>
      </c>
      <c r="AZ44" s="336">
        <f>SUM(AZ37:AZ43)</f>
        <v>84</v>
      </c>
      <c r="BA44" s="336">
        <f t="shared" ref="BA44:BF44" si="170">SUM(BA37:BA43)</f>
        <v>0</v>
      </c>
      <c r="BB44" s="336">
        <f t="shared" si="170"/>
        <v>120</v>
      </c>
      <c r="BC44" s="336">
        <f t="shared" si="170"/>
        <v>0</v>
      </c>
      <c r="BD44" s="336">
        <f t="shared" si="170"/>
        <v>60</v>
      </c>
      <c r="BE44" s="336">
        <f t="shared" si="170"/>
        <v>0</v>
      </c>
      <c r="BF44" s="336">
        <f t="shared" si="170"/>
        <v>0</v>
      </c>
      <c r="BG44" s="336">
        <f>SUM(BG37:BG43)</f>
        <v>0</v>
      </c>
      <c r="BH44" s="344">
        <f t="shared" si="158"/>
        <v>0</v>
      </c>
      <c r="BI44" s="344" t="e">
        <f t="shared" si="158"/>
        <v>#DIV/0!</v>
      </c>
      <c r="BJ44" s="344">
        <f t="shared" si="159"/>
        <v>0</v>
      </c>
      <c r="BK44" s="345" t="e">
        <f t="shared" si="159"/>
        <v>#DIV/0!</v>
      </c>
      <c r="BL44" s="336">
        <f>SUM(BL37:BL43)</f>
        <v>0</v>
      </c>
      <c r="BM44" s="346" t="e">
        <f>BI44+BK44</f>
        <v>#DIV/0!</v>
      </c>
      <c r="BN44" s="347"/>
      <c r="BO44" s="338" t="e">
        <f t="shared" si="161"/>
        <v>#DIV/0!</v>
      </c>
      <c r="BP44" s="339"/>
      <c r="BR44" s="340" t="s">
        <v>48</v>
      </c>
      <c r="BS44" s="339" t="e">
        <f>AY44/BU44</f>
        <v>#DIV/0!</v>
      </c>
      <c r="BT44" s="341" t="s">
        <v>49</v>
      </c>
      <c r="BU44" s="340">
        <f>W44</f>
        <v>0</v>
      </c>
      <c r="BV44" s="1423" t="s">
        <v>16</v>
      </c>
      <c r="BW44" s="1424"/>
      <c r="BX44" s="101">
        <f>SUM(BX37:BX43)</f>
        <v>361</v>
      </c>
      <c r="BY44" s="101">
        <f>SUM(BY37:BY43)</f>
        <v>326850</v>
      </c>
      <c r="BZ44" s="101">
        <f>BY44/BX44</f>
        <v>905.40166204986144</v>
      </c>
      <c r="CA44" s="101">
        <f>SUM(CA37:CA43)</f>
        <v>247600</v>
      </c>
      <c r="CB44" s="371">
        <f>CA44/BX44</f>
        <v>685.87257617728528</v>
      </c>
      <c r="CC44" s="371">
        <f>SUM(CC37:CC43)</f>
        <v>0</v>
      </c>
      <c r="CD44" s="371">
        <f>SUM(CD37:CD43)</f>
        <v>0</v>
      </c>
      <c r="CE44" s="180">
        <f>BY44+CA44+CC44+CD44</f>
        <v>574450</v>
      </c>
      <c r="CF44" s="375">
        <f>CE44/BX44</f>
        <v>1591.2742382271467</v>
      </c>
      <c r="CG44" s="538">
        <f>SUM(CG37:CG43)</f>
        <v>0</v>
      </c>
      <c r="CH44" s="538">
        <f>SUM(CH37:CH43)</f>
        <v>0</v>
      </c>
      <c r="CI44" s="538">
        <f>SUM(CI37:CI43)</f>
        <v>0</v>
      </c>
      <c r="CJ44" s="538">
        <f>SUM(CJ37:CJ43)</f>
        <v>0</v>
      </c>
      <c r="CK44" s="366" t="e">
        <f t="shared" si="146"/>
        <v>#DIV/0!</v>
      </c>
      <c r="CM44" s="386" t="e">
        <f>SUM(CM37:CM43)/CL44</f>
        <v>#DIV/0!</v>
      </c>
      <c r="CN44" s="387" t="e">
        <f>SUM(CN37:CN43)/CL44</f>
        <v>#DIV/0!</v>
      </c>
      <c r="CO44" s="403" t="e">
        <f>SUM(CO37:CO43)/CL44</f>
        <v>#DIV/0!</v>
      </c>
      <c r="CP44" s="403" t="e">
        <f>SUM(CP37:CP43)/CL44</f>
        <v>#DIV/0!</v>
      </c>
      <c r="CQ44" s="403" t="e">
        <f>SUM(CQ37:CQ43)/CL44</f>
        <v>#DIV/0!</v>
      </c>
      <c r="CR44" s="404" t="e">
        <f>SUM(CO44:CQ44)/3</f>
        <v>#DIV/0!</v>
      </c>
      <c r="CS44" s="341" t="s">
        <v>195</v>
      </c>
      <c r="CT44" s="1454" t="e">
        <f>CE44/CL44</f>
        <v>#DIV/0!</v>
      </c>
      <c r="CU44" s="1455"/>
      <c r="CV44" s="1455"/>
      <c r="CW44" s="1455"/>
      <c r="CX44" s="1456"/>
      <c r="CY44" s="368" t="s">
        <v>197</v>
      </c>
      <c r="CZ44" s="340">
        <v>7</v>
      </c>
      <c r="DA44" s="386">
        <f>SUM(DA37:DA43)/CZ44</f>
        <v>13.742857142857144</v>
      </c>
      <c r="DB44" s="387">
        <f>SUM(DB37:DB43)/CZ44</f>
        <v>21.571428571428573</v>
      </c>
      <c r="DC44" s="411">
        <f>SUM(DC37:DC43)/CZ44</f>
        <v>3.4285714285714284</v>
      </c>
      <c r="DD44" s="411">
        <f>SUM(DD37:DD43)/CZ44</f>
        <v>3.7142857142857144</v>
      </c>
      <c r="DE44" s="411">
        <f>SUM(DE37:DE43)/CZ44</f>
        <v>3.4285714285714284</v>
      </c>
      <c r="DF44" s="412">
        <f>SUM(DC44:DE44)/3</f>
        <v>3.5238095238095237</v>
      </c>
      <c r="DH44" s="1411">
        <f>CV44/CZ44</f>
        <v>0</v>
      </c>
      <c r="DI44" s="1412"/>
      <c r="DJ44" s="1412"/>
      <c r="DK44" s="1412"/>
      <c r="DL44" s="1413"/>
      <c r="DM44" s="368" t="s">
        <v>197</v>
      </c>
    </row>
    <row r="45" spans="1:119"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A45" s="1420" t="str">
        <f>CM45</f>
        <v>5th week</v>
      </c>
      <c r="DB45" s="1420"/>
      <c r="DC45" s="1420"/>
      <c r="DD45" s="1420"/>
      <c r="DE45" s="1420"/>
      <c r="DF45" s="1420"/>
    </row>
    <row r="46" spans="1:119"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A46" s="331" t="s">
        <v>172</v>
      </c>
      <c r="DB46" s="332" t="s">
        <v>173</v>
      </c>
      <c r="DC46" s="65" t="s">
        <v>174</v>
      </c>
      <c r="DD46" s="65" t="s">
        <v>175</v>
      </c>
      <c r="DE46" s="65" t="s">
        <v>176</v>
      </c>
      <c r="DF46" s="333" t="s">
        <v>184</v>
      </c>
      <c r="DH46" s="1" t="s">
        <v>179</v>
      </c>
      <c r="DJ46" s="46" t="s">
        <v>182</v>
      </c>
    </row>
    <row r="47" spans="1:119" ht="23.5" customHeight="1">
      <c r="A47" s="75" t="s">
        <v>5</v>
      </c>
      <c r="B47" s="68">
        <v>28</v>
      </c>
      <c r="C47" s="57">
        <f t="shared" ref="C47:C53" si="171">D47+F47+H47+J47</f>
        <v>0</v>
      </c>
      <c r="D47" s="54"/>
      <c r="E47" s="7">
        <f t="shared" ref="E47:E53" si="172">D47*T47</f>
        <v>0</v>
      </c>
      <c r="F47" s="54"/>
      <c r="G47" s="7">
        <f t="shared" ref="G47:G53" si="173">F47*U47</f>
        <v>0</v>
      </c>
      <c r="H47" s="54"/>
      <c r="I47" s="6">
        <f t="shared" ref="I47:I53" si="174">H47*V47</f>
        <v>0</v>
      </c>
      <c r="J47" s="54"/>
      <c r="K47" s="6">
        <f t="shared" ref="K47:K53" si="175">J47*W47</f>
        <v>0</v>
      </c>
      <c r="L47" s="6">
        <f>E47+G47+I47+K47</f>
        <v>0</v>
      </c>
      <c r="M47" s="6" t="e">
        <f>L47/C47</f>
        <v>#DIV/0!</v>
      </c>
      <c r="N47" s="70" t="s">
        <v>93</v>
      </c>
      <c r="O47" s="54">
        <v>170</v>
      </c>
      <c r="P47" s="54"/>
      <c r="Q47" s="76" t="e">
        <f>L47/P47</f>
        <v>#DIV/0!</v>
      </c>
      <c r="R47" s="2"/>
      <c r="T47" s="107">
        <v>3300</v>
      </c>
      <c r="U47" s="107">
        <v>3800</v>
      </c>
      <c r="V47" s="107">
        <v>4800</v>
      </c>
      <c r="W47" s="107">
        <v>2000</v>
      </c>
      <c r="X47" s="107"/>
      <c r="Y47" s="75" t="s">
        <v>5</v>
      </c>
      <c r="Z47" s="48">
        <f t="shared" ref="Z47:Z53" si="176">B47</f>
        <v>28</v>
      </c>
      <c r="AA47" s="57">
        <f t="shared" ref="AA47:AA53" si="177">AB47+AD47+AF47+AH47</f>
        <v>0</v>
      </c>
      <c r="AB47" s="7">
        <f t="shared" ref="AB47:AB53" si="178">D47</f>
        <v>0</v>
      </c>
      <c r="AC47" s="7">
        <f t="shared" ref="AC47:AC53" si="179">AB47*AR47</f>
        <v>0</v>
      </c>
      <c r="AD47" s="7">
        <f>F47</f>
        <v>0</v>
      </c>
      <c r="AE47" s="7">
        <f t="shared" ref="AE47:AE53" si="180">AD47*AS47</f>
        <v>0</v>
      </c>
      <c r="AF47" s="7">
        <f>H47</f>
        <v>0</v>
      </c>
      <c r="AG47" s="7">
        <f t="shared" ref="AG47:AG53" si="181">AF47*AT47</f>
        <v>0</v>
      </c>
      <c r="AH47" s="7">
        <f>J47</f>
        <v>0</v>
      </c>
      <c r="AI47" s="7">
        <f t="shared" ref="AI47:AI53" si="182">AH47*AU47</f>
        <v>0</v>
      </c>
      <c r="AJ47" s="7">
        <f>AC47+AE47+AG47+AI47</f>
        <v>0</v>
      </c>
      <c r="AK47" s="6" t="e">
        <f>AJ47/AA47</f>
        <v>#DIV/0!</v>
      </c>
      <c r="AL47" s="70" t="str">
        <f>N47</f>
        <v>TOP2</v>
      </c>
      <c r="AM47" s="7">
        <f>O47</f>
        <v>170</v>
      </c>
      <c r="AN47" s="6">
        <f>P47</f>
        <v>0</v>
      </c>
      <c r="AO47" s="76" t="e">
        <f>(AJ47+BH47)/AN47</f>
        <v>#DIV/0!</v>
      </c>
      <c r="AP47" s="2"/>
      <c r="AR47" s="107">
        <v>1700</v>
      </c>
      <c r="AS47" s="107">
        <v>2200</v>
      </c>
      <c r="AT47" s="107">
        <v>2200</v>
      </c>
      <c r="AU47" s="107">
        <v>1400</v>
      </c>
      <c r="AV47" s="107"/>
      <c r="AW47" s="75" t="s">
        <v>5</v>
      </c>
      <c r="AX47" s="48">
        <f>B47</f>
        <v>28</v>
      </c>
      <c r="AY47" s="57">
        <f>C47</f>
        <v>0</v>
      </c>
      <c r="AZ47" s="54"/>
      <c r="BA47" s="7">
        <f t="shared" ref="BA47:BA53" si="183">AZ47*BR47</f>
        <v>0</v>
      </c>
      <c r="BB47" s="54"/>
      <c r="BC47" s="7">
        <f t="shared" ref="BC47:BC53" si="184">BB47*BS47</f>
        <v>0</v>
      </c>
      <c r="BD47" s="54"/>
      <c r="BE47" s="6">
        <f t="shared" ref="BE47:BE53" si="185">BD47*BT47</f>
        <v>0</v>
      </c>
      <c r="BF47" s="54"/>
      <c r="BG47" s="6">
        <f t="shared" ref="BG47:BG53" si="186">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28</v>
      </c>
      <c r="BX47" s="119">
        <v>76</v>
      </c>
      <c r="BY47" s="178">
        <v>48450</v>
      </c>
      <c r="BZ47" s="178">
        <f t="shared" ref="BZ47:BZ53" si="187">BY47/BX47</f>
        <v>637.5</v>
      </c>
      <c r="CA47" s="178">
        <v>45600</v>
      </c>
      <c r="CB47" s="179">
        <f t="shared" ref="CB47:CB53" si="188">CA47/BX47</f>
        <v>600</v>
      </c>
      <c r="CC47" s="179"/>
      <c r="CD47" s="179"/>
      <c r="CE47" s="180">
        <f>BY47+CA47+CC47+CD47</f>
        <v>94050</v>
      </c>
      <c r="CF47" s="181">
        <f>CE47/BX47</f>
        <v>1237.5</v>
      </c>
      <c r="CG47" s="291"/>
      <c r="CH47" s="291"/>
      <c r="CI47" s="291"/>
      <c r="CJ47" s="291">
        <f>SUM(CG47:CI47)</f>
        <v>0</v>
      </c>
      <c r="CK47" s="182" t="e">
        <f t="shared" ref="CK47:CK54" si="189">CE47/CJ47</f>
        <v>#DIV/0!</v>
      </c>
      <c r="CM47" s="321"/>
      <c r="CN47" s="321"/>
      <c r="CO47" s="65"/>
      <c r="CP47" s="65"/>
      <c r="CQ47" s="65"/>
      <c r="CR47" s="356">
        <f>SUM(CO47:CQ47)/3</f>
        <v>0</v>
      </c>
      <c r="CT47" s="355" t="s">
        <v>180</v>
      </c>
      <c r="CU47" s="3"/>
      <c r="CV47" s="354">
        <v>5</v>
      </c>
      <c r="DA47" s="326">
        <v>12.5</v>
      </c>
      <c r="DB47" s="326">
        <v>23</v>
      </c>
      <c r="DC47" s="579">
        <v>4</v>
      </c>
      <c r="DD47" s="579">
        <v>4</v>
      </c>
      <c r="DE47" s="579">
        <v>4</v>
      </c>
      <c r="DF47" s="356">
        <f>SUM(DC47:DE47)/3</f>
        <v>4</v>
      </c>
      <c r="DH47" s="355" t="s">
        <v>180</v>
      </c>
      <c r="DI47" s="3"/>
      <c r="DJ47" s="354">
        <v>5</v>
      </c>
      <c r="DO47" s="1">
        <v>29</v>
      </c>
    </row>
    <row r="48" spans="1:119" ht="23.5" customHeight="1">
      <c r="A48" s="77" t="s">
        <v>6</v>
      </c>
      <c r="B48" s="68">
        <v>29</v>
      </c>
      <c r="C48" s="57">
        <f t="shared" si="171"/>
        <v>0</v>
      </c>
      <c r="D48" s="54"/>
      <c r="E48" s="7">
        <f t="shared" si="172"/>
        <v>0</v>
      </c>
      <c r="F48" s="54"/>
      <c r="G48" s="7">
        <f t="shared" si="173"/>
        <v>0</v>
      </c>
      <c r="H48" s="54"/>
      <c r="I48" s="6">
        <f t="shared" si="174"/>
        <v>0</v>
      </c>
      <c r="J48" s="54"/>
      <c r="K48" s="6">
        <f t="shared" si="175"/>
        <v>0</v>
      </c>
      <c r="L48" s="6">
        <f t="shared" ref="L48:L53" si="190">E48+G48+I48+K48</f>
        <v>0</v>
      </c>
      <c r="M48" s="6" t="e">
        <f t="shared" ref="M48:M53" si="191">L48/C48</f>
        <v>#DIV/0!</v>
      </c>
      <c r="N48" s="70" t="s">
        <v>96</v>
      </c>
      <c r="O48" s="54">
        <v>150</v>
      </c>
      <c r="P48" s="54"/>
      <c r="Q48" s="76" t="e">
        <f t="shared" ref="Q48:Q54" si="192">L48/P48</f>
        <v>#DIV/0!</v>
      </c>
      <c r="R48" s="2"/>
      <c r="T48" s="107">
        <v>3300</v>
      </c>
      <c r="U48" s="107">
        <v>3800</v>
      </c>
      <c r="V48" s="107">
        <v>4800</v>
      </c>
      <c r="W48" s="107">
        <v>2000</v>
      </c>
      <c r="X48" s="107"/>
      <c r="Y48" s="77" t="s">
        <v>6</v>
      </c>
      <c r="Z48" s="48">
        <f t="shared" si="176"/>
        <v>29</v>
      </c>
      <c r="AA48" s="57">
        <f t="shared" si="177"/>
        <v>0</v>
      </c>
      <c r="AB48" s="7">
        <f t="shared" si="178"/>
        <v>0</v>
      </c>
      <c r="AC48" s="7">
        <f t="shared" si="179"/>
        <v>0</v>
      </c>
      <c r="AD48" s="7">
        <f t="shared" ref="AD48:AD53" si="193">F48</f>
        <v>0</v>
      </c>
      <c r="AE48" s="7">
        <f t="shared" si="180"/>
        <v>0</v>
      </c>
      <c r="AF48" s="7">
        <f t="shared" ref="AF48:AF53" si="194">H48</f>
        <v>0</v>
      </c>
      <c r="AG48" s="7">
        <f t="shared" si="181"/>
        <v>0</v>
      </c>
      <c r="AH48" s="7">
        <f t="shared" ref="AH48:AH53" si="195">J48</f>
        <v>0</v>
      </c>
      <c r="AI48" s="7">
        <f t="shared" si="182"/>
        <v>0</v>
      </c>
      <c r="AJ48" s="7">
        <f t="shared" ref="AJ48:AJ53" si="196">AC48+AE48+AG48+AI48</f>
        <v>0</v>
      </c>
      <c r="AK48" s="6" t="e">
        <f t="shared" ref="AK48:AK53" si="197">AJ48/AA48</f>
        <v>#DIV/0!</v>
      </c>
      <c r="AL48" s="70" t="str">
        <f t="shared" ref="AL48:AN53" si="198">N48</f>
        <v>ON2</v>
      </c>
      <c r="AM48" s="7">
        <f t="shared" si="198"/>
        <v>150</v>
      </c>
      <c r="AN48" s="6">
        <f t="shared" si="198"/>
        <v>0</v>
      </c>
      <c r="AO48" s="76" t="e">
        <f t="shared" ref="AO48:AO53" si="199">(AJ48+BH48)/AN48</f>
        <v>#DIV/0!</v>
      </c>
      <c r="AP48" s="2"/>
      <c r="AR48" s="107">
        <v>1700</v>
      </c>
      <c r="AS48" s="107">
        <v>2200</v>
      </c>
      <c r="AT48" s="107">
        <v>2200</v>
      </c>
      <c r="AU48" s="107">
        <v>1400</v>
      </c>
      <c r="AV48" s="107"/>
      <c r="AW48" s="77" t="s">
        <v>6</v>
      </c>
      <c r="AX48" s="48">
        <f t="shared" ref="AX48:AY54" si="200">B48</f>
        <v>29</v>
      </c>
      <c r="AY48" s="57">
        <f t="shared" si="200"/>
        <v>0</v>
      </c>
      <c r="AZ48" s="54">
        <v>22</v>
      </c>
      <c r="BA48" s="7">
        <f t="shared" si="183"/>
        <v>0</v>
      </c>
      <c r="BB48" s="54">
        <v>10</v>
      </c>
      <c r="BC48" s="7">
        <f t="shared" si="184"/>
        <v>0</v>
      </c>
      <c r="BD48" s="54">
        <v>6</v>
      </c>
      <c r="BE48" s="6">
        <f t="shared" si="185"/>
        <v>0</v>
      </c>
      <c r="BF48" s="54"/>
      <c r="BG48" s="6">
        <f t="shared" si="186"/>
        <v>0</v>
      </c>
      <c r="BH48" s="6">
        <f t="shared" ref="BH48:BI54" si="201">L48</f>
        <v>0</v>
      </c>
      <c r="BI48" s="6" t="e">
        <f t="shared" si="201"/>
        <v>#DIV/0!</v>
      </c>
      <c r="BJ48" s="6">
        <f t="shared" ref="BJ48:BK54" si="202">AJ48</f>
        <v>0</v>
      </c>
      <c r="BK48" s="7" t="e">
        <f t="shared" si="202"/>
        <v>#DIV/0!</v>
      </c>
      <c r="BL48" s="101">
        <f t="shared" ref="BL48:BM53" si="203">BH48+BJ48</f>
        <v>0</v>
      </c>
      <c r="BM48" s="90" t="e">
        <f t="shared" si="203"/>
        <v>#DIV/0!</v>
      </c>
      <c r="BN48" s="90"/>
      <c r="BO48" s="76" t="e">
        <f t="shared" ref="BO48:BO54" si="204">Q48+AO48</f>
        <v>#DIV/0!</v>
      </c>
      <c r="BP48" s="2"/>
      <c r="BR48" s="55"/>
      <c r="BS48" s="55"/>
      <c r="BT48" s="55"/>
      <c r="BU48" s="55"/>
      <c r="BV48" s="173" t="s">
        <v>6</v>
      </c>
      <c r="BW48" s="190">
        <f t="shared" ref="BW48:BW53" si="205">AX48</f>
        <v>29</v>
      </c>
      <c r="BX48" s="119">
        <v>30</v>
      </c>
      <c r="BY48" s="178">
        <v>32450</v>
      </c>
      <c r="BZ48" s="178">
        <f t="shared" si="187"/>
        <v>1081.6666666666667</v>
      </c>
      <c r="CA48" s="179">
        <v>16000</v>
      </c>
      <c r="CB48" s="179">
        <f t="shared" si="188"/>
        <v>533.33333333333337</v>
      </c>
      <c r="CC48" s="179"/>
      <c r="CD48" s="179"/>
      <c r="CE48" s="180">
        <f t="shared" ref="CE48:CE53" si="206">BY48+CA48+CC48+CD48</f>
        <v>48450</v>
      </c>
      <c r="CF48" s="181">
        <f t="shared" ref="CF48:CF53" si="207">CE48/BX48</f>
        <v>1615</v>
      </c>
      <c r="CG48" s="291"/>
      <c r="CH48" s="291"/>
      <c r="CI48" s="291"/>
      <c r="CJ48" s="291">
        <f t="shared" ref="CJ48:CJ53" si="208">SUM(CG48:CI48)</f>
        <v>0</v>
      </c>
      <c r="CK48" s="182" t="e">
        <f t="shared" si="189"/>
        <v>#DIV/0!</v>
      </c>
      <c r="CM48" s="321"/>
      <c r="CN48" s="321"/>
      <c r="CO48" s="334"/>
      <c r="CP48" s="334"/>
      <c r="CQ48" s="334"/>
      <c r="CR48" s="356">
        <f t="shared" ref="CR48:CR53" si="209">SUM(CO48:CQ48)/3</f>
        <v>0</v>
      </c>
      <c r="CT48" s="42" t="s">
        <v>181</v>
      </c>
      <c r="CV48" s="1">
        <v>4</v>
      </c>
      <c r="DA48" s="326">
        <v>14.3</v>
      </c>
      <c r="DB48" s="326">
        <v>22.3</v>
      </c>
      <c r="DC48" s="579">
        <v>4</v>
      </c>
      <c r="DD48" s="579">
        <v>4</v>
      </c>
      <c r="DE48" s="579">
        <v>4</v>
      </c>
      <c r="DF48" s="356">
        <f t="shared" ref="DF48:DF53" si="210">SUM(DC48:DE48)/3</f>
        <v>4</v>
      </c>
      <c r="DH48" s="42" t="s">
        <v>181</v>
      </c>
      <c r="DJ48" s="1">
        <v>4</v>
      </c>
      <c r="DO48" s="1">
        <v>30</v>
      </c>
    </row>
    <row r="49" spans="1:122" ht="23.5" customHeight="1">
      <c r="A49" s="77" t="s">
        <v>7</v>
      </c>
      <c r="B49" s="68">
        <v>30</v>
      </c>
      <c r="C49" s="57">
        <f t="shared" si="171"/>
        <v>0</v>
      </c>
      <c r="D49" s="54"/>
      <c r="E49" s="7">
        <f t="shared" si="172"/>
        <v>0</v>
      </c>
      <c r="F49" s="54"/>
      <c r="G49" s="7">
        <f t="shared" si="173"/>
        <v>0</v>
      </c>
      <c r="H49" s="54"/>
      <c r="I49" s="6">
        <f t="shared" si="174"/>
        <v>0</v>
      </c>
      <c r="J49" s="54"/>
      <c r="K49" s="6">
        <f t="shared" si="175"/>
        <v>0</v>
      </c>
      <c r="L49" s="6">
        <f t="shared" si="190"/>
        <v>0</v>
      </c>
      <c r="M49" s="6" t="e">
        <f t="shared" si="191"/>
        <v>#DIV/0!</v>
      </c>
      <c r="N49" s="70" t="s">
        <v>96</v>
      </c>
      <c r="O49" s="54">
        <v>150</v>
      </c>
      <c r="P49" s="54"/>
      <c r="Q49" s="76" t="e">
        <f t="shared" si="192"/>
        <v>#DIV/0!</v>
      </c>
      <c r="R49" s="2"/>
      <c r="T49" s="107">
        <v>3300</v>
      </c>
      <c r="U49" s="107">
        <v>3800</v>
      </c>
      <c r="V49" s="107">
        <v>4800</v>
      </c>
      <c r="W49" s="107">
        <v>2000</v>
      </c>
      <c r="X49" s="107"/>
      <c r="Y49" s="77" t="s">
        <v>7</v>
      </c>
      <c r="Z49" s="48">
        <f t="shared" si="176"/>
        <v>30</v>
      </c>
      <c r="AA49" s="57">
        <f t="shared" si="177"/>
        <v>0</v>
      </c>
      <c r="AB49" s="7">
        <f t="shared" si="178"/>
        <v>0</v>
      </c>
      <c r="AC49" s="7">
        <f t="shared" si="179"/>
        <v>0</v>
      </c>
      <c r="AD49" s="7">
        <f t="shared" si="193"/>
        <v>0</v>
      </c>
      <c r="AE49" s="7">
        <f t="shared" si="180"/>
        <v>0</v>
      </c>
      <c r="AF49" s="7">
        <f t="shared" si="194"/>
        <v>0</v>
      </c>
      <c r="AG49" s="7">
        <f t="shared" si="181"/>
        <v>0</v>
      </c>
      <c r="AH49" s="7">
        <f t="shared" si="195"/>
        <v>0</v>
      </c>
      <c r="AI49" s="7">
        <f t="shared" si="182"/>
        <v>0</v>
      </c>
      <c r="AJ49" s="7">
        <f t="shared" si="196"/>
        <v>0</v>
      </c>
      <c r="AK49" s="6" t="e">
        <f t="shared" si="197"/>
        <v>#DIV/0!</v>
      </c>
      <c r="AL49" s="70" t="str">
        <f t="shared" si="198"/>
        <v>ON2</v>
      </c>
      <c r="AM49" s="7">
        <f t="shared" si="198"/>
        <v>150</v>
      </c>
      <c r="AN49" s="6">
        <f t="shared" si="198"/>
        <v>0</v>
      </c>
      <c r="AO49" s="76" t="e">
        <f t="shared" si="199"/>
        <v>#DIV/0!</v>
      </c>
      <c r="AP49" s="2"/>
      <c r="AR49" s="107">
        <v>1700</v>
      </c>
      <c r="AS49" s="107">
        <v>2200</v>
      </c>
      <c r="AT49" s="107">
        <v>2200</v>
      </c>
      <c r="AU49" s="107">
        <v>1400</v>
      </c>
      <c r="AV49" s="107"/>
      <c r="AW49" s="77" t="s">
        <v>7</v>
      </c>
      <c r="AX49" s="48">
        <f t="shared" si="200"/>
        <v>30</v>
      </c>
      <c r="AY49" s="57">
        <f t="shared" si="200"/>
        <v>0</v>
      </c>
      <c r="AZ49" s="54">
        <v>22</v>
      </c>
      <c r="BA49" s="7">
        <f t="shared" si="183"/>
        <v>0</v>
      </c>
      <c r="BB49" s="54">
        <v>10</v>
      </c>
      <c r="BC49" s="7">
        <f t="shared" si="184"/>
        <v>0</v>
      </c>
      <c r="BD49" s="54">
        <v>6</v>
      </c>
      <c r="BE49" s="6">
        <f t="shared" si="185"/>
        <v>0</v>
      </c>
      <c r="BF49" s="54"/>
      <c r="BG49" s="6">
        <f t="shared" si="186"/>
        <v>0</v>
      </c>
      <c r="BH49" s="6">
        <f t="shared" si="201"/>
        <v>0</v>
      </c>
      <c r="BI49" s="6" t="e">
        <f t="shared" si="201"/>
        <v>#DIV/0!</v>
      </c>
      <c r="BJ49" s="6">
        <f t="shared" si="202"/>
        <v>0</v>
      </c>
      <c r="BK49" s="7" t="e">
        <f t="shared" si="202"/>
        <v>#DIV/0!</v>
      </c>
      <c r="BL49" s="101">
        <f t="shared" si="203"/>
        <v>0</v>
      </c>
      <c r="BM49" s="90" t="e">
        <f t="shared" si="203"/>
        <v>#DIV/0!</v>
      </c>
      <c r="BN49" s="90"/>
      <c r="BO49" s="76" t="e">
        <f t="shared" si="204"/>
        <v>#DIV/0!</v>
      </c>
      <c r="BP49" s="2"/>
      <c r="BR49" s="55"/>
      <c r="BS49" s="55"/>
      <c r="BT49" s="55"/>
      <c r="BU49" s="55"/>
      <c r="BV49" s="173" t="s">
        <v>7</v>
      </c>
      <c r="BW49" s="190">
        <f t="shared" si="205"/>
        <v>30</v>
      </c>
      <c r="BX49" s="119">
        <v>30</v>
      </c>
      <c r="BY49" s="178">
        <v>26600</v>
      </c>
      <c r="BZ49" s="178">
        <f t="shared" si="187"/>
        <v>886.66666666666663</v>
      </c>
      <c r="CA49" s="801">
        <v>19900</v>
      </c>
      <c r="CB49" s="179">
        <f t="shared" si="188"/>
        <v>663.33333333333337</v>
      </c>
      <c r="CC49" s="179"/>
      <c r="CD49" s="179"/>
      <c r="CE49" s="180">
        <f t="shared" si="206"/>
        <v>46500</v>
      </c>
      <c r="CF49" s="181">
        <f t="shared" si="207"/>
        <v>1550</v>
      </c>
      <c r="CG49" s="291"/>
      <c r="CH49" s="291"/>
      <c r="CI49" s="291"/>
      <c r="CJ49" s="291">
        <f t="shared" si="208"/>
        <v>0</v>
      </c>
      <c r="CK49" s="182" t="e">
        <f t="shared" si="189"/>
        <v>#DIV/0!</v>
      </c>
      <c r="CM49" s="321"/>
      <c r="CN49" s="321"/>
      <c r="CO49" s="334"/>
      <c r="CP49" s="334"/>
      <c r="CQ49" s="334"/>
      <c r="CR49" s="356">
        <f t="shared" si="209"/>
        <v>0</v>
      </c>
      <c r="CT49" s="42" t="s">
        <v>185</v>
      </c>
      <c r="CV49" s="1">
        <v>3</v>
      </c>
      <c r="DA49" s="326"/>
      <c r="DB49" s="326"/>
      <c r="DC49" s="334"/>
      <c r="DD49" s="334"/>
      <c r="DE49" s="334"/>
      <c r="DF49" s="356">
        <f t="shared" si="210"/>
        <v>0</v>
      </c>
      <c r="DH49" s="42" t="s">
        <v>185</v>
      </c>
      <c r="DJ49" s="1">
        <v>3</v>
      </c>
      <c r="DO49" s="1">
        <f>B49</f>
        <v>30</v>
      </c>
    </row>
    <row r="50" spans="1:122" ht="23.5" customHeight="1">
      <c r="A50" s="77" t="s">
        <v>8</v>
      </c>
      <c r="B50" s="68"/>
      <c r="C50" s="57">
        <f t="shared" si="171"/>
        <v>0</v>
      </c>
      <c r="D50" s="54"/>
      <c r="E50" s="7">
        <f t="shared" si="172"/>
        <v>0</v>
      </c>
      <c r="F50" s="54"/>
      <c r="G50" s="7">
        <f t="shared" si="173"/>
        <v>0</v>
      </c>
      <c r="H50" s="54"/>
      <c r="I50" s="6">
        <f t="shared" si="174"/>
        <v>0</v>
      </c>
      <c r="J50" s="54"/>
      <c r="K50" s="6">
        <f t="shared" si="175"/>
        <v>0</v>
      </c>
      <c r="L50" s="6">
        <f t="shared" si="190"/>
        <v>0</v>
      </c>
      <c r="M50" s="6" t="e">
        <f t="shared" si="191"/>
        <v>#DIV/0!</v>
      </c>
      <c r="N50" s="70" t="s">
        <v>95</v>
      </c>
      <c r="O50" s="54">
        <v>150</v>
      </c>
      <c r="P50" s="54"/>
      <c r="Q50" s="76" t="e">
        <f t="shared" si="192"/>
        <v>#DIV/0!</v>
      </c>
      <c r="R50" s="2"/>
      <c r="T50" s="107">
        <v>3300</v>
      </c>
      <c r="U50" s="107">
        <v>3800</v>
      </c>
      <c r="V50" s="107">
        <v>4800</v>
      </c>
      <c r="W50" s="107">
        <v>2000</v>
      </c>
      <c r="X50" s="107"/>
      <c r="Y50" s="77" t="s">
        <v>8</v>
      </c>
      <c r="Z50" s="48">
        <f t="shared" si="176"/>
        <v>0</v>
      </c>
      <c r="AA50" s="57">
        <f t="shared" si="177"/>
        <v>0</v>
      </c>
      <c r="AB50" s="7">
        <f t="shared" si="178"/>
        <v>0</v>
      </c>
      <c r="AC50" s="7">
        <f t="shared" si="179"/>
        <v>0</v>
      </c>
      <c r="AD50" s="7">
        <f t="shared" si="193"/>
        <v>0</v>
      </c>
      <c r="AE50" s="7">
        <f t="shared" si="180"/>
        <v>0</v>
      </c>
      <c r="AF50" s="7">
        <f t="shared" si="194"/>
        <v>0</v>
      </c>
      <c r="AG50" s="7">
        <f t="shared" si="181"/>
        <v>0</v>
      </c>
      <c r="AH50" s="7">
        <f t="shared" si="195"/>
        <v>0</v>
      </c>
      <c r="AI50" s="7">
        <f t="shared" si="182"/>
        <v>0</v>
      </c>
      <c r="AJ50" s="7">
        <f t="shared" si="196"/>
        <v>0</v>
      </c>
      <c r="AK50" s="6" t="e">
        <f t="shared" si="197"/>
        <v>#DIV/0!</v>
      </c>
      <c r="AL50" s="70" t="str">
        <f t="shared" si="198"/>
        <v>ON2</v>
      </c>
      <c r="AM50" s="7">
        <f t="shared" si="198"/>
        <v>150</v>
      </c>
      <c r="AN50" s="6">
        <f t="shared" si="198"/>
        <v>0</v>
      </c>
      <c r="AO50" s="76" t="e">
        <f t="shared" si="199"/>
        <v>#DIV/0!</v>
      </c>
      <c r="AP50" s="2"/>
      <c r="AR50" s="107">
        <v>1700</v>
      </c>
      <c r="AS50" s="107">
        <v>2200</v>
      </c>
      <c r="AT50" s="107">
        <v>2200</v>
      </c>
      <c r="AU50" s="107">
        <v>1400</v>
      </c>
      <c r="AV50" s="107"/>
      <c r="AW50" s="77" t="s">
        <v>8</v>
      </c>
      <c r="AX50" s="48">
        <f t="shared" si="200"/>
        <v>0</v>
      </c>
      <c r="AY50" s="57">
        <f t="shared" si="200"/>
        <v>0</v>
      </c>
      <c r="AZ50" s="54">
        <v>10</v>
      </c>
      <c r="BA50" s="7">
        <f t="shared" si="183"/>
        <v>0</v>
      </c>
      <c r="BB50" s="54">
        <v>24</v>
      </c>
      <c r="BC50" s="7">
        <f t="shared" si="184"/>
        <v>0</v>
      </c>
      <c r="BD50" s="54">
        <v>12</v>
      </c>
      <c r="BE50" s="6">
        <f t="shared" si="185"/>
        <v>0</v>
      </c>
      <c r="BF50" s="54"/>
      <c r="BG50" s="6">
        <f t="shared" si="186"/>
        <v>0</v>
      </c>
      <c r="BH50" s="6">
        <f t="shared" si="201"/>
        <v>0</v>
      </c>
      <c r="BI50" s="6" t="e">
        <f t="shared" si="201"/>
        <v>#DIV/0!</v>
      </c>
      <c r="BJ50" s="6">
        <f t="shared" si="202"/>
        <v>0</v>
      </c>
      <c r="BK50" s="7" t="e">
        <f t="shared" si="202"/>
        <v>#DIV/0!</v>
      </c>
      <c r="BL50" s="101">
        <f t="shared" si="203"/>
        <v>0</v>
      </c>
      <c r="BM50" s="90" t="e">
        <f t="shared" si="203"/>
        <v>#DIV/0!</v>
      </c>
      <c r="BN50" s="90"/>
      <c r="BO50" s="76" t="e">
        <f t="shared" si="204"/>
        <v>#DIV/0!</v>
      </c>
      <c r="BP50" s="2"/>
      <c r="BR50" s="55"/>
      <c r="BS50" s="55"/>
      <c r="BT50" s="55"/>
      <c r="BU50" s="55"/>
      <c r="BV50" s="173" t="s">
        <v>8</v>
      </c>
      <c r="BW50" s="190">
        <f t="shared" si="205"/>
        <v>0</v>
      </c>
      <c r="BX50" s="119"/>
      <c r="BY50" s="178"/>
      <c r="BZ50" s="178" t="e">
        <f t="shared" si="187"/>
        <v>#DIV/0!</v>
      </c>
      <c r="CA50" s="801"/>
      <c r="CB50" s="179" t="e">
        <f t="shared" si="188"/>
        <v>#DIV/0!</v>
      </c>
      <c r="CC50" s="179"/>
      <c r="CD50" s="179"/>
      <c r="CE50" s="180">
        <f t="shared" si="206"/>
        <v>0</v>
      </c>
      <c r="CF50" s="181" t="e">
        <f t="shared" si="207"/>
        <v>#DIV/0!</v>
      </c>
      <c r="CG50" s="291"/>
      <c r="CH50" s="291"/>
      <c r="CI50" s="291"/>
      <c r="CJ50" s="291">
        <f t="shared" si="208"/>
        <v>0</v>
      </c>
      <c r="CK50" s="182" t="e">
        <f t="shared" si="189"/>
        <v>#DIV/0!</v>
      </c>
      <c r="CM50" s="321"/>
      <c r="CN50" s="321"/>
      <c r="CO50" s="334"/>
      <c r="CP50" s="334"/>
      <c r="CQ50" s="334"/>
      <c r="CR50" s="356">
        <f t="shared" si="209"/>
        <v>0</v>
      </c>
      <c r="CT50" s="42" t="s">
        <v>177</v>
      </c>
      <c r="CV50" s="1">
        <v>2</v>
      </c>
      <c r="DA50" s="326"/>
      <c r="DB50" s="326"/>
      <c r="DC50" s="334"/>
      <c r="DD50" s="334"/>
      <c r="DE50" s="334"/>
      <c r="DF50" s="356">
        <f t="shared" si="210"/>
        <v>0</v>
      </c>
      <c r="DH50" s="42" t="s">
        <v>177</v>
      </c>
      <c r="DJ50" s="1">
        <v>2</v>
      </c>
      <c r="DO50" s="1">
        <v>0</v>
      </c>
    </row>
    <row r="51" spans="1:122" ht="23.5" customHeight="1">
      <c r="A51" s="77" t="s">
        <v>9</v>
      </c>
      <c r="B51" s="68"/>
      <c r="C51" s="57">
        <f t="shared" si="171"/>
        <v>0</v>
      </c>
      <c r="D51" s="54"/>
      <c r="E51" s="7">
        <f t="shared" si="172"/>
        <v>0</v>
      </c>
      <c r="F51" s="54"/>
      <c r="G51" s="7">
        <f t="shared" si="173"/>
        <v>0</v>
      </c>
      <c r="H51" s="54"/>
      <c r="I51" s="6">
        <f t="shared" si="174"/>
        <v>0</v>
      </c>
      <c r="J51" s="54"/>
      <c r="K51" s="6">
        <f t="shared" si="175"/>
        <v>0</v>
      </c>
      <c r="L51" s="6">
        <f t="shared" si="190"/>
        <v>0</v>
      </c>
      <c r="M51" s="6" t="e">
        <f t="shared" si="191"/>
        <v>#DIV/0!</v>
      </c>
      <c r="N51" s="70" t="s">
        <v>95</v>
      </c>
      <c r="O51" s="54">
        <v>150</v>
      </c>
      <c r="P51" s="54"/>
      <c r="Q51" s="76" t="e">
        <f t="shared" si="192"/>
        <v>#DIV/0!</v>
      </c>
      <c r="R51" s="2"/>
      <c r="T51" s="107">
        <v>3300</v>
      </c>
      <c r="U51" s="107">
        <v>3800</v>
      </c>
      <c r="V51" s="107">
        <v>4800</v>
      </c>
      <c r="W51" s="107">
        <v>2000</v>
      </c>
      <c r="X51" s="107"/>
      <c r="Y51" s="77" t="s">
        <v>9</v>
      </c>
      <c r="Z51" s="48">
        <f t="shared" si="176"/>
        <v>0</v>
      </c>
      <c r="AA51" s="57">
        <f t="shared" si="177"/>
        <v>0</v>
      </c>
      <c r="AB51" s="7">
        <f t="shared" si="178"/>
        <v>0</v>
      </c>
      <c r="AC51" s="7">
        <f t="shared" si="179"/>
        <v>0</v>
      </c>
      <c r="AD51" s="7">
        <f t="shared" si="193"/>
        <v>0</v>
      </c>
      <c r="AE51" s="7">
        <f t="shared" si="180"/>
        <v>0</v>
      </c>
      <c r="AF51" s="7">
        <f t="shared" si="194"/>
        <v>0</v>
      </c>
      <c r="AG51" s="7">
        <f t="shared" si="181"/>
        <v>0</v>
      </c>
      <c r="AH51" s="7">
        <f t="shared" si="195"/>
        <v>0</v>
      </c>
      <c r="AI51" s="7">
        <f t="shared" si="182"/>
        <v>0</v>
      </c>
      <c r="AJ51" s="7">
        <f t="shared" si="196"/>
        <v>0</v>
      </c>
      <c r="AK51" s="6" t="e">
        <f t="shared" si="197"/>
        <v>#DIV/0!</v>
      </c>
      <c r="AL51" s="70" t="str">
        <f t="shared" si="198"/>
        <v>ON2</v>
      </c>
      <c r="AM51" s="7">
        <f t="shared" si="198"/>
        <v>150</v>
      </c>
      <c r="AN51" s="6">
        <f t="shared" si="198"/>
        <v>0</v>
      </c>
      <c r="AO51" s="76" t="e">
        <f t="shared" si="199"/>
        <v>#DIV/0!</v>
      </c>
      <c r="AP51" s="2"/>
      <c r="AR51" s="107">
        <v>1700</v>
      </c>
      <c r="AS51" s="107">
        <v>2200</v>
      </c>
      <c r="AT51" s="107">
        <v>2200</v>
      </c>
      <c r="AU51" s="107">
        <v>1400</v>
      </c>
      <c r="AV51" s="107"/>
      <c r="AW51" s="77" t="s">
        <v>9</v>
      </c>
      <c r="AX51" s="48">
        <f t="shared" si="200"/>
        <v>0</v>
      </c>
      <c r="AY51" s="57">
        <f t="shared" si="200"/>
        <v>0</v>
      </c>
      <c r="AZ51" s="54">
        <v>10</v>
      </c>
      <c r="BA51" s="7">
        <f t="shared" si="183"/>
        <v>0</v>
      </c>
      <c r="BB51" s="54">
        <v>24</v>
      </c>
      <c r="BC51" s="7">
        <f t="shared" si="184"/>
        <v>0</v>
      </c>
      <c r="BD51" s="54">
        <v>12</v>
      </c>
      <c r="BE51" s="6">
        <f t="shared" si="185"/>
        <v>0</v>
      </c>
      <c r="BF51" s="54"/>
      <c r="BG51" s="6">
        <f t="shared" si="186"/>
        <v>0</v>
      </c>
      <c r="BH51" s="6">
        <f t="shared" si="201"/>
        <v>0</v>
      </c>
      <c r="BI51" s="6" t="e">
        <f t="shared" si="201"/>
        <v>#DIV/0!</v>
      </c>
      <c r="BJ51" s="6">
        <f t="shared" si="202"/>
        <v>0</v>
      </c>
      <c r="BK51" s="7" t="e">
        <f t="shared" si="202"/>
        <v>#DIV/0!</v>
      </c>
      <c r="BL51" s="101">
        <f t="shared" si="203"/>
        <v>0</v>
      </c>
      <c r="BM51" s="90" t="e">
        <f t="shared" si="203"/>
        <v>#DIV/0!</v>
      </c>
      <c r="BN51" s="90"/>
      <c r="BO51" s="76" t="e">
        <f t="shared" si="204"/>
        <v>#DIV/0!</v>
      </c>
      <c r="BP51" s="2"/>
      <c r="BR51" s="55"/>
      <c r="BS51" s="55"/>
      <c r="BT51" s="55"/>
      <c r="BU51" s="55"/>
      <c r="BV51" s="173" t="s">
        <v>9</v>
      </c>
      <c r="BW51" s="190">
        <f t="shared" si="205"/>
        <v>0</v>
      </c>
      <c r="BX51" s="119"/>
      <c r="BY51" s="178"/>
      <c r="BZ51" s="178" t="e">
        <f t="shared" si="187"/>
        <v>#DIV/0!</v>
      </c>
      <c r="CA51" s="801"/>
      <c r="CB51" s="179" t="e">
        <f t="shared" si="188"/>
        <v>#DIV/0!</v>
      </c>
      <c r="CC51" s="179"/>
      <c r="CD51" s="179"/>
      <c r="CE51" s="180">
        <f t="shared" si="206"/>
        <v>0</v>
      </c>
      <c r="CF51" s="181" t="e">
        <f t="shared" si="207"/>
        <v>#DIV/0!</v>
      </c>
      <c r="CG51" s="291"/>
      <c r="CH51" s="291"/>
      <c r="CI51" s="291"/>
      <c r="CJ51" s="291">
        <f t="shared" si="208"/>
        <v>0</v>
      </c>
      <c r="CK51" s="182" t="e">
        <f t="shared" si="189"/>
        <v>#DIV/0!</v>
      </c>
      <c r="CM51" s="321"/>
      <c r="CN51" s="326"/>
      <c r="CO51" s="334"/>
      <c r="CP51" s="334"/>
      <c r="CQ51" s="334"/>
      <c r="CR51" s="356">
        <f t="shared" si="209"/>
        <v>0</v>
      </c>
      <c r="CT51" s="42" t="s">
        <v>178</v>
      </c>
      <c r="CV51" s="1">
        <v>1</v>
      </c>
      <c r="DA51" s="326"/>
      <c r="DB51" s="326"/>
      <c r="DC51" s="334"/>
      <c r="DD51" s="334"/>
      <c r="DE51" s="334"/>
      <c r="DF51" s="356">
        <f t="shared" si="210"/>
        <v>0</v>
      </c>
      <c r="DH51" s="42" t="s">
        <v>178</v>
      </c>
      <c r="DJ51" s="1">
        <v>1</v>
      </c>
      <c r="DO51" s="1">
        <f>B51</f>
        <v>0</v>
      </c>
    </row>
    <row r="52" spans="1:122" ht="23.5" customHeight="1">
      <c r="A52" s="77" t="s">
        <v>10</v>
      </c>
      <c r="B52" s="68"/>
      <c r="C52" s="57">
        <f t="shared" si="171"/>
        <v>0</v>
      </c>
      <c r="D52" s="54"/>
      <c r="E52" s="7">
        <f t="shared" si="172"/>
        <v>0</v>
      </c>
      <c r="F52" s="54"/>
      <c r="G52" s="7">
        <f t="shared" si="173"/>
        <v>0</v>
      </c>
      <c r="H52" s="54"/>
      <c r="I52" s="6">
        <f t="shared" si="174"/>
        <v>0</v>
      </c>
      <c r="J52" s="54"/>
      <c r="K52" s="6">
        <f t="shared" si="175"/>
        <v>0</v>
      </c>
      <c r="L52" s="6">
        <f t="shared" si="190"/>
        <v>0</v>
      </c>
      <c r="M52" s="6" t="e">
        <f t="shared" si="191"/>
        <v>#DIV/0!</v>
      </c>
      <c r="N52" s="70" t="s">
        <v>94</v>
      </c>
      <c r="O52" s="54">
        <v>160</v>
      </c>
      <c r="P52" s="54"/>
      <c r="Q52" s="76" t="e">
        <f t="shared" si="192"/>
        <v>#DIV/0!</v>
      </c>
      <c r="R52" s="2"/>
      <c r="T52" s="107">
        <v>3300</v>
      </c>
      <c r="U52" s="107">
        <v>3800</v>
      </c>
      <c r="V52" s="107">
        <v>4800</v>
      </c>
      <c r="W52" s="107">
        <v>2000</v>
      </c>
      <c r="X52" s="107"/>
      <c r="Y52" s="77" t="s">
        <v>10</v>
      </c>
      <c r="Z52" s="48">
        <f t="shared" si="176"/>
        <v>0</v>
      </c>
      <c r="AA52" s="57">
        <f t="shared" si="177"/>
        <v>0</v>
      </c>
      <c r="AB52" s="7">
        <f t="shared" si="178"/>
        <v>0</v>
      </c>
      <c r="AC52" s="7">
        <f t="shared" si="179"/>
        <v>0</v>
      </c>
      <c r="AD52" s="7">
        <f t="shared" si="193"/>
        <v>0</v>
      </c>
      <c r="AE52" s="7">
        <f t="shared" si="180"/>
        <v>0</v>
      </c>
      <c r="AF52" s="7">
        <f t="shared" si="194"/>
        <v>0</v>
      </c>
      <c r="AG52" s="7">
        <f t="shared" si="181"/>
        <v>0</v>
      </c>
      <c r="AH52" s="7">
        <f t="shared" si="195"/>
        <v>0</v>
      </c>
      <c r="AI52" s="7">
        <f t="shared" si="182"/>
        <v>0</v>
      </c>
      <c r="AJ52" s="7">
        <f t="shared" si="196"/>
        <v>0</v>
      </c>
      <c r="AK52" s="6" t="e">
        <f t="shared" si="197"/>
        <v>#DIV/0!</v>
      </c>
      <c r="AL52" s="70" t="str">
        <f t="shared" si="198"/>
        <v>ON1</v>
      </c>
      <c r="AM52" s="7">
        <f t="shared" si="198"/>
        <v>160</v>
      </c>
      <c r="AN52" s="6">
        <f t="shared" si="198"/>
        <v>0</v>
      </c>
      <c r="AO52" s="76" t="e">
        <f t="shared" si="199"/>
        <v>#DIV/0!</v>
      </c>
      <c r="AP52" s="2"/>
      <c r="AR52" s="107">
        <v>1700</v>
      </c>
      <c r="AS52" s="107">
        <v>2200</v>
      </c>
      <c r="AT52" s="107">
        <v>2200</v>
      </c>
      <c r="AU52" s="107">
        <v>1400</v>
      </c>
      <c r="AV52" s="107"/>
      <c r="AW52" s="77" t="s">
        <v>10</v>
      </c>
      <c r="AX52" s="48">
        <f t="shared" si="200"/>
        <v>0</v>
      </c>
      <c r="AY52" s="57">
        <f t="shared" si="200"/>
        <v>0</v>
      </c>
      <c r="AZ52" s="54">
        <v>10</v>
      </c>
      <c r="BA52" s="7">
        <f t="shared" si="183"/>
        <v>0</v>
      </c>
      <c r="BB52" s="54">
        <v>24</v>
      </c>
      <c r="BC52" s="7">
        <f t="shared" si="184"/>
        <v>0</v>
      </c>
      <c r="BD52" s="54">
        <v>12</v>
      </c>
      <c r="BE52" s="6">
        <f t="shared" si="185"/>
        <v>0</v>
      </c>
      <c r="BF52" s="54"/>
      <c r="BG52" s="6">
        <f t="shared" si="186"/>
        <v>0</v>
      </c>
      <c r="BH52" s="6">
        <f t="shared" si="201"/>
        <v>0</v>
      </c>
      <c r="BI52" s="6" t="e">
        <f t="shared" si="201"/>
        <v>#DIV/0!</v>
      </c>
      <c r="BJ52" s="6">
        <f t="shared" si="202"/>
        <v>0</v>
      </c>
      <c r="BK52" s="7" t="e">
        <f t="shared" si="202"/>
        <v>#DIV/0!</v>
      </c>
      <c r="BL52" s="101">
        <f t="shared" si="203"/>
        <v>0</v>
      </c>
      <c r="BM52" s="90" t="e">
        <f t="shared" si="203"/>
        <v>#DIV/0!</v>
      </c>
      <c r="BN52" s="90"/>
      <c r="BO52" s="76" t="e">
        <f t="shared" si="204"/>
        <v>#DIV/0!</v>
      </c>
      <c r="BP52" s="2"/>
      <c r="BR52" s="55"/>
      <c r="BS52" s="55"/>
      <c r="BT52" s="55"/>
      <c r="BU52" s="55"/>
      <c r="BV52" s="173" t="s">
        <v>10</v>
      </c>
      <c r="BW52" s="190">
        <f t="shared" si="205"/>
        <v>0</v>
      </c>
      <c r="BX52" s="119"/>
      <c r="BY52" s="178"/>
      <c r="BZ52" s="178" t="e">
        <f t="shared" si="187"/>
        <v>#DIV/0!</v>
      </c>
      <c r="CA52" s="801"/>
      <c r="CB52" s="179" t="e">
        <f t="shared" si="188"/>
        <v>#DIV/0!</v>
      </c>
      <c r="CC52" s="179"/>
      <c r="CD52" s="179"/>
      <c r="CE52" s="180">
        <f t="shared" si="206"/>
        <v>0</v>
      </c>
      <c r="CF52" s="181" t="e">
        <f t="shared" si="207"/>
        <v>#DIV/0!</v>
      </c>
      <c r="CG52" s="291"/>
      <c r="CH52" s="291"/>
      <c r="CI52" s="291"/>
      <c r="CJ52" s="291">
        <f t="shared" si="208"/>
        <v>0</v>
      </c>
      <c r="CK52" s="182" t="e">
        <f t="shared" si="189"/>
        <v>#DIV/0!</v>
      </c>
      <c r="CM52" s="322"/>
      <c r="CN52" s="321"/>
      <c r="CO52" s="334"/>
      <c r="CP52" s="334"/>
      <c r="CQ52" s="334"/>
      <c r="CR52" s="356">
        <f t="shared" si="209"/>
        <v>0</v>
      </c>
      <c r="CT52" s="42" t="s">
        <v>183</v>
      </c>
      <c r="CV52" s="1">
        <v>0</v>
      </c>
      <c r="DA52" s="326"/>
      <c r="DB52" s="326"/>
      <c r="DC52" s="334"/>
      <c r="DD52" s="334"/>
      <c r="DE52" s="334"/>
      <c r="DF52" s="356">
        <f t="shared" si="210"/>
        <v>0</v>
      </c>
      <c r="DH52" s="42" t="s">
        <v>183</v>
      </c>
      <c r="DJ52" s="1">
        <v>0</v>
      </c>
      <c r="DO52" s="1">
        <f>B52</f>
        <v>0</v>
      </c>
      <c r="DR52" s="1" t="s">
        <v>658</v>
      </c>
    </row>
    <row r="53" spans="1:122" ht="23.5" customHeight="1" thickBot="1">
      <c r="A53" s="78" t="s">
        <v>11</v>
      </c>
      <c r="B53" s="68"/>
      <c r="C53" s="57">
        <f t="shared" si="171"/>
        <v>0</v>
      </c>
      <c r="D53" s="54"/>
      <c r="E53" s="7">
        <f t="shared" si="172"/>
        <v>0</v>
      </c>
      <c r="F53" s="54"/>
      <c r="G53" s="7">
        <f t="shared" si="173"/>
        <v>0</v>
      </c>
      <c r="H53" s="54"/>
      <c r="I53" s="6">
        <f t="shared" si="174"/>
        <v>0</v>
      </c>
      <c r="J53" s="54"/>
      <c r="K53" s="6">
        <f t="shared" si="175"/>
        <v>0</v>
      </c>
      <c r="L53" s="6">
        <f t="shared" si="190"/>
        <v>0</v>
      </c>
      <c r="M53" s="6" t="e">
        <f t="shared" si="191"/>
        <v>#DIV/0!</v>
      </c>
      <c r="N53" s="70" t="s">
        <v>92</v>
      </c>
      <c r="O53" s="54">
        <v>180</v>
      </c>
      <c r="P53" s="54"/>
      <c r="Q53" s="76" t="e">
        <f t="shared" si="192"/>
        <v>#DIV/0!</v>
      </c>
      <c r="R53" s="2"/>
      <c r="T53" s="107">
        <v>3300</v>
      </c>
      <c r="U53" s="107">
        <v>3800</v>
      </c>
      <c r="V53" s="107">
        <v>4800</v>
      </c>
      <c r="W53" s="107">
        <v>2000</v>
      </c>
      <c r="X53" s="107"/>
      <c r="Y53" s="78" t="s">
        <v>11</v>
      </c>
      <c r="Z53" s="48">
        <f t="shared" si="176"/>
        <v>0</v>
      </c>
      <c r="AA53" s="57">
        <f t="shared" si="177"/>
        <v>0</v>
      </c>
      <c r="AB53" s="7">
        <f t="shared" si="178"/>
        <v>0</v>
      </c>
      <c r="AC53" s="7">
        <f t="shared" si="179"/>
        <v>0</v>
      </c>
      <c r="AD53" s="7">
        <f t="shared" si="193"/>
        <v>0</v>
      </c>
      <c r="AE53" s="7">
        <f t="shared" si="180"/>
        <v>0</v>
      </c>
      <c r="AF53" s="7">
        <f t="shared" si="194"/>
        <v>0</v>
      </c>
      <c r="AG53" s="7">
        <f t="shared" si="181"/>
        <v>0</v>
      </c>
      <c r="AH53" s="7">
        <f t="shared" si="195"/>
        <v>0</v>
      </c>
      <c r="AI53" s="7">
        <f t="shared" si="182"/>
        <v>0</v>
      </c>
      <c r="AJ53" s="7">
        <f t="shared" si="196"/>
        <v>0</v>
      </c>
      <c r="AK53" s="6" t="e">
        <f t="shared" si="197"/>
        <v>#DIV/0!</v>
      </c>
      <c r="AL53" s="70" t="str">
        <f t="shared" si="198"/>
        <v>TOP1</v>
      </c>
      <c r="AM53" s="7">
        <f t="shared" si="198"/>
        <v>180</v>
      </c>
      <c r="AN53" s="6">
        <f t="shared" si="198"/>
        <v>0</v>
      </c>
      <c r="AO53" s="76" t="e">
        <f t="shared" si="199"/>
        <v>#DIV/0!</v>
      </c>
      <c r="AP53" s="2"/>
      <c r="AR53" s="107">
        <v>1700</v>
      </c>
      <c r="AS53" s="107">
        <v>2200</v>
      </c>
      <c r="AT53" s="107">
        <v>2200</v>
      </c>
      <c r="AU53" s="107">
        <v>1400</v>
      </c>
      <c r="AV53" s="107"/>
      <c r="AW53" s="78" t="s">
        <v>11</v>
      </c>
      <c r="AX53" s="48">
        <f t="shared" si="200"/>
        <v>0</v>
      </c>
      <c r="AY53" s="57">
        <f t="shared" si="200"/>
        <v>0</v>
      </c>
      <c r="AZ53" s="54">
        <v>10</v>
      </c>
      <c r="BA53" s="7">
        <f t="shared" si="183"/>
        <v>0</v>
      </c>
      <c r="BB53" s="54">
        <v>28</v>
      </c>
      <c r="BC53" s="7">
        <f t="shared" si="184"/>
        <v>0</v>
      </c>
      <c r="BD53" s="54">
        <v>12</v>
      </c>
      <c r="BE53" s="6">
        <f t="shared" si="185"/>
        <v>0</v>
      </c>
      <c r="BF53" s="54"/>
      <c r="BG53" s="6">
        <f t="shared" si="186"/>
        <v>0</v>
      </c>
      <c r="BH53" s="6">
        <f t="shared" si="201"/>
        <v>0</v>
      </c>
      <c r="BI53" s="6" t="e">
        <f t="shared" si="201"/>
        <v>#DIV/0!</v>
      </c>
      <c r="BJ53" s="6">
        <f t="shared" si="202"/>
        <v>0</v>
      </c>
      <c r="BK53" s="7" t="e">
        <f t="shared" si="202"/>
        <v>#DIV/0!</v>
      </c>
      <c r="BL53" s="101">
        <f t="shared" si="203"/>
        <v>0</v>
      </c>
      <c r="BM53" s="90" t="e">
        <f t="shared" si="203"/>
        <v>#DIV/0!</v>
      </c>
      <c r="BN53" s="90"/>
      <c r="BO53" s="76" t="e">
        <f t="shared" si="204"/>
        <v>#DIV/0!</v>
      </c>
      <c r="BP53" s="2"/>
      <c r="BR53" s="55"/>
      <c r="BS53" s="55"/>
      <c r="BT53" s="55"/>
      <c r="BU53" s="55"/>
      <c r="BV53" s="183" t="s">
        <v>11</v>
      </c>
      <c r="BW53" s="190">
        <f t="shared" si="205"/>
        <v>0</v>
      </c>
      <c r="BX53" s="119"/>
      <c r="BY53" s="178"/>
      <c r="BZ53" s="178" t="e">
        <f t="shared" si="187"/>
        <v>#DIV/0!</v>
      </c>
      <c r="CA53" s="801"/>
      <c r="CB53" s="179" t="e">
        <f t="shared" si="188"/>
        <v>#DIV/0!</v>
      </c>
      <c r="CC53" s="179"/>
      <c r="CD53" s="179"/>
      <c r="CE53" s="180">
        <f t="shared" si="206"/>
        <v>0</v>
      </c>
      <c r="CF53" s="181" t="e">
        <f t="shared" si="207"/>
        <v>#DIV/0!</v>
      </c>
      <c r="CG53" s="291"/>
      <c r="CH53" s="291"/>
      <c r="CI53" s="291"/>
      <c r="CJ53" s="291">
        <f t="shared" si="208"/>
        <v>0</v>
      </c>
      <c r="CK53" s="182" t="e">
        <f t="shared" si="189"/>
        <v>#DIV/0!</v>
      </c>
      <c r="CM53" s="323"/>
      <c r="CN53" s="810"/>
      <c r="CO53" s="334"/>
      <c r="CP53" s="334"/>
      <c r="CQ53" s="334"/>
      <c r="CR53" s="357">
        <f t="shared" si="209"/>
        <v>0</v>
      </c>
      <c r="CT53" s="1" t="s">
        <v>186</v>
      </c>
      <c r="DA53" s="327"/>
      <c r="DB53" s="327"/>
      <c r="DC53" s="335"/>
      <c r="DD53" s="334"/>
      <c r="DE53" s="334"/>
      <c r="DF53" s="357">
        <f t="shared" si="210"/>
        <v>0</v>
      </c>
      <c r="DH53" s="1" t="s">
        <v>186</v>
      </c>
      <c r="DO53" s="1">
        <f>B53</f>
        <v>0</v>
      </c>
    </row>
    <row r="54" spans="1:122" s="340" customFormat="1" ht="43" customHeight="1" thickTop="1" thickBot="1">
      <c r="A54" s="1423" t="s">
        <v>16</v>
      </c>
      <c r="B54" s="1424"/>
      <c r="C54" s="336">
        <f>SUM(C47:C53)</f>
        <v>0</v>
      </c>
      <c r="D54" s="336">
        <f>SUM(D47:D53)</f>
        <v>0</v>
      </c>
      <c r="E54" s="336">
        <f t="shared" ref="E54:J54" si="211">SUM(E47:E53)</f>
        <v>0</v>
      </c>
      <c r="F54" s="336">
        <f t="shared" si="211"/>
        <v>0</v>
      </c>
      <c r="G54" s="336">
        <f t="shared" si="211"/>
        <v>0</v>
      </c>
      <c r="H54" s="336">
        <f t="shared" si="211"/>
        <v>0</v>
      </c>
      <c r="I54" s="336">
        <f t="shared" si="211"/>
        <v>0</v>
      </c>
      <c r="J54" s="336">
        <f t="shared" si="211"/>
        <v>0</v>
      </c>
      <c r="K54" s="336">
        <f>SUM(K47:K53)</f>
        <v>0</v>
      </c>
      <c r="L54" s="336">
        <f>SUM(L47:L53)</f>
        <v>0</v>
      </c>
      <c r="M54" s="336" t="e">
        <f>L54/C54</f>
        <v>#DIV/0!</v>
      </c>
      <c r="N54" s="337"/>
      <c r="O54" s="336">
        <f>SUM(O47:O53)</f>
        <v>1110</v>
      </c>
      <c r="P54" s="336">
        <f>SUM(P47:P53)</f>
        <v>0</v>
      </c>
      <c r="Q54" s="338" t="e">
        <f t="shared" si="192"/>
        <v>#DIV/0!</v>
      </c>
      <c r="R54" s="339"/>
      <c r="T54" s="340" t="s">
        <v>48</v>
      </c>
      <c r="U54" s="339">
        <f>C54/W54</f>
        <v>0</v>
      </c>
      <c r="V54" s="341" t="s">
        <v>49</v>
      </c>
      <c r="W54" s="342">
        <v>3</v>
      </c>
      <c r="Y54" s="1423" t="s">
        <v>16</v>
      </c>
      <c r="Z54" s="1424"/>
      <c r="AA54" s="343">
        <f>SUM(AA47:AA53)</f>
        <v>0</v>
      </c>
      <c r="AB54" s="343">
        <f>SUM(AB47:AB53)</f>
        <v>0</v>
      </c>
      <c r="AC54" s="343">
        <f t="shared" ref="AC54:AH54" si="212">SUM(AC47:AC53)</f>
        <v>0</v>
      </c>
      <c r="AD54" s="343">
        <f t="shared" si="212"/>
        <v>0</v>
      </c>
      <c r="AE54" s="343">
        <f t="shared" si="212"/>
        <v>0</v>
      </c>
      <c r="AF54" s="343">
        <f t="shared" si="212"/>
        <v>0</v>
      </c>
      <c r="AG54" s="343">
        <f t="shared" si="212"/>
        <v>0</v>
      </c>
      <c r="AH54" s="343">
        <f t="shared" si="212"/>
        <v>0</v>
      </c>
      <c r="AI54" s="343">
        <f>SUM(AI47:AI53)</f>
        <v>0</v>
      </c>
      <c r="AJ54" s="343">
        <f>SUM(AJ47:AJ53)</f>
        <v>0</v>
      </c>
      <c r="AK54" s="336" t="e">
        <f>AJ54/AA54</f>
        <v>#DIV/0!</v>
      </c>
      <c r="AL54" s="86"/>
      <c r="AM54" s="61">
        <f>SUM(AM47:AM53)</f>
        <v>1110</v>
      </c>
      <c r="AN54" s="61">
        <f>SUM(AN47:AN53)</f>
        <v>0</v>
      </c>
      <c r="AO54" s="76" t="e">
        <f>(AJ54+BH54)/AN54</f>
        <v>#DIV/0!</v>
      </c>
      <c r="AP54" s="339"/>
      <c r="AR54" s="340" t="s">
        <v>48</v>
      </c>
      <c r="AS54" s="339">
        <f>AA54/AU54</f>
        <v>0</v>
      </c>
      <c r="AT54" s="341" t="s">
        <v>49</v>
      </c>
      <c r="AU54" s="340">
        <f>W54</f>
        <v>3</v>
      </c>
      <c r="AW54" s="1423" t="s">
        <v>16</v>
      </c>
      <c r="AX54" s="1424"/>
      <c r="AY54" s="343">
        <f t="shared" si="200"/>
        <v>0</v>
      </c>
      <c r="AZ54" s="336">
        <f>SUM(AZ47:AZ53)</f>
        <v>84</v>
      </c>
      <c r="BA54" s="336">
        <f t="shared" ref="BA54:BF54" si="213">SUM(BA47:BA53)</f>
        <v>0</v>
      </c>
      <c r="BB54" s="336">
        <f t="shared" si="213"/>
        <v>120</v>
      </c>
      <c r="BC54" s="336">
        <f t="shared" si="213"/>
        <v>0</v>
      </c>
      <c r="BD54" s="336">
        <f t="shared" si="213"/>
        <v>60</v>
      </c>
      <c r="BE54" s="336">
        <f t="shared" si="213"/>
        <v>0</v>
      </c>
      <c r="BF54" s="336">
        <f t="shared" si="213"/>
        <v>0</v>
      </c>
      <c r="BG54" s="336">
        <f>SUM(BG47:BG53)</f>
        <v>0</v>
      </c>
      <c r="BH54" s="344">
        <f t="shared" si="201"/>
        <v>0</v>
      </c>
      <c r="BI54" s="344" t="e">
        <f t="shared" si="201"/>
        <v>#DIV/0!</v>
      </c>
      <c r="BJ54" s="344">
        <f t="shared" si="202"/>
        <v>0</v>
      </c>
      <c r="BK54" s="345" t="e">
        <f t="shared" si="202"/>
        <v>#DIV/0!</v>
      </c>
      <c r="BL54" s="336">
        <f>SUM(BL47:BL53)</f>
        <v>0</v>
      </c>
      <c r="BM54" s="346" t="e">
        <f>BI54+BK54</f>
        <v>#DIV/0!</v>
      </c>
      <c r="BN54" s="347"/>
      <c r="BO54" s="338" t="e">
        <f t="shared" si="204"/>
        <v>#DIV/0!</v>
      </c>
      <c r="BP54" s="339"/>
      <c r="BR54" s="340" t="s">
        <v>48</v>
      </c>
      <c r="BS54" s="339">
        <f>AY54/BU54</f>
        <v>0</v>
      </c>
      <c r="BT54" s="341" t="s">
        <v>49</v>
      </c>
      <c r="BU54" s="340">
        <f>W54</f>
        <v>3</v>
      </c>
      <c r="BV54" s="1423" t="s">
        <v>16</v>
      </c>
      <c r="BW54" s="1424"/>
      <c r="BX54" s="101">
        <f>SUM(BX47:BX53)</f>
        <v>136</v>
      </c>
      <c r="BY54" s="101">
        <f>SUM(BY47:BY53)</f>
        <v>107500</v>
      </c>
      <c r="BZ54" s="101">
        <f>BY54/BX54</f>
        <v>790.44117647058829</v>
      </c>
      <c r="CA54" s="101">
        <f>SUM(CA47:CA53)</f>
        <v>81500</v>
      </c>
      <c r="CB54" s="371">
        <f>CA54/BX54</f>
        <v>599.26470588235293</v>
      </c>
      <c r="CC54" s="371">
        <f>SUM(CC47:CC53)</f>
        <v>0</v>
      </c>
      <c r="CD54" s="371">
        <f>SUM(CD47:CD53)</f>
        <v>0</v>
      </c>
      <c r="CE54" s="180">
        <f>BY54+CA54+CC54+CD54</f>
        <v>189000</v>
      </c>
      <c r="CF54" s="375">
        <f>CE54/BX54</f>
        <v>1389.7058823529412</v>
      </c>
      <c r="CG54" s="538">
        <f>SUM(CG47:CG53)</f>
        <v>0</v>
      </c>
      <c r="CH54" s="538">
        <f>SUM(CH47:CH53)</f>
        <v>0</v>
      </c>
      <c r="CI54" s="538">
        <f>SUM(CI47:CI53)</f>
        <v>0</v>
      </c>
      <c r="CJ54" s="538">
        <f>SUM(CJ47:CJ53)</f>
        <v>0</v>
      </c>
      <c r="CK54" s="366" t="e">
        <f t="shared" si="189"/>
        <v>#DIV/0!</v>
      </c>
      <c r="CM54" s="386" t="e">
        <f>SUM(CM47:CM53)/CL54</f>
        <v>#DIV/0!</v>
      </c>
      <c r="CN54" s="387" t="e">
        <f>SUM(CN47:CN53)/CL54</f>
        <v>#DIV/0!</v>
      </c>
      <c r="CO54" s="403" t="e">
        <f>SUM(CO47:CO53)/CL54</f>
        <v>#DIV/0!</v>
      </c>
      <c r="CP54" s="403" t="e">
        <f>SUM(CP47:CP53)/CL54</f>
        <v>#DIV/0!</v>
      </c>
      <c r="CQ54" s="403" t="e">
        <f>SUM(CQ47:CQ53)/CL54</f>
        <v>#DIV/0!</v>
      </c>
      <c r="CR54" s="404" t="e">
        <f>SUM(CO54:CQ54)/3</f>
        <v>#DIV/0!</v>
      </c>
      <c r="CS54" s="341" t="s">
        <v>196</v>
      </c>
      <c r="CT54" s="1457" t="e">
        <f>CE54/CL54</f>
        <v>#DIV/0!</v>
      </c>
      <c r="CU54" s="1458"/>
      <c r="CV54" s="1458"/>
      <c r="CW54" s="1458"/>
      <c r="CX54" s="1459"/>
      <c r="CY54" s="368" t="s">
        <v>197</v>
      </c>
      <c r="CZ54" s="340">
        <v>2</v>
      </c>
      <c r="DA54" s="393">
        <f>SUM(DA47:DA53)/CZ54</f>
        <v>13.4</v>
      </c>
      <c r="DB54" s="394">
        <f>SUM(DB47:DB53)/CZ54</f>
        <v>22.65</v>
      </c>
      <c r="DC54" s="411">
        <f>SUM(DC47:DC53)/CZ54</f>
        <v>4</v>
      </c>
      <c r="DD54" s="411">
        <f>SUM(DD47:DD53)/CZ54</f>
        <v>4</v>
      </c>
      <c r="DE54" s="411">
        <f>SUM(DE47:DE53)/CZ54</f>
        <v>4</v>
      </c>
      <c r="DF54" s="412">
        <f>SUM(DC54:DE54)/3</f>
        <v>4</v>
      </c>
      <c r="DH54" s="1411">
        <f>CV54/CZ54</f>
        <v>0</v>
      </c>
      <c r="DI54" s="1412"/>
      <c r="DJ54" s="1412"/>
      <c r="DK54" s="1412"/>
      <c r="DL54" s="1413"/>
      <c r="DM54" s="368" t="s">
        <v>197</v>
      </c>
    </row>
    <row r="55" spans="1:122"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A55" s="1420" t="str">
        <f>CM55</f>
        <v>6th week</v>
      </c>
      <c r="DB55" s="1420"/>
      <c r="DC55" s="1420"/>
      <c r="DD55" s="1420"/>
      <c r="DE55" s="1420"/>
      <c r="DF55" s="1420"/>
    </row>
    <row r="56" spans="1:122"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A56" s="331" t="s">
        <v>172</v>
      </c>
      <c r="DB56" s="332" t="s">
        <v>173</v>
      </c>
      <c r="DC56" s="65" t="s">
        <v>174</v>
      </c>
      <c r="DD56" s="65" t="s">
        <v>175</v>
      </c>
      <c r="DE56" s="65" t="s">
        <v>176</v>
      </c>
      <c r="DF56" s="333" t="s">
        <v>184</v>
      </c>
      <c r="DH56" s="1" t="s">
        <v>179</v>
      </c>
      <c r="DJ56" s="46" t="s">
        <v>182</v>
      </c>
    </row>
    <row r="57" spans="1:122" ht="23.5" customHeight="1">
      <c r="A57" s="75" t="s">
        <v>5</v>
      </c>
      <c r="B57" s="68"/>
      <c r="C57" s="57">
        <f t="shared" ref="C57:C63" si="214">D57+F57+H57+J57</f>
        <v>0</v>
      </c>
      <c r="D57" s="54"/>
      <c r="E57" s="7">
        <f t="shared" ref="E57:E63" si="215">D57*T57</f>
        <v>0</v>
      </c>
      <c r="F57" s="54"/>
      <c r="G57" s="7">
        <f t="shared" ref="G57:G63" si="216">F57*U57</f>
        <v>0</v>
      </c>
      <c r="H57" s="54"/>
      <c r="I57" s="6">
        <f t="shared" ref="I57:I63" si="217">H57*V57</f>
        <v>0</v>
      </c>
      <c r="J57" s="54"/>
      <c r="K57" s="6">
        <f t="shared" ref="K57:K63" si="218">J57*W57</f>
        <v>0</v>
      </c>
      <c r="L57" s="6">
        <f>E57+G57+I57+K57</f>
        <v>0</v>
      </c>
      <c r="M57" s="6" t="e">
        <f>L57/C57</f>
        <v>#DIV/0!</v>
      </c>
      <c r="N57" s="70" t="s">
        <v>93</v>
      </c>
      <c r="O57" s="54">
        <v>170</v>
      </c>
      <c r="P57" s="54"/>
      <c r="Q57" s="76" t="e">
        <f>L57/P57</f>
        <v>#DIV/0!</v>
      </c>
      <c r="R57" s="2"/>
      <c r="T57" s="107">
        <v>3300</v>
      </c>
      <c r="U57" s="107">
        <v>3800</v>
      </c>
      <c r="V57" s="107">
        <v>4800</v>
      </c>
      <c r="W57" s="107">
        <v>2000</v>
      </c>
      <c r="X57" s="107"/>
      <c r="Y57" s="75" t="s">
        <v>5</v>
      </c>
      <c r="Z57" s="48">
        <f t="shared" ref="Z57:Z63" si="219">B57</f>
        <v>0</v>
      </c>
      <c r="AA57" s="57">
        <f t="shared" ref="AA57:AA63" si="220">AB57+AD57+AF57+AH57</f>
        <v>0</v>
      </c>
      <c r="AB57" s="7">
        <f t="shared" ref="AB57:AB63" si="221">D57</f>
        <v>0</v>
      </c>
      <c r="AC57" s="7">
        <f t="shared" ref="AC57:AC63" si="222">AB57*AR57</f>
        <v>0</v>
      </c>
      <c r="AD57" s="7">
        <f>F57</f>
        <v>0</v>
      </c>
      <c r="AE57" s="7">
        <f t="shared" ref="AE57:AE63" si="223">AD57*AS57</f>
        <v>0</v>
      </c>
      <c r="AF57" s="7">
        <f>H57</f>
        <v>0</v>
      </c>
      <c r="AG57" s="7">
        <f t="shared" ref="AG57:AG63" si="224">AF57*AT57</f>
        <v>0</v>
      </c>
      <c r="AH57" s="7">
        <f>J57</f>
        <v>0</v>
      </c>
      <c r="AI57" s="7">
        <f t="shared" ref="AI57:AI63" si="225">AH57*AU57</f>
        <v>0</v>
      </c>
      <c r="AJ57" s="7">
        <f>AC57+AE57+AG57+AI57</f>
        <v>0</v>
      </c>
      <c r="AK57" s="6" t="e">
        <f>AJ57/AA57</f>
        <v>#DIV/0!</v>
      </c>
      <c r="AL57" s="70" t="str">
        <f>N57</f>
        <v>TOP2</v>
      </c>
      <c r="AM57" s="7">
        <f>O57</f>
        <v>170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6">AZ57*BR57</f>
        <v>0</v>
      </c>
      <c r="BB57" s="54"/>
      <c r="BC57" s="7">
        <f t="shared" ref="BC57:BC63" si="227">BB57*BS57</f>
        <v>0</v>
      </c>
      <c r="BD57" s="54"/>
      <c r="BE57" s="6">
        <f t="shared" ref="BE57:BE63" si="228">BD57*BT57</f>
        <v>0</v>
      </c>
      <c r="BF57" s="54"/>
      <c r="BG57" s="6">
        <f t="shared" ref="BG57:BG63" si="229">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3" si="230">BY57/BX57</f>
        <v>#DIV/0!</v>
      </c>
      <c r="CA57" s="178"/>
      <c r="CB57" s="179" t="e">
        <f t="shared" ref="CB57:CB63" si="231">CA57/BX57</f>
        <v>#DIV/0!</v>
      </c>
      <c r="CC57" s="179"/>
      <c r="CD57" s="179"/>
      <c r="CE57" s="180">
        <f>BY57+CA57+CC57+CD57</f>
        <v>0</v>
      </c>
      <c r="CF57" s="181" t="e">
        <f>CE57/BX57</f>
        <v>#DIV/0!</v>
      </c>
      <c r="CG57" s="291"/>
      <c r="CH57" s="291"/>
      <c r="CI57" s="291"/>
      <c r="CJ57" s="291">
        <f>SUM(CG57:CI57)</f>
        <v>0</v>
      </c>
      <c r="CK57" s="182" t="e">
        <f t="shared" ref="CK57:CK64" si="232">CE57/CJ57</f>
        <v>#DIV/0!</v>
      </c>
      <c r="CM57" s="321"/>
      <c r="CN57" s="321"/>
      <c r="CO57" s="65"/>
      <c r="CP57" s="65"/>
      <c r="CQ57" s="65"/>
      <c r="CR57" s="356">
        <f>SUM(CO57:CQ57)/3</f>
        <v>0</v>
      </c>
      <c r="CT57" s="355" t="s">
        <v>180</v>
      </c>
      <c r="CU57" s="3"/>
      <c r="CV57" s="354">
        <v>5</v>
      </c>
      <c r="DA57" s="326"/>
      <c r="DB57" s="326"/>
      <c r="DC57" s="334"/>
      <c r="DD57" s="334"/>
      <c r="DE57" s="334"/>
      <c r="DF57" s="356">
        <f>SUM(DC57:DE57)/3</f>
        <v>0</v>
      </c>
      <c r="DH57" s="355" t="s">
        <v>180</v>
      </c>
      <c r="DI57" s="3"/>
      <c r="DJ57" s="354">
        <v>5</v>
      </c>
    </row>
    <row r="58" spans="1:122" ht="23.5" customHeight="1">
      <c r="A58" s="77" t="s">
        <v>6</v>
      </c>
      <c r="B58" s="68"/>
      <c r="C58" s="57">
        <f t="shared" si="214"/>
        <v>0</v>
      </c>
      <c r="D58" s="54"/>
      <c r="E58" s="7">
        <f t="shared" si="215"/>
        <v>0</v>
      </c>
      <c r="F58" s="54"/>
      <c r="G58" s="7">
        <f t="shared" si="216"/>
        <v>0</v>
      </c>
      <c r="H58" s="54"/>
      <c r="I58" s="6">
        <f t="shared" si="217"/>
        <v>0</v>
      </c>
      <c r="J58" s="54"/>
      <c r="K58" s="6">
        <f t="shared" si="218"/>
        <v>0</v>
      </c>
      <c r="L58" s="6">
        <f t="shared" ref="L58:L63" si="233">E58+G58+I58+K58</f>
        <v>0</v>
      </c>
      <c r="M58" s="6" t="e">
        <f t="shared" ref="M58:M63" si="234">L58/C58</f>
        <v>#DIV/0!</v>
      </c>
      <c r="N58" s="70" t="s">
        <v>96</v>
      </c>
      <c r="O58" s="54">
        <v>150</v>
      </c>
      <c r="P58" s="54"/>
      <c r="Q58" s="76" t="e">
        <f t="shared" ref="Q58:Q64" si="235">L58/P58</f>
        <v>#DIV/0!</v>
      </c>
      <c r="R58" s="2"/>
      <c r="T58" s="107">
        <v>3300</v>
      </c>
      <c r="U58" s="107">
        <v>3800</v>
      </c>
      <c r="V58" s="107">
        <v>4800</v>
      </c>
      <c r="W58" s="107">
        <v>2000</v>
      </c>
      <c r="X58" s="107"/>
      <c r="Y58" s="77" t="s">
        <v>6</v>
      </c>
      <c r="Z58" s="48">
        <f t="shared" si="219"/>
        <v>0</v>
      </c>
      <c r="AA58" s="57">
        <f t="shared" si="220"/>
        <v>0</v>
      </c>
      <c r="AB58" s="7">
        <f t="shared" si="221"/>
        <v>0</v>
      </c>
      <c r="AC58" s="7">
        <f t="shared" si="222"/>
        <v>0</v>
      </c>
      <c r="AD58" s="7">
        <f t="shared" ref="AD58:AD63" si="236">F58</f>
        <v>0</v>
      </c>
      <c r="AE58" s="7">
        <f t="shared" si="223"/>
        <v>0</v>
      </c>
      <c r="AF58" s="7">
        <f t="shared" ref="AF58:AF63" si="237">H58</f>
        <v>0</v>
      </c>
      <c r="AG58" s="7">
        <f t="shared" si="224"/>
        <v>0</v>
      </c>
      <c r="AH58" s="7">
        <f t="shared" ref="AH58:AH63" si="238">J58</f>
        <v>0</v>
      </c>
      <c r="AI58" s="7">
        <f t="shared" si="225"/>
        <v>0</v>
      </c>
      <c r="AJ58" s="7">
        <f t="shared" ref="AJ58:AJ63" si="239">AC58+AE58+AG58+AI58</f>
        <v>0</v>
      </c>
      <c r="AK58" s="6" t="e">
        <f t="shared" ref="AK58:AK63" si="240">AJ58/AA58</f>
        <v>#DIV/0!</v>
      </c>
      <c r="AL58" s="70" t="str">
        <f t="shared" ref="AL58:AN63" si="241">N58</f>
        <v>ON2</v>
      </c>
      <c r="AM58" s="7">
        <f t="shared" si="241"/>
        <v>150</v>
      </c>
      <c r="AN58" s="6">
        <f t="shared" si="241"/>
        <v>0</v>
      </c>
      <c r="AO58" s="76" t="e">
        <f t="shared" ref="AO58:AO63" si="242">(AJ58+BH58)/AN58</f>
        <v>#DIV/0!</v>
      </c>
      <c r="AP58" s="2"/>
      <c r="AR58" s="107">
        <v>1700</v>
      </c>
      <c r="AS58" s="107">
        <v>2200</v>
      </c>
      <c r="AT58" s="107">
        <v>2200</v>
      </c>
      <c r="AU58" s="107">
        <v>1400</v>
      </c>
      <c r="AV58" s="107"/>
      <c r="AW58" s="77" t="s">
        <v>6</v>
      </c>
      <c r="AX58" s="48">
        <f t="shared" ref="AX58:AY64" si="243">B58</f>
        <v>0</v>
      </c>
      <c r="AY58" s="57">
        <f t="shared" si="243"/>
        <v>0</v>
      </c>
      <c r="AZ58" s="54">
        <v>22</v>
      </c>
      <c r="BA58" s="7">
        <f t="shared" si="226"/>
        <v>0</v>
      </c>
      <c r="BB58" s="54">
        <v>10</v>
      </c>
      <c r="BC58" s="7">
        <f t="shared" si="227"/>
        <v>0</v>
      </c>
      <c r="BD58" s="54">
        <v>6</v>
      </c>
      <c r="BE58" s="6">
        <f t="shared" si="228"/>
        <v>0</v>
      </c>
      <c r="BF58" s="54"/>
      <c r="BG58" s="6">
        <f t="shared" si="229"/>
        <v>0</v>
      </c>
      <c r="BH58" s="6">
        <f t="shared" ref="BH58:BI64" si="244">L58</f>
        <v>0</v>
      </c>
      <c r="BI58" s="6" t="e">
        <f t="shared" si="244"/>
        <v>#DIV/0!</v>
      </c>
      <c r="BJ58" s="6">
        <f t="shared" ref="BJ58:BK64" si="245">AJ58</f>
        <v>0</v>
      </c>
      <c r="BK58" s="7" t="e">
        <f t="shared" si="245"/>
        <v>#DIV/0!</v>
      </c>
      <c r="BL58" s="101">
        <f t="shared" ref="BL58:BM63" si="246">BH58+BJ58</f>
        <v>0</v>
      </c>
      <c r="BM58" s="90" t="e">
        <f t="shared" si="246"/>
        <v>#DIV/0!</v>
      </c>
      <c r="BN58" s="90"/>
      <c r="BO58" s="76" t="e">
        <f t="shared" ref="BO58:BO64" si="247">Q58+AO58</f>
        <v>#DIV/0!</v>
      </c>
      <c r="BP58" s="2"/>
      <c r="BR58" s="55"/>
      <c r="BS58" s="55"/>
      <c r="BT58" s="55"/>
      <c r="BU58" s="55"/>
      <c r="BV58" s="173" t="s">
        <v>6</v>
      </c>
      <c r="BW58" s="190">
        <f t="shared" ref="BW58:BW63" si="248">AX58</f>
        <v>0</v>
      </c>
      <c r="BX58" s="119"/>
      <c r="BY58" s="178"/>
      <c r="BZ58" s="178" t="e">
        <f t="shared" si="230"/>
        <v>#DIV/0!</v>
      </c>
      <c r="CA58" s="179"/>
      <c r="CB58" s="179" t="e">
        <f t="shared" si="231"/>
        <v>#DIV/0!</v>
      </c>
      <c r="CC58" s="179"/>
      <c r="CD58" s="179"/>
      <c r="CE58" s="180">
        <f t="shared" ref="CE58:CE63" si="249">BY58+CA58+CC58+CD58</f>
        <v>0</v>
      </c>
      <c r="CF58" s="181" t="e">
        <f t="shared" ref="CF58:CF63" si="250">CE58/BX58</f>
        <v>#DIV/0!</v>
      </c>
      <c r="CG58" s="291"/>
      <c r="CH58" s="291"/>
      <c r="CI58" s="291"/>
      <c r="CJ58" s="291">
        <f t="shared" ref="CJ58:CJ63" si="251">SUM(CG58:CI58)</f>
        <v>0</v>
      </c>
      <c r="CK58" s="182" t="e">
        <f t="shared" si="232"/>
        <v>#DIV/0!</v>
      </c>
      <c r="CM58" s="321"/>
      <c r="CN58" s="321"/>
      <c r="CO58" s="334"/>
      <c r="CP58" s="334"/>
      <c r="CQ58" s="334"/>
      <c r="CR58" s="356">
        <f t="shared" ref="CR58:CR63" si="252">SUM(CO58:CQ58)/3</f>
        <v>0</v>
      </c>
      <c r="CT58" s="42" t="s">
        <v>181</v>
      </c>
      <c r="CV58" s="1">
        <v>4</v>
      </c>
      <c r="DA58" s="326"/>
      <c r="DB58" s="326"/>
      <c r="DC58" s="334"/>
      <c r="DD58" s="334"/>
      <c r="DE58" s="334"/>
      <c r="DF58" s="356">
        <f t="shared" ref="DF58:DF63" si="253">SUM(DC58:DE58)/3</f>
        <v>0</v>
      </c>
      <c r="DH58" s="42" t="s">
        <v>181</v>
      </c>
      <c r="DJ58" s="1">
        <v>4</v>
      </c>
    </row>
    <row r="59" spans="1:122" ht="23.5" customHeight="1">
      <c r="A59" s="77" t="s">
        <v>7</v>
      </c>
      <c r="B59" s="68"/>
      <c r="C59" s="57">
        <f t="shared" si="214"/>
        <v>0</v>
      </c>
      <c r="D59" s="54"/>
      <c r="E59" s="7">
        <f t="shared" si="215"/>
        <v>0</v>
      </c>
      <c r="F59" s="54"/>
      <c r="G59" s="7">
        <f t="shared" si="216"/>
        <v>0</v>
      </c>
      <c r="H59" s="54"/>
      <c r="I59" s="6">
        <f t="shared" si="217"/>
        <v>0</v>
      </c>
      <c r="J59" s="54"/>
      <c r="K59" s="6">
        <f t="shared" si="218"/>
        <v>0</v>
      </c>
      <c r="L59" s="6">
        <f t="shared" si="233"/>
        <v>0</v>
      </c>
      <c r="M59" s="6" t="e">
        <f t="shared" si="234"/>
        <v>#DIV/0!</v>
      </c>
      <c r="N59" s="70"/>
      <c r="O59" s="54"/>
      <c r="P59" s="54"/>
      <c r="Q59" s="76" t="e">
        <f t="shared" si="235"/>
        <v>#DIV/0!</v>
      </c>
      <c r="R59" s="2"/>
      <c r="T59" s="107">
        <v>3300</v>
      </c>
      <c r="U59" s="107">
        <v>3800</v>
      </c>
      <c r="V59" s="107">
        <v>4800</v>
      </c>
      <c r="W59" s="107">
        <v>2000</v>
      </c>
      <c r="X59" s="107"/>
      <c r="Y59" s="77" t="s">
        <v>7</v>
      </c>
      <c r="Z59" s="48">
        <f t="shared" si="219"/>
        <v>0</v>
      </c>
      <c r="AA59" s="57">
        <f t="shared" si="220"/>
        <v>0</v>
      </c>
      <c r="AB59" s="7">
        <f t="shared" si="221"/>
        <v>0</v>
      </c>
      <c r="AC59" s="7">
        <f t="shared" si="222"/>
        <v>0</v>
      </c>
      <c r="AD59" s="7">
        <f t="shared" si="236"/>
        <v>0</v>
      </c>
      <c r="AE59" s="7">
        <f t="shared" si="223"/>
        <v>0</v>
      </c>
      <c r="AF59" s="7">
        <f t="shared" si="237"/>
        <v>0</v>
      </c>
      <c r="AG59" s="7">
        <f t="shared" si="224"/>
        <v>0</v>
      </c>
      <c r="AH59" s="7">
        <f t="shared" si="238"/>
        <v>0</v>
      </c>
      <c r="AI59" s="7">
        <f t="shared" si="225"/>
        <v>0</v>
      </c>
      <c r="AJ59" s="7">
        <f t="shared" si="239"/>
        <v>0</v>
      </c>
      <c r="AK59" s="6" t="e">
        <f t="shared" si="240"/>
        <v>#DIV/0!</v>
      </c>
      <c r="AL59" s="70">
        <f t="shared" si="241"/>
        <v>0</v>
      </c>
      <c r="AM59" s="7">
        <f t="shared" si="241"/>
        <v>0</v>
      </c>
      <c r="AN59" s="6">
        <f t="shared" si="241"/>
        <v>0</v>
      </c>
      <c r="AO59" s="76" t="e">
        <f t="shared" si="242"/>
        <v>#DIV/0!</v>
      </c>
      <c r="AP59" s="2"/>
      <c r="AR59" s="107">
        <v>1700</v>
      </c>
      <c r="AS59" s="107">
        <v>2200</v>
      </c>
      <c r="AT59" s="107">
        <v>2200</v>
      </c>
      <c r="AU59" s="107">
        <v>1400</v>
      </c>
      <c r="AV59" s="107"/>
      <c r="AW59" s="77" t="s">
        <v>7</v>
      </c>
      <c r="AX59" s="48">
        <f t="shared" si="243"/>
        <v>0</v>
      </c>
      <c r="AY59" s="57">
        <f t="shared" si="243"/>
        <v>0</v>
      </c>
      <c r="AZ59" s="54">
        <v>22</v>
      </c>
      <c r="BA59" s="7">
        <f t="shared" si="226"/>
        <v>0</v>
      </c>
      <c r="BB59" s="54">
        <v>10</v>
      </c>
      <c r="BC59" s="7">
        <f t="shared" si="227"/>
        <v>0</v>
      </c>
      <c r="BD59" s="54">
        <v>6</v>
      </c>
      <c r="BE59" s="6">
        <f t="shared" si="228"/>
        <v>0</v>
      </c>
      <c r="BF59" s="54"/>
      <c r="BG59" s="6">
        <f t="shared" si="229"/>
        <v>0</v>
      </c>
      <c r="BH59" s="6">
        <f t="shared" si="244"/>
        <v>0</v>
      </c>
      <c r="BI59" s="6" t="e">
        <f t="shared" si="244"/>
        <v>#DIV/0!</v>
      </c>
      <c r="BJ59" s="6">
        <f t="shared" si="245"/>
        <v>0</v>
      </c>
      <c r="BK59" s="7" t="e">
        <f t="shared" si="245"/>
        <v>#DIV/0!</v>
      </c>
      <c r="BL59" s="101">
        <f t="shared" si="246"/>
        <v>0</v>
      </c>
      <c r="BM59" s="90" t="e">
        <f t="shared" si="246"/>
        <v>#DIV/0!</v>
      </c>
      <c r="BN59" s="90"/>
      <c r="BO59" s="76" t="e">
        <f t="shared" si="247"/>
        <v>#DIV/0!</v>
      </c>
      <c r="BP59" s="2"/>
      <c r="BR59" s="55"/>
      <c r="BS59" s="55"/>
      <c r="BT59" s="55"/>
      <c r="BU59" s="55"/>
      <c r="BV59" s="173" t="s">
        <v>7</v>
      </c>
      <c r="BW59" s="190">
        <f t="shared" si="248"/>
        <v>0</v>
      </c>
      <c r="BX59" s="119"/>
      <c r="BY59" s="178"/>
      <c r="BZ59" s="178" t="e">
        <f t="shared" si="230"/>
        <v>#DIV/0!</v>
      </c>
      <c r="CA59" s="801"/>
      <c r="CB59" s="179" t="e">
        <f t="shared" si="231"/>
        <v>#DIV/0!</v>
      </c>
      <c r="CC59" s="179"/>
      <c r="CD59" s="179"/>
      <c r="CE59" s="180">
        <f t="shared" si="249"/>
        <v>0</v>
      </c>
      <c r="CF59" s="181" t="e">
        <f t="shared" si="250"/>
        <v>#DIV/0!</v>
      </c>
      <c r="CG59" s="291"/>
      <c r="CH59" s="291"/>
      <c r="CI59" s="291"/>
      <c r="CJ59" s="291">
        <f t="shared" si="251"/>
        <v>0</v>
      </c>
      <c r="CK59" s="182" t="e">
        <f t="shared" si="232"/>
        <v>#DIV/0!</v>
      </c>
      <c r="CM59" s="321"/>
      <c r="CN59" s="321"/>
      <c r="CO59" s="334"/>
      <c r="CP59" s="334"/>
      <c r="CQ59" s="334"/>
      <c r="CR59" s="356">
        <f t="shared" si="252"/>
        <v>0</v>
      </c>
      <c r="CT59" s="42" t="s">
        <v>185</v>
      </c>
      <c r="CV59" s="1">
        <v>3</v>
      </c>
      <c r="DA59" s="326"/>
      <c r="DB59" s="326"/>
      <c r="DC59" s="334"/>
      <c r="DD59" s="334"/>
      <c r="DE59" s="334"/>
      <c r="DF59" s="356">
        <f t="shared" si="253"/>
        <v>0</v>
      </c>
      <c r="DH59" s="42" t="s">
        <v>185</v>
      </c>
      <c r="DJ59" s="1">
        <v>3</v>
      </c>
    </row>
    <row r="60" spans="1:122" ht="23.5" customHeight="1">
      <c r="A60" s="77" t="s">
        <v>8</v>
      </c>
      <c r="B60" s="68"/>
      <c r="C60" s="57">
        <f t="shared" si="214"/>
        <v>0</v>
      </c>
      <c r="D60" s="54"/>
      <c r="E60" s="7">
        <f t="shared" si="215"/>
        <v>0</v>
      </c>
      <c r="F60" s="54"/>
      <c r="G60" s="7">
        <f t="shared" si="216"/>
        <v>0</v>
      </c>
      <c r="H60" s="54"/>
      <c r="I60" s="6">
        <f t="shared" si="217"/>
        <v>0</v>
      </c>
      <c r="J60" s="54"/>
      <c r="K60" s="6">
        <f t="shared" si="218"/>
        <v>0</v>
      </c>
      <c r="L60" s="6">
        <f t="shared" si="233"/>
        <v>0</v>
      </c>
      <c r="M60" s="6" t="e">
        <f t="shared" si="234"/>
        <v>#DIV/0!</v>
      </c>
      <c r="N60" s="70"/>
      <c r="O60" s="54"/>
      <c r="P60" s="54"/>
      <c r="Q60" s="76" t="e">
        <f t="shared" si="235"/>
        <v>#DIV/0!</v>
      </c>
      <c r="R60" s="2"/>
      <c r="T60" s="107">
        <v>3300</v>
      </c>
      <c r="U60" s="107">
        <v>3800</v>
      </c>
      <c r="V60" s="107">
        <v>4800</v>
      </c>
      <c r="W60" s="107">
        <v>2000</v>
      </c>
      <c r="X60" s="107"/>
      <c r="Y60" s="77" t="s">
        <v>8</v>
      </c>
      <c r="Z60" s="48">
        <f t="shared" si="219"/>
        <v>0</v>
      </c>
      <c r="AA60" s="57">
        <f t="shared" si="220"/>
        <v>0</v>
      </c>
      <c r="AB60" s="7">
        <f t="shared" si="221"/>
        <v>0</v>
      </c>
      <c r="AC60" s="7">
        <f t="shared" si="222"/>
        <v>0</v>
      </c>
      <c r="AD60" s="7">
        <f t="shared" si="236"/>
        <v>0</v>
      </c>
      <c r="AE60" s="7">
        <f t="shared" si="223"/>
        <v>0</v>
      </c>
      <c r="AF60" s="7">
        <f t="shared" si="237"/>
        <v>0</v>
      </c>
      <c r="AG60" s="7">
        <f t="shared" si="224"/>
        <v>0</v>
      </c>
      <c r="AH60" s="7">
        <f t="shared" si="238"/>
        <v>0</v>
      </c>
      <c r="AI60" s="7">
        <f t="shared" si="225"/>
        <v>0</v>
      </c>
      <c r="AJ60" s="7">
        <f t="shared" si="239"/>
        <v>0</v>
      </c>
      <c r="AK60" s="6" t="e">
        <f t="shared" si="240"/>
        <v>#DIV/0!</v>
      </c>
      <c r="AL60" s="70">
        <f t="shared" si="241"/>
        <v>0</v>
      </c>
      <c r="AM60" s="7">
        <f t="shared" si="241"/>
        <v>0</v>
      </c>
      <c r="AN60" s="6">
        <f t="shared" si="241"/>
        <v>0</v>
      </c>
      <c r="AO60" s="76" t="e">
        <f t="shared" si="242"/>
        <v>#DIV/0!</v>
      </c>
      <c r="AP60" s="2"/>
      <c r="AR60" s="107">
        <v>1700</v>
      </c>
      <c r="AS60" s="107">
        <v>2200</v>
      </c>
      <c r="AT60" s="107">
        <v>2200</v>
      </c>
      <c r="AU60" s="107">
        <v>1400</v>
      </c>
      <c r="AV60" s="107"/>
      <c r="AW60" s="77" t="s">
        <v>8</v>
      </c>
      <c r="AX60" s="48">
        <f t="shared" si="243"/>
        <v>0</v>
      </c>
      <c r="AY60" s="57">
        <f t="shared" si="243"/>
        <v>0</v>
      </c>
      <c r="AZ60" s="54">
        <v>10</v>
      </c>
      <c r="BA60" s="7">
        <f t="shared" si="226"/>
        <v>0</v>
      </c>
      <c r="BB60" s="54">
        <v>24</v>
      </c>
      <c r="BC60" s="7">
        <f t="shared" si="227"/>
        <v>0</v>
      </c>
      <c r="BD60" s="54">
        <v>12</v>
      </c>
      <c r="BE60" s="6">
        <f t="shared" si="228"/>
        <v>0</v>
      </c>
      <c r="BF60" s="54"/>
      <c r="BG60" s="6">
        <f t="shared" si="229"/>
        <v>0</v>
      </c>
      <c r="BH60" s="6">
        <f t="shared" si="244"/>
        <v>0</v>
      </c>
      <c r="BI60" s="6" t="e">
        <f t="shared" si="244"/>
        <v>#DIV/0!</v>
      </c>
      <c r="BJ60" s="6">
        <f t="shared" si="245"/>
        <v>0</v>
      </c>
      <c r="BK60" s="7" t="e">
        <f t="shared" si="245"/>
        <v>#DIV/0!</v>
      </c>
      <c r="BL60" s="101">
        <f t="shared" si="246"/>
        <v>0</v>
      </c>
      <c r="BM60" s="90" t="e">
        <f t="shared" si="246"/>
        <v>#DIV/0!</v>
      </c>
      <c r="BN60" s="90"/>
      <c r="BO60" s="76" t="e">
        <f t="shared" si="247"/>
        <v>#DIV/0!</v>
      </c>
      <c r="BP60" s="2"/>
      <c r="BR60" s="55"/>
      <c r="BS60" s="55"/>
      <c r="BT60" s="55"/>
      <c r="BU60" s="55"/>
      <c r="BV60" s="173" t="s">
        <v>8</v>
      </c>
      <c r="BW60" s="190">
        <f t="shared" si="248"/>
        <v>0</v>
      </c>
      <c r="BX60" s="119"/>
      <c r="BY60" s="178"/>
      <c r="BZ60" s="178" t="e">
        <f t="shared" si="230"/>
        <v>#DIV/0!</v>
      </c>
      <c r="CA60" s="801"/>
      <c r="CB60" s="179" t="e">
        <f t="shared" si="231"/>
        <v>#DIV/0!</v>
      </c>
      <c r="CC60" s="179"/>
      <c r="CD60" s="179"/>
      <c r="CE60" s="180">
        <f t="shared" si="249"/>
        <v>0</v>
      </c>
      <c r="CF60" s="181" t="e">
        <f t="shared" si="250"/>
        <v>#DIV/0!</v>
      </c>
      <c r="CG60" s="291"/>
      <c r="CH60" s="291"/>
      <c r="CI60" s="291"/>
      <c r="CJ60" s="291">
        <f t="shared" si="251"/>
        <v>0</v>
      </c>
      <c r="CK60" s="182" t="e">
        <f t="shared" si="232"/>
        <v>#DIV/0!</v>
      </c>
      <c r="CM60" s="321"/>
      <c r="CN60" s="321"/>
      <c r="CO60" s="334"/>
      <c r="CP60" s="334"/>
      <c r="CQ60" s="334"/>
      <c r="CR60" s="356">
        <f t="shared" si="252"/>
        <v>0</v>
      </c>
      <c r="CT60" s="42" t="s">
        <v>177</v>
      </c>
      <c r="CV60" s="1">
        <v>2</v>
      </c>
      <c r="DA60" s="326"/>
      <c r="DB60" s="326"/>
      <c r="DC60" s="334"/>
      <c r="DD60" s="334"/>
      <c r="DE60" s="334"/>
      <c r="DF60" s="356">
        <f t="shared" si="253"/>
        <v>0</v>
      </c>
      <c r="DH60" s="42" t="s">
        <v>177</v>
      </c>
      <c r="DJ60" s="1">
        <v>2</v>
      </c>
    </row>
    <row r="61" spans="1:122" ht="23.5" customHeight="1">
      <c r="A61" s="77" t="s">
        <v>9</v>
      </c>
      <c r="B61" s="68"/>
      <c r="C61" s="57">
        <f t="shared" si="214"/>
        <v>0</v>
      </c>
      <c r="D61" s="54"/>
      <c r="E61" s="7">
        <f t="shared" si="215"/>
        <v>0</v>
      </c>
      <c r="F61" s="54"/>
      <c r="G61" s="7">
        <f t="shared" si="216"/>
        <v>0</v>
      </c>
      <c r="H61" s="54"/>
      <c r="I61" s="6">
        <f t="shared" si="217"/>
        <v>0</v>
      </c>
      <c r="J61" s="54"/>
      <c r="K61" s="6">
        <f t="shared" si="218"/>
        <v>0</v>
      </c>
      <c r="L61" s="6">
        <f t="shared" si="233"/>
        <v>0</v>
      </c>
      <c r="M61" s="6" t="e">
        <f t="shared" si="234"/>
        <v>#DIV/0!</v>
      </c>
      <c r="N61" s="70"/>
      <c r="O61" s="54"/>
      <c r="P61" s="54"/>
      <c r="Q61" s="76" t="e">
        <f t="shared" si="235"/>
        <v>#DIV/0!</v>
      </c>
      <c r="R61" s="2"/>
      <c r="T61" s="107">
        <v>3300</v>
      </c>
      <c r="U61" s="107">
        <v>3800</v>
      </c>
      <c r="V61" s="107">
        <v>4800</v>
      </c>
      <c r="W61" s="107">
        <v>2000</v>
      </c>
      <c r="X61" s="107"/>
      <c r="Y61" s="77" t="s">
        <v>9</v>
      </c>
      <c r="Z61" s="48">
        <f t="shared" si="219"/>
        <v>0</v>
      </c>
      <c r="AA61" s="57">
        <f t="shared" si="220"/>
        <v>0</v>
      </c>
      <c r="AB61" s="7">
        <f t="shared" si="221"/>
        <v>0</v>
      </c>
      <c r="AC61" s="7">
        <f t="shared" si="222"/>
        <v>0</v>
      </c>
      <c r="AD61" s="7">
        <f t="shared" si="236"/>
        <v>0</v>
      </c>
      <c r="AE61" s="7">
        <f t="shared" si="223"/>
        <v>0</v>
      </c>
      <c r="AF61" s="7">
        <f t="shared" si="237"/>
        <v>0</v>
      </c>
      <c r="AG61" s="7">
        <f t="shared" si="224"/>
        <v>0</v>
      </c>
      <c r="AH61" s="7">
        <f t="shared" si="238"/>
        <v>0</v>
      </c>
      <c r="AI61" s="7">
        <f t="shared" si="225"/>
        <v>0</v>
      </c>
      <c r="AJ61" s="7">
        <f t="shared" si="239"/>
        <v>0</v>
      </c>
      <c r="AK61" s="6" t="e">
        <f t="shared" si="240"/>
        <v>#DIV/0!</v>
      </c>
      <c r="AL61" s="70">
        <f t="shared" si="241"/>
        <v>0</v>
      </c>
      <c r="AM61" s="7">
        <f t="shared" si="241"/>
        <v>0</v>
      </c>
      <c r="AN61" s="6">
        <f t="shared" si="241"/>
        <v>0</v>
      </c>
      <c r="AO61" s="76" t="e">
        <f t="shared" si="242"/>
        <v>#DIV/0!</v>
      </c>
      <c r="AP61" s="2"/>
      <c r="AR61" s="107">
        <v>1700</v>
      </c>
      <c r="AS61" s="107">
        <v>2200</v>
      </c>
      <c r="AT61" s="107">
        <v>2200</v>
      </c>
      <c r="AU61" s="107">
        <v>1400</v>
      </c>
      <c r="AV61" s="107"/>
      <c r="AW61" s="77" t="s">
        <v>9</v>
      </c>
      <c r="AX61" s="48">
        <f t="shared" si="243"/>
        <v>0</v>
      </c>
      <c r="AY61" s="57">
        <f t="shared" si="243"/>
        <v>0</v>
      </c>
      <c r="AZ61" s="54">
        <v>10</v>
      </c>
      <c r="BA61" s="7">
        <f t="shared" si="226"/>
        <v>0</v>
      </c>
      <c r="BB61" s="54">
        <v>24</v>
      </c>
      <c r="BC61" s="7">
        <f t="shared" si="227"/>
        <v>0</v>
      </c>
      <c r="BD61" s="54">
        <v>12</v>
      </c>
      <c r="BE61" s="6">
        <f t="shared" si="228"/>
        <v>0</v>
      </c>
      <c r="BF61" s="54"/>
      <c r="BG61" s="6">
        <f t="shared" si="229"/>
        <v>0</v>
      </c>
      <c r="BH61" s="6">
        <f t="shared" si="244"/>
        <v>0</v>
      </c>
      <c r="BI61" s="6" t="e">
        <f t="shared" si="244"/>
        <v>#DIV/0!</v>
      </c>
      <c r="BJ61" s="6">
        <f t="shared" si="245"/>
        <v>0</v>
      </c>
      <c r="BK61" s="7" t="e">
        <f t="shared" si="245"/>
        <v>#DIV/0!</v>
      </c>
      <c r="BL61" s="101">
        <f t="shared" si="246"/>
        <v>0</v>
      </c>
      <c r="BM61" s="90" t="e">
        <f t="shared" si="246"/>
        <v>#DIV/0!</v>
      </c>
      <c r="BN61" s="90"/>
      <c r="BO61" s="76" t="e">
        <f t="shared" si="247"/>
        <v>#DIV/0!</v>
      </c>
      <c r="BP61" s="2"/>
      <c r="BR61" s="55"/>
      <c r="BS61" s="55"/>
      <c r="BT61" s="55"/>
      <c r="BU61" s="55"/>
      <c r="BV61" s="173" t="s">
        <v>9</v>
      </c>
      <c r="BW61" s="190">
        <f t="shared" si="248"/>
        <v>0</v>
      </c>
      <c r="BX61" s="119"/>
      <c r="BY61" s="178"/>
      <c r="BZ61" s="178" t="e">
        <f t="shared" si="230"/>
        <v>#DIV/0!</v>
      </c>
      <c r="CA61" s="801"/>
      <c r="CB61" s="179" t="e">
        <f t="shared" si="231"/>
        <v>#DIV/0!</v>
      </c>
      <c r="CC61" s="179"/>
      <c r="CD61" s="179"/>
      <c r="CE61" s="180">
        <f t="shared" si="249"/>
        <v>0</v>
      </c>
      <c r="CF61" s="181" t="e">
        <f t="shared" si="250"/>
        <v>#DIV/0!</v>
      </c>
      <c r="CG61" s="291"/>
      <c r="CH61" s="291"/>
      <c r="CI61" s="291"/>
      <c r="CJ61" s="291">
        <f t="shared" si="251"/>
        <v>0</v>
      </c>
      <c r="CK61" s="182" t="e">
        <f t="shared" si="232"/>
        <v>#DIV/0!</v>
      </c>
      <c r="CM61" s="321"/>
      <c r="CN61" s="326"/>
      <c r="CO61" s="334"/>
      <c r="CP61" s="334"/>
      <c r="CQ61" s="334"/>
      <c r="CR61" s="356">
        <f t="shared" si="252"/>
        <v>0</v>
      </c>
      <c r="CT61" s="42" t="s">
        <v>178</v>
      </c>
      <c r="CV61" s="1">
        <v>1</v>
      </c>
      <c r="DA61" s="326"/>
      <c r="DB61" s="326"/>
      <c r="DC61" s="334"/>
      <c r="DD61" s="334"/>
      <c r="DE61" s="334"/>
      <c r="DF61" s="356">
        <f t="shared" si="253"/>
        <v>0</v>
      </c>
      <c r="DH61" s="42" t="s">
        <v>178</v>
      </c>
      <c r="DJ61" s="1">
        <v>1</v>
      </c>
    </row>
    <row r="62" spans="1:122" ht="23.5" customHeight="1">
      <c r="A62" s="77" t="s">
        <v>10</v>
      </c>
      <c r="B62" s="68"/>
      <c r="C62" s="57">
        <f t="shared" si="214"/>
        <v>0</v>
      </c>
      <c r="D62" s="54"/>
      <c r="E62" s="7">
        <f t="shared" si="215"/>
        <v>0</v>
      </c>
      <c r="F62" s="54"/>
      <c r="G62" s="7">
        <f t="shared" si="216"/>
        <v>0</v>
      </c>
      <c r="H62" s="54"/>
      <c r="I62" s="6">
        <f t="shared" si="217"/>
        <v>0</v>
      </c>
      <c r="J62" s="54"/>
      <c r="K62" s="6">
        <f t="shared" si="218"/>
        <v>0</v>
      </c>
      <c r="L62" s="6">
        <f t="shared" si="233"/>
        <v>0</v>
      </c>
      <c r="M62" s="6" t="e">
        <f t="shared" si="234"/>
        <v>#DIV/0!</v>
      </c>
      <c r="N62" s="70"/>
      <c r="O62" s="54"/>
      <c r="P62" s="54"/>
      <c r="Q62" s="76" t="e">
        <f t="shared" si="235"/>
        <v>#DIV/0!</v>
      </c>
      <c r="R62" s="2"/>
      <c r="T62" s="107">
        <v>3300</v>
      </c>
      <c r="U62" s="107">
        <v>3800</v>
      </c>
      <c r="V62" s="107">
        <v>4800</v>
      </c>
      <c r="W62" s="107">
        <v>2000</v>
      </c>
      <c r="X62" s="107"/>
      <c r="Y62" s="77" t="s">
        <v>10</v>
      </c>
      <c r="Z62" s="48">
        <f t="shared" si="219"/>
        <v>0</v>
      </c>
      <c r="AA62" s="57">
        <f t="shared" si="220"/>
        <v>0</v>
      </c>
      <c r="AB62" s="7">
        <f t="shared" si="221"/>
        <v>0</v>
      </c>
      <c r="AC62" s="7">
        <f t="shared" si="222"/>
        <v>0</v>
      </c>
      <c r="AD62" s="7">
        <f t="shared" si="236"/>
        <v>0</v>
      </c>
      <c r="AE62" s="7">
        <f t="shared" si="223"/>
        <v>0</v>
      </c>
      <c r="AF62" s="7">
        <f t="shared" si="237"/>
        <v>0</v>
      </c>
      <c r="AG62" s="7">
        <f t="shared" si="224"/>
        <v>0</v>
      </c>
      <c r="AH62" s="7">
        <f t="shared" si="238"/>
        <v>0</v>
      </c>
      <c r="AI62" s="7">
        <f t="shared" si="225"/>
        <v>0</v>
      </c>
      <c r="AJ62" s="7">
        <f t="shared" si="239"/>
        <v>0</v>
      </c>
      <c r="AK62" s="6" t="e">
        <f t="shared" si="240"/>
        <v>#DIV/0!</v>
      </c>
      <c r="AL62" s="70">
        <f t="shared" si="241"/>
        <v>0</v>
      </c>
      <c r="AM62" s="7">
        <f t="shared" si="241"/>
        <v>0</v>
      </c>
      <c r="AN62" s="6">
        <f t="shared" si="241"/>
        <v>0</v>
      </c>
      <c r="AO62" s="76" t="e">
        <f t="shared" si="242"/>
        <v>#DIV/0!</v>
      </c>
      <c r="AP62" s="2"/>
      <c r="AR62" s="107">
        <v>1700</v>
      </c>
      <c r="AS62" s="107">
        <v>2200</v>
      </c>
      <c r="AT62" s="107">
        <v>2200</v>
      </c>
      <c r="AU62" s="107">
        <v>1400</v>
      </c>
      <c r="AV62" s="107"/>
      <c r="AW62" s="77" t="s">
        <v>10</v>
      </c>
      <c r="AX62" s="48">
        <f t="shared" si="243"/>
        <v>0</v>
      </c>
      <c r="AY62" s="57">
        <f t="shared" si="243"/>
        <v>0</v>
      </c>
      <c r="AZ62" s="54">
        <v>10</v>
      </c>
      <c r="BA62" s="7">
        <f t="shared" si="226"/>
        <v>0</v>
      </c>
      <c r="BB62" s="54">
        <v>24</v>
      </c>
      <c r="BC62" s="7">
        <f t="shared" si="227"/>
        <v>0</v>
      </c>
      <c r="BD62" s="54">
        <v>12</v>
      </c>
      <c r="BE62" s="6">
        <f t="shared" si="228"/>
        <v>0</v>
      </c>
      <c r="BF62" s="54"/>
      <c r="BG62" s="6">
        <f t="shared" si="229"/>
        <v>0</v>
      </c>
      <c r="BH62" s="6">
        <f t="shared" si="244"/>
        <v>0</v>
      </c>
      <c r="BI62" s="6" t="e">
        <f t="shared" si="244"/>
        <v>#DIV/0!</v>
      </c>
      <c r="BJ62" s="6">
        <f t="shared" si="245"/>
        <v>0</v>
      </c>
      <c r="BK62" s="7" t="e">
        <f t="shared" si="245"/>
        <v>#DIV/0!</v>
      </c>
      <c r="BL62" s="101">
        <f t="shared" si="246"/>
        <v>0</v>
      </c>
      <c r="BM62" s="90" t="e">
        <f t="shared" si="246"/>
        <v>#DIV/0!</v>
      </c>
      <c r="BN62" s="90"/>
      <c r="BO62" s="76" t="e">
        <f t="shared" si="247"/>
        <v>#DIV/0!</v>
      </c>
      <c r="BP62" s="2"/>
      <c r="BR62" s="55"/>
      <c r="BS62" s="55"/>
      <c r="BT62" s="55"/>
      <c r="BU62" s="55"/>
      <c r="BV62" s="173" t="s">
        <v>10</v>
      </c>
      <c r="BW62" s="190">
        <f t="shared" si="248"/>
        <v>0</v>
      </c>
      <c r="BX62" s="119"/>
      <c r="BY62" s="178"/>
      <c r="BZ62" s="178" t="e">
        <f t="shared" si="230"/>
        <v>#DIV/0!</v>
      </c>
      <c r="CA62" s="801"/>
      <c r="CB62" s="179" t="e">
        <f t="shared" si="231"/>
        <v>#DIV/0!</v>
      </c>
      <c r="CC62" s="179"/>
      <c r="CD62" s="179"/>
      <c r="CE62" s="180">
        <f t="shared" si="249"/>
        <v>0</v>
      </c>
      <c r="CF62" s="181" t="e">
        <f t="shared" si="250"/>
        <v>#DIV/0!</v>
      </c>
      <c r="CG62" s="291"/>
      <c r="CH62" s="291"/>
      <c r="CI62" s="291"/>
      <c r="CJ62" s="291">
        <f t="shared" si="251"/>
        <v>0</v>
      </c>
      <c r="CK62" s="182" t="e">
        <f t="shared" si="232"/>
        <v>#DIV/0!</v>
      </c>
      <c r="CM62" s="322"/>
      <c r="CN62" s="321"/>
      <c r="CO62" s="334"/>
      <c r="CP62" s="334"/>
      <c r="CQ62" s="334"/>
      <c r="CR62" s="356">
        <f t="shared" si="252"/>
        <v>0</v>
      </c>
      <c r="CT62" s="42" t="s">
        <v>183</v>
      </c>
      <c r="CV62" s="1">
        <v>0</v>
      </c>
      <c r="DA62" s="326"/>
      <c r="DB62" s="326"/>
      <c r="DC62" s="334"/>
      <c r="DD62" s="334"/>
      <c r="DE62" s="334"/>
      <c r="DF62" s="356">
        <f t="shared" si="253"/>
        <v>0</v>
      </c>
      <c r="DH62" s="42" t="s">
        <v>183</v>
      </c>
      <c r="DJ62" s="1">
        <v>0</v>
      </c>
    </row>
    <row r="63" spans="1:122" ht="23.5" customHeight="1" thickBot="1">
      <c r="A63" s="78" t="s">
        <v>11</v>
      </c>
      <c r="B63" s="68"/>
      <c r="C63" s="57">
        <f t="shared" si="214"/>
        <v>0</v>
      </c>
      <c r="D63" s="54"/>
      <c r="E63" s="7">
        <f t="shared" si="215"/>
        <v>0</v>
      </c>
      <c r="F63" s="54"/>
      <c r="G63" s="7">
        <f t="shared" si="216"/>
        <v>0</v>
      </c>
      <c r="H63" s="54"/>
      <c r="I63" s="6">
        <f t="shared" si="217"/>
        <v>0</v>
      </c>
      <c r="J63" s="54"/>
      <c r="K63" s="6">
        <f t="shared" si="218"/>
        <v>0</v>
      </c>
      <c r="L63" s="6">
        <f t="shared" si="233"/>
        <v>0</v>
      </c>
      <c r="M63" s="6" t="e">
        <f t="shared" si="234"/>
        <v>#DIV/0!</v>
      </c>
      <c r="N63" s="70"/>
      <c r="O63" s="54"/>
      <c r="P63" s="54"/>
      <c r="Q63" s="76" t="e">
        <f t="shared" si="235"/>
        <v>#DIV/0!</v>
      </c>
      <c r="R63" s="2"/>
      <c r="T63" s="107">
        <v>3300</v>
      </c>
      <c r="U63" s="107">
        <v>3800</v>
      </c>
      <c r="V63" s="107">
        <v>4800</v>
      </c>
      <c r="W63" s="107">
        <v>2000</v>
      </c>
      <c r="X63" s="107"/>
      <c r="Y63" s="78" t="s">
        <v>11</v>
      </c>
      <c r="Z63" s="48">
        <f t="shared" si="219"/>
        <v>0</v>
      </c>
      <c r="AA63" s="57">
        <f t="shared" si="220"/>
        <v>0</v>
      </c>
      <c r="AB63" s="7">
        <f t="shared" si="221"/>
        <v>0</v>
      </c>
      <c r="AC63" s="7">
        <f t="shared" si="222"/>
        <v>0</v>
      </c>
      <c r="AD63" s="7">
        <f t="shared" si="236"/>
        <v>0</v>
      </c>
      <c r="AE63" s="7">
        <f t="shared" si="223"/>
        <v>0</v>
      </c>
      <c r="AF63" s="7">
        <f t="shared" si="237"/>
        <v>0</v>
      </c>
      <c r="AG63" s="7">
        <f t="shared" si="224"/>
        <v>0</v>
      </c>
      <c r="AH63" s="7">
        <f t="shared" si="238"/>
        <v>0</v>
      </c>
      <c r="AI63" s="7">
        <f t="shared" si="225"/>
        <v>0</v>
      </c>
      <c r="AJ63" s="7">
        <f t="shared" si="239"/>
        <v>0</v>
      </c>
      <c r="AK63" s="6" t="e">
        <f t="shared" si="240"/>
        <v>#DIV/0!</v>
      </c>
      <c r="AL63" s="70">
        <f t="shared" si="241"/>
        <v>0</v>
      </c>
      <c r="AM63" s="7">
        <f t="shared" si="241"/>
        <v>0</v>
      </c>
      <c r="AN63" s="6">
        <f t="shared" si="241"/>
        <v>0</v>
      </c>
      <c r="AO63" s="76" t="e">
        <f t="shared" si="242"/>
        <v>#DIV/0!</v>
      </c>
      <c r="AP63" s="2"/>
      <c r="AR63" s="107">
        <v>1700</v>
      </c>
      <c r="AS63" s="107">
        <v>2200</v>
      </c>
      <c r="AT63" s="107">
        <v>2200</v>
      </c>
      <c r="AU63" s="107">
        <v>1400</v>
      </c>
      <c r="AV63" s="107"/>
      <c r="AW63" s="78" t="s">
        <v>11</v>
      </c>
      <c r="AX63" s="48">
        <f t="shared" si="243"/>
        <v>0</v>
      </c>
      <c r="AY63" s="57">
        <f t="shared" si="243"/>
        <v>0</v>
      </c>
      <c r="AZ63" s="54">
        <v>10</v>
      </c>
      <c r="BA63" s="7">
        <f t="shared" si="226"/>
        <v>0</v>
      </c>
      <c r="BB63" s="54">
        <v>28</v>
      </c>
      <c r="BC63" s="7">
        <f t="shared" si="227"/>
        <v>0</v>
      </c>
      <c r="BD63" s="54">
        <v>12</v>
      </c>
      <c r="BE63" s="6">
        <f t="shared" si="228"/>
        <v>0</v>
      </c>
      <c r="BF63" s="54"/>
      <c r="BG63" s="6">
        <f t="shared" si="229"/>
        <v>0</v>
      </c>
      <c r="BH63" s="6">
        <f t="shared" si="244"/>
        <v>0</v>
      </c>
      <c r="BI63" s="6" t="e">
        <f t="shared" si="244"/>
        <v>#DIV/0!</v>
      </c>
      <c r="BJ63" s="6">
        <f t="shared" si="245"/>
        <v>0</v>
      </c>
      <c r="BK63" s="7" t="e">
        <f t="shared" si="245"/>
        <v>#DIV/0!</v>
      </c>
      <c r="BL63" s="101">
        <f t="shared" si="246"/>
        <v>0</v>
      </c>
      <c r="BM63" s="90" t="e">
        <f t="shared" si="246"/>
        <v>#DIV/0!</v>
      </c>
      <c r="BN63" s="90"/>
      <c r="BO63" s="76" t="e">
        <f t="shared" si="247"/>
        <v>#DIV/0!</v>
      </c>
      <c r="BP63" s="2"/>
      <c r="BR63" s="55"/>
      <c r="BS63" s="55"/>
      <c r="BT63" s="55"/>
      <c r="BU63" s="55"/>
      <c r="BV63" s="183" t="s">
        <v>11</v>
      </c>
      <c r="BW63" s="190">
        <f t="shared" si="248"/>
        <v>0</v>
      </c>
      <c r="BX63" s="119"/>
      <c r="BY63" s="178"/>
      <c r="BZ63" s="178" t="e">
        <f t="shared" si="230"/>
        <v>#DIV/0!</v>
      </c>
      <c r="CA63" s="801"/>
      <c r="CB63" s="179" t="e">
        <f t="shared" si="231"/>
        <v>#DIV/0!</v>
      </c>
      <c r="CC63" s="179"/>
      <c r="CD63" s="179"/>
      <c r="CE63" s="180">
        <f t="shared" si="249"/>
        <v>0</v>
      </c>
      <c r="CF63" s="181" t="e">
        <f t="shared" si="250"/>
        <v>#DIV/0!</v>
      </c>
      <c r="CG63" s="291"/>
      <c r="CH63" s="291"/>
      <c r="CI63" s="291"/>
      <c r="CJ63" s="291">
        <f t="shared" si="251"/>
        <v>0</v>
      </c>
      <c r="CK63" s="182" t="e">
        <f t="shared" si="232"/>
        <v>#DIV/0!</v>
      </c>
      <c r="CM63" s="323"/>
      <c r="CN63" s="810"/>
      <c r="CO63" s="334"/>
      <c r="CP63" s="334"/>
      <c r="CQ63" s="334"/>
      <c r="CR63" s="357">
        <f t="shared" si="252"/>
        <v>0</v>
      </c>
      <c r="CT63" s="1" t="s">
        <v>186</v>
      </c>
      <c r="DA63" s="327"/>
      <c r="DB63" s="327"/>
      <c r="DC63" s="335"/>
      <c r="DD63" s="335"/>
      <c r="DE63" s="335"/>
      <c r="DF63" s="357">
        <f t="shared" si="253"/>
        <v>0</v>
      </c>
      <c r="DH63" s="1" t="s">
        <v>186</v>
      </c>
    </row>
    <row r="64" spans="1:122" s="340" customFormat="1" ht="43" customHeight="1" thickTop="1" thickBot="1">
      <c r="A64" s="1423" t="s">
        <v>16</v>
      </c>
      <c r="B64" s="1424"/>
      <c r="C64" s="336">
        <f>SUM(C57:C63)</f>
        <v>0</v>
      </c>
      <c r="D64" s="336">
        <f>SUM(D57:D63)</f>
        <v>0</v>
      </c>
      <c r="E64" s="336">
        <f t="shared" ref="E64:J64" si="254">SUM(E57:E63)</f>
        <v>0</v>
      </c>
      <c r="F64" s="336">
        <f t="shared" si="254"/>
        <v>0</v>
      </c>
      <c r="G64" s="336">
        <f t="shared" si="254"/>
        <v>0</v>
      </c>
      <c r="H64" s="336">
        <f t="shared" si="254"/>
        <v>0</v>
      </c>
      <c r="I64" s="336">
        <f t="shared" si="254"/>
        <v>0</v>
      </c>
      <c r="J64" s="336">
        <f t="shared" si="254"/>
        <v>0</v>
      </c>
      <c r="K64" s="336">
        <f>SUM(K57:K63)</f>
        <v>0</v>
      </c>
      <c r="L64" s="336">
        <f>SUM(L57:L63)</f>
        <v>0</v>
      </c>
      <c r="M64" s="336" t="e">
        <f>L64/C64</f>
        <v>#DIV/0!</v>
      </c>
      <c r="N64" s="337"/>
      <c r="O64" s="336">
        <f>SUM(O57:O63)</f>
        <v>320</v>
      </c>
      <c r="P64" s="336">
        <f>SUM(P57:P63)</f>
        <v>0</v>
      </c>
      <c r="Q64" s="338" t="e">
        <f t="shared" si="235"/>
        <v>#DIV/0!</v>
      </c>
      <c r="R64" s="339"/>
      <c r="T64" s="340" t="s">
        <v>48</v>
      </c>
      <c r="U64" s="339" t="e">
        <f>C64/W64</f>
        <v>#DIV/0!</v>
      </c>
      <c r="V64" s="341" t="s">
        <v>49</v>
      </c>
      <c r="W64" s="342">
        <v>0</v>
      </c>
      <c r="Y64" s="1423" t="s">
        <v>16</v>
      </c>
      <c r="Z64" s="1424"/>
      <c r="AA64" s="343">
        <f>SUM(AA57:AA63)</f>
        <v>0</v>
      </c>
      <c r="AB64" s="343">
        <f>SUM(AB57:AB63)</f>
        <v>0</v>
      </c>
      <c r="AC64" s="343">
        <f t="shared" ref="AC64:AH64" si="255">SUM(AC57:AC63)</f>
        <v>0</v>
      </c>
      <c r="AD64" s="343">
        <f t="shared" si="255"/>
        <v>0</v>
      </c>
      <c r="AE64" s="343">
        <f t="shared" si="255"/>
        <v>0</v>
      </c>
      <c r="AF64" s="343">
        <f t="shared" si="255"/>
        <v>0</v>
      </c>
      <c r="AG64" s="343">
        <f t="shared" si="255"/>
        <v>0</v>
      </c>
      <c r="AH64" s="343">
        <f t="shared" si="255"/>
        <v>0</v>
      </c>
      <c r="AI64" s="343">
        <f>SUM(AI57:AI63)</f>
        <v>0</v>
      </c>
      <c r="AJ64" s="343">
        <f>SUM(AJ57:AJ63)</f>
        <v>0</v>
      </c>
      <c r="AK64" s="336" t="e">
        <f>AJ64/AA64</f>
        <v>#DIV/0!</v>
      </c>
      <c r="AL64" s="86"/>
      <c r="AM64" s="61">
        <f>SUM(AM57:AM63)</f>
        <v>320</v>
      </c>
      <c r="AN64" s="61">
        <f>SUM(AN57:AN63)</f>
        <v>0</v>
      </c>
      <c r="AO64" s="76" t="e">
        <f>(AJ64+BH64)/AN64</f>
        <v>#DIV/0!</v>
      </c>
      <c r="AP64" s="339"/>
      <c r="AR64" s="340" t="s">
        <v>48</v>
      </c>
      <c r="AS64" s="339" t="e">
        <f>AA64/AU64</f>
        <v>#DIV/0!</v>
      </c>
      <c r="AT64" s="341" t="s">
        <v>49</v>
      </c>
      <c r="AU64" s="340">
        <f>W64</f>
        <v>0</v>
      </c>
      <c r="AW64" s="1423" t="s">
        <v>16</v>
      </c>
      <c r="AX64" s="1424"/>
      <c r="AY64" s="343">
        <f t="shared" si="243"/>
        <v>0</v>
      </c>
      <c r="AZ64" s="336">
        <f>SUM(AZ57:AZ63)</f>
        <v>84</v>
      </c>
      <c r="BA64" s="336">
        <f t="shared" ref="BA64:BF64" si="256">SUM(BA57:BA63)</f>
        <v>0</v>
      </c>
      <c r="BB64" s="336">
        <f t="shared" si="256"/>
        <v>120</v>
      </c>
      <c r="BC64" s="336">
        <f t="shared" si="256"/>
        <v>0</v>
      </c>
      <c r="BD64" s="336">
        <f t="shared" si="256"/>
        <v>60</v>
      </c>
      <c r="BE64" s="336">
        <f t="shared" si="256"/>
        <v>0</v>
      </c>
      <c r="BF64" s="336">
        <f t="shared" si="256"/>
        <v>0</v>
      </c>
      <c r="BG64" s="336">
        <f>SUM(BG57:BG63)</f>
        <v>0</v>
      </c>
      <c r="BH64" s="344">
        <f t="shared" si="244"/>
        <v>0</v>
      </c>
      <c r="BI64" s="344" t="e">
        <f t="shared" si="244"/>
        <v>#DIV/0!</v>
      </c>
      <c r="BJ64" s="344">
        <f t="shared" si="245"/>
        <v>0</v>
      </c>
      <c r="BK64" s="345" t="e">
        <f t="shared" si="245"/>
        <v>#DIV/0!</v>
      </c>
      <c r="BL64" s="336">
        <f>SUM(BL57:BL63)</f>
        <v>0</v>
      </c>
      <c r="BM64" s="346" t="e">
        <f>BI64+BK64</f>
        <v>#DIV/0!</v>
      </c>
      <c r="BN64" s="347"/>
      <c r="BO64" s="338" t="e">
        <f t="shared" si="247"/>
        <v>#DIV/0!</v>
      </c>
      <c r="BP64" s="339"/>
      <c r="BR64" s="340" t="s">
        <v>48</v>
      </c>
      <c r="BS64" s="339" t="e">
        <f>AY64/BU64</f>
        <v>#DIV/0!</v>
      </c>
      <c r="BT64" s="341" t="s">
        <v>49</v>
      </c>
      <c r="BU64" s="340">
        <f>W64</f>
        <v>0</v>
      </c>
      <c r="BV64" s="1423" t="s">
        <v>16</v>
      </c>
      <c r="BW64" s="1424"/>
      <c r="BX64" s="101">
        <f>SUM(BX57:BX63)</f>
        <v>0</v>
      </c>
      <c r="BY64" s="101">
        <f>SUM(BY57:BY63)</f>
        <v>0</v>
      </c>
      <c r="BZ64" s="101" t="e">
        <f>BY64/BX64</f>
        <v>#DIV/0!</v>
      </c>
      <c r="CA64" s="101">
        <f>SUM(CA57:CA63)</f>
        <v>0</v>
      </c>
      <c r="CB64" s="371" t="e">
        <f>CA64/BX64</f>
        <v>#DIV/0!</v>
      </c>
      <c r="CC64" s="371">
        <f>SUM(CC57:CC63)</f>
        <v>0</v>
      </c>
      <c r="CD64" s="371">
        <f>SUM(CD57:CD63)</f>
        <v>0</v>
      </c>
      <c r="CE64" s="180">
        <f>BY64+CA64+CC64+CD64</f>
        <v>0</v>
      </c>
      <c r="CF64" s="375" t="e">
        <f>CE64/BX64</f>
        <v>#DIV/0!</v>
      </c>
      <c r="CG64" s="538">
        <f>SUM(CG57:CG63)</f>
        <v>0</v>
      </c>
      <c r="CH64" s="538">
        <f>SUM(CH57:CH63)</f>
        <v>0</v>
      </c>
      <c r="CI64" s="538">
        <f>SUM(CI57:CI63)</f>
        <v>0</v>
      </c>
      <c r="CJ64" s="538">
        <f>SUM(CJ57:CJ63)</f>
        <v>0</v>
      </c>
      <c r="CK64" s="366" t="e">
        <f t="shared" si="232"/>
        <v>#DIV/0!</v>
      </c>
      <c r="CM64" s="392" t="e">
        <f>SUM(CM57:CM63)/CL64</f>
        <v>#DIV/0!</v>
      </c>
      <c r="CN64" s="387" t="e">
        <f>SUM(CN57:CN63)/CL64</f>
        <v>#DIV/0!</v>
      </c>
      <c r="CO64" s="403" t="e">
        <f>SUM(CO57:CO63)/CL64</f>
        <v>#DIV/0!</v>
      </c>
      <c r="CP64" s="403" t="e">
        <f>SUM(CP57:CP63)/CL64</f>
        <v>#DIV/0!</v>
      </c>
      <c r="CQ64" s="403" t="e">
        <f>SUM(CQ57:CQ63)/CL64</f>
        <v>#DIV/0!</v>
      </c>
      <c r="CR64" s="404" t="e">
        <f>SUM(CO64:CQ64)/3</f>
        <v>#DIV/0!</v>
      </c>
      <c r="CS64" s="341">
        <v>11</v>
      </c>
      <c r="CT64" s="1457" t="e">
        <f>CE64/CL64</f>
        <v>#DIV/0!</v>
      </c>
      <c r="CU64" s="1458"/>
      <c r="CV64" s="1458"/>
      <c r="CW64" s="1458"/>
      <c r="CX64" s="1459"/>
      <c r="CY64" s="368" t="s">
        <v>197</v>
      </c>
      <c r="DA64" s="352" t="e">
        <f>SUM(DA57:DA63)/CZ64</f>
        <v>#DIV/0!</v>
      </c>
      <c r="DB64" s="351" t="e">
        <f>SUM(DB57:DB63)/CZ64</f>
        <v>#DIV/0!</v>
      </c>
      <c r="DC64" s="351" t="e">
        <f>SUM(DC57:DC63)/CZ64</f>
        <v>#DIV/0!</v>
      </c>
      <c r="DD64" s="351" t="e">
        <f>SUM(DD57:DD63)/CZ64</f>
        <v>#DIV/0!</v>
      </c>
      <c r="DE64" s="351" t="e">
        <f>SUM(DE57:DE63)/CZ64</f>
        <v>#DIV/0!</v>
      </c>
      <c r="DF64" s="353" t="e">
        <f>SUM(DC64:DE64)/3</f>
        <v>#DIV/0!</v>
      </c>
      <c r="DH64" s="1411" t="e">
        <f>CV64/CZ64</f>
        <v>#DIV/0!</v>
      </c>
      <c r="DI64" s="1412"/>
      <c r="DJ64" s="1412"/>
      <c r="DK64" s="1412"/>
      <c r="DL64" s="1413"/>
      <c r="DM64" s="368" t="s">
        <v>197</v>
      </c>
    </row>
    <row r="65" spans="1:11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A65" s="1420" t="str">
        <f>CM65</f>
        <v>TOTAL</v>
      </c>
      <c r="DB65" s="1420"/>
      <c r="DC65" s="1420"/>
      <c r="DD65" s="1420"/>
      <c r="DE65" s="1420"/>
      <c r="DF65" s="1420"/>
    </row>
    <row r="66" spans="1:117"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S66" s="62"/>
      <c r="CT66" s="1466" t="s">
        <v>672</v>
      </c>
      <c r="CU66" s="1467"/>
      <c r="CV66" s="1467"/>
      <c r="CW66" s="1467"/>
      <c r="CX66" s="1467"/>
      <c r="CY66" s="1468"/>
      <c r="DA66" s="331" t="s">
        <v>172</v>
      </c>
      <c r="DB66" s="332" t="s">
        <v>173</v>
      </c>
      <c r="DC66" s="65" t="s">
        <v>174</v>
      </c>
      <c r="DD66" s="65" t="s">
        <v>175</v>
      </c>
      <c r="DE66" s="65" t="s">
        <v>176</v>
      </c>
      <c r="DF66" s="333" t="s">
        <v>184</v>
      </c>
      <c r="DH66" s="1469" t="s">
        <v>673</v>
      </c>
      <c r="DI66" s="1469"/>
      <c r="DJ66" s="1469"/>
      <c r="DK66" s="1469"/>
      <c r="DL66" s="1469"/>
      <c r="DM66" s="1469"/>
    </row>
    <row r="67" spans="1:117" ht="31" customHeight="1">
      <c r="A67" s="75" t="s">
        <v>5</v>
      </c>
      <c r="B67" s="58"/>
      <c r="C67" s="7">
        <f t="shared" ref="C67:L70" si="257">C7+C17+C27+C37+C47+C57</f>
        <v>0</v>
      </c>
      <c r="D67" s="7">
        <f t="shared" si="257"/>
        <v>0</v>
      </c>
      <c r="E67" s="7">
        <f t="shared" si="257"/>
        <v>0</v>
      </c>
      <c r="F67" s="7">
        <f t="shared" si="257"/>
        <v>0</v>
      </c>
      <c r="G67" s="7">
        <f t="shared" si="257"/>
        <v>0</v>
      </c>
      <c r="H67" s="7">
        <f t="shared" si="257"/>
        <v>0</v>
      </c>
      <c r="I67" s="7">
        <f t="shared" si="257"/>
        <v>0</v>
      </c>
      <c r="J67" s="7">
        <f>J7+J17+J27+J37+J47+J57</f>
        <v>0</v>
      </c>
      <c r="K67" s="7">
        <f>K7+K17+K27+K37+K47+K57</f>
        <v>0</v>
      </c>
      <c r="L67" s="7">
        <f>L7+L17+L27+L37+L47+L57</f>
        <v>0</v>
      </c>
      <c r="M67" s="7" t="e">
        <f t="shared" ref="M67:M74" si="258">L67/C67</f>
        <v>#DIV/0!</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J70" si="259">AA7+AA17+AA27+AA37+AA47+AA57</f>
        <v>0</v>
      </c>
      <c r="AB67" s="7">
        <f t="shared" si="259"/>
        <v>0</v>
      </c>
      <c r="AC67" s="7">
        <f t="shared" si="259"/>
        <v>0</v>
      </c>
      <c r="AD67" s="7">
        <f t="shared" si="259"/>
        <v>0</v>
      </c>
      <c r="AE67" s="7">
        <f t="shared" si="259"/>
        <v>0</v>
      </c>
      <c r="AF67" s="7">
        <f t="shared" si="259"/>
        <v>0</v>
      </c>
      <c r="AG67" s="7">
        <f t="shared" si="259"/>
        <v>0</v>
      </c>
      <c r="AH67" s="7">
        <f>AH7+AH17+AH27+AH37+AH47+AH57</f>
        <v>0</v>
      </c>
      <c r="AI67" s="7">
        <f>AI7+AI17+AI27+AI37+AI47+AI57</f>
        <v>0</v>
      </c>
      <c r="AJ67" s="7">
        <f>AJ7+AJ17+AJ27+AJ37+AJ47+AJ57</f>
        <v>0</v>
      </c>
      <c r="AK67" s="7" t="e">
        <f t="shared" ref="AK67:AK74" si="260">AJ67/AA67</f>
        <v>#DIV/0!</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0</v>
      </c>
      <c r="AZ67" s="54"/>
      <c r="BA67" s="7">
        <f t="shared" ref="BA67:BA73" si="261">AZ67*BR67</f>
        <v>0</v>
      </c>
      <c r="BB67" s="54"/>
      <c r="BC67" s="7">
        <f t="shared" ref="BC67:BC73" si="262">BB67*BS67</f>
        <v>0</v>
      </c>
      <c r="BD67" s="54"/>
      <c r="BE67" s="6">
        <f t="shared" ref="BE67:BE73" si="263">BD67*BT67</f>
        <v>0</v>
      </c>
      <c r="BF67" s="54"/>
      <c r="BG67" s="6">
        <f t="shared" ref="BG67:BG73" si="264">BF67*BU67</f>
        <v>0</v>
      </c>
      <c r="BH67" s="7">
        <f>BH7+BH17+BH27+BH37+BH47+BH57</f>
        <v>0</v>
      </c>
      <c r="BI67" s="6" t="e">
        <f>BH67/AY67</f>
        <v>#DIV/0!</v>
      </c>
      <c r="BJ67" s="7">
        <f>BJ7+BJ17+BJ27+BJ37+BJ47+BJ57</f>
        <v>0</v>
      </c>
      <c r="BK67" s="7" t="e">
        <f>AK67</f>
        <v>#DIV/0!</v>
      </c>
      <c r="BL67" s="119">
        <f t="shared" ref="BL67:BM70" si="265">BL7+BL17+BL27+BL37+BL47+BL57</f>
        <v>0</v>
      </c>
      <c r="BM67" s="7" t="e">
        <f t="shared" si="265"/>
        <v>#DIV/0!</v>
      </c>
      <c r="BN67" s="90"/>
      <c r="BO67" s="76" t="e">
        <f>Q67+AO67</f>
        <v>#DIV/0!</v>
      </c>
      <c r="BP67" s="10"/>
      <c r="BR67" s="55"/>
      <c r="BS67" s="55"/>
      <c r="BT67" s="55"/>
      <c r="BU67" s="55"/>
      <c r="BV67" s="177" t="s">
        <v>5</v>
      </c>
      <c r="BW67" s="187">
        <v>4</v>
      </c>
      <c r="BX67" s="179">
        <f>BX7+BX17+BX27+BX37+BX47+BX57</f>
        <v>746</v>
      </c>
      <c r="BY67" s="179">
        <f t="shared" ref="BX67:BY70" si="266">BY7+BY17+BY27+BY37+BY47+BY57</f>
        <v>1805800</v>
      </c>
      <c r="BZ67" s="178">
        <f t="shared" ref="BZ67:BZ74" si="267">BY67/BX67</f>
        <v>2420.6434316353889</v>
      </c>
      <c r="CA67" s="179">
        <f>CA7+CA17+CA27+CA37+CA47+CA57</f>
        <v>940900</v>
      </c>
      <c r="CB67" s="179">
        <f>CA67/BX67</f>
        <v>1261.2600536193029</v>
      </c>
      <c r="CC67" s="179">
        <f t="shared" ref="CC67:CD70" si="268">CC7+CC17+CC27+CC37+CC47+CC57</f>
        <v>41030</v>
      </c>
      <c r="CD67" s="179">
        <f t="shared" si="268"/>
        <v>0</v>
      </c>
      <c r="CE67" s="119">
        <f>CE7+CE17+CE27+CE37+CE47+CE57</f>
        <v>2787730</v>
      </c>
      <c r="CF67" s="179" t="e">
        <f t="shared" ref="CE67:CF70" si="269">CF7+CF17+CF27+CF37+CF47+CF57</f>
        <v>#DIV/0!</v>
      </c>
      <c r="CG67" s="179">
        <f>CG7+CG17+CG27+CG37+CG47+CG57</f>
        <v>0</v>
      </c>
      <c r="CH67" s="179">
        <f t="shared" ref="CH67:CJ70" si="270">CH7+CH17+CH27+CH37+CH47+CH57</f>
        <v>0</v>
      </c>
      <c r="CI67" s="179">
        <f t="shared" si="270"/>
        <v>0</v>
      </c>
      <c r="CJ67" s="179">
        <f t="shared" si="270"/>
        <v>0</v>
      </c>
      <c r="CK67" s="206" t="e">
        <f>CE67/CG67</f>
        <v>#DIV/0!</v>
      </c>
      <c r="CM67" s="328">
        <f>CM7+CM17+CM27+CM37+CM47+CM57</f>
        <v>38.200000000000003</v>
      </c>
      <c r="CN67" s="328">
        <f>CN7+CN17+CN27+CN37+CN47+CN57</f>
        <v>49.4</v>
      </c>
      <c r="CO67" s="359">
        <f t="shared" ref="CO67:CQ73" si="271">CO7+CO17+CO37+CO47+CO27+CO57</f>
        <v>8</v>
      </c>
      <c r="CP67" s="359">
        <f t="shared" si="271"/>
        <v>9</v>
      </c>
      <c r="CQ67" s="359">
        <f t="shared" si="271"/>
        <v>7</v>
      </c>
      <c r="CR67" s="360">
        <f>SUM(CO67:CQ67)/3</f>
        <v>8</v>
      </c>
      <c r="CT67" s="1470" t="s">
        <v>457</v>
      </c>
      <c r="CU67" s="1470"/>
      <c r="CV67" s="560" t="s">
        <v>458</v>
      </c>
      <c r="CW67" s="560">
        <v>2025</v>
      </c>
      <c r="CX67" s="560" t="s">
        <v>618</v>
      </c>
      <c r="CY67" s="560" t="s">
        <v>461</v>
      </c>
      <c r="DA67" s="328">
        <f>DA7+DA17+DA27+DA37+DA47+DA57</f>
        <v>75.8</v>
      </c>
      <c r="DB67" s="328">
        <f>DB7+DB17+DB27+DB37+DB47+DB57</f>
        <v>120.1</v>
      </c>
      <c r="DC67" s="359">
        <f>DC7+DC17+DC37+DC47+DC27+DC57</f>
        <v>17</v>
      </c>
      <c r="DD67" s="359">
        <f>DD7+DD17+DD37+DD47+DD27+DD57</f>
        <v>18</v>
      </c>
      <c r="DE67" s="359">
        <f>DE7+DE17+DE37+DE47+DE27+DE57</f>
        <v>18</v>
      </c>
      <c r="DF67" s="360">
        <f>SUM(DC67:DE67)/3</f>
        <v>17.666666666666668</v>
      </c>
      <c r="DH67" s="1470" t="s">
        <v>457</v>
      </c>
      <c r="DI67" s="1470"/>
      <c r="DJ67" s="560" t="s">
        <v>458</v>
      </c>
      <c r="DK67" s="560" t="s">
        <v>459</v>
      </c>
      <c r="DL67" s="560" t="s">
        <v>460</v>
      </c>
      <c r="DM67" s="560" t="s">
        <v>461</v>
      </c>
    </row>
    <row r="68" spans="1:117" ht="31" customHeight="1">
      <c r="A68" s="77" t="s">
        <v>6</v>
      </c>
      <c r="B68" s="58"/>
      <c r="C68" s="7">
        <f t="shared" si="257"/>
        <v>0</v>
      </c>
      <c r="D68" s="7">
        <f t="shared" si="257"/>
        <v>0</v>
      </c>
      <c r="E68" s="7">
        <f t="shared" si="257"/>
        <v>0</v>
      </c>
      <c r="F68" s="7">
        <f t="shared" si="257"/>
        <v>0</v>
      </c>
      <c r="G68" s="7">
        <f t="shared" si="257"/>
        <v>0</v>
      </c>
      <c r="H68" s="7">
        <f>H8+H18+H28+H38+H48+H58</f>
        <v>0</v>
      </c>
      <c r="I68" s="7">
        <f t="shared" si="257"/>
        <v>0</v>
      </c>
      <c r="J68" s="7">
        <f t="shared" si="257"/>
        <v>0</v>
      </c>
      <c r="K68" s="7">
        <f t="shared" si="257"/>
        <v>0</v>
      </c>
      <c r="L68" s="7">
        <f t="shared" si="257"/>
        <v>0</v>
      </c>
      <c r="M68" s="7" t="e">
        <f t="shared" si="258"/>
        <v>#DIV/0!</v>
      </c>
      <c r="N68" s="70"/>
      <c r="O68" s="7">
        <f t="shared" ref="O68:P70" si="272">O8+O18+O28+O38+O48+O58</f>
        <v>750</v>
      </c>
      <c r="P68" s="7">
        <f t="shared" si="272"/>
        <v>0</v>
      </c>
      <c r="Q68" s="76" t="e">
        <f t="shared" ref="Q68:Q74" si="273">L68/P68</f>
        <v>#DIV/0!</v>
      </c>
      <c r="R68" s="45"/>
      <c r="T68" s="107">
        <v>3300</v>
      </c>
      <c r="U68" s="107">
        <v>3800</v>
      </c>
      <c r="V68" s="107">
        <v>4800</v>
      </c>
      <c r="W68" s="107">
        <v>2000</v>
      </c>
      <c r="X68" s="107"/>
      <c r="Y68" s="77" t="s">
        <v>6</v>
      </c>
      <c r="Z68" s="58"/>
      <c r="AA68" s="7">
        <f t="shared" si="259"/>
        <v>0</v>
      </c>
      <c r="AB68" s="7">
        <f t="shared" si="259"/>
        <v>0</v>
      </c>
      <c r="AC68" s="7">
        <f t="shared" si="259"/>
        <v>0</v>
      </c>
      <c r="AD68" s="7">
        <f t="shared" si="259"/>
        <v>0</v>
      </c>
      <c r="AE68" s="7">
        <f t="shared" si="259"/>
        <v>0</v>
      </c>
      <c r="AF68" s="7">
        <f>AF8+AF18+AF28+AF38+AF48+AF58</f>
        <v>0</v>
      </c>
      <c r="AG68" s="7">
        <f t="shared" si="259"/>
        <v>0</v>
      </c>
      <c r="AH68" s="7">
        <f t="shared" si="259"/>
        <v>0</v>
      </c>
      <c r="AI68" s="7">
        <f t="shared" si="259"/>
        <v>0</v>
      </c>
      <c r="AJ68" s="7">
        <f t="shared" si="259"/>
        <v>0</v>
      </c>
      <c r="AK68" s="7" t="e">
        <f t="shared" si="260"/>
        <v>#DIV/0!</v>
      </c>
      <c r="AL68" s="70" t="s">
        <v>75</v>
      </c>
      <c r="AM68" s="7">
        <f t="shared" ref="AM68:AN70" si="274">AM8+AM18+AM28+AM38+AM48+AM58</f>
        <v>750</v>
      </c>
      <c r="AN68" s="7">
        <f t="shared" si="274"/>
        <v>0</v>
      </c>
      <c r="AO68" s="76" t="e">
        <f t="shared" ref="AO68:AO73" si="275">(AJ68+BH68)/AN68</f>
        <v>#DIV/0!</v>
      </c>
      <c r="AP68" s="10"/>
      <c r="AR68" s="107">
        <v>1700</v>
      </c>
      <c r="AS68" s="107">
        <v>2200</v>
      </c>
      <c r="AT68" s="107">
        <v>2200</v>
      </c>
      <c r="AU68" s="107">
        <v>1400</v>
      </c>
      <c r="AV68" s="107"/>
      <c r="AW68" s="77" t="s">
        <v>6</v>
      </c>
      <c r="AX68" s="58"/>
      <c r="AY68" s="7">
        <f>AY8+AY18+AY28+AY38+AY48+AY58</f>
        <v>0</v>
      </c>
      <c r="AZ68" s="54">
        <v>22</v>
      </c>
      <c r="BA68" s="7">
        <f t="shared" si="261"/>
        <v>0</v>
      </c>
      <c r="BB68" s="54">
        <v>10</v>
      </c>
      <c r="BC68" s="7">
        <f t="shared" si="262"/>
        <v>0</v>
      </c>
      <c r="BD68" s="54">
        <v>6</v>
      </c>
      <c r="BE68" s="6">
        <f t="shared" si="263"/>
        <v>0</v>
      </c>
      <c r="BF68" s="54"/>
      <c r="BG68" s="6">
        <f t="shared" si="264"/>
        <v>0</v>
      </c>
      <c r="BH68" s="7">
        <f>BH8+BH18+BH28+BH38+BH48+BH58</f>
        <v>0</v>
      </c>
      <c r="BI68" s="6" t="e">
        <f t="shared" ref="BI68:BI73" si="276">BH68/AY68</f>
        <v>#DIV/0!</v>
      </c>
      <c r="BJ68" s="7">
        <f>BJ8+BJ18+BJ28+BJ38+BJ48+BJ58</f>
        <v>0</v>
      </c>
      <c r="BK68" s="7" t="e">
        <f t="shared" ref="BK68:BK74" si="277">AK68</f>
        <v>#DIV/0!</v>
      </c>
      <c r="BL68" s="119">
        <f t="shared" si="265"/>
        <v>0</v>
      </c>
      <c r="BM68" s="7" t="e">
        <f t="shared" si="265"/>
        <v>#DIV/0!</v>
      </c>
      <c r="BN68" s="90"/>
      <c r="BO68" s="76" t="e">
        <f t="shared" ref="BO68:BO74" si="278">Q68+AO68</f>
        <v>#DIV/0!</v>
      </c>
      <c r="BP68" s="10"/>
      <c r="BR68" s="55"/>
      <c r="BS68" s="55"/>
      <c r="BT68" s="55"/>
      <c r="BU68" s="55"/>
      <c r="BV68" s="173" t="s">
        <v>6</v>
      </c>
      <c r="BW68" s="187">
        <v>4</v>
      </c>
      <c r="BX68" s="179">
        <f>BX8+BX18+BX28+BX38+BX48+BX58</f>
        <v>565</v>
      </c>
      <c r="BY68" s="179">
        <f t="shared" si="266"/>
        <v>1354600</v>
      </c>
      <c r="BZ68" s="178">
        <f t="shared" si="267"/>
        <v>2397.5221238938052</v>
      </c>
      <c r="CA68" s="179">
        <f>CA8+CA18+CA28+CA38+CA48+CA58</f>
        <v>761850</v>
      </c>
      <c r="CB68" s="179">
        <f t="shared" ref="CB68:CB73" si="279">CA68/BX68</f>
        <v>1348.4070796460178</v>
      </c>
      <c r="CC68" s="179">
        <f t="shared" si="268"/>
        <v>11550</v>
      </c>
      <c r="CD68" s="179">
        <f t="shared" si="268"/>
        <v>0</v>
      </c>
      <c r="CE68" s="119">
        <f>CE8+CE18+CE28+CE38+CE48+CE58</f>
        <v>2128000</v>
      </c>
      <c r="CF68" s="179" t="e">
        <f t="shared" si="269"/>
        <v>#DIV/0!</v>
      </c>
      <c r="CG68" s="179">
        <f>CG8+CG18+CG28+CG38+CG48+CG58</f>
        <v>0</v>
      </c>
      <c r="CH68" s="179">
        <f t="shared" si="270"/>
        <v>0</v>
      </c>
      <c r="CI68" s="179">
        <f t="shared" si="270"/>
        <v>0</v>
      </c>
      <c r="CJ68" s="179">
        <f t="shared" si="270"/>
        <v>0</v>
      </c>
      <c r="CK68" s="206" t="e">
        <f t="shared" ref="CK68:CK73" si="280">CE68/CG68</f>
        <v>#DIV/0!</v>
      </c>
      <c r="CM68" s="328">
        <f t="shared" ref="CM68:CN72" si="281">CM8+CM18+CM28+CM38+CM48+CM58</f>
        <v>55.599999999999994</v>
      </c>
      <c r="CN68" s="328">
        <f t="shared" si="281"/>
        <v>84.4</v>
      </c>
      <c r="CO68" s="359">
        <f t="shared" si="271"/>
        <v>13</v>
      </c>
      <c r="CP68" s="359">
        <f t="shared" si="271"/>
        <v>11</v>
      </c>
      <c r="CQ68" s="359">
        <f t="shared" si="271"/>
        <v>11</v>
      </c>
      <c r="CR68" s="360">
        <f t="shared" ref="CR68:CR73" si="282">SUM(CO68:CQ68)/3</f>
        <v>11.666666666666666</v>
      </c>
      <c r="CT68" s="1471" t="s">
        <v>180</v>
      </c>
      <c r="CU68" s="1471"/>
      <c r="CV68" s="561">
        <v>5</v>
      </c>
      <c r="CW68" s="562">
        <v>20</v>
      </c>
      <c r="CX68" s="562">
        <f t="shared" ref="CX68:CX73" si="283">CV68*CW68</f>
        <v>100</v>
      </c>
      <c r="CY68" s="1472">
        <f>(CW68+CW69+CW70)/CW74</f>
        <v>0.8</v>
      </c>
      <c r="DA68" s="328" t="e">
        <f t="shared" ref="DA68:DB72" si="284">DA8+DA18+DA28+DA38+DA48+DA58</f>
        <v>#VALUE!</v>
      </c>
      <c r="DB68" s="328">
        <f t="shared" si="284"/>
        <v>92.7</v>
      </c>
      <c r="DC68" s="359">
        <f t="shared" ref="DC68:DE73" si="285">DC8+DC18+DC38+DC48+DC28+DC58</f>
        <v>15</v>
      </c>
      <c r="DD68" s="359">
        <f t="shared" si="285"/>
        <v>13</v>
      </c>
      <c r="DE68" s="359">
        <f t="shared" si="285"/>
        <v>11</v>
      </c>
      <c r="DF68" s="360">
        <f t="shared" ref="DF68:DF73" si="286">SUM(DC68:DE68)/3</f>
        <v>13</v>
      </c>
      <c r="DH68" s="1471" t="s">
        <v>180</v>
      </c>
      <c r="DI68" s="1471"/>
      <c r="DJ68" s="561">
        <v>5</v>
      </c>
      <c r="DK68" s="562">
        <v>16</v>
      </c>
      <c r="DL68" s="562">
        <f t="shared" ref="DL68:DL73" si="287">DJ68*DK68</f>
        <v>80</v>
      </c>
      <c r="DM68" s="1472">
        <f>(DK68+DK69+DK70)/DK74</f>
        <v>0.7466666666666667</v>
      </c>
    </row>
    <row r="69" spans="1:117" ht="31" customHeight="1">
      <c r="A69" s="77" t="s">
        <v>7</v>
      </c>
      <c r="B69" s="58"/>
      <c r="C69" s="7">
        <f t="shared" si="257"/>
        <v>0</v>
      </c>
      <c r="D69" s="7">
        <f t="shared" si="257"/>
        <v>0</v>
      </c>
      <c r="E69" s="7">
        <f t="shared" si="257"/>
        <v>0</v>
      </c>
      <c r="F69" s="7">
        <f t="shared" si="257"/>
        <v>0</v>
      </c>
      <c r="G69" s="7">
        <f t="shared" si="257"/>
        <v>0</v>
      </c>
      <c r="H69" s="7">
        <f t="shared" si="257"/>
        <v>0</v>
      </c>
      <c r="I69" s="7">
        <f t="shared" si="257"/>
        <v>0</v>
      </c>
      <c r="J69" s="7">
        <f t="shared" si="257"/>
        <v>0</v>
      </c>
      <c r="K69" s="7">
        <f t="shared" si="257"/>
        <v>0</v>
      </c>
      <c r="L69" s="7">
        <f t="shared" si="257"/>
        <v>0</v>
      </c>
      <c r="M69" s="7" t="e">
        <f t="shared" si="258"/>
        <v>#DIV/0!</v>
      </c>
      <c r="N69" s="70"/>
      <c r="O69" s="7">
        <f t="shared" si="272"/>
        <v>600</v>
      </c>
      <c r="P69" s="7">
        <f t="shared" si="272"/>
        <v>0</v>
      </c>
      <c r="Q69" s="76" t="e">
        <f t="shared" si="273"/>
        <v>#DIV/0!</v>
      </c>
      <c r="R69" s="45"/>
      <c r="T69" s="107">
        <v>3300</v>
      </c>
      <c r="U69" s="107">
        <v>3800</v>
      </c>
      <c r="V69" s="107">
        <v>4800</v>
      </c>
      <c r="W69" s="107">
        <v>2000</v>
      </c>
      <c r="X69" s="107"/>
      <c r="Y69" s="77" t="s">
        <v>7</v>
      </c>
      <c r="Z69" s="58"/>
      <c r="AA69" s="7">
        <f t="shared" si="259"/>
        <v>0</v>
      </c>
      <c r="AB69" s="7">
        <f t="shared" si="259"/>
        <v>0</v>
      </c>
      <c r="AC69" s="7">
        <f t="shared" si="259"/>
        <v>0</v>
      </c>
      <c r="AD69" s="7">
        <f t="shared" si="259"/>
        <v>0</v>
      </c>
      <c r="AE69" s="7">
        <f t="shared" si="259"/>
        <v>0</v>
      </c>
      <c r="AF69" s="7">
        <f t="shared" si="259"/>
        <v>0</v>
      </c>
      <c r="AG69" s="7">
        <f t="shared" si="259"/>
        <v>0</v>
      </c>
      <c r="AH69" s="7">
        <f t="shared" si="259"/>
        <v>0</v>
      </c>
      <c r="AI69" s="7">
        <f t="shared" si="259"/>
        <v>0</v>
      </c>
      <c r="AJ69" s="7">
        <f t="shared" si="259"/>
        <v>0</v>
      </c>
      <c r="AK69" s="7" t="e">
        <f t="shared" si="260"/>
        <v>#DIV/0!</v>
      </c>
      <c r="AL69" s="70" t="s">
        <v>75</v>
      </c>
      <c r="AM69" s="7">
        <f t="shared" si="274"/>
        <v>600</v>
      </c>
      <c r="AN69" s="7">
        <f t="shared" si="274"/>
        <v>0</v>
      </c>
      <c r="AO69" s="76" t="e">
        <f t="shared" si="275"/>
        <v>#DIV/0!</v>
      </c>
      <c r="AP69" s="10"/>
      <c r="AR69" s="107">
        <v>1700</v>
      </c>
      <c r="AS69" s="107">
        <v>2200</v>
      </c>
      <c r="AT69" s="107">
        <v>2200</v>
      </c>
      <c r="AU69" s="107">
        <v>1400</v>
      </c>
      <c r="AV69" s="107"/>
      <c r="AW69" s="77" t="s">
        <v>7</v>
      </c>
      <c r="AX69" s="58"/>
      <c r="AY69" s="7">
        <f>AY9+AY19+AY29+AY39+AY49+AY59</f>
        <v>0</v>
      </c>
      <c r="AZ69" s="54">
        <v>22</v>
      </c>
      <c r="BA69" s="7">
        <f t="shared" si="261"/>
        <v>0</v>
      </c>
      <c r="BB69" s="54">
        <v>10</v>
      </c>
      <c r="BC69" s="7">
        <f t="shared" si="262"/>
        <v>0</v>
      </c>
      <c r="BD69" s="54">
        <v>6</v>
      </c>
      <c r="BE69" s="6">
        <f t="shared" si="263"/>
        <v>0</v>
      </c>
      <c r="BF69" s="54"/>
      <c r="BG69" s="6">
        <f t="shared" si="264"/>
        <v>0</v>
      </c>
      <c r="BH69" s="7">
        <f>BH9+BH19+BH29+BH39+BH49+BH59</f>
        <v>0</v>
      </c>
      <c r="BI69" s="6" t="e">
        <f t="shared" si="276"/>
        <v>#DIV/0!</v>
      </c>
      <c r="BJ69" s="7">
        <f>BJ9+BJ19+BJ29+BJ39+BJ49+BJ59</f>
        <v>0</v>
      </c>
      <c r="BK69" s="7" t="e">
        <f t="shared" si="277"/>
        <v>#DIV/0!</v>
      </c>
      <c r="BL69" s="119">
        <f t="shared" si="265"/>
        <v>0</v>
      </c>
      <c r="BM69" s="7" t="e">
        <f t="shared" si="265"/>
        <v>#DIV/0!</v>
      </c>
      <c r="BN69" s="90"/>
      <c r="BO69" s="76" t="e">
        <f t="shared" si="278"/>
        <v>#DIV/0!</v>
      </c>
      <c r="BP69" s="10"/>
      <c r="BR69" s="55"/>
      <c r="BS69" s="55"/>
      <c r="BT69" s="55"/>
      <c r="BU69" s="55"/>
      <c r="BV69" s="173" t="s">
        <v>7</v>
      </c>
      <c r="BW69" s="187">
        <v>5</v>
      </c>
      <c r="BX69" s="179">
        <f t="shared" si="266"/>
        <v>519</v>
      </c>
      <c r="BY69" s="179">
        <f t="shared" si="266"/>
        <v>1209500</v>
      </c>
      <c r="BZ69" s="178">
        <f t="shared" si="267"/>
        <v>2330.4431599229288</v>
      </c>
      <c r="CA69" s="179">
        <f>CA9+CA19+CA29+CA39+CA49+CA59</f>
        <v>670500</v>
      </c>
      <c r="CB69" s="179">
        <f t="shared" si="279"/>
        <v>1291.907514450867</v>
      </c>
      <c r="CC69" s="179">
        <f t="shared" si="268"/>
        <v>4400</v>
      </c>
      <c r="CD69" s="179">
        <f t="shared" si="268"/>
        <v>2970</v>
      </c>
      <c r="CE69" s="119">
        <f>CE9+CE19+CE29+CE39+CE49+CE59</f>
        <v>1887370</v>
      </c>
      <c r="CF69" s="179" t="e">
        <f t="shared" si="269"/>
        <v>#DIV/0!</v>
      </c>
      <c r="CG69" s="179">
        <f>CG9+CG19+CG30+CG40+CG49+CG59</f>
        <v>0</v>
      </c>
      <c r="CH69" s="179">
        <f t="shared" si="270"/>
        <v>0</v>
      </c>
      <c r="CI69" s="179">
        <f t="shared" si="270"/>
        <v>0</v>
      </c>
      <c r="CJ69" s="179">
        <f t="shared" si="270"/>
        <v>0</v>
      </c>
      <c r="CK69" s="206" t="e">
        <f t="shared" si="280"/>
        <v>#DIV/0!</v>
      </c>
      <c r="CM69" s="328">
        <f t="shared" si="281"/>
        <v>42.3</v>
      </c>
      <c r="CN69" s="328">
        <f t="shared" si="281"/>
        <v>50.8</v>
      </c>
      <c r="CO69" s="359">
        <f t="shared" si="271"/>
        <v>4</v>
      </c>
      <c r="CP69" s="359">
        <f t="shared" si="271"/>
        <v>5</v>
      </c>
      <c r="CQ69" s="359">
        <f t="shared" si="271"/>
        <v>4</v>
      </c>
      <c r="CR69" s="360">
        <f t="shared" si="282"/>
        <v>4.333333333333333</v>
      </c>
      <c r="CT69" s="1471" t="s">
        <v>181</v>
      </c>
      <c r="CU69" s="1471"/>
      <c r="CV69" s="563">
        <v>4</v>
      </c>
      <c r="CW69" s="564">
        <v>2</v>
      </c>
      <c r="CX69" s="562">
        <f t="shared" si="283"/>
        <v>8</v>
      </c>
      <c r="CY69" s="1472"/>
      <c r="DA69" s="328">
        <f t="shared" si="284"/>
        <v>46.5</v>
      </c>
      <c r="DB69" s="328">
        <f t="shared" si="284"/>
        <v>74.7</v>
      </c>
      <c r="DC69" s="359">
        <f t="shared" si="285"/>
        <v>13</v>
      </c>
      <c r="DD69" s="359">
        <f t="shared" si="285"/>
        <v>11</v>
      </c>
      <c r="DE69" s="359">
        <f t="shared" si="285"/>
        <v>13</v>
      </c>
      <c r="DF69" s="360">
        <f t="shared" si="286"/>
        <v>12.333333333333334</v>
      </c>
      <c r="DH69" s="1471" t="s">
        <v>181</v>
      </c>
      <c r="DI69" s="1471"/>
      <c r="DJ69" s="563">
        <v>4</v>
      </c>
      <c r="DK69" s="564">
        <v>32</v>
      </c>
      <c r="DL69" s="562">
        <f t="shared" si="287"/>
        <v>128</v>
      </c>
      <c r="DM69" s="1472"/>
    </row>
    <row r="70" spans="1:117" ht="31" customHeight="1">
      <c r="A70" s="77" t="s">
        <v>8</v>
      </c>
      <c r="B70" s="58"/>
      <c r="C70" s="7">
        <f t="shared" si="257"/>
        <v>0</v>
      </c>
      <c r="D70" s="7">
        <f t="shared" si="257"/>
        <v>0</v>
      </c>
      <c r="E70" s="7">
        <f t="shared" si="257"/>
        <v>0</v>
      </c>
      <c r="F70" s="7">
        <f t="shared" si="257"/>
        <v>0</v>
      </c>
      <c r="G70" s="7">
        <f t="shared" si="257"/>
        <v>0</v>
      </c>
      <c r="H70" s="7">
        <f t="shared" si="257"/>
        <v>0</v>
      </c>
      <c r="I70" s="7">
        <f t="shared" si="257"/>
        <v>0</v>
      </c>
      <c r="J70" s="7">
        <f t="shared" si="257"/>
        <v>0</v>
      </c>
      <c r="K70" s="7">
        <f t="shared" si="257"/>
        <v>0</v>
      </c>
      <c r="L70" s="7">
        <f t="shared" si="257"/>
        <v>0</v>
      </c>
      <c r="M70" s="7" t="e">
        <f t="shared" si="258"/>
        <v>#DIV/0!</v>
      </c>
      <c r="N70" s="70"/>
      <c r="O70" s="7">
        <f t="shared" si="272"/>
        <v>600</v>
      </c>
      <c r="P70" s="7">
        <f t="shared" si="272"/>
        <v>0</v>
      </c>
      <c r="Q70" s="76" t="e">
        <f t="shared" si="273"/>
        <v>#DIV/0!</v>
      </c>
      <c r="R70" s="45"/>
      <c r="T70" s="107">
        <v>3300</v>
      </c>
      <c r="U70" s="107">
        <v>3800</v>
      </c>
      <c r="V70" s="107">
        <v>4800</v>
      </c>
      <c r="W70" s="107">
        <v>2000</v>
      </c>
      <c r="X70" s="107"/>
      <c r="Y70" s="77" t="s">
        <v>8</v>
      </c>
      <c r="Z70" s="58"/>
      <c r="AA70" s="7">
        <f t="shared" si="259"/>
        <v>0</v>
      </c>
      <c r="AB70" s="7">
        <f t="shared" si="259"/>
        <v>0</v>
      </c>
      <c r="AC70" s="7">
        <f t="shared" si="259"/>
        <v>0</v>
      </c>
      <c r="AD70" s="7">
        <f t="shared" si="259"/>
        <v>0</v>
      </c>
      <c r="AE70" s="7">
        <f t="shared" si="259"/>
        <v>0</v>
      </c>
      <c r="AF70" s="7">
        <f t="shared" si="259"/>
        <v>0</v>
      </c>
      <c r="AG70" s="7">
        <f t="shared" si="259"/>
        <v>0</v>
      </c>
      <c r="AH70" s="7">
        <f t="shared" si="259"/>
        <v>0</v>
      </c>
      <c r="AI70" s="7">
        <f t="shared" si="259"/>
        <v>0</v>
      </c>
      <c r="AJ70" s="7">
        <f t="shared" si="259"/>
        <v>0</v>
      </c>
      <c r="AK70" s="7" t="e">
        <f t="shared" si="260"/>
        <v>#DIV/0!</v>
      </c>
      <c r="AL70" s="70" t="s">
        <v>75</v>
      </c>
      <c r="AM70" s="7">
        <f t="shared" si="274"/>
        <v>600</v>
      </c>
      <c r="AN70" s="7">
        <f t="shared" si="274"/>
        <v>0</v>
      </c>
      <c r="AO70" s="76" t="e">
        <f t="shared" si="275"/>
        <v>#DIV/0!</v>
      </c>
      <c r="AP70" s="10"/>
      <c r="AR70" s="107">
        <v>1700</v>
      </c>
      <c r="AS70" s="107">
        <v>2200</v>
      </c>
      <c r="AT70" s="107">
        <v>2200</v>
      </c>
      <c r="AU70" s="107">
        <v>1400</v>
      </c>
      <c r="AV70" s="107"/>
      <c r="AW70" s="77" t="s">
        <v>8</v>
      </c>
      <c r="AX70" s="58"/>
      <c r="AY70" s="7">
        <f>AY10+AY20+AY30+AY40+AY50+AY60</f>
        <v>0</v>
      </c>
      <c r="AZ70" s="54">
        <v>10</v>
      </c>
      <c r="BA70" s="7">
        <f t="shared" si="261"/>
        <v>0</v>
      </c>
      <c r="BB70" s="54">
        <v>24</v>
      </c>
      <c r="BC70" s="7">
        <f t="shared" si="262"/>
        <v>0</v>
      </c>
      <c r="BD70" s="54">
        <v>12</v>
      </c>
      <c r="BE70" s="6">
        <f t="shared" si="263"/>
        <v>0</v>
      </c>
      <c r="BF70" s="54"/>
      <c r="BG70" s="6">
        <f t="shared" si="264"/>
        <v>0</v>
      </c>
      <c r="BH70" s="7">
        <f>BH10+BH20+BH30+BH40+BH50+BH60</f>
        <v>0</v>
      </c>
      <c r="BI70" s="6" t="e">
        <f t="shared" si="276"/>
        <v>#DIV/0!</v>
      </c>
      <c r="BJ70" s="7">
        <f>BJ10+BJ20+BJ30+BJ40+BJ50+BJ60</f>
        <v>0</v>
      </c>
      <c r="BK70" s="7" t="e">
        <f t="shared" si="277"/>
        <v>#DIV/0!</v>
      </c>
      <c r="BL70" s="119">
        <f t="shared" si="265"/>
        <v>0</v>
      </c>
      <c r="BM70" s="7" t="e">
        <f t="shared" si="265"/>
        <v>#DIV/0!</v>
      </c>
      <c r="BN70" s="90"/>
      <c r="BO70" s="76" t="e">
        <f t="shared" si="278"/>
        <v>#DIV/0!</v>
      </c>
      <c r="BP70" s="10"/>
      <c r="BR70" s="55"/>
      <c r="BS70" s="55"/>
      <c r="BT70" s="55"/>
      <c r="BU70" s="55"/>
      <c r="BV70" s="173" t="s">
        <v>8</v>
      </c>
      <c r="BW70" s="187">
        <v>5</v>
      </c>
      <c r="BX70" s="179">
        <f t="shared" si="266"/>
        <v>420</v>
      </c>
      <c r="BY70" s="179">
        <f t="shared" si="266"/>
        <v>1173300</v>
      </c>
      <c r="BZ70" s="178">
        <f t="shared" si="267"/>
        <v>2793.5714285714284</v>
      </c>
      <c r="CA70" s="179">
        <f>CA10+CA20+CA30+CA40+CA50+CA60</f>
        <v>631100</v>
      </c>
      <c r="CB70" s="179">
        <f t="shared" si="279"/>
        <v>1502.6190476190477</v>
      </c>
      <c r="CC70" s="179">
        <f t="shared" si="268"/>
        <v>25300</v>
      </c>
      <c r="CD70" s="179">
        <f t="shared" si="268"/>
        <v>0</v>
      </c>
      <c r="CE70" s="119">
        <f t="shared" si="269"/>
        <v>1829700</v>
      </c>
      <c r="CF70" s="179" t="e">
        <f t="shared" si="269"/>
        <v>#DIV/0!</v>
      </c>
      <c r="CG70" s="179">
        <f>CG10+CG20+CG30+CG39+CG50+CG60</f>
        <v>0</v>
      </c>
      <c r="CH70" s="179">
        <f t="shared" si="270"/>
        <v>0</v>
      </c>
      <c r="CI70" s="179">
        <f t="shared" si="270"/>
        <v>0</v>
      </c>
      <c r="CJ70" s="179">
        <f t="shared" si="270"/>
        <v>0</v>
      </c>
      <c r="CK70" s="206" t="e">
        <f t="shared" si="280"/>
        <v>#DIV/0!</v>
      </c>
      <c r="CM70" s="328">
        <f t="shared" si="281"/>
        <v>40.299999999999997</v>
      </c>
      <c r="CN70" s="328">
        <f t="shared" si="281"/>
        <v>54.5</v>
      </c>
      <c r="CO70" s="359">
        <f t="shared" si="271"/>
        <v>10</v>
      </c>
      <c r="CP70" s="359">
        <f t="shared" si="271"/>
        <v>8</v>
      </c>
      <c r="CQ70" s="359">
        <f t="shared" si="271"/>
        <v>8</v>
      </c>
      <c r="CR70" s="360">
        <f t="shared" si="282"/>
        <v>8.6666666666666661</v>
      </c>
      <c r="CT70" s="1473" t="s">
        <v>462</v>
      </c>
      <c r="CU70" s="1473"/>
      <c r="CV70" s="563">
        <v>3</v>
      </c>
      <c r="CW70" s="564">
        <v>14</v>
      </c>
      <c r="CX70" s="562">
        <f t="shared" si="283"/>
        <v>42</v>
      </c>
      <c r="CY70" s="1472"/>
      <c r="DA70" s="328">
        <f t="shared" si="284"/>
        <v>47.300000000000004</v>
      </c>
      <c r="DB70" s="328">
        <f t="shared" si="284"/>
        <v>74.599999999999994</v>
      </c>
      <c r="DC70" s="359">
        <f t="shared" si="285"/>
        <v>14</v>
      </c>
      <c r="DD70" s="359">
        <f t="shared" si="285"/>
        <v>11</v>
      </c>
      <c r="DE70" s="359">
        <f t="shared" si="285"/>
        <v>11</v>
      </c>
      <c r="DF70" s="360">
        <f t="shared" si="286"/>
        <v>12</v>
      </c>
      <c r="DH70" s="1473" t="s">
        <v>462</v>
      </c>
      <c r="DI70" s="1473"/>
      <c r="DJ70" s="563">
        <v>3</v>
      </c>
      <c r="DK70" s="564">
        <v>8</v>
      </c>
      <c r="DL70" s="562">
        <f t="shared" si="287"/>
        <v>24</v>
      </c>
      <c r="DM70" s="1472"/>
    </row>
    <row r="71" spans="1:117" ht="31" customHeight="1">
      <c r="A71" s="77" t="s">
        <v>9</v>
      </c>
      <c r="B71" s="58"/>
      <c r="C71" s="7">
        <f t="shared" ref="C71:K71" si="288">C21+C11+C31+C41+C51+C61</f>
        <v>0</v>
      </c>
      <c r="D71" s="7">
        <f t="shared" si="288"/>
        <v>0</v>
      </c>
      <c r="E71" s="7">
        <f t="shared" si="288"/>
        <v>0</v>
      </c>
      <c r="F71" s="7">
        <f t="shared" si="288"/>
        <v>0</v>
      </c>
      <c r="G71" s="7">
        <f t="shared" si="288"/>
        <v>0</v>
      </c>
      <c r="H71" s="7">
        <f t="shared" si="288"/>
        <v>0</v>
      </c>
      <c r="I71" s="7">
        <f t="shared" si="288"/>
        <v>0</v>
      </c>
      <c r="J71" s="7">
        <f t="shared" si="288"/>
        <v>0</v>
      </c>
      <c r="K71" s="7">
        <f t="shared" si="288"/>
        <v>0</v>
      </c>
      <c r="L71" s="7">
        <f>L21+L11+L31+L41+L51+L61</f>
        <v>0</v>
      </c>
      <c r="M71" s="7" t="e">
        <f t="shared" si="258"/>
        <v>#DIV/0!</v>
      </c>
      <c r="N71" s="70"/>
      <c r="O71" s="7">
        <f>O21+O11+O31+O41+O51+O61</f>
        <v>600</v>
      </c>
      <c r="P71" s="7">
        <f>P21+P11+P31+P41+P51+P61</f>
        <v>0</v>
      </c>
      <c r="Q71" s="76" t="e">
        <f t="shared" si="273"/>
        <v>#DIV/0!</v>
      </c>
      <c r="R71" s="45"/>
      <c r="T71" s="107">
        <v>3300</v>
      </c>
      <c r="U71" s="107">
        <v>3800</v>
      </c>
      <c r="V71" s="107">
        <v>4800</v>
      </c>
      <c r="W71" s="107">
        <v>2000</v>
      </c>
      <c r="X71" s="107"/>
      <c r="Y71" s="77" t="s">
        <v>9</v>
      </c>
      <c r="Z71" s="58"/>
      <c r="AA71" s="7">
        <f t="shared" ref="AA71:AI71" si="289">AA21+AA11+AA31+AA41+AA51+AA61</f>
        <v>0</v>
      </c>
      <c r="AB71" s="7">
        <f t="shared" si="289"/>
        <v>0</v>
      </c>
      <c r="AC71" s="7">
        <f t="shared" si="289"/>
        <v>0</v>
      </c>
      <c r="AD71" s="7">
        <f t="shared" si="289"/>
        <v>0</v>
      </c>
      <c r="AE71" s="7">
        <f t="shared" si="289"/>
        <v>0</v>
      </c>
      <c r="AF71" s="7">
        <f t="shared" si="289"/>
        <v>0</v>
      </c>
      <c r="AG71" s="7">
        <f t="shared" si="289"/>
        <v>0</v>
      </c>
      <c r="AH71" s="7">
        <f t="shared" si="289"/>
        <v>0</v>
      </c>
      <c r="AI71" s="7">
        <f t="shared" si="289"/>
        <v>0</v>
      </c>
      <c r="AJ71" s="7">
        <f>AJ21+AJ11+AJ31+AJ41+AJ51+AJ61</f>
        <v>0</v>
      </c>
      <c r="AK71" s="7" t="e">
        <f t="shared" si="260"/>
        <v>#DIV/0!</v>
      </c>
      <c r="AL71" s="70" t="s">
        <v>75</v>
      </c>
      <c r="AM71" s="7">
        <f>AM21+AM11+AM31+AM41+AM51+AM61</f>
        <v>600</v>
      </c>
      <c r="AN71" s="7">
        <f>AN21+AN11+AN31+AN41+AN51+AN61</f>
        <v>0</v>
      </c>
      <c r="AO71" s="76" t="e">
        <f t="shared" si="275"/>
        <v>#DIV/0!</v>
      </c>
      <c r="AP71" s="10"/>
      <c r="AR71" s="107">
        <v>1700</v>
      </c>
      <c r="AS71" s="107">
        <v>2200</v>
      </c>
      <c r="AT71" s="107">
        <v>2200</v>
      </c>
      <c r="AU71" s="107">
        <v>1400</v>
      </c>
      <c r="AV71" s="107"/>
      <c r="AW71" s="77" t="s">
        <v>9</v>
      </c>
      <c r="AX71" s="58"/>
      <c r="AY71" s="7">
        <f>AY21+AY11+AY31+AY41+AY51+AY61</f>
        <v>0</v>
      </c>
      <c r="AZ71" s="54">
        <v>10</v>
      </c>
      <c r="BA71" s="7">
        <f t="shared" si="261"/>
        <v>0</v>
      </c>
      <c r="BB71" s="54">
        <v>24</v>
      </c>
      <c r="BC71" s="7">
        <f t="shared" si="262"/>
        <v>0</v>
      </c>
      <c r="BD71" s="54">
        <v>12</v>
      </c>
      <c r="BE71" s="6">
        <f t="shared" si="263"/>
        <v>0</v>
      </c>
      <c r="BF71" s="54"/>
      <c r="BG71" s="6">
        <f t="shared" si="264"/>
        <v>0</v>
      </c>
      <c r="BH71" s="7">
        <f>BH21+BH11+BH31+BH41+BH51+BH61</f>
        <v>0</v>
      </c>
      <c r="BI71" s="6" t="e">
        <f t="shared" si="276"/>
        <v>#DIV/0!</v>
      </c>
      <c r="BJ71" s="7">
        <f>BJ21+BJ11+BJ31+BJ41+BJ51+BJ61</f>
        <v>0</v>
      </c>
      <c r="BK71" s="7" t="e">
        <f t="shared" si="277"/>
        <v>#DIV/0!</v>
      </c>
      <c r="BL71" s="119">
        <f>BL21+BL11+BL31+BL41+BL51+BL61</f>
        <v>0</v>
      </c>
      <c r="BM71" s="7" t="e">
        <f>BM21+BM11+BM31+BM41+BM51+BM61</f>
        <v>#DIV/0!</v>
      </c>
      <c r="BN71" s="90"/>
      <c r="BO71" s="76" t="e">
        <f t="shared" si="278"/>
        <v>#DIV/0!</v>
      </c>
      <c r="BP71" s="10"/>
      <c r="BR71" s="55"/>
      <c r="BS71" s="55"/>
      <c r="BT71" s="55"/>
      <c r="BU71" s="55"/>
      <c r="BV71" s="173" t="s">
        <v>9</v>
      </c>
      <c r="BW71" s="187">
        <v>5</v>
      </c>
      <c r="BX71" s="179">
        <f>BX21+BX11+BX31+BX41+BX51+BX61</f>
        <v>505</v>
      </c>
      <c r="BY71" s="179">
        <f>BY21+BY11+BY31+BY41+BY51+BY61</f>
        <v>1685450</v>
      </c>
      <c r="BZ71" s="178">
        <f t="shared" si="267"/>
        <v>3337.5247524752476</v>
      </c>
      <c r="CA71" s="179">
        <f>CA21+CA11+CA31+CA41+CA51+CA61</f>
        <v>814050</v>
      </c>
      <c r="CB71" s="179">
        <f t="shared" si="279"/>
        <v>1611.9801980198019</v>
      </c>
      <c r="CC71" s="179">
        <f t="shared" ref="CC71:CJ71" si="290">CC21+CC11+CC31+CC41+CC51+CC61</f>
        <v>30250</v>
      </c>
      <c r="CD71" s="179">
        <f t="shared" si="290"/>
        <v>0</v>
      </c>
      <c r="CE71" s="119">
        <f t="shared" si="290"/>
        <v>2529750</v>
      </c>
      <c r="CF71" s="179" t="e">
        <f t="shared" si="290"/>
        <v>#DIV/0!</v>
      </c>
      <c r="CG71" s="179">
        <f t="shared" si="290"/>
        <v>0</v>
      </c>
      <c r="CH71" s="179">
        <f t="shared" si="290"/>
        <v>0</v>
      </c>
      <c r="CI71" s="179">
        <f t="shared" si="290"/>
        <v>0</v>
      </c>
      <c r="CJ71" s="179">
        <f t="shared" si="290"/>
        <v>0</v>
      </c>
      <c r="CK71" s="206" t="e">
        <f t="shared" si="280"/>
        <v>#DIV/0!</v>
      </c>
      <c r="CM71" s="328">
        <f t="shared" si="281"/>
        <v>36.1</v>
      </c>
      <c r="CN71" s="328">
        <f t="shared" si="281"/>
        <v>57</v>
      </c>
      <c r="CO71" s="359">
        <f t="shared" si="271"/>
        <v>10</v>
      </c>
      <c r="CP71" s="359">
        <f t="shared" si="271"/>
        <v>6</v>
      </c>
      <c r="CQ71" s="359">
        <f t="shared" si="271"/>
        <v>6</v>
      </c>
      <c r="CR71" s="360">
        <f t="shared" si="282"/>
        <v>7.333333333333333</v>
      </c>
      <c r="CT71" s="1474" t="s">
        <v>177</v>
      </c>
      <c r="CU71" s="1474"/>
      <c r="CV71" s="563">
        <v>2</v>
      </c>
      <c r="CW71" s="564">
        <v>1</v>
      </c>
      <c r="CX71" s="562">
        <f t="shared" si="283"/>
        <v>2</v>
      </c>
      <c r="CY71" s="1475">
        <f>(CW71+CW72+CW73)/CW74</f>
        <v>0.2</v>
      </c>
      <c r="DA71" s="328">
        <f t="shared" si="284"/>
        <v>51.7</v>
      </c>
      <c r="DB71" s="328">
        <f t="shared" si="284"/>
        <v>75.699999999999989</v>
      </c>
      <c r="DC71" s="359">
        <f t="shared" si="285"/>
        <v>11</v>
      </c>
      <c r="DD71" s="359">
        <f t="shared" si="285"/>
        <v>11</v>
      </c>
      <c r="DE71" s="359">
        <f t="shared" si="285"/>
        <v>11</v>
      </c>
      <c r="DF71" s="360">
        <f t="shared" si="286"/>
        <v>11</v>
      </c>
      <c r="DH71" s="1474" t="s">
        <v>177</v>
      </c>
      <c r="DI71" s="1474"/>
      <c r="DJ71" s="563">
        <v>2</v>
      </c>
      <c r="DK71" s="564">
        <v>15</v>
      </c>
      <c r="DL71" s="562">
        <f t="shared" si="287"/>
        <v>30</v>
      </c>
      <c r="DM71" s="1475">
        <f>(DK71+DK72+DK73)/DK74</f>
        <v>0.25333333333333335</v>
      </c>
    </row>
    <row r="72" spans="1:117" ht="31" customHeight="1">
      <c r="A72" s="77" t="s">
        <v>10</v>
      </c>
      <c r="B72" s="58"/>
      <c r="C72" s="7">
        <f t="shared" ref="C72:K73" si="291">C12+C22+C32+C42+C52+C62</f>
        <v>0</v>
      </c>
      <c r="D72" s="7">
        <f t="shared" si="291"/>
        <v>0</v>
      </c>
      <c r="E72" s="7">
        <f t="shared" si="291"/>
        <v>0</v>
      </c>
      <c r="F72" s="7">
        <f t="shared" si="291"/>
        <v>0</v>
      </c>
      <c r="G72" s="7">
        <f t="shared" si="291"/>
        <v>0</v>
      </c>
      <c r="H72" s="7">
        <f t="shared" si="291"/>
        <v>0</v>
      </c>
      <c r="I72" s="7">
        <f t="shared" si="291"/>
        <v>0</v>
      </c>
      <c r="J72" s="7">
        <f t="shared" si="291"/>
        <v>0</v>
      </c>
      <c r="K72" s="7">
        <f t="shared" si="291"/>
        <v>0</v>
      </c>
      <c r="L72" s="7">
        <f>L12+L22+L32+L42+L52+L62</f>
        <v>0</v>
      </c>
      <c r="M72" s="7" t="e">
        <f t="shared" si="258"/>
        <v>#DIV/0!</v>
      </c>
      <c r="N72" s="70"/>
      <c r="O72" s="7">
        <f>O12+O22+O32+O42+O52+O62</f>
        <v>640</v>
      </c>
      <c r="P72" s="7">
        <f>P12+P22+P32+P42+P52+P62</f>
        <v>0</v>
      </c>
      <c r="Q72" s="76" t="e">
        <f t="shared" si="273"/>
        <v>#DIV/0!</v>
      </c>
      <c r="R72" s="45"/>
      <c r="T72" s="107">
        <v>3300</v>
      </c>
      <c r="U72" s="107">
        <v>3800</v>
      </c>
      <c r="V72" s="107">
        <v>4800</v>
      </c>
      <c r="W72" s="107">
        <v>2000</v>
      </c>
      <c r="X72" s="107"/>
      <c r="Y72" s="77" t="s">
        <v>10</v>
      </c>
      <c r="Z72" s="58"/>
      <c r="AA72" s="7">
        <f t="shared" ref="AA72:AI73" si="292">AA12+AA22+AA32+AA42+AA52+AA62</f>
        <v>0</v>
      </c>
      <c r="AB72" s="7">
        <f t="shared" si="292"/>
        <v>0</v>
      </c>
      <c r="AC72" s="7">
        <f t="shared" si="292"/>
        <v>0</v>
      </c>
      <c r="AD72" s="7">
        <f t="shared" si="292"/>
        <v>0</v>
      </c>
      <c r="AE72" s="7">
        <f t="shared" si="292"/>
        <v>0</v>
      </c>
      <c r="AF72" s="7">
        <f t="shared" si="292"/>
        <v>0</v>
      </c>
      <c r="AG72" s="7">
        <f t="shared" si="292"/>
        <v>0</v>
      </c>
      <c r="AH72" s="7">
        <f t="shared" si="292"/>
        <v>0</v>
      </c>
      <c r="AI72" s="7">
        <f t="shared" si="292"/>
        <v>0</v>
      </c>
      <c r="AJ72" s="7">
        <f>AJ12+AJ22+AJ32+AJ42+AJ52+AJ62</f>
        <v>0</v>
      </c>
      <c r="AK72" s="7" t="e">
        <f t="shared" si="260"/>
        <v>#DIV/0!</v>
      </c>
      <c r="AL72" s="70" t="s">
        <v>75</v>
      </c>
      <c r="AM72" s="7">
        <f>AM12+AM22+AM32+AM42+AM52+AM62</f>
        <v>640</v>
      </c>
      <c r="AN72" s="7">
        <f>AN12+AN22+AN32+AN42+AN52+AN62</f>
        <v>0</v>
      </c>
      <c r="AO72" s="76" t="e">
        <f t="shared" si="275"/>
        <v>#DIV/0!</v>
      </c>
      <c r="AP72" s="10"/>
      <c r="AR72" s="107">
        <v>1700</v>
      </c>
      <c r="AS72" s="107">
        <v>2200</v>
      </c>
      <c r="AT72" s="107">
        <v>2200</v>
      </c>
      <c r="AU72" s="107">
        <v>1400</v>
      </c>
      <c r="AV72" s="107"/>
      <c r="AW72" s="77" t="s">
        <v>10</v>
      </c>
      <c r="AX72" s="58"/>
      <c r="AY72" s="7">
        <f>AY12+AY22+AY32+AY42+AY52+AY62</f>
        <v>0</v>
      </c>
      <c r="AZ72" s="54">
        <v>10</v>
      </c>
      <c r="BA72" s="7">
        <f t="shared" si="261"/>
        <v>0</v>
      </c>
      <c r="BB72" s="54">
        <v>24</v>
      </c>
      <c r="BC72" s="7">
        <f t="shared" si="262"/>
        <v>0</v>
      </c>
      <c r="BD72" s="54">
        <v>12</v>
      </c>
      <c r="BE72" s="6">
        <f t="shared" si="263"/>
        <v>0</v>
      </c>
      <c r="BF72" s="54"/>
      <c r="BG72" s="6">
        <f t="shared" si="264"/>
        <v>0</v>
      </c>
      <c r="BH72" s="7">
        <f>BH12+BH22+BH32+BH42+BH52+BH62</f>
        <v>0</v>
      </c>
      <c r="BI72" s="6" t="e">
        <f t="shared" si="276"/>
        <v>#DIV/0!</v>
      </c>
      <c r="BJ72" s="7">
        <f>BJ12+BJ22+BJ32+BJ42+BJ52+BJ62</f>
        <v>0</v>
      </c>
      <c r="BK72" s="7" t="e">
        <f t="shared" si="277"/>
        <v>#DIV/0!</v>
      </c>
      <c r="BL72" s="119">
        <f>BL12+BL22+BL32+BL42+BL52+BL62</f>
        <v>0</v>
      </c>
      <c r="BM72" s="7" t="e">
        <f>BM12+BM22+BM32+BM42+BM52+BM62</f>
        <v>#DIV/0!</v>
      </c>
      <c r="BN72" s="90"/>
      <c r="BO72" s="76" t="e">
        <f t="shared" si="278"/>
        <v>#DIV/0!</v>
      </c>
      <c r="BP72" s="10"/>
      <c r="BR72" s="55"/>
      <c r="BS72" s="55"/>
      <c r="BT72" s="55"/>
      <c r="BU72" s="55"/>
      <c r="BV72" s="173" t="s">
        <v>10</v>
      </c>
      <c r="BW72" s="187">
        <v>4</v>
      </c>
      <c r="BX72" s="179">
        <f>BX12+BX22+BX32+BX42+BX52+BX62</f>
        <v>719</v>
      </c>
      <c r="BY72" s="179">
        <f>BY12+BY22+BY32+BY42+BY52+BY62</f>
        <v>1749700</v>
      </c>
      <c r="BZ72" s="178">
        <f t="shared" si="267"/>
        <v>2433.5187760778858</v>
      </c>
      <c r="CA72" s="179">
        <f>CA12+CA22+CA32+CA42+CA52+CA62</f>
        <v>963800</v>
      </c>
      <c r="CB72" s="179">
        <f t="shared" si="279"/>
        <v>1340.4728789986091</v>
      </c>
      <c r="CC72" s="179">
        <f t="shared" ref="CC72:CE73" si="293">CC12+CC22+CC32+CC42+CC52+CC62</f>
        <v>41030</v>
      </c>
      <c r="CD72" s="179">
        <f t="shared" si="293"/>
        <v>0</v>
      </c>
      <c r="CE72" s="119">
        <f t="shared" si="293"/>
        <v>2754530</v>
      </c>
      <c r="CF72" s="179" t="e">
        <f t="shared" ref="CF72:CJ74" si="294">CF12+CF22+CF32+CF42+CF52+CF62</f>
        <v>#DIV/0!</v>
      </c>
      <c r="CG72" s="179">
        <f t="shared" si="294"/>
        <v>0</v>
      </c>
      <c r="CH72" s="179">
        <f t="shared" si="294"/>
        <v>0</v>
      </c>
      <c r="CI72" s="179">
        <f t="shared" si="294"/>
        <v>0</v>
      </c>
      <c r="CJ72" s="179">
        <f t="shared" si="294"/>
        <v>0</v>
      </c>
      <c r="CK72" s="206" t="e">
        <f t="shared" si="280"/>
        <v>#DIV/0!</v>
      </c>
      <c r="CM72" s="328">
        <f t="shared" si="281"/>
        <v>34.900000000000006</v>
      </c>
      <c r="CN72" s="328">
        <f t="shared" si="281"/>
        <v>56.099999999999994</v>
      </c>
      <c r="CO72" s="359">
        <f t="shared" si="271"/>
        <v>10</v>
      </c>
      <c r="CP72" s="359">
        <f t="shared" si="271"/>
        <v>6</v>
      </c>
      <c r="CQ72" s="359">
        <f t="shared" si="271"/>
        <v>10</v>
      </c>
      <c r="CR72" s="360">
        <f t="shared" si="282"/>
        <v>8.6666666666666661</v>
      </c>
      <c r="CT72" s="1476" t="s">
        <v>463</v>
      </c>
      <c r="CU72" s="1476"/>
      <c r="CV72" s="563">
        <v>1</v>
      </c>
      <c r="CW72" s="564">
        <v>8</v>
      </c>
      <c r="CX72" s="562">
        <f t="shared" si="283"/>
        <v>8</v>
      </c>
      <c r="CY72" s="1475"/>
      <c r="DA72" s="328">
        <f t="shared" si="284"/>
        <v>53.7</v>
      </c>
      <c r="DB72" s="328">
        <f t="shared" si="284"/>
        <v>72.7</v>
      </c>
      <c r="DC72" s="359">
        <f t="shared" si="285"/>
        <v>8</v>
      </c>
      <c r="DD72" s="359">
        <f t="shared" si="285"/>
        <v>10</v>
      </c>
      <c r="DE72" s="359">
        <f t="shared" si="285"/>
        <v>9</v>
      </c>
      <c r="DF72" s="360">
        <f t="shared" si="286"/>
        <v>9</v>
      </c>
      <c r="DH72" s="1476" t="s">
        <v>463</v>
      </c>
      <c r="DI72" s="1476"/>
      <c r="DJ72" s="563">
        <v>1</v>
      </c>
      <c r="DK72" s="564">
        <v>4</v>
      </c>
      <c r="DL72" s="562">
        <f t="shared" si="287"/>
        <v>4</v>
      </c>
      <c r="DM72" s="1475"/>
    </row>
    <row r="73" spans="1:117" ht="31" customHeight="1" thickBot="1">
      <c r="A73" s="78" t="s">
        <v>11</v>
      </c>
      <c r="B73" s="58"/>
      <c r="C73" s="7">
        <f t="shared" si="291"/>
        <v>0</v>
      </c>
      <c r="D73" s="7">
        <f t="shared" si="291"/>
        <v>0</v>
      </c>
      <c r="E73" s="7">
        <f t="shared" si="291"/>
        <v>0</v>
      </c>
      <c r="F73" s="7">
        <f t="shared" si="291"/>
        <v>0</v>
      </c>
      <c r="G73" s="7">
        <f t="shared" si="291"/>
        <v>0</v>
      </c>
      <c r="H73" s="7">
        <f t="shared" si="291"/>
        <v>0</v>
      </c>
      <c r="I73" s="7">
        <f t="shared" si="291"/>
        <v>0</v>
      </c>
      <c r="J73" s="7">
        <f t="shared" si="291"/>
        <v>0</v>
      </c>
      <c r="K73" s="7">
        <f t="shared" si="291"/>
        <v>0</v>
      </c>
      <c r="L73" s="7">
        <f>L13+L23+L33+L43+L53+L63</f>
        <v>0</v>
      </c>
      <c r="M73" s="7" t="e">
        <f t="shared" si="258"/>
        <v>#DIV/0!</v>
      </c>
      <c r="N73" s="70"/>
      <c r="O73" s="7">
        <f>O13+O23+O33+O43+O53+O63</f>
        <v>900</v>
      </c>
      <c r="P73" s="7">
        <f>P13+P23+P33+P43+P53+P63</f>
        <v>0</v>
      </c>
      <c r="Q73" s="76" t="e">
        <f t="shared" si="273"/>
        <v>#DIV/0!</v>
      </c>
      <c r="R73" s="45"/>
      <c r="T73" s="107">
        <v>3300</v>
      </c>
      <c r="U73" s="107">
        <v>3800</v>
      </c>
      <c r="V73" s="107">
        <v>4800</v>
      </c>
      <c r="W73" s="107">
        <v>2000</v>
      </c>
      <c r="X73" s="107"/>
      <c r="Y73" s="78" t="s">
        <v>11</v>
      </c>
      <c r="Z73" s="58"/>
      <c r="AA73" s="7">
        <f t="shared" si="292"/>
        <v>0</v>
      </c>
      <c r="AB73" s="7">
        <f t="shared" si="292"/>
        <v>0</v>
      </c>
      <c r="AC73" s="7">
        <f t="shared" si="292"/>
        <v>0</v>
      </c>
      <c r="AD73" s="7">
        <f t="shared" si="292"/>
        <v>0</v>
      </c>
      <c r="AE73" s="7">
        <f t="shared" si="292"/>
        <v>0</v>
      </c>
      <c r="AF73" s="7">
        <f t="shared" si="292"/>
        <v>0</v>
      </c>
      <c r="AG73" s="7">
        <f t="shared" si="292"/>
        <v>0</v>
      </c>
      <c r="AH73" s="7">
        <f t="shared" si="292"/>
        <v>0</v>
      </c>
      <c r="AI73" s="7">
        <f t="shared" si="292"/>
        <v>0</v>
      </c>
      <c r="AJ73" s="7">
        <f>AJ13+AJ23+AJ33+AJ43+AJ53+AJ63</f>
        <v>0</v>
      </c>
      <c r="AK73" s="7" t="e">
        <f t="shared" si="260"/>
        <v>#DIV/0!</v>
      </c>
      <c r="AL73" s="70" t="s">
        <v>75</v>
      </c>
      <c r="AM73" s="7">
        <f>AM13+AM23+AM33+AM43+AM53+AM63</f>
        <v>900</v>
      </c>
      <c r="AN73" s="7">
        <f>AN13+AN23+AN33+AN43+AN53+AN63</f>
        <v>0</v>
      </c>
      <c r="AO73" s="76" t="e">
        <f t="shared" si="275"/>
        <v>#DIV/0!</v>
      </c>
      <c r="AP73" s="10"/>
      <c r="AR73" s="107">
        <v>1700</v>
      </c>
      <c r="AS73" s="107">
        <v>2200</v>
      </c>
      <c r="AT73" s="107">
        <v>2200</v>
      </c>
      <c r="AU73" s="107">
        <v>1400</v>
      </c>
      <c r="AV73" s="107"/>
      <c r="AW73" s="78" t="s">
        <v>11</v>
      </c>
      <c r="AX73" s="58"/>
      <c r="AY73" s="7">
        <f>AY13+AY23+AY33+AY43+AY53+AY63</f>
        <v>0</v>
      </c>
      <c r="AZ73" s="54">
        <v>10</v>
      </c>
      <c r="BA73" s="7">
        <f t="shared" si="261"/>
        <v>0</v>
      </c>
      <c r="BB73" s="54">
        <v>28</v>
      </c>
      <c r="BC73" s="7">
        <f t="shared" si="262"/>
        <v>0</v>
      </c>
      <c r="BD73" s="54">
        <v>12</v>
      </c>
      <c r="BE73" s="6">
        <f t="shared" si="263"/>
        <v>0</v>
      </c>
      <c r="BF73" s="54"/>
      <c r="BG73" s="6">
        <f t="shared" si="264"/>
        <v>0</v>
      </c>
      <c r="BH73" s="7">
        <f>BH13+BH23+BH33+BH43+BH53+BH63</f>
        <v>0</v>
      </c>
      <c r="BI73" s="6" t="e">
        <f t="shared" si="276"/>
        <v>#DIV/0!</v>
      </c>
      <c r="BJ73" s="7">
        <f>BJ13+BJ23+BJ33+BJ43+BJ53+BJ63</f>
        <v>0</v>
      </c>
      <c r="BK73" s="7" t="e">
        <f t="shared" si="277"/>
        <v>#DIV/0!</v>
      </c>
      <c r="BL73" s="119">
        <f>BL13+BL23+BL33+BL43+BL53+BL63</f>
        <v>0</v>
      </c>
      <c r="BM73" s="7" t="e">
        <f>BM13+BM23+BM33+BM43+BM53+BM63</f>
        <v>#DIV/0!</v>
      </c>
      <c r="BN73" s="90"/>
      <c r="BO73" s="76" t="e">
        <f t="shared" si="278"/>
        <v>#DIV/0!</v>
      </c>
      <c r="BP73" s="10"/>
      <c r="BR73" s="55"/>
      <c r="BS73" s="55"/>
      <c r="BT73" s="55"/>
      <c r="BU73" s="55"/>
      <c r="BV73" s="183" t="s">
        <v>11</v>
      </c>
      <c r="BW73" s="187">
        <v>4</v>
      </c>
      <c r="BX73" s="179">
        <f>BX13+BX23+BX33+BX43+BX53+BX63</f>
        <v>833</v>
      </c>
      <c r="BY73" s="179">
        <f>BY13+BY23+BY33+BY43+BY53+BY63</f>
        <v>2183150</v>
      </c>
      <c r="BZ73" s="178">
        <f t="shared" si="267"/>
        <v>2620.8283313325328</v>
      </c>
      <c r="CA73" s="179">
        <f>CA13+CA23+CA33+CA43+CA53+CA63</f>
        <v>1194900</v>
      </c>
      <c r="CB73" s="179">
        <f t="shared" si="279"/>
        <v>1434.453781512605</v>
      </c>
      <c r="CC73" s="179">
        <f t="shared" si="293"/>
        <v>58960</v>
      </c>
      <c r="CD73" s="179">
        <f t="shared" si="293"/>
        <v>2970</v>
      </c>
      <c r="CE73" s="119">
        <f t="shared" si="293"/>
        <v>3439980</v>
      </c>
      <c r="CF73" s="179" t="e">
        <f t="shared" si="294"/>
        <v>#DIV/0!</v>
      </c>
      <c r="CG73" s="179">
        <f>CG13+CG23+CG33+CG43+CG53+CG63</f>
        <v>0</v>
      </c>
      <c r="CH73" s="179">
        <f t="shared" si="294"/>
        <v>0</v>
      </c>
      <c r="CI73" s="179">
        <f t="shared" si="294"/>
        <v>0</v>
      </c>
      <c r="CJ73" s="179">
        <f t="shared" si="294"/>
        <v>0</v>
      </c>
      <c r="CK73" s="206" t="e">
        <f t="shared" si="280"/>
        <v>#DIV/0!</v>
      </c>
      <c r="CL73" s="1">
        <f>CL14+CL24+CL34+CL44+CL54+CL64</f>
        <v>15</v>
      </c>
      <c r="CM73" s="329">
        <f>CM13+CM23+CM33+CM43+CM53+CM63</f>
        <v>37.599999999999994</v>
      </c>
      <c r="CN73" s="329">
        <f>CN13+CN23+CN33+CN43+CN53+CN63</f>
        <v>52.400000000000006</v>
      </c>
      <c r="CO73" s="359">
        <f t="shared" si="271"/>
        <v>6</v>
      </c>
      <c r="CP73" s="359">
        <f t="shared" si="271"/>
        <v>4</v>
      </c>
      <c r="CQ73" s="359">
        <f t="shared" si="271"/>
        <v>4</v>
      </c>
      <c r="CR73" s="361">
        <f t="shared" si="282"/>
        <v>4.666666666666667</v>
      </c>
      <c r="CT73" s="1477" t="s">
        <v>464</v>
      </c>
      <c r="CU73" s="1477"/>
      <c r="CV73" s="563">
        <v>0</v>
      </c>
      <c r="CW73" s="564"/>
      <c r="CX73" s="562">
        <f t="shared" si="283"/>
        <v>0</v>
      </c>
      <c r="CY73" s="1475"/>
      <c r="CZ73" s="1">
        <f>CZ14+CZ24+CZ34+CZ44+CZ54</f>
        <v>25</v>
      </c>
      <c r="DA73" s="329">
        <f>DA13+DA23+DA33+DA43+DA53+DA63</f>
        <v>58.8</v>
      </c>
      <c r="DB73" s="329">
        <f>DB13+DB23+DB33+DB43+DB53+DB63</f>
        <v>90.1</v>
      </c>
      <c r="DC73" s="359">
        <f t="shared" si="285"/>
        <v>15</v>
      </c>
      <c r="DD73" s="359">
        <f t="shared" si="285"/>
        <v>15</v>
      </c>
      <c r="DE73" s="359">
        <f t="shared" si="285"/>
        <v>11</v>
      </c>
      <c r="DF73" s="361">
        <f t="shared" si="286"/>
        <v>13.666666666666666</v>
      </c>
      <c r="DH73" s="1477" t="s">
        <v>464</v>
      </c>
      <c r="DI73" s="1477"/>
      <c r="DJ73" s="563">
        <v>0</v>
      </c>
      <c r="DK73" s="564"/>
      <c r="DL73" s="562">
        <f t="shared" si="287"/>
        <v>0</v>
      </c>
      <c r="DM73" s="1475"/>
    </row>
    <row r="74" spans="1:117" s="42" customFormat="1" ht="31" customHeight="1" thickTop="1" thickBot="1">
      <c r="A74" s="79" t="s">
        <v>3</v>
      </c>
      <c r="B74" s="80">
        <f>SUM(B67:B73)</f>
        <v>0</v>
      </c>
      <c r="C74" s="81">
        <f>SUM(C67:C73)</f>
        <v>0</v>
      </c>
      <c r="D74" s="82">
        <f t="shared" ref="D74:K74" si="295">SUM(D67:D73)</f>
        <v>0</v>
      </c>
      <c r="E74" s="82">
        <f t="shared" si="295"/>
        <v>0</v>
      </c>
      <c r="F74" s="82">
        <f t="shared" si="295"/>
        <v>0</v>
      </c>
      <c r="G74" s="82">
        <f t="shared" si="295"/>
        <v>0</v>
      </c>
      <c r="H74" s="82">
        <f t="shared" si="295"/>
        <v>0</v>
      </c>
      <c r="I74" s="82">
        <f t="shared" si="295"/>
        <v>0</v>
      </c>
      <c r="J74" s="82">
        <f t="shared" si="295"/>
        <v>0</v>
      </c>
      <c r="K74" s="82">
        <f t="shared" si="295"/>
        <v>0</v>
      </c>
      <c r="L74" s="87">
        <f>SUM(L67:L73)</f>
        <v>0</v>
      </c>
      <c r="M74" s="82" t="e">
        <f t="shared" si="258"/>
        <v>#DIV/0!</v>
      </c>
      <c r="N74" s="86"/>
      <c r="O74" s="152">
        <f>SUM(O67:O73)</f>
        <v>4940</v>
      </c>
      <c r="P74" s="82">
        <f>SUM(P67:P73)</f>
        <v>0</v>
      </c>
      <c r="Q74" s="76" t="e">
        <f t="shared" si="273"/>
        <v>#DIV/0!</v>
      </c>
      <c r="R74" s="67"/>
      <c r="T74" s="109" t="s">
        <v>48</v>
      </c>
      <c r="U74" s="110">
        <f>C74/W74</f>
        <v>0</v>
      </c>
      <c r="V74" s="111" t="s">
        <v>49</v>
      </c>
      <c r="W74" s="112">
        <f>W14+W24+W34+W44+W54+W64</f>
        <v>3</v>
      </c>
      <c r="X74" s="112"/>
      <c r="Y74" s="79" t="s">
        <v>3</v>
      </c>
      <c r="Z74" s="80">
        <f>SUM(Z67:Z73)</f>
        <v>0</v>
      </c>
      <c r="AA74" s="81">
        <f>SUM(AA67:AA73)</f>
        <v>0</v>
      </c>
      <c r="AB74" s="82">
        <f t="shared" ref="AB74:AI74" si="296">SUM(AB67:AB73)</f>
        <v>0</v>
      </c>
      <c r="AC74" s="82">
        <f t="shared" si="296"/>
        <v>0</v>
      </c>
      <c r="AD74" s="82">
        <f t="shared" si="296"/>
        <v>0</v>
      </c>
      <c r="AE74" s="82">
        <f t="shared" si="296"/>
        <v>0</v>
      </c>
      <c r="AF74" s="82">
        <f t="shared" si="296"/>
        <v>0</v>
      </c>
      <c r="AG74" s="82">
        <f t="shared" si="296"/>
        <v>0</v>
      </c>
      <c r="AH74" s="82">
        <f t="shared" si="296"/>
        <v>0</v>
      </c>
      <c r="AI74" s="82">
        <f t="shared" si="296"/>
        <v>0</v>
      </c>
      <c r="AJ74" s="87">
        <f>SUM(AJ67:AJ73)</f>
        <v>0</v>
      </c>
      <c r="AK74" s="82" t="e">
        <f t="shared" si="260"/>
        <v>#DIV/0!</v>
      </c>
      <c r="AL74" s="86"/>
      <c r="AM74" s="82">
        <f>SUM(AM67:AM73)</f>
        <v>4940</v>
      </c>
      <c r="AN74" s="82">
        <f>SUM(AN67:AN73)</f>
        <v>0</v>
      </c>
      <c r="AO74" s="76" t="e">
        <f>(AJ74+BH74)/AN74</f>
        <v>#DIV/0!</v>
      </c>
      <c r="AP74" s="43"/>
      <c r="AR74" s="109" t="s">
        <v>48</v>
      </c>
      <c r="AS74" s="110">
        <f>AA74/AU74</f>
        <v>0</v>
      </c>
      <c r="AT74" s="111" t="s">
        <v>49</v>
      </c>
      <c r="AU74" s="112">
        <v>3</v>
      </c>
      <c r="AV74" s="112"/>
      <c r="AW74" s="117" t="s">
        <v>3</v>
      </c>
      <c r="AX74" s="81">
        <f>SUM(AX67:AX73)</f>
        <v>0</v>
      </c>
      <c r="AY74" s="81">
        <f>SUM(AY67:AY73)</f>
        <v>0</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0</v>
      </c>
      <c r="BI74" s="81" t="e">
        <f>BH74/AY74</f>
        <v>#DIV/0!</v>
      </c>
      <c r="BJ74" s="81">
        <f>SUM(BJ67:BJ73)</f>
        <v>0</v>
      </c>
      <c r="BK74" s="81" t="e">
        <f t="shared" si="277"/>
        <v>#DIV/0!</v>
      </c>
      <c r="BL74" s="118">
        <f>SUM(BL67:BL73)</f>
        <v>0</v>
      </c>
      <c r="BM74" s="81" t="e">
        <f>BL74/AY74</f>
        <v>#DIV/0!</v>
      </c>
      <c r="BN74" s="92"/>
      <c r="BO74" s="102" t="e">
        <f t="shared" si="278"/>
        <v>#DIV/0!</v>
      </c>
      <c r="BP74" s="43"/>
      <c r="BR74" s="63" t="s">
        <v>48</v>
      </c>
      <c r="BS74" s="103">
        <f>AY74/BU74</f>
        <v>0</v>
      </c>
      <c r="BT74" s="62" t="s">
        <v>49</v>
      </c>
      <c r="BU74" s="42">
        <f>W74</f>
        <v>3</v>
      </c>
      <c r="BV74" s="188" t="s">
        <v>3</v>
      </c>
      <c r="BW74" s="189">
        <f>SUM(BW67:BW73)</f>
        <v>31</v>
      </c>
      <c r="BX74" s="81">
        <f>SUM(BX67:BX73)</f>
        <v>4307</v>
      </c>
      <c r="BY74" s="81">
        <f>SUM(BY67:BY73)</f>
        <v>11161500</v>
      </c>
      <c r="BZ74" s="81">
        <f t="shared" si="267"/>
        <v>2591.478987694451</v>
      </c>
      <c r="CA74" s="81">
        <f>SUM(CA67:CA73)</f>
        <v>5977100</v>
      </c>
      <c r="CB74" s="81">
        <f>CA74/BX74</f>
        <v>1387.7641049454376</v>
      </c>
      <c r="CC74" s="81">
        <f>SUM(CC67:CC73)</f>
        <v>212520</v>
      </c>
      <c r="CD74" s="81">
        <f>SUM(CD67:CD73)</f>
        <v>5940</v>
      </c>
      <c r="CE74" s="81">
        <f>SUM(CE67:CE73)</f>
        <v>17357060</v>
      </c>
      <c r="CF74" s="81">
        <f>CE74/BX74</f>
        <v>4029.9651729742282</v>
      </c>
      <c r="CG74" s="207">
        <f>CG14+CG24+CG34+CG44+CG54+CG64</f>
        <v>0</v>
      </c>
      <c r="CH74" s="207">
        <f t="shared" si="294"/>
        <v>0</v>
      </c>
      <c r="CI74" s="207">
        <f t="shared" si="294"/>
        <v>0</v>
      </c>
      <c r="CJ74" s="207">
        <f t="shared" si="294"/>
        <v>0</v>
      </c>
      <c r="CK74" s="102" t="e">
        <f>CE74/CJ74</f>
        <v>#DIV/0!</v>
      </c>
      <c r="CM74" s="325">
        <f>SUM(CM67:CM73)/CL73</f>
        <v>19</v>
      </c>
      <c r="CN74" s="330">
        <f>SUM(CN67:CN73)/CL73</f>
        <v>26.973333333333336</v>
      </c>
      <c r="CO74" s="547">
        <f>SUM(CO67:CO73)/CL73</f>
        <v>4.0666666666666664</v>
      </c>
      <c r="CP74" s="547">
        <f>SUM(CP67:CP73)/CL73</f>
        <v>3.2666666666666666</v>
      </c>
      <c r="CQ74" s="547">
        <f>SUM(CQ67:CQ73)/CL73</f>
        <v>3.3333333333333335</v>
      </c>
      <c r="CR74" s="548">
        <f>SUM(CO74:CQ74)/3</f>
        <v>3.5555555555555554</v>
      </c>
      <c r="CS74" s="60"/>
      <c r="CT74" s="1486" t="s">
        <v>465</v>
      </c>
      <c r="CU74" s="1486"/>
      <c r="CV74" s="1486"/>
      <c r="CW74" s="564">
        <f>SUM(CW68:CW73)</f>
        <v>45</v>
      </c>
      <c r="CX74" s="564">
        <f>SUM(CX68:CX73)</f>
        <v>160</v>
      </c>
      <c r="CY74" s="567">
        <f>CY68+CY71</f>
        <v>1</v>
      </c>
      <c r="DA74" s="325" t="e">
        <f>SUM(DA67:DA73)/CZ73</f>
        <v>#VALUE!</v>
      </c>
      <c r="DB74" s="330">
        <f>SUM(DB67:DB73)/CZ73</f>
        <v>24.024000000000001</v>
      </c>
      <c r="DC74" s="411">
        <f>SUM(DC67:DC73)/CZ73</f>
        <v>3.72</v>
      </c>
      <c r="DD74" s="411">
        <f>SUM(DD67:DD73)/CZ73</f>
        <v>3.56</v>
      </c>
      <c r="DE74" s="411">
        <f>SUM(DE67:DE73)/CZ73</f>
        <v>3.36</v>
      </c>
      <c r="DF74" s="412">
        <f>SUM(DC74:DE74)/3</f>
        <v>3.5466666666666669</v>
      </c>
      <c r="DH74" s="1486" t="s">
        <v>465</v>
      </c>
      <c r="DI74" s="1486"/>
      <c r="DJ74" s="1486"/>
      <c r="DK74" s="564">
        <f>SUM(DK68:DK73)</f>
        <v>75</v>
      </c>
      <c r="DL74" s="564">
        <f>SUM(DL68:DL73)</f>
        <v>266</v>
      </c>
      <c r="DM74" s="566">
        <f>DM68+DM71</f>
        <v>1</v>
      </c>
    </row>
    <row r="75" spans="1:117"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6"/>
      <c r="CI75" s="36"/>
      <c r="CJ75" s="36"/>
      <c r="CK75" s="37"/>
      <c r="CS75" s="408"/>
    </row>
    <row r="76" spans="1:117"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c r="CH76" s="34"/>
      <c r="CI76" s="34"/>
      <c r="CJ76" s="34"/>
    </row>
    <row r="77" spans="1:117"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93"/>
      <c r="CI77" s="93"/>
      <c r="CJ77" s="93"/>
      <c r="CK77" s="14"/>
    </row>
    <row r="78" spans="1:117"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c r="CH78" s="94"/>
      <c r="CI78" s="94"/>
      <c r="CJ78" s="94"/>
    </row>
    <row r="79" spans="1:11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95"/>
      <c r="CI79" s="95"/>
      <c r="CJ79" s="95"/>
      <c r="CK79" s="39"/>
    </row>
    <row r="80" spans="1:11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96"/>
      <c r="CI80" s="96"/>
      <c r="CJ80" s="96"/>
      <c r="CK80" s="40"/>
    </row>
    <row r="81" spans="1:11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c r="CH83" s="69"/>
      <c r="CI83" s="69"/>
      <c r="CJ83" s="69"/>
    </row>
    <row r="84" spans="1:116" s="11" customFormat="1" ht="32.25" hidden="1" customHeight="1">
      <c r="A84" s="1478"/>
      <c r="B84" s="1479"/>
      <c r="C84" s="28">
        <f t="shared" ref="C84:P84" si="298">C74-C80</f>
        <v>0</v>
      </c>
      <c r="D84" s="28">
        <f t="shared" si="298"/>
        <v>0</v>
      </c>
      <c r="E84" s="28"/>
      <c r="F84" s="28"/>
      <c r="G84" s="28">
        <f t="shared" si="298"/>
        <v>0</v>
      </c>
      <c r="H84" s="28"/>
      <c r="I84" s="28">
        <f t="shared" si="298"/>
        <v>0</v>
      </c>
      <c r="J84" s="28"/>
      <c r="K84" s="29">
        <f t="shared" si="298"/>
        <v>0</v>
      </c>
      <c r="L84" s="29"/>
      <c r="M84" s="29"/>
      <c r="N84" s="28">
        <f t="shared" si="298"/>
        <v>0</v>
      </c>
      <c r="O84" s="28"/>
      <c r="P84" s="28">
        <f t="shared" si="298"/>
        <v>0</v>
      </c>
      <c r="Q84" s="1"/>
      <c r="R84" s="1"/>
      <c r="T84" s="113"/>
      <c r="U84" s="113"/>
      <c r="V84" s="113"/>
      <c r="W84" s="113"/>
      <c r="X84" s="113"/>
      <c r="Y84" s="1478"/>
      <c r="Z84" s="1479"/>
      <c r="AA84" s="28">
        <f>AA74-AA80</f>
        <v>0</v>
      </c>
      <c r="AB84" s="28">
        <f>AB74-AB80</f>
        <v>0</v>
      </c>
      <c r="AC84" s="28"/>
      <c r="AD84" s="28"/>
      <c r="AE84" s="28">
        <f>AE74-AE80</f>
        <v>0</v>
      </c>
      <c r="AF84" s="28"/>
      <c r="AG84" s="28">
        <f>AG74-AG80</f>
        <v>0</v>
      </c>
      <c r="AH84" s="28"/>
      <c r="AI84" s="29">
        <f>AI74-AI80</f>
        <v>0</v>
      </c>
      <c r="AJ84" s="29"/>
      <c r="AK84" s="29"/>
      <c r="AL84" s="28">
        <f>AL74-AL80</f>
        <v>0</v>
      </c>
      <c r="AM84" s="28"/>
      <c r="AN84" s="28">
        <f>AN74-AN80</f>
        <v>0</v>
      </c>
      <c r="AO84" s="1"/>
      <c r="AP84" s="1"/>
      <c r="AR84" s="113"/>
      <c r="AS84" s="113"/>
      <c r="AT84" s="113"/>
      <c r="AU84" s="113"/>
      <c r="AV84" s="113"/>
      <c r="AW84" s="1478"/>
      <c r="AX84" s="1479"/>
      <c r="AY84" s="28">
        <f>AY74-AY80</f>
        <v>0</v>
      </c>
      <c r="AZ84" s="28">
        <f>AZ74-AZ80</f>
        <v>84</v>
      </c>
      <c r="BA84" s="28"/>
      <c r="BB84" s="28"/>
      <c r="BC84" s="28">
        <f>BC74-BC80</f>
        <v>0</v>
      </c>
      <c r="BD84" s="28"/>
      <c r="BE84" s="28">
        <f>BE74-BE80</f>
        <v>0</v>
      </c>
      <c r="BF84" s="28"/>
      <c r="BG84" s="29">
        <f>BG74-BG80</f>
        <v>0</v>
      </c>
      <c r="BH84" s="29"/>
      <c r="BI84" s="29"/>
      <c r="BJ84" s="28">
        <f>BJ74-BJ80</f>
        <v>0</v>
      </c>
      <c r="BK84" s="28"/>
      <c r="BL84" s="28">
        <f>BL74-BL80</f>
        <v>0</v>
      </c>
      <c r="BM84" s="97"/>
      <c r="BN84" s="97"/>
      <c r="BO84" s="1"/>
      <c r="BP84" s="1"/>
      <c r="BV84" s="1478"/>
      <c r="BW84" s="1479"/>
      <c r="BX84" s="28">
        <f>BX74-BX80</f>
        <v>4307</v>
      </c>
      <c r="BY84" s="29"/>
      <c r="BZ84" s="29"/>
      <c r="CA84" s="28" t="e">
        <f>CA74-CA80</f>
        <v>#REF!</v>
      </c>
      <c r="CB84" s="28"/>
      <c r="CC84" s="28"/>
      <c r="CD84" s="28"/>
      <c r="CE84" s="28" t="e">
        <f>CE74-CE80</f>
        <v>#REF!</v>
      </c>
      <c r="CF84" s="97"/>
      <c r="CG84" s="97"/>
      <c r="CH84" s="97"/>
      <c r="CI84" s="97"/>
      <c r="CJ84" s="97"/>
      <c r="CK84" s="1"/>
      <c r="CS84" s="409"/>
    </row>
    <row r="85" spans="1:116" s="11" customFormat="1" ht="32.25" hidden="1" customHeight="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98"/>
      <c r="CI85" s="98"/>
      <c r="CJ85" s="98"/>
      <c r="CK85" s="1"/>
      <c r="CS85" s="409"/>
    </row>
    <row r="86" spans="1:11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I86" s="1"/>
      <c r="CJ86" s="1"/>
      <c r="CK86" s="1"/>
      <c r="CS86" s="409"/>
    </row>
    <row r="87" spans="1:11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69"/>
      <c r="CI87" s="69"/>
      <c r="CJ87" s="69"/>
      <c r="CK87" s="1"/>
      <c r="CS87" s="409"/>
    </row>
    <row r="88" spans="1:11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99"/>
      <c r="CI88" s="99"/>
      <c r="CJ88" s="99"/>
      <c r="CK88" s="1"/>
      <c r="CS88" s="409"/>
    </row>
    <row r="89" spans="1:11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I89" s="1"/>
      <c r="CJ89" s="1"/>
      <c r="CK89" s="1"/>
      <c r="CS89" s="409"/>
    </row>
    <row r="90" spans="1:11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69"/>
      <c r="CI90" s="69"/>
      <c r="CJ90" s="69"/>
      <c r="CK90" s="1"/>
      <c r="CS90" s="409"/>
    </row>
    <row r="91" spans="1:116" s="11" customFormat="1" ht="30" hidden="1" customHeight="1">
      <c r="A91" s="1478"/>
      <c r="B91" s="1479"/>
      <c r="C91" s="22">
        <f>C74-C88</f>
        <v>0</v>
      </c>
      <c r="D91" s="22">
        <f t="shared" ref="D91:P91" si="300">D74-D88</f>
        <v>0</v>
      </c>
      <c r="E91" s="22"/>
      <c r="F91" s="22"/>
      <c r="G91" s="22">
        <f t="shared" si="300"/>
        <v>0</v>
      </c>
      <c r="H91" s="22"/>
      <c r="I91" s="22">
        <f t="shared" si="300"/>
        <v>0</v>
      </c>
      <c r="J91" s="22"/>
      <c r="K91" s="22">
        <f t="shared" si="300"/>
        <v>0</v>
      </c>
      <c r="L91" s="22"/>
      <c r="M91" s="22"/>
      <c r="N91" s="22">
        <f t="shared" si="300"/>
        <v>0</v>
      </c>
      <c r="O91" s="22"/>
      <c r="P91" s="22">
        <f t="shared" si="300"/>
        <v>0</v>
      </c>
      <c r="Q91" s="1"/>
      <c r="R91" s="1"/>
      <c r="T91" s="113"/>
      <c r="U91" s="113"/>
      <c r="V91" s="113"/>
      <c r="W91" s="113"/>
      <c r="X91" s="113"/>
      <c r="Y91" s="1478"/>
      <c r="Z91" s="1479"/>
      <c r="AA91" s="22">
        <f>AA74-AA88</f>
        <v>0</v>
      </c>
      <c r="AB91" s="22">
        <f>AB74-AB88</f>
        <v>0</v>
      </c>
      <c r="AC91" s="22"/>
      <c r="AD91" s="22"/>
      <c r="AE91" s="22">
        <f>AE74-AE88</f>
        <v>0</v>
      </c>
      <c r="AF91" s="22"/>
      <c r="AG91" s="22">
        <f>AG74-AG88</f>
        <v>0</v>
      </c>
      <c r="AH91" s="22"/>
      <c r="AI91" s="22">
        <f>AI74-AI88</f>
        <v>0</v>
      </c>
      <c r="AJ91" s="22"/>
      <c r="AK91" s="22"/>
      <c r="AL91" s="22">
        <f>AL74-AL88</f>
        <v>0</v>
      </c>
      <c r="AM91" s="22"/>
      <c r="AN91" s="22">
        <f>AN74-AN88</f>
        <v>0</v>
      </c>
      <c r="AO91" s="1"/>
      <c r="AP91" s="1"/>
      <c r="AR91" s="113"/>
      <c r="AS91" s="113"/>
      <c r="AT91" s="113"/>
      <c r="AU91" s="113"/>
      <c r="AV91" s="113"/>
      <c r="AW91" s="1478"/>
      <c r="AX91" s="1479"/>
      <c r="AY91" s="22">
        <f>AY74-AY88</f>
        <v>0</v>
      </c>
      <c r="AZ91" s="22">
        <f>AZ74-AZ88</f>
        <v>84</v>
      </c>
      <c r="BA91" s="22"/>
      <c r="BB91" s="22"/>
      <c r="BC91" s="22">
        <f>BC74-BC88</f>
        <v>0</v>
      </c>
      <c r="BD91" s="22"/>
      <c r="BE91" s="22">
        <f>BE74-BE88</f>
        <v>0</v>
      </c>
      <c r="BF91" s="22"/>
      <c r="BG91" s="22">
        <f>BG74-BG88</f>
        <v>0</v>
      </c>
      <c r="BH91" s="22"/>
      <c r="BI91" s="22"/>
      <c r="BJ91" s="22">
        <f>BJ74-BJ88</f>
        <v>0</v>
      </c>
      <c r="BK91" s="22"/>
      <c r="BL91" s="22">
        <f>BL74-BL88</f>
        <v>0</v>
      </c>
      <c r="BM91" s="100"/>
      <c r="BN91" s="100"/>
      <c r="BO91" s="1"/>
      <c r="BP91" s="1"/>
      <c r="BV91" s="1478"/>
      <c r="BW91" s="1479"/>
      <c r="BX91" s="22">
        <f>BX74-BX88</f>
        <v>4307</v>
      </c>
      <c r="BY91" s="22"/>
      <c r="BZ91" s="22"/>
      <c r="CA91" s="22">
        <f>CA74-CA88</f>
        <v>5977100</v>
      </c>
      <c r="CB91" s="22"/>
      <c r="CC91" s="22"/>
      <c r="CD91" s="22"/>
      <c r="CE91" s="22">
        <f>CE74-CE88</f>
        <v>17357060</v>
      </c>
      <c r="CF91" s="100"/>
      <c r="CG91" s="100"/>
      <c r="CH91" s="100"/>
      <c r="CI91" s="100"/>
      <c r="CJ91" s="100"/>
      <c r="CK91" s="1"/>
      <c r="CS91" s="409"/>
    </row>
    <row r="92" spans="1:116"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72"/>
      <c r="CI92" s="72"/>
      <c r="CJ92" s="72"/>
      <c r="CK92" s="17"/>
      <c r="CS92" s="409"/>
    </row>
    <row r="93" spans="1:116"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0</v>
      </c>
      <c r="BM93" s="1"/>
      <c r="BN93" s="1"/>
      <c r="BO93" s="1"/>
      <c r="BP93" s="1"/>
      <c r="BV93" s="83"/>
      <c r="BW93" s="83"/>
      <c r="BX93" s="83">
        <f>BX74/30</f>
        <v>143.56666666666666</v>
      </c>
      <c r="BY93" s="195">
        <f t="shared" ref="BY93:CE93" si="302">BY74/1.1</f>
        <v>10146818.181818182</v>
      </c>
      <c r="BZ93" s="195">
        <f t="shared" si="302"/>
        <v>2355.8899888131373</v>
      </c>
      <c r="CA93" s="195">
        <f t="shared" si="302"/>
        <v>5433727.2727272725</v>
      </c>
      <c r="CB93" s="195">
        <f t="shared" si="302"/>
        <v>1261.6037317685796</v>
      </c>
      <c r="CC93" s="195">
        <f t="shared" si="302"/>
        <v>193199.99999999997</v>
      </c>
      <c r="CD93" s="195">
        <f t="shared" si="302"/>
        <v>5400</v>
      </c>
      <c r="CE93" s="195">
        <f t="shared" si="302"/>
        <v>15779145.454545453</v>
      </c>
      <c r="CF93" s="202" t="s">
        <v>139</v>
      </c>
      <c r="CG93" s="286" t="e">
        <f>CE93/BL93</f>
        <v>#DIV/0!</v>
      </c>
      <c r="CH93" s="849" t="s">
        <v>631</v>
      </c>
      <c r="CI93" s="848">
        <f>CH74+CI74</f>
        <v>0</v>
      </c>
      <c r="CJ93" s="804" t="e">
        <f>CE93/CJ74</f>
        <v>#DIV/0!</v>
      </c>
      <c r="CK93" s="1491">
        <f>CE93-BL93</f>
        <v>15779145.454545453</v>
      </c>
      <c r="CL93" s="1488"/>
      <c r="CM93" s="1488"/>
      <c r="CN93" s="1488"/>
      <c r="CO93" s="1488"/>
      <c r="CR93" s="555">
        <f>CR74/DF74</f>
        <v>1.0025062656641603</v>
      </c>
      <c r="CS93" s="402"/>
      <c r="CU93" s="518" t="e">
        <f>CE93/DI93</f>
        <v>#DIV/0!</v>
      </c>
      <c r="CW93" s="1492">
        <f>CX74/CW74</f>
        <v>3.5555555555555554</v>
      </c>
      <c r="CX93" s="1492"/>
      <c r="DA93" s="512"/>
      <c r="DB93" s="512"/>
      <c r="DC93" s="512"/>
      <c r="DG93" s="402"/>
      <c r="DI93" s="518" t="e">
        <f>CV93/DW93</f>
        <v>#DIV/0!</v>
      </c>
      <c r="DK93" s="1493">
        <f>DL74/DK74</f>
        <v>3.5466666666666669</v>
      </c>
      <c r="DL93" s="1493"/>
    </row>
    <row r="94" spans="1:116" s="11" customFormat="1" ht="4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6">
        <f>BZ93+CB93</f>
        <v>3617.4937205817168</v>
      </c>
      <c r="CB94" s="1"/>
      <c r="CC94" s="1">
        <f>(CC74+CD74)/1.1</f>
        <v>198599.99999999997</v>
      </c>
      <c r="CD94" s="1"/>
      <c r="CE94" s="1"/>
      <c r="CF94" s="1" t="s">
        <v>451</v>
      </c>
      <c r="CG94" s="238" t="s">
        <v>447</v>
      </c>
      <c r="CH94" s="238"/>
      <c r="CI94" s="238">
        <f>CG74+CI93</f>
        <v>0</v>
      </c>
      <c r="CJ94" s="238"/>
      <c r="CK94" s="1"/>
      <c r="CS94" s="402"/>
      <c r="DG94" s="402"/>
    </row>
    <row r="95" spans="1:116" ht="66" customHeight="1" thickTop="1" thickBot="1">
      <c r="A95" s="1489"/>
      <c r="B95" s="1489"/>
      <c r="C95" s="1489"/>
      <c r="D95" s="150" t="e">
        <f>D74/(D74+F74+H74+J74)</f>
        <v>#DIV/0!</v>
      </c>
      <c r="E95" s="66" t="e">
        <f>E74/(E74+G74+I74+K74)</f>
        <v>#DIV/0!</v>
      </c>
      <c r="F95" s="150" t="e">
        <f>F74/(D74+F74+H74+J74)</f>
        <v>#DIV/0!</v>
      </c>
      <c r="G95" s="66" t="e">
        <f>G74/(E74+G74+I74+K74)</f>
        <v>#DIV/0!</v>
      </c>
      <c r="H95" s="150" t="e">
        <f>H74/(D74+F74+H74+J74)</f>
        <v>#DIV/0!</v>
      </c>
      <c r="I95" s="66" t="e">
        <f>I74/(E74+G74+I74+K74)</f>
        <v>#DIV/0!</v>
      </c>
      <c r="J95" s="153" t="e">
        <f>J74/(D74+F74+H74+J74)</f>
        <v>#DIV/0!</v>
      </c>
      <c r="K95" s="66" t="e">
        <f>K74/(E74+G74+I74+K74)</f>
        <v>#DIV/0!</v>
      </c>
      <c r="L95" s="66" t="e">
        <f>D95+F95+H95+J95</f>
        <v>#DIV/0!</v>
      </c>
      <c r="M95" s="66" t="e">
        <f>E95+G95+I95+K95</f>
        <v>#DIV/0!</v>
      </c>
      <c r="N95" s="536">
        <v>13000</v>
      </c>
      <c r="O95" s="536">
        <v>2500</v>
      </c>
      <c r="P95" s="145">
        <f>L74/1.1</f>
        <v>0</v>
      </c>
      <c r="Q95" s="146">
        <f>N95*O95</f>
        <v>32500000</v>
      </c>
      <c r="Y95" s="1489"/>
      <c r="Z95" s="1489"/>
      <c r="AA95" s="1489"/>
      <c r="AB95" s="66" t="e">
        <f>AB74/(AB74+AD74+AF74+AH74)</f>
        <v>#DIV/0!</v>
      </c>
      <c r="AC95" s="66" t="e">
        <f>AC74/(AC74+AE74+AG74+AI74)</f>
        <v>#DIV/0!</v>
      </c>
      <c r="AD95" s="66" t="e">
        <f>AD74/(AB74+AD74+AF74+AH74)</f>
        <v>#DIV/0!</v>
      </c>
      <c r="AE95" s="66" t="e">
        <f>AE74/(AC74+AE74+AG74+AI74)</f>
        <v>#DIV/0!</v>
      </c>
      <c r="AF95" s="66" t="e">
        <f>AF74/(AB74+AD74+AF74+AH74)</f>
        <v>#DIV/0!</v>
      </c>
      <c r="AG95" s="66" t="e">
        <f>AG74/(AC74+AE74+AG74+AI74)</f>
        <v>#DIV/0!</v>
      </c>
      <c r="AH95" s="66" t="e">
        <f>AH74/(AB74+AD74+AF74+AH74)</f>
        <v>#DIV/0!</v>
      </c>
      <c r="AI95" s="66" t="e">
        <f>AI74/(AC74+AE74+AG74+AI74)</f>
        <v>#DIV/0!</v>
      </c>
      <c r="AJ95" s="66" t="e">
        <f>AB95+AD95+AF95+AH95</f>
        <v>#DIV/0!</v>
      </c>
      <c r="AK95" s="66" t="e">
        <f>AC95+AE95+AG95+AI95</f>
        <v>#DIV/0!</v>
      </c>
      <c r="AL95" s="1">
        <f>N95</f>
        <v>13000</v>
      </c>
      <c r="AM95" s="519">
        <v>1400</v>
      </c>
      <c r="AN95" s="145">
        <f>AJ74/1.1</f>
        <v>0</v>
      </c>
      <c r="AO95" s="146">
        <f>AL95*AM95</f>
        <v>18200000</v>
      </c>
      <c r="AX95" s="1"/>
      <c r="AZ95" s="72"/>
      <c r="BA95" s="72"/>
      <c r="BB95" s="72"/>
      <c r="BC95" s="72"/>
      <c r="BD95" s="72"/>
      <c r="BE95" s="72"/>
      <c r="BF95" s="72"/>
      <c r="BG95" s="72"/>
      <c r="BH95" s="72"/>
      <c r="BI95" s="72"/>
      <c r="BJ95" s="1494" t="s">
        <v>450</v>
      </c>
      <c r="BK95" s="1495"/>
      <c r="BL95" s="1495"/>
      <c r="BM95" s="539">
        <f>BL93/BO95</f>
        <v>0</v>
      </c>
      <c r="BN95" s="537">
        <v>910000</v>
      </c>
      <c r="BO95" s="84">
        <v>55874712</v>
      </c>
      <c r="BV95" s="354" t="s">
        <v>480</v>
      </c>
      <c r="BW95" s="1">
        <v>0</v>
      </c>
      <c r="BY95" s="72"/>
      <c r="BZ95" s="72"/>
      <c r="CA95" s="1494" t="s">
        <v>446</v>
      </c>
      <c r="CB95" s="1495"/>
      <c r="CC95" s="1495"/>
      <c r="CD95" s="1495"/>
      <c r="CE95" s="1495"/>
      <c r="CF95" s="540">
        <f>CE93/BO95</f>
        <v>0.2824022691078113</v>
      </c>
      <c r="CG95" s="541">
        <f>CC94/BN95</f>
        <v>0.2182417582417582</v>
      </c>
      <c r="CH95" s="541"/>
      <c r="CI95" s="541"/>
      <c r="CJ95" s="541"/>
      <c r="CK95" s="554">
        <f>CE93-BO95</f>
        <v>-40095566.545454547</v>
      </c>
      <c r="CS95" s="354"/>
      <c r="DG95" s="354"/>
    </row>
    <row r="96" spans="1:116" ht="17" thickTop="1"/>
    <row r="97" spans="1:97" ht="32" customHeight="1">
      <c r="CD97" s="1" t="s">
        <v>483</v>
      </c>
      <c r="CE97" s="603">
        <f>CE93-CE101</f>
        <v>3428318.4545454532</v>
      </c>
      <c r="CF97" s="604">
        <f>CE93/CE101</f>
        <v>1.2775780483805217</v>
      </c>
      <c r="CH97" s="155" t="e">
        <f>CG74/CJ74</f>
        <v>#DIV/0!</v>
      </c>
      <c r="CI97" s="155" t="e">
        <f>CI93/CJ74</f>
        <v>#DIV/0!</v>
      </c>
      <c r="CJ97" s="850" t="e">
        <f>CH97+CI97</f>
        <v>#DIV/0!</v>
      </c>
    </row>
    <row r="98" spans="1:97" s="31" customFormat="1" ht="34.25" customHeight="1">
      <c r="A98" s="41" t="s">
        <v>88</v>
      </c>
      <c r="B98" s="42"/>
      <c r="T98" s="105"/>
      <c r="U98" s="105"/>
      <c r="V98" s="105"/>
      <c r="W98" s="105"/>
      <c r="X98" s="105"/>
      <c r="Y98" s="41"/>
      <c r="Z98" s="42"/>
      <c r="AR98" s="105"/>
      <c r="AS98" s="105"/>
      <c r="AT98" s="105"/>
      <c r="AU98" s="105"/>
      <c r="AV98" s="105"/>
      <c r="AW98" s="41"/>
      <c r="AX98" s="42"/>
      <c r="CH98" s="31" t="s">
        <v>636</v>
      </c>
      <c r="CI98" s="31" t="s">
        <v>637</v>
      </c>
      <c r="CS98" s="363"/>
    </row>
    <row r="99" spans="1:97"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f>
        <v>17357060</v>
      </c>
      <c r="CS99" s="410"/>
    </row>
    <row r="100" spans="1:97"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c r="CE100" s="145">
        <f>CE99/1.1</f>
        <v>15779145.454545453</v>
      </c>
      <c r="CF100" s="16">
        <f>CE100-CE101</f>
        <v>3428318.4545454532</v>
      </c>
      <c r="CK100" s="574">
        <f>BO95-CE93</f>
        <v>40095566.545454547</v>
      </c>
    </row>
    <row r="101" spans="1:97" ht="73" customHeight="1">
      <c r="A101" s="1497" t="s">
        <v>93</v>
      </c>
      <c r="B101" s="1497"/>
      <c r="C101" s="1497"/>
      <c r="D101" s="1497"/>
      <c r="E101" s="1502" t="s">
        <v>101</v>
      </c>
      <c r="F101" s="1502"/>
      <c r="G101" s="1502"/>
      <c r="H101" s="1502"/>
      <c r="I101" s="1499">
        <v>280</v>
      </c>
      <c r="J101" s="1499"/>
      <c r="K101" s="1500">
        <f t="shared" ref="K101:K106" si="303">I101*Y101</f>
        <v>1540000</v>
      </c>
      <c r="L101" s="1500"/>
      <c r="M101" s="1499">
        <v>170</v>
      </c>
      <c r="N101" s="1499"/>
      <c r="O101" s="143">
        <v>4</v>
      </c>
      <c r="P101" s="1501">
        <f t="shared" ref="P101:P106" si="304">K101*O101</f>
        <v>6160000</v>
      </c>
      <c r="Q101" s="1501"/>
      <c r="R101" s="131"/>
      <c r="S101" s="131"/>
      <c r="T101" s="1497">
        <f t="shared" ref="T101:T106" si="305">M101*O101</f>
        <v>680</v>
      </c>
      <c r="U101" s="1497"/>
      <c r="V101" s="1497"/>
      <c r="W101" s="1497"/>
      <c r="Y101" s="11">
        <v>5500</v>
      </c>
      <c r="AA101" s="1">
        <v>6</v>
      </c>
      <c r="AB101" s="16">
        <v>5545880</v>
      </c>
      <c r="AC101" s="145">
        <v>17338000</v>
      </c>
      <c r="CD101" s="1">
        <v>2024</v>
      </c>
      <c r="CE101" s="16">
        <v>12350827</v>
      </c>
      <c r="CK101" s="145" t="e">
        <f>CK100/BW95</f>
        <v>#DIV/0!</v>
      </c>
    </row>
    <row r="102" spans="1:97" ht="73" customHeight="1">
      <c r="A102" s="1497" t="s">
        <v>94</v>
      </c>
      <c r="B102" s="1497"/>
      <c r="C102" s="1497"/>
      <c r="D102" s="1497"/>
      <c r="E102" s="1502" t="s">
        <v>103</v>
      </c>
      <c r="F102" s="1502"/>
      <c r="G102" s="1502"/>
      <c r="H102" s="1502"/>
      <c r="I102" s="1499">
        <v>220</v>
      </c>
      <c r="J102" s="1499"/>
      <c r="K102" s="1500">
        <f t="shared" si="303"/>
        <v>1210000</v>
      </c>
      <c r="L102" s="1500"/>
      <c r="M102" s="1499">
        <v>160</v>
      </c>
      <c r="N102" s="1499"/>
      <c r="O102" s="143">
        <v>4</v>
      </c>
      <c r="P102" s="1501">
        <f t="shared" si="304"/>
        <v>4840000</v>
      </c>
      <c r="Q102" s="1501"/>
      <c r="R102" s="131"/>
      <c r="S102" s="131"/>
      <c r="T102" s="1497">
        <f t="shared" si="305"/>
        <v>640</v>
      </c>
      <c r="U102" s="1497"/>
      <c r="V102" s="1497"/>
      <c r="W102" s="1497"/>
      <c r="Y102" s="11">
        <v>5500</v>
      </c>
      <c r="AA102" s="1">
        <v>7</v>
      </c>
      <c r="AB102" s="16">
        <f>Q95</f>
        <v>32500000</v>
      </c>
      <c r="AC102" s="145">
        <v>35016000</v>
      </c>
    </row>
    <row r="103" spans="1:97" ht="73" customHeight="1">
      <c r="A103" s="1497" t="s">
        <v>96</v>
      </c>
      <c r="B103" s="1497"/>
      <c r="C103" s="1497"/>
      <c r="D103" s="1497"/>
      <c r="E103" s="1502" t="s">
        <v>104</v>
      </c>
      <c r="F103" s="1502"/>
      <c r="G103" s="1502"/>
      <c r="H103" s="1502"/>
      <c r="I103" s="1499">
        <v>180</v>
      </c>
      <c r="J103" s="1499"/>
      <c r="K103" s="1500">
        <f t="shared" si="303"/>
        <v>990000</v>
      </c>
      <c r="L103" s="1500"/>
      <c r="M103" s="1499">
        <v>150</v>
      </c>
      <c r="N103" s="1499"/>
      <c r="O103" s="143">
        <v>18</v>
      </c>
      <c r="P103" s="1501">
        <f t="shared" si="304"/>
        <v>17820000</v>
      </c>
      <c r="Q103" s="1501"/>
      <c r="R103" s="131"/>
      <c r="S103" s="131"/>
      <c r="T103" s="1497">
        <f t="shared" si="305"/>
        <v>2700</v>
      </c>
      <c r="U103" s="1497"/>
      <c r="V103" s="1497"/>
      <c r="W103" s="1497"/>
      <c r="Y103" s="11">
        <v>5500</v>
      </c>
      <c r="AA103" s="1">
        <v>8</v>
      </c>
      <c r="AC103" s="145"/>
    </row>
    <row r="104" spans="1:97" ht="73" customHeight="1">
      <c r="A104" s="1497" t="s">
        <v>97</v>
      </c>
      <c r="B104" s="1497"/>
      <c r="C104" s="1497"/>
      <c r="D104" s="1497"/>
      <c r="E104" s="1502" t="s">
        <v>105</v>
      </c>
      <c r="F104" s="1502"/>
      <c r="G104" s="1502"/>
      <c r="H104" s="1502"/>
      <c r="I104" s="1499">
        <v>130</v>
      </c>
      <c r="J104" s="1499"/>
      <c r="K104" s="1500">
        <f t="shared" si="303"/>
        <v>715000</v>
      </c>
      <c r="L104" s="1500"/>
      <c r="M104" s="1499">
        <v>140</v>
      </c>
      <c r="N104" s="1499"/>
      <c r="O104" s="143"/>
      <c r="P104" s="1501">
        <f t="shared" si="304"/>
        <v>0</v>
      </c>
      <c r="Q104" s="1501"/>
      <c r="R104" s="131"/>
      <c r="S104" s="131"/>
      <c r="T104" s="1497">
        <f t="shared" si="305"/>
        <v>0</v>
      </c>
      <c r="U104" s="1497"/>
      <c r="V104" s="1497"/>
      <c r="W104" s="1497"/>
      <c r="Y104" s="11">
        <v>5500</v>
      </c>
      <c r="AA104" s="1">
        <v>9</v>
      </c>
      <c r="AC104" s="145"/>
      <c r="CE104" s="16">
        <f>CE74-CE103</f>
        <v>17357060</v>
      </c>
    </row>
    <row r="105" spans="1:97" ht="73" customHeight="1">
      <c r="A105" s="1497" t="s">
        <v>83</v>
      </c>
      <c r="B105" s="1497"/>
      <c r="C105" s="1497"/>
      <c r="D105" s="1497"/>
      <c r="E105" s="1502" t="s">
        <v>106</v>
      </c>
      <c r="F105" s="1502"/>
      <c r="G105" s="1502"/>
      <c r="H105" s="1502"/>
      <c r="I105" s="1499">
        <v>100</v>
      </c>
      <c r="J105" s="1499"/>
      <c r="K105" s="1500">
        <f t="shared" si="303"/>
        <v>550000</v>
      </c>
      <c r="L105" s="1500"/>
      <c r="M105" s="1499">
        <v>120</v>
      </c>
      <c r="N105" s="1499"/>
      <c r="O105" s="143"/>
      <c r="P105" s="1501">
        <f t="shared" si="304"/>
        <v>0</v>
      </c>
      <c r="Q105" s="1501"/>
      <c r="R105" s="131"/>
      <c r="S105" s="131"/>
      <c r="T105" s="1497">
        <f t="shared" si="305"/>
        <v>0</v>
      </c>
      <c r="U105" s="1497"/>
      <c r="V105" s="1497"/>
      <c r="W105" s="1497"/>
      <c r="Y105" s="11">
        <v>5500</v>
      </c>
    </row>
    <row r="106" spans="1:97" ht="73" customHeight="1" thickBot="1">
      <c r="A106" s="1497" t="s">
        <v>85</v>
      </c>
      <c r="B106" s="1497"/>
      <c r="C106" s="1497"/>
      <c r="D106" s="1497"/>
      <c r="E106" s="1502" t="s">
        <v>107</v>
      </c>
      <c r="F106" s="1502"/>
      <c r="G106" s="1502"/>
      <c r="H106" s="1502"/>
      <c r="I106" s="1499">
        <v>60</v>
      </c>
      <c r="J106" s="1499"/>
      <c r="K106" s="1500">
        <f t="shared" si="303"/>
        <v>330000</v>
      </c>
      <c r="L106" s="1500"/>
      <c r="M106" s="1499">
        <v>95</v>
      </c>
      <c r="N106" s="1499"/>
      <c r="O106" s="143"/>
      <c r="P106" s="1501">
        <f t="shared" si="304"/>
        <v>0</v>
      </c>
      <c r="Q106" s="1501"/>
      <c r="R106" s="131"/>
      <c r="S106" s="131"/>
      <c r="T106" s="1497">
        <f t="shared" si="305"/>
        <v>0</v>
      </c>
      <c r="U106" s="1497"/>
      <c r="V106" s="1497"/>
      <c r="W106" s="1497"/>
      <c r="Y106" s="11">
        <v>5500</v>
      </c>
    </row>
    <row r="107" spans="1:97"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97" ht="73" customHeight="1" thickBot="1">
      <c r="A108" s="1488"/>
      <c r="B108" s="1488"/>
      <c r="C108" s="1488"/>
      <c r="D108" s="1488"/>
      <c r="E108" s="1488"/>
      <c r="F108" s="1488"/>
      <c r="G108" s="1488"/>
      <c r="H108" s="1488"/>
      <c r="I108" s="1488"/>
      <c r="J108" s="1488"/>
      <c r="K108" s="1488"/>
      <c r="L108" s="1488"/>
      <c r="M108" s="1488"/>
      <c r="N108" s="1488"/>
      <c r="O108" s="46"/>
      <c r="P108" s="1507">
        <f>Q95/P107</f>
        <v>0.85763293310463118</v>
      </c>
      <c r="Q108" s="1507"/>
      <c r="T108" s="1395"/>
      <c r="U108" s="1395"/>
      <c r="V108" s="1395"/>
      <c r="W108" s="1395"/>
      <c r="Y108" s="1508" t="s">
        <v>109</v>
      </c>
      <c r="Z108" s="1509"/>
      <c r="AA108" s="1510"/>
    </row>
    <row r="109" spans="1:97" ht="32" customHeight="1" thickTop="1"/>
    <row r="110" spans="1:97" ht="32" customHeight="1"/>
    <row r="111" spans="1:97" ht="32" customHeight="1"/>
    <row r="112" spans="1:97" ht="32" customHeight="1"/>
    <row r="113" ht="32" customHeight="1"/>
  </sheetData>
  <mergeCells count="240">
    <mergeCell ref="DK93:DL93"/>
    <mergeCell ref="DA18:DE22"/>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A100:D100"/>
    <mergeCell ref="E100:H100"/>
    <mergeCell ref="I100:J100"/>
    <mergeCell ref="K100:L100"/>
    <mergeCell ref="M100:N100"/>
    <mergeCell ref="P100:Q100"/>
    <mergeCell ref="T100:W100"/>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CW93:CX93"/>
    <mergeCell ref="BJ95:BL95"/>
    <mergeCell ref="CA95:CE95"/>
    <mergeCell ref="A99:D99"/>
    <mergeCell ref="E99:H99"/>
    <mergeCell ref="I99:J99"/>
    <mergeCell ref="K99:L99"/>
    <mergeCell ref="M99:N99"/>
    <mergeCell ref="AJ93:AK93"/>
    <mergeCell ref="AL93:AO93"/>
    <mergeCell ref="AZ93:BA93"/>
    <mergeCell ref="BB93:BC93"/>
    <mergeCell ref="BD93:BE93"/>
    <mergeCell ref="BF93:BG93"/>
    <mergeCell ref="N93:Q93"/>
    <mergeCell ref="Y93:AA95"/>
    <mergeCell ref="AB93:AC93"/>
    <mergeCell ref="AD93:AE93"/>
    <mergeCell ref="AF93:AG93"/>
    <mergeCell ref="AH93:AI93"/>
    <mergeCell ref="A93:C95"/>
    <mergeCell ref="D93:E93"/>
    <mergeCell ref="P99:Q99"/>
    <mergeCell ref="T99:W99"/>
    <mergeCell ref="BC77:BL77"/>
    <mergeCell ref="BV77:BW92"/>
    <mergeCell ref="BY77:CE77"/>
    <mergeCell ref="C78:P78"/>
    <mergeCell ref="AA78:AN78"/>
    <mergeCell ref="AY78:BL78"/>
    <mergeCell ref="BX78:CE78"/>
    <mergeCell ref="BH93:BI93"/>
    <mergeCell ref="CK93:CO93"/>
    <mergeCell ref="A77:B92"/>
    <mergeCell ref="C77:D77"/>
    <mergeCell ref="G77:P77"/>
    <mergeCell ref="Y77:Z92"/>
    <mergeCell ref="AA77:AB77"/>
    <mergeCell ref="AE77:AN77"/>
    <mergeCell ref="AW77:AX92"/>
    <mergeCell ref="AY77:AZ77"/>
    <mergeCell ref="F93:G93"/>
    <mergeCell ref="H93:I93"/>
    <mergeCell ref="J93:K93"/>
    <mergeCell ref="L93:M93"/>
    <mergeCell ref="CT71:CU71"/>
    <mergeCell ref="CY71:CY73"/>
    <mergeCell ref="DH71:DI71"/>
    <mergeCell ref="DM71:DM73"/>
    <mergeCell ref="CT72:CU72"/>
    <mergeCell ref="DH72:DI72"/>
    <mergeCell ref="CT73:CU73"/>
    <mergeCell ref="DH73:DI73"/>
    <mergeCell ref="CT74:CV74"/>
    <mergeCell ref="DH74:DJ74"/>
    <mergeCell ref="CT66:CY66"/>
    <mergeCell ref="DH66:DM66"/>
    <mergeCell ref="CT67:CU67"/>
    <mergeCell ref="DH67:DI67"/>
    <mergeCell ref="CT68:CU68"/>
    <mergeCell ref="CY68:CY70"/>
    <mergeCell ref="DH68:DI68"/>
    <mergeCell ref="DM68:DM70"/>
    <mergeCell ref="CT69:CU69"/>
    <mergeCell ref="DH69:DI69"/>
    <mergeCell ref="CT70:CU70"/>
    <mergeCell ref="DH70:DI70"/>
    <mergeCell ref="A65:Q65"/>
    <mergeCell ref="Y65:AO65"/>
    <mergeCell ref="AW65:BO65"/>
    <mergeCell ref="BV65:CK65"/>
    <mergeCell ref="CM65:CR65"/>
    <mergeCell ref="DA65:DF65"/>
    <mergeCell ref="A64:B64"/>
    <mergeCell ref="Y64:Z64"/>
    <mergeCell ref="AW64:AX64"/>
    <mergeCell ref="BV64:BW64"/>
    <mergeCell ref="CT64:CX64"/>
    <mergeCell ref="DH64:DL64"/>
    <mergeCell ref="A55:Q55"/>
    <mergeCell ref="Y55:AO55"/>
    <mergeCell ref="AW55:BO55"/>
    <mergeCell ref="BV55:CK55"/>
    <mergeCell ref="CM55:CR55"/>
    <mergeCell ref="DA55:DF55"/>
    <mergeCell ref="A54:B54"/>
    <mergeCell ref="Y54:Z54"/>
    <mergeCell ref="AW54:AX54"/>
    <mergeCell ref="BV54:BW54"/>
    <mergeCell ref="CT54:CX54"/>
    <mergeCell ref="DH54:DL54"/>
    <mergeCell ref="A45:Q45"/>
    <mergeCell ref="Y45:AO45"/>
    <mergeCell ref="AW45:BO45"/>
    <mergeCell ref="BV45:CK45"/>
    <mergeCell ref="CM45:CR45"/>
    <mergeCell ref="DA45:DF45"/>
    <mergeCell ref="A44:B44"/>
    <mergeCell ref="Y44:Z44"/>
    <mergeCell ref="AW44:AX44"/>
    <mergeCell ref="BV44:BW44"/>
    <mergeCell ref="CT44:CX44"/>
    <mergeCell ref="DH44:DL44"/>
    <mergeCell ref="A35:Q35"/>
    <mergeCell ref="Y35:AO35"/>
    <mergeCell ref="AW35:BO35"/>
    <mergeCell ref="BV35:CK35"/>
    <mergeCell ref="CM35:CR35"/>
    <mergeCell ref="DA35:DF35"/>
    <mergeCell ref="A34:B34"/>
    <mergeCell ref="Y34:Z34"/>
    <mergeCell ref="AW34:AX34"/>
    <mergeCell ref="BV34:BW34"/>
    <mergeCell ref="CT34:CX34"/>
    <mergeCell ref="DH34:DL34"/>
    <mergeCell ref="A25:Q25"/>
    <mergeCell ref="Y25:AO25"/>
    <mergeCell ref="AW25:BO25"/>
    <mergeCell ref="BV25:CK25"/>
    <mergeCell ref="CM25:CR25"/>
    <mergeCell ref="DA25:DF25"/>
    <mergeCell ref="A24:B24"/>
    <mergeCell ref="Y24:Z24"/>
    <mergeCell ref="AW24:AX24"/>
    <mergeCell ref="BV24:BW24"/>
    <mergeCell ref="CT24:CX24"/>
    <mergeCell ref="DH24:DL24"/>
    <mergeCell ref="A15:Q15"/>
    <mergeCell ref="Y15:AO15"/>
    <mergeCell ref="AW15:BO15"/>
    <mergeCell ref="BV15:CK15"/>
    <mergeCell ref="CM15:CR15"/>
    <mergeCell ref="DA15:DF15"/>
    <mergeCell ref="A14:B14"/>
    <mergeCell ref="Y14:Z14"/>
    <mergeCell ref="AW14:AX14"/>
    <mergeCell ref="BV14:BW14"/>
    <mergeCell ref="CT14:CX14"/>
    <mergeCell ref="DH14:DL14"/>
    <mergeCell ref="DA4:DF4"/>
    <mergeCell ref="A5:Q5"/>
    <mergeCell ref="T5:W5"/>
    <mergeCell ref="Y5:AO5"/>
    <mergeCell ref="AW5:BO5"/>
    <mergeCell ref="BV5:CK5"/>
    <mergeCell ref="CM5:CR5"/>
    <mergeCell ref="DA5:DF5"/>
    <mergeCell ref="AM4:AO4"/>
    <mergeCell ref="AW4:AX4"/>
    <mergeCell ref="BV4:BW4"/>
    <mergeCell ref="CB4:CD4"/>
    <mergeCell ref="CG4:CJ4"/>
    <mergeCell ref="CM4:CR4"/>
    <mergeCell ref="BV3:CF3"/>
    <mergeCell ref="CG3:CJ3"/>
    <mergeCell ref="A4:B4"/>
    <mergeCell ref="E4:K4"/>
    <mergeCell ref="L4:M4"/>
    <mergeCell ref="O4:Q4"/>
    <mergeCell ref="Y4:Z4"/>
    <mergeCell ref="AC4:AI4"/>
    <mergeCell ref="AJ4:AK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scale="13"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6F0D-0A20-0A47-BE98-615A90809FED}">
  <sheetPr>
    <tabColor rgb="FFFFC000"/>
    <pageSetUpPr fitToPage="1"/>
  </sheetPr>
  <dimension ref="A1:DJ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0.83203125" style="1" customWidth="1"/>
    <col min="74" max="74" width="15.5" style="1" customWidth="1"/>
    <col min="75" max="75" width="7.1640625" style="1" customWidth="1"/>
    <col min="76" max="82" width="16" style="1" customWidth="1"/>
    <col min="83" max="83" width="26.33203125" style="1" customWidth="1"/>
    <col min="84" max="85" width="16" style="1" customWidth="1"/>
    <col min="86" max="86" width="21.6640625" style="1" customWidth="1"/>
    <col min="87" max="87" width="5.1640625" style="1" customWidth="1"/>
    <col min="88" max="89" width="15.33203125" style="1" bestFit="1" customWidth="1"/>
    <col min="90" max="93" width="10.33203125" style="1" customWidth="1"/>
    <col min="94" max="94" width="6" style="1" customWidth="1"/>
    <col min="95" max="95" width="9" style="1"/>
    <col min="96" max="96" width="19.5" style="1" customWidth="1"/>
    <col min="97" max="101" width="9" style="1"/>
    <col min="102" max="103" width="15.33203125" style="1" bestFit="1" customWidth="1"/>
    <col min="104" max="107" width="10.33203125" style="1" customWidth="1"/>
    <col min="108" max="108" width="6" style="1" customWidth="1"/>
    <col min="109" max="109" width="9" style="1"/>
    <col min="110" max="110" width="19.5" style="1" customWidth="1"/>
    <col min="111" max="16384" width="9" style="1"/>
  </cols>
  <sheetData>
    <row r="1" spans="1:113" s="31" customFormat="1" ht="64" customHeight="1">
      <c r="A1" s="144" t="s">
        <v>445</v>
      </c>
      <c r="B1" s="42"/>
      <c r="T1" s="105"/>
      <c r="U1" s="105"/>
      <c r="V1" s="105"/>
      <c r="W1" s="105"/>
      <c r="X1" s="105"/>
      <c r="Y1" s="41"/>
      <c r="Z1" s="42"/>
      <c r="AR1" s="105"/>
      <c r="AS1" s="105"/>
      <c r="AT1" s="105"/>
      <c r="AU1" s="105"/>
      <c r="AV1" s="105"/>
      <c r="AW1" s="41"/>
      <c r="AX1" s="42"/>
      <c r="CG1" s="238"/>
      <c r="CP1" s="32"/>
      <c r="DD1" s="32"/>
    </row>
    <row r="2" spans="1:113" s="31" customFormat="1" ht="34.25" customHeight="1" thickBot="1">
      <c r="A2" s="1385" t="s">
        <v>112</v>
      </c>
      <c r="B2" s="1386"/>
      <c r="C2" s="132" t="s">
        <v>4</v>
      </c>
      <c r="D2" s="133"/>
      <c r="E2" s="133"/>
      <c r="F2" s="133">
        <v>8</v>
      </c>
      <c r="G2" s="132" t="s">
        <v>24</v>
      </c>
      <c r="H2" s="132"/>
      <c r="I2" s="133"/>
      <c r="J2" s="133">
        <v>5</v>
      </c>
      <c r="K2" s="132" t="s">
        <v>25</v>
      </c>
      <c r="L2" s="132"/>
      <c r="M2" s="132"/>
      <c r="N2" s="133"/>
      <c r="O2" s="133">
        <v>3</v>
      </c>
      <c r="P2" s="132" t="s">
        <v>51</v>
      </c>
      <c r="Q2" s="134">
        <v>240</v>
      </c>
      <c r="T2" s="105"/>
      <c r="U2" s="105"/>
      <c r="V2" s="105"/>
      <c r="W2" s="105"/>
      <c r="X2" s="105"/>
      <c r="Y2" s="1387"/>
      <c r="Z2" s="1388"/>
      <c r="AA2" s="9" t="s">
        <v>4</v>
      </c>
      <c r="AB2" s="33"/>
      <c r="AC2" s="33"/>
      <c r="AD2" s="33">
        <v>5</v>
      </c>
      <c r="AE2" s="32" t="s">
        <v>24</v>
      </c>
      <c r="AF2" s="32"/>
      <c r="AG2" s="33"/>
      <c r="AH2" s="33">
        <v>3</v>
      </c>
      <c r="AI2" s="32" t="s">
        <v>25</v>
      </c>
      <c r="AJ2" s="32"/>
      <c r="AK2" s="32"/>
      <c r="AL2" s="33"/>
      <c r="AM2" s="33"/>
      <c r="AN2" s="32" t="s">
        <v>51</v>
      </c>
      <c r="AO2" s="31">
        <v>360</v>
      </c>
      <c r="AR2" s="105"/>
      <c r="AS2" s="105"/>
      <c r="AT2" s="105"/>
      <c r="AU2" s="105"/>
      <c r="AV2" s="105"/>
      <c r="AW2" s="1387"/>
      <c r="AX2" s="1388"/>
      <c r="AY2" s="9"/>
      <c r="AZ2" s="33"/>
      <c r="BA2" s="33"/>
      <c r="BB2" s="33"/>
      <c r="BC2" s="32"/>
      <c r="BD2" s="32"/>
      <c r="BE2" s="33"/>
      <c r="BF2" s="33"/>
      <c r="BG2" s="32"/>
      <c r="BH2" s="32"/>
      <c r="BI2" s="32"/>
      <c r="BJ2" s="33">
        <v>3</v>
      </c>
      <c r="BK2" s="33"/>
      <c r="BL2" s="32" t="s">
        <v>51</v>
      </c>
      <c r="BM2" s="32"/>
      <c r="BN2" s="32"/>
      <c r="BO2" s="31">
        <v>240</v>
      </c>
      <c r="CE2" s="201" t="e">
        <f>CE14+CE24+CE34+CE44+CE54+CE64</f>
        <v>#DIV/0!</v>
      </c>
      <c r="CH2" s="31">
        <v>10</v>
      </c>
    </row>
    <row r="3" spans="1:113" ht="53" customHeight="1" thickTop="1">
      <c r="A3" s="1389" t="s">
        <v>67</v>
      </c>
      <c r="B3" s="1390"/>
      <c r="C3" s="1391" t="s">
        <v>23</v>
      </c>
      <c r="D3" s="1391"/>
      <c r="E3" s="1392"/>
      <c r="F3" s="1393"/>
      <c r="G3" s="1393"/>
      <c r="H3" s="1393"/>
      <c r="I3" s="1393"/>
      <c r="J3" s="1393"/>
      <c r="K3" s="1393"/>
      <c r="L3" s="1393"/>
      <c r="M3" s="1393"/>
      <c r="N3" s="1393"/>
      <c r="O3" s="1393"/>
      <c r="P3" s="1393"/>
      <c r="Q3" s="1394"/>
      <c r="R3" s="2"/>
      <c r="T3" s="1395"/>
      <c r="U3" s="1395"/>
      <c r="V3" s="1395"/>
      <c r="W3" s="1395"/>
      <c r="Y3" s="1396" t="s">
        <v>68</v>
      </c>
      <c r="Z3" s="1397"/>
      <c r="AA3" s="1391" t="s">
        <v>23</v>
      </c>
      <c r="AB3" s="1391"/>
      <c r="AC3" s="1392"/>
      <c r="AD3" s="1393"/>
      <c r="AE3" s="1393"/>
      <c r="AF3" s="1393"/>
      <c r="AG3" s="1393"/>
      <c r="AH3" s="1393"/>
      <c r="AI3" s="1393"/>
      <c r="AJ3" s="1393"/>
      <c r="AK3" s="1393"/>
      <c r="AL3" s="1393"/>
      <c r="AM3" s="1393"/>
      <c r="AN3" s="1393"/>
      <c r="AO3" s="1394"/>
      <c r="AP3" s="2"/>
      <c r="AW3" s="1398" t="s">
        <v>116</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134</v>
      </c>
      <c r="BW3" s="1399"/>
      <c r="BX3" s="1399"/>
      <c r="BY3" s="1399"/>
      <c r="BZ3" s="1399"/>
      <c r="CA3" s="1399"/>
      <c r="CB3" s="1399"/>
      <c r="CC3" s="1399"/>
      <c r="CD3" s="1399"/>
      <c r="CE3" s="1399"/>
      <c r="CF3" s="1399"/>
      <c r="CG3" s="120" t="s">
        <v>86</v>
      </c>
      <c r="CH3" s="121" t="s">
        <v>35</v>
      </c>
    </row>
    <row r="4" spans="1:113" s="46" customFormat="1" ht="53" customHeight="1">
      <c r="A4" s="1403" t="s">
        <v>58</v>
      </c>
      <c r="B4" s="1404"/>
      <c r="C4" s="115" t="s">
        <v>59</v>
      </c>
      <c r="D4" s="115">
        <v>600</v>
      </c>
      <c r="E4" s="1405" t="s">
        <v>60</v>
      </c>
      <c r="F4" s="1406"/>
      <c r="G4" s="1406"/>
      <c r="H4" s="1406"/>
      <c r="I4" s="1406"/>
      <c r="J4" s="1406"/>
      <c r="K4" s="1407"/>
      <c r="L4" s="1408">
        <v>3300</v>
      </c>
      <c r="M4" s="1408"/>
      <c r="N4" s="116" t="s">
        <v>35</v>
      </c>
      <c r="O4" s="1409">
        <f>D4*L4</f>
        <v>1980000</v>
      </c>
      <c r="P4" s="1409"/>
      <c r="Q4" s="1410"/>
      <c r="R4" s="69"/>
      <c r="T4" s="106"/>
      <c r="U4" s="106"/>
      <c r="V4" s="106"/>
      <c r="W4" s="106"/>
      <c r="X4" s="106"/>
      <c r="Y4" s="1403" t="s">
        <v>58</v>
      </c>
      <c r="Z4" s="1404"/>
      <c r="AA4" s="115" t="s">
        <v>59</v>
      </c>
      <c r="AB4" s="115">
        <f>D4</f>
        <v>600</v>
      </c>
      <c r="AC4" s="1405" t="s">
        <v>61</v>
      </c>
      <c r="AD4" s="1406"/>
      <c r="AE4" s="1406"/>
      <c r="AF4" s="1406"/>
      <c r="AG4" s="1406"/>
      <c r="AH4" s="1406"/>
      <c r="AI4" s="1407"/>
      <c r="AJ4" s="1408">
        <v>2000</v>
      </c>
      <c r="AK4" s="1408"/>
      <c r="AL4" s="71" t="s">
        <v>35</v>
      </c>
      <c r="AM4" s="1421">
        <f>AB4*AJ4</f>
        <v>1200000</v>
      </c>
      <c r="AN4" s="1421"/>
      <c r="AO4" s="1422"/>
      <c r="AP4" s="69"/>
      <c r="AR4" s="106"/>
      <c r="AS4" s="106"/>
      <c r="AT4" s="106"/>
      <c r="AU4" s="106"/>
      <c r="AV4" s="106"/>
      <c r="AW4" s="1423" t="s">
        <v>58</v>
      </c>
      <c r="AX4" s="1424"/>
      <c r="AY4" s="122" t="s">
        <v>59</v>
      </c>
      <c r="AZ4" s="122"/>
      <c r="BA4" s="122"/>
      <c r="BB4" s="122"/>
      <c r="BC4" s="122"/>
      <c r="BD4" s="122"/>
      <c r="BE4" s="122"/>
      <c r="BF4" s="122"/>
      <c r="BG4" s="122"/>
      <c r="BH4" s="123">
        <f>D4</f>
        <v>600</v>
      </c>
      <c r="BI4" s="124" t="s">
        <v>62</v>
      </c>
      <c r="BJ4" s="125">
        <f>L4+AJ4</f>
        <v>5300</v>
      </c>
      <c r="BK4" s="124" t="s">
        <v>35</v>
      </c>
      <c r="BL4" s="125">
        <f>O4+AM4</f>
        <v>3180000</v>
      </c>
      <c r="BM4" s="124" t="s">
        <v>87</v>
      </c>
      <c r="BN4" s="126">
        <f>BH4/BJ2</f>
        <v>200</v>
      </c>
      <c r="BO4" s="127">
        <f>BL4/BJ2</f>
        <v>1060000</v>
      </c>
      <c r="BP4" s="69"/>
      <c r="BV4" s="1423" t="s">
        <v>125</v>
      </c>
      <c r="BW4" s="1424"/>
      <c r="BX4" s="122" t="s">
        <v>59</v>
      </c>
      <c r="BY4" s="123"/>
      <c r="BZ4" s="124" t="s">
        <v>62</v>
      </c>
      <c r="CA4" s="169"/>
      <c r="CB4" s="1425" t="s">
        <v>130</v>
      </c>
      <c r="CC4" s="1427"/>
      <c r="CD4" s="605"/>
      <c r="CE4" s="198">
        <v>9275000</v>
      </c>
      <c r="CF4" s="200" t="s">
        <v>87</v>
      </c>
      <c r="CG4" s="171"/>
      <c r="CH4" s="199">
        <f>CE4/CH2</f>
        <v>927500</v>
      </c>
      <c r="CJ4" s="1414" t="s">
        <v>416</v>
      </c>
      <c r="CK4" s="1415"/>
      <c r="CL4" s="1415"/>
      <c r="CM4" s="1415"/>
      <c r="CN4" s="1415"/>
      <c r="CO4" s="1416"/>
      <c r="CX4" s="1414" t="s">
        <v>416</v>
      </c>
      <c r="CY4" s="1415"/>
      <c r="CZ4" s="1415"/>
      <c r="DA4" s="1415"/>
      <c r="DB4" s="1415"/>
      <c r="DC4" s="1416"/>
    </row>
    <row r="5" spans="1:113"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c r="CX5" s="1420">
        <f>CK5</f>
        <v>0</v>
      </c>
      <c r="CY5" s="1420"/>
      <c r="CZ5" s="1420"/>
      <c r="DA5" s="1420"/>
      <c r="DB5" s="1420"/>
      <c r="DC5" s="1420"/>
      <c r="DG5" s="46"/>
    </row>
    <row r="6" spans="1:113"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129</v>
      </c>
      <c r="CH6" s="176" t="s">
        <v>128</v>
      </c>
      <c r="CJ6" s="331" t="s">
        <v>172</v>
      </c>
      <c r="CK6" s="332" t="s">
        <v>173</v>
      </c>
      <c r="CL6" s="65" t="s">
        <v>174</v>
      </c>
      <c r="CM6" s="65" t="s">
        <v>175</v>
      </c>
      <c r="CN6" s="65" t="s">
        <v>176</v>
      </c>
      <c r="CO6" s="333" t="s">
        <v>184</v>
      </c>
      <c r="CQ6" s="1" t="s">
        <v>179</v>
      </c>
      <c r="CR6" s="1"/>
      <c r="CS6" s="46" t="s">
        <v>182</v>
      </c>
      <c r="CX6" s="331" t="s">
        <v>172</v>
      </c>
      <c r="CY6" s="332" t="s">
        <v>173</v>
      </c>
      <c r="CZ6" s="65" t="s">
        <v>174</v>
      </c>
      <c r="DA6" s="65" t="s">
        <v>175</v>
      </c>
      <c r="DB6" s="65" t="s">
        <v>176</v>
      </c>
      <c r="DC6" s="333" t="s">
        <v>184</v>
      </c>
      <c r="DE6" s="1" t="s">
        <v>179</v>
      </c>
      <c r="DF6" s="1"/>
      <c r="DG6" s="46" t="s">
        <v>182</v>
      </c>
    </row>
    <row r="7" spans="1:113" ht="23.5" customHeight="1">
      <c r="A7" s="75" t="s">
        <v>5</v>
      </c>
      <c r="B7" s="68">
        <v>1</v>
      </c>
      <c r="C7" s="57">
        <f t="shared" ref="C7:C13" si="0">D7+F7+H7+J7</f>
        <v>334</v>
      </c>
      <c r="D7" s="54">
        <v>150</v>
      </c>
      <c r="E7" s="7">
        <f t="shared" ref="E7:E13" si="1">D7*T7</f>
        <v>495000</v>
      </c>
      <c r="F7" s="54">
        <v>30</v>
      </c>
      <c r="G7" s="7">
        <f t="shared" ref="G7:G13" si="2">F7*U7</f>
        <v>114000</v>
      </c>
      <c r="H7" s="54">
        <v>4</v>
      </c>
      <c r="I7" s="6">
        <f t="shared" ref="I7:I13" si="3">H7*V7</f>
        <v>19200</v>
      </c>
      <c r="J7" s="54">
        <v>150</v>
      </c>
      <c r="K7" s="6">
        <f t="shared" ref="K7:K13" si="4">J7*W7</f>
        <v>300000</v>
      </c>
      <c r="L7" s="6">
        <f>E7+G7+I7+K7</f>
        <v>928200</v>
      </c>
      <c r="M7" s="6">
        <f>L7/C7</f>
        <v>2779.0419161676646</v>
      </c>
      <c r="N7" s="70"/>
      <c r="O7" s="54"/>
      <c r="P7" s="6"/>
      <c r="Q7" s="76" t="e">
        <f>L7/P7</f>
        <v>#DIV/0!</v>
      </c>
      <c r="R7" s="2"/>
      <c r="T7" s="107">
        <v>3300</v>
      </c>
      <c r="U7" s="107">
        <v>3800</v>
      </c>
      <c r="V7" s="107">
        <v>4800</v>
      </c>
      <c r="W7" s="107">
        <v>2000</v>
      </c>
      <c r="X7" s="107"/>
      <c r="Y7" s="75" t="s">
        <v>5</v>
      </c>
      <c r="Z7" s="48">
        <f t="shared" ref="Z7:Z13" si="5">B7</f>
        <v>1</v>
      </c>
      <c r="AA7" s="57">
        <f t="shared" ref="AA7:AA13" si="6">AB7+AD7+AF7+AH7</f>
        <v>334</v>
      </c>
      <c r="AB7" s="7">
        <f t="shared" ref="AB7:AB13" si="7">D7</f>
        <v>150</v>
      </c>
      <c r="AC7" s="7">
        <f t="shared" ref="AC7:AC13" si="8">AB7*AR7</f>
        <v>255000</v>
      </c>
      <c r="AD7" s="7">
        <f>F7</f>
        <v>30</v>
      </c>
      <c r="AE7" s="7">
        <f t="shared" ref="AE7:AE13" si="9">AD7*AS7</f>
        <v>66000</v>
      </c>
      <c r="AF7" s="7">
        <f>H7</f>
        <v>4</v>
      </c>
      <c r="AG7" s="7">
        <f t="shared" ref="AG7:AG13" si="10">AF7*AT7</f>
        <v>8800</v>
      </c>
      <c r="AH7" s="7">
        <f>J7</f>
        <v>150</v>
      </c>
      <c r="AI7" s="7">
        <f t="shared" ref="AI7:AI13" si="11">AH7*AU7</f>
        <v>210000</v>
      </c>
      <c r="AJ7" s="7">
        <f>AC7+AE7+AG7+AI7</f>
        <v>539800</v>
      </c>
      <c r="AK7" s="6">
        <f>AJ7/AA7</f>
        <v>1616.1676646706587</v>
      </c>
      <c r="AL7" s="70">
        <f>N7</f>
        <v>0</v>
      </c>
      <c r="AM7" s="7">
        <f>O7</f>
        <v>0</v>
      </c>
      <c r="AN7" s="6">
        <f>P7</f>
        <v>0</v>
      </c>
      <c r="AO7" s="76" t="e">
        <f>(AJ7+BH7)/AN7</f>
        <v>#DIV/0!</v>
      </c>
      <c r="AP7" s="2"/>
      <c r="AR7" s="107">
        <v>1700</v>
      </c>
      <c r="AS7" s="107">
        <v>2200</v>
      </c>
      <c r="AT7" s="107">
        <v>2200</v>
      </c>
      <c r="AU7" s="107">
        <v>1400</v>
      </c>
      <c r="AV7" s="107"/>
      <c r="AW7" s="75" t="s">
        <v>5</v>
      </c>
      <c r="AX7" s="48">
        <f>B7</f>
        <v>1</v>
      </c>
      <c r="AY7" s="57">
        <f>C7</f>
        <v>334</v>
      </c>
      <c r="AZ7" s="54"/>
      <c r="BA7" s="7">
        <f t="shared" ref="BA7:BA13" si="12">AZ7*BR7</f>
        <v>0</v>
      </c>
      <c r="BB7" s="54"/>
      <c r="BC7" s="7">
        <f t="shared" ref="BC7:BC13" si="13">BB7*BS7</f>
        <v>0</v>
      </c>
      <c r="BD7" s="54"/>
      <c r="BE7" s="6">
        <f t="shared" ref="BE7:BE13" si="14">BD7*BT7</f>
        <v>0</v>
      </c>
      <c r="BF7" s="54"/>
      <c r="BG7" s="6">
        <f t="shared" ref="BG7:BG13" si="15">BF7*BU7</f>
        <v>0</v>
      </c>
      <c r="BH7" s="6">
        <f>L7</f>
        <v>928200</v>
      </c>
      <c r="BI7" s="6">
        <f>M7</f>
        <v>2779.0419161676646</v>
      </c>
      <c r="BJ7" s="6">
        <f>AJ7</f>
        <v>539800</v>
      </c>
      <c r="BK7" s="7">
        <f>AK7</f>
        <v>1616.1676646706587</v>
      </c>
      <c r="BL7" s="101">
        <f>BH7+BJ7</f>
        <v>1468000</v>
      </c>
      <c r="BM7" s="90">
        <f>BI7+BK7</f>
        <v>4395.2095808383237</v>
      </c>
      <c r="BN7" s="90"/>
      <c r="BO7" s="76" t="e">
        <f>Q7+AO7</f>
        <v>#DIV/0!</v>
      </c>
      <c r="BP7" s="2"/>
      <c r="BR7" s="55"/>
      <c r="BS7" s="55"/>
      <c r="BT7" s="55"/>
      <c r="BU7" s="55"/>
      <c r="BV7" s="177" t="s">
        <v>5</v>
      </c>
      <c r="BW7" s="190">
        <f>AX7</f>
        <v>1</v>
      </c>
      <c r="BX7" s="119">
        <v>468</v>
      </c>
      <c r="BY7" s="178">
        <v>1213450</v>
      </c>
      <c r="BZ7" s="178">
        <f t="shared" ref="BZ7:BZ14" si="16">BY7/BX7</f>
        <v>2592.8418803418804</v>
      </c>
      <c r="CA7" s="178">
        <v>629350</v>
      </c>
      <c r="CB7" s="179">
        <f t="shared" ref="CB7:CB14" si="17">CA7/BX7</f>
        <v>1344.7649572649573</v>
      </c>
      <c r="CC7" s="179">
        <v>10010</v>
      </c>
      <c r="CD7" s="179"/>
      <c r="CE7" s="180">
        <f>BY7+CA7+CC7+CD7</f>
        <v>1852810</v>
      </c>
      <c r="CF7" s="181">
        <f>CE7/BX7</f>
        <v>3958.9957264957266</v>
      </c>
      <c r="CG7" s="181"/>
      <c r="CH7" s="182" t="e">
        <f>CE7/CG7</f>
        <v>#DIV/0!</v>
      </c>
      <c r="CJ7" s="326">
        <v>18.3</v>
      </c>
      <c r="CK7" s="326">
        <v>29</v>
      </c>
      <c r="CL7" s="578">
        <v>5</v>
      </c>
      <c r="CM7" s="578">
        <v>5</v>
      </c>
      <c r="CN7" s="579">
        <v>3</v>
      </c>
      <c r="CO7" s="356">
        <f t="shared" ref="CO7:CO14" si="18">SUM(CL7:CN7)/3</f>
        <v>4.333333333333333</v>
      </c>
      <c r="CQ7" s="355" t="s">
        <v>180</v>
      </c>
      <c r="CR7" s="3"/>
      <c r="CS7" s="354">
        <v>5</v>
      </c>
      <c r="CX7" s="326">
        <v>24.9</v>
      </c>
      <c r="CY7" s="326">
        <v>27</v>
      </c>
      <c r="CZ7" s="334">
        <v>3</v>
      </c>
      <c r="DA7" s="334">
        <v>1</v>
      </c>
      <c r="DB7" s="334">
        <v>1</v>
      </c>
      <c r="DC7" s="356">
        <f t="shared" ref="DC7:DC14" si="19">SUM(CZ7:DB7)/3</f>
        <v>1.6666666666666667</v>
      </c>
      <c r="DE7" s="355" t="s">
        <v>180</v>
      </c>
      <c r="DF7" s="3"/>
      <c r="DG7" s="354">
        <v>5</v>
      </c>
    </row>
    <row r="8" spans="1:113" ht="23.5" customHeight="1">
      <c r="A8" s="77" t="s">
        <v>6</v>
      </c>
      <c r="B8" s="68">
        <v>2</v>
      </c>
      <c r="C8" s="57">
        <f t="shared" si="0"/>
        <v>160</v>
      </c>
      <c r="D8" s="54">
        <v>70</v>
      </c>
      <c r="E8" s="7">
        <f t="shared" si="1"/>
        <v>231000</v>
      </c>
      <c r="F8" s="54">
        <v>20</v>
      </c>
      <c r="G8" s="7">
        <f t="shared" si="2"/>
        <v>76000</v>
      </c>
      <c r="H8" s="54"/>
      <c r="I8" s="6">
        <f t="shared" si="3"/>
        <v>0</v>
      </c>
      <c r="J8" s="54">
        <v>70</v>
      </c>
      <c r="K8" s="6">
        <f t="shared" si="4"/>
        <v>140000</v>
      </c>
      <c r="L8" s="6">
        <f t="shared" ref="L8:L13" si="20">E8+G8+I8+K8</f>
        <v>447000</v>
      </c>
      <c r="M8" s="6">
        <f t="shared" ref="M8:M13" si="21">L8/C8</f>
        <v>2793.75</v>
      </c>
      <c r="N8" s="70"/>
      <c r="O8" s="54"/>
      <c r="P8" s="6"/>
      <c r="Q8" s="76" t="e">
        <f t="shared" ref="Q8:Q14" si="22">L8/P8</f>
        <v>#DIV/0!</v>
      </c>
      <c r="R8" s="2"/>
      <c r="T8" s="107">
        <v>3300</v>
      </c>
      <c r="U8" s="107">
        <v>3800</v>
      </c>
      <c r="V8" s="107">
        <v>4800</v>
      </c>
      <c r="W8" s="107">
        <v>2000</v>
      </c>
      <c r="X8" s="107"/>
      <c r="Y8" s="77" t="s">
        <v>6</v>
      </c>
      <c r="Z8" s="48">
        <f t="shared" si="5"/>
        <v>2</v>
      </c>
      <c r="AA8" s="57">
        <f t="shared" si="6"/>
        <v>160</v>
      </c>
      <c r="AB8" s="7">
        <f t="shared" si="7"/>
        <v>70</v>
      </c>
      <c r="AC8" s="7">
        <f t="shared" si="8"/>
        <v>119000</v>
      </c>
      <c r="AD8" s="7">
        <f t="shared" ref="AD8:AD13" si="23">F8</f>
        <v>20</v>
      </c>
      <c r="AE8" s="7">
        <f t="shared" si="9"/>
        <v>44000</v>
      </c>
      <c r="AF8" s="7">
        <f t="shared" ref="AF8:AF13" si="24">H8</f>
        <v>0</v>
      </c>
      <c r="AG8" s="7">
        <f t="shared" si="10"/>
        <v>0</v>
      </c>
      <c r="AH8" s="7">
        <f t="shared" ref="AH8:AH13" si="25">J8</f>
        <v>70</v>
      </c>
      <c r="AI8" s="7">
        <f t="shared" si="11"/>
        <v>98000</v>
      </c>
      <c r="AJ8" s="7">
        <f t="shared" ref="AJ8:AJ13" si="26">AC8+AE8+AG8+AI8</f>
        <v>261000</v>
      </c>
      <c r="AK8" s="6">
        <f t="shared" ref="AK8:AK13" si="27">AJ8/AA8</f>
        <v>1631.25</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2</v>
      </c>
      <c r="AY8" s="57">
        <f t="shared" ref="AY8:AY14" si="31">C8</f>
        <v>160</v>
      </c>
      <c r="AZ8" s="54">
        <v>22</v>
      </c>
      <c r="BA8" s="7">
        <f t="shared" si="12"/>
        <v>0</v>
      </c>
      <c r="BB8" s="54">
        <v>10</v>
      </c>
      <c r="BC8" s="7">
        <f t="shared" si="13"/>
        <v>0</v>
      </c>
      <c r="BD8" s="54">
        <v>6</v>
      </c>
      <c r="BE8" s="6">
        <f t="shared" si="14"/>
        <v>0</v>
      </c>
      <c r="BF8" s="54"/>
      <c r="BG8" s="6">
        <f t="shared" si="15"/>
        <v>0</v>
      </c>
      <c r="BH8" s="6">
        <f t="shared" ref="BH8:BI14" si="32">L8</f>
        <v>447000</v>
      </c>
      <c r="BI8" s="6">
        <f t="shared" si="32"/>
        <v>2793.75</v>
      </c>
      <c r="BJ8" s="6">
        <f t="shared" ref="BJ8:BK14" si="33">AJ8</f>
        <v>261000</v>
      </c>
      <c r="BK8" s="7">
        <f t="shared" si="33"/>
        <v>1631.25</v>
      </c>
      <c r="BL8" s="101">
        <f t="shared" ref="BL8:BM13" si="34">BH8+BJ8</f>
        <v>708000</v>
      </c>
      <c r="BM8" s="90">
        <f t="shared" si="34"/>
        <v>4425</v>
      </c>
      <c r="BN8" s="90"/>
      <c r="BO8" s="76" t="e">
        <f t="shared" ref="BO8:BO14" si="35">Q8+AO8</f>
        <v>#DIV/0!</v>
      </c>
      <c r="BP8" s="2"/>
      <c r="BR8" s="55"/>
      <c r="BS8" s="55"/>
      <c r="BT8" s="55"/>
      <c r="BU8" s="55"/>
      <c r="BV8" s="173" t="s">
        <v>6</v>
      </c>
      <c r="BW8" s="190">
        <f t="shared" ref="BW8:BW13" si="36">AX8</f>
        <v>2</v>
      </c>
      <c r="BX8" s="119">
        <v>92</v>
      </c>
      <c r="BY8" s="178">
        <v>253250</v>
      </c>
      <c r="BZ8" s="178">
        <f t="shared" si="16"/>
        <v>2752.717391304348</v>
      </c>
      <c r="CA8" s="178">
        <v>134900</v>
      </c>
      <c r="CB8" s="179">
        <f t="shared" si="17"/>
        <v>1466.304347826087</v>
      </c>
      <c r="CC8" s="179">
        <v>4400</v>
      </c>
      <c r="CD8" s="179"/>
      <c r="CE8" s="180">
        <f t="shared" ref="CE8:CE14" si="37">BY8+CA8+CC8+CD8</f>
        <v>392550</v>
      </c>
      <c r="CF8" s="181">
        <f t="shared" ref="CF8:CF13" si="38">CE8/BX8</f>
        <v>4266.847826086957</v>
      </c>
      <c r="CG8" s="181"/>
      <c r="CH8" s="182" t="e">
        <f t="shared" ref="CH8:CH14" si="39">CE8/CG8</f>
        <v>#DIV/0!</v>
      </c>
      <c r="CJ8" s="326">
        <v>18.8</v>
      </c>
      <c r="CK8" s="326">
        <v>27</v>
      </c>
      <c r="CL8" s="579">
        <v>3</v>
      </c>
      <c r="CM8" s="579">
        <v>3</v>
      </c>
      <c r="CN8" s="637">
        <v>1</v>
      </c>
      <c r="CO8" s="356">
        <f t="shared" si="18"/>
        <v>2.3333333333333335</v>
      </c>
      <c r="CQ8" s="42" t="s">
        <v>181</v>
      </c>
      <c r="CS8" s="1">
        <v>4</v>
      </c>
      <c r="CX8" s="326">
        <v>20.7</v>
      </c>
      <c r="CY8" s="326">
        <v>29.1</v>
      </c>
      <c r="CZ8" s="568">
        <v>5</v>
      </c>
      <c r="DA8" s="334">
        <v>1</v>
      </c>
      <c r="DB8" s="568">
        <v>5</v>
      </c>
      <c r="DC8" s="356">
        <f t="shared" si="19"/>
        <v>3.6666666666666665</v>
      </c>
      <c r="DE8" s="42" t="s">
        <v>181</v>
      </c>
      <c r="DG8" s="1">
        <v>4</v>
      </c>
    </row>
    <row r="9" spans="1:113" ht="23.5" customHeight="1">
      <c r="A9" s="77" t="s">
        <v>7</v>
      </c>
      <c r="B9" s="68">
        <v>3</v>
      </c>
      <c r="C9" s="57">
        <f t="shared" si="0"/>
        <v>160</v>
      </c>
      <c r="D9" s="54">
        <v>70</v>
      </c>
      <c r="E9" s="7">
        <f t="shared" si="1"/>
        <v>231000</v>
      </c>
      <c r="F9" s="54">
        <v>20</v>
      </c>
      <c r="G9" s="7">
        <f t="shared" si="2"/>
        <v>76000</v>
      </c>
      <c r="H9" s="54"/>
      <c r="I9" s="6">
        <f t="shared" si="3"/>
        <v>0</v>
      </c>
      <c r="J9" s="54">
        <v>70</v>
      </c>
      <c r="K9" s="6">
        <f t="shared" si="4"/>
        <v>140000</v>
      </c>
      <c r="L9" s="6">
        <f t="shared" si="20"/>
        <v>447000</v>
      </c>
      <c r="M9" s="6">
        <f t="shared" si="21"/>
        <v>2793.75</v>
      </c>
      <c r="N9" s="70"/>
      <c r="O9" s="54"/>
      <c r="P9" s="6"/>
      <c r="Q9" s="76" t="e">
        <f t="shared" si="22"/>
        <v>#DIV/0!</v>
      </c>
      <c r="R9" s="2"/>
      <c r="T9" s="107">
        <v>3300</v>
      </c>
      <c r="U9" s="107">
        <v>3800</v>
      </c>
      <c r="V9" s="107">
        <v>4800</v>
      </c>
      <c r="W9" s="107">
        <v>2000</v>
      </c>
      <c r="X9" s="107"/>
      <c r="Y9" s="77" t="s">
        <v>7</v>
      </c>
      <c r="Z9" s="48">
        <f t="shared" si="5"/>
        <v>3</v>
      </c>
      <c r="AA9" s="57">
        <f t="shared" si="6"/>
        <v>160</v>
      </c>
      <c r="AB9" s="7">
        <f t="shared" si="7"/>
        <v>70</v>
      </c>
      <c r="AC9" s="7">
        <f t="shared" si="8"/>
        <v>119000</v>
      </c>
      <c r="AD9" s="7">
        <f t="shared" si="23"/>
        <v>20</v>
      </c>
      <c r="AE9" s="7">
        <f t="shared" si="9"/>
        <v>44000</v>
      </c>
      <c r="AF9" s="7">
        <f t="shared" si="24"/>
        <v>0</v>
      </c>
      <c r="AG9" s="7">
        <f t="shared" si="10"/>
        <v>0</v>
      </c>
      <c r="AH9" s="7">
        <f t="shared" si="25"/>
        <v>70</v>
      </c>
      <c r="AI9" s="7">
        <f t="shared" si="11"/>
        <v>98000</v>
      </c>
      <c r="AJ9" s="7">
        <f t="shared" si="26"/>
        <v>261000</v>
      </c>
      <c r="AK9" s="6">
        <f t="shared" si="27"/>
        <v>1631.25</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3</v>
      </c>
      <c r="AY9" s="57">
        <f t="shared" si="31"/>
        <v>160</v>
      </c>
      <c r="AZ9" s="54">
        <v>22</v>
      </c>
      <c r="BA9" s="7">
        <f t="shared" si="12"/>
        <v>0</v>
      </c>
      <c r="BB9" s="54">
        <v>10</v>
      </c>
      <c r="BC9" s="7">
        <f t="shared" si="13"/>
        <v>0</v>
      </c>
      <c r="BD9" s="54">
        <v>6</v>
      </c>
      <c r="BE9" s="6">
        <f t="shared" si="14"/>
        <v>0</v>
      </c>
      <c r="BF9" s="54"/>
      <c r="BG9" s="6">
        <f t="shared" si="15"/>
        <v>0</v>
      </c>
      <c r="BH9" s="6">
        <f t="shared" si="32"/>
        <v>447000</v>
      </c>
      <c r="BI9" s="6">
        <f t="shared" si="32"/>
        <v>2793.75</v>
      </c>
      <c r="BJ9" s="6">
        <f t="shared" si="33"/>
        <v>261000</v>
      </c>
      <c r="BK9" s="7">
        <f t="shared" si="33"/>
        <v>1631.25</v>
      </c>
      <c r="BL9" s="101">
        <f t="shared" si="34"/>
        <v>708000</v>
      </c>
      <c r="BM9" s="90">
        <f t="shared" si="34"/>
        <v>4425</v>
      </c>
      <c r="BN9" s="90"/>
      <c r="BO9" s="76" t="e">
        <f t="shared" si="35"/>
        <v>#DIV/0!</v>
      </c>
      <c r="BP9" s="2"/>
      <c r="BR9" s="55"/>
      <c r="BS9" s="55"/>
      <c r="BT9" s="55"/>
      <c r="BU9" s="55"/>
      <c r="BV9" s="173" t="s">
        <v>7</v>
      </c>
      <c r="BW9" s="190">
        <f t="shared" si="36"/>
        <v>3</v>
      </c>
      <c r="BX9" s="119">
        <v>194</v>
      </c>
      <c r="BY9" s="178">
        <v>576050</v>
      </c>
      <c r="BZ9" s="178">
        <f t="shared" si="16"/>
        <v>2969.3298969072166</v>
      </c>
      <c r="CA9" s="178">
        <v>326000</v>
      </c>
      <c r="CB9" s="179">
        <f t="shared" si="17"/>
        <v>1680.4123711340205</v>
      </c>
      <c r="CC9" s="179">
        <v>2310</v>
      </c>
      <c r="CD9" s="179"/>
      <c r="CE9" s="180">
        <f t="shared" si="37"/>
        <v>904360</v>
      </c>
      <c r="CF9" s="181">
        <f t="shared" si="38"/>
        <v>4661.6494845360821</v>
      </c>
      <c r="CG9" s="181"/>
      <c r="CH9" s="182" t="e">
        <f t="shared" si="39"/>
        <v>#DIV/0!</v>
      </c>
      <c r="CJ9" s="326">
        <v>18.2</v>
      </c>
      <c r="CK9" s="326">
        <v>27.8</v>
      </c>
      <c r="CL9" s="578">
        <v>5</v>
      </c>
      <c r="CM9" s="578">
        <v>5</v>
      </c>
      <c r="CN9" s="578">
        <v>5</v>
      </c>
      <c r="CO9" s="356">
        <f t="shared" si="18"/>
        <v>5</v>
      </c>
      <c r="CQ9" s="42" t="s">
        <v>185</v>
      </c>
      <c r="CS9" s="1">
        <v>3</v>
      </c>
      <c r="CX9" s="326">
        <v>18.600000000000001</v>
      </c>
      <c r="CY9" s="326">
        <v>29.8</v>
      </c>
      <c r="CZ9" s="568">
        <v>5</v>
      </c>
      <c r="DA9" s="568">
        <v>5</v>
      </c>
      <c r="DB9" s="568">
        <v>5</v>
      </c>
      <c r="DC9" s="356">
        <f t="shared" si="19"/>
        <v>5</v>
      </c>
      <c r="DE9" s="42" t="s">
        <v>185</v>
      </c>
      <c r="DG9" s="1">
        <v>3</v>
      </c>
    </row>
    <row r="10" spans="1:113" ht="23.5" customHeight="1">
      <c r="A10" s="77" t="s">
        <v>8</v>
      </c>
      <c r="B10" s="68">
        <v>4</v>
      </c>
      <c r="C10" s="57">
        <f t="shared" si="0"/>
        <v>160</v>
      </c>
      <c r="D10" s="54">
        <v>70</v>
      </c>
      <c r="E10" s="7">
        <f t="shared" si="1"/>
        <v>231000</v>
      </c>
      <c r="F10" s="54">
        <v>20</v>
      </c>
      <c r="G10" s="7">
        <f t="shared" si="2"/>
        <v>76000</v>
      </c>
      <c r="H10" s="54"/>
      <c r="I10" s="6">
        <f t="shared" si="3"/>
        <v>0</v>
      </c>
      <c r="J10" s="54">
        <v>70</v>
      </c>
      <c r="K10" s="6">
        <f t="shared" si="4"/>
        <v>140000</v>
      </c>
      <c r="L10" s="6">
        <f t="shared" si="20"/>
        <v>447000</v>
      </c>
      <c r="M10" s="6">
        <f t="shared" si="21"/>
        <v>2793.75</v>
      </c>
      <c r="N10" s="70"/>
      <c r="O10" s="54"/>
      <c r="P10" s="6"/>
      <c r="Q10" s="76" t="e">
        <f t="shared" si="22"/>
        <v>#DIV/0!</v>
      </c>
      <c r="R10" s="2"/>
      <c r="T10" s="107">
        <v>3300</v>
      </c>
      <c r="U10" s="107">
        <v>3800</v>
      </c>
      <c r="V10" s="107">
        <v>4800</v>
      </c>
      <c r="W10" s="107">
        <v>2000</v>
      </c>
      <c r="X10" s="107"/>
      <c r="Y10" s="77" t="s">
        <v>8</v>
      </c>
      <c r="Z10" s="48">
        <f t="shared" si="5"/>
        <v>4</v>
      </c>
      <c r="AA10" s="57">
        <f t="shared" si="6"/>
        <v>160</v>
      </c>
      <c r="AB10" s="7">
        <f t="shared" si="7"/>
        <v>70</v>
      </c>
      <c r="AC10" s="7">
        <f t="shared" si="8"/>
        <v>119000</v>
      </c>
      <c r="AD10" s="7">
        <f t="shared" si="23"/>
        <v>20</v>
      </c>
      <c r="AE10" s="7">
        <f t="shared" si="9"/>
        <v>44000</v>
      </c>
      <c r="AF10" s="7">
        <f t="shared" si="24"/>
        <v>0</v>
      </c>
      <c r="AG10" s="7">
        <f t="shared" si="10"/>
        <v>0</v>
      </c>
      <c r="AH10" s="7">
        <f t="shared" si="25"/>
        <v>70</v>
      </c>
      <c r="AI10" s="7">
        <f t="shared" si="11"/>
        <v>98000</v>
      </c>
      <c r="AJ10" s="7">
        <f t="shared" si="26"/>
        <v>261000</v>
      </c>
      <c r="AK10" s="6">
        <f t="shared" si="27"/>
        <v>1631.25</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4</v>
      </c>
      <c r="AY10" s="57">
        <f t="shared" si="31"/>
        <v>160</v>
      </c>
      <c r="AZ10" s="54">
        <v>10</v>
      </c>
      <c r="BA10" s="7">
        <f t="shared" si="12"/>
        <v>0</v>
      </c>
      <c r="BB10" s="54">
        <v>24</v>
      </c>
      <c r="BC10" s="7">
        <f t="shared" si="13"/>
        <v>0</v>
      </c>
      <c r="BD10" s="54">
        <v>12</v>
      </c>
      <c r="BE10" s="6">
        <f t="shared" si="14"/>
        <v>0</v>
      </c>
      <c r="BF10" s="54"/>
      <c r="BG10" s="6">
        <f t="shared" si="15"/>
        <v>0</v>
      </c>
      <c r="BH10" s="6">
        <f t="shared" si="32"/>
        <v>447000</v>
      </c>
      <c r="BI10" s="6">
        <f t="shared" si="32"/>
        <v>2793.75</v>
      </c>
      <c r="BJ10" s="6">
        <f t="shared" si="33"/>
        <v>261000</v>
      </c>
      <c r="BK10" s="7">
        <f t="shared" si="33"/>
        <v>1631.25</v>
      </c>
      <c r="BL10" s="101">
        <f t="shared" si="34"/>
        <v>708000</v>
      </c>
      <c r="BM10" s="90">
        <f t="shared" si="34"/>
        <v>4425</v>
      </c>
      <c r="BN10" s="90"/>
      <c r="BO10" s="76" t="e">
        <f t="shared" si="35"/>
        <v>#DIV/0!</v>
      </c>
      <c r="BP10" s="2"/>
      <c r="BR10" s="55"/>
      <c r="BS10" s="55"/>
      <c r="BT10" s="55"/>
      <c r="BU10" s="55"/>
      <c r="BV10" s="173" t="s">
        <v>8</v>
      </c>
      <c r="BW10" s="190">
        <f t="shared" si="36"/>
        <v>4</v>
      </c>
      <c r="BX10" s="119">
        <v>269</v>
      </c>
      <c r="BY10" s="178">
        <v>809510</v>
      </c>
      <c r="BZ10" s="178">
        <f t="shared" si="16"/>
        <v>3009.3308550185875</v>
      </c>
      <c r="CA10" s="178">
        <v>441600</v>
      </c>
      <c r="CB10" s="179">
        <f t="shared" si="17"/>
        <v>1641.6356877323419</v>
      </c>
      <c r="CC10" s="179">
        <v>19250</v>
      </c>
      <c r="CD10" s="179">
        <v>2970</v>
      </c>
      <c r="CE10" s="180">
        <f t="shared" si="37"/>
        <v>1273330</v>
      </c>
      <c r="CF10" s="181">
        <f t="shared" si="38"/>
        <v>4733.5687732342003</v>
      </c>
      <c r="CG10" s="181"/>
      <c r="CH10" s="182" t="e">
        <f t="shared" si="39"/>
        <v>#DIV/0!</v>
      </c>
      <c r="CJ10" s="326">
        <v>16.8</v>
      </c>
      <c r="CK10" s="326">
        <v>28.6</v>
      </c>
      <c r="CL10" s="578">
        <v>5</v>
      </c>
      <c r="CM10" s="578">
        <v>5</v>
      </c>
      <c r="CN10" s="578">
        <v>5</v>
      </c>
      <c r="CO10" s="356">
        <f t="shared" si="18"/>
        <v>5</v>
      </c>
      <c r="CQ10" s="42" t="s">
        <v>177</v>
      </c>
      <c r="CS10" s="1">
        <v>2</v>
      </c>
      <c r="CX10" s="326"/>
      <c r="CY10" s="326"/>
      <c r="CZ10" s="334"/>
      <c r="DA10" s="334"/>
      <c r="DB10" s="334"/>
      <c r="DC10" s="356">
        <f t="shared" si="19"/>
        <v>0</v>
      </c>
      <c r="DE10" s="42" t="s">
        <v>177</v>
      </c>
      <c r="DG10" s="1">
        <v>2</v>
      </c>
    </row>
    <row r="11" spans="1:113" ht="23.5" customHeight="1">
      <c r="A11" s="77" t="s">
        <v>9</v>
      </c>
      <c r="B11" s="68">
        <v>5</v>
      </c>
      <c r="C11" s="57">
        <f t="shared" si="0"/>
        <v>170</v>
      </c>
      <c r="D11" s="54">
        <v>80</v>
      </c>
      <c r="E11" s="7">
        <f t="shared" si="1"/>
        <v>264000</v>
      </c>
      <c r="F11" s="54">
        <v>20</v>
      </c>
      <c r="G11" s="7">
        <f t="shared" si="2"/>
        <v>76000</v>
      </c>
      <c r="H11" s="54"/>
      <c r="I11" s="6">
        <f t="shared" si="3"/>
        <v>0</v>
      </c>
      <c r="J11" s="54">
        <v>70</v>
      </c>
      <c r="K11" s="6">
        <f t="shared" si="4"/>
        <v>140000</v>
      </c>
      <c r="L11" s="6">
        <f t="shared" si="20"/>
        <v>480000</v>
      </c>
      <c r="M11" s="6">
        <f t="shared" si="21"/>
        <v>2823.5294117647059</v>
      </c>
      <c r="N11" s="70"/>
      <c r="O11" s="54"/>
      <c r="P11" s="6"/>
      <c r="Q11" s="76" t="e">
        <f t="shared" si="22"/>
        <v>#DIV/0!</v>
      </c>
      <c r="R11" s="2"/>
      <c r="T11" s="107">
        <v>3300</v>
      </c>
      <c r="U11" s="107">
        <v>3800</v>
      </c>
      <c r="V11" s="107">
        <v>4800</v>
      </c>
      <c r="W11" s="107">
        <v>2000</v>
      </c>
      <c r="X11" s="107"/>
      <c r="Y11" s="77" t="s">
        <v>9</v>
      </c>
      <c r="Z11" s="48">
        <f t="shared" si="5"/>
        <v>5</v>
      </c>
      <c r="AA11" s="57">
        <f t="shared" si="6"/>
        <v>170</v>
      </c>
      <c r="AB11" s="7">
        <f t="shared" si="7"/>
        <v>80</v>
      </c>
      <c r="AC11" s="7">
        <f t="shared" si="8"/>
        <v>136000</v>
      </c>
      <c r="AD11" s="7">
        <f t="shared" si="23"/>
        <v>20</v>
      </c>
      <c r="AE11" s="7">
        <f t="shared" si="9"/>
        <v>44000</v>
      </c>
      <c r="AF11" s="7">
        <f t="shared" si="24"/>
        <v>0</v>
      </c>
      <c r="AG11" s="7">
        <f t="shared" si="10"/>
        <v>0</v>
      </c>
      <c r="AH11" s="7">
        <f t="shared" si="25"/>
        <v>70</v>
      </c>
      <c r="AI11" s="7">
        <f t="shared" si="11"/>
        <v>98000</v>
      </c>
      <c r="AJ11" s="7">
        <f t="shared" si="26"/>
        <v>278000</v>
      </c>
      <c r="AK11" s="6">
        <f t="shared" si="27"/>
        <v>1635.2941176470588</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5</v>
      </c>
      <c r="AY11" s="57">
        <f t="shared" si="31"/>
        <v>170</v>
      </c>
      <c r="AZ11" s="54">
        <v>10</v>
      </c>
      <c r="BA11" s="7">
        <f t="shared" si="12"/>
        <v>0</v>
      </c>
      <c r="BB11" s="54">
        <v>24</v>
      </c>
      <c r="BC11" s="7">
        <f t="shared" si="13"/>
        <v>0</v>
      </c>
      <c r="BD11" s="54">
        <v>12</v>
      </c>
      <c r="BE11" s="6">
        <f t="shared" si="14"/>
        <v>0</v>
      </c>
      <c r="BF11" s="54"/>
      <c r="BG11" s="6">
        <f t="shared" si="15"/>
        <v>0</v>
      </c>
      <c r="BH11" s="6">
        <f t="shared" si="32"/>
        <v>480000</v>
      </c>
      <c r="BI11" s="6">
        <f t="shared" si="32"/>
        <v>2823.5294117647059</v>
      </c>
      <c r="BJ11" s="6">
        <f t="shared" si="33"/>
        <v>278000</v>
      </c>
      <c r="BK11" s="7">
        <f t="shared" si="33"/>
        <v>1635.2941176470588</v>
      </c>
      <c r="BL11" s="101">
        <f t="shared" si="34"/>
        <v>758000</v>
      </c>
      <c r="BM11" s="90">
        <f t="shared" si="34"/>
        <v>4458.8235294117649</v>
      </c>
      <c r="BN11" s="90"/>
      <c r="BO11" s="76" t="e">
        <f t="shared" si="35"/>
        <v>#DIV/0!</v>
      </c>
      <c r="BP11" s="2"/>
      <c r="BR11" s="55"/>
      <c r="BS11" s="55"/>
      <c r="BT11" s="55"/>
      <c r="BU11" s="55"/>
      <c r="BV11" s="173" t="s">
        <v>9</v>
      </c>
      <c r="BW11" s="190">
        <f t="shared" si="36"/>
        <v>5</v>
      </c>
      <c r="BX11" s="119">
        <v>186</v>
      </c>
      <c r="BY11" s="178">
        <v>488650</v>
      </c>
      <c r="BZ11" s="178">
        <f t="shared" si="16"/>
        <v>2627.1505376344085</v>
      </c>
      <c r="CA11" s="178">
        <v>291050</v>
      </c>
      <c r="CB11" s="179">
        <f t="shared" si="17"/>
        <v>1564.7849462365591</v>
      </c>
      <c r="CC11" s="179">
        <v>10450</v>
      </c>
      <c r="CD11" s="179"/>
      <c r="CE11" s="119">
        <f t="shared" si="37"/>
        <v>790150</v>
      </c>
      <c r="CF11" s="181">
        <f t="shared" si="38"/>
        <v>4248.1182795698924</v>
      </c>
      <c r="CG11" s="181"/>
      <c r="CH11" s="182" t="e">
        <f t="shared" si="39"/>
        <v>#DIV/0!</v>
      </c>
      <c r="CJ11" s="326">
        <v>20.399999999999999</v>
      </c>
      <c r="CK11" s="326">
        <v>27.6</v>
      </c>
      <c r="CL11" s="579">
        <v>3</v>
      </c>
      <c r="CM11" s="579">
        <v>3</v>
      </c>
      <c r="CN11" s="579">
        <v>3</v>
      </c>
      <c r="CO11" s="356">
        <f t="shared" si="18"/>
        <v>3</v>
      </c>
      <c r="CQ11" s="42" t="s">
        <v>178</v>
      </c>
      <c r="CS11" s="1">
        <v>1</v>
      </c>
      <c r="CX11" s="326"/>
      <c r="CY11" s="326"/>
      <c r="CZ11" s="334"/>
      <c r="DA11" s="334"/>
      <c r="DB11" s="334"/>
      <c r="DC11" s="356">
        <f t="shared" si="19"/>
        <v>0</v>
      </c>
      <c r="DE11" s="42" t="s">
        <v>178</v>
      </c>
      <c r="DG11" s="1">
        <v>1</v>
      </c>
    </row>
    <row r="12" spans="1:113" ht="23.5" customHeight="1">
      <c r="A12" s="77" t="s">
        <v>10</v>
      </c>
      <c r="B12" s="68">
        <v>6</v>
      </c>
      <c r="C12" s="57">
        <f t="shared" si="0"/>
        <v>314</v>
      </c>
      <c r="D12" s="54">
        <v>150</v>
      </c>
      <c r="E12" s="7">
        <f t="shared" si="1"/>
        <v>495000</v>
      </c>
      <c r="F12" s="54">
        <v>30</v>
      </c>
      <c r="G12" s="7">
        <f t="shared" si="2"/>
        <v>114000</v>
      </c>
      <c r="H12" s="54">
        <v>4</v>
      </c>
      <c r="I12" s="6">
        <f t="shared" si="3"/>
        <v>19200</v>
      </c>
      <c r="J12" s="54">
        <v>130</v>
      </c>
      <c r="K12" s="6">
        <f t="shared" si="4"/>
        <v>260000</v>
      </c>
      <c r="L12" s="6">
        <f t="shared" si="20"/>
        <v>888200</v>
      </c>
      <c r="M12" s="6">
        <f t="shared" si="21"/>
        <v>2828.6624203821657</v>
      </c>
      <c r="N12" s="70" t="s">
        <v>94</v>
      </c>
      <c r="O12" s="54">
        <v>160</v>
      </c>
      <c r="P12" s="6"/>
      <c r="Q12" s="76" t="e">
        <f t="shared" si="22"/>
        <v>#DIV/0!</v>
      </c>
      <c r="R12" s="2"/>
      <c r="T12" s="107">
        <v>3300</v>
      </c>
      <c r="U12" s="107">
        <v>3800</v>
      </c>
      <c r="V12" s="107">
        <v>4800</v>
      </c>
      <c r="W12" s="107">
        <v>2000</v>
      </c>
      <c r="X12" s="107"/>
      <c r="Y12" s="77" t="s">
        <v>10</v>
      </c>
      <c r="Z12" s="48">
        <f t="shared" si="5"/>
        <v>6</v>
      </c>
      <c r="AA12" s="57">
        <f t="shared" si="6"/>
        <v>314</v>
      </c>
      <c r="AB12" s="7">
        <f t="shared" si="7"/>
        <v>150</v>
      </c>
      <c r="AC12" s="7">
        <f t="shared" si="8"/>
        <v>255000</v>
      </c>
      <c r="AD12" s="7">
        <f t="shared" si="23"/>
        <v>30</v>
      </c>
      <c r="AE12" s="7">
        <f t="shared" si="9"/>
        <v>66000</v>
      </c>
      <c r="AF12" s="7">
        <f t="shared" si="24"/>
        <v>4</v>
      </c>
      <c r="AG12" s="7">
        <f t="shared" si="10"/>
        <v>8800</v>
      </c>
      <c r="AH12" s="7">
        <f t="shared" si="25"/>
        <v>130</v>
      </c>
      <c r="AI12" s="7">
        <f t="shared" si="11"/>
        <v>182000</v>
      </c>
      <c r="AJ12" s="7">
        <f t="shared" si="26"/>
        <v>511800</v>
      </c>
      <c r="AK12" s="6">
        <f t="shared" si="27"/>
        <v>1629.936305732484</v>
      </c>
      <c r="AL12" s="70" t="str">
        <f t="shared" si="28"/>
        <v>ON1</v>
      </c>
      <c r="AM12" s="7">
        <f t="shared" si="28"/>
        <v>160</v>
      </c>
      <c r="AN12" s="6">
        <f t="shared" si="28"/>
        <v>0</v>
      </c>
      <c r="AO12" s="76" t="e">
        <f t="shared" si="29"/>
        <v>#DIV/0!</v>
      </c>
      <c r="AP12" s="2"/>
      <c r="AR12" s="107">
        <v>1700</v>
      </c>
      <c r="AS12" s="107">
        <v>2200</v>
      </c>
      <c r="AT12" s="107">
        <v>2200</v>
      </c>
      <c r="AU12" s="107">
        <v>1400</v>
      </c>
      <c r="AV12" s="107"/>
      <c r="AW12" s="77" t="s">
        <v>10</v>
      </c>
      <c r="AX12" s="48">
        <f t="shared" si="30"/>
        <v>6</v>
      </c>
      <c r="AY12" s="57">
        <f t="shared" si="31"/>
        <v>314</v>
      </c>
      <c r="AZ12" s="54">
        <v>10</v>
      </c>
      <c r="BA12" s="7">
        <f t="shared" si="12"/>
        <v>0</v>
      </c>
      <c r="BB12" s="54">
        <v>24</v>
      </c>
      <c r="BC12" s="7">
        <f t="shared" si="13"/>
        <v>0</v>
      </c>
      <c r="BD12" s="54">
        <v>12</v>
      </c>
      <c r="BE12" s="6">
        <f t="shared" si="14"/>
        <v>0</v>
      </c>
      <c r="BF12" s="54"/>
      <c r="BG12" s="6">
        <f t="shared" si="15"/>
        <v>0</v>
      </c>
      <c r="BH12" s="6">
        <f t="shared" si="32"/>
        <v>888200</v>
      </c>
      <c r="BI12" s="6">
        <f t="shared" si="32"/>
        <v>2828.6624203821657</v>
      </c>
      <c r="BJ12" s="6">
        <f t="shared" si="33"/>
        <v>511800</v>
      </c>
      <c r="BK12" s="7">
        <f t="shared" si="33"/>
        <v>1629.936305732484</v>
      </c>
      <c r="BL12" s="101">
        <f t="shared" si="34"/>
        <v>1400000</v>
      </c>
      <c r="BM12" s="90">
        <f t="shared" si="34"/>
        <v>4458.5987261146493</v>
      </c>
      <c r="BN12" s="90"/>
      <c r="BO12" s="76" t="e">
        <f t="shared" si="35"/>
        <v>#DIV/0!</v>
      </c>
      <c r="BP12" s="2"/>
      <c r="BR12" s="55"/>
      <c r="BS12" s="55"/>
      <c r="BT12" s="55"/>
      <c r="BU12" s="55"/>
      <c r="BV12" s="173" t="s">
        <v>10</v>
      </c>
      <c r="BW12" s="190">
        <f t="shared" si="36"/>
        <v>6</v>
      </c>
      <c r="BX12" s="119">
        <v>325</v>
      </c>
      <c r="BY12" s="178">
        <v>781000</v>
      </c>
      <c r="BZ12" s="178">
        <f t="shared" si="16"/>
        <v>2403.0769230769229</v>
      </c>
      <c r="CA12" s="178">
        <v>432250</v>
      </c>
      <c r="CB12" s="179">
        <f t="shared" si="17"/>
        <v>1330</v>
      </c>
      <c r="CC12" s="179">
        <v>6380</v>
      </c>
      <c r="CD12" s="179"/>
      <c r="CE12" s="119">
        <f t="shared" si="37"/>
        <v>1219630</v>
      </c>
      <c r="CF12" s="181">
        <f t="shared" si="38"/>
        <v>3752.7076923076925</v>
      </c>
      <c r="CG12" s="181"/>
      <c r="CH12" s="182" t="e">
        <f t="shared" si="39"/>
        <v>#DIV/0!</v>
      </c>
      <c r="CJ12" s="326">
        <v>19.600000000000001</v>
      </c>
      <c r="CK12" s="326">
        <v>25.9</v>
      </c>
      <c r="CL12" s="578">
        <v>5</v>
      </c>
      <c r="CM12" s="578">
        <v>5</v>
      </c>
      <c r="CN12" s="579">
        <v>3</v>
      </c>
      <c r="CO12" s="356">
        <f t="shared" si="18"/>
        <v>4.333333333333333</v>
      </c>
      <c r="CQ12" s="42" t="s">
        <v>183</v>
      </c>
      <c r="CS12" s="1">
        <v>0</v>
      </c>
      <c r="CX12" s="326"/>
      <c r="CY12" s="326"/>
      <c r="CZ12" s="334"/>
      <c r="DA12" s="334"/>
      <c r="DB12" s="334"/>
      <c r="DC12" s="356">
        <f t="shared" si="19"/>
        <v>0</v>
      </c>
      <c r="DE12" s="42" t="s">
        <v>183</v>
      </c>
      <c r="DG12" s="1">
        <v>0</v>
      </c>
    </row>
    <row r="13" spans="1:113" ht="23.5" customHeight="1" thickBot="1">
      <c r="A13" s="78" t="s">
        <v>11</v>
      </c>
      <c r="B13" s="68">
        <v>7</v>
      </c>
      <c r="C13" s="57">
        <f t="shared" si="0"/>
        <v>364</v>
      </c>
      <c r="D13" s="54">
        <v>180</v>
      </c>
      <c r="E13" s="7">
        <f t="shared" si="1"/>
        <v>594000</v>
      </c>
      <c r="F13" s="54">
        <v>30</v>
      </c>
      <c r="G13" s="7">
        <f t="shared" si="2"/>
        <v>114000</v>
      </c>
      <c r="H13" s="54">
        <v>4</v>
      </c>
      <c r="I13" s="6">
        <f t="shared" si="3"/>
        <v>19200</v>
      </c>
      <c r="J13" s="54">
        <v>150</v>
      </c>
      <c r="K13" s="6">
        <f t="shared" si="4"/>
        <v>300000</v>
      </c>
      <c r="L13" s="6">
        <f t="shared" si="20"/>
        <v>1027200</v>
      </c>
      <c r="M13" s="6">
        <f t="shared" si="21"/>
        <v>2821.9780219780218</v>
      </c>
      <c r="N13" s="70" t="s">
        <v>92</v>
      </c>
      <c r="O13" s="54">
        <v>180</v>
      </c>
      <c r="P13" s="6"/>
      <c r="Q13" s="76" t="e">
        <f t="shared" si="22"/>
        <v>#DIV/0!</v>
      </c>
      <c r="R13" s="2"/>
      <c r="T13" s="107">
        <v>3300</v>
      </c>
      <c r="U13" s="107">
        <v>3800</v>
      </c>
      <c r="V13" s="107">
        <v>4800</v>
      </c>
      <c r="W13" s="107">
        <v>2000</v>
      </c>
      <c r="X13" s="107"/>
      <c r="Y13" s="78" t="s">
        <v>11</v>
      </c>
      <c r="Z13" s="48">
        <f t="shared" si="5"/>
        <v>7</v>
      </c>
      <c r="AA13" s="57">
        <f t="shared" si="6"/>
        <v>364</v>
      </c>
      <c r="AB13" s="7">
        <f t="shared" si="7"/>
        <v>180</v>
      </c>
      <c r="AC13" s="7">
        <f t="shared" si="8"/>
        <v>306000</v>
      </c>
      <c r="AD13" s="7">
        <f t="shared" si="23"/>
        <v>30</v>
      </c>
      <c r="AE13" s="7">
        <f t="shared" si="9"/>
        <v>66000</v>
      </c>
      <c r="AF13" s="7">
        <f t="shared" si="24"/>
        <v>4</v>
      </c>
      <c r="AG13" s="7">
        <f t="shared" si="10"/>
        <v>8800</v>
      </c>
      <c r="AH13" s="7">
        <f t="shared" si="25"/>
        <v>150</v>
      </c>
      <c r="AI13" s="7">
        <f t="shared" si="11"/>
        <v>210000</v>
      </c>
      <c r="AJ13" s="7">
        <f t="shared" si="26"/>
        <v>590800</v>
      </c>
      <c r="AK13" s="6">
        <f t="shared" si="27"/>
        <v>1623.0769230769231</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7</v>
      </c>
      <c r="AY13" s="57">
        <f t="shared" si="31"/>
        <v>364</v>
      </c>
      <c r="AZ13" s="54">
        <v>10</v>
      </c>
      <c r="BA13" s="7">
        <f t="shared" si="12"/>
        <v>0</v>
      </c>
      <c r="BB13" s="54">
        <v>28</v>
      </c>
      <c r="BC13" s="7">
        <f t="shared" si="13"/>
        <v>0</v>
      </c>
      <c r="BD13" s="54">
        <v>12</v>
      </c>
      <c r="BE13" s="6">
        <f t="shared" si="14"/>
        <v>0</v>
      </c>
      <c r="BF13" s="54"/>
      <c r="BG13" s="6">
        <f t="shared" si="15"/>
        <v>0</v>
      </c>
      <c r="BH13" s="6">
        <f t="shared" si="32"/>
        <v>1027200</v>
      </c>
      <c r="BI13" s="6">
        <f t="shared" si="32"/>
        <v>2821.9780219780218</v>
      </c>
      <c r="BJ13" s="6">
        <f t="shared" si="33"/>
        <v>590800</v>
      </c>
      <c r="BK13" s="7">
        <f t="shared" si="33"/>
        <v>1623.0769230769231</v>
      </c>
      <c r="BL13" s="101">
        <f t="shared" si="34"/>
        <v>1618000</v>
      </c>
      <c r="BM13" s="90">
        <f t="shared" si="34"/>
        <v>4445.0549450549452</v>
      </c>
      <c r="BN13" s="90"/>
      <c r="BO13" s="76" t="e">
        <f t="shared" si="35"/>
        <v>#DIV/0!</v>
      </c>
      <c r="BP13" s="2"/>
      <c r="BR13" s="55"/>
      <c r="BS13" s="55"/>
      <c r="BT13" s="55"/>
      <c r="BU13" s="55"/>
      <c r="BV13" s="183" t="s">
        <v>11</v>
      </c>
      <c r="BW13" s="190">
        <f t="shared" si="36"/>
        <v>7</v>
      </c>
      <c r="BX13" s="119">
        <v>452</v>
      </c>
      <c r="BY13" s="178">
        <v>1366800</v>
      </c>
      <c r="BZ13" s="178">
        <f t="shared" si="16"/>
        <v>3023.8938053097345</v>
      </c>
      <c r="CA13" s="178">
        <v>704550</v>
      </c>
      <c r="CB13" s="179">
        <f t="shared" si="17"/>
        <v>1558.7389380530974</v>
      </c>
      <c r="CC13" s="179">
        <v>40920</v>
      </c>
      <c r="CD13" s="179"/>
      <c r="CE13" s="119">
        <f t="shared" si="37"/>
        <v>2112270</v>
      </c>
      <c r="CF13" s="181">
        <f t="shared" si="38"/>
        <v>4673.1637168141597</v>
      </c>
      <c r="CG13" s="181"/>
      <c r="CH13" s="182" t="e">
        <f t="shared" si="39"/>
        <v>#DIV/0!</v>
      </c>
      <c r="CJ13" s="327">
        <v>15.8</v>
      </c>
      <c r="CK13" s="327">
        <v>26.7</v>
      </c>
      <c r="CL13" s="578">
        <v>5</v>
      </c>
      <c r="CM13" s="578">
        <v>5</v>
      </c>
      <c r="CN13" s="579">
        <v>3</v>
      </c>
      <c r="CO13" s="357">
        <f t="shared" si="18"/>
        <v>4.333333333333333</v>
      </c>
      <c r="CQ13" s="1" t="s">
        <v>186</v>
      </c>
      <c r="CX13" s="327"/>
      <c r="CY13" s="327"/>
      <c r="CZ13" s="358"/>
      <c r="DA13" s="334"/>
      <c r="DB13" s="334"/>
      <c r="DC13" s="357">
        <f t="shared" si="19"/>
        <v>0</v>
      </c>
      <c r="DE13" s="1" t="s">
        <v>186</v>
      </c>
    </row>
    <row r="14" spans="1:113" s="378" customFormat="1" ht="36" customHeight="1" thickTop="1" thickBot="1">
      <c r="A14" s="1516" t="s">
        <v>16</v>
      </c>
      <c r="B14" s="1497"/>
      <c r="C14" s="191">
        <f>SUM(C7:C13)</f>
        <v>1662</v>
      </c>
      <c r="D14" s="191">
        <f>SUM(D7:D13)</f>
        <v>770</v>
      </c>
      <c r="E14" s="191">
        <f t="shared" ref="E14:J14" si="40">SUM(E7:E13)</f>
        <v>2541000</v>
      </c>
      <c r="F14" s="191">
        <f t="shared" si="40"/>
        <v>170</v>
      </c>
      <c r="G14" s="191">
        <f t="shared" si="40"/>
        <v>646000</v>
      </c>
      <c r="H14" s="191">
        <f t="shared" si="40"/>
        <v>12</v>
      </c>
      <c r="I14" s="191">
        <f t="shared" si="40"/>
        <v>57600</v>
      </c>
      <c r="J14" s="191">
        <f t="shared" si="40"/>
        <v>710</v>
      </c>
      <c r="K14" s="191">
        <f>SUM(K7:K13)</f>
        <v>1420000</v>
      </c>
      <c r="L14" s="191">
        <f>SUM(L7:L13)</f>
        <v>4664600</v>
      </c>
      <c r="M14" s="191">
        <f>L14/C14</f>
        <v>2806.6185318892899</v>
      </c>
      <c r="N14" s="376"/>
      <c r="O14" s="191">
        <f>SUM(O7:O13)</f>
        <v>340</v>
      </c>
      <c r="P14" s="191">
        <f>SUM(P7:P13)</f>
        <v>0</v>
      </c>
      <c r="Q14" s="194" t="e">
        <f t="shared" si="22"/>
        <v>#DIV/0!</v>
      </c>
      <c r="R14" s="377"/>
      <c r="T14" s="378" t="s">
        <v>48</v>
      </c>
      <c r="U14" s="377" t="e">
        <f>C14/W14</f>
        <v>#DIV/0!</v>
      </c>
      <c r="V14" s="379" t="s">
        <v>49</v>
      </c>
      <c r="W14" s="380">
        <v>0</v>
      </c>
      <c r="Y14" s="1516" t="s">
        <v>16</v>
      </c>
      <c r="Z14" s="1497"/>
      <c r="AA14" s="192">
        <f>SUM(AA7:AA13)</f>
        <v>1662</v>
      </c>
      <c r="AB14" s="192">
        <f>SUM(AB7:AB13)</f>
        <v>770</v>
      </c>
      <c r="AC14" s="192">
        <f t="shared" ref="AC14:AH14" si="41">SUM(AC7:AC13)</f>
        <v>1309000</v>
      </c>
      <c r="AD14" s="192">
        <f t="shared" si="41"/>
        <v>170</v>
      </c>
      <c r="AE14" s="192">
        <f t="shared" si="41"/>
        <v>374000</v>
      </c>
      <c r="AF14" s="192">
        <f t="shared" si="41"/>
        <v>12</v>
      </c>
      <c r="AG14" s="192">
        <f t="shared" si="41"/>
        <v>26400</v>
      </c>
      <c r="AH14" s="192">
        <f t="shared" si="41"/>
        <v>710</v>
      </c>
      <c r="AI14" s="192">
        <f>SUM(AI7:AI13)</f>
        <v>994000</v>
      </c>
      <c r="AJ14" s="192">
        <f>SUM(AJ7:AJ13)</f>
        <v>2703400</v>
      </c>
      <c r="AK14" s="191">
        <f>AJ14/AA14</f>
        <v>1626.5944645006016</v>
      </c>
      <c r="AL14" s="86"/>
      <c r="AM14" s="61">
        <f>SUM(AM7:AM13)</f>
        <v>340</v>
      </c>
      <c r="AN14" s="61">
        <f>SUM(AN7:AN13)</f>
        <v>0</v>
      </c>
      <c r="AO14" s="76" t="e">
        <f>(AJ14+BH14)/AN14</f>
        <v>#DIV/0!</v>
      </c>
      <c r="AP14" s="377"/>
      <c r="AR14" s="378" t="s">
        <v>48</v>
      </c>
      <c r="AS14" s="377" t="e">
        <f>AA14/AU14</f>
        <v>#DIV/0!</v>
      </c>
      <c r="AT14" s="379" t="s">
        <v>49</v>
      </c>
      <c r="AU14" s="378">
        <f>W14</f>
        <v>0</v>
      </c>
      <c r="AW14" s="1516" t="s">
        <v>16</v>
      </c>
      <c r="AX14" s="1497"/>
      <c r="AY14" s="192">
        <f t="shared" si="31"/>
        <v>1662</v>
      </c>
      <c r="AZ14" s="191">
        <f>SUM(AZ7:AZ13)</f>
        <v>84</v>
      </c>
      <c r="BA14" s="191">
        <f t="shared" ref="BA14:BF14" si="42">SUM(BA7:BA13)</f>
        <v>0</v>
      </c>
      <c r="BB14" s="191">
        <f t="shared" si="42"/>
        <v>120</v>
      </c>
      <c r="BC14" s="191">
        <f t="shared" si="42"/>
        <v>0</v>
      </c>
      <c r="BD14" s="191">
        <f t="shared" si="42"/>
        <v>60</v>
      </c>
      <c r="BE14" s="191">
        <f t="shared" si="42"/>
        <v>0</v>
      </c>
      <c r="BF14" s="191">
        <f t="shared" si="42"/>
        <v>0</v>
      </c>
      <c r="BG14" s="191">
        <f>SUM(BG7:BG13)</f>
        <v>0</v>
      </c>
      <c r="BH14" s="381">
        <f t="shared" si="32"/>
        <v>4664600</v>
      </c>
      <c r="BI14" s="381">
        <f>M14</f>
        <v>2806.6185318892899</v>
      </c>
      <c r="BJ14" s="381">
        <f t="shared" si="33"/>
        <v>2703400</v>
      </c>
      <c r="BK14" s="382">
        <f>AK14</f>
        <v>1626.5944645006016</v>
      </c>
      <c r="BL14" s="191">
        <f>SUM(BL7:BL13)</f>
        <v>7368000</v>
      </c>
      <c r="BM14" s="383">
        <f>BI14+BK14</f>
        <v>4433.2129963898915</v>
      </c>
      <c r="BN14" s="193"/>
      <c r="BO14" s="194" t="e">
        <f t="shared" si="35"/>
        <v>#DIV/0!</v>
      </c>
      <c r="BP14" s="377"/>
      <c r="BR14" s="378" t="s">
        <v>48</v>
      </c>
      <c r="BS14" s="377" t="e">
        <f>AY14/BU14</f>
        <v>#DIV/0!</v>
      </c>
      <c r="BT14" s="379" t="s">
        <v>49</v>
      </c>
      <c r="BU14" s="378">
        <f>W14</f>
        <v>0</v>
      </c>
      <c r="BV14" s="1516" t="s">
        <v>16</v>
      </c>
      <c r="BW14" s="1497"/>
      <c r="BX14" s="191">
        <f>SUM(BX7:BX13)</f>
        <v>1986</v>
      </c>
      <c r="BY14" s="191">
        <f>SUM(BY7:BY13)</f>
        <v>5488710</v>
      </c>
      <c r="BZ14" s="191">
        <f t="shared" si="16"/>
        <v>2763.7009063444107</v>
      </c>
      <c r="CA14" s="191">
        <f>SUM(CA7:CA13)</f>
        <v>2959700</v>
      </c>
      <c r="CB14" s="192">
        <f t="shared" si="17"/>
        <v>1490.281973816717</v>
      </c>
      <c r="CC14" s="192">
        <f>SUM(CC7:CC13)</f>
        <v>93720</v>
      </c>
      <c r="CD14" s="371">
        <f>SUM(CD7:CD13)</f>
        <v>2970</v>
      </c>
      <c r="CE14" s="180">
        <f t="shared" si="37"/>
        <v>8545100</v>
      </c>
      <c r="CF14" s="193">
        <f>CE14/BX14</f>
        <v>4302.6686807653577</v>
      </c>
      <c r="CG14" s="193">
        <f>SUM(CG7:CG13)</f>
        <v>0</v>
      </c>
      <c r="CH14" s="194" t="e">
        <f t="shared" si="39"/>
        <v>#DIV/0!</v>
      </c>
      <c r="CI14" s="378">
        <v>7</v>
      </c>
      <c r="CJ14" s="393">
        <f>SUM(CJ7:CJ13)/CI14</f>
        <v>18.271428571428569</v>
      </c>
      <c r="CK14" s="394">
        <f>SUM(CK7:CK13)/CI14</f>
        <v>27.514285714285712</v>
      </c>
      <c r="CL14" s="411">
        <f>SUM(CL7:CL13)/CI14</f>
        <v>4.4285714285714288</v>
      </c>
      <c r="CM14" s="411">
        <f>SUM(CM7:CM13)/CI14</f>
        <v>4.4285714285714288</v>
      </c>
      <c r="CN14" s="411">
        <f>SUM(CN7:CN13)/CI14</f>
        <v>3.2857142857142856</v>
      </c>
      <c r="CO14" s="412">
        <f t="shared" si="18"/>
        <v>4.0476190476190474</v>
      </c>
      <c r="CP14" s="378">
        <v>15</v>
      </c>
      <c r="CQ14" s="1411">
        <f>CE14/CI14</f>
        <v>1220728.5714285714</v>
      </c>
      <c r="CR14" s="1412"/>
      <c r="CS14" s="1412"/>
      <c r="CT14" s="1412"/>
      <c r="CU14" s="1413"/>
      <c r="CV14" s="368" t="s">
        <v>197</v>
      </c>
      <c r="CW14" s="378">
        <v>3</v>
      </c>
      <c r="CX14" s="393">
        <f>SUM(CX7:CX13)/CW14</f>
        <v>21.399999999999995</v>
      </c>
      <c r="CY14" s="394">
        <f>SUM(CY7:CY13)/CW14</f>
        <v>28.633333333333336</v>
      </c>
      <c r="CZ14" s="411">
        <f>SUM(CZ7:CZ13)/CW14</f>
        <v>4.333333333333333</v>
      </c>
      <c r="DA14" s="411">
        <f>SUM(DA7:DA13)/CW14</f>
        <v>2.3333333333333335</v>
      </c>
      <c r="DB14" s="411">
        <f>SUM(DB7:DB13)/CW14</f>
        <v>3.6666666666666665</v>
      </c>
      <c r="DC14" s="412">
        <f t="shared" si="19"/>
        <v>3.4444444444444442</v>
      </c>
      <c r="DD14" s="378">
        <v>15</v>
      </c>
      <c r="DE14" s="1411">
        <v>1462533</v>
      </c>
      <c r="DF14" s="1412"/>
      <c r="DG14" s="1412"/>
      <c r="DH14" s="1412"/>
      <c r="DI14" s="1413"/>
    </row>
    <row r="15" spans="1:113"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3"/>
      <c r="CJ15" s="1420" t="str">
        <f>BV15</f>
        <v>2nd week</v>
      </c>
      <c r="CK15" s="1420"/>
      <c r="CL15" s="1420"/>
      <c r="CM15" s="1420"/>
      <c r="CN15" s="1420"/>
      <c r="CO15" s="1420"/>
      <c r="CX15" s="1420">
        <f>CK15</f>
        <v>0</v>
      </c>
      <c r="CY15" s="1420"/>
      <c r="CZ15" s="1420"/>
      <c r="DA15" s="1420"/>
      <c r="DB15" s="1420"/>
      <c r="DC15" s="1420"/>
    </row>
    <row r="16" spans="1:113"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129</v>
      </c>
      <c r="CH16" s="176" t="s">
        <v>128</v>
      </c>
      <c r="CJ16" s="331" t="s">
        <v>172</v>
      </c>
      <c r="CK16" s="332" t="s">
        <v>173</v>
      </c>
      <c r="CL16" s="65" t="s">
        <v>174</v>
      </c>
      <c r="CM16" s="65" t="s">
        <v>175</v>
      </c>
      <c r="CN16" s="65" t="s">
        <v>176</v>
      </c>
      <c r="CO16" s="333" t="s">
        <v>184</v>
      </c>
      <c r="CQ16" s="1" t="s">
        <v>179</v>
      </c>
      <c r="CS16" s="46" t="s">
        <v>182</v>
      </c>
      <c r="CX16" s="331" t="s">
        <v>172</v>
      </c>
      <c r="CY16" s="332" t="s">
        <v>173</v>
      </c>
      <c r="CZ16" s="65" t="s">
        <v>174</v>
      </c>
      <c r="DA16" s="65" t="s">
        <v>175</v>
      </c>
      <c r="DB16" s="65" t="s">
        <v>176</v>
      </c>
      <c r="DC16" s="333" t="s">
        <v>184</v>
      </c>
      <c r="DE16" s="1" t="s">
        <v>179</v>
      </c>
      <c r="DG16" s="46" t="s">
        <v>182</v>
      </c>
    </row>
    <row r="17" spans="1:111" ht="23.5" customHeight="1">
      <c r="A17" s="75" t="s">
        <v>5</v>
      </c>
      <c r="B17" s="68">
        <v>8</v>
      </c>
      <c r="C17" s="57">
        <f t="shared" ref="C17:C23" si="43">D17+F17+H17+J17</f>
        <v>314</v>
      </c>
      <c r="D17" s="54">
        <v>150</v>
      </c>
      <c r="E17" s="7">
        <f t="shared" ref="E17:E23" si="44">D17*T17</f>
        <v>495000</v>
      </c>
      <c r="F17" s="54">
        <v>30</v>
      </c>
      <c r="G17" s="7">
        <f t="shared" ref="G17:G23" si="45">F17*U17</f>
        <v>114000</v>
      </c>
      <c r="H17" s="54">
        <v>4</v>
      </c>
      <c r="I17" s="6">
        <f t="shared" ref="I17:I23" si="46">H17*V17</f>
        <v>19200</v>
      </c>
      <c r="J17" s="54">
        <v>130</v>
      </c>
      <c r="K17" s="6">
        <f t="shared" ref="K17:K23" si="47">J17*W17</f>
        <v>260000</v>
      </c>
      <c r="L17" s="6">
        <f>E17+G17+I17+K17</f>
        <v>888200</v>
      </c>
      <c r="M17" s="6">
        <f>L17/C17</f>
        <v>2828.6624203821657</v>
      </c>
      <c r="N17" s="70" t="s">
        <v>93</v>
      </c>
      <c r="O17" s="54">
        <v>170</v>
      </c>
      <c r="P17" s="54"/>
      <c r="Q17" s="76" t="e">
        <f>L17/P17</f>
        <v>#DIV/0!</v>
      </c>
      <c r="R17" s="2"/>
      <c r="T17" s="107">
        <v>3300</v>
      </c>
      <c r="U17" s="107">
        <v>3800</v>
      </c>
      <c r="V17" s="107">
        <v>4800</v>
      </c>
      <c r="W17" s="107">
        <v>2000</v>
      </c>
      <c r="X17" s="107"/>
      <c r="Y17" s="75" t="s">
        <v>5</v>
      </c>
      <c r="Z17" s="48">
        <f t="shared" ref="Z17:Z23" si="48">B17</f>
        <v>8</v>
      </c>
      <c r="AA17" s="57">
        <f t="shared" ref="AA17:AA23" si="49">AB17+AD17+AF17+AH17</f>
        <v>314</v>
      </c>
      <c r="AB17" s="7">
        <f t="shared" ref="AB17:AB23" si="50">D17</f>
        <v>150</v>
      </c>
      <c r="AC17" s="7">
        <f t="shared" ref="AC17:AC23" si="51">AB17*AR17</f>
        <v>255000</v>
      </c>
      <c r="AD17" s="7">
        <f>F17</f>
        <v>30</v>
      </c>
      <c r="AE17" s="7">
        <f t="shared" ref="AE17:AE23" si="52">AD17*AS17</f>
        <v>66000</v>
      </c>
      <c r="AF17" s="7">
        <f>H17</f>
        <v>4</v>
      </c>
      <c r="AG17" s="7">
        <f t="shared" ref="AG17:AG23" si="53">AF17*AT17</f>
        <v>8800</v>
      </c>
      <c r="AH17" s="7">
        <f>J17</f>
        <v>130</v>
      </c>
      <c r="AI17" s="7">
        <f t="shared" ref="AI17:AI23" si="54">AH17*AU17</f>
        <v>182000</v>
      </c>
      <c r="AJ17" s="7">
        <f>AC17+AE17+AG17+AI17</f>
        <v>511800</v>
      </c>
      <c r="AK17" s="6">
        <f>AJ17/AA17</f>
        <v>1629.936305732484</v>
      </c>
      <c r="AL17" s="70" t="str">
        <f>N17</f>
        <v>TOP2</v>
      </c>
      <c r="AM17" s="7">
        <f>O17</f>
        <v>170</v>
      </c>
      <c r="AN17" s="6">
        <f>P17</f>
        <v>0</v>
      </c>
      <c r="AO17" s="76" t="e">
        <f>(AJ17+BH17)/AN17</f>
        <v>#DIV/0!</v>
      </c>
      <c r="AP17" s="2"/>
      <c r="AR17" s="107">
        <v>1700</v>
      </c>
      <c r="AS17" s="107">
        <v>2200</v>
      </c>
      <c r="AT17" s="107">
        <v>2200</v>
      </c>
      <c r="AU17" s="107">
        <v>1400</v>
      </c>
      <c r="AV17" s="107"/>
      <c r="AW17" s="75" t="s">
        <v>5</v>
      </c>
      <c r="AX17" s="48">
        <f>B17</f>
        <v>8</v>
      </c>
      <c r="AY17" s="57">
        <f>C17</f>
        <v>314</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888200</v>
      </c>
      <c r="BI17" s="6">
        <f>M17</f>
        <v>2828.6624203821657</v>
      </c>
      <c r="BJ17" s="6">
        <f>AJ17</f>
        <v>511800</v>
      </c>
      <c r="BK17" s="7">
        <f>AK17</f>
        <v>1629.936305732484</v>
      </c>
      <c r="BL17" s="101">
        <f>BH17+BJ17</f>
        <v>1400000</v>
      </c>
      <c r="BM17" s="90">
        <f>BI17+BK17</f>
        <v>4458.5987261146493</v>
      </c>
      <c r="BN17" s="90"/>
      <c r="BO17" s="76" t="e">
        <f>Q17+AO17</f>
        <v>#DIV/0!</v>
      </c>
      <c r="BP17" s="2"/>
      <c r="BR17" s="55"/>
      <c r="BS17" s="55"/>
      <c r="BT17" s="55"/>
      <c r="BU17" s="55"/>
      <c r="BV17" s="177" t="s">
        <v>5</v>
      </c>
      <c r="BW17" s="190">
        <f>AX17</f>
        <v>8</v>
      </c>
      <c r="BX17" s="119">
        <v>279</v>
      </c>
      <c r="BY17" s="178">
        <v>722650</v>
      </c>
      <c r="BZ17" s="178">
        <f t="shared" ref="BZ17:BZ24" si="59">BY17/BX17</f>
        <v>2590.1433691756274</v>
      </c>
      <c r="CA17" s="178">
        <v>419000</v>
      </c>
      <c r="CB17" s="179">
        <f t="shared" ref="CB17:CB24" si="60">CA17/BX17</f>
        <v>1501.7921146953406</v>
      </c>
      <c r="CC17" s="179">
        <v>17050</v>
      </c>
      <c r="CD17" s="179"/>
      <c r="CE17" s="180">
        <f>BY17+CA17+CC17+CD17</f>
        <v>1158700</v>
      </c>
      <c r="CF17" s="181">
        <f>CE17/BX17</f>
        <v>4153.0465949820791</v>
      </c>
      <c r="CG17" s="181"/>
      <c r="CH17" s="182" t="e">
        <f>CE17/CG17</f>
        <v>#DIV/0!</v>
      </c>
      <c r="CJ17" s="326">
        <v>17.2</v>
      </c>
      <c r="CK17" s="326">
        <v>31.5</v>
      </c>
      <c r="CL17" s="578">
        <v>5</v>
      </c>
      <c r="CM17" s="578">
        <v>5</v>
      </c>
      <c r="CN17" s="578">
        <v>5</v>
      </c>
      <c r="CO17" s="356">
        <f>SUM(CL17:CN17)/3</f>
        <v>5</v>
      </c>
      <c r="CQ17" s="355" t="s">
        <v>180</v>
      </c>
      <c r="CR17" s="3"/>
      <c r="CS17" s="354">
        <v>5</v>
      </c>
      <c r="CX17" s="326"/>
      <c r="CY17" s="326"/>
      <c r="CZ17" s="334"/>
      <c r="DA17" s="334"/>
      <c r="DB17" s="334"/>
      <c r="DC17" s="356">
        <f>SUM(CZ17:DB17)/3</f>
        <v>0</v>
      </c>
      <c r="DE17" s="355" t="s">
        <v>180</v>
      </c>
      <c r="DF17" s="3"/>
      <c r="DG17" s="354">
        <v>5</v>
      </c>
    </row>
    <row r="18" spans="1:111" ht="23.5" customHeight="1">
      <c r="A18" s="77" t="s">
        <v>6</v>
      </c>
      <c r="B18" s="68">
        <v>9</v>
      </c>
      <c r="C18" s="57">
        <f t="shared" si="43"/>
        <v>0</v>
      </c>
      <c r="D18" s="54"/>
      <c r="E18" s="7">
        <f t="shared" si="44"/>
        <v>0</v>
      </c>
      <c r="F18" s="54"/>
      <c r="G18" s="7">
        <f t="shared" si="45"/>
        <v>0</v>
      </c>
      <c r="H18" s="54"/>
      <c r="I18" s="6">
        <f t="shared" si="46"/>
        <v>0</v>
      </c>
      <c r="J18" s="54"/>
      <c r="K18" s="6">
        <f t="shared" si="47"/>
        <v>0</v>
      </c>
      <c r="L18" s="6">
        <f t="shared" ref="L18:L23" si="61">E18+G18+I18+K18</f>
        <v>0</v>
      </c>
      <c r="M18" s="6" t="e">
        <f t="shared" ref="M18:M23" si="62">L18/C18</f>
        <v>#DIV/0!</v>
      </c>
      <c r="N18" s="70"/>
      <c r="O18" s="54"/>
      <c r="P18" s="54"/>
      <c r="Q18" s="76" t="e">
        <f t="shared" ref="Q18:Q24" si="63">L18/P18</f>
        <v>#DIV/0!</v>
      </c>
      <c r="R18" s="2"/>
      <c r="T18" s="107">
        <v>3300</v>
      </c>
      <c r="U18" s="107">
        <v>3800</v>
      </c>
      <c r="V18" s="107">
        <v>4800</v>
      </c>
      <c r="W18" s="107">
        <v>2000</v>
      </c>
      <c r="X18" s="107"/>
      <c r="Y18" s="77" t="s">
        <v>6</v>
      </c>
      <c r="Z18" s="48">
        <f t="shared" si="48"/>
        <v>9</v>
      </c>
      <c r="AA18" s="57">
        <f t="shared" si="49"/>
        <v>0</v>
      </c>
      <c r="AB18" s="7">
        <f t="shared" si="50"/>
        <v>0</v>
      </c>
      <c r="AC18" s="7">
        <f t="shared" si="51"/>
        <v>0</v>
      </c>
      <c r="AD18" s="7">
        <f t="shared" ref="AD18:AD23" si="64">F18</f>
        <v>0</v>
      </c>
      <c r="AE18" s="7">
        <f t="shared" si="52"/>
        <v>0</v>
      </c>
      <c r="AF18" s="7">
        <f t="shared" ref="AF18:AF23" si="65">H18</f>
        <v>0</v>
      </c>
      <c r="AG18" s="7">
        <f t="shared" si="53"/>
        <v>0</v>
      </c>
      <c r="AH18" s="7">
        <f t="shared" ref="AH18:AH23" si="66">J18</f>
        <v>0</v>
      </c>
      <c r="AI18" s="7">
        <f t="shared" si="54"/>
        <v>0</v>
      </c>
      <c r="AJ18" s="7">
        <f t="shared" ref="AJ18:AJ23" si="67">AC18+AE18+AG18+AI18</f>
        <v>0</v>
      </c>
      <c r="AK18" s="6" t="e">
        <f t="shared" ref="AK18:AK23" si="68">AJ18/AA18</f>
        <v>#DIV/0!</v>
      </c>
      <c r="AL18" s="70">
        <f t="shared" ref="AL18:AN23" si="69">N18</f>
        <v>0</v>
      </c>
      <c r="AM18" s="7">
        <f t="shared" si="69"/>
        <v>0</v>
      </c>
      <c r="AN18" s="6">
        <f t="shared" si="69"/>
        <v>0</v>
      </c>
      <c r="AO18" s="76" t="e">
        <f t="shared" ref="AO18:AO23" si="70">(AJ18+BH18)/AN18</f>
        <v>#DIV/0!</v>
      </c>
      <c r="AP18" s="2"/>
      <c r="AR18" s="107">
        <v>1700</v>
      </c>
      <c r="AS18" s="107">
        <v>2200</v>
      </c>
      <c r="AT18" s="107">
        <v>2200</v>
      </c>
      <c r="AU18" s="107">
        <v>1400</v>
      </c>
      <c r="AV18" s="107"/>
      <c r="AW18" s="77" t="s">
        <v>6</v>
      </c>
      <c r="AX18" s="48">
        <f t="shared" ref="AX18:AX23" si="71">B18</f>
        <v>9</v>
      </c>
      <c r="AY18" s="57">
        <f t="shared" ref="AY18:AY24" si="72">C18</f>
        <v>0</v>
      </c>
      <c r="AZ18" s="54">
        <v>22</v>
      </c>
      <c r="BA18" s="7">
        <f t="shared" si="55"/>
        <v>0</v>
      </c>
      <c r="BB18" s="54">
        <v>10</v>
      </c>
      <c r="BC18" s="7">
        <f t="shared" si="56"/>
        <v>0</v>
      </c>
      <c r="BD18" s="54">
        <v>6</v>
      </c>
      <c r="BE18" s="6">
        <f t="shared" si="57"/>
        <v>0</v>
      </c>
      <c r="BF18" s="54"/>
      <c r="BG18" s="6">
        <f t="shared" si="58"/>
        <v>0</v>
      </c>
      <c r="BH18" s="6">
        <f t="shared" ref="BH18:BI24" si="73">L18</f>
        <v>0</v>
      </c>
      <c r="BI18" s="6" t="e">
        <f t="shared" si="73"/>
        <v>#DIV/0!</v>
      </c>
      <c r="BJ18" s="6">
        <f t="shared" ref="BJ18:BK24" si="74">AJ18</f>
        <v>0</v>
      </c>
      <c r="BK18" s="7" t="e">
        <f t="shared" si="74"/>
        <v>#DIV/0!</v>
      </c>
      <c r="BL18" s="101">
        <f t="shared" ref="BL18:BM23" si="75">BH18+BJ18</f>
        <v>0</v>
      </c>
      <c r="BM18" s="90" t="e">
        <f t="shared" si="75"/>
        <v>#DIV/0!</v>
      </c>
      <c r="BN18" s="90"/>
      <c r="BO18" s="76" t="e">
        <f t="shared" ref="BO18:BO24" si="76">Q18+AO18</f>
        <v>#DIV/0!</v>
      </c>
      <c r="BP18" s="2"/>
      <c r="BR18" s="55"/>
      <c r="BS18" s="55"/>
      <c r="BT18" s="55"/>
      <c r="BU18" s="55"/>
      <c r="BV18" s="173" t="s">
        <v>6</v>
      </c>
      <c r="BW18" s="190">
        <f t="shared" ref="BW18:BW23" si="77">AX18</f>
        <v>9</v>
      </c>
      <c r="BX18" s="119"/>
      <c r="BY18" s="178"/>
      <c r="BZ18" s="178" t="e">
        <f t="shared" si="59"/>
        <v>#DIV/0!</v>
      </c>
      <c r="CA18" s="178"/>
      <c r="CB18" s="179" t="e">
        <f t="shared" si="60"/>
        <v>#DIV/0!</v>
      </c>
      <c r="CC18" s="179"/>
      <c r="CD18" s="179"/>
      <c r="CE18" s="180">
        <f t="shared" ref="CE18:CE24" si="78">BY18+CA18+CC18+CD18</f>
        <v>0</v>
      </c>
      <c r="CF18" s="181" t="e">
        <f t="shared" ref="CF18:CF23" si="79">CE18/BX18</f>
        <v>#DIV/0!</v>
      </c>
      <c r="CG18" s="181"/>
      <c r="CH18" s="182" t="e">
        <f t="shared" ref="CH18:CH24" si="80">CE18/CG18</f>
        <v>#DIV/0!</v>
      </c>
      <c r="CJ18" s="1439" t="s">
        <v>661</v>
      </c>
      <c r="CK18" s="1440"/>
      <c r="CL18" s="1440"/>
      <c r="CM18" s="1440"/>
      <c r="CN18" s="1441"/>
      <c r="CO18" s="356">
        <f t="shared" ref="CO18:CO23" si="81">SUM(CL18:CN18)/3</f>
        <v>0</v>
      </c>
      <c r="CQ18" s="42" t="s">
        <v>181</v>
      </c>
      <c r="CS18" s="1">
        <v>4</v>
      </c>
      <c r="CX18" s="326"/>
      <c r="CY18" s="326"/>
      <c r="CZ18" s="334"/>
      <c r="DA18" s="334"/>
      <c r="DB18" s="334"/>
      <c r="DC18" s="356">
        <f t="shared" ref="DC18:DC23" si="82">SUM(CZ18:DB18)/3</f>
        <v>0</v>
      </c>
      <c r="DE18" s="42" t="s">
        <v>181</v>
      </c>
      <c r="DG18" s="1">
        <v>4</v>
      </c>
    </row>
    <row r="19" spans="1:111" ht="23.5" customHeight="1">
      <c r="A19" s="77" t="s">
        <v>7</v>
      </c>
      <c r="B19" s="68">
        <v>10</v>
      </c>
      <c r="C19" s="57">
        <f t="shared" si="43"/>
        <v>0</v>
      </c>
      <c r="D19" s="54"/>
      <c r="E19" s="7">
        <f t="shared" si="44"/>
        <v>0</v>
      </c>
      <c r="F19" s="54"/>
      <c r="G19" s="7">
        <f t="shared" si="45"/>
        <v>0</v>
      </c>
      <c r="H19" s="54"/>
      <c r="I19" s="6">
        <f t="shared" si="46"/>
        <v>0</v>
      </c>
      <c r="J19" s="54"/>
      <c r="K19" s="6">
        <f t="shared" si="47"/>
        <v>0</v>
      </c>
      <c r="L19" s="6">
        <f t="shared" si="61"/>
        <v>0</v>
      </c>
      <c r="M19" s="6" t="e">
        <f t="shared" si="62"/>
        <v>#DIV/0!</v>
      </c>
      <c r="N19" s="70"/>
      <c r="O19" s="54"/>
      <c r="P19" s="54"/>
      <c r="Q19" s="76" t="e">
        <f t="shared" si="63"/>
        <v>#DIV/0!</v>
      </c>
      <c r="R19" s="2"/>
      <c r="T19" s="107">
        <v>3300</v>
      </c>
      <c r="U19" s="107">
        <v>3800</v>
      </c>
      <c r="V19" s="107">
        <v>4800</v>
      </c>
      <c r="W19" s="107">
        <v>2000</v>
      </c>
      <c r="X19" s="107"/>
      <c r="Y19" s="77" t="s">
        <v>7</v>
      </c>
      <c r="Z19" s="48">
        <f t="shared" si="48"/>
        <v>10</v>
      </c>
      <c r="AA19" s="57">
        <f t="shared" si="49"/>
        <v>0</v>
      </c>
      <c r="AB19" s="7">
        <f t="shared" si="50"/>
        <v>0</v>
      </c>
      <c r="AC19" s="7">
        <f t="shared" si="51"/>
        <v>0</v>
      </c>
      <c r="AD19" s="7">
        <f t="shared" si="64"/>
        <v>0</v>
      </c>
      <c r="AE19" s="7">
        <f t="shared" si="52"/>
        <v>0</v>
      </c>
      <c r="AF19" s="7">
        <f t="shared" si="65"/>
        <v>0</v>
      </c>
      <c r="AG19" s="7">
        <f t="shared" si="53"/>
        <v>0</v>
      </c>
      <c r="AH19" s="7">
        <f t="shared" si="66"/>
        <v>0</v>
      </c>
      <c r="AI19" s="7">
        <f t="shared" si="54"/>
        <v>0</v>
      </c>
      <c r="AJ19" s="7">
        <f t="shared" si="67"/>
        <v>0</v>
      </c>
      <c r="AK19" s="6" t="e">
        <f t="shared" si="68"/>
        <v>#DIV/0!</v>
      </c>
      <c r="AL19" s="70">
        <f t="shared" si="69"/>
        <v>0</v>
      </c>
      <c r="AM19" s="7">
        <f t="shared" si="69"/>
        <v>0</v>
      </c>
      <c r="AN19" s="6">
        <f t="shared" si="69"/>
        <v>0</v>
      </c>
      <c r="AO19" s="76" t="e">
        <f t="shared" si="70"/>
        <v>#DIV/0!</v>
      </c>
      <c r="AP19" s="2"/>
      <c r="AR19" s="107">
        <v>1700</v>
      </c>
      <c r="AS19" s="107">
        <v>2200</v>
      </c>
      <c r="AT19" s="107">
        <v>2200</v>
      </c>
      <c r="AU19" s="107">
        <v>1400</v>
      </c>
      <c r="AV19" s="107"/>
      <c r="AW19" s="77" t="s">
        <v>7</v>
      </c>
      <c r="AX19" s="48">
        <f t="shared" si="71"/>
        <v>10</v>
      </c>
      <c r="AY19" s="57">
        <f t="shared" si="72"/>
        <v>0</v>
      </c>
      <c r="AZ19" s="54">
        <v>22</v>
      </c>
      <c r="BA19" s="7">
        <f t="shared" si="55"/>
        <v>0</v>
      </c>
      <c r="BB19" s="54">
        <v>10</v>
      </c>
      <c r="BC19" s="7">
        <f t="shared" si="56"/>
        <v>0</v>
      </c>
      <c r="BD19" s="54">
        <v>6</v>
      </c>
      <c r="BE19" s="6">
        <f t="shared" si="57"/>
        <v>0</v>
      </c>
      <c r="BF19" s="54"/>
      <c r="BG19" s="6">
        <f t="shared" si="58"/>
        <v>0</v>
      </c>
      <c r="BH19" s="6">
        <f t="shared" si="73"/>
        <v>0</v>
      </c>
      <c r="BI19" s="6" t="e">
        <f t="shared" si="73"/>
        <v>#DIV/0!</v>
      </c>
      <c r="BJ19" s="6">
        <f t="shared" si="74"/>
        <v>0</v>
      </c>
      <c r="BK19" s="7" t="e">
        <f t="shared" si="74"/>
        <v>#DIV/0!</v>
      </c>
      <c r="BL19" s="101">
        <f t="shared" si="75"/>
        <v>0</v>
      </c>
      <c r="BM19" s="90" t="e">
        <f t="shared" si="75"/>
        <v>#DIV/0!</v>
      </c>
      <c r="BN19" s="90"/>
      <c r="BO19" s="76" t="e">
        <f t="shared" si="76"/>
        <v>#DIV/0!</v>
      </c>
      <c r="BP19" s="2"/>
      <c r="BR19" s="55"/>
      <c r="BS19" s="55"/>
      <c r="BT19" s="55"/>
      <c r="BU19" s="55"/>
      <c r="BV19" s="173" t="s">
        <v>7</v>
      </c>
      <c r="BW19" s="190">
        <f t="shared" si="77"/>
        <v>10</v>
      </c>
      <c r="BX19" s="119"/>
      <c r="BY19" s="178"/>
      <c r="BZ19" s="178" t="e">
        <f t="shared" si="59"/>
        <v>#DIV/0!</v>
      </c>
      <c r="CA19" s="178"/>
      <c r="CB19" s="179" t="e">
        <f t="shared" si="60"/>
        <v>#DIV/0!</v>
      </c>
      <c r="CC19" s="179"/>
      <c r="CD19" s="179"/>
      <c r="CE19" s="180">
        <f t="shared" si="78"/>
        <v>0</v>
      </c>
      <c r="CF19" s="181" t="e">
        <f t="shared" si="79"/>
        <v>#DIV/0!</v>
      </c>
      <c r="CG19" s="181"/>
      <c r="CH19" s="182" t="e">
        <f t="shared" si="80"/>
        <v>#DIV/0!</v>
      </c>
      <c r="CJ19" s="1442"/>
      <c r="CK19" s="1443"/>
      <c r="CL19" s="1443"/>
      <c r="CM19" s="1443"/>
      <c r="CN19" s="1444"/>
      <c r="CO19" s="356">
        <f t="shared" si="81"/>
        <v>0</v>
      </c>
      <c r="CQ19" s="42" t="s">
        <v>185</v>
      </c>
      <c r="CS19" s="1">
        <v>3</v>
      </c>
      <c r="CX19" s="326"/>
      <c r="CY19" s="326"/>
      <c r="CZ19" s="334"/>
      <c r="DA19" s="334"/>
      <c r="DB19" s="334"/>
      <c r="DC19" s="356">
        <f t="shared" si="82"/>
        <v>0</v>
      </c>
      <c r="DE19" s="42" t="s">
        <v>185</v>
      </c>
      <c r="DG19" s="1">
        <v>3</v>
      </c>
    </row>
    <row r="20" spans="1:111" ht="23.5" customHeight="1">
      <c r="A20" s="77" t="s">
        <v>8</v>
      </c>
      <c r="B20" s="68">
        <v>11</v>
      </c>
      <c r="C20" s="57">
        <f t="shared" si="43"/>
        <v>0</v>
      </c>
      <c r="D20" s="54"/>
      <c r="E20" s="7">
        <f t="shared" si="44"/>
        <v>0</v>
      </c>
      <c r="F20" s="54"/>
      <c r="G20" s="7">
        <f t="shared" si="45"/>
        <v>0</v>
      </c>
      <c r="H20" s="54"/>
      <c r="I20" s="6">
        <f t="shared" si="46"/>
        <v>0</v>
      </c>
      <c r="J20" s="54"/>
      <c r="K20" s="6">
        <f t="shared" si="47"/>
        <v>0</v>
      </c>
      <c r="L20" s="6">
        <f t="shared" si="61"/>
        <v>0</v>
      </c>
      <c r="M20" s="6" t="e">
        <f t="shared" si="62"/>
        <v>#DIV/0!</v>
      </c>
      <c r="N20" s="70"/>
      <c r="O20" s="54"/>
      <c r="P20" s="54"/>
      <c r="Q20" s="76" t="e">
        <f t="shared" si="63"/>
        <v>#DIV/0!</v>
      </c>
      <c r="R20" s="2"/>
      <c r="T20" s="107">
        <v>3300</v>
      </c>
      <c r="U20" s="107">
        <v>3800</v>
      </c>
      <c r="V20" s="107">
        <v>4800</v>
      </c>
      <c r="W20" s="107">
        <v>2000</v>
      </c>
      <c r="X20" s="107"/>
      <c r="Y20" s="77" t="s">
        <v>8</v>
      </c>
      <c r="Z20" s="48">
        <f t="shared" si="48"/>
        <v>11</v>
      </c>
      <c r="AA20" s="57">
        <f t="shared" si="49"/>
        <v>0</v>
      </c>
      <c r="AB20" s="7">
        <f t="shared" si="50"/>
        <v>0</v>
      </c>
      <c r="AC20" s="7">
        <f t="shared" si="51"/>
        <v>0</v>
      </c>
      <c r="AD20" s="7">
        <f t="shared" si="64"/>
        <v>0</v>
      </c>
      <c r="AE20" s="7">
        <f t="shared" si="52"/>
        <v>0</v>
      </c>
      <c r="AF20" s="7">
        <f t="shared" si="65"/>
        <v>0</v>
      </c>
      <c r="AG20" s="7">
        <f t="shared" si="53"/>
        <v>0</v>
      </c>
      <c r="AH20" s="7">
        <f t="shared" si="66"/>
        <v>0</v>
      </c>
      <c r="AI20" s="7">
        <f t="shared" si="54"/>
        <v>0</v>
      </c>
      <c r="AJ20" s="7">
        <f t="shared" si="67"/>
        <v>0</v>
      </c>
      <c r="AK20" s="6" t="e">
        <f t="shared" si="68"/>
        <v>#DIV/0!</v>
      </c>
      <c r="AL20" s="70">
        <f t="shared" si="69"/>
        <v>0</v>
      </c>
      <c r="AM20" s="7">
        <f t="shared" si="69"/>
        <v>0</v>
      </c>
      <c r="AN20" s="6">
        <f t="shared" si="69"/>
        <v>0</v>
      </c>
      <c r="AO20" s="76" t="e">
        <f t="shared" si="70"/>
        <v>#DIV/0!</v>
      </c>
      <c r="AP20" s="2"/>
      <c r="AR20" s="107">
        <v>1700</v>
      </c>
      <c r="AS20" s="107">
        <v>2200</v>
      </c>
      <c r="AT20" s="107">
        <v>2200</v>
      </c>
      <c r="AU20" s="107">
        <v>1400</v>
      </c>
      <c r="AV20" s="107"/>
      <c r="AW20" s="77" t="s">
        <v>8</v>
      </c>
      <c r="AX20" s="48">
        <f t="shared" si="71"/>
        <v>11</v>
      </c>
      <c r="AY20" s="57">
        <f t="shared" si="72"/>
        <v>0</v>
      </c>
      <c r="AZ20" s="54">
        <v>10</v>
      </c>
      <c r="BA20" s="7">
        <f t="shared" si="55"/>
        <v>0</v>
      </c>
      <c r="BB20" s="54">
        <v>24</v>
      </c>
      <c r="BC20" s="7">
        <f t="shared" si="56"/>
        <v>0</v>
      </c>
      <c r="BD20" s="54">
        <v>12</v>
      </c>
      <c r="BE20" s="6">
        <f t="shared" si="57"/>
        <v>0</v>
      </c>
      <c r="BF20" s="54"/>
      <c r="BG20" s="6">
        <f t="shared" si="58"/>
        <v>0</v>
      </c>
      <c r="BH20" s="6">
        <f t="shared" si="73"/>
        <v>0</v>
      </c>
      <c r="BI20" s="6" t="e">
        <f t="shared" si="73"/>
        <v>#DIV/0!</v>
      </c>
      <c r="BJ20" s="6">
        <f t="shared" si="74"/>
        <v>0</v>
      </c>
      <c r="BK20" s="7" t="e">
        <f t="shared" si="74"/>
        <v>#DIV/0!</v>
      </c>
      <c r="BL20" s="101">
        <f t="shared" si="75"/>
        <v>0</v>
      </c>
      <c r="BM20" s="90" t="e">
        <f t="shared" si="75"/>
        <v>#DIV/0!</v>
      </c>
      <c r="BN20" s="90"/>
      <c r="BO20" s="76" t="e">
        <f t="shared" si="76"/>
        <v>#DIV/0!</v>
      </c>
      <c r="BP20" s="2"/>
      <c r="BR20" s="55"/>
      <c r="BS20" s="55"/>
      <c r="BT20" s="55"/>
      <c r="BU20" s="55"/>
      <c r="BV20" s="173" t="s">
        <v>8</v>
      </c>
      <c r="BW20" s="190">
        <f t="shared" si="77"/>
        <v>11</v>
      </c>
      <c r="BX20" s="119"/>
      <c r="BY20" s="178"/>
      <c r="BZ20" s="178" t="e">
        <f t="shared" si="59"/>
        <v>#DIV/0!</v>
      </c>
      <c r="CA20" s="178"/>
      <c r="CB20" s="179" t="e">
        <f t="shared" si="60"/>
        <v>#DIV/0!</v>
      </c>
      <c r="CC20" s="179"/>
      <c r="CD20" s="179"/>
      <c r="CE20" s="180">
        <f t="shared" si="78"/>
        <v>0</v>
      </c>
      <c r="CF20" s="181" t="e">
        <f t="shared" si="79"/>
        <v>#DIV/0!</v>
      </c>
      <c r="CG20" s="181"/>
      <c r="CH20" s="182" t="e">
        <f t="shared" si="80"/>
        <v>#DIV/0!</v>
      </c>
      <c r="CJ20" s="1442"/>
      <c r="CK20" s="1443"/>
      <c r="CL20" s="1443"/>
      <c r="CM20" s="1443"/>
      <c r="CN20" s="1444"/>
      <c r="CO20" s="356">
        <f t="shared" si="81"/>
        <v>0</v>
      </c>
      <c r="CQ20" s="42" t="s">
        <v>177</v>
      </c>
      <c r="CS20" s="1">
        <v>2</v>
      </c>
      <c r="CX20" s="326"/>
      <c r="CY20" s="326"/>
      <c r="CZ20" s="334"/>
      <c r="DA20" s="334"/>
      <c r="DB20" s="334"/>
      <c r="DC20" s="356">
        <f t="shared" si="82"/>
        <v>0</v>
      </c>
      <c r="DE20" s="42" t="s">
        <v>177</v>
      </c>
      <c r="DG20" s="1">
        <v>2</v>
      </c>
    </row>
    <row r="21" spans="1:111" ht="23.5" customHeight="1">
      <c r="A21" s="77" t="s">
        <v>9</v>
      </c>
      <c r="B21" s="68">
        <v>12</v>
      </c>
      <c r="C21" s="57">
        <f t="shared" si="43"/>
        <v>0</v>
      </c>
      <c r="D21" s="54"/>
      <c r="E21" s="7">
        <f t="shared" si="44"/>
        <v>0</v>
      </c>
      <c r="F21" s="54"/>
      <c r="G21" s="7">
        <f t="shared" si="45"/>
        <v>0</v>
      </c>
      <c r="H21" s="54"/>
      <c r="I21" s="6">
        <f t="shared" si="46"/>
        <v>0</v>
      </c>
      <c r="J21" s="54"/>
      <c r="K21" s="6">
        <f t="shared" si="47"/>
        <v>0</v>
      </c>
      <c r="L21" s="6">
        <f t="shared" si="61"/>
        <v>0</v>
      </c>
      <c r="M21" s="6" t="e">
        <f t="shared" si="62"/>
        <v>#DIV/0!</v>
      </c>
      <c r="N21" s="70"/>
      <c r="O21" s="54"/>
      <c r="P21" s="54"/>
      <c r="Q21" s="76" t="e">
        <f t="shared" si="63"/>
        <v>#DIV/0!</v>
      </c>
      <c r="R21" s="2"/>
      <c r="T21" s="107">
        <v>3300</v>
      </c>
      <c r="U21" s="107">
        <v>3800</v>
      </c>
      <c r="V21" s="107">
        <v>4800</v>
      </c>
      <c r="W21" s="107">
        <v>2000</v>
      </c>
      <c r="X21" s="107"/>
      <c r="Y21" s="77" t="s">
        <v>9</v>
      </c>
      <c r="Z21" s="48">
        <f t="shared" si="48"/>
        <v>12</v>
      </c>
      <c r="AA21" s="57">
        <f t="shared" si="49"/>
        <v>0</v>
      </c>
      <c r="AB21" s="7">
        <f t="shared" si="50"/>
        <v>0</v>
      </c>
      <c r="AC21" s="7">
        <f t="shared" si="51"/>
        <v>0</v>
      </c>
      <c r="AD21" s="7">
        <f t="shared" si="64"/>
        <v>0</v>
      </c>
      <c r="AE21" s="7">
        <f t="shared" si="52"/>
        <v>0</v>
      </c>
      <c r="AF21" s="7">
        <f t="shared" si="65"/>
        <v>0</v>
      </c>
      <c r="AG21" s="7">
        <f t="shared" si="53"/>
        <v>0</v>
      </c>
      <c r="AH21" s="7">
        <f t="shared" si="66"/>
        <v>0</v>
      </c>
      <c r="AI21" s="7">
        <f t="shared" si="54"/>
        <v>0</v>
      </c>
      <c r="AJ21" s="7">
        <f t="shared" si="67"/>
        <v>0</v>
      </c>
      <c r="AK21" s="6" t="e">
        <f t="shared" si="68"/>
        <v>#DIV/0!</v>
      </c>
      <c r="AL21" s="70">
        <f t="shared" si="69"/>
        <v>0</v>
      </c>
      <c r="AM21" s="7">
        <f t="shared" si="69"/>
        <v>0</v>
      </c>
      <c r="AN21" s="6">
        <f t="shared" si="69"/>
        <v>0</v>
      </c>
      <c r="AO21" s="76" t="e">
        <f t="shared" si="70"/>
        <v>#DIV/0!</v>
      </c>
      <c r="AP21" s="2"/>
      <c r="AR21" s="107">
        <v>1700</v>
      </c>
      <c r="AS21" s="107">
        <v>2200</v>
      </c>
      <c r="AT21" s="107">
        <v>2200</v>
      </c>
      <c r="AU21" s="107">
        <v>1400</v>
      </c>
      <c r="AV21" s="107"/>
      <c r="AW21" s="77" t="s">
        <v>9</v>
      </c>
      <c r="AX21" s="48">
        <f t="shared" si="71"/>
        <v>12</v>
      </c>
      <c r="AY21" s="57">
        <f t="shared" si="72"/>
        <v>0</v>
      </c>
      <c r="AZ21" s="54">
        <v>10</v>
      </c>
      <c r="BA21" s="7">
        <f t="shared" si="55"/>
        <v>0</v>
      </c>
      <c r="BB21" s="54">
        <v>24</v>
      </c>
      <c r="BC21" s="7">
        <f t="shared" si="56"/>
        <v>0</v>
      </c>
      <c r="BD21" s="54">
        <v>12</v>
      </c>
      <c r="BE21" s="6">
        <f t="shared" si="57"/>
        <v>0</v>
      </c>
      <c r="BF21" s="54"/>
      <c r="BG21" s="6">
        <f t="shared" si="58"/>
        <v>0</v>
      </c>
      <c r="BH21" s="6">
        <f t="shared" si="73"/>
        <v>0</v>
      </c>
      <c r="BI21" s="6" t="e">
        <f t="shared" si="73"/>
        <v>#DIV/0!</v>
      </c>
      <c r="BJ21" s="6">
        <f t="shared" si="74"/>
        <v>0</v>
      </c>
      <c r="BK21" s="7" t="e">
        <f t="shared" si="74"/>
        <v>#DIV/0!</v>
      </c>
      <c r="BL21" s="101">
        <f t="shared" si="75"/>
        <v>0</v>
      </c>
      <c r="BM21" s="90" t="e">
        <f t="shared" si="75"/>
        <v>#DIV/0!</v>
      </c>
      <c r="BN21" s="90"/>
      <c r="BO21" s="76" t="e">
        <f t="shared" si="76"/>
        <v>#DIV/0!</v>
      </c>
      <c r="BP21" s="2"/>
      <c r="BR21" s="55"/>
      <c r="BS21" s="55"/>
      <c r="BT21" s="55"/>
      <c r="BU21" s="55"/>
      <c r="BV21" s="173" t="s">
        <v>9</v>
      </c>
      <c r="BW21" s="190">
        <f t="shared" si="77"/>
        <v>12</v>
      </c>
      <c r="BX21" s="119"/>
      <c r="BY21" s="178"/>
      <c r="BZ21" s="178" t="e">
        <f t="shared" si="59"/>
        <v>#DIV/0!</v>
      </c>
      <c r="CA21" s="178"/>
      <c r="CB21" s="179" t="e">
        <f t="shared" si="60"/>
        <v>#DIV/0!</v>
      </c>
      <c r="CC21" s="179"/>
      <c r="CD21" s="179"/>
      <c r="CE21" s="119">
        <f t="shared" si="78"/>
        <v>0</v>
      </c>
      <c r="CF21" s="181" t="e">
        <f t="shared" si="79"/>
        <v>#DIV/0!</v>
      </c>
      <c r="CG21" s="181"/>
      <c r="CH21" s="182" t="e">
        <f t="shared" si="80"/>
        <v>#DIV/0!</v>
      </c>
      <c r="CJ21" s="1442"/>
      <c r="CK21" s="1443"/>
      <c r="CL21" s="1443"/>
      <c r="CM21" s="1443"/>
      <c r="CN21" s="1444"/>
      <c r="CO21" s="356">
        <f t="shared" si="81"/>
        <v>0</v>
      </c>
      <c r="CQ21" s="42" t="s">
        <v>178</v>
      </c>
      <c r="CS21" s="1">
        <v>1</v>
      </c>
      <c r="CX21" s="326"/>
      <c r="CY21" s="326"/>
      <c r="CZ21" s="334"/>
      <c r="DA21" s="334"/>
      <c r="DB21" s="334"/>
      <c r="DC21" s="356">
        <f t="shared" si="82"/>
        <v>0</v>
      </c>
      <c r="DE21" s="42" t="s">
        <v>178</v>
      </c>
      <c r="DG21" s="1">
        <v>1</v>
      </c>
    </row>
    <row r="22" spans="1:111" ht="23.5" customHeight="1">
      <c r="A22" s="77" t="s">
        <v>10</v>
      </c>
      <c r="B22" s="68">
        <v>13</v>
      </c>
      <c r="C22" s="57">
        <f t="shared" si="43"/>
        <v>0</v>
      </c>
      <c r="D22" s="54"/>
      <c r="E22" s="7">
        <f t="shared" si="44"/>
        <v>0</v>
      </c>
      <c r="F22" s="54"/>
      <c r="G22" s="7">
        <f t="shared" si="45"/>
        <v>0</v>
      </c>
      <c r="H22" s="54"/>
      <c r="I22" s="6">
        <f t="shared" si="46"/>
        <v>0</v>
      </c>
      <c r="J22" s="54"/>
      <c r="K22" s="6">
        <f t="shared" si="47"/>
        <v>0</v>
      </c>
      <c r="L22" s="6">
        <f t="shared" si="61"/>
        <v>0</v>
      </c>
      <c r="M22" s="6" t="e">
        <f t="shared" si="62"/>
        <v>#DIV/0!</v>
      </c>
      <c r="N22" s="70"/>
      <c r="O22" s="54"/>
      <c r="P22" s="54"/>
      <c r="Q22" s="76" t="e">
        <f t="shared" si="63"/>
        <v>#DIV/0!</v>
      </c>
      <c r="R22" s="2"/>
      <c r="T22" s="107">
        <v>3300</v>
      </c>
      <c r="U22" s="107">
        <v>3800</v>
      </c>
      <c r="V22" s="107">
        <v>4800</v>
      </c>
      <c r="W22" s="107">
        <v>2000</v>
      </c>
      <c r="X22" s="107"/>
      <c r="Y22" s="77" t="s">
        <v>10</v>
      </c>
      <c r="Z22" s="48">
        <f t="shared" si="48"/>
        <v>13</v>
      </c>
      <c r="AA22" s="57">
        <f t="shared" si="49"/>
        <v>0</v>
      </c>
      <c r="AB22" s="7">
        <f t="shared" si="50"/>
        <v>0</v>
      </c>
      <c r="AC22" s="7">
        <f t="shared" si="51"/>
        <v>0</v>
      </c>
      <c r="AD22" s="7">
        <f t="shared" si="64"/>
        <v>0</v>
      </c>
      <c r="AE22" s="7">
        <f t="shared" si="52"/>
        <v>0</v>
      </c>
      <c r="AF22" s="7">
        <f t="shared" si="65"/>
        <v>0</v>
      </c>
      <c r="AG22" s="7">
        <f t="shared" si="53"/>
        <v>0</v>
      </c>
      <c r="AH22" s="7">
        <f t="shared" si="66"/>
        <v>0</v>
      </c>
      <c r="AI22" s="7">
        <f t="shared" si="54"/>
        <v>0</v>
      </c>
      <c r="AJ22" s="7">
        <f t="shared" si="67"/>
        <v>0</v>
      </c>
      <c r="AK22" s="6" t="e">
        <f t="shared" si="68"/>
        <v>#DIV/0!</v>
      </c>
      <c r="AL22" s="70">
        <f t="shared" si="69"/>
        <v>0</v>
      </c>
      <c r="AM22" s="7">
        <f t="shared" si="69"/>
        <v>0</v>
      </c>
      <c r="AN22" s="6">
        <f t="shared" si="69"/>
        <v>0</v>
      </c>
      <c r="AO22" s="76" t="e">
        <f t="shared" si="70"/>
        <v>#DIV/0!</v>
      </c>
      <c r="AP22" s="2"/>
      <c r="AR22" s="107">
        <v>1700</v>
      </c>
      <c r="AS22" s="107">
        <v>2200</v>
      </c>
      <c r="AT22" s="107">
        <v>2200</v>
      </c>
      <c r="AU22" s="107">
        <v>1400</v>
      </c>
      <c r="AV22" s="107"/>
      <c r="AW22" s="77" t="s">
        <v>10</v>
      </c>
      <c r="AX22" s="48">
        <f t="shared" si="71"/>
        <v>13</v>
      </c>
      <c r="AY22" s="57">
        <f t="shared" si="72"/>
        <v>0</v>
      </c>
      <c r="AZ22" s="54">
        <v>10</v>
      </c>
      <c r="BA22" s="7">
        <f t="shared" si="55"/>
        <v>0</v>
      </c>
      <c r="BB22" s="54">
        <v>24</v>
      </c>
      <c r="BC22" s="7">
        <f t="shared" si="56"/>
        <v>0</v>
      </c>
      <c r="BD22" s="54">
        <v>12</v>
      </c>
      <c r="BE22" s="6">
        <f t="shared" si="57"/>
        <v>0</v>
      </c>
      <c r="BF22" s="54"/>
      <c r="BG22" s="6">
        <f t="shared" si="58"/>
        <v>0</v>
      </c>
      <c r="BH22" s="6">
        <f t="shared" si="73"/>
        <v>0</v>
      </c>
      <c r="BI22" s="6" t="e">
        <f t="shared" si="73"/>
        <v>#DIV/0!</v>
      </c>
      <c r="BJ22" s="6">
        <f t="shared" si="74"/>
        <v>0</v>
      </c>
      <c r="BK22" s="7" t="e">
        <f t="shared" si="74"/>
        <v>#DIV/0!</v>
      </c>
      <c r="BL22" s="101">
        <f t="shared" si="75"/>
        <v>0</v>
      </c>
      <c r="BM22" s="90" t="e">
        <f t="shared" si="75"/>
        <v>#DIV/0!</v>
      </c>
      <c r="BN22" s="90"/>
      <c r="BO22" s="76" t="e">
        <f t="shared" si="76"/>
        <v>#DIV/0!</v>
      </c>
      <c r="BP22" s="2"/>
      <c r="BR22" s="55"/>
      <c r="BS22" s="55"/>
      <c r="BT22" s="55"/>
      <c r="BU22" s="55"/>
      <c r="BV22" s="173" t="s">
        <v>10</v>
      </c>
      <c r="BW22" s="190">
        <f t="shared" si="77"/>
        <v>13</v>
      </c>
      <c r="BX22" s="119"/>
      <c r="BY22" s="178"/>
      <c r="BZ22" s="178" t="e">
        <f t="shared" si="59"/>
        <v>#DIV/0!</v>
      </c>
      <c r="CA22" s="178"/>
      <c r="CB22" s="179" t="e">
        <f t="shared" si="60"/>
        <v>#DIV/0!</v>
      </c>
      <c r="CC22" s="179"/>
      <c r="CD22" s="179"/>
      <c r="CE22" s="119">
        <f t="shared" si="78"/>
        <v>0</v>
      </c>
      <c r="CF22" s="181" t="e">
        <f t="shared" si="79"/>
        <v>#DIV/0!</v>
      </c>
      <c r="CG22" s="181"/>
      <c r="CH22" s="182" t="e">
        <f t="shared" si="80"/>
        <v>#DIV/0!</v>
      </c>
      <c r="CJ22" s="1445"/>
      <c r="CK22" s="1446"/>
      <c r="CL22" s="1446"/>
      <c r="CM22" s="1446"/>
      <c r="CN22" s="1447"/>
      <c r="CO22" s="356">
        <f t="shared" si="81"/>
        <v>0</v>
      </c>
      <c r="CQ22" s="42" t="s">
        <v>183</v>
      </c>
      <c r="CS22" s="1">
        <v>0</v>
      </c>
      <c r="CX22" s="326"/>
      <c r="CY22" s="326"/>
      <c r="CZ22" s="334"/>
      <c r="DA22" s="334"/>
      <c r="DB22" s="334"/>
      <c r="DC22" s="356">
        <f t="shared" si="82"/>
        <v>0</v>
      </c>
      <c r="DE22" s="42" t="s">
        <v>183</v>
      </c>
      <c r="DG22" s="1">
        <v>0</v>
      </c>
    </row>
    <row r="23" spans="1:111" ht="23.5" customHeight="1" thickBot="1">
      <c r="A23" s="78" t="s">
        <v>11</v>
      </c>
      <c r="B23" s="68">
        <v>14</v>
      </c>
      <c r="C23" s="57">
        <f t="shared" si="43"/>
        <v>0</v>
      </c>
      <c r="D23" s="54"/>
      <c r="E23" s="7">
        <f t="shared" si="44"/>
        <v>0</v>
      </c>
      <c r="F23" s="54"/>
      <c r="G23" s="7">
        <f t="shared" si="45"/>
        <v>0</v>
      </c>
      <c r="H23" s="54"/>
      <c r="I23" s="6">
        <f t="shared" si="46"/>
        <v>0</v>
      </c>
      <c r="J23" s="54"/>
      <c r="K23" s="6">
        <f t="shared" si="47"/>
        <v>0</v>
      </c>
      <c r="L23" s="6">
        <f t="shared" si="61"/>
        <v>0</v>
      </c>
      <c r="M23" s="6" t="e">
        <f t="shared" si="62"/>
        <v>#DIV/0!</v>
      </c>
      <c r="N23" s="70"/>
      <c r="O23" s="54"/>
      <c r="P23" s="54"/>
      <c r="Q23" s="76" t="e">
        <f t="shared" si="63"/>
        <v>#DIV/0!</v>
      </c>
      <c r="R23" s="2"/>
      <c r="T23" s="107">
        <v>3300</v>
      </c>
      <c r="U23" s="107">
        <v>3800</v>
      </c>
      <c r="V23" s="107">
        <v>4800</v>
      </c>
      <c r="W23" s="107">
        <v>2000</v>
      </c>
      <c r="X23" s="107"/>
      <c r="Y23" s="78" t="s">
        <v>11</v>
      </c>
      <c r="Z23" s="48">
        <f t="shared" si="48"/>
        <v>14</v>
      </c>
      <c r="AA23" s="57">
        <f t="shared" si="49"/>
        <v>0</v>
      </c>
      <c r="AB23" s="7">
        <f t="shared" si="50"/>
        <v>0</v>
      </c>
      <c r="AC23" s="7">
        <f t="shared" si="51"/>
        <v>0</v>
      </c>
      <c r="AD23" s="7">
        <f t="shared" si="64"/>
        <v>0</v>
      </c>
      <c r="AE23" s="7">
        <f t="shared" si="52"/>
        <v>0</v>
      </c>
      <c r="AF23" s="7">
        <f t="shared" si="65"/>
        <v>0</v>
      </c>
      <c r="AG23" s="7">
        <f t="shared" si="53"/>
        <v>0</v>
      </c>
      <c r="AH23" s="7">
        <f t="shared" si="66"/>
        <v>0</v>
      </c>
      <c r="AI23" s="7">
        <f t="shared" si="54"/>
        <v>0</v>
      </c>
      <c r="AJ23" s="7">
        <f t="shared" si="67"/>
        <v>0</v>
      </c>
      <c r="AK23" s="6" t="e">
        <f t="shared" si="68"/>
        <v>#DIV/0!</v>
      </c>
      <c r="AL23" s="70">
        <f t="shared" si="69"/>
        <v>0</v>
      </c>
      <c r="AM23" s="7">
        <f t="shared" si="69"/>
        <v>0</v>
      </c>
      <c r="AN23" s="6">
        <f t="shared" si="69"/>
        <v>0</v>
      </c>
      <c r="AO23" s="76" t="e">
        <f t="shared" si="70"/>
        <v>#DIV/0!</v>
      </c>
      <c r="AP23" s="2"/>
      <c r="AR23" s="107">
        <v>1700</v>
      </c>
      <c r="AS23" s="107">
        <v>2200</v>
      </c>
      <c r="AT23" s="107">
        <v>2200</v>
      </c>
      <c r="AU23" s="107">
        <v>1400</v>
      </c>
      <c r="AV23" s="107"/>
      <c r="AW23" s="78" t="s">
        <v>11</v>
      </c>
      <c r="AX23" s="48">
        <f t="shared" si="71"/>
        <v>14</v>
      </c>
      <c r="AY23" s="57">
        <f t="shared" si="72"/>
        <v>0</v>
      </c>
      <c r="AZ23" s="54">
        <v>10</v>
      </c>
      <c r="BA23" s="7">
        <f t="shared" si="55"/>
        <v>0</v>
      </c>
      <c r="BB23" s="54">
        <v>28</v>
      </c>
      <c r="BC23" s="7">
        <f t="shared" si="56"/>
        <v>0</v>
      </c>
      <c r="BD23" s="54">
        <v>12</v>
      </c>
      <c r="BE23" s="6">
        <f t="shared" si="57"/>
        <v>0</v>
      </c>
      <c r="BF23" s="54"/>
      <c r="BG23" s="6">
        <f t="shared" si="58"/>
        <v>0</v>
      </c>
      <c r="BH23" s="6">
        <f t="shared" si="73"/>
        <v>0</v>
      </c>
      <c r="BI23" s="6" t="e">
        <f t="shared" si="73"/>
        <v>#DIV/0!</v>
      </c>
      <c r="BJ23" s="6">
        <f t="shared" si="74"/>
        <v>0</v>
      </c>
      <c r="BK23" s="7" t="e">
        <f t="shared" si="74"/>
        <v>#DIV/0!</v>
      </c>
      <c r="BL23" s="101">
        <f t="shared" si="75"/>
        <v>0</v>
      </c>
      <c r="BM23" s="90" t="e">
        <f t="shared" si="75"/>
        <v>#DIV/0!</v>
      </c>
      <c r="BN23" s="90"/>
      <c r="BO23" s="76" t="e">
        <f t="shared" si="76"/>
        <v>#DIV/0!</v>
      </c>
      <c r="BP23" s="2"/>
      <c r="BR23" s="55"/>
      <c r="BS23" s="55"/>
      <c r="BT23" s="55"/>
      <c r="BU23" s="55"/>
      <c r="BV23" s="183" t="s">
        <v>11</v>
      </c>
      <c r="BW23" s="190">
        <f t="shared" si="77"/>
        <v>14</v>
      </c>
      <c r="BX23" s="119">
        <v>144</v>
      </c>
      <c r="BY23" s="178">
        <v>336600</v>
      </c>
      <c r="BZ23" s="178">
        <f t="shared" si="59"/>
        <v>2337.5</v>
      </c>
      <c r="CA23" s="178">
        <v>170600</v>
      </c>
      <c r="CB23" s="179">
        <f t="shared" si="60"/>
        <v>1184.7222222222222</v>
      </c>
      <c r="CC23" s="179">
        <v>3080</v>
      </c>
      <c r="CD23" s="179"/>
      <c r="CE23" s="119">
        <f t="shared" si="78"/>
        <v>510280</v>
      </c>
      <c r="CF23" s="181">
        <f t="shared" si="79"/>
        <v>3543.6111111111113</v>
      </c>
      <c r="CG23" s="181"/>
      <c r="CH23" s="182" t="e">
        <f t="shared" si="80"/>
        <v>#DIV/0!</v>
      </c>
      <c r="CJ23" s="327">
        <v>13.4</v>
      </c>
      <c r="CK23" s="327">
        <v>23.7</v>
      </c>
      <c r="CL23" s="579">
        <v>4</v>
      </c>
      <c r="CM23" s="579">
        <v>4</v>
      </c>
      <c r="CN23" s="635">
        <v>2</v>
      </c>
      <c r="CO23" s="357">
        <f t="shared" si="81"/>
        <v>3.3333333333333335</v>
      </c>
      <c r="CQ23" s="1" t="s">
        <v>186</v>
      </c>
      <c r="CX23" s="327"/>
      <c r="CY23" s="327"/>
      <c r="CZ23" s="335"/>
      <c r="DA23" s="334"/>
      <c r="DB23" s="334"/>
      <c r="DC23" s="357">
        <f t="shared" si="82"/>
        <v>0</v>
      </c>
      <c r="DE23" s="1" t="s">
        <v>186</v>
      </c>
    </row>
    <row r="24" spans="1:111" ht="23.5" customHeight="1" thickTop="1" thickBot="1">
      <c r="A24" s="1513" t="s">
        <v>16</v>
      </c>
      <c r="B24" s="1514"/>
      <c r="C24" s="61">
        <f>SUM(C17:C23)</f>
        <v>314</v>
      </c>
      <c r="D24" s="61">
        <f>SUM(D17:D23)</f>
        <v>150</v>
      </c>
      <c r="E24" s="61">
        <f t="shared" ref="E24:J24" si="83">SUM(E17:E23)</f>
        <v>495000</v>
      </c>
      <c r="F24" s="61">
        <f t="shared" si="83"/>
        <v>30</v>
      </c>
      <c r="G24" s="61">
        <f t="shared" si="83"/>
        <v>114000</v>
      </c>
      <c r="H24" s="61">
        <f t="shared" si="83"/>
        <v>4</v>
      </c>
      <c r="I24" s="61">
        <f t="shared" si="83"/>
        <v>19200</v>
      </c>
      <c r="J24" s="61">
        <f t="shared" si="83"/>
        <v>130</v>
      </c>
      <c r="K24" s="61">
        <f>SUM(K17:K23)</f>
        <v>260000</v>
      </c>
      <c r="L24" s="61">
        <f>SUM(L17:L23)</f>
        <v>888200</v>
      </c>
      <c r="M24" s="61">
        <f>L24/C24</f>
        <v>2828.6624203821657</v>
      </c>
      <c r="N24" s="86"/>
      <c r="O24" s="61">
        <f>SUM(O17:O23)</f>
        <v>170</v>
      </c>
      <c r="P24" s="61">
        <f>SUM(P17:P23)</f>
        <v>0</v>
      </c>
      <c r="Q24" s="76" t="e">
        <f t="shared" si="63"/>
        <v>#DIV/0!</v>
      </c>
      <c r="R24" s="45"/>
      <c r="T24" s="105" t="s">
        <v>48</v>
      </c>
      <c r="U24" s="108" t="e">
        <f>C24/W24</f>
        <v>#DIV/0!</v>
      </c>
      <c r="V24" s="106" t="s">
        <v>49</v>
      </c>
      <c r="W24" s="114">
        <v>0</v>
      </c>
      <c r="Y24" s="1513" t="s">
        <v>16</v>
      </c>
      <c r="Z24" s="1514"/>
      <c r="AA24" s="88">
        <f>SUM(AA17:AA23)</f>
        <v>314</v>
      </c>
      <c r="AB24" s="88">
        <f>SUM(AB17:AB23)</f>
        <v>150</v>
      </c>
      <c r="AC24" s="88">
        <f t="shared" ref="AC24:AH24" si="84">SUM(AC17:AC23)</f>
        <v>255000</v>
      </c>
      <c r="AD24" s="88">
        <f t="shared" si="84"/>
        <v>30</v>
      </c>
      <c r="AE24" s="88">
        <f t="shared" si="84"/>
        <v>66000</v>
      </c>
      <c r="AF24" s="88">
        <f t="shared" si="84"/>
        <v>4</v>
      </c>
      <c r="AG24" s="88">
        <f t="shared" si="84"/>
        <v>8800</v>
      </c>
      <c r="AH24" s="88">
        <f t="shared" si="84"/>
        <v>130</v>
      </c>
      <c r="AI24" s="88">
        <f>SUM(AI17:AI23)</f>
        <v>182000</v>
      </c>
      <c r="AJ24" s="88">
        <f>SUM(AJ17:AJ23)</f>
        <v>511800</v>
      </c>
      <c r="AK24" s="61">
        <f>AJ24/AA24</f>
        <v>1629.936305732484</v>
      </c>
      <c r="AL24" s="86"/>
      <c r="AM24" s="61">
        <f>SUM(AM17:AM23)</f>
        <v>170</v>
      </c>
      <c r="AN24" s="61">
        <f>SUM(AN17:AN23)</f>
        <v>0</v>
      </c>
      <c r="AO24" s="76" t="e">
        <f>(AJ24+BH24)/AN24</f>
        <v>#DIV/0!</v>
      </c>
      <c r="AP24" s="45"/>
      <c r="AR24" s="105" t="s">
        <v>48</v>
      </c>
      <c r="AS24" s="108" t="e">
        <f>AA24/AU24</f>
        <v>#DIV/0!</v>
      </c>
      <c r="AT24" s="106" t="s">
        <v>49</v>
      </c>
      <c r="AU24" s="105">
        <f>W24</f>
        <v>0</v>
      </c>
      <c r="AW24" s="1513" t="s">
        <v>16</v>
      </c>
      <c r="AX24" s="1514"/>
      <c r="AY24" s="57">
        <f t="shared" si="72"/>
        <v>314</v>
      </c>
      <c r="AZ24" s="61">
        <f>SUM(AZ17:AZ23)</f>
        <v>84</v>
      </c>
      <c r="BA24" s="61">
        <f t="shared" ref="BA24:BF24" si="85">SUM(BA17:BA23)</f>
        <v>0</v>
      </c>
      <c r="BB24" s="61">
        <f t="shared" si="85"/>
        <v>120</v>
      </c>
      <c r="BC24" s="61">
        <f t="shared" si="85"/>
        <v>0</v>
      </c>
      <c r="BD24" s="61">
        <f t="shared" si="85"/>
        <v>60</v>
      </c>
      <c r="BE24" s="61">
        <f t="shared" si="85"/>
        <v>0</v>
      </c>
      <c r="BF24" s="61">
        <f t="shared" si="85"/>
        <v>0</v>
      </c>
      <c r="BG24" s="61">
        <f>SUM(BG17:BG23)</f>
        <v>0</v>
      </c>
      <c r="BH24" s="6">
        <f t="shared" si="73"/>
        <v>888200</v>
      </c>
      <c r="BI24" s="6">
        <f t="shared" si="73"/>
        <v>2828.6624203821657</v>
      </c>
      <c r="BJ24" s="6">
        <f t="shared" si="74"/>
        <v>511800</v>
      </c>
      <c r="BK24" s="7">
        <f t="shared" si="74"/>
        <v>1629.936305732484</v>
      </c>
      <c r="BL24" s="101">
        <f>SUM(BL17:BL23)</f>
        <v>1400000</v>
      </c>
      <c r="BM24" s="90">
        <f>BI24+BK24</f>
        <v>4458.5987261146493</v>
      </c>
      <c r="BN24" s="91"/>
      <c r="BO24" s="76" t="e">
        <f t="shared" si="76"/>
        <v>#DIV/0!</v>
      </c>
      <c r="BP24" s="45"/>
      <c r="BR24" s="42" t="s">
        <v>48</v>
      </c>
      <c r="BS24" s="59" t="e">
        <f>AY24/BU24</f>
        <v>#DIV/0!</v>
      </c>
      <c r="BT24" s="60" t="s">
        <v>49</v>
      </c>
      <c r="BU24" s="42">
        <f>W24</f>
        <v>0</v>
      </c>
      <c r="BV24" s="1515" t="s">
        <v>16</v>
      </c>
      <c r="BW24" s="1486"/>
      <c r="BX24" s="180">
        <f>SUM(BX17:BX23)</f>
        <v>423</v>
      </c>
      <c r="BY24" s="180">
        <f>SUM(BY17:BY23)</f>
        <v>1059250</v>
      </c>
      <c r="BZ24" s="180">
        <f t="shared" si="59"/>
        <v>2504.1371158392435</v>
      </c>
      <c r="CA24" s="180">
        <f>SUM(CA17:CA23)</f>
        <v>589600</v>
      </c>
      <c r="CB24" s="119">
        <f t="shared" si="60"/>
        <v>1393.853427895981</v>
      </c>
      <c r="CC24" s="192">
        <f>SUM(CC17:CC23)</f>
        <v>20130</v>
      </c>
      <c r="CD24" s="371">
        <f>SUM(CD17:CD23)</f>
        <v>0</v>
      </c>
      <c r="CE24" s="180">
        <f t="shared" si="78"/>
        <v>1668980</v>
      </c>
      <c r="CF24" s="186">
        <f>CE24/BX24</f>
        <v>3945.579196217494</v>
      </c>
      <c r="CG24" s="186">
        <f>SUM(CG17:CG23)</f>
        <v>0</v>
      </c>
      <c r="CH24" s="182" t="e">
        <f t="shared" si="80"/>
        <v>#DIV/0!</v>
      </c>
      <c r="CI24" s="340">
        <v>2</v>
      </c>
      <c r="CJ24" s="393">
        <f>SUM(CJ17:CJ23)/CI24</f>
        <v>15.3</v>
      </c>
      <c r="CK24" s="394">
        <f>SUM(CK17:CK23)/CI24</f>
        <v>27.6</v>
      </c>
      <c r="CL24" s="411">
        <f>SUM(CL17:CL23)/CI24</f>
        <v>4.5</v>
      </c>
      <c r="CM24" s="411">
        <f>SUM(CM17:CM23)/CI24</f>
        <v>4.5</v>
      </c>
      <c r="CN24" s="411">
        <f>SUM(CN17:CN23)/CI24</f>
        <v>3.5</v>
      </c>
      <c r="CO24" s="412">
        <f>SUM(CL24:CN24)/3</f>
        <v>4.166666666666667</v>
      </c>
      <c r="CP24" s="340">
        <v>16</v>
      </c>
      <c r="CQ24" s="1411">
        <f>CE24/CI24</f>
        <v>834490</v>
      </c>
      <c r="CR24" s="1412"/>
      <c r="CS24" s="1412"/>
      <c r="CT24" s="1412"/>
      <c r="CU24" s="1413"/>
      <c r="CX24" s="349" t="e">
        <f>SUM(CX17:CX23)/CW24</f>
        <v>#DIV/0!</v>
      </c>
      <c r="CY24" s="351" t="e">
        <f>SUM(CY17:CY23)/CW24</f>
        <v>#DIV/0!</v>
      </c>
      <c r="CZ24" s="351" t="e">
        <f>SUM(CZ17:CZ23)/CW24</f>
        <v>#DIV/0!</v>
      </c>
      <c r="DA24" s="351" t="e">
        <f>SUM(DA17:DA23)/CW24</f>
        <v>#DIV/0!</v>
      </c>
      <c r="DB24" s="351" t="e">
        <f>SUM(DB17:DB23)/CW24</f>
        <v>#DIV/0!</v>
      </c>
      <c r="DC24" s="353" t="e">
        <f>SUM(CZ24:DB24)/3</f>
        <v>#DIV/0!</v>
      </c>
      <c r="DD24" s="340"/>
      <c r="DE24" s="340"/>
      <c r="DF24" s="340"/>
      <c r="DG24" s="340"/>
    </row>
    <row r="25" spans="1:111"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3"/>
      <c r="CJ25" s="1420" t="str">
        <f>BV25</f>
        <v>3rd week</v>
      </c>
      <c r="CK25" s="1420"/>
      <c r="CL25" s="1420"/>
      <c r="CM25" s="1420"/>
      <c r="CN25" s="1420"/>
      <c r="CO25" s="1420"/>
      <c r="CX25" s="1420">
        <f>CK25</f>
        <v>0</v>
      </c>
      <c r="CY25" s="1420"/>
      <c r="CZ25" s="1420"/>
      <c r="DA25" s="1420"/>
      <c r="DB25" s="1420"/>
      <c r="DC25" s="1420"/>
    </row>
    <row r="26" spans="1:111"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175" t="s">
        <v>129</v>
      </c>
      <c r="CH26" s="176" t="s">
        <v>128</v>
      </c>
      <c r="CJ26" s="331" t="s">
        <v>172</v>
      </c>
      <c r="CK26" s="332" t="s">
        <v>173</v>
      </c>
      <c r="CL26" s="65" t="s">
        <v>174</v>
      </c>
      <c r="CM26" s="65" t="s">
        <v>175</v>
      </c>
      <c r="CN26" s="65" t="s">
        <v>176</v>
      </c>
      <c r="CO26" s="333" t="s">
        <v>184</v>
      </c>
      <c r="CQ26" s="1" t="s">
        <v>179</v>
      </c>
      <c r="CS26" s="46" t="s">
        <v>182</v>
      </c>
      <c r="CX26" s="331" t="s">
        <v>172</v>
      </c>
      <c r="CY26" s="332" t="s">
        <v>173</v>
      </c>
      <c r="CZ26" s="65" t="s">
        <v>174</v>
      </c>
      <c r="DA26" s="65" t="s">
        <v>175</v>
      </c>
      <c r="DB26" s="65" t="s">
        <v>176</v>
      </c>
      <c r="DC26" s="333" t="s">
        <v>184</v>
      </c>
      <c r="DE26" s="1" t="s">
        <v>179</v>
      </c>
      <c r="DG26" s="46" t="s">
        <v>182</v>
      </c>
    </row>
    <row r="27" spans="1:111" ht="23.5" customHeight="1">
      <c r="A27" s="75" t="s">
        <v>5</v>
      </c>
      <c r="B27" s="68">
        <v>15</v>
      </c>
      <c r="C27" s="57">
        <f t="shared" ref="C27:C33" si="86">D27+F27+H27+J27</f>
        <v>0</v>
      </c>
      <c r="D27" s="54"/>
      <c r="E27" s="7">
        <f t="shared" ref="E27:E33" si="87">D27*T27</f>
        <v>0</v>
      </c>
      <c r="F27" s="54"/>
      <c r="G27" s="7">
        <f t="shared" ref="G27:G33" si="88">F27*U27</f>
        <v>0</v>
      </c>
      <c r="H27" s="54"/>
      <c r="I27" s="6">
        <f t="shared" ref="I27:I33" si="89">H27*V27</f>
        <v>0</v>
      </c>
      <c r="J27" s="54"/>
      <c r="K27" s="6">
        <f t="shared" ref="K27:K33" si="90">J27*W27</f>
        <v>0</v>
      </c>
      <c r="L27" s="6">
        <f>E27+G27+I27+K27</f>
        <v>0</v>
      </c>
      <c r="M27" s="6" t="e">
        <f>L27/C27</f>
        <v>#DIV/0!</v>
      </c>
      <c r="N27" s="70"/>
      <c r="O27" s="54"/>
      <c r="P27" s="54"/>
      <c r="Q27" s="76" t="e">
        <f>L27/P27</f>
        <v>#DIV/0!</v>
      </c>
      <c r="R27" s="2"/>
      <c r="T27" s="107">
        <v>3300</v>
      </c>
      <c r="U27" s="107">
        <v>3800</v>
      </c>
      <c r="V27" s="107">
        <v>4800</v>
      </c>
      <c r="W27" s="107">
        <v>2000</v>
      </c>
      <c r="X27" s="107"/>
      <c r="Y27" s="75" t="s">
        <v>5</v>
      </c>
      <c r="Z27" s="48">
        <f t="shared" ref="Z27:Z33" si="91">B27</f>
        <v>15</v>
      </c>
      <c r="AA27" s="57">
        <f t="shared" ref="AA27:AA33" si="92">AB27+AD27+AF27+AH27</f>
        <v>0</v>
      </c>
      <c r="AB27" s="7">
        <f t="shared" ref="AB27:AB33" si="93">D27</f>
        <v>0</v>
      </c>
      <c r="AC27" s="7">
        <f t="shared" ref="AC27:AC33" si="94">AB27*AR27</f>
        <v>0</v>
      </c>
      <c r="AD27" s="7">
        <f>F27</f>
        <v>0</v>
      </c>
      <c r="AE27" s="7">
        <f t="shared" ref="AE27:AE33" si="95">AD27*AS27</f>
        <v>0</v>
      </c>
      <c r="AF27" s="7">
        <f>H27</f>
        <v>0</v>
      </c>
      <c r="AG27" s="7">
        <f t="shared" ref="AG27:AG33" si="96">AF27*AT27</f>
        <v>0</v>
      </c>
      <c r="AH27" s="7">
        <f>J27</f>
        <v>0</v>
      </c>
      <c r="AI27" s="7">
        <f t="shared" ref="AI27:AI33" si="97">AH27*AU27</f>
        <v>0</v>
      </c>
      <c r="AJ27" s="7">
        <f>AC27+AE27+AG27+AI27</f>
        <v>0</v>
      </c>
      <c r="AK27" s="6" t="e">
        <f>AJ27/AA27</f>
        <v>#DIV/0!</v>
      </c>
      <c r="AL27" s="70">
        <f>N27</f>
        <v>0</v>
      </c>
      <c r="AM27" s="7">
        <f>O27</f>
        <v>0</v>
      </c>
      <c r="AN27" s="6">
        <f>P27</f>
        <v>0</v>
      </c>
      <c r="AO27" s="76" t="e">
        <f>(AJ27+BH27)/AN27</f>
        <v>#DIV/0!</v>
      </c>
      <c r="AP27" s="2"/>
      <c r="AR27" s="107">
        <v>1700</v>
      </c>
      <c r="AS27" s="107">
        <v>2200</v>
      </c>
      <c r="AT27" s="107">
        <v>2200</v>
      </c>
      <c r="AU27" s="107">
        <v>1400</v>
      </c>
      <c r="AV27" s="107"/>
      <c r="AW27" s="75" t="s">
        <v>5</v>
      </c>
      <c r="AX27" s="48">
        <f>B27</f>
        <v>15</v>
      </c>
      <c r="AY27" s="57">
        <f>C27</f>
        <v>0</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15</v>
      </c>
      <c r="BX27" s="119">
        <v>57</v>
      </c>
      <c r="BY27" s="178">
        <v>123650</v>
      </c>
      <c r="BZ27" s="178">
        <f t="shared" ref="BZ27:BZ34" si="102">BY27/BX27</f>
        <v>2169.2982456140353</v>
      </c>
      <c r="CA27" s="178">
        <v>26050</v>
      </c>
      <c r="CB27" s="179">
        <f t="shared" ref="CB27:CB34" si="103">CA27/BX27</f>
        <v>457.01754385964909</v>
      </c>
      <c r="CC27" s="179"/>
      <c r="CD27" s="179"/>
      <c r="CE27" s="180">
        <f>BY27+CA27+CC27+CD27</f>
        <v>149700</v>
      </c>
      <c r="CF27" s="181">
        <f>CE27/BX27</f>
        <v>2626.3157894736842</v>
      </c>
      <c r="CG27" s="181"/>
      <c r="CH27" s="182" t="e">
        <f>CE27/CG27</f>
        <v>#DIV/0!</v>
      </c>
      <c r="CJ27" s="326">
        <v>16.600000000000001</v>
      </c>
      <c r="CK27" s="326">
        <v>19.3</v>
      </c>
      <c r="CL27" s="637">
        <v>1</v>
      </c>
      <c r="CM27" s="635">
        <v>2</v>
      </c>
      <c r="CN27" s="579">
        <v>4</v>
      </c>
      <c r="CO27" s="356">
        <f>SUM(CL27:CN27)/3</f>
        <v>2.3333333333333335</v>
      </c>
      <c r="CQ27" s="355" t="s">
        <v>180</v>
      </c>
      <c r="CR27" s="3"/>
      <c r="CS27" s="354">
        <v>5</v>
      </c>
      <c r="CX27" s="326"/>
      <c r="CY27" s="326"/>
      <c r="CZ27" s="334"/>
      <c r="DA27" s="334"/>
      <c r="DB27" s="334"/>
      <c r="DC27" s="356">
        <f>SUM(CZ27:DB27)/3</f>
        <v>0</v>
      </c>
      <c r="DE27" s="355" t="s">
        <v>180</v>
      </c>
      <c r="DF27" s="3"/>
      <c r="DG27" s="354">
        <v>5</v>
      </c>
    </row>
    <row r="28" spans="1:111" ht="23.5" customHeight="1">
      <c r="A28" s="77" t="s">
        <v>6</v>
      </c>
      <c r="B28" s="68">
        <v>16</v>
      </c>
      <c r="C28" s="57">
        <f t="shared" si="86"/>
        <v>0</v>
      </c>
      <c r="D28" s="54"/>
      <c r="E28" s="7">
        <f t="shared" si="87"/>
        <v>0</v>
      </c>
      <c r="F28" s="54"/>
      <c r="G28" s="7">
        <f t="shared" si="88"/>
        <v>0</v>
      </c>
      <c r="H28" s="54"/>
      <c r="I28" s="6">
        <f t="shared" si="89"/>
        <v>0</v>
      </c>
      <c r="J28" s="54"/>
      <c r="K28" s="6">
        <f t="shared" si="90"/>
        <v>0</v>
      </c>
      <c r="L28" s="6">
        <f t="shared" ref="L28:L33" si="104">E28+G28+I28+K28</f>
        <v>0</v>
      </c>
      <c r="M28" s="6" t="e">
        <f t="shared" ref="M28:M33" si="105">L28/C28</f>
        <v>#DIV/0!</v>
      </c>
      <c r="N28" s="70"/>
      <c r="O28" s="54"/>
      <c r="P28" s="54"/>
      <c r="Q28" s="76" t="e">
        <f t="shared" ref="Q28:Q34" si="106">L28/P28</f>
        <v>#DIV/0!</v>
      </c>
      <c r="R28" s="2"/>
      <c r="T28" s="107">
        <v>3300</v>
      </c>
      <c r="U28" s="107">
        <v>3800</v>
      </c>
      <c r="V28" s="107">
        <v>4800</v>
      </c>
      <c r="W28" s="107">
        <v>2000</v>
      </c>
      <c r="X28" s="107"/>
      <c r="Y28" s="77" t="s">
        <v>6</v>
      </c>
      <c r="Z28" s="48">
        <f t="shared" si="91"/>
        <v>16</v>
      </c>
      <c r="AA28" s="57">
        <f t="shared" si="92"/>
        <v>0</v>
      </c>
      <c r="AB28" s="7">
        <f t="shared" si="93"/>
        <v>0</v>
      </c>
      <c r="AC28" s="7">
        <f t="shared" si="94"/>
        <v>0</v>
      </c>
      <c r="AD28" s="7">
        <f t="shared" ref="AD28:AD33" si="107">F28</f>
        <v>0</v>
      </c>
      <c r="AE28" s="7">
        <f t="shared" si="95"/>
        <v>0</v>
      </c>
      <c r="AF28" s="7">
        <f t="shared" ref="AF28:AF33" si="108">H28</f>
        <v>0</v>
      </c>
      <c r="AG28" s="7">
        <f t="shared" si="96"/>
        <v>0</v>
      </c>
      <c r="AH28" s="7">
        <f t="shared" ref="AH28:AH33" si="109">J28</f>
        <v>0</v>
      </c>
      <c r="AI28" s="7">
        <f t="shared" si="97"/>
        <v>0</v>
      </c>
      <c r="AJ28" s="7">
        <f t="shared" ref="AJ28:AJ33" si="110">AC28+AE28+AG28+AI28</f>
        <v>0</v>
      </c>
      <c r="AK28" s="6" t="e">
        <f t="shared" ref="AK28:AK33" si="111">AJ28/AA28</f>
        <v>#DIV/0!</v>
      </c>
      <c r="AL28" s="70">
        <f t="shared" ref="AL28:AN33" si="112">N28</f>
        <v>0</v>
      </c>
      <c r="AM28" s="7">
        <f t="shared" si="112"/>
        <v>0</v>
      </c>
      <c r="AN28" s="6">
        <f t="shared" si="112"/>
        <v>0</v>
      </c>
      <c r="AO28" s="76" t="e">
        <f t="shared" ref="AO28:AO33" si="113">(AJ28+BH28)/AN28</f>
        <v>#DIV/0!</v>
      </c>
      <c r="AP28" s="2"/>
      <c r="AR28" s="107">
        <v>1700</v>
      </c>
      <c r="AS28" s="107">
        <v>2200</v>
      </c>
      <c r="AT28" s="107">
        <v>2200</v>
      </c>
      <c r="AU28" s="107">
        <v>1400</v>
      </c>
      <c r="AV28" s="107"/>
      <c r="AW28" s="77" t="s">
        <v>6</v>
      </c>
      <c r="AX28" s="48">
        <f t="shared" ref="AX28:AX33" si="114">B28</f>
        <v>16</v>
      </c>
      <c r="AY28" s="57">
        <f t="shared" ref="AY28:AY34" si="115">C28</f>
        <v>0</v>
      </c>
      <c r="AZ28" s="54">
        <v>22</v>
      </c>
      <c r="BA28" s="7">
        <f t="shared" si="98"/>
        <v>0</v>
      </c>
      <c r="BB28" s="54">
        <v>10</v>
      </c>
      <c r="BC28" s="7">
        <f t="shared" si="99"/>
        <v>0</v>
      </c>
      <c r="BD28" s="54">
        <v>6</v>
      </c>
      <c r="BE28" s="6">
        <f t="shared" si="100"/>
        <v>0</v>
      </c>
      <c r="BF28" s="54"/>
      <c r="BG28" s="6">
        <f t="shared" si="101"/>
        <v>0</v>
      </c>
      <c r="BH28" s="6">
        <f t="shared" ref="BH28:BI34" si="116">L28</f>
        <v>0</v>
      </c>
      <c r="BI28" s="6" t="e">
        <f t="shared" si="116"/>
        <v>#DIV/0!</v>
      </c>
      <c r="BJ28" s="6">
        <f t="shared" ref="BJ28:BK34" si="117">AJ28</f>
        <v>0</v>
      </c>
      <c r="BK28" s="7" t="e">
        <f t="shared" si="117"/>
        <v>#DIV/0!</v>
      </c>
      <c r="BL28" s="101">
        <f t="shared" ref="BL28:BM33" si="118">BH28+BJ28</f>
        <v>0</v>
      </c>
      <c r="BM28" s="90" t="e">
        <f t="shared" si="118"/>
        <v>#DIV/0!</v>
      </c>
      <c r="BN28" s="90"/>
      <c r="BO28" s="76" t="e">
        <f t="shared" ref="BO28:BO34" si="119">Q28+AO28</f>
        <v>#DIV/0!</v>
      </c>
      <c r="BP28" s="2"/>
      <c r="BR28" s="55"/>
      <c r="BS28" s="55"/>
      <c r="BT28" s="55"/>
      <c r="BU28" s="55"/>
      <c r="BV28" s="173" t="s">
        <v>6</v>
      </c>
      <c r="BW28" s="190">
        <f t="shared" ref="BW28:BW33" si="120">AX28</f>
        <v>16</v>
      </c>
      <c r="BX28" s="119">
        <v>89</v>
      </c>
      <c r="BY28" s="178">
        <v>188750</v>
      </c>
      <c r="BZ28" s="178">
        <f t="shared" si="102"/>
        <v>2120.7865168539324</v>
      </c>
      <c r="CA28" s="178">
        <v>103150</v>
      </c>
      <c r="CB28" s="179">
        <f t="shared" si="103"/>
        <v>1158.9887640449438</v>
      </c>
      <c r="CC28" s="179">
        <v>1100</v>
      </c>
      <c r="CD28" s="179"/>
      <c r="CE28" s="180">
        <f t="shared" ref="CE28:CE34" si="121">BY28+CA28+CC28+CD28</f>
        <v>293000</v>
      </c>
      <c r="CF28" s="181">
        <f t="shared" ref="CF28:CF33" si="122">CE28/BX28</f>
        <v>3292.1348314606744</v>
      </c>
      <c r="CG28" s="181"/>
      <c r="CH28" s="182" t="e">
        <f t="shared" ref="CH28:CH34" si="123">CE28/CG28</f>
        <v>#DIV/0!</v>
      </c>
      <c r="CJ28" s="326">
        <v>12</v>
      </c>
      <c r="CK28" s="326">
        <v>23.6</v>
      </c>
      <c r="CL28" s="579">
        <v>4</v>
      </c>
      <c r="CM28" s="635">
        <v>2</v>
      </c>
      <c r="CN28" s="635">
        <v>2</v>
      </c>
      <c r="CO28" s="356">
        <f t="shared" ref="CO28:CO33" si="124">SUM(CL28:CN28)/3</f>
        <v>2.6666666666666665</v>
      </c>
      <c r="CQ28" s="42" t="s">
        <v>181</v>
      </c>
      <c r="CS28" s="1">
        <v>4</v>
      </c>
      <c r="CX28" s="326"/>
      <c r="CY28" s="326"/>
      <c r="CZ28" s="334"/>
      <c r="DA28" s="334"/>
      <c r="DB28" s="334"/>
      <c r="DC28" s="356">
        <f t="shared" ref="DC28:DC33" si="125">SUM(CZ28:DB28)/3</f>
        <v>0</v>
      </c>
      <c r="DE28" s="42" t="s">
        <v>181</v>
      </c>
      <c r="DG28" s="1">
        <v>4</v>
      </c>
    </row>
    <row r="29" spans="1:111" ht="23.5" customHeight="1">
      <c r="A29" s="77" t="s">
        <v>7</v>
      </c>
      <c r="B29" s="68">
        <v>17</v>
      </c>
      <c r="C29" s="57">
        <f t="shared" si="86"/>
        <v>0</v>
      </c>
      <c r="D29" s="54"/>
      <c r="E29" s="7">
        <f t="shared" si="87"/>
        <v>0</v>
      </c>
      <c r="F29" s="54"/>
      <c r="G29" s="7">
        <f t="shared" si="88"/>
        <v>0</v>
      </c>
      <c r="H29" s="54"/>
      <c r="I29" s="6">
        <f t="shared" si="89"/>
        <v>0</v>
      </c>
      <c r="J29" s="54"/>
      <c r="K29" s="6">
        <f t="shared" si="90"/>
        <v>0</v>
      </c>
      <c r="L29" s="6">
        <f t="shared" si="104"/>
        <v>0</v>
      </c>
      <c r="M29" s="6" t="e">
        <f t="shared" si="105"/>
        <v>#DIV/0!</v>
      </c>
      <c r="N29" s="70"/>
      <c r="O29" s="54"/>
      <c r="P29" s="54"/>
      <c r="Q29" s="76" t="e">
        <f t="shared" si="106"/>
        <v>#DIV/0!</v>
      </c>
      <c r="R29" s="2"/>
      <c r="T29" s="107">
        <v>3300</v>
      </c>
      <c r="U29" s="107">
        <v>3800</v>
      </c>
      <c r="V29" s="107">
        <v>4800</v>
      </c>
      <c r="W29" s="107">
        <v>2000</v>
      </c>
      <c r="X29" s="107"/>
      <c r="Y29" s="77" t="s">
        <v>7</v>
      </c>
      <c r="Z29" s="48">
        <f t="shared" si="91"/>
        <v>17</v>
      </c>
      <c r="AA29" s="57">
        <f t="shared" si="92"/>
        <v>0</v>
      </c>
      <c r="AB29" s="7">
        <f t="shared" si="93"/>
        <v>0</v>
      </c>
      <c r="AC29" s="7">
        <f t="shared" si="94"/>
        <v>0</v>
      </c>
      <c r="AD29" s="7">
        <f t="shared" si="107"/>
        <v>0</v>
      </c>
      <c r="AE29" s="7">
        <f t="shared" si="95"/>
        <v>0</v>
      </c>
      <c r="AF29" s="7">
        <f t="shared" si="108"/>
        <v>0</v>
      </c>
      <c r="AG29" s="7">
        <f t="shared" si="96"/>
        <v>0</v>
      </c>
      <c r="AH29" s="7">
        <f t="shared" si="109"/>
        <v>0</v>
      </c>
      <c r="AI29" s="7">
        <f t="shared" si="97"/>
        <v>0</v>
      </c>
      <c r="AJ29" s="7">
        <f t="shared" si="110"/>
        <v>0</v>
      </c>
      <c r="AK29" s="6" t="e">
        <f t="shared" si="111"/>
        <v>#DIV/0!</v>
      </c>
      <c r="AL29" s="70">
        <f t="shared" si="112"/>
        <v>0</v>
      </c>
      <c r="AM29" s="7">
        <f t="shared" si="112"/>
        <v>0</v>
      </c>
      <c r="AN29" s="6">
        <f t="shared" si="112"/>
        <v>0</v>
      </c>
      <c r="AO29" s="76" t="e">
        <f t="shared" si="113"/>
        <v>#DIV/0!</v>
      </c>
      <c r="AP29" s="2"/>
      <c r="AR29" s="107">
        <v>1700</v>
      </c>
      <c r="AS29" s="107">
        <v>2200</v>
      </c>
      <c r="AT29" s="107">
        <v>2200</v>
      </c>
      <c r="AU29" s="107">
        <v>1400</v>
      </c>
      <c r="AV29" s="107"/>
      <c r="AW29" s="77" t="s">
        <v>7</v>
      </c>
      <c r="AX29" s="48">
        <f t="shared" si="114"/>
        <v>17</v>
      </c>
      <c r="AY29" s="57">
        <f t="shared" si="115"/>
        <v>0</v>
      </c>
      <c r="AZ29" s="54">
        <v>22</v>
      </c>
      <c r="BA29" s="7">
        <f t="shared" si="98"/>
        <v>0</v>
      </c>
      <c r="BB29" s="54">
        <v>10</v>
      </c>
      <c r="BC29" s="7">
        <f t="shared" si="99"/>
        <v>0</v>
      </c>
      <c r="BD29" s="54">
        <v>6</v>
      </c>
      <c r="BE29" s="6">
        <f t="shared" si="100"/>
        <v>0</v>
      </c>
      <c r="BF29" s="54"/>
      <c r="BG29" s="6">
        <f t="shared" si="101"/>
        <v>0</v>
      </c>
      <c r="BH29" s="6">
        <f t="shared" si="116"/>
        <v>0</v>
      </c>
      <c r="BI29" s="6" t="e">
        <f t="shared" si="116"/>
        <v>#DIV/0!</v>
      </c>
      <c r="BJ29" s="6">
        <f t="shared" si="117"/>
        <v>0</v>
      </c>
      <c r="BK29" s="7" t="e">
        <f t="shared" si="117"/>
        <v>#DIV/0!</v>
      </c>
      <c r="BL29" s="101">
        <f t="shared" si="118"/>
        <v>0</v>
      </c>
      <c r="BM29" s="90" t="e">
        <f t="shared" si="118"/>
        <v>#DIV/0!</v>
      </c>
      <c r="BN29" s="90"/>
      <c r="BO29" s="76" t="e">
        <f t="shared" si="119"/>
        <v>#DIV/0!</v>
      </c>
      <c r="BP29" s="2"/>
      <c r="BR29" s="55"/>
      <c r="BS29" s="55"/>
      <c r="BT29" s="55"/>
      <c r="BU29" s="55"/>
      <c r="BV29" s="173" t="s">
        <v>7</v>
      </c>
      <c r="BW29" s="190">
        <f t="shared" si="120"/>
        <v>17</v>
      </c>
      <c r="BX29" s="119">
        <v>25</v>
      </c>
      <c r="BY29" s="178">
        <v>68450</v>
      </c>
      <c r="BZ29" s="178">
        <f t="shared" si="102"/>
        <v>2738</v>
      </c>
      <c r="CA29" s="178">
        <v>41450</v>
      </c>
      <c r="CB29" s="179">
        <f t="shared" si="103"/>
        <v>1658</v>
      </c>
      <c r="CC29" s="179"/>
      <c r="CD29" s="179"/>
      <c r="CE29" s="180">
        <f t="shared" si="121"/>
        <v>109900</v>
      </c>
      <c r="CF29" s="181">
        <f t="shared" si="122"/>
        <v>4396</v>
      </c>
      <c r="CG29" s="181"/>
      <c r="CH29" s="182" t="e">
        <f t="shared" si="123"/>
        <v>#DIV/0!</v>
      </c>
      <c r="CJ29" s="326">
        <v>18.2</v>
      </c>
      <c r="CK29" s="326">
        <v>24.7</v>
      </c>
      <c r="CL29" s="579">
        <v>4</v>
      </c>
      <c r="CM29" s="635">
        <v>2</v>
      </c>
      <c r="CN29" s="579">
        <v>4</v>
      </c>
      <c r="CO29" s="356">
        <f t="shared" si="124"/>
        <v>3.3333333333333335</v>
      </c>
      <c r="CQ29" s="42" t="s">
        <v>185</v>
      </c>
      <c r="CS29" s="1">
        <v>3</v>
      </c>
      <c r="CX29" s="326"/>
      <c r="CY29" s="326"/>
      <c r="CZ29" s="334"/>
      <c r="DA29" s="334"/>
      <c r="DB29" s="334"/>
      <c r="DC29" s="356">
        <f t="shared" si="125"/>
        <v>0</v>
      </c>
      <c r="DE29" s="42" t="s">
        <v>185</v>
      </c>
      <c r="DG29" s="1">
        <v>3</v>
      </c>
    </row>
    <row r="30" spans="1:111" ht="23.5" customHeight="1">
      <c r="A30" s="77" t="s">
        <v>8</v>
      </c>
      <c r="B30" s="68">
        <v>18</v>
      </c>
      <c r="C30" s="57">
        <f t="shared" si="86"/>
        <v>0</v>
      </c>
      <c r="D30" s="54"/>
      <c r="E30" s="7">
        <f t="shared" si="87"/>
        <v>0</v>
      </c>
      <c r="F30" s="54"/>
      <c r="G30" s="7">
        <f t="shared" si="88"/>
        <v>0</v>
      </c>
      <c r="H30" s="54"/>
      <c r="I30" s="6">
        <f t="shared" si="89"/>
        <v>0</v>
      </c>
      <c r="J30" s="54"/>
      <c r="K30" s="6">
        <f t="shared" si="90"/>
        <v>0</v>
      </c>
      <c r="L30" s="6">
        <f t="shared" si="104"/>
        <v>0</v>
      </c>
      <c r="M30" s="6" t="e">
        <f t="shared" si="105"/>
        <v>#DIV/0!</v>
      </c>
      <c r="N30" s="70"/>
      <c r="O30" s="54"/>
      <c r="P30" s="54"/>
      <c r="Q30" s="76" t="e">
        <f t="shared" si="106"/>
        <v>#DIV/0!</v>
      </c>
      <c r="R30" s="2"/>
      <c r="T30" s="107">
        <v>3300</v>
      </c>
      <c r="U30" s="107">
        <v>3800</v>
      </c>
      <c r="V30" s="107">
        <v>4800</v>
      </c>
      <c r="W30" s="107">
        <v>2000</v>
      </c>
      <c r="X30" s="107"/>
      <c r="Y30" s="77" t="s">
        <v>8</v>
      </c>
      <c r="Z30" s="48">
        <f t="shared" si="91"/>
        <v>18</v>
      </c>
      <c r="AA30" s="57">
        <f t="shared" si="92"/>
        <v>0</v>
      </c>
      <c r="AB30" s="7">
        <f t="shared" si="93"/>
        <v>0</v>
      </c>
      <c r="AC30" s="7">
        <f t="shared" si="94"/>
        <v>0</v>
      </c>
      <c r="AD30" s="7">
        <f t="shared" si="107"/>
        <v>0</v>
      </c>
      <c r="AE30" s="7">
        <f t="shared" si="95"/>
        <v>0</v>
      </c>
      <c r="AF30" s="7">
        <f t="shared" si="108"/>
        <v>0</v>
      </c>
      <c r="AG30" s="7">
        <f t="shared" si="96"/>
        <v>0</v>
      </c>
      <c r="AH30" s="7">
        <f t="shared" si="109"/>
        <v>0</v>
      </c>
      <c r="AI30" s="7">
        <f t="shared" si="97"/>
        <v>0</v>
      </c>
      <c r="AJ30" s="7">
        <f t="shared" si="110"/>
        <v>0</v>
      </c>
      <c r="AK30" s="6" t="e">
        <f t="shared" si="111"/>
        <v>#DIV/0!</v>
      </c>
      <c r="AL30" s="70">
        <f t="shared" si="112"/>
        <v>0</v>
      </c>
      <c r="AM30" s="7">
        <f t="shared" si="112"/>
        <v>0</v>
      </c>
      <c r="AN30" s="6">
        <f t="shared" si="112"/>
        <v>0</v>
      </c>
      <c r="AO30" s="76" t="e">
        <f t="shared" si="113"/>
        <v>#DIV/0!</v>
      </c>
      <c r="AP30" s="2"/>
      <c r="AR30" s="107">
        <v>1700</v>
      </c>
      <c r="AS30" s="107">
        <v>2200</v>
      </c>
      <c r="AT30" s="107">
        <v>2200</v>
      </c>
      <c r="AU30" s="107">
        <v>1400</v>
      </c>
      <c r="AV30" s="107"/>
      <c r="AW30" s="77" t="s">
        <v>8</v>
      </c>
      <c r="AX30" s="48">
        <f t="shared" si="114"/>
        <v>18</v>
      </c>
      <c r="AY30" s="57">
        <f t="shared" si="115"/>
        <v>0</v>
      </c>
      <c r="AZ30" s="54">
        <v>10</v>
      </c>
      <c r="BA30" s="7">
        <f t="shared" si="98"/>
        <v>0</v>
      </c>
      <c r="BB30" s="54">
        <v>24</v>
      </c>
      <c r="BC30" s="7">
        <f t="shared" si="99"/>
        <v>0</v>
      </c>
      <c r="BD30" s="54">
        <v>12</v>
      </c>
      <c r="BE30" s="6">
        <f t="shared" si="100"/>
        <v>0</v>
      </c>
      <c r="BF30" s="54"/>
      <c r="BG30" s="6">
        <f t="shared" si="101"/>
        <v>0</v>
      </c>
      <c r="BH30" s="6">
        <f t="shared" si="116"/>
        <v>0</v>
      </c>
      <c r="BI30" s="6" t="e">
        <f t="shared" si="116"/>
        <v>#DIV/0!</v>
      </c>
      <c r="BJ30" s="6">
        <f t="shared" si="117"/>
        <v>0</v>
      </c>
      <c r="BK30" s="7" t="e">
        <f t="shared" si="117"/>
        <v>#DIV/0!</v>
      </c>
      <c r="BL30" s="101">
        <f t="shared" si="118"/>
        <v>0</v>
      </c>
      <c r="BM30" s="90" t="e">
        <f t="shared" si="118"/>
        <v>#DIV/0!</v>
      </c>
      <c r="BN30" s="90"/>
      <c r="BO30" s="76" t="e">
        <f t="shared" si="119"/>
        <v>#DIV/0!</v>
      </c>
      <c r="BP30" s="2"/>
      <c r="BR30" s="55"/>
      <c r="BS30" s="55"/>
      <c r="BT30" s="55"/>
      <c r="BU30" s="55"/>
      <c r="BV30" s="173" t="s">
        <v>8</v>
      </c>
      <c r="BW30" s="190">
        <f t="shared" si="120"/>
        <v>18</v>
      </c>
      <c r="BX30" s="119">
        <v>87</v>
      </c>
      <c r="BY30" s="178">
        <v>191400</v>
      </c>
      <c r="BZ30" s="178">
        <f t="shared" si="102"/>
        <v>2200</v>
      </c>
      <c r="CA30" s="178">
        <v>107450</v>
      </c>
      <c r="CB30" s="179">
        <f t="shared" si="103"/>
        <v>1235.0574712643679</v>
      </c>
      <c r="CC30" s="179"/>
      <c r="CD30" s="179"/>
      <c r="CE30" s="180">
        <f t="shared" si="121"/>
        <v>298850</v>
      </c>
      <c r="CF30" s="181">
        <f t="shared" si="122"/>
        <v>3435.0574712643679</v>
      </c>
      <c r="CG30" s="181"/>
      <c r="CH30" s="182" t="e">
        <f t="shared" si="123"/>
        <v>#DIV/0!</v>
      </c>
      <c r="CJ30" s="326">
        <v>16.899999999999999</v>
      </c>
      <c r="CK30" s="326">
        <v>25</v>
      </c>
      <c r="CL30" s="578">
        <v>5</v>
      </c>
      <c r="CM30" s="635">
        <v>2</v>
      </c>
      <c r="CN30" s="579">
        <v>4</v>
      </c>
      <c r="CO30" s="356">
        <f t="shared" si="124"/>
        <v>3.6666666666666665</v>
      </c>
      <c r="CQ30" s="42" t="s">
        <v>177</v>
      </c>
      <c r="CS30" s="1">
        <v>2</v>
      </c>
      <c r="CX30" s="326"/>
      <c r="CY30" s="326"/>
      <c r="CZ30" s="334"/>
      <c r="DA30" s="334"/>
      <c r="DB30" s="334"/>
      <c r="DC30" s="356">
        <f t="shared" si="125"/>
        <v>0</v>
      </c>
      <c r="DE30" s="42" t="s">
        <v>177</v>
      </c>
      <c r="DG30" s="1">
        <v>2</v>
      </c>
    </row>
    <row r="31" spans="1:111" ht="23.5" customHeight="1">
      <c r="A31" s="77" t="s">
        <v>9</v>
      </c>
      <c r="B31" s="68">
        <v>19</v>
      </c>
      <c r="C31" s="57">
        <f t="shared" si="86"/>
        <v>0</v>
      </c>
      <c r="D31" s="54"/>
      <c r="E31" s="7">
        <f t="shared" si="87"/>
        <v>0</v>
      </c>
      <c r="F31" s="54"/>
      <c r="G31" s="7">
        <f t="shared" si="88"/>
        <v>0</v>
      </c>
      <c r="H31" s="54"/>
      <c r="I31" s="6">
        <f t="shared" si="89"/>
        <v>0</v>
      </c>
      <c r="J31" s="54"/>
      <c r="K31" s="6">
        <f t="shared" si="90"/>
        <v>0</v>
      </c>
      <c r="L31" s="6">
        <f t="shared" si="104"/>
        <v>0</v>
      </c>
      <c r="M31" s="6" t="e">
        <f t="shared" si="105"/>
        <v>#DIV/0!</v>
      </c>
      <c r="N31" s="70"/>
      <c r="O31" s="54"/>
      <c r="P31" s="54"/>
      <c r="Q31" s="76" t="e">
        <f t="shared" si="106"/>
        <v>#DIV/0!</v>
      </c>
      <c r="R31" s="2"/>
      <c r="T31" s="107">
        <v>3300</v>
      </c>
      <c r="U31" s="107">
        <v>3800</v>
      </c>
      <c r="V31" s="107">
        <v>4800</v>
      </c>
      <c r="W31" s="107">
        <v>2000</v>
      </c>
      <c r="X31" s="107"/>
      <c r="Y31" s="77" t="s">
        <v>9</v>
      </c>
      <c r="Z31" s="48">
        <f t="shared" si="91"/>
        <v>19</v>
      </c>
      <c r="AA31" s="57">
        <f t="shared" si="92"/>
        <v>0</v>
      </c>
      <c r="AB31" s="7">
        <f t="shared" si="93"/>
        <v>0</v>
      </c>
      <c r="AC31" s="7">
        <f t="shared" si="94"/>
        <v>0</v>
      </c>
      <c r="AD31" s="7">
        <f t="shared" si="107"/>
        <v>0</v>
      </c>
      <c r="AE31" s="7">
        <f t="shared" si="95"/>
        <v>0</v>
      </c>
      <c r="AF31" s="7">
        <f t="shared" si="108"/>
        <v>0</v>
      </c>
      <c r="AG31" s="7">
        <f t="shared" si="96"/>
        <v>0</v>
      </c>
      <c r="AH31" s="7">
        <f t="shared" si="109"/>
        <v>0</v>
      </c>
      <c r="AI31" s="7">
        <f t="shared" si="97"/>
        <v>0</v>
      </c>
      <c r="AJ31" s="7">
        <f t="shared" si="110"/>
        <v>0</v>
      </c>
      <c r="AK31" s="6" t="e">
        <f t="shared" si="111"/>
        <v>#DIV/0!</v>
      </c>
      <c r="AL31" s="70">
        <f t="shared" si="112"/>
        <v>0</v>
      </c>
      <c r="AM31" s="7">
        <f t="shared" si="112"/>
        <v>0</v>
      </c>
      <c r="AN31" s="6">
        <f t="shared" si="112"/>
        <v>0</v>
      </c>
      <c r="AO31" s="76" t="e">
        <f t="shared" si="113"/>
        <v>#DIV/0!</v>
      </c>
      <c r="AP31" s="2"/>
      <c r="AR31" s="107">
        <v>1700</v>
      </c>
      <c r="AS31" s="107">
        <v>2200</v>
      </c>
      <c r="AT31" s="107">
        <v>2200</v>
      </c>
      <c r="AU31" s="107">
        <v>1400</v>
      </c>
      <c r="AV31" s="107"/>
      <c r="AW31" s="77" t="s">
        <v>9</v>
      </c>
      <c r="AX31" s="48">
        <f t="shared" si="114"/>
        <v>19</v>
      </c>
      <c r="AY31" s="57">
        <f t="shared" si="115"/>
        <v>0</v>
      </c>
      <c r="AZ31" s="54">
        <v>10</v>
      </c>
      <c r="BA31" s="7">
        <f t="shared" si="98"/>
        <v>0</v>
      </c>
      <c r="BB31" s="54">
        <v>24</v>
      </c>
      <c r="BC31" s="7">
        <f t="shared" si="99"/>
        <v>0</v>
      </c>
      <c r="BD31" s="54">
        <v>12</v>
      </c>
      <c r="BE31" s="6">
        <f t="shared" si="100"/>
        <v>0</v>
      </c>
      <c r="BF31" s="54"/>
      <c r="BG31" s="6">
        <f t="shared" si="101"/>
        <v>0</v>
      </c>
      <c r="BH31" s="6">
        <f t="shared" si="116"/>
        <v>0</v>
      </c>
      <c r="BI31" s="6" t="e">
        <f t="shared" si="116"/>
        <v>#DIV/0!</v>
      </c>
      <c r="BJ31" s="6">
        <f t="shared" si="117"/>
        <v>0</v>
      </c>
      <c r="BK31" s="7" t="e">
        <f t="shared" si="117"/>
        <v>#DIV/0!</v>
      </c>
      <c r="BL31" s="101">
        <f t="shared" si="118"/>
        <v>0</v>
      </c>
      <c r="BM31" s="90" t="e">
        <f t="shared" si="118"/>
        <v>#DIV/0!</v>
      </c>
      <c r="BN31" s="90"/>
      <c r="BO31" s="76" t="e">
        <f t="shared" si="119"/>
        <v>#DIV/0!</v>
      </c>
      <c r="BP31" s="2"/>
      <c r="BR31" s="55"/>
      <c r="BS31" s="55"/>
      <c r="BT31" s="55"/>
      <c r="BU31" s="55"/>
      <c r="BV31" s="173" t="s">
        <v>9</v>
      </c>
      <c r="BW31" s="190">
        <f t="shared" si="120"/>
        <v>19</v>
      </c>
      <c r="BX31" s="119">
        <v>39</v>
      </c>
      <c r="BY31" s="178">
        <v>43350</v>
      </c>
      <c r="BZ31" s="178">
        <f t="shared" si="102"/>
        <v>1111.5384615384614</v>
      </c>
      <c r="CA31" s="178">
        <v>47450</v>
      </c>
      <c r="CB31" s="179">
        <f t="shared" si="103"/>
        <v>1216.6666666666667</v>
      </c>
      <c r="CC31" s="179"/>
      <c r="CD31" s="179"/>
      <c r="CE31" s="119">
        <f t="shared" si="121"/>
        <v>90800</v>
      </c>
      <c r="CF31" s="181">
        <f t="shared" si="122"/>
        <v>2328.2051282051284</v>
      </c>
      <c r="CG31" s="181"/>
      <c r="CH31" s="182" t="e">
        <f t="shared" si="123"/>
        <v>#DIV/0!</v>
      </c>
      <c r="CJ31" s="326">
        <v>14</v>
      </c>
      <c r="CK31" s="326">
        <v>23.7</v>
      </c>
      <c r="CL31" s="579">
        <v>4</v>
      </c>
      <c r="CM31" s="579">
        <v>4</v>
      </c>
      <c r="CN31" s="579">
        <v>4</v>
      </c>
      <c r="CO31" s="356">
        <f t="shared" si="124"/>
        <v>4</v>
      </c>
      <c r="CQ31" s="42" t="s">
        <v>178</v>
      </c>
      <c r="CS31" s="1">
        <v>1</v>
      </c>
      <c r="CX31" s="326"/>
      <c r="CY31" s="326"/>
      <c r="CZ31" s="334"/>
      <c r="DA31" s="334"/>
      <c r="DB31" s="334"/>
      <c r="DC31" s="356">
        <f t="shared" si="125"/>
        <v>0</v>
      </c>
      <c r="DE31" s="42" t="s">
        <v>178</v>
      </c>
      <c r="DG31" s="1">
        <v>1</v>
      </c>
    </row>
    <row r="32" spans="1:111" ht="23.5" customHeight="1">
      <c r="A32" s="77" t="s">
        <v>10</v>
      </c>
      <c r="B32" s="68">
        <v>20</v>
      </c>
      <c r="C32" s="57">
        <f t="shared" si="86"/>
        <v>0</v>
      </c>
      <c r="D32" s="54"/>
      <c r="E32" s="7">
        <f t="shared" si="87"/>
        <v>0</v>
      </c>
      <c r="F32" s="54"/>
      <c r="G32" s="7">
        <f t="shared" si="88"/>
        <v>0</v>
      </c>
      <c r="H32" s="54"/>
      <c r="I32" s="6">
        <f t="shared" si="89"/>
        <v>0</v>
      </c>
      <c r="J32" s="54"/>
      <c r="K32" s="6">
        <f t="shared" si="90"/>
        <v>0</v>
      </c>
      <c r="L32" s="6">
        <f t="shared" si="104"/>
        <v>0</v>
      </c>
      <c r="M32" s="6" t="e">
        <f t="shared" si="105"/>
        <v>#DIV/0!</v>
      </c>
      <c r="N32" s="70"/>
      <c r="O32" s="54"/>
      <c r="P32" s="54"/>
      <c r="Q32" s="76" t="e">
        <f t="shared" si="106"/>
        <v>#DIV/0!</v>
      </c>
      <c r="R32" s="2"/>
      <c r="T32" s="107">
        <v>3300</v>
      </c>
      <c r="U32" s="107">
        <v>3800</v>
      </c>
      <c r="V32" s="107">
        <v>4800</v>
      </c>
      <c r="W32" s="107">
        <v>2000</v>
      </c>
      <c r="X32" s="107"/>
      <c r="Y32" s="77" t="s">
        <v>10</v>
      </c>
      <c r="Z32" s="48">
        <f t="shared" si="91"/>
        <v>20</v>
      </c>
      <c r="AA32" s="57">
        <f t="shared" si="92"/>
        <v>0</v>
      </c>
      <c r="AB32" s="7">
        <f t="shared" si="93"/>
        <v>0</v>
      </c>
      <c r="AC32" s="7">
        <f t="shared" si="94"/>
        <v>0</v>
      </c>
      <c r="AD32" s="7">
        <f t="shared" si="107"/>
        <v>0</v>
      </c>
      <c r="AE32" s="7">
        <f t="shared" si="95"/>
        <v>0</v>
      </c>
      <c r="AF32" s="7">
        <f t="shared" si="108"/>
        <v>0</v>
      </c>
      <c r="AG32" s="7">
        <f t="shared" si="96"/>
        <v>0</v>
      </c>
      <c r="AH32" s="7">
        <f t="shared" si="109"/>
        <v>0</v>
      </c>
      <c r="AI32" s="7">
        <f t="shared" si="97"/>
        <v>0</v>
      </c>
      <c r="AJ32" s="7">
        <f t="shared" si="110"/>
        <v>0</v>
      </c>
      <c r="AK32" s="6" t="e">
        <f t="shared" si="111"/>
        <v>#DIV/0!</v>
      </c>
      <c r="AL32" s="70">
        <f t="shared" si="112"/>
        <v>0</v>
      </c>
      <c r="AM32" s="7">
        <f t="shared" si="112"/>
        <v>0</v>
      </c>
      <c r="AN32" s="6">
        <f t="shared" si="112"/>
        <v>0</v>
      </c>
      <c r="AO32" s="76" t="e">
        <f t="shared" si="113"/>
        <v>#DIV/0!</v>
      </c>
      <c r="AP32" s="2"/>
      <c r="AR32" s="107">
        <v>1700</v>
      </c>
      <c r="AS32" s="107">
        <v>2200</v>
      </c>
      <c r="AT32" s="107">
        <v>2200</v>
      </c>
      <c r="AU32" s="107">
        <v>1400</v>
      </c>
      <c r="AV32" s="107"/>
      <c r="AW32" s="77" t="s">
        <v>10</v>
      </c>
      <c r="AX32" s="48">
        <f t="shared" si="114"/>
        <v>20</v>
      </c>
      <c r="AY32" s="57">
        <f t="shared" si="115"/>
        <v>0</v>
      </c>
      <c r="AZ32" s="54">
        <v>10</v>
      </c>
      <c r="BA32" s="7">
        <f t="shared" si="98"/>
        <v>0</v>
      </c>
      <c r="BB32" s="54">
        <v>24</v>
      </c>
      <c r="BC32" s="7">
        <f t="shared" si="99"/>
        <v>0</v>
      </c>
      <c r="BD32" s="54">
        <v>12</v>
      </c>
      <c r="BE32" s="6">
        <f t="shared" si="100"/>
        <v>0</v>
      </c>
      <c r="BF32" s="54"/>
      <c r="BG32" s="6">
        <f t="shared" si="101"/>
        <v>0</v>
      </c>
      <c r="BH32" s="6">
        <f t="shared" si="116"/>
        <v>0</v>
      </c>
      <c r="BI32" s="6" t="e">
        <f t="shared" si="116"/>
        <v>#DIV/0!</v>
      </c>
      <c r="BJ32" s="6">
        <f t="shared" si="117"/>
        <v>0</v>
      </c>
      <c r="BK32" s="7" t="e">
        <f t="shared" si="117"/>
        <v>#DIV/0!</v>
      </c>
      <c r="BL32" s="101">
        <f t="shared" si="118"/>
        <v>0</v>
      </c>
      <c r="BM32" s="90" t="e">
        <f t="shared" si="118"/>
        <v>#DIV/0!</v>
      </c>
      <c r="BN32" s="90"/>
      <c r="BO32" s="76" t="e">
        <f t="shared" si="119"/>
        <v>#DIV/0!</v>
      </c>
      <c r="BP32" s="2"/>
      <c r="BR32" s="55"/>
      <c r="BS32" s="55"/>
      <c r="BT32" s="55"/>
      <c r="BU32" s="55"/>
      <c r="BV32" s="173" t="s">
        <v>10</v>
      </c>
      <c r="BW32" s="190">
        <f t="shared" si="120"/>
        <v>20</v>
      </c>
      <c r="BX32" s="119">
        <v>54</v>
      </c>
      <c r="BY32" s="178">
        <v>135400</v>
      </c>
      <c r="BZ32" s="178">
        <f t="shared" si="102"/>
        <v>2507.4074074074074</v>
      </c>
      <c r="CA32" s="178">
        <v>73100</v>
      </c>
      <c r="CB32" s="179">
        <f t="shared" si="103"/>
        <v>1353.7037037037037</v>
      </c>
      <c r="CC32" s="179"/>
      <c r="CD32" s="179"/>
      <c r="CE32" s="119">
        <f t="shared" si="121"/>
        <v>208500</v>
      </c>
      <c r="CF32" s="181">
        <f t="shared" si="122"/>
        <v>3861.1111111111113</v>
      </c>
      <c r="CG32" s="181"/>
      <c r="CH32" s="182" t="e">
        <f t="shared" si="123"/>
        <v>#DIV/0!</v>
      </c>
      <c r="CJ32" s="326">
        <v>16.3</v>
      </c>
      <c r="CK32" s="326">
        <v>23</v>
      </c>
      <c r="CL32" s="637">
        <v>1</v>
      </c>
      <c r="CM32" s="637">
        <v>1</v>
      </c>
      <c r="CN32" s="635">
        <v>2</v>
      </c>
      <c r="CO32" s="356">
        <f t="shared" si="124"/>
        <v>1.3333333333333333</v>
      </c>
      <c r="CQ32" s="42" t="s">
        <v>183</v>
      </c>
      <c r="CS32" s="1">
        <v>0</v>
      </c>
      <c r="CX32" s="326"/>
      <c r="CY32" s="326"/>
      <c r="CZ32" s="334"/>
      <c r="DA32" s="334"/>
      <c r="DB32" s="334"/>
      <c r="DC32" s="356">
        <f t="shared" si="125"/>
        <v>0</v>
      </c>
      <c r="DE32" s="42" t="s">
        <v>183</v>
      </c>
      <c r="DG32" s="1">
        <v>0</v>
      </c>
    </row>
    <row r="33" spans="1:111" ht="23.5" customHeight="1" thickBot="1">
      <c r="A33" s="78" t="s">
        <v>11</v>
      </c>
      <c r="B33" s="68">
        <v>21</v>
      </c>
      <c r="C33" s="57">
        <f t="shared" si="86"/>
        <v>0</v>
      </c>
      <c r="D33" s="54"/>
      <c r="E33" s="7">
        <f t="shared" si="87"/>
        <v>0</v>
      </c>
      <c r="F33" s="54"/>
      <c r="G33" s="7">
        <f t="shared" si="88"/>
        <v>0</v>
      </c>
      <c r="H33" s="54"/>
      <c r="I33" s="6">
        <f t="shared" si="89"/>
        <v>0</v>
      </c>
      <c r="J33" s="54"/>
      <c r="K33" s="6">
        <f t="shared" si="90"/>
        <v>0</v>
      </c>
      <c r="L33" s="6">
        <f t="shared" si="104"/>
        <v>0</v>
      </c>
      <c r="M33" s="6" t="e">
        <f t="shared" si="105"/>
        <v>#DIV/0!</v>
      </c>
      <c r="N33" s="70"/>
      <c r="O33" s="54"/>
      <c r="P33" s="54"/>
      <c r="Q33" s="76" t="e">
        <f t="shared" si="106"/>
        <v>#DIV/0!</v>
      </c>
      <c r="R33" s="2"/>
      <c r="T33" s="107">
        <v>3300</v>
      </c>
      <c r="U33" s="107">
        <v>3800</v>
      </c>
      <c r="V33" s="107">
        <v>4800</v>
      </c>
      <c r="W33" s="107">
        <v>2000</v>
      </c>
      <c r="X33" s="107"/>
      <c r="Y33" s="78" t="s">
        <v>11</v>
      </c>
      <c r="Z33" s="48">
        <f t="shared" si="91"/>
        <v>21</v>
      </c>
      <c r="AA33" s="57">
        <f t="shared" si="92"/>
        <v>0</v>
      </c>
      <c r="AB33" s="7">
        <f t="shared" si="93"/>
        <v>0</v>
      </c>
      <c r="AC33" s="7">
        <f t="shared" si="94"/>
        <v>0</v>
      </c>
      <c r="AD33" s="7">
        <f t="shared" si="107"/>
        <v>0</v>
      </c>
      <c r="AE33" s="7">
        <f t="shared" si="95"/>
        <v>0</v>
      </c>
      <c r="AF33" s="7">
        <f t="shared" si="108"/>
        <v>0</v>
      </c>
      <c r="AG33" s="7">
        <f t="shared" si="96"/>
        <v>0</v>
      </c>
      <c r="AH33" s="7">
        <f t="shared" si="109"/>
        <v>0</v>
      </c>
      <c r="AI33" s="7">
        <f t="shared" si="97"/>
        <v>0</v>
      </c>
      <c r="AJ33" s="7">
        <f t="shared" si="110"/>
        <v>0</v>
      </c>
      <c r="AK33" s="6" t="e">
        <f t="shared" si="111"/>
        <v>#DIV/0!</v>
      </c>
      <c r="AL33" s="70">
        <f t="shared" si="112"/>
        <v>0</v>
      </c>
      <c r="AM33" s="7">
        <f t="shared" si="112"/>
        <v>0</v>
      </c>
      <c r="AN33" s="6">
        <f t="shared" si="112"/>
        <v>0</v>
      </c>
      <c r="AO33" s="76" t="e">
        <f t="shared" si="113"/>
        <v>#DIV/0!</v>
      </c>
      <c r="AP33" s="2"/>
      <c r="AR33" s="107">
        <v>1700</v>
      </c>
      <c r="AS33" s="107">
        <v>2200</v>
      </c>
      <c r="AT33" s="107">
        <v>2200</v>
      </c>
      <c r="AU33" s="107">
        <v>1400</v>
      </c>
      <c r="AV33" s="107"/>
      <c r="AW33" s="78" t="s">
        <v>11</v>
      </c>
      <c r="AX33" s="48">
        <f t="shared" si="114"/>
        <v>21</v>
      </c>
      <c r="AY33" s="57">
        <f t="shared" si="115"/>
        <v>0</v>
      </c>
      <c r="AZ33" s="54">
        <v>10</v>
      </c>
      <c r="BA33" s="7">
        <f t="shared" si="98"/>
        <v>0</v>
      </c>
      <c r="BB33" s="54">
        <v>28</v>
      </c>
      <c r="BC33" s="7">
        <f t="shared" si="99"/>
        <v>0</v>
      </c>
      <c r="BD33" s="54">
        <v>12</v>
      </c>
      <c r="BE33" s="6">
        <f t="shared" si="100"/>
        <v>0</v>
      </c>
      <c r="BF33" s="54"/>
      <c r="BG33" s="6">
        <f t="shared" si="101"/>
        <v>0</v>
      </c>
      <c r="BH33" s="6">
        <f t="shared" si="116"/>
        <v>0</v>
      </c>
      <c r="BI33" s="6" t="e">
        <f t="shared" si="116"/>
        <v>#DIV/0!</v>
      </c>
      <c r="BJ33" s="6">
        <f t="shared" si="117"/>
        <v>0</v>
      </c>
      <c r="BK33" s="7" t="e">
        <f t="shared" si="117"/>
        <v>#DIV/0!</v>
      </c>
      <c r="BL33" s="101">
        <f t="shared" si="118"/>
        <v>0</v>
      </c>
      <c r="BM33" s="90" t="e">
        <f t="shared" si="118"/>
        <v>#DIV/0!</v>
      </c>
      <c r="BN33" s="90"/>
      <c r="BO33" s="76" t="e">
        <f t="shared" si="119"/>
        <v>#DIV/0!</v>
      </c>
      <c r="BP33" s="2"/>
      <c r="BR33" s="55"/>
      <c r="BS33" s="55"/>
      <c r="BT33" s="55"/>
      <c r="BU33" s="55"/>
      <c r="BV33" s="183" t="s">
        <v>11</v>
      </c>
      <c r="BW33" s="190">
        <f t="shared" si="120"/>
        <v>21</v>
      </c>
      <c r="BX33" s="119">
        <v>67</v>
      </c>
      <c r="BY33" s="178">
        <v>171700</v>
      </c>
      <c r="BZ33" s="178">
        <f t="shared" si="102"/>
        <v>2562.686567164179</v>
      </c>
      <c r="CA33" s="178">
        <v>94700</v>
      </c>
      <c r="CB33" s="179">
        <f t="shared" si="103"/>
        <v>1413.4328358208954</v>
      </c>
      <c r="CC33" s="179">
        <v>13860</v>
      </c>
      <c r="CD33" s="179"/>
      <c r="CE33" s="119">
        <f t="shared" si="121"/>
        <v>280260</v>
      </c>
      <c r="CF33" s="181">
        <f t="shared" si="122"/>
        <v>4182.9850746268658</v>
      </c>
      <c r="CG33" s="181"/>
      <c r="CH33" s="182" t="e">
        <f t="shared" si="123"/>
        <v>#DIV/0!</v>
      </c>
      <c r="CJ33" s="327">
        <v>13.4</v>
      </c>
      <c r="CK33" s="327">
        <v>17.2</v>
      </c>
      <c r="CL33" s="635">
        <v>2</v>
      </c>
      <c r="CM33" s="635">
        <v>2</v>
      </c>
      <c r="CN33" s="635">
        <v>2</v>
      </c>
      <c r="CO33" s="357">
        <f t="shared" si="124"/>
        <v>2</v>
      </c>
      <c r="CQ33" s="1" t="s">
        <v>186</v>
      </c>
      <c r="CX33" s="327"/>
      <c r="CY33" s="327"/>
      <c r="CZ33" s="335"/>
      <c r="DA33" s="334"/>
      <c r="DB33" s="335"/>
      <c r="DC33" s="357">
        <f t="shared" si="125"/>
        <v>0</v>
      </c>
      <c r="DE33" s="1" t="s">
        <v>186</v>
      </c>
    </row>
    <row r="34" spans="1:111" ht="23.5" customHeight="1" thickTop="1" thickBot="1">
      <c r="A34" s="1513" t="s">
        <v>16</v>
      </c>
      <c r="B34" s="1514"/>
      <c r="C34" s="61">
        <f>SUM(C27:C33)</f>
        <v>0</v>
      </c>
      <c r="D34" s="61">
        <f>SUM(D27:D33)</f>
        <v>0</v>
      </c>
      <c r="E34" s="61">
        <f t="shared" ref="E34:J34" si="126">SUM(E27:E33)</f>
        <v>0</v>
      </c>
      <c r="F34" s="61">
        <f t="shared" si="126"/>
        <v>0</v>
      </c>
      <c r="G34" s="61">
        <f t="shared" si="126"/>
        <v>0</v>
      </c>
      <c r="H34" s="61">
        <f t="shared" si="126"/>
        <v>0</v>
      </c>
      <c r="I34" s="61">
        <f t="shared" si="126"/>
        <v>0</v>
      </c>
      <c r="J34" s="61">
        <f t="shared" si="126"/>
        <v>0</v>
      </c>
      <c r="K34" s="61">
        <f>SUM(K27:K33)</f>
        <v>0</v>
      </c>
      <c r="L34" s="61">
        <f>SUM(L27:L33)</f>
        <v>0</v>
      </c>
      <c r="M34" s="61" t="e">
        <f>L34/C34</f>
        <v>#DIV/0!</v>
      </c>
      <c r="N34" s="86"/>
      <c r="O34" s="61">
        <f>SUM(O27:O33)</f>
        <v>0</v>
      </c>
      <c r="P34" s="61">
        <f>SUM(P27:P33)</f>
        <v>0</v>
      </c>
      <c r="Q34" s="76" t="e">
        <f t="shared" si="106"/>
        <v>#DIV/0!</v>
      </c>
      <c r="R34" s="45"/>
      <c r="T34" s="105" t="s">
        <v>48</v>
      </c>
      <c r="U34" s="108" t="e">
        <f>C34/W34</f>
        <v>#DIV/0!</v>
      </c>
      <c r="V34" s="106" t="s">
        <v>49</v>
      </c>
      <c r="W34" s="114">
        <v>0</v>
      </c>
      <c r="Y34" s="1513" t="s">
        <v>16</v>
      </c>
      <c r="Z34" s="1514"/>
      <c r="AA34" s="88">
        <f>SUM(AA27:AA33)</f>
        <v>0</v>
      </c>
      <c r="AB34" s="88">
        <f>SUM(AB27:AB33)</f>
        <v>0</v>
      </c>
      <c r="AC34" s="88">
        <f t="shared" ref="AC34:AH34" si="127">SUM(AC27:AC33)</f>
        <v>0</v>
      </c>
      <c r="AD34" s="88">
        <f t="shared" si="127"/>
        <v>0</v>
      </c>
      <c r="AE34" s="88">
        <f t="shared" si="127"/>
        <v>0</v>
      </c>
      <c r="AF34" s="88">
        <f t="shared" si="127"/>
        <v>0</v>
      </c>
      <c r="AG34" s="88">
        <f t="shared" si="127"/>
        <v>0</v>
      </c>
      <c r="AH34" s="88">
        <f t="shared" si="127"/>
        <v>0</v>
      </c>
      <c r="AI34" s="88">
        <f>SUM(AI27:AI33)</f>
        <v>0</v>
      </c>
      <c r="AJ34" s="88">
        <f>SUM(AJ27:AJ33)</f>
        <v>0</v>
      </c>
      <c r="AK34" s="61" t="e">
        <f>AJ34/AA34</f>
        <v>#DIV/0!</v>
      </c>
      <c r="AL34" s="86"/>
      <c r="AM34" s="61">
        <f>SUM(AM27:AM33)</f>
        <v>0</v>
      </c>
      <c r="AN34" s="61">
        <f>SUM(AN27:AN33)</f>
        <v>0</v>
      </c>
      <c r="AO34" s="76" t="e">
        <f>(AJ34+BH34)/AN34</f>
        <v>#DIV/0!</v>
      </c>
      <c r="AP34" s="45"/>
      <c r="AR34" s="105" t="s">
        <v>48</v>
      </c>
      <c r="AS34" s="108" t="e">
        <f>AA34/AU34</f>
        <v>#DIV/0!</v>
      </c>
      <c r="AT34" s="106" t="s">
        <v>49</v>
      </c>
      <c r="AU34" s="105">
        <f>W34</f>
        <v>0</v>
      </c>
      <c r="AW34" s="1513" t="s">
        <v>16</v>
      </c>
      <c r="AX34" s="1514"/>
      <c r="AY34" s="57">
        <f t="shared" si="115"/>
        <v>0</v>
      </c>
      <c r="AZ34" s="61">
        <f>SUM(AZ27:AZ33)</f>
        <v>84</v>
      </c>
      <c r="BA34" s="61">
        <f t="shared" ref="BA34:BF34" si="128">SUM(BA27:BA33)</f>
        <v>0</v>
      </c>
      <c r="BB34" s="61">
        <f t="shared" si="128"/>
        <v>120</v>
      </c>
      <c r="BC34" s="61">
        <f t="shared" si="128"/>
        <v>0</v>
      </c>
      <c r="BD34" s="61">
        <f t="shared" si="128"/>
        <v>60</v>
      </c>
      <c r="BE34" s="61">
        <f t="shared" si="128"/>
        <v>0</v>
      </c>
      <c r="BF34" s="61">
        <f t="shared" si="128"/>
        <v>0</v>
      </c>
      <c r="BG34" s="61">
        <f>SUM(BG27:BG33)</f>
        <v>0</v>
      </c>
      <c r="BH34" s="6">
        <f t="shared" si="116"/>
        <v>0</v>
      </c>
      <c r="BI34" s="6" t="e">
        <f t="shared" si="116"/>
        <v>#DIV/0!</v>
      </c>
      <c r="BJ34" s="6">
        <f t="shared" si="117"/>
        <v>0</v>
      </c>
      <c r="BK34" s="7" t="e">
        <f t="shared" si="117"/>
        <v>#DIV/0!</v>
      </c>
      <c r="BL34" s="101">
        <f>SUM(BL27:BL33)</f>
        <v>0</v>
      </c>
      <c r="BM34" s="90" t="e">
        <f>BI34+BK34</f>
        <v>#DIV/0!</v>
      </c>
      <c r="BN34" s="91"/>
      <c r="BO34" s="76" t="e">
        <f t="shared" si="119"/>
        <v>#DIV/0!</v>
      </c>
      <c r="BP34" s="45"/>
      <c r="BR34" s="42" t="s">
        <v>48</v>
      </c>
      <c r="BS34" s="59" t="e">
        <f>AY34/BU34</f>
        <v>#DIV/0!</v>
      </c>
      <c r="BT34" s="60" t="s">
        <v>49</v>
      </c>
      <c r="BU34" s="42">
        <f>W34</f>
        <v>0</v>
      </c>
      <c r="BV34" s="1515" t="s">
        <v>16</v>
      </c>
      <c r="BW34" s="1486"/>
      <c r="BX34" s="180">
        <f>SUM(BX27:BX33)</f>
        <v>418</v>
      </c>
      <c r="BY34" s="180">
        <f>SUM(BY27:BY33)</f>
        <v>922700</v>
      </c>
      <c r="BZ34" s="180">
        <f t="shared" si="102"/>
        <v>2207.4162679425835</v>
      </c>
      <c r="CA34" s="180">
        <f>SUM(CA27:CA33)</f>
        <v>493350</v>
      </c>
      <c r="CB34" s="119">
        <f t="shared" si="103"/>
        <v>1180.2631578947369</v>
      </c>
      <c r="CC34" s="119">
        <f>CB34/BY34</f>
        <v>1.2791407368535135E-3</v>
      </c>
      <c r="CD34" s="371">
        <f>SUM(CD27:CD33)</f>
        <v>0</v>
      </c>
      <c r="CE34" s="180">
        <f t="shared" si="121"/>
        <v>1416050.0012791408</v>
      </c>
      <c r="CF34" s="186">
        <f>CE34/BX34</f>
        <v>3387.6794288974661</v>
      </c>
      <c r="CG34" s="186">
        <f>SUM(CG27:CG33)</f>
        <v>0</v>
      </c>
      <c r="CH34" s="182" t="e">
        <f t="shared" si="123"/>
        <v>#DIV/0!</v>
      </c>
      <c r="CI34" s="340">
        <v>7</v>
      </c>
      <c r="CJ34" s="634">
        <f>SUM(CJ27:CJ33)/CI34</f>
        <v>15.342857142857142</v>
      </c>
      <c r="CK34" s="533">
        <f>SUM(CK27:CK33)/CI34</f>
        <v>22.357142857142858</v>
      </c>
      <c r="CL34" s="411">
        <f>SUM(CL27:CL33)/CI34</f>
        <v>3</v>
      </c>
      <c r="CM34" s="411">
        <f>SUM(CM27:CM33)/CI34</f>
        <v>2.1428571428571428</v>
      </c>
      <c r="CN34" s="411">
        <f>SUM(CN27:CN33)/CI34</f>
        <v>3.1428571428571428</v>
      </c>
      <c r="CO34" s="412">
        <f>SUM(CL34:CN34)/3</f>
        <v>2.7619047619047614</v>
      </c>
      <c r="CP34" s="340">
        <v>17</v>
      </c>
      <c r="CQ34" s="1411">
        <f>CE34/CI34</f>
        <v>202292.85732559155</v>
      </c>
      <c r="CR34" s="1412"/>
      <c r="CS34" s="1412"/>
      <c r="CT34" s="1412"/>
      <c r="CU34" s="1413"/>
      <c r="CX34" s="349" t="e">
        <f>SUM(CX27:CX33)/CW34</f>
        <v>#DIV/0!</v>
      </c>
      <c r="CY34" s="351" t="e">
        <f>SUM(CY27:CY33)/CW34</f>
        <v>#DIV/0!</v>
      </c>
      <c r="CZ34" s="351" t="e">
        <f>SUM(CZ27:CZ33)/CW34</f>
        <v>#DIV/0!</v>
      </c>
      <c r="DA34" s="351" t="e">
        <f>SUM(DA27:DA33)/CW34</f>
        <v>#DIV/0!</v>
      </c>
      <c r="DB34" s="351" t="e">
        <f>SUM(DB27:DB33)/CW34</f>
        <v>#DIV/0!</v>
      </c>
      <c r="DC34" s="353" t="e">
        <f>SUM(CZ34:DB34)/3</f>
        <v>#DIV/0!</v>
      </c>
      <c r="DD34" s="340"/>
      <c r="DE34" s="340"/>
      <c r="DF34" s="340"/>
      <c r="DG34" s="340"/>
    </row>
    <row r="35" spans="1:111"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3"/>
      <c r="CJ35" s="1420" t="str">
        <f>BV35</f>
        <v>4th week</v>
      </c>
      <c r="CK35" s="1420"/>
      <c r="CL35" s="1420"/>
      <c r="CM35" s="1420"/>
      <c r="CN35" s="1420"/>
      <c r="CO35" s="1420"/>
      <c r="CX35" s="1420">
        <f>CK35</f>
        <v>0</v>
      </c>
      <c r="CY35" s="1420"/>
      <c r="CZ35" s="1420"/>
      <c r="DA35" s="1420"/>
      <c r="DB35" s="1420"/>
      <c r="DC35" s="1420"/>
    </row>
    <row r="36" spans="1:111"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129</v>
      </c>
      <c r="CH36" s="176" t="s">
        <v>128</v>
      </c>
      <c r="CJ36" s="331" t="s">
        <v>172</v>
      </c>
      <c r="CK36" s="332" t="s">
        <v>173</v>
      </c>
      <c r="CL36" s="65" t="s">
        <v>174</v>
      </c>
      <c r="CM36" s="65" t="s">
        <v>175</v>
      </c>
      <c r="CN36" s="65" t="s">
        <v>176</v>
      </c>
      <c r="CO36" s="333" t="s">
        <v>184</v>
      </c>
      <c r="CQ36" s="1" t="s">
        <v>179</v>
      </c>
      <c r="CS36" s="46" t="s">
        <v>182</v>
      </c>
      <c r="CX36" s="331" t="s">
        <v>172</v>
      </c>
      <c r="CY36" s="332" t="s">
        <v>173</v>
      </c>
      <c r="CZ36" s="65" t="s">
        <v>174</v>
      </c>
      <c r="DA36" s="65" t="s">
        <v>175</v>
      </c>
      <c r="DB36" s="65" t="s">
        <v>176</v>
      </c>
      <c r="DC36" s="333" t="s">
        <v>184</v>
      </c>
      <c r="DE36" s="1" t="s">
        <v>179</v>
      </c>
      <c r="DG36" s="46" t="s">
        <v>182</v>
      </c>
    </row>
    <row r="37" spans="1:111" ht="23.5" customHeight="1">
      <c r="A37" s="75" t="s">
        <v>5</v>
      </c>
      <c r="B37" s="68">
        <v>22</v>
      </c>
      <c r="C37" s="57">
        <f t="shared" ref="C37:C43" si="129">D37+F37+H37+J37</f>
        <v>0</v>
      </c>
      <c r="D37" s="54"/>
      <c r="E37" s="7">
        <f t="shared" ref="E37:E43" si="130">D37*T37</f>
        <v>0</v>
      </c>
      <c r="F37" s="54"/>
      <c r="G37" s="7">
        <f t="shared" ref="G37:G43" si="131">F37*U37</f>
        <v>0</v>
      </c>
      <c r="H37" s="54"/>
      <c r="I37" s="6">
        <f t="shared" ref="I37:I43" si="132">H37*V37</f>
        <v>0</v>
      </c>
      <c r="J37" s="54"/>
      <c r="K37" s="6">
        <f t="shared" ref="K37:K43" si="133">J37*W37</f>
        <v>0</v>
      </c>
      <c r="L37" s="6">
        <f>E37+G37+I37+K37</f>
        <v>0</v>
      </c>
      <c r="M37" s="6" t="e">
        <f>L37/C37</f>
        <v>#DIV/0!</v>
      </c>
      <c r="N37" s="70"/>
      <c r="O37" s="54"/>
      <c r="P37" s="54"/>
      <c r="Q37" s="76" t="e">
        <f>L37/P37</f>
        <v>#DIV/0!</v>
      </c>
      <c r="R37" s="2"/>
      <c r="T37" s="107">
        <v>3300</v>
      </c>
      <c r="U37" s="107">
        <v>3800</v>
      </c>
      <c r="V37" s="107">
        <v>4800</v>
      </c>
      <c r="W37" s="107">
        <v>2000</v>
      </c>
      <c r="X37" s="107"/>
      <c r="Y37" s="75" t="s">
        <v>5</v>
      </c>
      <c r="Z37" s="48">
        <f t="shared" ref="Z37:Z43" si="134">B37</f>
        <v>22</v>
      </c>
      <c r="AA37" s="57">
        <f t="shared" ref="AA37:AA43" si="135">AB37+AD37+AF37+AH37</f>
        <v>0</v>
      </c>
      <c r="AB37" s="7">
        <f t="shared" ref="AB37:AB43" si="136">D37</f>
        <v>0</v>
      </c>
      <c r="AC37" s="7">
        <f t="shared" ref="AC37:AC43" si="137">AB37*AR37</f>
        <v>0</v>
      </c>
      <c r="AD37" s="7">
        <f>F37</f>
        <v>0</v>
      </c>
      <c r="AE37" s="7">
        <f t="shared" ref="AE37:AE43" si="138">AD37*AS37</f>
        <v>0</v>
      </c>
      <c r="AF37" s="7">
        <f>H37</f>
        <v>0</v>
      </c>
      <c r="AG37" s="7">
        <f t="shared" ref="AG37:AG43" si="139">AF37*AT37</f>
        <v>0</v>
      </c>
      <c r="AH37" s="7">
        <f>J37</f>
        <v>0</v>
      </c>
      <c r="AI37" s="7">
        <f t="shared" ref="AI37:AI43" si="140">AH37*AU37</f>
        <v>0</v>
      </c>
      <c r="AJ37" s="7">
        <f>AC37+AE37+AG37+AI37</f>
        <v>0</v>
      </c>
      <c r="AK37" s="6" t="e">
        <f>AJ37/AA37</f>
        <v>#DIV/0!</v>
      </c>
      <c r="AL37" s="70">
        <f>N37</f>
        <v>0</v>
      </c>
      <c r="AM37" s="7">
        <f>O37</f>
        <v>0</v>
      </c>
      <c r="AN37" s="6">
        <f>P37</f>
        <v>0</v>
      </c>
      <c r="AO37" s="76" t="e">
        <f>(AJ37+BH37)/AN37</f>
        <v>#DIV/0!</v>
      </c>
      <c r="AP37" s="2"/>
      <c r="AR37" s="107">
        <v>1700</v>
      </c>
      <c r="AS37" s="107">
        <v>2200</v>
      </c>
      <c r="AT37" s="107">
        <v>2200</v>
      </c>
      <c r="AU37" s="107">
        <v>1400</v>
      </c>
      <c r="AV37" s="107"/>
      <c r="AW37" s="75" t="s">
        <v>5</v>
      </c>
      <c r="AX37" s="48">
        <f>B37</f>
        <v>22</v>
      </c>
      <c r="AY37" s="57">
        <f>C37</f>
        <v>0</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22</v>
      </c>
      <c r="BX37" s="119">
        <v>95</v>
      </c>
      <c r="BY37" s="178">
        <v>216250</v>
      </c>
      <c r="BZ37" s="178">
        <f t="shared" ref="BZ37:BZ44" si="145">BY37/BX37</f>
        <v>2276.3157894736842</v>
      </c>
      <c r="CA37" s="178">
        <v>128300</v>
      </c>
      <c r="CB37" s="179">
        <f t="shared" ref="CB37:CB44" si="146">CA37/BX37</f>
        <v>1350.5263157894738</v>
      </c>
      <c r="CC37" s="179">
        <v>2310</v>
      </c>
      <c r="CD37" s="179"/>
      <c r="CE37" s="180">
        <f>BY37+CA37+CC37+CD37</f>
        <v>346860</v>
      </c>
      <c r="CF37" s="181">
        <f>CE37/BX37</f>
        <v>3651.1578947368421</v>
      </c>
      <c r="CG37" s="181"/>
      <c r="CH37" s="182" t="e">
        <f>CE37/CG37</f>
        <v>#DIV/0!</v>
      </c>
      <c r="CJ37" s="326">
        <v>11.2</v>
      </c>
      <c r="CK37" s="326">
        <v>17.3</v>
      </c>
      <c r="CL37" s="635">
        <v>2</v>
      </c>
      <c r="CM37" s="635">
        <v>2</v>
      </c>
      <c r="CN37" s="635">
        <v>2</v>
      </c>
      <c r="CO37" s="356">
        <f>SUM(CL37:CN37)/3</f>
        <v>2</v>
      </c>
      <c r="CQ37" s="355" t="s">
        <v>180</v>
      </c>
      <c r="CR37" s="3"/>
      <c r="CS37" s="354">
        <v>5</v>
      </c>
      <c r="CX37" s="326"/>
      <c r="CY37" s="326"/>
      <c r="CZ37" s="334"/>
      <c r="DA37" s="334"/>
      <c r="DB37" s="334"/>
      <c r="DC37" s="356">
        <f>SUM(CZ37:DB37)/3</f>
        <v>0</v>
      </c>
      <c r="DE37" s="355" t="s">
        <v>180</v>
      </c>
      <c r="DF37" s="3"/>
      <c r="DG37" s="354">
        <v>5</v>
      </c>
    </row>
    <row r="38" spans="1:111" ht="23.5" customHeight="1">
      <c r="A38" s="77" t="s">
        <v>6</v>
      </c>
      <c r="B38" s="68">
        <v>23</v>
      </c>
      <c r="C38" s="57">
        <f t="shared" si="129"/>
        <v>0</v>
      </c>
      <c r="D38" s="54"/>
      <c r="E38" s="7">
        <f t="shared" si="130"/>
        <v>0</v>
      </c>
      <c r="F38" s="54"/>
      <c r="G38" s="7">
        <f t="shared" si="131"/>
        <v>0</v>
      </c>
      <c r="H38" s="54"/>
      <c r="I38" s="6">
        <f t="shared" si="132"/>
        <v>0</v>
      </c>
      <c r="J38" s="54"/>
      <c r="K38" s="6">
        <f t="shared" si="133"/>
        <v>0</v>
      </c>
      <c r="L38" s="6">
        <f t="shared" ref="L38:L43" si="147">E38+G38+I38+K38</f>
        <v>0</v>
      </c>
      <c r="M38" s="6" t="e">
        <f t="shared" ref="M38:M43" si="148">L38/C38</f>
        <v>#DIV/0!</v>
      </c>
      <c r="N38" s="70"/>
      <c r="O38" s="54"/>
      <c r="P38" s="54"/>
      <c r="Q38" s="76" t="e">
        <f t="shared" ref="Q38:Q44" si="149">L38/P38</f>
        <v>#DIV/0!</v>
      </c>
      <c r="R38" s="2"/>
      <c r="T38" s="107">
        <v>3300</v>
      </c>
      <c r="U38" s="107">
        <v>3800</v>
      </c>
      <c r="V38" s="107">
        <v>4800</v>
      </c>
      <c r="W38" s="107">
        <v>2000</v>
      </c>
      <c r="X38" s="107"/>
      <c r="Y38" s="77" t="s">
        <v>6</v>
      </c>
      <c r="Z38" s="48">
        <f t="shared" si="134"/>
        <v>23</v>
      </c>
      <c r="AA38" s="57">
        <f t="shared" si="135"/>
        <v>0</v>
      </c>
      <c r="AB38" s="7">
        <f t="shared" si="136"/>
        <v>0</v>
      </c>
      <c r="AC38" s="7">
        <f t="shared" si="137"/>
        <v>0</v>
      </c>
      <c r="AD38" s="7">
        <f t="shared" ref="AD38:AD43" si="150">F38</f>
        <v>0</v>
      </c>
      <c r="AE38" s="7">
        <f t="shared" si="138"/>
        <v>0</v>
      </c>
      <c r="AF38" s="7">
        <f t="shared" ref="AF38:AF43" si="151">H38</f>
        <v>0</v>
      </c>
      <c r="AG38" s="7">
        <f t="shared" si="139"/>
        <v>0</v>
      </c>
      <c r="AH38" s="7">
        <f t="shared" ref="AH38:AH43" si="152">J38</f>
        <v>0</v>
      </c>
      <c r="AI38" s="7">
        <f t="shared" si="140"/>
        <v>0</v>
      </c>
      <c r="AJ38" s="7">
        <f t="shared" ref="AJ38:AJ43" si="153">AC38+AE38+AG38+AI38</f>
        <v>0</v>
      </c>
      <c r="AK38" s="6" t="e">
        <f t="shared" ref="AK38:AK43" si="154">AJ38/AA38</f>
        <v>#DIV/0!</v>
      </c>
      <c r="AL38" s="70">
        <f t="shared" ref="AL38:AN43" si="155">N38</f>
        <v>0</v>
      </c>
      <c r="AM38" s="7">
        <f t="shared" si="155"/>
        <v>0</v>
      </c>
      <c r="AN38" s="6">
        <f t="shared" si="155"/>
        <v>0</v>
      </c>
      <c r="AO38" s="76" t="e">
        <f t="shared" ref="AO38:AO43" si="156">(AJ38+BH38)/AN38</f>
        <v>#DIV/0!</v>
      </c>
      <c r="AP38" s="2"/>
      <c r="AR38" s="107">
        <v>1700</v>
      </c>
      <c r="AS38" s="107">
        <v>2200</v>
      </c>
      <c r="AT38" s="107">
        <v>2200</v>
      </c>
      <c r="AU38" s="107">
        <v>1400</v>
      </c>
      <c r="AV38" s="107"/>
      <c r="AW38" s="77" t="s">
        <v>6</v>
      </c>
      <c r="AX38" s="48">
        <f t="shared" ref="AX38:AX43" si="157">B38</f>
        <v>23</v>
      </c>
      <c r="AY38" s="57">
        <f t="shared" ref="AY38:AY44" si="158">C38</f>
        <v>0</v>
      </c>
      <c r="AZ38" s="54">
        <v>22</v>
      </c>
      <c r="BA38" s="7">
        <f t="shared" si="141"/>
        <v>0</v>
      </c>
      <c r="BB38" s="54">
        <v>10</v>
      </c>
      <c r="BC38" s="7">
        <f t="shared" si="142"/>
        <v>0</v>
      </c>
      <c r="BD38" s="54">
        <v>6</v>
      </c>
      <c r="BE38" s="6">
        <f t="shared" si="143"/>
        <v>0</v>
      </c>
      <c r="BF38" s="54"/>
      <c r="BG38" s="6">
        <f t="shared" si="144"/>
        <v>0</v>
      </c>
      <c r="BH38" s="6">
        <f t="shared" ref="BH38:BI44" si="159">L38</f>
        <v>0</v>
      </c>
      <c r="BI38" s="6" t="e">
        <f t="shared" si="159"/>
        <v>#DIV/0!</v>
      </c>
      <c r="BJ38" s="6">
        <f t="shared" ref="BJ38:BK44" si="160">AJ38</f>
        <v>0</v>
      </c>
      <c r="BK38" s="7" t="e">
        <f t="shared" si="160"/>
        <v>#DIV/0!</v>
      </c>
      <c r="BL38" s="101">
        <f t="shared" ref="BL38:BM43" si="161">BH38+BJ38</f>
        <v>0</v>
      </c>
      <c r="BM38" s="90" t="e">
        <f t="shared" si="161"/>
        <v>#DIV/0!</v>
      </c>
      <c r="BN38" s="90"/>
      <c r="BO38" s="76" t="e">
        <f t="shared" ref="BO38:BO44" si="162">Q38+AO38</f>
        <v>#DIV/0!</v>
      </c>
      <c r="BP38" s="2"/>
      <c r="BR38" s="55"/>
      <c r="BS38" s="55"/>
      <c r="BT38" s="55"/>
      <c r="BU38" s="55"/>
      <c r="BV38" s="173" t="s">
        <v>6</v>
      </c>
      <c r="BW38" s="190">
        <f t="shared" ref="BW38:BW43" si="163">AX38</f>
        <v>23</v>
      </c>
      <c r="BX38" s="119">
        <v>109</v>
      </c>
      <c r="BY38" s="178">
        <v>183400</v>
      </c>
      <c r="BZ38" s="178">
        <f t="shared" si="145"/>
        <v>1682.5688073394494</v>
      </c>
      <c r="CA38" s="178">
        <v>124550</v>
      </c>
      <c r="CB38" s="179">
        <f t="shared" si="146"/>
        <v>1142.6605504587155</v>
      </c>
      <c r="CC38" s="179"/>
      <c r="CD38" s="179"/>
      <c r="CE38" s="180">
        <f t="shared" ref="CE38:CE44" si="164">BY38+CA38+CC38+CD38</f>
        <v>307950</v>
      </c>
      <c r="CF38" s="181">
        <f t="shared" ref="CF38:CF43" si="165">CE38/BX38</f>
        <v>2825.229357798165</v>
      </c>
      <c r="CG38" s="181"/>
      <c r="CH38" s="182" t="e">
        <f t="shared" ref="CH38:CH44" si="166">CE38/CG38</f>
        <v>#DIV/0!</v>
      </c>
      <c r="CJ38" s="326">
        <v>10</v>
      </c>
      <c r="CK38" s="326">
        <v>19.8</v>
      </c>
      <c r="CL38" s="579">
        <v>4</v>
      </c>
      <c r="CM38" s="579">
        <v>4</v>
      </c>
      <c r="CN38" s="579">
        <v>4</v>
      </c>
      <c r="CO38" s="356">
        <f t="shared" ref="CO38:CO43" si="167">SUM(CL38:CN38)/3</f>
        <v>4</v>
      </c>
      <c r="CQ38" s="42" t="s">
        <v>181</v>
      </c>
      <c r="CS38" s="1">
        <v>4</v>
      </c>
      <c r="CX38" s="326"/>
      <c r="CY38" s="326"/>
      <c r="CZ38" s="334"/>
      <c r="DA38" s="334"/>
      <c r="DB38" s="334"/>
      <c r="DC38" s="356">
        <f t="shared" ref="DC38:DC43" si="168">SUM(CZ38:DB38)/3</f>
        <v>0</v>
      </c>
      <c r="DE38" s="42" t="s">
        <v>181</v>
      </c>
      <c r="DG38" s="1">
        <v>4</v>
      </c>
    </row>
    <row r="39" spans="1:111" ht="23.5" customHeight="1">
      <c r="A39" s="77" t="s">
        <v>7</v>
      </c>
      <c r="B39" s="68">
        <v>24</v>
      </c>
      <c r="C39" s="57">
        <f t="shared" si="129"/>
        <v>0</v>
      </c>
      <c r="D39" s="54"/>
      <c r="E39" s="7">
        <f t="shared" si="130"/>
        <v>0</v>
      </c>
      <c r="F39" s="54"/>
      <c r="G39" s="7">
        <f t="shared" si="131"/>
        <v>0</v>
      </c>
      <c r="H39" s="54"/>
      <c r="I39" s="6">
        <f t="shared" si="132"/>
        <v>0</v>
      </c>
      <c r="J39" s="54"/>
      <c r="K39" s="6">
        <f t="shared" si="133"/>
        <v>0</v>
      </c>
      <c r="L39" s="6">
        <f t="shared" si="147"/>
        <v>0</v>
      </c>
      <c r="M39" s="6" t="e">
        <f t="shared" si="148"/>
        <v>#DIV/0!</v>
      </c>
      <c r="N39" s="70"/>
      <c r="O39" s="54"/>
      <c r="P39" s="54"/>
      <c r="Q39" s="76" t="e">
        <f t="shared" si="149"/>
        <v>#DIV/0!</v>
      </c>
      <c r="R39" s="2"/>
      <c r="T39" s="107">
        <v>3300</v>
      </c>
      <c r="U39" s="107">
        <v>3800</v>
      </c>
      <c r="V39" s="107">
        <v>4800</v>
      </c>
      <c r="W39" s="107">
        <v>2000</v>
      </c>
      <c r="X39" s="107"/>
      <c r="Y39" s="77" t="s">
        <v>7</v>
      </c>
      <c r="Z39" s="48">
        <f t="shared" si="134"/>
        <v>24</v>
      </c>
      <c r="AA39" s="57">
        <f t="shared" si="135"/>
        <v>0</v>
      </c>
      <c r="AB39" s="7">
        <f t="shared" si="136"/>
        <v>0</v>
      </c>
      <c r="AC39" s="7">
        <f t="shared" si="137"/>
        <v>0</v>
      </c>
      <c r="AD39" s="7">
        <f t="shared" si="150"/>
        <v>0</v>
      </c>
      <c r="AE39" s="7">
        <f t="shared" si="138"/>
        <v>0</v>
      </c>
      <c r="AF39" s="7">
        <f t="shared" si="151"/>
        <v>0</v>
      </c>
      <c r="AG39" s="7">
        <f t="shared" si="139"/>
        <v>0</v>
      </c>
      <c r="AH39" s="7">
        <f t="shared" si="152"/>
        <v>0</v>
      </c>
      <c r="AI39" s="7">
        <f t="shared" si="140"/>
        <v>0</v>
      </c>
      <c r="AJ39" s="7">
        <f t="shared" si="153"/>
        <v>0</v>
      </c>
      <c r="AK39" s="6" t="e">
        <f t="shared" si="154"/>
        <v>#DIV/0!</v>
      </c>
      <c r="AL39" s="70">
        <f t="shared" si="155"/>
        <v>0</v>
      </c>
      <c r="AM39" s="7">
        <f t="shared" si="155"/>
        <v>0</v>
      </c>
      <c r="AN39" s="6">
        <f t="shared" si="155"/>
        <v>0</v>
      </c>
      <c r="AO39" s="76" t="e">
        <f t="shared" si="156"/>
        <v>#DIV/0!</v>
      </c>
      <c r="AP39" s="2"/>
      <c r="AR39" s="107">
        <v>1700</v>
      </c>
      <c r="AS39" s="107">
        <v>2200</v>
      </c>
      <c r="AT39" s="107">
        <v>2200</v>
      </c>
      <c r="AU39" s="107">
        <v>1400</v>
      </c>
      <c r="AV39" s="107"/>
      <c r="AW39" s="77" t="s">
        <v>7</v>
      </c>
      <c r="AX39" s="48">
        <f t="shared" si="157"/>
        <v>24</v>
      </c>
      <c r="AY39" s="57">
        <f t="shared" si="158"/>
        <v>0</v>
      </c>
      <c r="AZ39" s="54">
        <v>22</v>
      </c>
      <c r="BA39" s="7">
        <f t="shared" si="141"/>
        <v>0</v>
      </c>
      <c r="BB39" s="54">
        <v>10</v>
      </c>
      <c r="BC39" s="7">
        <f t="shared" si="142"/>
        <v>0</v>
      </c>
      <c r="BD39" s="54">
        <v>6</v>
      </c>
      <c r="BE39" s="6">
        <f t="shared" si="143"/>
        <v>0</v>
      </c>
      <c r="BF39" s="54"/>
      <c r="BG39" s="6">
        <f t="shared" si="144"/>
        <v>0</v>
      </c>
      <c r="BH39" s="6">
        <f t="shared" si="159"/>
        <v>0</v>
      </c>
      <c r="BI39" s="6" t="e">
        <f t="shared" si="159"/>
        <v>#DIV/0!</v>
      </c>
      <c r="BJ39" s="6">
        <f t="shared" si="160"/>
        <v>0</v>
      </c>
      <c r="BK39" s="7" t="e">
        <f t="shared" si="160"/>
        <v>#DIV/0!</v>
      </c>
      <c r="BL39" s="101">
        <f t="shared" si="161"/>
        <v>0</v>
      </c>
      <c r="BM39" s="90" t="e">
        <f t="shared" si="161"/>
        <v>#DIV/0!</v>
      </c>
      <c r="BN39" s="90"/>
      <c r="BO39" s="76" t="e">
        <f t="shared" si="162"/>
        <v>#DIV/0!</v>
      </c>
      <c r="BP39" s="2"/>
      <c r="BR39" s="55"/>
      <c r="BS39" s="55"/>
      <c r="BT39" s="55"/>
      <c r="BU39" s="55"/>
      <c r="BV39" s="173" t="s">
        <v>7</v>
      </c>
      <c r="BW39" s="190">
        <f t="shared" si="163"/>
        <v>24</v>
      </c>
      <c r="BX39" s="119">
        <v>45</v>
      </c>
      <c r="BY39" s="178">
        <v>75400</v>
      </c>
      <c r="BZ39" s="178">
        <f t="shared" si="145"/>
        <v>1675.5555555555557</v>
      </c>
      <c r="CA39" s="178">
        <v>40000</v>
      </c>
      <c r="CB39" s="179">
        <f t="shared" si="146"/>
        <v>888.88888888888891</v>
      </c>
      <c r="CC39" s="179"/>
      <c r="CD39" s="179"/>
      <c r="CE39" s="180">
        <f t="shared" si="164"/>
        <v>115400</v>
      </c>
      <c r="CF39" s="181">
        <f t="shared" si="165"/>
        <v>2564.4444444444443</v>
      </c>
      <c r="CG39" s="181"/>
      <c r="CH39" s="182" t="e">
        <f t="shared" si="166"/>
        <v>#DIV/0!</v>
      </c>
      <c r="CJ39" s="326">
        <v>10.1</v>
      </c>
      <c r="CK39" s="326">
        <v>22.2</v>
      </c>
      <c r="CL39" s="579">
        <v>4</v>
      </c>
      <c r="CM39" s="579">
        <v>4</v>
      </c>
      <c r="CN39" s="579">
        <v>4</v>
      </c>
      <c r="CO39" s="356">
        <f t="shared" si="167"/>
        <v>4</v>
      </c>
      <c r="CQ39" s="42" t="s">
        <v>185</v>
      </c>
      <c r="CS39" s="1">
        <v>3</v>
      </c>
      <c r="CX39" s="326"/>
      <c r="CY39" s="326"/>
      <c r="CZ39" s="334"/>
      <c r="DA39" s="334"/>
      <c r="DB39" s="334"/>
      <c r="DC39" s="356">
        <f t="shared" si="168"/>
        <v>0</v>
      </c>
      <c r="DE39" s="42" t="s">
        <v>185</v>
      </c>
      <c r="DG39" s="1">
        <v>3</v>
      </c>
    </row>
    <row r="40" spans="1:111" ht="23.5" customHeight="1">
      <c r="A40" s="77" t="s">
        <v>8</v>
      </c>
      <c r="B40" s="68">
        <v>25</v>
      </c>
      <c r="C40" s="57">
        <f t="shared" si="129"/>
        <v>0</v>
      </c>
      <c r="D40" s="54"/>
      <c r="E40" s="7">
        <f t="shared" si="130"/>
        <v>0</v>
      </c>
      <c r="F40" s="54"/>
      <c r="G40" s="7">
        <f t="shared" si="131"/>
        <v>0</v>
      </c>
      <c r="H40" s="54"/>
      <c r="I40" s="6">
        <f t="shared" si="132"/>
        <v>0</v>
      </c>
      <c r="J40" s="54"/>
      <c r="K40" s="6">
        <f t="shared" si="133"/>
        <v>0</v>
      </c>
      <c r="L40" s="6">
        <f t="shared" si="147"/>
        <v>0</v>
      </c>
      <c r="M40" s="6" t="e">
        <f t="shared" si="148"/>
        <v>#DIV/0!</v>
      </c>
      <c r="N40" s="70"/>
      <c r="O40" s="54"/>
      <c r="P40" s="54"/>
      <c r="Q40" s="76" t="e">
        <f t="shared" si="149"/>
        <v>#DIV/0!</v>
      </c>
      <c r="R40" s="2"/>
      <c r="T40" s="107">
        <v>3300</v>
      </c>
      <c r="U40" s="107">
        <v>3800</v>
      </c>
      <c r="V40" s="107">
        <v>4800</v>
      </c>
      <c r="W40" s="107">
        <v>2000</v>
      </c>
      <c r="X40" s="107"/>
      <c r="Y40" s="77" t="s">
        <v>8</v>
      </c>
      <c r="Z40" s="48">
        <f t="shared" si="134"/>
        <v>25</v>
      </c>
      <c r="AA40" s="57">
        <f t="shared" si="135"/>
        <v>0</v>
      </c>
      <c r="AB40" s="7">
        <f t="shared" si="136"/>
        <v>0</v>
      </c>
      <c r="AC40" s="7">
        <f t="shared" si="137"/>
        <v>0</v>
      </c>
      <c r="AD40" s="7">
        <f t="shared" si="150"/>
        <v>0</v>
      </c>
      <c r="AE40" s="7">
        <f t="shared" si="138"/>
        <v>0</v>
      </c>
      <c r="AF40" s="7">
        <f t="shared" si="151"/>
        <v>0</v>
      </c>
      <c r="AG40" s="7">
        <f t="shared" si="139"/>
        <v>0</v>
      </c>
      <c r="AH40" s="7">
        <f t="shared" si="152"/>
        <v>0</v>
      </c>
      <c r="AI40" s="7">
        <f t="shared" si="140"/>
        <v>0</v>
      </c>
      <c r="AJ40" s="7">
        <f t="shared" si="153"/>
        <v>0</v>
      </c>
      <c r="AK40" s="6" t="e">
        <f t="shared" si="154"/>
        <v>#DIV/0!</v>
      </c>
      <c r="AL40" s="70">
        <f t="shared" si="155"/>
        <v>0</v>
      </c>
      <c r="AM40" s="7">
        <f t="shared" si="155"/>
        <v>0</v>
      </c>
      <c r="AN40" s="6">
        <f t="shared" si="155"/>
        <v>0</v>
      </c>
      <c r="AO40" s="76" t="e">
        <f t="shared" si="156"/>
        <v>#DIV/0!</v>
      </c>
      <c r="AP40" s="2"/>
      <c r="AR40" s="107">
        <v>1700</v>
      </c>
      <c r="AS40" s="107">
        <v>2200</v>
      </c>
      <c r="AT40" s="107">
        <v>2200</v>
      </c>
      <c r="AU40" s="107">
        <v>1400</v>
      </c>
      <c r="AV40" s="107"/>
      <c r="AW40" s="77" t="s">
        <v>8</v>
      </c>
      <c r="AX40" s="48">
        <f t="shared" si="157"/>
        <v>25</v>
      </c>
      <c r="AY40" s="57">
        <f t="shared" si="158"/>
        <v>0</v>
      </c>
      <c r="AZ40" s="54">
        <v>10</v>
      </c>
      <c r="BA40" s="7">
        <f t="shared" si="141"/>
        <v>0</v>
      </c>
      <c r="BB40" s="54">
        <v>24</v>
      </c>
      <c r="BC40" s="7">
        <f t="shared" si="142"/>
        <v>0</v>
      </c>
      <c r="BD40" s="54">
        <v>12</v>
      </c>
      <c r="BE40" s="6">
        <f t="shared" si="143"/>
        <v>0</v>
      </c>
      <c r="BF40" s="54"/>
      <c r="BG40" s="6">
        <f t="shared" si="144"/>
        <v>0</v>
      </c>
      <c r="BH40" s="6">
        <f t="shared" si="159"/>
        <v>0</v>
      </c>
      <c r="BI40" s="6" t="e">
        <f t="shared" si="159"/>
        <v>#DIV/0!</v>
      </c>
      <c r="BJ40" s="6">
        <f t="shared" si="160"/>
        <v>0</v>
      </c>
      <c r="BK40" s="7" t="e">
        <f t="shared" si="160"/>
        <v>#DIV/0!</v>
      </c>
      <c r="BL40" s="101">
        <f t="shared" si="161"/>
        <v>0</v>
      </c>
      <c r="BM40" s="90" t="e">
        <f t="shared" si="161"/>
        <v>#DIV/0!</v>
      </c>
      <c r="BN40" s="90"/>
      <c r="BO40" s="76" t="e">
        <f t="shared" si="162"/>
        <v>#DIV/0!</v>
      </c>
      <c r="BP40" s="2"/>
      <c r="BR40" s="55"/>
      <c r="BS40" s="55"/>
      <c r="BT40" s="55"/>
      <c r="BU40" s="55"/>
      <c r="BV40" s="173" t="s">
        <v>8</v>
      </c>
      <c r="BW40" s="190">
        <f t="shared" si="163"/>
        <v>25</v>
      </c>
      <c r="BX40" s="119">
        <v>40</v>
      </c>
      <c r="BY40" s="178">
        <v>83000</v>
      </c>
      <c r="BZ40" s="178">
        <f t="shared" si="145"/>
        <v>2075</v>
      </c>
      <c r="CA40" s="178">
        <v>52400</v>
      </c>
      <c r="CB40" s="179">
        <f t="shared" si="146"/>
        <v>1310</v>
      </c>
      <c r="CC40" s="179"/>
      <c r="CD40" s="179"/>
      <c r="CE40" s="180">
        <f t="shared" si="164"/>
        <v>135400</v>
      </c>
      <c r="CF40" s="181">
        <f t="shared" si="165"/>
        <v>3385</v>
      </c>
      <c r="CG40" s="181"/>
      <c r="CH40" s="182" t="e">
        <f t="shared" si="166"/>
        <v>#DIV/0!</v>
      </c>
      <c r="CJ40" s="326">
        <v>13.6</v>
      </c>
      <c r="CK40" s="326">
        <v>21</v>
      </c>
      <c r="CL40" s="579">
        <v>4</v>
      </c>
      <c r="CM40" s="579">
        <v>4</v>
      </c>
      <c r="CN40" s="635">
        <v>2</v>
      </c>
      <c r="CO40" s="356">
        <f t="shared" si="167"/>
        <v>3.3333333333333335</v>
      </c>
      <c r="CQ40" s="42" t="s">
        <v>177</v>
      </c>
      <c r="CS40" s="1">
        <v>2</v>
      </c>
      <c r="CX40" s="326"/>
      <c r="CY40" s="326"/>
      <c r="CZ40" s="334"/>
      <c r="DA40" s="334"/>
      <c r="DB40" s="334"/>
      <c r="DC40" s="356">
        <f t="shared" si="168"/>
        <v>0</v>
      </c>
      <c r="DE40" s="42" t="s">
        <v>177</v>
      </c>
      <c r="DG40" s="1">
        <v>2</v>
      </c>
    </row>
    <row r="41" spans="1:111" ht="23.5" customHeight="1">
      <c r="A41" s="77" t="s">
        <v>9</v>
      </c>
      <c r="B41" s="68">
        <v>26</v>
      </c>
      <c r="C41" s="57">
        <f t="shared" si="129"/>
        <v>0</v>
      </c>
      <c r="D41" s="54"/>
      <c r="E41" s="7">
        <f t="shared" si="130"/>
        <v>0</v>
      </c>
      <c r="F41" s="54"/>
      <c r="G41" s="7">
        <f t="shared" si="131"/>
        <v>0</v>
      </c>
      <c r="H41" s="54"/>
      <c r="I41" s="6">
        <f t="shared" si="132"/>
        <v>0</v>
      </c>
      <c r="J41" s="54"/>
      <c r="K41" s="6">
        <f t="shared" si="133"/>
        <v>0</v>
      </c>
      <c r="L41" s="6">
        <f t="shared" si="147"/>
        <v>0</v>
      </c>
      <c r="M41" s="6" t="e">
        <f t="shared" si="148"/>
        <v>#DIV/0!</v>
      </c>
      <c r="N41" s="70"/>
      <c r="O41" s="54"/>
      <c r="P41" s="54"/>
      <c r="Q41" s="76" t="e">
        <f t="shared" si="149"/>
        <v>#DIV/0!</v>
      </c>
      <c r="R41" s="2"/>
      <c r="T41" s="107">
        <v>3300</v>
      </c>
      <c r="U41" s="107">
        <v>3800</v>
      </c>
      <c r="V41" s="107">
        <v>4800</v>
      </c>
      <c r="W41" s="107">
        <v>2000</v>
      </c>
      <c r="X41" s="107"/>
      <c r="Y41" s="77" t="s">
        <v>9</v>
      </c>
      <c r="Z41" s="48">
        <f t="shared" si="134"/>
        <v>26</v>
      </c>
      <c r="AA41" s="57">
        <f t="shared" si="135"/>
        <v>0</v>
      </c>
      <c r="AB41" s="7">
        <f t="shared" si="136"/>
        <v>0</v>
      </c>
      <c r="AC41" s="7">
        <f t="shared" si="137"/>
        <v>0</v>
      </c>
      <c r="AD41" s="7">
        <f t="shared" si="150"/>
        <v>0</v>
      </c>
      <c r="AE41" s="7">
        <f t="shared" si="138"/>
        <v>0</v>
      </c>
      <c r="AF41" s="7">
        <f t="shared" si="151"/>
        <v>0</v>
      </c>
      <c r="AG41" s="7">
        <f t="shared" si="139"/>
        <v>0</v>
      </c>
      <c r="AH41" s="7">
        <f t="shared" si="152"/>
        <v>0</v>
      </c>
      <c r="AI41" s="7">
        <f t="shared" si="140"/>
        <v>0</v>
      </c>
      <c r="AJ41" s="7">
        <f t="shared" si="153"/>
        <v>0</v>
      </c>
      <c r="AK41" s="6" t="e">
        <f t="shared" si="154"/>
        <v>#DIV/0!</v>
      </c>
      <c r="AL41" s="70">
        <f t="shared" si="155"/>
        <v>0</v>
      </c>
      <c r="AM41" s="7">
        <f t="shared" si="155"/>
        <v>0</v>
      </c>
      <c r="AN41" s="6">
        <f t="shared" si="155"/>
        <v>0</v>
      </c>
      <c r="AO41" s="76" t="e">
        <f t="shared" si="156"/>
        <v>#DIV/0!</v>
      </c>
      <c r="AP41" s="2"/>
      <c r="AR41" s="107">
        <v>1700</v>
      </c>
      <c r="AS41" s="107">
        <v>2200</v>
      </c>
      <c r="AT41" s="107">
        <v>2200</v>
      </c>
      <c r="AU41" s="107">
        <v>1400</v>
      </c>
      <c r="AV41" s="107"/>
      <c r="AW41" s="77" t="s">
        <v>9</v>
      </c>
      <c r="AX41" s="48">
        <f t="shared" si="157"/>
        <v>26</v>
      </c>
      <c r="AY41" s="57">
        <f t="shared" si="158"/>
        <v>0</v>
      </c>
      <c r="AZ41" s="54">
        <v>10</v>
      </c>
      <c r="BA41" s="7">
        <f t="shared" si="141"/>
        <v>0</v>
      </c>
      <c r="BB41" s="54">
        <v>24</v>
      </c>
      <c r="BC41" s="7">
        <f t="shared" si="142"/>
        <v>0</v>
      </c>
      <c r="BD41" s="54">
        <v>12</v>
      </c>
      <c r="BE41" s="6">
        <f t="shared" si="143"/>
        <v>0</v>
      </c>
      <c r="BF41" s="54"/>
      <c r="BG41" s="6">
        <f t="shared" si="144"/>
        <v>0</v>
      </c>
      <c r="BH41" s="6">
        <f t="shared" si="159"/>
        <v>0</v>
      </c>
      <c r="BI41" s="6" t="e">
        <f t="shared" si="159"/>
        <v>#DIV/0!</v>
      </c>
      <c r="BJ41" s="6">
        <f t="shared" si="160"/>
        <v>0</v>
      </c>
      <c r="BK41" s="7" t="e">
        <f t="shared" si="160"/>
        <v>#DIV/0!</v>
      </c>
      <c r="BL41" s="101">
        <f t="shared" si="161"/>
        <v>0</v>
      </c>
      <c r="BM41" s="90" t="e">
        <f t="shared" si="161"/>
        <v>#DIV/0!</v>
      </c>
      <c r="BN41" s="90"/>
      <c r="BO41" s="76" t="e">
        <f t="shared" si="162"/>
        <v>#DIV/0!</v>
      </c>
      <c r="BP41" s="2"/>
      <c r="BR41" s="55"/>
      <c r="BS41" s="55"/>
      <c r="BT41" s="55"/>
      <c r="BU41" s="55"/>
      <c r="BV41" s="173" t="s">
        <v>9</v>
      </c>
      <c r="BW41" s="190">
        <f t="shared" si="163"/>
        <v>26</v>
      </c>
      <c r="BX41" s="119">
        <v>49</v>
      </c>
      <c r="BY41" s="178">
        <v>106650</v>
      </c>
      <c r="BZ41" s="178">
        <f t="shared" si="145"/>
        <v>2176.5306122448978</v>
      </c>
      <c r="CA41" s="178">
        <v>57100</v>
      </c>
      <c r="CB41" s="179">
        <f t="shared" si="146"/>
        <v>1165.3061224489795</v>
      </c>
      <c r="CC41" s="179"/>
      <c r="CD41" s="179"/>
      <c r="CE41" s="119">
        <f t="shared" si="164"/>
        <v>163750</v>
      </c>
      <c r="CF41" s="181">
        <f t="shared" si="165"/>
        <v>3341.8367346938776</v>
      </c>
      <c r="CG41" s="181"/>
      <c r="CH41" s="182" t="e">
        <f t="shared" si="166"/>
        <v>#DIV/0!</v>
      </c>
      <c r="CJ41" s="326">
        <v>17.3</v>
      </c>
      <c r="CK41" s="326">
        <v>24.4</v>
      </c>
      <c r="CL41" s="579">
        <v>4</v>
      </c>
      <c r="CM41" s="579">
        <v>4</v>
      </c>
      <c r="CN41" s="579">
        <v>4</v>
      </c>
      <c r="CO41" s="356">
        <f t="shared" si="167"/>
        <v>4</v>
      </c>
      <c r="CQ41" s="42" t="s">
        <v>178</v>
      </c>
      <c r="CS41" s="1">
        <v>1</v>
      </c>
      <c r="CX41" s="326"/>
      <c r="CY41" s="326"/>
      <c r="CZ41" s="334"/>
      <c r="DA41" s="334"/>
      <c r="DB41" s="334"/>
      <c r="DC41" s="356">
        <f t="shared" si="168"/>
        <v>0</v>
      </c>
      <c r="DE41" s="42" t="s">
        <v>178</v>
      </c>
      <c r="DG41" s="1">
        <v>1</v>
      </c>
    </row>
    <row r="42" spans="1:111" ht="23.5" customHeight="1">
      <c r="A42" s="77" t="s">
        <v>10</v>
      </c>
      <c r="B42" s="68">
        <v>27</v>
      </c>
      <c r="C42" s="57">
        <f t="shared" si="129"/>
        <v>0</v>
      </c>
      <c r="D42" s="54"/>
      <c r="E42" s="7">
        <f t="shared" si="130"/>
        <v>0</v>
      </c>
      <c r="F42" s="54"/>
      <c r="G42" s="7">
        <f t="shared" si="131"/>
        <v>0</v>
      </c>
      <c r="H42" s="54"/>
      <c r="I42" s="6">
        <f t="shared" si="132"/>
        <v>0</v>
      </c>
      <c r="J42" s="54"/>
      <c r="K42" s="6">
        <f t="shared" si="133"/>
        <v>0</v>
      </c>
      <c r="L42" s="6">
        <f t="shared" si="147"/>
        <v>0</v>
      </c>
      <c r="M42" s="6" t="e">
        <f t="shared" si="148"/>
        <v>#DIV/0!</v>
      </c>
      <c r="N42" s="70"/>
      <c r="O42" s="54"/>
      <c r="P42" s="54"/>
      <c r="Q42" s="76" t="e">
        <f t="shared" si="149"/>
        <v>#DIV/0!</v>
      </c>
      <c r="R42" s="2"/>
      <c r="T42" s="107">
        <v>3300</v>
      </c>
      <c r="U42" s="107">
        <v>3800</v>
      </c>
      <c r="V42" s="107">
        <v>4800</v>
      </c>
      <c r="W42" s="107">
        <v>2000</v>
      </c>
      <c r="X42" s="107"/>
      <c r="Y42" s="77" t="s">
        <v>10</v>
      </c>
      <c r="Z42" s="48">
        <f t="shared" si="134"/>
        <v>27</v>
      </c>
      <c r="AA42" s="57">
        <f t="shared" si="135"/>
        <v>0</v>
      </c>
      <c r="AB42" s="7">
        <f t="shared" si="136"/>
        <v>0</v>
      </c>
      <c r="AC42" s="7">
        <f t="shared" si="137"/>
        <v>0</v>
      </c>
      <c r="AD42" s="7">
        <f t="shared" si="150"/>
        <v>0</v>
      </c>
      <c r="AE42" s="7">
        <f t="shared" si="138"/>
        <v>0</v>
      </c>
      <c r="AF42" s="7">
        <f t="shared" si="151"/>
        <v>0</v>
      </c>
      <c r="AG42" s="7">
        <f t="shared" si="139"/>
        <v>0</v>
      </c>
      <c r="AH42" s="7">
        <f t="shared" si="152"/>
        <v>0</v>
      </c>
      <c r="AI42" s="7">
        <f t="shared" si="140"/>
        <v>0</v>
      </c>
      <c r="AJ42" s="7">
        <f t="shared" si="153"/>
        <v>0</v>
      </c>
      <c r="AK42" s="6" t="e">
        <f t="shared" si="154"/>
        <v>#DIV/0!</v>
      </c>
      <c r="AL42" s="70">
        <f t="shared" si="155"/>
        <v>0</v>
      </c>
      <c r="AM42" s="7">
        <f t="shared" si="155"/>
        <v>0</v>
      </c>
      <c r="AN42" s="6">
        <f t="shared" si="155"/>
        <v>0</v>
      </c>
      <c r="AO42" s="76" t="e">
        <f t="shared" si="156"/>
        <v>#DIV/0!</v>
      </c>
      <c r="AP42" s="2"/>
      <c r="AR42" s="107">
        <v>1700</v>
      </c>
      <c r="AS42" s="107">
        <v>2200</v>
      </c>
      <c r="AT42" s="107">
        <v>2200</v>
      </c>
      <c r="AU42" s="107">
        <v>1400</v>
      </c>
      <c r="AV42" s="107"/>
      <c r="AW42" s="77" t="s">
        <v>10</v>
      </c>
      <c r="AX42" s="48">
        <f t="shared" si="157"/>
        <v>27</v>
      </c>
      <c r="AY42" s="57">
        <f t="shared" si="158"/>
        <v>0</v>
      </c>
      <c r="AZ42" s="54">
        <v>10</v>
      </c>
      <c r="BA42" s="7">
        <f t="shared" si="141"/>
        <v>0</v>
      </c>
      <c r="BB42" s="54">
        <v>24</v>
      </c>
      <c r="BC42" s="7">
        <f t="shared" si="142"/>
        <v>0</v>
      </c>
      <c r="BD42" s="54">
        <v>12</v>
      </c>
      <c r="BE42" s="6">
        <f t="shared" si="143"/>
        <v>0</v>
      </c>
      <c r="BF42" s="54"/>
      <c r="BG42" s="6">
        <f t="shared" si="144"/>
        <v>0</v>
      </c>
      <c r="BH42" s="6">
        <f t="shared" si="159"/>
        <v>0</v>
      </c>
      <c r="BI42" s="6" t="e">
        <f t="shared" si="159"/>
        <v>#DIV/0!</v>
      </c>
      <c r="BJ42" s="6">
        <f t="shared" si="160"/>
        <v>0</v>
      </c>
      <c r="BK42" s="7" t="e">
        <f t="shared" si="160"/>
        <v>#DIV/0!</v>
      </c>
      <c r="BL42" s="101">
        <f t="shared" si="161"/>
        <v>0</v>
      </c>
      <c r="BM42" s="90" t="e">
        <f t="shared" si="161"/>
        <v>#DIV/0!</v>
      </c>
      <c r="BN42" s="90"/>
      <c r="BO42" s="76" t="e">
        <f t="shared" si="162"/>
        <v>#DIV/0!</v>
      </c>
      <c r="BP42" s="2"/>
      <c r="BR42" s="55"/>
      <c r="BS42" s="55"/>
      <c r="BT42" s="55"/>
      <c r="BU42" s="55"/>
      <c r="BV42" s="173" t="s">
        <v>10</v>
      </c>
      <c r="BW42" s="190">
        <f t="shared" si="163"/>
        <v>27</v>
      </c>
      <c r="BX42" s="119">
        <v>93</v>
      </c>
      <c r="BY42" s="178">
        <v>161650</v>
      </c>
      <c r="BZ42" s="178">
        <f t="shared" si="145"/>
        <v>1738.1720430107528</v>
      </c>
      <c r="CA42" s="178">
        <v>93900</v>
      </c>
      <c r="CB42" s="179">
        <f t="shared" si="146"/>
        <v>1009.6774193548387</v>
      </c>
      <c r="CC42" s="179"/>
      <c r="CD42" s="179"/>
      <c r="CE42" s="119">
        <f t="shared" si="164"/>
        <v>255550</v>
      </c>
      <c r="CF42" s="181">
        <f t="shared" si="165"/>
        <v>2747.8494623655915</v>
      </c>
      <c r="CG42" s="181"/>
      <c r="CH42" s="182" t="e">
        <f t="shared" si="166"/>
        <v>#DIV/0!</v>
      </c>
      <c r="CJ42" s="326">
        <v>17.8</v>
      </c>
      <c r="CK42" s="326">
        <v>23.8</v>
      </c>
      <c r="CL42" s="635">
        <v>2</v>
      </c>
      <c r="CM42" s="579">
        <v>4</v>
      </c>
      <c r="CN42" s="579">
        <v>4</v>
      </c>
      <c r="CO42" s="356">
        <f t="shared" si="167"/>
        <v>3.3333333333333335</v>
      </c>
      <c r="CQ42" s="42" t="s">
        <v>183</v>
      </c>
      <c r="CS42" s="1">
        <v>0</v>
      </c>
      <c r="CX42" s="326"/>
      <c r="CY42" s="326"/>
      <c r="CZ42" s="334"/>
      <c r="DA42" s="334"/>
      <c r="DB42" s="334"/>
      <c r="DC42" s="356">
        <f t="shared" si="168"/>
        <v>0</v>
      </c>
      <c r="DE42" s="42" t="s">
        <v>183</v>
      </c>
      <c r="DG42" s="1">
        <v>0</v>
      </c>
    </row>
    <row r="43" spans="1:111" ht="23.5" customHeight="1" thickBot="1">
      <c r="A43" s="78" t="s">
        <v>11</v>
      </c>
      <c r="B43" s="68">
        <v>28</v>
      </c>
      <c r="C43" s="57">
        <f t="shared" si="129"/>
        <v>0</v>
      </c>
      <c r="D43" s="54"/>
      <c r="E43" s="7">
        <f t="shared" si="130"/>
        <v>0</v>
      </c>
      <c r="F43" s="54"/>
      <c r="G43" s="7">
        <f t="shared" si="131"/>
        <v>0</v>
      </c>
      <c r="H43" s="54"/>
      <c r="I43" s="6">
        <f t="shared" si="132"/>
        <v>0</v>
      </c>
      <c r="J43" s="54"/>
      <c r="K43" s="6">
        <f t="shared" si="133"/>
        <v>0</v>
      </c>
      <c r="L43" s="6">
        <f t="shared" si="147"/>
        <v>0</v>
      </c>
      <c r="M43" s="6" t="e">
        <f t="shared" si="148"/>
        <v>#DIV/0!</v>
      </c>
      <c r="N43" s="70"/>
      <c r="O43" s="54"/>
      <c r="P43" s="54"/>
      <c r="Q43" s="76" t="e">
        <f t="shared" si="149"/>
        <v>#DIV/0!</v>
      </c>
      <c r="R43" s="2"/>
      <c r="T43" s="107">
        <v>3300</v>
      </c>
      <c r="U43" s="107">
        <v>3800</v>
      </c>
      <c r="V43" s="107">
        <v>4800</v>
      </c>
      <c r="W43" s="107">
        <v>2000</v>
      </c>
      <c r="X43" s="107"/>
      <c r="Y43" s="78" t="s">
        <v>11</v>
      </c>
      <c r="Z43" s="48">
        <f t="shared" si="134"/>
        <v>28</v>
      </c>
      <c r="AA43" s="57">
        <f t="shared" si="135"/>
        <v>0</v>
      </c>
      <c r="AB43" s="7">
        <f t="shared" si="136"/>
        <v>0</v>
      </c>
      <c r="AC43" s="7">
        <f t="shared" si="137"/>
        <v>0</v>
      </c>
      <c r="AD43" s="7">
        <f t="shared" si="150"/>
        <v>0</v>
      </c>
      <c r="AE43" s="7">
        <f t="shared" si="138"/>
        <v>0</v>
      </c>
      <c r="AF43" s="7">
        <f t="shared" si="151"/>
        <v>0</v>
      </c>
      <c r="AG43" s="7">
        <f t="shared" si="139"/>
        <v>0</v>
      </c>
      <c r="AH43" s="7">
        <f t="shared" si="152"/>
        <v>0</v>
      </c>
      <c r="AI43" s="7">
        <f t="shared" si="140"/>
        <v>0</v>
      </c>
      <c r="AJ43" s="7">
        <f t="shared" si="153"/>
        <v>0</v>
      </c>
      <c r="AK43" s="6" t="e">
        <f t="shared" si="154"/>
        <v>#DIV/0!</v>
      </c>
      <c r="AL43" s="70">
        <f t="shared" si="155"/>
        <v>0</v>
      </c>
      <c r="AM43" s="7">
        <f t="shared" si="155"/>
        <v>0</v>
      </c>
      <c r="AN43" s="6">
        <f t="shared" si="155"/>
        <v>0</v>
      </c>
      <c r="AO43" s="76" t="e">
        <f t="shared" si="156"/>
        <v>#DIV/0!</v>
      </c>
      <c r="AP43" s="2"/>
      <c r="AR43" s="107">
        <v>1700</v>
      </c>
      <c r="AS43" s="107">
        <v>2200</v>
      </c>
      <c r="AT43" s="107">
        <v>2200</v>
      </c>
      <c r="AU43" s="107">
        <v>1400</v>
      </c>
      <c r="AV43" s="107"/>
      <c r="AW43" s="78" t="s">
        <v>11</v>
      </c>
      <c r="AX43" s="48">
        <f t="shared" si="157"/>
        <v>28</v>
      </c>
      <c r="AY43" s="57">
        <f t="shared" si="158"/>
        <v>0</v>
      </c>
      <c r="AZ43" s="54">
        <v>10</v>
      </c>
      <c r="BA43" s="7">
        <f t="shared" si="141"/>
        <v>0</v>
      </c>
      <c r="BB43" s="54">
        <v>28</v>
      </c>
      <c r="BC43" s="7">
        <f t="shared" si="142"/>
        <v>0</v>
      </c>
      <c r="BD43" s="54">
        <v>12</v>
      </c>
      <c r="BE43" s="6">
        <f t="shared" si="143"/>
        <v>0</v>
      </c>
      <c r="BF43" s="54"/>
      <c r="BG43" s="6">
        <f t="shared" si="144"/>
        <v>0</v>
      </c>
      <c r="BH43" s="6">
        <f t="shared" si="159"/>
        <v>0</v>
      </c>
      <c r="BI43" s="6" t="e">
        <f t="shared" si="159"/>
        <v>#DIV/0!</v>
      </c>
      <c r="BJ43" s="6">
        <f t="shared" si="160"/>
        <v>0</v>
      </c>
      <c r="BK43" s="7" t="e">
        <f t="shared" si="160"/>
        <v>#DIV/0!</v>
      </c>
      <c r="BL43" s="101">
        <f t="shared" si="161"/>
        <v>0</v>
      </c>
      <c r="BM43" s="90" t="e">
        <f t="shared" si="161"/>
        <v>#DIV/0!</v>
      </c>
      <c r="BN43" s="90"/>
      <c r="BO43" s="76" t="e">
        <f t="shared" si="162"/>
        <v>#DIV/0!</v>
      </c>
      <c r="BP43" s="2"/>
      <c r="BR43" s="55"/>
      <c r="BS43" s="55"/>
      <c r="BT43" s="55"/>
      <c r="BU43" s="55"/>
      <c r="BV43" s="183" t="s">
        <v>11</v>
      </c>
      <c r="BW43" s="190">
        <f t="shared" si="163"/>
        <v>28</v>
      </c>
      <c r="BX43" s="119">
        <v>81</v>
      </c>
      <c r="BY43" s="178">
        <v>99200</v>
      </c>
      <c r="BZ43" s="178">
        <f t="shared" si="145"/>
        <v>1224.6913580246915</v>
      </c>
      <c r="CA43" s="178">
        <v>87750</v>
      </c>
      <c r="CB43" s="179">
        <f t="shared" si="146"/>
        <v>1083.3333333333333</v>
      </c>
      <c r="CC43" s="179"/>
      <c r="CD43" s="179">
        <v>5940</v>
      </c>
      <c r="CE43" s="119">
        <f t="shared" si="164"/>
        <v>192890</v>
      </c>
      <c r="CF43" s="181">
        <f t="shared" si="165"/>
        <v>2381.358024691358</v>
      </c>
      <c r="CG43" s="181"/>
      <c r="CH43" s="182" t="e">
        <f t="shared" si="166"/>
        <v>#DIV/0!</v>
      </c>
      <c r="CJ43" s="327">
        <v>16.2</v>
      </c>
      <c r="CK43" s="327">
        <v>22.5</v>
      </c>
      <c r="CL43" s="579">
        <v>4</v>
      </c>
      <c r="CM43" s="579">
        <v>4</v>
      </c>
      <c r="CN43" s="579">
        <v>4</v>
      </c>
      <c r="CO43" s="357">
        <f t="shared" si="167"/>
        <v>4</v>
      </c>
      <c r="CQ43" s="1" t="s">
        <v>186</v>
      </c>
      <c r="CX43" s="327"/>
      <c r="CY43" s="327"/>
      <c r="CZ43" s="335"/>
      <c r="DA43" s="334"/>
      <c r="DB43" s="334"/>
      <c r="DC43" s="357">
        <f t="shared" si="168"/>
        <v>0</v>
      </c>
      <c r="DE43" s="1" t="s">
        <v>186</v>
      </c>
    </row>
    <row r="44" spans="1:111" ht="23.5" customHeight="1" thickTop="1" thickBot="1">
      <c r="A44" s="1513" t="s">
        <v>16</v>
      </c>
      <c r="B44" s="1514"/>
      <c r="C44" s="61">
        <f>SUM(C37:C43)</f>
        <v>0</v>
      </c>
      <c r="D44" s="61">
        <f>SUM(D37:D43)</f>
        <v>0</v>
      </c>
      <c r="E44" s="61">
        <f t="shared" ref="E44:J44" si="169">SUM(E37:E43)</f>
        <v>0</v>
      </c>
      <c r="F44" s="61">
        <f t="shared" si="169"/>
        <v>0</v>
      </c>
      <c r="G44" s="61">
        <f t="shared" si="169"/>
        <v>0</v>
      </c>
      <c r="H44" s="61">
        <f t="shared" si="169"/>
        <v>0</v>
      </c>
      <c r="I44" s="61">
        <f t="shared" si="169"/>
        <v>0</v>
      </c>
      <c r="J44" s="61">
        <f t="shared" si="169"/>
        <v>0</v>
      </c>
      <c r="K44" s="61">
        <f>SUM(K37:K43)</f>
        <v>0</v>
      </c>
      <c r="L44" s="61">
        <f>SUM(L37:L43)</f>
        <v>0</v>
      </c>
      <c r="M44" s="61" t="e">
        <f>L44/C44</f>
        <v>#DIV/0!</v>
      </c>
      <c r="N44" s="86"/>
      <c r="O44" s="61">
        <f>SUM(O37:O43)</f>
        <v>0</v>
      </c>
      <c r="P44" s="61">
        <f>SUM(P37:P43)</f>
        <v>0</v>
      </c>
      <c r="Q44" s="76" t="e">
        <f t="shared" si="149"/>
        <v>#DIV/0!</v>
      </c>
      <c r="R44" s="45"/>
      <c r="T44" s="105" t="s">
        <v>48</v>
      </c>
      <c r="U44" s="108" t="e">
        <f>C44/W44</f>
        <v>#DIV/0!</v>
      </c>
      <c r="V44" s="106" t="s">
        <v>49</v>
      </c>
      <c r="W44" s="114">
        <v>0</v>
      </c>
      <c r="Y44" s="1513" t="s">
        <v>16</v>
      </c>
      <c r="Z44" s="1514"/>
      <c r="AA44" s="88">
        <f>SUM(AA37:AA43)</f>
        <v>0</v>
      </c>
      <c r="AB44" s="88">
        <f>SUM(AB37:AB43)</f>
        <v>0</v>
      </c>
      <c r="AC44" s="88">
        <f t="shared" ref="AC44:AH44" si="170">SUM(AC37:AC43)</f>
        <v>0</v>
      </c>
      <c r="AD44" s="88">
        <f t="shared" si="170"/>
        <v>0</v>
      </c>
      <c r="AE44" s="88">
        <f t="shared" si="170"/>
        <v>0</v>
      </c>
      <c r="AF44" s="88">
        <f t="shared" si="170"/>
        <v>0</v>
      </c>
      <c r="AG44" s="88">
        <f t="shared" si="170"/>
        <v>0</v>
      </c>
      <c r="AH44" s="88">
        <f t="shared" si="170"/>
        <v>0</v>
      </c>
      <c r="AI44" s="88">
        <f>SUM(AI37:AI43)</f>
        <v>0</v>
      </c>
      <c r="AJ44" s="88">
        <f>SUM(AJ37:AJ43)</f>
        <v>0</v>
      </c>
      <c r="AK44" s="61" t="e">
        <f>AJ44/AA44</f>
        <v>#DIV/0!</v>
      </c>
      <c r="AL44" s="86"/>
      <c r="AM44" s="61">
        <f>SUM(AM37:AM43)</f>
        <v>0</v>
      </c>
      <c r="AN44" s="61">
        <f>SUM(AN37:AN43)</f>
        <v>0</v>
      </c>
      <c r="AO44" s="76" t="e">
        <f>(AJ44+BH44)/AN44</f>
        <v>#DIV/0!</v>
      </c>
      <c r="AP44" s="45"/>
      <c r="AR44" s="105" t="s">
        <v>48</v>
      </c>
      <c r="AS44" s="108" t="e">
        <f>AA44/AU44</f>
        <v>#DIV/0!</v>
      </c>
      <c r="AT44" s="106" t="s">
        <v>49</v>
      </c>
      <c r="AU44" s="105">
        <f>W44</f>
        <v>0</v>
      </c>
      <c r="AW44" s="1513" t="s">
        <v>16</v>
      </c>
      <c r="AX44" s="1514"/>
      <c r="AY44" s="57">
        <f t="shared" si="158"/>
        <v>0</v>
      </c>
      <c r="AZ44" s="61">
        <f>SUM(AZ37:AZ43)</f>
        <v>84</v>
      </c>
      <c r="BA44" s="61">
        <f t="shared" ref="BA44:BF44" si="171">SUM(BA37:BA43)</f>
        <v>0</v>
      </c>
      <c r="BB44" s="61">
        <f t="shared" si="171"/>
        <v>120</v>
      </c>
      <c r="BC44" s="61">
        <f t="shared" si="171"/>
        <v>0</v>
      </c>
      <c r="BD44" s="61">
        <f t="shared" si="171"/>
        <v>60</v>
      </c>
      <c r="BE44" s="61">
        <f t="shared" si="171"/>
        <v>0</v>
      </c>
      <c r="BF44" s="61">
        <f t="shared" si="171"/>
        <v>0</v>
      </c>
      <c r="BG44" s="61">
        <f>SUM(BG37:BG43)</f>
        <v>0</v>
      </c>
      <c r="BH44" s="6">
        <f t="shared" si="159"/>
        <v>0</v>
      </c>
      <c r="BI44" s="6" t="e">
        <f t="shared" si="159"/>
        <v>#DIV/0!</v>
      </c>
      <c r="BJ44" s="6">
        <f t="shared" si="160"/>
        <v>0</v>
      </c>
      <c r="BK44" s="7" t="e">
        <f t="shared" si="160"/>
        <v>#DIV/0!</v>
      </c>
      <c r="BL44" s="101">
        <f>SUM(BL37:BL43)</f>
        <v>0</v>
      </c>
      <c r="BM44" s="90" t="e">
        <f>BI44+BK44</f>
        <v>#DIV/0!</v>
      </c>
      <c r="BN44" s="91"/>
      <c r="BO44" s="76" t="e">
        <f t="shared" si="162"/>
        <v>#DIV/0!</v>
      </c>
      <c r="BP44" s="45"/>
      <c r="BR44" s="42" t="s">
        <v>48</v>
      </c>
      <c r="BS44" s="59" t="e">
        <f>AY44/BU44</f>
        <v>#DIV/0!</v>
      </c>
      <c r="BT44" s="60" t="s">
        <v>49</v>
      </c>
      <c r="BU44" s="42">
        <f>W44</f>
        <v>0</v>
      </c>
      <c r="BV44" s="1515" t="s">
        <v>16</v>
      </c>
      <c r="BW44" s="1486"/>
      <c r="BX44" s="191">
        <f>SUM(BX37:BX43)</f>
        <v>512</v>
      </c>
      <c r="BY44" s="191">
        <f>SUM(BY37:BY43)</f>
        <v>925550</v>
      </c>
      <c r="BZ44" s="191">
        <f t="shared" si="145"/>
        <v>1807.71484375</v>
      </c>
      <c r="CA44" s="191">
        <f>SUM(CA37:CA43)</f>
        <v>584000</v>
      </c>
      <c r="CB44" s="192">
        <f t="shared" si="146"/>
        <v>1140.625</v>
      </c>
      <c r="CC44" s="192">
        <f>CB44/BY44</f>
        <v>1.2323753443898222E-3</v>
      </c>
      <c r="CD44" s="371">
        <f>SUM(CD37:CD43)</f>
        <v>5940</v>
      </c>
      <c r="CE44" s="180">
        <f t="shared" si="164"/>
        <v>1515490.0012323754</v>
      </c>
      <c r="CF44" s="193">
        <f>CE44/BX44</f>
        <v>2959.9414086569832</v>
      </c>
      <c r="CG44" s="193"/>
      <c r="CH44" s="194" t="e">
        <f t="shared" si="166"/>
        <v>#DIV/0!</v>
      </c>
      <c r="CI44" s="340">
        <v>7</v>
      </c>
      <c r="CJ44" s="386">
        <f>SUM(CJ37:CJ43)/CI44</f>
        <v>13.742857142857144</v>
      </c>
      <c r="CK44" s="387">
        <f>SUM(CK37:CK43)/CI44</f>
        <v>21.571428571428573</v>
      </c>
      <c r="CL44" s="411">
        <f>SUM(CL37:CL43)/CI44</f>
        <v>3.4285714285714284</v>
      </c>
      <c r="CM44" s="411">
        <f>SUM(CM37:CM43)/CI44</f>
        <v>3.7142857142857144</v>
      </c>
      <c r="CN44" s="411">
        <f>SUM(CN37:CN43)/CI44</f>
        <v>3.4285714285714284</v>
      </c>
      <c r="CO44" s="412">
        <f>SUM(CL44:CN44)/3</f>
        <v>3.5238095238095237</v>
      </c>
      <c r="CP44" s="340"/>
      <c r="CQ44" s="1411">
        <f>CE44/CI44</f>
        <v>216498.57160462506</v>
      </c>
      <c r="CR44" s="1412"/>
      <c r="CS44" s="1412"/>
      <c r="CT44" s="1412"/>
      <c r="CU44" s="1413"/>
      <c r="CX44" s="349" t="e">
        <f>SUM(CX37:CX43)/CW44</f>
        <v>#DIV/0!</v>
      </c>
      <c r="CY44" s="351" t="e">
        <f>SUM(CY37:CY43)/CW44</f>
        <v>#DIV/0!</v>
      </c>
      <c r="CZ44" s="351" t="e">
        <f>SUM(CZ37:CZ43)/CW44</f>
        <v>#DIV/0!</v>
      </c>
      <c r="DA44" s="351" t="e">
        <f>SUM(DA37:DA43)/CW44</f>
        <v>#DIV/0!</v>
      </c>
      <c r="DB44" s="351" t="e">
        <f>SUM(DB37:DB43)/CW44</f>
        <v>#DIV/0!</v>
      </c>
      <c r="DC44" s="353" t="e">
        <f>SUM(CZ44:DB44)/3</f>
        <v>#DIV/0!</v>
      </c>
      <c r="DD44" s="340"/>
      <c r="DE44" s="340"/>
      <c r="DF44" s="340"/>
      <c r="DG44" s="340"/>
    </row>
    <row r="45" spans="1:111"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3"/>
      <c r="CJ45" s="1420" t="str">
        <f>BV45</f>
        <v>5th week</v>
      </c>
      <c r="CK45" s="1420"/>
      <c r="CL45" s="1420"/>
      <c r="CM45" s="1420"/>
      <c r="CN45" s="1420"/>
      <c r="CO45" s="1420"/>
      <c r="CX45" s="1420">
        <f>CK45</f>
        <v>0</v>
      </c>
      <c r="CY45" s="1420"/>
      <c r="CZ45" s="1420"/>
      <c r="DA45" s="1420"/>
      <c r="DB45" s="1420"/>
      <c r="DC45" s="1420"/>
    </row>
    <row r="46" spans="1:111"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t="s">
        <v>478</v>
      </c>
      <c r="CE46" s="174" t="s">
        <v>126</v>
      </c>
      <c r="CF46" s="175" t="s">
        <v>77</v>
      </c>
      <c r="CG46" s="175" t="s">
        <v>129</v>
      </c>
      <c r="CH46" s="176" t="s">
        <v>128</v>
      </c>
      <c r="CJ46" s="331" t="s">
        <v>172</v>
      </c>
      <c r="CK46" s="332" t="s">
        <v>173</v>
      </c>
      <c r="CL46" s="65" t="s">
        <v>174</v>
      </c>
      <c r="CM46" s="65" t="s">
        <v>175</v>
      </c>
      <c r="CN46" s="65" t="s">
        <v>176</v>
      </c>
      <c r="CO46" s="333" t="s">
        <v>184</v>
      </c>
      <c r="CQ46" s="1" t="s">
        <v>179</v>
      </c>
      <c r="CS46" s="46" t="s">
        <v>182</v>
      </c>
      <c r="CX46" s="331" t="s">
        <v>172</v>
      </c>
      <c r="CY46" s="332" t="s">
        <v>173</v>
      </c>
      <c r="CZ46" s="65" t="s">
        <v>174</v>
      </c>
      <c r="DA46" s="65" t="s">
        <v>175</v>
      </c>
      <c r="DB46" s="65" t="s">
        <v>176</v>
      </c>
      <c r="DC46" s="333" t="s">
        <v>184</v>
      </c>
      <c r="DE46" s="1" t="s">
        <v>179</v>
      </c>
      <c r="DG46" s="46" t="s">
        <v>182</v>
      </c>
    </row>
    <row r="47" spans="1:111" ht="23.5" customHeight="1">
      <c r="A47" s="75" t="s">
        <v>5</v>
      </c>
      <c r="B47" s="68">
        <v>29</v>
      </c>
      <c r="C47" s="57">
        <f t="shared" ref="C47:C53" si="172">D47+F47+H47+J47</f>
        <v>0</v>
      </c>
      <c r="D47" s="54"/>
      <c r="E47" s="7">
        <f t="shared" ref="E47:E53" si="173">D47*T47</f>
        <v>0</v>
      </c>
      <c r="F47" s="54"/>
      <c r="G47" s="7">
        <f t="shared" ref="G47:G53" si="174">F47*U47</f>
        <v>0</v>
      </c>
      <c r="H47" s="54"/>
      <c r="I47" s="6">
        <f t="shared" ref="I47:I53" si="175">H47*V47</f>
        <v>0</v>
      </c>
      <c r="J47" s="54"/>
      <c r="K47" s="6">
        <f t="shared" ref="K47:K53" si="176">J47*W47</f>
        <v>0</v>
      </c>
      <c r="L47" s="6">
        <f>E47+G47+I47+K47</f>
        <v>0</v>
      </c>
      <c r="M47" s="6" t="e">
        <f>L47/C47</f>
        <v>#DIV/0!</v>
      </c>
      <c r="N47" s="70"/>
      <c r="O47" s="54"/>
      <c r="P47" s="54"/>
      <c r="Q47" s="76" t="e">
        <f>L47/P47</f>
        <v>#DIV/0!</v>
      </c>
      <c r="R47" s="2"/>
      <c r="T47" s="107">
        <v>3300</v>
      </c>
      <c r="U47" s="107">
        <v>3800</v>
      </c>
      <c r="V47" s="107">
        <v>4800</v>
      </c>
      <c r="W47" s="107">
        <v>2000</v>
      </c>
      <c r="X47" s="107"/>
      <c r="Y47" s="75" t="s">
        <v>5</v>
      </c>
      <c r="Z47" s="48">
        <f t="shared" ref="Z47:Z53" si="177">B47</f>
        <v>29</v>
      </c>
      <c r="AA47" s="57">
        <f t="shared" ref="AA47:AA53" si="178">AB47+AD47+AF47+AH47</f>
        <v>0</v>
      </c>
      <c r="AB47" s="7">
        <f t="shared" ref="AB47:AB53" si="179">D47</f>
        <v>0</v>
      </c>
      <c r="AC47" s="7">
        <f t="shared" ref="AC47:AC53" si="180">AB47*AR47</f>
        <v>0</v>
      </c>
      <c r="AD47" s="7">
        <f>F47</f>
        <v>0</v>
      </c>
      <c r="AE47" s="7">
        <f t="shared" ref="AE47:AE53" si="181">AD47*AS47</f>
        <v>0</v>
      </c>
      <c r="AF47" s="7">
        <f>H47</f>
        <v>0</v>
      </c>
      <c r="AG47" s="7">
        <f t="shared" ref="AG47:AG53" si="182">AF47*AT47</f>
        <v>0</v>
      </c>
      <c r="AH47" s="7">
        <f>J47</f>
        <v>0</v>
      </c>
      <c r="AI47" s="7">
        <f t="shared" ref="AI47:AI53" si="183">AH47*AU47</f>
        <v>0</v>
      </c>
      <c r="AJ47" s="7">
        <f>AC47+AE47+AG47+AI47</f>
        <v>0</v>
      </c>
      <c r="AK47" s="6" t="e">
        <f>AJ47/AA47</f>
        <v>#DIV/0!</v>
      </c>
      <c r="AL47" s="70">
        <f>N47</f>
        <v>0</v>
      </c>
      <c r="AM47" s="7">
        <f>O47</f>
        <v>0</v>
      </c>
      <c r="AN47" s="6">
        <f>P47</f>
        <v>0</v>
      </c>
      <c r="AO47" s="76" t="e">
        <f>(AJ47+BH47)/AN47</f>
        <v>#DIV/0!</v>
      </c>
      <c r="AP47" s="2"/>
      <c r="AR47" s="107">
        <v>1700</v>
      </c>
      <c r="AS47" s="107">
        <v>2200</v>
      </c>
      <c r="AT47" s="107">
        <v>2200</v>
      </c>
      <c r="AU47" s="107">
        <v>1400</v>
      </c>
      <c r="AV47" s="107"/>
      <c r="AW47" s="75" t="s">
        <v>5</v>
      </c>
      <c r="AX47" s="48">
        <f>B47</f>
        <v>29</v>
      </c>
      <c r="AY47" s="57">
        <f>C47</f>
        <v>0</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29</v>
      </c>
      <c r="BX47" s="119">
        <v>73</v>
      </c>
      <c r="BY47" s="178">
        <v>147650</v>
      </c>
      <c r="BZ47" s="178">
        <f t="shared" ref="BZ47:BZ54" si="188">BY47/BX47</f>
        <v>2022.6027397260275</v>
      </c>
      <c r="CA47" s="178">
        <v>89150</v>
      </c>
      <c r="CB47" s="179">
        <f t="shared" ref="CB47:CB54" si="189">CA47/BX47</f>
        <v>1221.2328767123288</v>
      </c>
      <c r="CC47" s="179"/>
      <c r="CD47" s="179"/>
      <c r="CE47" s="180">
        <f>BY47+CA47+CC47+CD47</f>
        <v>236800</v>
      </c>
      <c r="CF47" s="181">
        <f>CE47/BX47</f>
        <v>3243.8356164383563</v>
      </c>
      <c r="CG47" s="181"/>
      <c r="CH47" s="182" t="e">
        <f>CE47/CG47</f>
        <v>#DIV/0!</v>
      </c>
      <c r="CJ47" s="326">
        <v>12.5</v>
      </c>
      <c r="CK47" s="326">
        <v>23</v>
      </c>
      <c r="CL47" s="579">
        <v>4</v>
      </c>
      <c r="CM47" s="579">
        <v>4</v>
      </c>
      <c r="CN47" s="579">
        <v>4</v>
      </c>
      <c r="CO47" s="356">
        <f>SUM(CL47:CN47)/3</f>
        <v>4</v>
      </c>
      <c r="CQ47" s="355" t="s">
        <v>180</v>
      </c>
      <c r="CR47" s="3"/>
      <c r="CS47" s="354">
        <v>5</v>
      </c>
      <c r="CX47" s="326"/>
      <c r="CY47" s="326"/>
      <c r="CZ47" s="334"/>
      <c r="DA47" s="334"/>
      <c r="DB47" s="334"/>
      <c r="DC47" s="356">
        <f>SUM(CZ47:DB47)/3</f>
        <v>0</v>
      </c>
      <c r="DE47" s="355" t="s">
        <v>180</v>
      </c>
      <c r="DF47" s="3"/>
      <c r="DG47" s="354">
        <v>5</v>
      </c>
    </row>
    <row r="48" spans="1:111" ht="23.5" customHeight="1">
      <c r="A48" s="77" t="s">
        <v>6</v>
      </c>
      <c r="B48" s="68">
        <v>30</v>
      </c>
      <c r="C48" s="57">
        <f t="shared" si="172"/>
        <v>0</v>
      </c>
      <c r="D48" s="54"/>
      <c r="E48" s="7">
        <f t="shared" si="173"/>
        <v>0</v>
      </c>
      <c r="F48" s="54"/>
      <c r="G48" s="7">
        <f t="shared" si="174"/>
        <v>0</v>
      </c>
      <c r="H48" s="54"/>
      <c r="I48" s="6">
        <f t="shared" si="175"/>
        <v>0</v>
      </c>
      <c r="J48" s="54"/>
      <c r="K48" s="6">
        <f t="shared" si="176"/>
        <v>0</v>
      </c>
      <c r="L48" s="6">
        <f t="shared" ref="L48:L53" si="190">E48+G48+I48+K48</f>
        <v>0</v>
      </c>
      <c r="M48" s="6" t="e">
        <f t="shared" ref="M48:M53" si="191">L48/C48</f>
        <v>#DIV/0!</v>
      </c>
      <c r="N48" s="70" t="s">
        <v>83</v>
      </c>
      <c r="O48" s="54"/>
      <c r="P48" s="54"/>
      <c r="Q48" s="76" t="e">
        <f t="shared" ref="Q48:Q54" si="192">L48/P48</f>
        <v>#DIV/0!</v>
      </c>
      <c r="R48" s="2"/>
      <c r="T48" s="107">
        <v>3300</v>
      </c>
      <c r="U48" s="107">
        <v>3800</v>
      </c>
      <c r="V48" s="107">
        <v>4800</v>
      </c>
      <c r="W48" s="107">
        <v>2000</v>
      </c>
      <c r="X48" s="107"/>
      <c r="Y48" s="77" t="s">
        <v>6</v>
      </c>
      <c r="Z48" s="48">
        <f t="shared" si="177"/>
        <v>30</v>
      </c>
      <c r="AA48" s="57">
        <f t="shared" si="178"/>
        <v>0</v>
      </c>
      <c r="AB48" s="7">
        <f t="shared" si="179"/>
        <v>0</v>
      </c>
      <c r="AC48" s="7">
        <f t="shared" si="180"/>
        <v>0</v>
      </c>
      <c r="AD48" s="7">
        <f t="shared" ref="AD48:AD53" si="193">F48</f>
        <v>0</v>
      </c>
      <c r="AE48" s="7">
        <f t="shared" si="181"/>
        <v>0</v>
      </c>
      <c r="AF48" s="7">
        <f t="shared" ref="AF48:AF53" si="194">H48</f>
        <v>0</v>
      </c>
      <c r="AG48" s="7">
        <f t="shared" si="182"/>
        <v>0</v>
      </c>
      <c r="AH48" s="7">
        <f t="shared" ref="AH48:AH53" si="195">J48</f>
        <v>0</v>
      </c>
      <c r="AI48" s="7">
        <f t="shared" si="183"/>
        <v>0</v>
      </c>
      <c r="AJ48" s="7">
        <f t="shared" ref="AJ48:AJ53" si="196">AC48+AE48+AG48+AI48</f>
        <v>0</v>
      </c>
      <c r="AK48" s="6" t="e">
        <f t="shared" ref="AK48:AK53" si="197">AJ48/AA48</f>
        <v>#DIV/0!</v>
      </c>
      <c r="AL48" s="70" t="str">
        <f t="shared" ref="AL48:AN53" si="198">N48</f>
        <v>OFF1</v>
      </c>
      <c r="AM48" s="7">
        <f t="shared" si="198"/>
        <v>0</v>
      </c>
      <c r="AN48" s="6">
        <f t="shared" si="198"/>
        <v>0</v>
      </c>
      <c r="AO48" s="76" t="e">
        <f t="shared" ref="AO48:AO53" si="199">(AJ48+BH48)/AN48</f>
        <v>#DIV/0!</v>
      </c>
      <c r="AP48" s="2"/>
      <c r="AR48" s="107">
        <v>1700</v>
      </c>
      <c r="AS48" s="107">
        <v>2200</v>
      </c>
      <c r="AT48" s="107">
        <v>2200</v>
      </c>
      <c r="AU48" s="107">
        <v>1400</v>
      </c>
      <c r="AV48" s="107"/>
      <c r="AW48" s="77" t="s">
        <v>6</v>
      </c>
      <c r="AX48" s="48">
        <f t="shared" ref="AX48:AX53" si="200">B48</f>
        <v>30</v>
      </c>
      <c r="AY48" s="57">
        <f t="shared" ref="AY48:AY54" si="201">C48</f>
        <v>0</v>
      </c>
      <c r="AZ48" s="54">
        <v>22</v>
      </c>
      <c r="BA48" s="7">
        <f t="shared" si="184"/>
        <v>0</v>
      </c>
      <c r="BB48" s="54">
        <v>10</v>
      </c>
      <c r="BC48" s="7">
        <f t="shared" si="185"/>
        <v>0</v>
      </c>
      <c r="BD48" s="54">
        <v>6</v>
      </c>
      <c r="BE48" s="6">
        <f t="shared" si="186"/>
        <v>0</v>
      </c>
      <c r="BF48" s="54"/>
      <c r="BG48" s="6">
        <f t="shared" si="187"/>
        <v>0</v>
      </c>
      <c r="BH48" s="6">
        <f t="shared" ref="BH48:BI54" si="202">L48</f>
        <v>0</v>
      </c>
      <c r="BI48" s="6" t="e">
        <f t="shared" si="202"/>
        <v>#DIV/0!</v>
      </c>
      <c r="BJ48" s="6">
        <f t="shared" ref="BJ48:BK54" si="203">AJ48</f>
        <v>0</v>
      </c>
      <c r="BK48" s="7" t="e">
        <f t="shared" si="203"/>
        <v>#DIV/0!</v>
      </c>
      <c r="BL48" s="101">
        <f t="shared" ref="BL48:BM53" si="204">BH48+BJ48</f>
        <v>0</v>
      </c>
      <c r="BM48" s="90" t="e">
        <f t="shared" si="204"/>
        <v>#DIV/0!</v>
      </c>
      <c r="BN48" s="90"/>
      <c r="BO48" s="76" t="e">
        <f t="shared" ref="BO48:BO54" si="205">Q48+AO48</f>
        <v>#DIV/0!</v>
      </c>
      <c r="BP48" s="2"/>
      <c r="BR48" s="55"/>
      <c r="BS48" s="55"/>
      <c r="BT48" s="55"/>
      <c r="BU48" s="55"/>
      <c r="BV48" s="173" t="s">
        <v>6</v>
      </c>
      <c r="BW48" s="190">
        <f t="shared" ref="BW48:BW53" si="206">AX48</f>
        <v>30</v>
      </c>
      <c r="BX48" s="119">
        <v>46</v>
      </c>
      <c r="BY48" s="178">
        <v>125200</v>
      </c>
      <c r="BZ48" s="178">
        <f t="shared" si="188"/>
        <v>2721.7391304347825</v>
      </c>
      <c r="CA48" s="178">
        <v>58050</v>
      </c>
      <c r="CB48" s="179">
        <f t="shared" si="189"/>
        <v>1261.9565217391305</v>
      </c>
      <c r="CC48" s="179"/>
      <c r="CD48" s="179">
        <v>2970</v>
      </c>
      <c r="CE48" s="180">
        <f t="shared" ref="CE48:CE54" si="207">BY48+CA48+CC48+CD48</f>
        <v>186220</v>
      </c>
      <c r="CF48" s="181">
        <f t="shared" ref="CF48:CF53" si="208">CE48/BX48</f>
        <v>4048.2608695652175</v>
      </c>
      <c r="CG48" s="181"/>
      <c r="CH48" s="182" t="e">
        <f t="shared" ref="CH48:CH54" si="209">CE48/CG48</f>
        <v>#DIV/0!</v>
      </c>
      <c r="CJ48" s="326">
        <v>14.3</v>
      </c>
      <c r="CK48" s="326">
        <v>22.3</v>
      </c>
      <c r="CL48" s="579">
        <v>4</v>
      </c>
      <c r="CM48" s="579">
        <v>4</v>
      </c>
      <c r="CN48" s="579">
        <v>4</v>
      </c>
      <c r="CO48" s="356">
        <f t="shared" ref="CO48:CO53" si="210">SUM(CL48:CN48)/3</f>
        <v>4</v>
      </c>
      <c r="CQ48" s="42" t="s">
        <v>181</v>
      </c>
      <c r="CS48" s="1">
        <v>4</v>
      </c>
      <c r="CX48" s="326"/>
      <c r="CY48" s="326"/>
      <c r="CZ48" s="334"/>
      <c r="DA48" s="334"/>
      <c r="DB48" s="334"/>
      <c r="DC48" s="356">
        <f t="shared" ref="DC48:DC53" si="211">SUM(CZ48:DB48)/3</f>
        <v>0</v>
      </c>
      <c r="DE48" s="42" t="s">
        <v>181</v>
      </c>
      <c r="DG48" s="1">
        <v>4</v>
      </c>
    </row>
    <row r="49" spans="1:111" ht="23.5" customHeight="1">
      <c r="A49" s="77" t="s">
        <v>7</v>
      </c>
      <c r="B49" s="68">
        <v>31</v>
      </c>
      <c r="C49" s="57">
        <f t="shared" si="172"/>
        <v>0</v>
      </c>
      <c r="D49" s="54"/>
      <c r="E49" s="7">
        <f t="shared" si="173"/>
        <v>0</v>
      </c>
      <c r="F49" s="54"/>
      <c r="G49" s="7">
        <f t="shared" si="174"/>
        <v>0</v>
      </c>
      <c r="H49" s="54"/>
      <c r="I49" s="6">
        <f t="shared" si="175"/>
        <v>0</v>
      </c>
      <c r="J49" s="54"/>
      <c r="K49" s="6">
        <f t="shared" si="176"/>
        <v>0</v>
      </c>
      <c r="L49" s="6">
        <f t="shared" si="190"/>
        <v>0</v>
      </c>
      <c r="M49" s="6" t="e">
        <f t="shared" si="191"/>
        <v>#DIV/0!</v>
      </c>
      <c r="N49" s="70" t="s">
        <v>85</v>
      </c>
      <c r="O49" s="54"/>
      <c r="P49" s="54"/>
      <c r="Q49" s="76" t="e">
        <f t="shared" si="192"/>
        <v>#DIV/0!</v>
      </c>
      <c r="R49" s="2"/>
      <c r="T49" s="107">
        <v>3300</v>
      </c>
      <c r="U49" s="107">
        <v>3800</v>
      </c>
      <c r="V49" s="107">
        <v>4800</v>
      </c>
      <c r="W49" s="107">
        <v>2000</v>
      </c>
      <c r="X49" s="107"/>
      <c r="Y49" s="77" t="s">
        <v>7</v>
      </c>
      <c r="Z49" s="48">
        <f t="shared" si="177"/>
        <v>31</v>
      </c>
      <c r="AA49" s="57">
        <f t="shared" si="178"/>
        <v>0</v>
      </c>
      <c r="AB49" s="7">
        <f t="shared" si="179"/>
        <v>0</v>
      </c>
      <c r="AC49" s="7">
        <f t="shared" si="180"/>
        <v>0</v>
      </c>
      <c r="AD49" s="7">
        <f t="shared" si="193"/>
        <v>0</v>
      </c>
      <c r="AE49" s="7">
        <f t="shared" si="181"/>
        <v>0</v>
      </c>
      <c r="AF49" s="7">
        <f t="shared" si="194"/>
        <v>0</v>
      </c>
      <c r="AG49" s="7">
        <f t="shared" si="182"/>
        <v>0</v>
      </c>
      <c r="AH49" s="7">
        <f t="shared" si="195"/>
        <v>0</v>
      </c>
      <c r="AI49" s="7">
        <f t="shared" si="183"/>
        <v>0</v>
      </c>
      <c r="AJ49" s="7">
        <f t="shared" si="196"/>
        <v>0</v>
      </c>
      <c r="AK49" s="6" t="e">
        <f t="shared" si="197"/>
        <v>#DIV/0!</v>
      </c>
      <c r="AL49" s="70" t="str">
        <f t="shared" si="198"/>
        <v>OFF2</v>
      </c>
      <c r="AM49" s="7">
        <f t="shared" si="198"/>
        <v>0</v>
      </c>
      <c r="AN49" s="6">
        <f t="shared" si="198"/>
        <v>0</v>
      </c>
      <c r="AO49" s="76" t="e">
        <f t="shared" si="199"/>
        <v>#DIV/0!</v>
      </c>
      <c r="AP49" s="2"/>
      <c r="AR49" s="107">
        <v>1700</v>
      </c>
      <c r="AS49" s="107">
        <v>2200</v>
      </c>
      <c r="AT49" s="107">
        <v>2200</v>
      </c>
      <c r="AU49" s="107">
        <v>1400</v>
      </c>
      <c r="AV49" s="107"/>
      <c r="AW49" s="77" t="s">
        <v>7</v>
      </c>
      <c r="AX49" s="48">
        <f t="shared" si="200"/>
        <v>31</v>
      </c>
      <c r="AY49" s="57">
        <f t="shared" si="201"/>
        <v>0</v>
      </c>
      <c r="AZ49" s="54">
        <v>22</v>
      </c>
      <c r="BA49" s="7">
        <f t="shared" si="184"/>
        <v>0</v>
      </c>
      <c r="BB49" s="54">
        <v>10</v>
      </c>
      <c r="BC49" s="7">
        <f t="shared" si="185"/>
        <v>0</v>
      </c>
      <c r="BD49" s="54">
        <v>6</v>
      </c>
      <c r="BE49" s="6">
        <f t="shared" si="186"/>
        <v>0</v>
      </c>
      <c r="BF49" s="54"/>
      <c r="BG49" s="6">
        <f t="shared" si="187"/>
        <v>0</v>
      </c>
      <c r="BH49" s="6">
        <f t="shared" si="202"/>
        <v>0</v>
      </c>
      <c r="BI49" s="6" t="e">
        <f t="shared" si="202"/>
        <v>#DIV/0!</v>
      </c>
      <c r="BJ49" s="6">
        <f t="shared" si="203"/>
        <v>0</v>
      </c>
      <c r="BK49" s="7" t="e">
        <f t="shared" si="203"/>
        <v>#DIV/0!</v>
      </c>
      <c r="BL49" s="101">
        <f t="shared" si="204"/>
        <v>0</v>
      </c>
      <c r="BM49" s="90" t="e">
        <f t="shared" si="204"/>
        <v>#DIV/0!</v>
      </c>
      <c r="BN49" s="90"/>
      <c r="BO49" s="76" t="e">
        <f t="shared" si="205"/>
        <v>#DIV/0!</v>
      </c>
      <c r="BP49" s="2"/>
      <c r="BR49" s="55"/>
      <c r="BS49" s="55"/>
      <c r="BT49" s="55"/>
      <c r="BU49" s="55"/>
      <c r="BV49" s="173" t="s">
        <v>7</v>
      </c>
      <c r="BW49" s="190">
        <f t="shared" si="206"/>
        <v>31</v>
      </c>
      <c r="BX49" s="119"/>
      <c r="BY49" s="178"/>
      <c r="BZ49" s="178" t="e">
        <f t="shared" si="188"/>
        <v>#DIV/0!</v>
      </c>
      <c r="CA49" s="178"/>
      <c r="CB49" s="179" t="e">
        <f t="shared" si="189"/>
        <v>#DIV/0!</v>
      </c>
      <c r="CC49" s="179"/>
      <c r="CD49" s="179"/>
      <c r="CE49" s="180">
        <f t="shared" si="207"/>
        <v>0</v>
      </c>
      <c r="CF49" s="181" t="e">
        <f t="shared" si="208"/>
        <v>#DIV/0!</v>
      </c>
      <c r="CG49" s="181"/>
      <c r="CH49" s="182" t="e">
        <f t="shared" si="209"/>
        <v>#DIV/0!</v>
      </c>
      <c r="CJ49" s="326"/>
      <c r="CK49" s="326"/>
      <c r="CL49" s="334"/>
      <c r="CM49" s="334"/>
      <c r="CN49" s="334"/>
      <c r="CO49" s="356">
        <f t="shared" si="210"/>
        <v>0</v>
      </c>
      <c r="CQ49" s="42" t="s">
        <v>185</v>
      </c>
      <c r="CS49" s="1">
        <v>3</v>
      </c>
      <c r="CX49" s="326"/>
      <c r="CY49" s="326"/>
      <c r="CZ49" s="334"/>
      <c r="DA49" s="334"/>
      <c r="DB49" s="334"/>
      <c r="DC49" s="356">
        <f t="shared" si="211"/>
        <v>0</v>
      </c>
      <c r="DE49" s="42" t="s">
        <v>185</v>
      </c>
      <c r="DG49" s="1">
        <v>3</v>
      </c>
    </row>
    <row r="50" spans="1:111" ht="23.5" customHeight="1">
      <c r="A50" s="77" t="s">
        <v>8</v>
      </c>
      <c r="B50" s="68"/>
      <c r="C50" s="57">
        <f t="shared" si="172"/>
        <v>0</v>
      </c>
      <c r="D50" s="54"/>
      <c r="E50" s="7">
        <f t="shared" si="173"/>
        <v>0</v>
      </c>
      <c r="F50" s="54"/>
      <c r="G50" s="7">
        <f t="shared" si="174"/>
        <v>0</v>
      </c>
      <c r="H50" s="54"/>
      <c r="I50" s="6">
        <f t="shared" si="175"/>
        <v>0</v>
      </c>
      <c r="J50" s="54"/>
      <c r="K50" s="6">
        <f t="shared" si="176"/>
        <v>0</v>
      </c>
      <c r="L50" s="6">
        <f t="shared" si="190"/>
        <v>0</v>
      </c>
      <c r="M50" s="6" t="e">
        <f t="shared" si="191"/>
        <v>#DIV/0!</v>
      </c>
      <c r="N50" s="70" t="s">
        <v>85</v>
      </c>
      <c r="O50" s="54"/>
      <c r="P50" s="54"/>
      <c r="Q50" s="76" t="e">
        <f t="shared" si="192"/>
        <v>#DIV/0!</v>
      </c>
      <c r="R50" s="2"/>
      <c r="T50" s="107">
        <v>3300</v>
      </c>
      <c r="U50" s="107">
        <v>3800</v>
      </c>
      <c r="V50" s="107">
        <v>4800</v>
      </c>
      <c r="W50" s="107">
        <v>2000</v>
      </c>
      <c r="X50" s="107"/>
      <c r="Y50" s="77" t="s">
        <v>8</v>
      </c>
      <c r="Z50" s="48">
        <f t="shared" si="177"/>
        <v>0</v>
      </c>
      <c r="AA50" s="57">
        <f t="shared" si="178"/>
        <v>0</v>
      </c>
      <c r="AB50" s="7">
        <f t="shared" si="179"/>
        <v>0</v>
      </c>
      <c r="AC50" s="7">
        <f t="shared" si="180"/>
        <v>0</v>
      </c>
      <c r="AD50" s="7">
        <f t="shared" si="193"/>
        <v>0</v>
      </c>
      <c r="AE50" s="7">
        <f t="shared" si="181"/>
        <v>0</v>
      </c>
      <c r="AF50" s="7">
        <f t="shared" si="194"/>
        <v>0</v>
      </c>
      <c r="AG50" s="7">
        <f t="shared" si="182"/>
        <v>0</v>
      </c>
      <c r="AH50" s="7">
        <f t="shared" si="195"/>
        <v>0</v>
      </c>
      <c r="AI50" s="7">
        <f t="shared" si="183"/>
        <v>0</v>
      </c>
      <c r="AJ50" s="7">
        <f t="shared" si="196"/>
        <v>0</v>
      </c>
      <c r="AK50" s="6" t="e">
        <f t="shared" si="197"/>
        <v>#DIV/0!</v>
      </c>
      <c r="AL50" s="70" t="str">
        <f t="shared" si="198"/>
        <v>OFF2</v>
      </c>
      <c r="AM50" s="7">
        <f t="shared" si="198"/>
        <v>0</v>
      </c>
      <c r="AN50" s="6">
        <f t="shared" si="198"/>
        <v>0</v>
      </c>
      <c r="AO50" s="76" t="e">
        <f t="shared" si="199"/>
        <v>#DIV/0!</v>
      </c>
      <c r="AP50" s="2"/>
      <c r="AR50" s="107">
        <v>1700</v>
      </c>
      <c r="AS50" s="107">
        <v>2200</v>
      </c>
      <c r="AT50" s="107">
        <v>2200</v>
      </c>
      <c r="AU50" s="107">
        <v>1400</v>
      </c>
      <c r="AV50" s="107"/>
      <c r="AW50" s="77" t="s">
        <v>8</v>
      </c>
      <c r="AX50" s="48">
        <f t="shared" si="200"/>
        <v>0</v>
      </c>
      <c r="AY50" s="57">
        <f t="shared" si="201"/>
        <v>0</v>
      </c>
      <c r="AZ50" s="54">
        <v>10</v>
      </c>
      <c r="BA50" s="7">
        <f t="shared" si="184"/>
        <v>0</v>
      </c>
      <c r="BB50" s="54">
        <v>24</v>
      </c>
      <c r="BC50" s="7">
        <f t="shared" si="185"/>
        <v>0</v>
      </c>
      <c r="BD50" s="54">
        <v>12</v>
      </c>
      <c r="BE50" s="6">
        <f t="shared" si="186"/>
        <v>0</v>
      </c>
      <c r="BF50" s="54"/>
      <c r="BG50" s="6">
        <f t="shared" si="187"/>
        <v>0</v>
      </c>
      <c r="BH50" s="6">
        <f t="shared" si="202"/>
        <v>0</v>
      </c>
      <c r="BI50" s="6" t="e">
        <f t="shared" si="202"/>
        <v>#DIV/0!</v>
      </c>
      <c r="BJ50" s="6">
        <f t="shared" si="203"/>
        <v>0</v>
      </c>
      <c r="BK50" s="7" t="e">
        <f t="shared" si="203"/>
        <v>#DIV/0!</v>
      </c>
      <c r="BL50" s="101">
        <f t="shared" si="204"/>
        <v>0</v>
      </c>
      <c r="BM50" s="90" t="e">
        <f t="shared" si="204"/>
        <v>#DIV/0!</v>
      </c>
      <c r="BN50" s="90"/>
      <c r="BO50" s="76" t="e">
        <f t="shared" si="205"/>
        <v>#DIV/0!</v>
      </c>
      <c r="BP50" s="2"/>
      <c r="BR50" s="55"/>
      <c r="BS50" s="55"/>
      <c r="BT50" s="55"/>
      <c r="BU50" s="55"/>
      <c r="BV50" s="173" t="s">
        <v>8</v>
      </c>
      <c r="BW50" s="190">
        <f t="shared" si="206"/>
        <v>0</v>
      </c>
      <c r="BX50" s="119"/>
      <c r="BY50" s="178"/>
      <c r="BZ50" s="178" t="e">
        <f t="shared" si="188"/>
        <v>#DIV/0!</v>
      </c>
      <c r="CA50" s="178"/>
      <c r="CB50" s="179" t="e">
        <f t="shared" si="189"/>
        <v>#DIV/0!</v>
      </c>
      <c r="CC50" s="179"/>
      <c r="CD50" s="179"/>
      <c r="CE50" s="180">
        <f t="shared" si="207"/>
        <v>0</v>
      </c>
      <c r="CF50" s="181" t="e">
        <f t="shared" si="208"/>
        <v>#DIV/0!</v>
      </c>
      <c r="CG50" s="181"/>
      <c r="CH50" s="182" t="e">
        <f t="shared" si="209"/>
        <v>#DIV/0!</v>
      </c>
      <c r="CJ50" s="326"/>
      <c r="CK50" s="326"/>
      <c r="CL50" s="334"/>
      <c r="CM50" s="334"/>
      <c r="CN50" s="334"/>
      <c r="CO50" s="356">
        <f t="shared" si="210"/>
        <v>0</v>
      </c>
      <c r="CQ50" s="42" t="s">
        <v>177</v>
      </c>
      <c r="CS50" s="1">
        <v>2</v>
      </c>
      <c r="CX50" s="326"/>
      <c r="CY50" s="326"/>
      <c r="CZ50" s="334"/>
      <c r="DA50" s="334"/>
      <c r="DB50" s="334"/>
      <c r="DC50" s="356">
        <f t="shared" si="211"/>
        <v>0</v>
      </c>
      <c r="DE50" s="42" t="s">
        <v>177</v>
      </c>
      <c r="DG50" s="1">
        <v>2</v>
      </c>
    </row>
    <row r="51" spans="1:111" ht="23.5" customHeight="1">
      <c r="A51" s="77" t="s">
        <v>9</v>
      </c>
      <c r="B51" s="68"/>
      <c r="C51" s="57">
        <f t="shared" si="172"/>
        <v>0</v>
      </c>
      <c r="D51" s="54"/>
      <c r="E51" s="7">
        <f t="shared" si="173"/>
        <v>0</v>
      </c>
      <c r="F51" s="54"/>
      <c r="G51" s="7">
        <f t="shared" si="174"/>
        <v>0</v>
      </c>
      <c r="H51" s="54"/>
      <c r="I51" s="6">
        <f t="shared" si="175"/>
        <v>0</v>
      </c>
      <c r="J51" s="54"/>
      <c r="K51" s="6">
        <f t="shared" si="176"/>
        <v>0</v>
      </c>
      <c r="L51" s="6">
        <f t="shared" si="190"/>
        <v>0</v>
      </c>
      <c r="M51" s="6" t="e">
        <f t="shared" si="191"/>
        <v>#DIV/0!</v>
      </c>
      <c r="N51" s="70"/>
      <c r="O51" s="54"/>
      <c r="P51" s="54"/>
      <c r="Q51" s="76" t="e">
        <f t="shared" si="192"/>
        <v>#DIV/0!</v>
      </c>
      <c r="R51" s="2"/>
      <c r="T51" s="107">
        <v>3300</v>
      </c>
      <c r="U51" s="107">
        <v>3800</v>
      </c>
      <c r="V51" s="107">
        <v>4800</v>
      </c>
      <c r="W51" s="107">
        <v>2000</v>
      </c>
      <c r="X51" s="107"/>
      <c r="Y51" s="77" t="s">
        <v>9</v>
      </c>
      <c r="Z51" s="48">
        <f t="shared" si="177"/>
        <v>0</v>
      </c>
      <c r="AA51" s="57">
        <f t="shared" si="178"/>
        <v>0</v>
      </c>
      <c r="AB51" s="7">
        <f t="shared" si="179"/>
        <v>0</v>
      </c>
      <c r="AC51" s="7">
        <f t="shared" si="180"/>
        <v>0</v>
      </c>
      <c r="AD51" s="7">
        <f t="shared" si="193"/>
        <v>0</v>
      </c>
      <c r="AE51" s="7">
        <f t="shared" si="181"/>
        <v>0</v>
      </c>
      <c r="AF51" s="7">
        <f t="shared" si="194"/>
        <v>0</v>
      </c>
      <c r="AG51" s="7">
        <f t="shared" si="182"/>
        <v>0</v>
      </c>
      <c r="AH51" s="7">
        <f t="shared" si="195"/>
        <v>0</v>
      </c>
      <c r="AI51" s="7">
        <f t="shared" si="183"/>
        <v>0</v>
      </c>
      <c r="AJ51" s="7">
        <f t="shared" si="196"/>
        <v>0</v>
      </c>
      <c r="AK51" s="6" t="e">
        <f t="shared" si="197"/>
        <v>#DIV/0!</v>
      </c>
      <c r="AL51" s="70">
        <f t="shared" si="198"/>
        <v>0</v>
      </c>
      <c r="AM51" s="7">
        <f t="shared" si="198"/>
        <v>0</v>
      </c>
      <c r="AN51" s="6">
        <f t="shared" si="198"/>
        <v>0</v>
      </c>
      <c r="AO51" s="76" t="e">
        <f t="shared" si="199"/>
        <v>#DIV/0!</v>
      </c>
      <c r="AP51" s="2"/>
      <c r="AR51" s="107">
        <v>1700</v>
      </c>
      <c r="AS51" s="107">
        <v>2200</v>
      </c>
      <c r="AT51" s="107">
        <v>2200</v>
      </c>
      <c r="AU51" s="107">
        <v>1400</v>
      </c>
      <c r="AV51" s="107"/>
      <c r="AW51" s="77" t="s">
        <v>9</v>
      </c>
      <c r="AX51" s="48">
        <f t="shared" si="200"/>
        <v>0</v>
      </c>
      <c r="AY51" s="57">
        <f t="shared" si="201"/>
        <v>0</v>
      </c>
      <c r="AZ51" s="54">
        <v>10</v>
      </c>
      <c r="BA51" s="7">
        <f t="shared" si="184"/>
        <v>0</v>
      </c>
      <c r="BB51" s="54">
        <v>24</v>
      </c>
      <c r="BC51" s="7">
        <f t="shared" si="185"/>
        <v>0</v>
      </c>
      <c r="BD51" s="54">
        <v>12</v>
      </c>
      <c r="BE51" s="6">
        <f t="shared" si="186"/>
        <v>0</v>
      </c>
      <c r="BF51" s="54"/>
      <c r="BG51" s="6">
        <f t="shared" si="187"/>
        <v>0</v>
      </c>
      <c r="BH51" s="6">
        <f t="shared" si="202"/>
        <v>0</v>
      </c>
      <c r="BI51" s="6" t="e">
        <f t="shared" si="202"/>
        <v>#DIV/0!</v>
      </c>
      <c r="BJ51" s="6">
        <f t="shared" si="203"/>
        <v>0</v>
      </c>
      <c r="BK51" s="7" t="e">
        <f t="shared" si="203"/>
        <v>#DIV/0!</v>
      </c>
      <c r="BL51" s="101">
        <f t="shared" si="204"/>
        <v>0</v>
      </c>
      <c r="BM51" s="90" t="e">
        <f t="shared" si="204"/>
        <v>#DIV/0!</v>
      </c>
      <c r="BN51" s="90"/>
      <c r="BO51" s="76" t="e">
        <f t="shared" si="205"/>
        <v>#DIV/0!</v>
      </c>
      <c r="BP51" s="2"/>
      <c r="BR51" s="55"/>
      <c r="BS51" s="55"/>
      <c r="BT51" s="55"/>
      <c r="BU51" s="55"/>
      <c r="BV51" s="173" t="s">
        <v>9</v>
      </c>
      <c r="BW51" s="190">
        <f t="shared" si="206"/>
        <v>0</v>
      </c>
      <c r="BX51" s="119"/>
      <c r="BY51" s="178"/>
      <c r="BZ51" s="178" t="e">
        <f t="shared" si="188"/>
        <v>#DIV/0!</v>
      </c>
      <c r="CA51" s="178"/>
      <c r="CB51" s="179" t="e">
        <f t="shared" si="189"/>
        <v>#DIV/0!</v>
      </c>
      <c r="CC51" s="179"/>
      <c r="CD51" s="179"/>
      <c r="CE51" s="119">
        <f t="shared" si="207"/>
        <v>0</v>
      </c>
      <c r="CF51" s="181" t="e">
        <f t="shared" si="208"/>
        <v>#DIV/0!</v>
      </c>
      <c r="CG51" s="181"/>
      <c r="CH51" s="182" t="e">
        <f t="shared" si="209"/>
        <v>#DIV/0!</v>
      </c>
      <c r="CJ51" s="326"/>
      <c r="CK51" s="326"/>
      <c r="CL51" s="334"/>
      <c r="CM51" s="334"/>
      <c r="CN51" s="334"/>
      <c r="CO51" s="356">
        <f t="shared" si="210"/>
        <v>0</v>
      </c>
      <c r="CQ51" s="42" t="s">
        <v>178</v>
      </c>
      <c r="CS51" s="1">
        <v>1</v>
      </c>
      <c r="CX51" s="326"/>
      <c r="CY51" s="326"/>
      <c r="CZ51" s="334"/>
      <c r="DA51" s="334"/>
      <c r="DB51" s="334"/>
      <c r="DC51" s="356">
        <f t="shared" si="211"/>
        <v>0</v>
      </c>
      <c r="DE51" s="42" t="s">
        <v>178</v>
      </c>
      <c r="DG51" s="1">
        <v>1</v>
      </c>
    </row>
    <row r="52" spans="1:111" ht="23.5" customHeight="1">
      <c r="A52" s="77" t="s">
        <v>10</v>
      </c>
      <c r="B52" s="68"/>
      <c r="C52" s="57">
        <f t="shared" si="172"/>
        <v>0</v>
      </c>
      <c r="D52" s="54"/>
      <c r="E52" s="7">
        <f t="shared" si="173"/>
        <v>0</v>
      </c>
      <c r="F52" s="54"/>
      <c r="G52" s="7">
        <f t="shared" si="174"/>
        <v>0</v>
      </c>
      <c r="H52" s="54"/>
      <c r="I52" s="6">
        <f t="shared" si="175"/>
        <v>0</v>
      </c>
      <c r="J52" s="54"/>
      <c r="K52" s="6">
        <f t="shared" si="176"/>
        <v>0</v>
      </c>
      <c r="L52" s="6">
        <f t="shared" si="190"/>
        <v>0</v>
      </c>
      <c r="M52" s="6" t="e">
        <f t="shared" si="191"/>
        <v>#DIV/0!</v>
      </c>
      <c r="N52" s="70"/>
      <c r="O52" s="54"/>
      <c r="P52" s="54"/>
      <c r="Q52" s="76" t="e">
        <f t="shared" si="192"/>
        <v>#DIV/0!</v>
      </c>
      <c r="R52" s="2"/>
      <c r="T52" s="107">
        <v>3300</v>
      </c>
      <c r="U52" s="107">
        <v>3800</v>
      </c>
      <c r="V52" s="107">
        <v>4800</v>
      </c>
      <c r="W52" s="107">
        <v>2000</v>
      </c>
      <c r="X52" s="107"/>
      <c r="Y52" s="77" t="s">
        <v>10</v>
      </c>
      <c r="Z52" s="48">
        <f t="shared" si="177"/>
        <v>0</v>
      </c>
      <c r="AA52" s="57">
        <f t="shared" si="178"/>
        <v>0</v>
      </c>
      <c r="AB52" s="7">
        <f t="shared" si="179"/>
        <v>0</v>
      </c>
      <c r="AC52" s="7">
        <f t="shared" si="180"/>
        <v>0</v>
      </c>
      <c r="AD52" s="7">
        <f t="shared" si="193"/>
        <v>0</v>
      </c>
      <c r="AE52" s="7">
        <f t="shared" si="181"/>
        <v>0</v>
      </c>
      <c r="AF52" s="7">
        <f t="shared" si="194"/>
        <v>0</v>
      </c>
      <c r="AG52" s="7">
        <f t="shared" si="182"/>
        <v>0</v>
      </c>
      <c r="AH52" s="7">
        <f t="shared" si="195"/>
        <v>0</v>
      </c>
      <c r="AI52" s="7">
        <f t="shared" si="183"/>
        <v>0</v>
      </c>
      <c r="AJ52" s="7">
        <f t="shared" si="196"/>
        <v>0</v>
      </c>
      <c r="AK52" s="6" t="e">
        <f t="shared" si="197"/>
        <v>#DIV/0!</v>
      </c>
      <c r="AL52" s="70">
        <f t="shared" si="198"/>
        <v>0</v>
      </c>
      <c r="AM52" s="7">
        <f t="shared" si="198"/>
        <v>0</v>
      </c>
      <c r="AN52" s="6">
        <f t="shared" si="198"/>
        <v>0</v>
      </c>
      <c r="AO52" s="76" t="e">
        <f t="shared" si="199"/>
        <v>#DIV/0!</v>
      </c>
      <c r="AP52" s="2"/>
      <c r="AR52" s="107">
        <v>1700</v>
      </c>
      <c r="AS52" s="107">
        <v>2200</v>
      </c>
      <c r="AT52" s="107">
        <v>2200</v>
      </c>
      <c r="AU52" s="107">
        <v>1400</v>
      </c>
      <c r="AV52" s="107"/>
      <c r="AW52" s="77" t="s">
        <v>10</v>
      </c>
      <c r="AX52" s="48">
        <f t="shared" si="200"/>
        <v>0</v>
      </c>
      <c r="AY52" s="57">
        <f t="shared" si="201"/>
        <v>0</v>
      </c>
      <c r="AZ52" s="54">
        <v>10</v>
      </c>
      <c r="BA52" s="7">
        <f t="shared" si="184"/>
        <v>0</v>
      </c>
      <c r="BB52" s="54">
        <v>24</v>
      </c>
      <c r="BC52" s="7">
        <f t="shared" si="185"/>
        <v>0</v>
      </c>
      <c r="BD52" s="54">
        <v>12</v>
      </c>
      <c r="BE52" s="6">
        <f t="shared" si="186"/>
        <v>0</v>
      </c>
      <c r="BF52" s="54"/>
      <c r="BG52" s="6">
        <f t="shared" si="187"/>
        <v>0</v>
      </c>
      <c r="BH52" s="6">
        <f t="shared" si="202"/>
        <v>0</v>
      </c>
      <c r="BI52" s="6" t="e">
        <f t="shared" si="202"/>
        <v>#DIV/0!</v>
      </c>
      <c r="BJ52" s="6">
        <f t="shared" si="203"/>
        <v>0</v>
      </c>
      <c r="BK52" s="7" t="e">
        <f t="shared" si="203"/>
        <v>#DIV/0!</v>
      </c>
      <c r="BL52" s="101">
        <f t="shared" si="204"/>
        <v>0</v>
      </c>
      <c r="BM52" s="90" t="e">
        <f t="shared" si="204"/>
        <v>#DIV/0!</v>
      </c>
      <c r="BN52" s="90"/>
      <c r="BO52" s="76" t="e">
        <f t="shared" si="205"/>
        <v>#DIV/0!</v>
      </c>
      <c r="BP52" s="2"/>
      <c r="BR52" s="55"/>
      <c r="BS52" s="55"/>
      <c r="BT52" s="55"/>
      <c r="BU52" s="55"/>
      <c r="BV52" s="173" t="s">
        <v>10</v>
      </c>
      <c r="BW52" s="190">
        <f t="shared" si="206"/>
        <v>0</v>
      </c>
      <c r="BX52" s="119"/>
      <c r="BY52" s="178"/>
      <c r="BZ52" s="178" t="e">
        <f t="shared" si="188"/>
        <v>#DIV/0!</v>
      </c>
      <c r="CA52" s="178">
        <v>0</v>
      </c>
      <c r="CB52" s="179" t="e">
        <f t="shared" si="189"/>
        <v>#DIV/0!</v>
      </c>
      <c r="CC52" s="179"/>
      <c r="CD52" s="179"/>
      <c r="CE52" s="119">
        <f t="shared" si="207"/>
        <v>0</v>
      </c>
      <c r="CF52" s="181" t="e">
        <f t="shared" si="208"/>
        <v>#DIV/0!</v>
      </c>
      <c r="CG52" s="181"/>
      <c r="CH52" s="182" t="e">
        <f t="shared" si="209"/>
        <v>#DIV/0!</v>
      </c>
      <c r="CJ52" s="326"/>
      <c r="CK52" s="326"/>
      <c r="CL52" s="334"/>
      <c r="CM52" s="334"/>
      <c r="CN52" s="334"/>
      <c r="CO52" s="356">
        <f t="shared" si="210"/>
        <v>0</v>
      </c>
      <c r="CQ52" s="42" t="s">
        <v>183</v>
      </c>
      <c r="CS52" s="1">
        <v>0</v>
      </c>
      <c r="CX52" s="326"/>
      <c r="CY52" s="326"/>
      <c r="CZ52" s="334"/>
      <c r="DA52" s="334"/>
      <c r="DB52" s="334"/>
      <c r="DC52" s="356">
        <f t="shared" si="211"/>
        <v>0</v>
      </c>
      <c r="DE52" s="42" t="s">
        <v>183</v>
      </c>
      <c r="DG52" s="1">
        <v>0</v>
      </c>
    </row>
    <row r="53" spans="1:111" ht="23.5" customHeight="1" thickBot="1">
      <c r="A53" s="78" t="s">
        <v>11</v>
      </c>
      <c r="B53" s="68"/>
      <c r="C53" s="57">
        <f t="shared" si="172"/>
        <v>0</v>
      </c>
      <c r="D53" s="54"/>
      <c r="E53" s="7">
        <f t="shared" si="173"/>
        <v>0</v>
      </c>
      <c r="F53" s="54"/>
      <c r="G53" s="7">
        <f t="shared" si="174"/>
        <v>0</v>
      </c>
      <c r="H53" s="54"/>
      <c r="I53" s="6">
        <f t="shared" si="175"/>
        <v>0</v>
      </c>
      <c r="J53" s="54"/>
      <c r="K53" s="6">
        <f t="shared" si="176"/>
        <v>0</v>
      </c>
      <c r="L53" s="6">
        <f t="shared" si="190"/>
        <v>0</v>
      </c>
      <c r="M53" s="6" t="e">
        <f t="shared" si="191"/>
        <v>#DIV/0!</v>
      </c>
      <c r="N53" s="70"/>
      <c r="O53" s="54"/>
      <c r="P53" s="54"/>
      <c r="Q53" s="76" t="e">
        <f t="shared" si="192"/>
        <v>#DIV/0!</v>
      </c>
      <c r="R53" s="2"/>
      <c r="T53" s="107">
        <v>3300</v>
      </c>
      <c r="U53" s="107">
        <v>3800</v>
      </c>
      <c r="V53" s="107">
        <v>4800</v>
      </c>
      <c r="W53" s="107">
        <v>2000</v>
      </c>
      <c r="X53" s="107"/>
      <c r="Y53" s="78" t="s">
        <v>11</v>
      </c>
      <c r="Z53" s="48">
        <f t="shared" si="177"/>
        <v>0</v>
      </c>
      <c r="AA53" s="57">
        <f t="shared" si="178"/>
        <v>0</v>
      </c>
      <c r="AB53" s="7">
        <f t="shared" si="179"/>
        <v>0</v>
      </c>
      <c r="AC53" s="7">
        <f t="shared" si="180"/>
        <v>0</v>
      </c>
      <c r="AD53" s="7">
        <f t="shared" si="193"/>
        <v>0</v>
      </c>
      <c r="AE53" s="7">
        <f t="shared" si="181"/>
        <v>0</v>
      </c>
      <c r="AF53" s="7">
        <f t="shared" si="194"/>
        <v>0</v>
      </c>
      <c r="AG53" s="7">
        <f t="shared" si="182"/>
        <v>0</v>
      </c>
      <c r="AH53" s="7">
        <f t="shared" si="195"/>
        <v>0</v>
      </c>
      <c r="AI53" s="7">
        <f t="shared" si="183"/>
        <v>0</v>
      </c>
      <c r="AJ53" s="7">
        <f t="shared" si="196"/>
        <v>0</v>
      </c>
      <c r="AK53" s="6" t="e">
        <f t="shared" si="197"/>
        <v>#DIV/0!</v>
      </c>
      <c r="AL53" s="70">
        <f t="shared" si="198"/>
        <v>0</v>
      </c>
      <c r="AM53" s="7">
        <f t="shared" si="198"/>
        <v>0</v>
      </c>
      <c r="AN53" s="6">
        <f t="shared" si="198"/>
        <v>0</v>
      </c>
      <c r="AO53" s="76" t="e">
        <f t="shared" si="199"/>
        <v>#DIV/0!</v>
      </c>
      <c r="AP53" s="2"/>
      <c r="AR53" s="107">
        <v>1700</v>
      </c>
      <c r="AS53" s="107">
        <v>2200</v>
      </c>
      <c r="AT53" s="107">
        <v>2200</v>
      </c>
      <c r="AU53" s="107">
        <v>1400</v>
      </c>
      <c r="AV53" s="107"/>
      <c r="AW53" s="78" t="s">
        <v>11</v>
      </c>
      <c r="AX53" s="48">
        <f t="shared" si="200"/>
        <v>0</v>
      </c>
      <c r="AY53" s="57">
        <f t="shared" si="201"/>
        <v>0</v>
      </c>
      <c r="AZ53" s="54">
        <v>10</v>
      </c>
      <c r="BA53" s="7">
        <f t="shared" si="184"/>
        <v>0</v>
      </c>
      <c r="BB53" s="54">
        <v>28</v>
      </c>
      <c r="BC53" s="7">
        <f t="shared" si="185"/>
        <v>0</v>
      </c>
      <c r="BD53" s="54">
        <v>12</v>
      </c>
      <c r="BE53" s="6">
        <f t="shared" si="186"/>
        <v>0</v>
      </c>
      <c r="BF53" s="54"/>
      <c r="BG53" s="6">
        <f t="shared" si="187"/>
        <v>0</v>
      </c>
      <c r="BH53" s="6">
        <f t="shared" si="202"/>
        <v>0</v>
      </c>
      <c r="BI53" s="6" t="e">
        <f t="shared" si="202"/>
        <v>#DIV/0!</v>
      </c>
      <c r="BJ53" s="6">
        <f t="shared" si="203"/>
        <v>0</v>
      </c>
      <c r="BK53" s="7" t="e">
        <f t="shared" si="203"/>
        <v>#DIV/0!</v>
      </c>
      <c r="BL53" s="101">
        <f t="shared" si="204"/>
        <v>0</v>
      </c>
      <c r="BM53" s="90" t="e">
        <f t="shared" si="204"/>
        <v>#DIV/0!</v>
      </c>
      <c r="BN53" s="90"/>
      <c r="BO53" s="76" t="e">
        <f t="shared" si="205"/>
        <v>#DIV/0!</v>
      </c>
      <c r="BP53" s="2"/>
      <c r="BR53" s="55"/>
      <c r="BS53" s="55"/>
      <c r="BT53" s="55"/>
      <c r="BU53" s="55"/>
      <c r="BV53" s="183" t="s">
        <v>11</v>
      </c>
      <c r="BW53" s="190">
        <f t="shared" si="206"/>
        <v>0</v>
      </c>
      <c r="BX53" s="119"/>
      <c r="BY53" s="178"/>
      <c r="BZ53" s="178" t="e">
        <f t="shared" si="188"/>
        <v>#DIV/0!</v>
      </c>
      <c r="CA53" s="178">
        <v>0</v>
      </c>
      <c r="CB53" s="179" t="e">
        <f t="shared" si="189"/>
        <v>#DIV/0!</v>
      </c>
      <c r="CC53" s="179">
        <v>0</v>
      </c>
      <c r="CD53" s="179"/>
      <c r="CE53" s="119">
        <f t="shared" si="207"/>
        <v>0</v>
      </c>
      <c r="CF53" s="181" t="e">
        <f t="shared" si="208"/>
        <v>#DIV/0!</v>
      </c>
      <c r="CG53" s="181"/>
      <c r="CH53" s="182" t="e">
        <f t="shared" si="209"/>
        <v>#DIV/0!</v>
      </c>
      <c r="CJ53" s="327"/>
      <c r="CK53" s="327"/>
      <c r="CL53" s="335"/>
      <c r="CM53" s="334"/>
      <c r="CN53" s="334"/>
      <c r="CO53" s="357">
        <f t="shared" si="210"/>
        <v>0</v>
      </c>
      <c r="CQ53" s="1" t="s">
        <v>186</v>
      </c>
      <c r="CX53" s="327"/>
      <c r="CY53" s="327"/>
      <c r="CZ53" s="335"/>
      <c r="DA53" s="334"/>
      <c r="DB53" s="334"/>
      <c r="DC53" s="357">
        <f t="shared" si="211"/>
        <v>0</v>
      </c>
      <c r="DE53" s="1" t="s">
        <v>186</v>
      </c>
    </row>
    <row r="54" spans="1:111" ht="23.5" customHeight="1" thickTop="1" thickBot="1">
      <c r="A54" s="1513" t="s">
        <v>16</v>
      </c>
      <c r="B54" s="1514"/>
      <c r="C54" s="61">
        <f>SUM(C47:C53)</f>
        <v>0</v>
      </c>
      <c r="D54" s="61">
        <f>SUM(D47:D53)</f>
        <v>0</v>
      </c>
      <c r="E54" s="61">
        <f t="shared" ref="E54:J54" si="212">SUM(E47:E53)</f>
        <v>0</v>
      </c>
      <c r="F54" s="61">
        <f t="shared" si="212"/>
        <v>0</v>
      </c>
      <c r="G54" s="61">
        <f t="shared" si="212"/>
        <v>0</v>
      </c>
      <c r="H54" s="61">
        <f t="shared" si="212"/>
        <v>0</v>
      </c>
      <c r="I54" s="61">
        <f t="shared" si="212"/>
        <v>0</v>
      </c>
      <c r="J54" s="61">
        <f t="shared" si="212"/>
        <v>0</v>
      </c>
      <c r="K54" s="61">
        <f>SUM(K47:K53)</f>
        <v>0</v>
      </c>
      <c r="L54" s="61">
        <f>SUM(L47:L53)</f>
        <v>0</v>
      </c>
      <c r="M54" s="61" t="e">
        <f>L54/C54</f>
        <v>#DIV/0!</v>
      </c>
      <c r="N54" s="86"/>
      <c r="O54" s="61">
        <f>SUM(O47:O53)</f>
        <v>0</v>
      </c>
      <c r="P54" s="61">
        <f>SUM(P47:P53)</f>
        <v>0</v>
      </c>
      <c r="Q54" s="76" t="e">
        <f t="shared" si="192"/>
        <v>#DIV/0!</v>
      </c>
      <c r="R54" s="45"/>
      <c r="T54" s="105" t="s">
        <v>48</v>
      </c>
      <c r="U54" s="108">
        <f>C54/W54</f>
        <v>0</v>
      </c>
      <c r="V54" s="106" t="s">
        <v>49</v>
      </c>
      <c r="W54" s="114">
        <v>3</v>
      </c>
      <c r="Y54" s="1513" t="s">
        <v>16</v>
      </c>
      <c r="Z54" s="1514"/>
      <c r="AA54" s="88">
        <f>SUM(AA47:AA53)</f>
        <v>0</v>
      </c>
      <c r="AB54" s="88">
        <f>SUM(AB47:AB53)</f>
        <v>0</v>
      </c>
      <c r="AC54" s="88">
        <f t="shared" ref="AC54:AH54" si="213">SUM(AC47:AC53)</f>
        <v>0</v>
      </c>
      <c r="AD54" s="88">
        <f t="shared" si="213"/>
        <v>0</v>
      </c>
      <c r="AE54" s="88">
        <f t="shared" si="213"/>
        <v>0</v>
      </c>
      <c r="AF54" s="88">
        <f t="shared" si="213"/>
        <v>0</v>
      </c>
      <c r="AG54" s="88">
        <f t="shared" si="213"/>
        <v>0</v>
      </c>
      <c r="AH54" s="88">
        <f t="shared" si="213"/>
        <v>0</v>
      </c>
      <c r="AI54" s="88">
        <f>SUM(AI47:AI53)</f>
        <v>0</v>
      </c>
      <c r="AJ54" s="88">
        <f>SUM(AJ47:AJ53)</f>
        <v>0</v>
      </c>
      <c r="AK54" s="61" t="e">
        <f>AJ54/AA54</f>
        <v>#DIV/0!</v>
      </c>
      <c r="AL54" s="86"/>
      <c r="AM54" s="61">
        <f>SUM(AM47:AM53)</f>
        <v>0</v>
      </c>
      <c r="AN54" s="61">
        <f>SUM(AN47:AN53)</f>
        <v>0</v>
      </c>
      <c r="AO54" s="76" t="e">
        <f>(AJ54+BH54)/AN54</f>
        <v>#DIV/0!</v>
      </c>
      <c r="AP54" s="45"/>
      <c r="AR54" s="105" t="s">
        <v>48</v>
      </c>
      <c r="AS54" s="108">
        <f>AA54/AU54</f>
        <v>0</v>
      </c>
      <c r="AT54" s="106" t="s">
        <v>49</v>
      </c>
      <c r="AU54" s="105">
        <f>W54</f>
        <v>3</v>
      </c>
      <c r="AW54" s="1513" t="s">
        <v>16</v>
      </c>
      <c r="AX54" s="1514"/>
      <c r="AY54" s="57">
        <f t="shared" si="201"/>
        <v>0</v>
      </c>
      <c r="AZ54" s="61">
        <f>SUM(AZ47:AZ53)</f>
        <v>84</v>
      </c>
      <c r="BA54" s="61">
        <f t="shared" ref="BA54:BF54" si="214">SUM(BA47:BA53)</f>
        <v>0</v>
      </c>
      <c r="BB54" s="61">
        <f t="shared" si="214"/>
        <v>120</v>
      </c>
      <c r="BC54" s="61">
        <f t="shared" si="214"/>
        <v>0</v>
      </c>
      <c r="BD54" s="61">
        <f t="shared" si="214"/>
        <v>60</v>
      </c>
      <c r="BE54" s="61">
        <f t="shared" si="214"/>
        <v>0</v>
      </c>
      <c r="BF54" s="61">
        <f t="shared" si="214"/>
        <v>0</v>
      </c>
      <c r="BG54" s="61">
        <f>SUM(BG47:BG53)</f>
        <v>0</v>
      </c>
      <c r="BH54" s="6">
        <f t="shared" si="202"/>
        <v>0</v>
      </c>
      <c r="BI54" s="6" t="e">
        <f t="shared" si="202"/>
        <v>#DIV/0!</v>
      </c>
      <c r="BJ54" s="6">
        <f t="shared" si="203"/>
        <v>0</v>
      </c>
      <c r="BK54" s="7" t="e">
        <f t="shared" si="203"/>
        <v>#DIV/0!</v>
      </c>
      <c r="BL54" s="101">
        <f>SUM(BL47:BL53)</f>
        <v>0</v>
      </c>
      <c r="BM54" s="90" t="e">
        <f>BI54+BK54</f>
        <v>#DIV/0!</v>
      </c>
      <c r="BN54" s="91"/>
      <c r="BO54" s="76" t="e">
        <f t="shared" si="205"/>
        <v>#DIV/0!</v>
      </c>
      <c r="BP54" s="45"/>
      <c r="BR54" s="42" t="s">
        <v>48</v>
      </c>
      <c r="BS54" s="59">
        <f>AY54/BU54</f>
        <v>0</v>
      </c>
      <c r="BT54" s="60" t="s">
        <v>49</v>
      </c>
      <c r="BU54" s="42">
        <f>W54</f>
        <v>3</v>
      </c>
      <c r="BV54" s="1515" t="s">
        <v>16</v>
      </c>
      <c r="BW54" s="1486"/>
      <c r="BX54" s="191">
        <f>SUM(BX47:BX53)</f>
        <v>119</v>
      </c>
      <c r="BY54" s="191">
        <f>SUM(BY47:BY53)</f>
        <v>272850</v>
      </c>
      <c r="BZ54" s="191">
        <f t="shared" si="188"/>
        <v>2292.8571428571427</v>
      </c>
      <c r="CA54" s="191">
        <f>SUM(CA47:CA53)</f>
        <v>147200</v>
      </c>
      <c r="CB54" s="192">
        <f t="shared" si="189"/>
        <v>1236.9747899159663</v>
      </c>
      <c r="CC54" s="192">
        <f>CB54/BY54</f>
        <v>4.5335341393291781E-3</v>
      </c>
      <c r="CD54" s="371">
        <f>SUM(CD47:CD53)</f>
        <v>2970</v>
      </c>
      <c r="CE54" s="180">
        <f t="shared" si="207"/>
        <v>423020.00453353411</v>
      </c>
      <c r="CF54" s="193">
        <f>CE54/BX54</f>
        <v>3554.7899540633121</v>
      </c>
      <c r="CG54" s="193"/>
      <c r="CH54" s="194" t="e">
        <f t="shared" si="209"/>
        <v>#DIV/0!</v>
      </c>
      <c r="CI54" s="340">
        <v>2</v>
      </c>
      <c r="CJ54" s="393">
        <f>SUM(CJ47:CJ53)/CI54</f>
        <v>13.4</v>
      </c>
      <c r="CK54" s="394">
        <f>SUM(CK47:CK53)/CI54</f>
        <v>22.65</v>
      </c>
      <c r="CL54" s="411">
        <f>SUM(CL47:CL53)/CI54</f>
        <v>4</v>
      </c>
      <c r="CM54" s="411">
        <f>SUM(CM47:CM53)/CI54</f>
        <v>4</v>
      </c>
      <c r="CN54" s="411">
        <f>SUM(CN47:CN53)/CI54</f>
        <v>4</v>
      </c>
      <c r="CO54" s="412">
        <f>SUM(CL54:CN54)/3</f>
        <v>4</v>
      </c>
      <c r="CP54" s="340"/>
      <c r="CQ54" s="1411">
        <f>CE54/CI54</f>
        <v>211510.00226676706</v>
      </c>
      <c r="CR54" s="1412"/>
      <c r="CS54" s="1412"/>
      <c r="CT54" s="1412"/>
      <c r="CU54" s="1413"/>
      <c r="CX54" s="349" t="e">
        <f>SUM(CX47:CX53)/CW54</f>
        <v>#DIV/0!</v>
      </c>
      <c r="CY54" s="351" t="e">
        <f>SUM(CY47:CY53)/CW54</f>
        <v>#DIV/0!</v>
      </c>
      <c r="CZ54" s="351" t="e">
        <f>SUM(CZ47:CZ53)/CW54</f>
        <v>#DIV/0!</v>
      </c>
      <c r="DA54" s="351" t="e">
        <f>SUM(DA47:DA53)/CW54</f>
        <v>#DIV/0!</v>
      </c>
      <c r="DB54" s="351" t="e">
        <f>SUM(DB47:DB53)/CW54</f>
        <v>#DIV/0!</v>
      </c>
      <c r="DC54" s="353" t="e">
        <f>SUM(CZ54:DB54)/3</f>
        <v>#DIV/0!</v>
      </c>
      <c r="DD54" s="340"/>
      <c r="DE54" s="340"/>
      <c r="DF54" s="340"/>
      <c r="DG54" s="340"/>
    </row>
    <row r="55" spans="1:111"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3"/>
      <c r="CJ55" s="1420" t="str">
        <f>BV55</f>
        <v>6th week</v>
      </c>
      <c r="CK55" s="1420"/>
      <c r="CL55" s="1420"/>
      <c r="CM55" s="1420"/>
      <c r="CN55" s="1420"/>
      <c r="CO55" s="1420"/>
      <c r="CX55" s="1420">
        <f>CK55</f>
        <v>0</v>
      </c>
      <c r="CY55" s="1420"/>
      <c r="CZ55" s="1420"/>
      <c r="DA55" s="1420"/>
      <c r="DB55" s="1420"/>
      <c r="DC55" s="1420"/>
    </row>
    <row r="56" spans="1:111"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t="s">
        <v>478</v>
      </c>
      <c r="CE56" s="174" t="s">
        <v>126</v>
      </c>
      <c r="CF56" s="175" t="s">
        <v>77</v>
      </c>
      <c r="CG56" s="175" t="s">
        <v>129</v>
      </c>
      <c r="CH56" s="176" t="s">
        <v>128</v>
      </c>
      <c r="CJ56" s="331" t="s">
        <v>172</v>
      </c>
      <c r="CK56" s="332" t="s">
        <v>173</v>
      </c>
      <c r="CL56" s="65" t="s">
        <v>174</v>
      </c>
      <c r="CM56" s="65" t="s">
        <v>175</v>
      </c>
      <c r="CN56" s="65" t="s">
        <v>176</v>
      </c>
      <c r="CO56" s="333" t="s">
        <v>184</v>
      </c>
      <c r="CQ56" s="1" t="s">
        <v>179</v>
      </c>
      <c r="CS56" s="46" t="s">
        <v>182</v>
      </c>
      <c r="CX56" s="331" t="s">
        <v>172</v>
      </c>
      <c r="CY56" s="332" t="s">
        <v>173</v>
      </c>
      <c r="CZ56" s="65" t="s">
        <v>174</v>
      </c>
      <c r="DA56" s="65" t="s">
        <v>175</v>
      </c>
      <c r="DB56" s="65" t="s">
        <v>176</v>
      </c>
      <c r="DC56" s="333" t="s">
        <v>184</v>
      </c>
      <c r="DE56" s="1" t="s">
        <v>179</v>
      </c>
      <c r="DG56" s="46" t="s">
        <v>182</v>
      </c>
    </row>
    <row r="57" spans="1:111" ht="23.5" customHeight="1">
      <c r="A57" s="75" t="s">
        <v>5</v>
      </c>
      <c r="B57" s="68"/>
      <c r="C57" s="57">
        <f t="shared" ref="C57:C63" si="215">D57+F57+H57+J57</f>
        <v>0</v>
      </c>
      <c r="D57" s="54"/>
      <c r="E57" s="7">
        <f t="shared" ref="E57:E63" si="216">D57*T57</f>
        <v>0</v>
      </c>
      <c r="F57" s="54"/>
      <c r="G57" s="7">
        <f t="shared" ref="G57:G63" si="217">F57*U57</f>
        <v>0</v>
      </c>
      <c r="H57" s="54"/>
      <c r="I57" s="6">
        <f t="shared" ref="I57:I63" si="218">H57*V57</f>
        <v>0</v>
      </c>
      <c r="J57" s="54"/>
      <c r="K57" s="6">
        <f t="shared" ref="K57:K63" si="219">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20">B57</f>
        <v>0</v>
      </c>
      <c r="AA57" s="57">
        <f t="shared" ref="AA57:AA63" si="221">AB57+AD57+AF57+AH57</f>
        <v>0</v>
      </c>
      <c r="AB57" s="7">
        <f t="shared" ref="AB57:AB63" si="222">D57</f>
        <v>0</v>
      </c>
      <c r="AC57" s="7">
        <f t="shared" ref="AC57:AC63" si="223">AB57*AR57</f>
        <v>0</v>
      </c>
      <c r="AD57" s="7">
        <f>F57</f>
        <v>0</v>
      </c>
      <c r="AE57" s="7">
        <f t="shared" ref="AE57:AE63" si="224">AD57*AS57</f>
        <v>0</v>
      </c>
      <c r="AF57" s="7">
        <f>H57</f>
        <v>0</v>
      </c>
      <c r="AG57" s="7">
        <f t="shared" ref="AG57:AG63" si="225">AF57*AT57</f>
        <v>0</v>
      </c>
      <c r="AH57" s="7">
        <f>J57</f>
        <v>0</v>
      </c>
      <c r="AI57" s="7">
        <f t="shared" ref="AI57:AI63" si="226">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7">AZ57*BR57</f>
        <v>0</v>
      </c>
      <c r="BB57" s="54"/>
      <c r="BC57" s="7">
        <f t="shared" ref="BC57:BC63" si="228">BB57*BS57</f>
        <v>0</v>
      </c>
      <c r="BD57" s="54"/>
      <c r="BE57" s="6">
        <f t="shared" ref="BE57:BE63" si="229">BD57*BT57</f>
        <v>0</v>
      </c>
      <c r="BF57" s="54"/>
      <c r="BG57" s="6">
        <f t="shared" ref="BG57:BG63" si="23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31">BY57/BX57</f>
        <v>#DIV/0!</v>
      </c>
      <c r="CA57" s="178"/>
      <c r="CB57" s="179" t="e">
        <f t="shared" ref="CB57:CB64" si="232">CA57/BX57</f>
        <v>#DIV/0!</v>
      </c>
      <c r="CC57" s="179"/>
      <c r="CD57" s="179"/>
      <c r="CE57" s="180">
        <f>BY57+CA57+CC57+CD57</f>
        <v>0</v>
      </c>
      <c r="CF57" s="181" t="e">
        <f>CE57/BX57</f>
        <v>#DIV/0!</v>
      </c>
      <c r="CG57" s="181"/>
      <c r="CH57" s="182" t="e">
        <f>CE57/CG57</f>
        <v>#DIV/0!</v>
      </c>
      <c r="CJ57" s="326"/>
      <c r="CK57" s="326"/>
      <c r="CL57" s="334"/>
      <c r="CM57" s="334"/>
      <c r="CN57" s="334"/>
      <c r="CO57" s="356">
        <f>SUM(CL57:CN57)/3</f>
        <v>0</v>
      </c>
      <c r="CQ57" s="355" t="s">
        <v>180</v>
      </c>
      <c r="CR57" s="3"/>
      <c r="CS57" s="354">
        <v>5</v>
      </c>
      <c r="CX57" s="326"/>
      <c r="CY57" s="326"/>
      <c r="CZ57" s="334"/>
      <c r="DA57" s="334"/>
      <c r="DB57" s="334"/>
      <c r="DC57" s="356">
        <f>SUM(CZ57:DB57)/3</f>
        <v>0</v>
      </c>
      <c r="DE57" s="355" t="s">
        <v>180</v>
      </c>
      <c r="DF57" s="3"/>
      <c r="DG57" s="354">
        <v>5</v>
      </c>
    </row>
    <row r="58" spans="1:111" ht="23.5" customHeight="1">
      <c r="A58" s="77" t="s">
        <v>6</v>
      </c>
      <c r="B58" s="68"/>
      <c r="C58" s="57">
        <f t="shared" si="215"/>
        <v>0</v>
      </c>
      <c r="D58" s="54"/>
      <c r="E58" s="7">
        <f t="shared" si="216"/>
        <v>0</v>
      </c>
      <c r="F58" s="54"/>
      <c r="G58" s="7">
        <f t="shared" si="217"/>
        <v>0</v>
      </c>
      <c r="H58" s="54"/>
      <c r="I58" s="6">
        <f t="shared" si="218"/>
        <v>0</v>
      </c>
      <c r="J58" s="54"/>
      <c r="K58" s="6">
        <f t="shared" si="219"/>
        <v>0</v>
      </c>
      <c r="L58" s="6">
        <f t="shared" ref="L58:L63" si="233">E58+G58+I58+K58</f>
        <v>0</v>
      </c>
      <c r="M58" s="6" t="e">
        <f t="shared" ref="M58:M63" si="234">L58/C58</f>
        <v>#DIV/0!</v>
      </c>
      <c r="N58" s="70"/>
      <c r="O58" s="54"/>
      <c r="P58" s="54"/>
      <c r="Q58" s="76" t="e">
        <f t="shared" ref="Q58:Q64" si="235">L58/P58</f>
        <v>#DIV/0!</v>
      </c>
      <c r="R58" s="2"/>
      <c r="T58" s="107">
        <v>3300</v>
      </c>
      <c r="U58" s="107">
        <v>3800</v>
      </c>
      <c r="V58" s="107">
        <v>4800</v>
      </c>
      <c r="W58" s="107">
        <v>2000</v>
      </c>
      <c r="X58" s="107"/>
      <c r="Y58" s="77" t="s">
        <v>6</v>
      </c>
      <c r="Z58" s="48">
        <f t="shared" si="220"/>
        <v>0</v>
      </c>
      <c r="AA58" s="57">
        <f t="shared" si="221"/>
        <v>0</v>
      </c>
      <c r="AB58" s="7">
        <f t="shared" si="222"/>
        <v>0</v>
      </c>
      <c r="AC58" s="7">
        <f t="shared" si="223"/>
        <v>0</v>
      </c>
      <c r="AD58" s="7">
        <f t="shared" ref="AD58:AD63" si="236">F58</f>
        <v>0</v>
      </c>
      <c r="AE58" s="7">
        <f t="shared" si="224"/>
        <v>0</v>
      </c>
      <c r="AF58" s="7">
        <f t="shared" ref="AF58:AF63" si="237">H58</f>
        <v>0</v>
      </c>
      <c r="AG58" s="7">
        <f t="shared" si="225"/>
        <v>0</v>
      </c>
      <c r="AH58" s="7">
        <f t="shared" ref="AH58:AH63" si="238">J58</f>
        <v>0</v>
      </c>
      <c r="AI58" s="7">
        <f t="shared" si="226"/>
        <v>0</v>
      </c>
      <c r="AJ58" s="7">
        <f t="shared" ref="AJ58:AJ63" si="239">AC58+AE58+AG58+AI58</f>
        <v>0</v>
      </c>
      <c r="AK58" s="6" t="e">
        <f t="shared" ref="AK58:AK63" si="240">AJ58/AA58</f>
        <v>#DIV/0!</v>
      </c>
      <c r="AL58" s="70">
        <f t="shared" ref="AL58:AN63" si="241">N58</f>
        <v>0</v>
      </c>
      <c r="AM58" s="7">
        <f t="shared" si="241"/>
        <v>0</v>
      </c>
      <c r="AN58" s="6">
        <f t="shared" si="241"/>
        <v>0</v>
      </c>
      <c r="AO58" s="76" t="e">
        <f t="shared" ref="AO58:AO63" si="242">(AJ58+BH58)/AN58</f>
        <v>#DIV/0!</v>
      </c>
      <c r="AP58" s="2"/>
      <c r="AR58" s="107">
        <v>1700</v>
      </c>
      <c r="AS58" s="107">
        <v>2200</v>
      </c>
      <c r="AT58" s="107">
        <v>2200</v>
      </c>
      <c r="AU58" s="107">
        <v>1400</v>
      </c>
      <c r="AV58" s="107"/>
      <c r="AW58" s="77" t="s">
        <v>6</v>
      </c>
      <c r="AX58" s="48">
        <f t="shared" ref="AX58:AX63" si="243">B58</f>
        <v>0</v>
      </c>
      <c r="AY58" s="57">
        <f t="shared" ref="AY58:AY64" si="244">C58</f>
        <v>0</v>
      </c>
      <c r="AZ58" s="54">
        <v>22</v>
      </c>
      <c r="BA58" s="7">
        <f t="shared" si="227"/>
        <v>0</v>
      </c>
      <c r="BB58" s="54">
        <v>10</v>
      </c>
      <c r="BC58" s="7">
        <f t="shared" si="228"/>
        <v>0</v>
      </c>
      <c r="BD58" s="54">
        <v>6</v>
      </c>
      <c r="BE58" s="6">
        <f t="shared" si="229"/>
        <v>0</v>
      </c>
      <c r="BF58" s="54"/>
      <c r="BG58" s="6">
        <f t="shared" si="230"/>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1"/>
        <v>#DIV/0!</v>
      </c>
      <c r="CA58" s="178"/>
      <c r="CB58" s="179" t="e">
        <f t="shared" si="232"/>
        <v>#DIV/0!</v>
      </c>
      <c r="CC58" s="179"/>
      <c r="CD58" s="179"/>
      <c r="CE58" s="180">
        <f t="shared" ref="CE58:CE64" si="250">BY58+CA58+CC58+CD58</f>
        <v>0</v>
      </c>
      <c r="CF58" s="181" t="e">
        <f t="shared" ref="CF58:CF63" si="251">CE58/BX58</f>
        <v>#DIV/0!</v>
      </c>
      <c r="CG58" s="181"/>
      <c r="CH58" s="182" t="e">
        <f t="shared" ref="CH58:CH64" si="252">CE58/CG58</f>
        <v>#DIV/0!</v>
      </c>
      <c r="CJ58" s="326"/>
      <c r="CK58" s="326"/>
      <c r="CL58" s="334"/>
      <c r="CM58" s="334"/>
      <c r="CN58" s="334"/>
      <c r="CO58" s="356">
        <f t="shared" ref="CO58:CO63" si="253">SUM(CL58:CN58)/3</f>
        <v>0</v>
      </c>
      <c r="CQ58" s="42" t="s">
        <v>181</v>
      </c>
      <c r="CS58" s="1">
        <v>4</v>
      </c>
      <c r="CX58" s="326"/>
      <c r="CY58" s="326"/>
      <c r="CZ58" s="334"/>
      <c r="DA58" s="334"/>
      <c r="DB58" s="334"/>
      <c r="DC58" s="356">
        <f t="shared" ref="DC58:DC63" si="254">SUM(CZ58:DB58)/3</f>
        <v>0</v>
      </c>
      <c r="DE58" s="42" t="s">
        <v>181</v>
      </c>
      <c r="DG58" s="1">
        <v>4</v>
      </c>
    </row>
    <row r="59" spans="1:111" ht="23.5" customHeight="1">
      <c r="A59" s="77" t="s">
        <v>7</v>
      </c>
      <c r="B59" s="68"/>
      <c r="C59" s="57">
        <f t="shared" si="215"/>
        <v>0</v>
      </c>
      <c r="D59" s="54"/>
      <c r="E59" s="7">
        <f t="shared" si="216"/>
        <v>0</v>
      </c>
      <c r="F59" s="54"/>
      <c r="G59" s="7">
        <f t="shared" si="217"/>
        <v>0</v>
      </c>
      <c r="H59" s="54"/>
      <c r="I59" s="6">
        <f t="shared" si="218"/>
        <v>0</v>
      </c>
      <c r="J59" s="54"/>
      <c r="K59" s="6">
        <f t="shared" si="219"/>
        <v>0</v>
      </c>
      <c r="L59" s="6">
        <f t="shared" si="233"/>
        <v>0</v>
      </c>
      <c r="M59" s="6" t="e">
        <f t="shared" si="234"/>
        <v>#DIV/0!</v>
      </c>
      <c r="N59" s="70"/>
      <c r="O59" s="54"/>
      <c r="P59" s="54"/>
      <c r="Q59" s="76" t="e">
        <f t="shared" si="235"/>
        <v>#DIV/0!</v>
      </c>
      <c r="R59" s="2"/>
      <c r="T59" s="107">
        <v>3300</v>
      </c>
      <c r="U59" s="107">
        <v>3800</v>
      </c>
      <c r="V59" s="107">
        <v>4800</v>
      </c>
      <c r="W59" s="107">
        <v>2000</v>
      </c>
      <c r="X59" s="107"/>
      <c r="Y59" s="77" t="s">
        <v>7</v>
      </c>
      <c r="Z59" s="48">
        <f t="shared" si="220"/>
        <v>0</v>
      </c>
      <c r="AA59" s="57">
        <f t="shared" si="221"/>
        <v>0</v>
      </c>
      <c r="AB59" s="7">
        <f t="shared" si="222"/>
        <v>0</v>
      </c>
      <c r="AC59" s="7">
        <f t="shared" si="223"/>
        <v>0</v>
      </c>
      <c r="AD59" s="7">
        <f t="shared" si="236"/>
        <v>0</v>
      </c>
      <c r="AE59" s="7">
        <f t="shared" si="224"/>
        <v>0</v>
      </c>
      <c r="AF59" s="7">
        <f t="shared" si="237"/>
        <v>0</v>
      </c>
      <c r="AG59" s="7">
        <f t="shared" si="225"/>
        <v>0</v>
      </c>
      <c r="AH59" s="7">
        <f t="shared" si="238"/>
        <v>0</v>
      </c>
      <c r="AI59" s="7">
        <f t="shared" si="226"/>
        <v>0</v>
      </c>
      <c r="AJ59" s="7">
        <f t="shared" si="239"/>
        <v>0</v>
      </c>
      <c r="AK59" s="6" t="e">
        <f t="shared" si="240"/>
        <v>#DIV/0!</v>
      </c>
      <c r="AL59" s="70">
        <f t="shared" si="241"/>
        <v>0</v>
      </c>
      <c r="AM59" s="7">
        <f t="shared" si="241"/>
        <v>0</v>
      </c>
      <c r="AN59" s="6">
        <f t="shared" si="241"/>
        <v>0</v>
      </c>
      <c r="AO59" s="76" t="e">
        <f t="shared" si="242"/>
        <v>#DIV/0!</v>
      </c>
      <c r="AP59" s="2"/>
      <c r="AR59" s="107">
        <v>1700</v>
      </c>
      <c r="AS59" s="107">
        <v>2200</v>
      </c>
      <c r="AT59" s="107">
        <v>2200</v>
      </c>
      <c r="AU59" s="107">
        <v>1400</v>
      </c>
      <c r="AV59" s="107"/>
      <c r="AW59" s="77" t="s">
        <v>7</v>
      </c>
      <c r="AX59" s="48">
        <f t="shared" si="243"/>
        <v>0</v>
      </c>
      <c r="AY59" s="57">
        <f t="shared" si="244"/>
        <v>0</v>
      </c>
      <c r="AZ59" s="54">
        <v>22</v>
      </c>
      <c r="BA59" s="7">
        <f t="shared" si="227"/>
        <v>0</v>
      </c>
      <c r="BB59" s="54">
        <v>10</v>
      </c>
      <c r="BC59" s="7">
        <f t="shared" si="228"/>
        <v>0</v>
      </c>
      <c r="BD59" s="54">
        <v>6</v>
      </c>
      <c r="BE59" s="6">
        <f t="shared" si="229"/>
        <v>0</v>
      </c>
      <c r="BF59" s="54"/>
      <c r="BG59" s="6">
        <f t="shared" si="230"/>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1"/>
        <v>#DIV/0!</v>
      </c>
      <c r="CA59" s="178"/>
      <c r="CB59" s="179" t="e">
        <f t="shared" si="232"/>
        <v>#DIV/0!</v>
      </c>
      <c r="CC59" s="179"/>
      <c r="CD59" s="179"/>
      <c r="CE59" s="180">
        <f t="shared" si="250"/>
        <v>0</v>
      </c>
      <c r="CF59" s="181" t="e">
        <f t="shared" si="251"/>
        <v>#DIV/0!</v>
      </c>
      <c r="CG59" s="181"/>
      <c r="CH59" s="182" t="e">
        <f t="shared" si="252"/>
        <v>#DIV/0!</v>
      </c>
      <c r="CJ59" s="326"/>
      <c r="CK59" s="326"/>
      <c r="CL59" s="334"/>
      <c r="CM59" s="334"/>
      <c r="CN59" s="334"/>
      <c r="CO59" s="356">
        <f t="shared" si="253"/>
        <v>0</v>
      </c>
      <c r="CQ59" s="42" t="s">
        <v>185</v>
      </c>
      <c r="CS59" s="1">
        <v>3</v>
      </c>
      <c r="CX59" s="326"/>
      <c r="CY59" s="326"/>
      <c r="CZ59" s="334"/>
      <c r="DA59" s="334"/>
      <c r="DB59" s="334"/>
      <c r="DC59" s="356">
        <f t="shared" si="254"/>
        <v>0</v>
      </c>
      <c r="DE59" s="42" t="s">
        <v>185</v>
      </c>
      <c r="DG59" s="1">
        <v>3</v>
      </c>
    </row>
    <row r="60" spans="1:111" ht="23.5" customHeight="1">
      <c r="A60" s="77" t="s">
        <v>8</v>
      </c>
      <c r="B60" s="68"/>
      <c r="C60" s="57">
        <f t="shared" si="215"/>
        <v>0</v>
      </c>
      <c r="D60" s="54"/>
      <c r="E60" s="7">
        <f t="shared" si="216"/>
        <v>0</v>
      </c>
      <c r="F60" s="54"/>
      <c r="G60" s="7">
        <f t="shared" si="217"/>
        <v>0</v>
      </c>
      <c r="H60" s="54"/>
      <c r="I60" s="6">
        <f t="shared" si="218"/>
        <v>0</v>
      </c>
      <c r="J60" s="54"/>
      <c r="K60" s="6">
        <f t="shared" si="219"/>
        <v>0</v>
      </c>
      <c r="L60" s="6">
        <f t="shared" si="233"/>
        <v>0</v>
      </c>
      <c r="M60" s="6" t="e">
        <f t="shared" si="234"/>
        <v>#DIV/0!</v>
      </c>
      <c r="N60" s="70"/>
      <c r="O60" s="54"/>
      <c r="P60" s="54"/>
      <c r="Q60" s="76" t="e">
        <f t="shared" si="235"/>
        <v>#DIV/0!</v>
      </c>
      <c r="R60" s="2"/>
      <c r="T60" s="107">
        <v>3300</v>
      </c>
      <c r="U60" s="107">
        <v>3800</v>
      </c>
      <c r="V60" s="107">
        <v>4800</v>
      </c>
      <c r="W60" s="107">
        <v>2000</v>
      </c>
      <c r="X60" s="107"/>
      <c r="Y60" s="77" t="s">
        <v>8</v>
      </c>
      <c r="Z60" s="48">
        <f t="shared" si="220"/>
        <v>0</v>
      </c>
      <c r="AA60" s="57">
        <f t="shared" si="221"/>
        <v>0</v>
      </c>
      <c r="AB60" s="7">
        <f t="shared" si="222"/>
        <v>0</v>
      </c>
      <c r="AC60" s="7">
        <f t="shared" si="223"/>
        <v>0</v>
      </c>
      <c r="AD60" s="7">
        <f t="shared" si="236"/>
        <v>0</v>
      </c>
      <c r="AE60" s="7">
        <f t="shared" si="224"/>
        <v>0</v>
      </c>
      <c r="AF60" s="7">
        <f t="shared" si="237"/>
        <v>0</v>
      </c>
      <c r="AG60" s="7">
        <f t="shared" si="225"/>
        <v>0</v>
      </c>
      <c r="AH60" s="7">
        <f t="shared" si="238"/>
        <v>0</v>
      </c>
      <c r="AI60" s="7">
        <f t="shared" si="226"/>
        <v>0</v>
      </c>
      <c r="AJ60" s="7">
        <f t="shared" si="239"/>
        <v>0</v>
      </c>
      <c r="AK60" s="6" t="e">
        <f t="shared" si="240"/>
        <v>#DIV/0!</v>
      </c>
      <c r="AL60" s="70">
        <f t="shared" si="241"/>
        <v>0</v>
      </c>
      <c r="AM60" s="7">
        <f t="shared" si="241"/>
        <v>0</v>
      </c>
      <c r="AN60" s="6">
        <f t="shared" si="241"/>
        <v>0</v>
      </c>
      <c r="AO60" s="76" t="e">
        <f t="shared" si="242"/>
        <v>#DIV/0!</v>
      </c>
      <c r="AP60" s="2"/>
      <c r="AR60" s="107">
        <v>1700</v>
      </c>
      <c r="AS60" s="107">
        <v>2200</v>
      </c>
      <c r="AT60" s="107">
        <v>2200</v>
      </c>
      <c r="AU60" s="107">
        <v>1400</v>
      </c>
      <c r="AV60" s="107"/>
      <c r="AW60" s="77" t="s">
        <v>8</v>
      </c>
      <c r="AX60" s="48">
        <f t="shared" si="243"/>
        <v>0</v>
      </c>
      <c r="AY60" s="57">
        <f t="shared" si="244"/>
        <v>0</v>
      </c>
      <c r="AZ60" s="54">
        <v>10</v>
      </c>
      <c r="BA60" s="7">
        <f t="shared" si="227"/>
        <v>0</v>
      </c>
      <c r="BB60" s="54">
        <v>24</v>
      </c>
      <c r="BC60" s="7">
        <f t="shared" si="228"/>
        <v>0</v>
      </c>
      <c r="BD60" s="54">
        <v>12</v>
      </c>
      <c r="BE60" s="6">
        <f t="shared" si="229"/>
        <v>0</v>
      </c>
      <c r="BF60" s="54"/>
      <c r="BG60" s="6">
        <f t="shared" si="230"/>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1"/>
        <v>#DIV/0!</v>
      </c>
      <c r="CA60" s="178"/>
      <c r="CB60" s="179" t="e">
        <f t="shared" si="232"/>
        <v>#DIV/0!</v>
      </c>
      <c r="CC60" s="179"/>
      <c r="CD60" s="179"/>
      <c r="CE60" s="180">
        <f t="shared" si="250"/>
        <v>0</v>
      </c>
      <c r="CF60" s="181" t="e">
        <f t="shared" si="251"/>
        <v>#DIV/0!</v>
      </c>
      <c r="CG60" s="181"/>
      <c r="CH60" s="182" t="e">
        <f t="shared" si="252"/>
        <v>#DIV/0!</v>
      </c>
      <c r="CJ60" s="326"/>
      <c r="CK60" s="326"/>
      <c r="CL60" s="334"/>
      <c r="CM60" s="334"/>
      <c r="CN60" s="334"/>
      <c r="CO60" s="356">
        <f t="shared" si="253"/>
        <v>0</v>
      </c>
      <c r="CQ60" s="42" t="s">
        <v>177</v>
      </c>
      <c r="CS60" s="1">
        <v>2</v>
      </c>
      <c r="CX60" s="326"/>
      <c r="CY60" s="326"/>
      <c r="CZ60" s="334"/>
      <c r="DA60" s="334"/>
      <c r="DB60" s="334"/>
      <c r="DC60" s="356">
        <f t="shared" si="254"/>
        <v>0</v>
      </c>
      <c r="DE60" s="42" t="s">
        <v>177</v>
      </c>
      <c r="DG60" s="1">
        <v>2</v>
      </c>
    </row>
    <row r="61" spans="1:111" ht="23.5" customHeight="1">
      <c r="A61" s="77" t="s">
        <v>9</v>
      </c>
      <c r="B61" s="68"/>
      <c r="C61" s="57">
        <f t="shared" si="215"/>
        <v>0</v>
      </c>
      <c r="D61" s="54"/>
      <c r="E61" s="7">
        <f t="shared" si="216"/>
        <v>0</v>
      </c>
      <c r="F61" s="54"/>
      <c r="G61" s="7">
        <f t="shared" si="217"/>
        <v>0</v>
      </c>
      <c r="H61" s="54"/>
      <c r="I61" s="6">
        <f t="shared" si="218"/>
        <v>0</v>
      </c>
      <c r="J61" s="54"/>
      <c r="K61" s="6">
        <f t="shared" si="219"/>
        <v>0</v>
      </c>
      <c r="L61" s="6">
        <f t="shared" si="233"/>
        <v>0</v>
      </c>
      <c r="M61" s="6" t="e">
        <f t="shared" si="234"/>
        <v>#DIV/0!</v>
      </c>
      <c r="N61" s="70"/>
      <c r="O61" s="54"/>
      <c r="P61" s="54"/>
      <c r="Q61" s="76" t="e">
        <f t="shared" si="235"/>
        <v>#DIV/0!</v>
      </c>
      <c r="R61" s="2"/>
      <c r="T61" s="107">
        <v>3300</v>
      </c>
      <c r="U61" s="107">
        <v>3800</v>
      </c>
      <c r="V61" s="107">
        <v>4800</v>
      </c>
      <c r="W61" s="107">
        <v>2000</v>
      </c>
      <c r="X61" s="107"/>
      <c r="Y61" s="77" t="s">
        <v>9</v>
      </c>
      <c r="Z61" s="48">
        <f t="shared" si="220"/>
        <v>0</v>
      </c>
      <c r="AA61" s="57">
        <f t="shared" si="221"/>
        <v>0</v>
      </c>
      <c r="AB61" s="7">
        <f t="shared" si="222"/>
        <v>0</v>
      </c>
      <c r="AC61" s="7">
        <f t="shared" si="223"/>
        <v>0</v>
      </c>
      <c r="AD61" s="7">
        <f t="shared" si="236"/>
        <v>0</v>
      </c>
      <c r="AE61" s="7">
        <f t="shared" si="224"/>
        <v>0</v>
      </c>
      <c r="AF61" s="7">
        <f t="shared" si="237"/>
        <v>0</v>
      </c>
      <c r="AG61" s="7">
        <f t="shared" si="225"/>
        <v>0</v>
      </c>
      <c r="AH61" s="7">
        <f t="shared" si="238"/>
        <v>0</v>
      </c>
      <c r="AI61" s="7">
        <f t="shared" si="226"/>
        <v>0</v>
      </c>
      <c r="AJ61" s="7">
        <f t="shared" si="239"/>
        <v>0</v>
      </c>
      <c r="AK61" s="6" t="e">
        <f t="shared" si="240"/>
        <v>#DIV/0!</v>
      </c>
      <c r="AL61" s="70">
        <f t="shared" si="241"/>
        <v>0</v>
      </c>
      <c r="AM61" s="7">
        <f t="shared" si="241"/>
        <v>0</v>
      </c>
      <c r="AN61" s="6">
        <f t="shared" si="241"/>
        <v>0</v>
      </c>
      <c r="AO61" s="76" t="e">
        <f t="shared" si="242"/>
        <v>#DIV/0!</v>
      </c>
      <c r="AP61" s="2"/>
      <c r="AR61" s="107">
        <v>1700</v>
      </c>
      <c r="AS61" s="107">
        <v>2200</v>
      </c>
      <c r="AT61" s="107">
        <v>2200</v>
      </c>
      <c r="AU61" s="107">
        <v>1400</v>
      </c>
      <c r="AV61" s="107"/>
      <c r="AW61" s="77" t="s">
        <v>9</v>
      </c>
      <c r="AX61" s="48">
        <f t="shared" si="243"/>
        <v>0</v>
      </c>
      <c r="AY61" s="57">
        <f t="shared" si="244"/>
        <v>0</v>
      </c>
      <c r="AZ61" s="54">
        <v>10</v>
      </c>
      <c r="BA61" s="7">
        <f t="shared" si="227"/>
        <v>0</v>
      </c>
      <c r="BB61" s="54">
        <v>24</v>
      </c>
      <c r="BC61" s="7">
        <f t="shared" si="228"/>
        <v>0</v>
      </c>
      <c r="BD61" s="54">
        <v>12</v>
      </c>
      <c r="BE61" s="6">
        <f t="shared" si="229"/>
        <v>0</v>
      </c>
      <c r="BF61" s="54"/>
      <c r="BG61" s="6">
        <f t="shared" si="230"/>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1"/>
        <v>#DIV/0!</v>
      </c>
      <c r="CA61" s="178"/>
      <c r="CB61" s="179" t="e">
        <f t="shared" si="232"/>
        <v>#DIV/0!</v>
      </c>
      <c r="CC61" s="179"/>
      <c r="CD61" s="179"/>
      <c r="CE61" s="119">
        <f t="shared" si="250"/>
        <v>0</v>
      </c>
      <c r="CF61" s="181" t="e">
        <f t="shared" si="251"/>
        <v>#DIV/0!</v>
      </c>
      <c r="CG61" s="181"/>
      <c r="CH61" s="182" t="e">
        <f t="shared" si="252"/>
        <v>#DIV/0!</v>
      </c>
      <c r="CJ61" s="326"/>
      <c r="CK61" s="326"/>
      <c r="CL61" s="334"/>
      <c r="CM61" s="334"/>
      <c r="CN61" s="334"/>
      <c r="CO61" s="356">
        <f t="shared" si="253"/>
        <v>0</v>
      </c>
      <c r="CQ61" s="42" t="s">
        <v>178</v>
      </c>
      <c r="CS61" s="1">
        <v>1</v>
      </c>
      <c r="CX61" s="326"/>
      <c r="CY61" s="326"/>
      <c r="CZ61" s="334"/>
      <c r="DA61" s="334"/>
      <c r="DB61" s="334"/>
      <c r="DC61" s="356">
        <f t="shared" si="254"/>
        <v>0</v>
      </c>
      <c r="DE61" s="42" t="s">
        <v>178</v>
      </c>
      <c r="DG61" s="1">
        <v>1</v>
      </c>
    </row>
    <row r="62" spans="1:111" ht="23.5" customHeight="1">
      <c r="A62" s="77" t="s">
        <v>10</v>
      </c>
      <c r="B62" s="68"/>
      <c r="C62" s="57">
        <f t="shared" si="215"/>
        <v>0</v>
      </c>
      <c r="D62" s="54"/>
      <c r="E62" s="7">
        <f t="shared" si="216"/>
        <v>0</v>
      </c>
      <c r="F62" s="54"/>
      <c r="G62" s="7">
        <f t="shared" si="217"/>
        <v>0</v>
      </c>
      <c r="H62" s="54"/>
      <c r="I62" s="6">
        <f t="shared" si="218"/>
        <v>0</v>
      </c>
      <c r="J62" s="54"/>
      <c r="K62" s="6">
        <f t="shared" si="219"/>
        <v>0</v>
      </c>
      <c r="L62" s="6">
        <f t="shared" si="233"/>
        <v>0</v>
      </c>
      <c r="M62" s="6" t="e">
        <f t="shared" si="234"/>
        <v>#DIV/0!</v>
      </c>
      <c r="N62" s="70"/>
      <c r="O62" s="54"/>
      <c r="P62" s="54"/>
      <c r="Q62" s="76" t="e">
        <f t="shared" si="235"/>
        <v>#DIV/0!</v>
      </c>
      <c r="R62" s="2"/>
      <c r="T62" s="107">
        <v>3300</v>
      </c>
      <c r="U62" s="107">
        <v>3800</v>
      </c>
      <c r="V62" s="107">
        <v>4800</v>
      </c>
      <c r="W62" s="107">
        <v>2000</v>
      </c>
      <c r="X62" s="107"/>
      <c r="Y62" s="77" t="s">
        <v>10</v>
      </c>
      <c r="Z62" s="48">
        <f t="shared" si="220"/>
        <v>0</v>
      </c>
      <c r="AA62" s="57">
        <f t="shared" si="221"/>
        <v>0</v>
      </c>
      <c r="AB62" s="7">
        <f t="shared" si="222"/>
        <v>0</v>
      </c>
      <c r="AC62" s="7">
        <f t="shared" si="223"/>
        <v>0</v>
      </c>
      <c r="AD62" s="7">
        <f t="shared" si="236"/>
        <v>0</v>
      </c>
      <c r="AE62" s="7">
        <f t="shared" si="224"/>
        <v>0</v>
      </c>
      <c r="AF62" s="7">
        <f t="shared" si="237"/>
        <v>0</v>
      </c>
      <c r="AG62" s="7">
        <f t="shared" si="225"/>
        <v>0</v>
      </c>
      <c r="AH62" s="7">
        <f t="shared" si="238"/>
        <v>0</v>
      </c>
      <c r="AI62" s="7">
        <f t="shared" si="226"/>
        <v>0</v>
      </c>
      <c r="AJ62" s="7">
        <f t="shared" si="239"/>
        <v>0</v>
      </c>
      <c r="AK62" s="6" t="e">
        <f t="shared" si="240"/>
        <v>#DIV/0!</v>
      </c>
      <c r="AL62" s="70">
        <f t="shared" si="241"/>
        <v>0</v>
      </c>
      <c r="AM62" s="7">
        <f t="shared" si="241"/>
        <v>0</v>
      </c>
      <c r="AN62" s="6">
        <f t="shared" si="241"/>
        <v>0</v>
      </c>
      <c r="AO62" s="76" t="e">
        <f t="shared" si="242"/>
        <v>#DIV/0!</v>
      </c>
      <c r="AP62" s="2"/>
      <c r="AR62" s="107">
        <v>1700</v>
      </c>
      <c r="AS62" s="107">
        <v>2200</v>
      </c>
      <c r="AT62" s="107">
        <v>2200</v>
      </c>
      <c r="AU62" s="107">
        <v>1400</v>
      </c>
      <c r="AV62" s="107"/>
      <c r="AW62" s="77" t="s">
        <v>10</v>
      </c>
      <c r="AX62" s="48">
        <f t="shared" si="243"/>
        <v>0</v>
      </c>
      <c r="AY62" s="57">
        <f t="shared" si="244"/>
        <v>0</v>
      </c>
      <c r="AZ62" s="54">
        <v>10</v>
      </c>
      <c r="BA62" s="7">
        <f t="shared" si="227"/>
        <v>0</v>
      </c>
      <c r="BB62" s="54">
        <v>24</v>
      </c>
      <c r="BC62" s="7">
        <f t="shared" si="228"/>
        <v>0</v>
      </c>
      <c r="BD62" s="54">
        <v>12</v>
      </c>
      <c r="BE62" s="6">
        <f t="shared" si="229"/>
        <v>0</v>
      </c>
      <c r="BF62" s="54"/>
      <c r="BG62" s="6">
        <f t="shared" si="230"/>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1"/>
        <v>#DIV/0!</v>
      </c>
      <c r="CA62" s="178">
        <v>0</v>
      </c>
      <c r="CB62" s="179" t="e">
        <f t="shared" si="232"/>
        <v>#DIV/0!</v>
      </c>
      <c r="CC62" s="179"/>
      <c r="CD62" s="179"/>
      <c r="CE62" s="119">
        <f t="shared" si="250"/>
        <v>0</v>
      </c>
      <c r="CF62" s="181" t="e">
        <f t="shared" si="251"/>
        <v>#DIV/0!</v>
      </c>
      <c r="CG62" s="181"/>
      <c r="CH62" s="182" t="e">
        <f t="shared" si="252"/>
        <v>#DIV/0!</v>
      </c>
      <c r="CJ62" s="326"/>
      <c r="CK62" s="326"/>
      <c r="CL62" s="334"/>
      <c r="CM62" s="334"/>
      <c r="CN62" s="334"/>
      <c r="CO62" s="356">
        <f t="shared" si="253"/>
        <v>0</v>
      </c>
      <c r="CQ62" s="42" t="s">
        <v>183</v>
      </c>
      <c r="CS62" s="1">
        <v>0</v>
      </c>
      <c r="CX62" s="326"/>
      <c r="CY62" s="326"/>
      <c r="CZ62" s="334"/>
      <c r="DA62" s="334"/>
      <c r="DB62" s="334"/>
      <c r="DC62" s="356">
        <f t="shared" si="254"/>
        <v>0</v>
      </c>
      <c r="DE62" s="42" t="s">
        <v>183</v>
      </c>
      <c r="DG62" s="1">
        <v>0</v>
      </c>
    </row>
    <row r="63" spans="1:111" ht="23.5" customHeight="1" thickBot="1">
      <c r="A63" s="78" t="s">
        <v>11</v>
      </c>
      <c r="B63" s="68"/>
      <c r="C63" s="57">
        <f t="shared" si="215"/>
        <v>0</v>
      </c>
      <c r="D63" s="54"/>
      <c r="E63" s="7">
        <f t="shared" si="216"/>
        <v>0</v>
      </c>
      <c r="F63" s="54"/>
      <c r="G63" s="7">
        <f t="shared" si="217"/>
        <v>0</v>
      </c>
      <c r="H63" s="54"/>
      <c r="I63" s="6">
        <f t="shared" si="218"/>
        <v>0</v>
      </c>
      <c r="J63" s="54"/>
      <c r="K63" s="6">
        <f t="shared" si="219"/>
        <v>0</v>
      </c>
      <c r="L63" s="6">
        <f t="shared" si="233"/>
        <v>0</v>
      </c>
      <c r="M63" s="6" t="e">
        <f t="shared" si="234"/>
        <v>#DIV/0!</v>
      </c>
      <c r="N63" s="70"/>
      <c r="O63" s="54"/>
      <c r="P63" s="54"/>
      <c r="Q63" s="76" t="e">
        <f t="shared" si="235"/>
        <v>#DIV/0!</v>
      </c>
      <c r="R63" s="2"/>
      <c r="T63" s="107">
        <v>3300</v>
      </c>
      <c r="U63" s="107">
        <v>3800</v>
      </c>
      <c r="V63" s="107">
        <v>4800</v>
      </c>
      <c r="W63" s="107">
        <v>2000</v>
      </c>
      <c r="X63" s="107"/>
      <c r="Y63" s="78" t="s">
        <v>11</v>
      </c>
      <c r="Z63" s="48">
        <f t="shared" si="220"/>
        <v>0</v>
      </c>
      <c r="AA63" s="57">
        <f t="shared" si="221"/>
        <v>0</v>
      </c>
      <c r="AB63" s="7">
        <f t="shared" si="222"/>
        <v>0</v>
      </c>
      <c r="AC63" s="7">
        <f t="shared" si="223"/>
        <v>0</v>
      </c>
      <c r="AD63" s="7">
        <f t="shared" si="236"/>
        <v>0</v>
      </c>
      <c r="AE63" s="7">
        <f t="shared" si="224"/>
        <v>0</v>
      </c>
      <c r="AF63" s="7">
        <f t="shared" si="237"/>
        <v>0</v>
      </c>
      <c r="AG63" s="7">
        <f t="shared" si="225"/>
        <v>0</v>
      </c>
      <c r="AH63" s="7">
        <f t="shared" si="238"/>
        <v>0</v>
      </c>
      <c r="AI63" s="7">
        <f t="shared" si="226"/>
        <v>0</v>
      </c>
      <c r="AJ63" s="7">
        <f t="shared" si="239"/>
        <v>0</v>
      </c>
      <c r="AK63" s="6" t="e">
        <f t="shared" si="240"/>
        <v>#DIV/0!</v>
      </c>
      <c r="AL63" s="70">
        <f t="shared" si="241"/>
        <v>0</v>
      </c>
      <c r="AM63" s="7">
        <f t="shared" si="241"/>
        <v>0</v>
      </c>
      <c r="AN63" s="6">
        <f t="shared" si="241"/>
        <v>0</v>
      </c>
      <c r="AO63" s="76" t="e">
        <f t="shared" si="242"/>
        <v>#DIV/0!</v>
      </c>
      <c r="AP63" s="2"/>
      <c r="AR63" s="107">
        <v>1700</v>
      </c>
      <c r="AS63" s="107">
        <v>2200</v>
      </c>
      <c r="AT63" s="107">
        <v>2200</v>
      </c>
      <c r="AU63" s="107">
        <v>1400</v>
      </c>
      <c r="AV63" s="107"/>
      <c r="AW63" s="78" t="s">
        <v>11</v>
      </c>
      <c r="AX63" s="48">
        <f t="shared" si="243"/>
        <v>0</v>
      </c>
      <c r="AY63" s="57">
        <f t="shared" si="244"/>
        <v>0</v>
      </c>
      <c r="AZ63" s="54">
        <v>10</v>
      </c>
      <c r="BA63" s="7">
        <f t="shared" si="227"/>
        <v>0</v>
      </c>
      <c r="BB63" s="54">
        <v>28</v>
      </c>
      <c r="BC63" s="7">
        <f t="shared" si="228"/>
        <v>0</v>
      </c>
      <c r="BD63" s="54">
        <v>12</v>
      </c>
      <c r="BE63" s="6">
        <f t="shared" si="229"/>
        <v>0</v>
      </c>
      <c r="BF63" s="54"/>
      <c r="BG63" s="6">
        <f t="shared" si="230"/>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1"/>
        <v>#DIV/0!</v>
      </c>
      <c r="CA63" s="178">
        <v>0</v>
      </c>
      <c r="CB63" s="179" t="e">
        <f t="shared" si="232"/>
        <v>#DIV/0!</v>
      </c>
      <c r="CC63" s="179">
        <v>0</v>
      </c>
      <c r="CD63" s="179"/>
      <c r="CE63" s="119">
        <f t="shared" si="250"/>
        <v>0</v>
      </c>
      <c r="CF63" s="181" t="e">
        <f t="shared" si="251"/>
        <v>#DIV/0!</v>
      </c>
      <c r="CG63" s="181"/>
      <c r="CH63" s="182" t="e">
        <f t="shared" si="252"/>
        <v>#DIV/0!</v>
      </c>
      <c r="CJ63" s="327"/>
      <c r="CK63" s="327"/>
      <c r="CL63" s="335"/>
      <c r="CM63" s="335"/>
      <c r="CN63" s="335"/>
      <c r="CO63" s="357">
        <f t="shared" si="253"/>
        <v>0</v>
      </c>
      <c r="CQ63" s="1" t="s">
        <v>186</v>
      </c>
      <c r="CX63" s="327"/>
      <c r="CY63" s="327"/>
      <c r="CZ63" s="335"/>
      <c r="DA63" s="335"/>
      <c r="DB63" s="335"/>
      <c r="DC63" s="357">
        <f t="shared" si="254"/>
        <v>0</v>
      </c>
      <c r="DE63" s="1" t="s">
        <v>186</v>
      </c>
    </row>
    <row r="64" spans="1:111" ht="23.5" customHeight="1" thickTop="1" thickBot="1">
      <c r="A64" s="1513" t="s">
        <v>16</v>
      </c>
      <c r="B64" s="1514"/>
      <c r="C64" s="61">
        <f>SUM(C57:C63)</f>
        <v>0</v>
      </c>
      <c r="D64" s="61">
        <f>SUM(D57:D63)</f>
        <v>0</v>
      </c>
      <c r="E64" s="61">
        <f t="shared" ref="E64:J64" si="255">SUM(E57:E63)</f>
        <v>0</v>
      </c>
      <c r="F64" s="61">
        <f t="shared" si="255"/>
        <v>0</v>
      </c>
      <c r="G64" s="61">
        <f t="shared" si="255"/>
        <v>0</v>
      </c>
      <c r="H64" s="61">
        <f t="shared" si="255"/>
        <v>0</v>
      </c>
      <c r="I64" s="61">
        <f t="shared" si="255"/>
        <v>0</v>
      </c>
      <c r="J64" s="61">
        <f t="shared" si="255"/>
        <v>0</v>
      </c>
      <c r="K64" s="61">
        <f>SUM(K57:K63)</f>
        <v>0</v>
      </c>
      <c r="L64" s="61">
        <f>SUM(L57:L63)</f>
        <v>0</v>
      </c>
      <c r="M64" s="61" t="e">
        <f>L64/C64</f>
        <v>#DIV/0!</v>
      </c>
      <c r="N64" s="86"/>
      <c r="O64" s="61">
        <f>SUM(O57:O63)</f>
        <v>0</v>
      </c>
      <c r="P64" s="61">
        <f>SUM(P57:P63)</f>
        <v>0</v>
      </c>
      <c r="Q64" s="76" t="e">
        <f t="shared" si="235"/>
        <v>#DIV/0!</v>
      </c>
      <c r="R64" s="45"/>
      <c r="T64" s="105" t="s">
        <v>48</v>
      </c>
      <c r="U64" s="108" t="e">
        <f>C64/W64</f>
        <v>#DIV/0!</v>
      </c>
      <c r="V64" s="106" t="s">
        <v>49</v>
      </c>
      <c r="W64" s="114">
        <v>0</v>
      </c>
      <c r="Y64" s="1513" t="s">
        <v>16</v>
      </c>
      <c r="Z64" s="1514"/>
      <c r="AA64" s="88">
        <f>SUM(AA57:AA63)</f>
        <v>0</v>
      </c>
      <c r="AB64" s="88">
        <f>SUM(AB57:AB63)</f>
        <v>0</v>
      </c>
      <c r="AC64" s="88">
        <f t="shared" ref="AC64:AH64" si="256">SUM(AC57:AC63)</f>
        <v>0</v>
      </c>
      <c r="AD64" s="88">
        <f t="shared" si="256"/>
        <v>0</v>
      </c>
      <c r="AE64" s="88">
        <f t="shared" si="256"/>
        <v>0</v>
      </c>
      <c r="AF64" s="88">
        <f t="shared" si="256"/>
        <v>0</v>
      </c>
      <c r="AG64" s="88">
        <f t="shared" si="256"/>
        <v>0</v>
      </c>
      <c r="AH64" s="88">
        <f t="shared" si="256"/>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44"/>
        <v>0</v>
      </c>
      <c r="AZ64" s="61">
        <f>SUM(AZ57:AZ63)</f>
        <v>84</v>
      </c>
      <c r="BA64" s="61">
        <f t="shared" ref="BA64:BF64" si="257">SUM(BA57:BA63)</f>
        <v>0</v>
      </c>
      <c r="BB64" s="61">
        <f t="shared" si="257"/>
        <v>120</v>
      </c>
      <c r="BC64" s="61">
        <f t="shared" si="257"/>
        <v>0</v>
      </c>
      <c r="BD64" s="61">
        <f t="shared" si="257"/>
        <v>60</v>
      </c>
      <c r="BE64" s="61">
        <f t="shared" si="257"/>
        <v>0</v>
      </c>
      <c r="BF64" s="61">
        <f t="shared" si="257"/>
        <v>0</v>
      </c>
      <c r="BG64" s="61">
        <f>SUM(BG57:BG63)</f>
        <v>0</v>
      </c>
      <c r="BH64" s="6">
        <f t="shared" si="245"/>
        <v>0</v>
      </c>
      <c r="BI64" s="6" t="e">
        <f t="shared" si="245"/>
        <v>#DIV/0!</v>
      </c>
      <c r="BJ64" s="6">
        <f t="shared" si="246"/>
        <v>0</v>
      </c>
      <c r="BK64" s="7" t="e">
        <f t="shared" si="246"/>
        <v>#DIV/0!</v>
      </c>
      <c r="BL64" s="101">
        <f>SUM(BL57:BL63)</f>
        <v>0</v>
      </c>
      <c r="BM64" s="90" t="e">
        <f>BI64+BK64</f>
        <v>#DIV/0!</v>
      </c>
      <c r="BN64" s="91"/>
      <c r="BO64" s="76" t="e">
        <f t="shared" si="248"/>
        <v>#DIV/0!</v>
      </c>
      <c r="BP64" s="45"/>
      <c r="BR64" s="42" t="s">
        <v>48</v>
      </c>
      <c r="BS64" s="59" t="e">
        <f>AY64/BU64</f>
        <v>#DIV/0!</v>
      </c>
      <c r="BT64" s="60" t="s">
        <v>49</v>
      </c>
      <c r="BU64" s="42">
        <f>W64</f>
        <v>0</v>
      </c>
      <c r="BV64" s="1515" t="s">
        <v>16</v>
      </c>
      <c r="BW64" s="1486"/>
      <c r="BX64" s="191">
        <f>SUM(BX57:BX63)</f>
        <v>0</v>
      </c>
      <c r="BY64" s="191">
        <f>SUM(BY57:BY63)</f>
        <v>0</v>
      </c>
      <c r="BZ64" s="191" t="e">
        <f t="shared" si="231"/>
        <v>#DIV/0!</v>
      </c>
      <c r="CA64" s="191">
        <f>SUM(CA57:CA63)</f>
        <v>0</v>
      </c>
      <c r="CB64" s="192" t="e">
        <f t="shared" si="232"/>
        <v>#DIV/0!</v>
      </c>
      <c r="CC64" s="192" t="e">
        <f>CB64/BY64</f>
        <v>#DIV/0!</v>
      </c>
      <c r="CD64" s="371">
        <f>SUM(CD57:CD63)</f>
        <v>0</v>
      </c>
      <c r="CE64" s="180" t="e">
        <f t="shared" si="250"/>
        <v>#DIV/0!</v>
      </c>
      <c r="CF64" s="193" t="e">
        <f>CE64/BX64</f>
        <v>#DIV/0!</v>
      </c>
      <c r="CG64" s="193"/>
      <c r="CH64" s="194" t="e">
        <f t="shared" si="252"/>
        <v>#DIV/0!</v>
      </c>
      <c r="CI64" s="340"/>
      <c r="CJ64" s="352" t="e">
        <f>SUM(CJ57:CJ63)/CI64</f>
        <v>#DIV/0!</v>
      </c>
      <c r="CK64" s="351" t="e">
        <f>SUM(CK57:CK63)/CI64</f>
        <v>#DIV/0!</v>
      </c>
      <c r="CL64" s="351" t="e">
        <f>SUM(CL57:CL63)/CI64</f>
        <v>#DIV/0!</v>
      </c>
      <c r="CM64" s="351" t="e">
        <f>SUM(CM57:CM63)/CI64</f>
        <v>#DIV/0!</v>
      </c>
      <c r="CN64" s="351" t="e">
        <f>SUM(CN57:CN63)/CI64</f>
        <v>#DIV/0!</v>
      </c>
      <c r="CO64" s="353" t="e">
        <f>SUM(CL64:CN64)/3</f>
        <v>#DIV/0!</v>
      </c>
      <c r="CP64" s="340"/>
      <c r="CQ64" s="1411" t="e">
        <f>CE64/CI64</f>
        <v>#DIV/0!</v>
      </c>
      <c r="CR64" s="1412"/>
      <c r="CS64" s="1412"/>
      <c r="CT64" s="1412"/>
      <c r="CU64" s="1413"/>
      <c r="CX64" s="352" t="e">
        <f>SUM(CX57:CX63)/CW64</f>
        <v>#DIV/0!</v>
      </c>
      <c r="CY64" s="351" t="e">
        <f>SUM(CY57:CY63)/CW64</f>
        <v>#DIV/0!</v>
      </c>
      <c r="CZ64" s="351" t="e">
        <f>SUM(CZ57:CZ63)/CW64</f>
        <v>#DIV/0!</v>
      </c>
      <c r="DA64" s="351" t="e">
        <f>SUM(DA57:DA63)/CW64</f>
        <v>#DIV/0!</v>
      </c>
      <c r="DB64" s="351" t="e">
        <f>SUM(DB57:DB63)/CW64</f>
        <v>#DIV/0!</v>
      </c>
      <c r="DC64" s="353" t="e">
        <f>SUM(CZ64:DB64)/3</f>
        <v>#DIV/0!</v>
      </c>
      <c r="DD64" s="340"/>
      <c r="DE64" s="340"/>
      <c r="DF64" s="340"/>
      <c r="DG64" s="340"/>
    </row>
    <row r="65" spans="1:114"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c r="CX65" s="1420">
        <f>CK65</f>
        <v>0</v>
      </c>
      <c r="CY65" s="1420"/>
      <c r="CZ65" s="1420"/>
      <c r="DA65" s="1420"/>
      <c r="DB65" s="1420"/>
      <c r="DC65" s="1420"/>
    </row>
    <row r="66" spans="1:114"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t="s">
        <v>127</v>
      </c>
      <c r="CD66" s="185" t="s">
        <v>495</v>
      </c>
      <c r="CE66" s="185" t="s">
        <v>131</v>
      </c>
      <c r="CF66" s="185" t="s">
        <v>132</v>
      </c>
      <c r="CG66" s="175" t="s">
        <v>129</v>
      </c>
      <c r="CH66" s="176" t="s">
        <v>128</v>
      </c>
      <c r="CJ66" s="331" t="s">
        <v>172</v>
      </c>
      <c r="CK66" s="332" t="s">
        <v>173</v>
      </c>
      <c r="CL66" s="65" t="s">
        <v>174</v>
      </c>
      <c r="CM66" s="65" t="s">
        <v>175</v>
      </c>
      <c r="CN66" s="65" t="s">
        <v>176</v>
      </c>
      <c r="CO66" s="333" t="s">
        <v>184</v>
      </c>
      <c r="CQ66" s="1466" t="s">
        <v>475</v>
      </c>
      <c r="CR66" s="1467"/>
      <c r="CS66" s="1467"/>
      <c r="CT66" s="1467"/>
      <c r="CU66" s="1467"/>
      <c r="CV66" s="1468"/>
      <c r="CX66" s="331" t="s">
        <v>172</v>
      </c>
      <c r="CY66" s="332" t="s">
        <v>173</v>
      </c>
      <c r="CZ66" s="65" t="s">
        <v>174</v>
      </c>
      <c r="DA66" s="65" t="s">
        <v>175</v>
      </c>
      <c r="DB66" s="65" t="s">
        <v>176</v>
      </c>
      <c r="DC66" s="333" t="s">
        <v>184</v>
      </c>
      <c r="DE66" s="1466" t="s">
        <v>476</v>
      </c>
      <c r="DF66" s="1467"/>
      <c r="DG66" s="1467"/>
      <c r="DH66" s="1467"/>
      <c r="DI66" s="1467"/>
      <c r="DJ66" s="1468"/>
    </row>
    <row r="67" spans="1:114" ht="23" customHeight="1">
      <c r="A67" s="75" t="s">
        <v>5</v>
      </c>
      <c r="B67" s="58"/>
      <c r="C67" s="7">
        <f t="shared" ref="C67:J70" si="258">C7+C17+C27+C37+C47+C57</f>
        <v>648</v>
      </c>
      <c r="D67" s="7">
        <f t="shared" si="258"/>
        <v>300</v>
      </c>
      <c r="E67" s="7">
        <f t="shared" si="258"/>
        <v>990000</v>
      </c>
      <c r="F67" s="7">
        <f t="shared" si="258"/>
        <v>60</v>
      </c>
      <c r="G67" s="7">
        <f t="shared" si="258"/>
        <v>228000</v>
      </c>
      <c r="H67" s="7">
        <f t="shared" si="258"/>
        <v>8</v>
      </c>
      <c r="I67" s="7">
        <f t="shared" si="258"/>
        <v>38400</v>
      </c>
      <c r="J67" s="7">
        <f>J7+J17+J27+J37+J47+J57</f>
        <v>280</v>
      </c>
      <c r="K67" s="7">
        <f>K7+K17+K27+K37+K47+K57</f>
        <v>560000</v>
      </c>
      <c r="L67" s="7">
        <f>L7+L17+L27+L37+L47+L57</f>
        <v>1816400</v>
      </c>
      <c r="M67" s="7">
        <f t="shared" ref="M67:M74" si="259">L67/C67</f>
        <v>2803.0864197530864</v>
      </c>
      <c r="N67" s="70"/>
      <c r="O67" s="7">
        <f>O7+O17+O27+O37+O47+O57</f>
        <v>170</v>
      </c>
      <c r="P67" s="7">
        <f>P7+P17+P27+P37+P47+P57</f>
        <v>0</v>
      </c>
      <c r="Q67" s="76" t="e">
        <f>L67/P67</f>
        <v>#DIV/0!</v>
      </c>
      <c r="R67" s="45"/>
      <c r="T67" s="107">
        <v>3300</v>
      </c>
      <c r="U67" s="107">
        <v>3800</v>
      </c>
      <c r="V67" s="107">
        <v>4800</v>
      </c>
      <c r="W67" s="107">
        <v>2000</v>
      </c>
      <c r="X67" s="107"/>
      <c r="Y67" s="75" t="s">
        <v>5</v>
      </c>
      <c r="Z67" s="58"/>
      <c r="AA67" s="7">
        <f t="shared" ref="AA67:AH70" si="260">AA7+AA17+AA27+AA37+AA47+AA57</f>
        <v>648</v>
      </c>
      <c r="AB67" s="7">
        <f t="shared" si="260"/>
        <v>300</v>
      </c>
      <c r="AC67" s="7">
        <f t="shared" si="260"/>
        <v>510000</v>
      </c>
      <c r="AD67" s="7">
        <f t="shared" si="260"/>
        <v>60</v>
      </c>
      <c r="AE67" s="7">
        <f t="shared" si="260"/>
        <v>132000</v>
      </c>
      <c r="AF67" s="7">
        <f t="shared" si="260"/>
        <v>8</v>
      </c>
      <c r="AG67" s="7">
        <f t="shared" si="260"/>
        <v>17600</v>
      </c>
      <c r="AH67" s="7">
        <f>AH7+AH17+AH27+AH37+AH47+AH57</f>
        <v>280</v>
      </c>
      <c r="AI67" s="7">
        <f>AI7+AI17+AI27+AI37+AI47+AI57</f>
        <v>392000</v>
      </c>
      <c r="AJ67" s="7">
        <f>AJ7+AJ17+AJ27+AJ37+AJ47+AJ57</f>
        <v>1051600</v>
      </c>
      <c r="AK67" s="7">
        <f t="shared" ref="AK67:AK74" si="261">AJ67/AA67</f>
        <v>1622.8395061728395</v>
      </c>
      <c r="AL67" s="70" t="s">
        <v>75</v>
      </c>
      <c r="AM67" s="7">
        <f>AM7+AM17+AM27+AM37+AM47+AM57</f>
        <v>170</v>
      </c>
      <c r="AN67" s="7">
        <f>AN7+AN17+AN27+AN37+AN47+AN57</f>
        <v>0</v>
      </c>
      <c r="AO67" s="76" t="e">
        <f>(AJ67+BH67)/AN67</f>
        <v>#DIV/0!</v>
      </c>
      <c r="AP67" s="10"/>
      <c r="AR67" s="107">
        <v>1700</v>
      </c>
      <c r="AS67" s="107">
        <v>2200</v>
      </c>
      <c r="AT67" s="107">
        <v>2200</v>
      </c>
      <c r="AU67" s="107">
        <v>1400</v>
      </c>
      <c r="AV67" s="107"/>
      <c r="AW67" s="75" t="s">
        <v>5</v>
      </c>
      <c r="AX67" s="58"/>
      <c r="AY67" s="7">
        <f>AY7+AY17+AY27+AY37+AY47+AY57</f>
        <v>648</v>
      </c>
      <c r="AZ67" s="54"/>
      <c r="BA67" s="7">
        <f t="shared" ref="BA67:BA73" si="262">AZ67*BR67</f>
        <v>0</v>
      </c>
      <c r="BB67" s="54"/>
      <c r="BC67" s="7">
        <f t="shared" ref="BC67:BC73" si="263">BB67*BS67</f>
        <v>0</v>
      </c>
      <c r="BD67" s="54"/>
      <c r="BE67" s="6">
        <f t="shared" ref="BE67:BE73" si="264">BD67*BT67</f>
        <v>0</v>
      </c>
      <c r="BF67" s="54"/>
      <c r="BG67" s="6">
        <f t="shared" ref="BG67:BG73" si="265">BF67*BU67</f>
        <v>0</v>
      </c>
      <c r="BH67" s="7">
        <f>BH7+BH17+BH27+BH37+BH47+BH57</f>
        <v>1816400</v>
      </c>
      <c r="BI67" s="6">
        <f>BH67/AY67</f>
        <v>2803.0864197530864</v>
      </c>
      <c r="BJ67" s="7">
        <f>BJ7+BJ17+BJ27+BJ37+BJ47+BJ57</f>
        <v>1051600</v>
      </c>
      <c r="BK67" s="7">
        <f>AK67</f>
        <v>1622.8395061728395</v>
      </c>
      <c r="BL67" s="119">
        <f t="shared" ref="BL67:BM70" si="266">BL7+BL17+BL27+BL37+BL47+BL57</f>
        <v>2868000</v>
      </c>
      <c r="BM67" s="7" t="e">
        <f t="shared" si="266"/>
        <v>#DIV/0!</v>
      </c>
      <c r="BN67" s="90"/>
      <c r="BO67" s="76" t="e">
        <f>Q67+AO67</f>
        <v>#DIV/0!</v>
      </c>
      <c r="BP67" s="10"/>
      <c r="BR67" s="55"/>
      <c r="BS67" s="55"/>
      <c r="BT67" s="55"/>
      <c r="BU67" s="55"/>
      <c r="BV67" s="177" t="s">
        <v>5</v>
      </c>
      <c r="BW67" s="187"/>
      <c r="BX67" s="179">
        <f t="shared" ref="BX67:BY70" si="267">BX7+BX17+BX27+BX37+BX47+BX57</f>
        <v>972</v>
      </c>
      <c r="BY67" s="179">
        <f t="shared" si="267"/>
        <v>2423650</v>
      </c>
      <c r="BZ67" s="178">
        <f t="shared" ref="BZ67:BZ74" si="268">BY67/BX67</f>
        <v>2493.4670781893005</v>
      </c>
      <c r="CA67" s="179">
        <f>CA7+CA17+CA27+CA37+CA47+CA57</f>
        <v>1291850</v>
      </c>
      <c r="CB67" s="179">
        <f>CA67/BX67</f>
        <v>1329.0637860082304</v>
      </c>
      <c r="CC67" s="179">
        <f t="shared" ref="CC67:CD70" si="269">CC7+CC17+CC27+CC37+CC47+CC57</f>
        <v>29370</v>
      </c>
      <c r="CD67" s="179">
        <f t="shared" si="269"/>
        <v>0</v>
      </c>
      <c r="CE67" s="119">
        <f t="shared" ref="CE67:CF70" si="270">CE7+CE17+CE27+CE37+CE47+CE57</f>
        <v>3744870</v>
      </c>
      <c r="CF67" s="179" t="e">
        <f t="shared" si="270"/>
        <v>#DIV/0!</v>
      </c>
      <c r="CG67" s="179">
        <f>CG7+CG17+CG27+CG37+CG47+CG57</f>
        <v>0</v>
      </c>
      <c r="CH67" s="206" t="e">
        <f>CE67/CG67</f>
        <v>#DIV/0!</v>
      </c>
      <c r="CJ67" s="328">
        <f>CJ7+CJ17+CJ27+CJ37+CJ47+CJ57</f>
        <v>75.8</v>
      </c>
      <c r="CK67" s="328">
        <f>CK7+CK17+CK27+CK37+CK47+CK57</f>
        <v>120.1</v>
      </c>
      <c r="CL67" s="359">
        <f>CL7+CL17+CL37+CL47+CL27+CL57</f>
        <v>17</v>
      </c>
      <c r="CM67" s="359">
        <f>CM7+CM17+CM37+CM47+CM27+CM57</f>
        <v>18</v>
      </c>
      <c r="CN67" s="359">
        <f>CN7+CN17+CN37+CN47+CN27+CN57</f>
        <v>18</v>
      </c>
      <c r="CO67" s="360">
        <f>SUM(CL67:CN67)/3</f>
        <v>17.666666666666668</v>
      </c>
      <c r="CQ67" s="1470" t="s">
        <v>457</v>
      </c>
      <c r="CR67" s="1470"/>
      <c r="CS67" s="560" t="s">
        <v>458</v>
      </c>
      <c r="CT67" s="560" t="s">
        <v>459</v>
      </c>
      <c r="CU67" s="560" t="s">
        <v>460</v>
      </c>
      <c r="CV67" s="560" t="s">
        <v>461</v>
      </c>
      <c r="CX67" s="328">
        <f t="shared" ref="CX67:CY73" si="271">CX7+CX17+CX27+CX37+CX47+CX57</f>
        <v>24.9</v>
      </c>
      <c r="CY67" s="328">
        <f t="shared" si="271"/>
        <v>27</v>
      </c>
      <c r="CZ67" s="359">
        <f t="shared" ref="CZ67:DB73" si="272">CZ7+CZ17+CZ37+CZ47+CZ27+CZ57</f>
        <v>3</v>
      </c>
      <c r="DA67" s="359">
        <f t="shared" si="272"/>
        <v>1</v>
      </c>
      <c r="DB67" s="359">
        <f t="shared" si="272"/>
        <v>1</v>
      </c>
      <c r="DC67" s="360">
        <f>SUM(CZ67:DB67)/3</f>
        <v>1.6666666666666667</v>
      </c>
      <c r="DE67" s="1470" t="s">
        <v>457</v>
      </c>
      <c r="DF67" s="1470"/>
      <c r="DG67" s="560" t="s">
        <v>458</v>
      </c>
      <c r="DH67" s="560" t="s">
        <v>459</v>
      </c>
      <c r="DI67" s="560" t="s">
        <v>460</v>
      </c>
      <c r="DJ67" s="560" t="s">
        <v>461</v>
      </c>
    </row>
    <row r="68" spans="1:114" ht="23" customHeight="1">
      <c r="A68" s="77" t="s">
        <v>6</v>
      </c>
      <c r="B68" s="58"/>
      <c r="C68" s="7">
        <f t="shared" si="258"/>
        <v>160</v>
      </c>
      <c r="D68" s="7">
        <f t="shared" si="258"/>
        <v>70</v>
      </c>
      <c r="E68" s="7">
        <f t="shared" si="258"/>
        <v>231000</v>
      </c>
      <c r="F68" s="7">
        <f t="shared" si="258"/>
        <v>20</v>
      </c>
      <c r="G68" s="7">
        <f t="shared" si="258"/>
        <v>76000</v>
      </c>
      <c r="H68" s="7">
        <f>H8+H18+H28+H38+H48+H58</f>
        <v>0</v>
      </c>
      <c r="I68" s="7">
        <f t="shared" si="258"/>
        <v>0</v>
      </c>
      <c r="J68" s="7">
        <f t="shared" si="258"/>
        <v>70</v>
      </c>
      <c r="K68" s="7">
        <f t="shared" ref="K68:L70" si="273">K8+K18+K28+K38+K48+K58</f>
        <v>140000</v>
      </c>
      <c r="L68" s="7">
        <f t="shared" si="273"/>
        <v>447000</v>
      </c>
      <c r="M68" s="7">
        <f t="shared" si="259"/>
        <v>2793.75</v>
      </c>
      <c r="N68" s="70"/>
      <c r="O68" s="7">
        <f t="shared" ref="O68:P70" si="274">O8+O18+O28+O38+O48+O58</f>
        <v>0</v>
      </c>
      <c r="P68" s="7">
        <f t="shared" si="274"/>
        <v>0</v>
      </c>
      <c r="Q68" s="76" t="e">
        <f t="shared" ref="Q68:Q74" si="275">L68/P68</f>
        <v>#DIV/0!</v>
      </c>
      <c r="R68" s="45"/>
      <c r="T68" s="107">
        <v>3300</v>
      </c>
      <c r="U68" s="107">
        <v>3800</v>
      </c>
      <c r="V68" s="107">
        <v>4800</v>
      </c>
      <c r="W68" s="107">
        <v>2000</v>
      </c>
      <c r="X68" s="107"/>
      <c r="Y68" s="77" t="s">
        <v>6</v>
      </c>
      <c r="Z68" s="58"/>
      <c r="AA68" s="7">
        <f t="shared" si="260"/>
        <v>160</v>
      </c>
      <c r="AB68" s="7">
        <f t="shared" si="260"/>
        <v>70</v>
      </c>
      <c r="AC68" s="7">
        <f t="shared" si="260"/>
        <v>119000</v>
      </c>
      <c r="AD68" s="7">
        <f t="shared" si="260"/>
        <v>20</v>
      </c>
      <c r="AE68" s="7">
        <f t="shared" si="260"/>
        <v>44000</v>
      </c>
      <c r="AF68" s="7">
        <f>AF8+AF18+AF28+AF38+AF48+AF58</f>
        <v>0</v>
      </c>
      <c r="AG68" s="7">
        <f t="shared" si="260"/>
        <v>0</v>
      </c>
      <c r="AH68" s="7">
        <f t="shared" si="260"/>
        <v>70</v>
      </c>
      <c r="AI68" s="7">
        <f t="shared" ref="AI68:AJ70" si="276">AI8+AI18+AI28+AI38+AI48+AI58</f>
        <v>98000</v>
      </c>
      <c r="AJ68" s="7">
        <f t="shared" si="276"/>
        <v>261000</v>
      </c>
      <c r="AK68" s="7">
        <f t="shared" si="261"/>
        <v>1631.25</v>
      </c>
      <c r="AL68" s="70" t="s">
        <v>75</v>
      </c>
      <c r="AM68" s="7">
        <f t="shared" ref="AM68:AN70" si="277">AM8+AM18+AM28+AM38+AM48+AM58</f>
        <v>0</v>
      </c>
      <c r="AN68" s="7">
        <f t="shared" si="277"/>
        <v>0</v>
      </c>
      <c r="AO68" s="76" t="e">
        <f t="shared" ref="AO68:AO73" si="278">(AJ68+BH68)/AN68</f>
        <v>#DIV/0!</v>
      </c>
      <c r="AP68" s="10"/>
      <c r="AR68" s="107">
        <v>1700</v>
      </c>
      <c r="AS68" s="107">
        <v>2200</v>
      </c>
      <c r="AT68" s="107">
        <v>2200</v>
      </c>
      <c r="AU68" s="107">
        <v>1400</v>
      </c>
      <c r="AV68" s="107"/>
      <c r="AW68" s="77" t="s">
        <v>6</v>
      </c>
      <c r="AX68" s="58"/>
      <c r="AY68" s="7">
        <f>AY8+AY18+AY28+AY38+AY48+AY58</f>
        <v>160</v>
      </c>
      <c r="AZ68" s="54">
        <v>22</v>
      </c>
      <c r="BA68" s="7">
        <f t="shared" si="262"/>
        <v>0</v>
      </c>
      <c r="BB68" s="54">
        <v>10</v>
      </c>
      <c r="BC68" s="7">
        <f t="shared" si="263"/>
        <v>0</v>
      </c>
      <c r="BD68" s="54">
        <v>6</v>
      </c>
      <c r="BE68" s="6">
        <f t="shared" si="264"/>
        <v>0</v>
      </c>
      <c r="BF68" s="54"/>
      <c r="BG68" s="6">
        <f t="shared" si="265"/>
        <v>0</v>
      </c>
      <c r="BH68" s="7">
        <f>BH8+BH18+BH28+BH38+BH48+BH58</f>
        <v>447000</v>
      </c>
      <c r="BI68" s="6">
        <f t="shared" ref="BI68:BI73" si="279">BH68/AY68</f>
        <v>2793.75</v>
      </c>
      <c r="BJ68" s="7">
        <f>BJ8+BJ18+BJ28+BJ38+BJ48+BJ58</f>
        <v>261000</v>
      </c>
      <c r="BK68" s="7">
        <f t="shared" ref="BK68:BK74" si="280">AK68</f>
        <v>1631.25</v>
      </c>
      <c r="BL68" s="119">
        <f t="shared" si="266"/>
        <v>708000</v>
      </c>
      <c r="BM68" s="7" t="e">
        <f t="shared" si="266"/>
        <v>#DIV/0!</v>
      </c>
      <c r="BN68" s="90"/>
      <c r="BO68" s="76" t="e">
        <f t="shared" ref="BO68:BO74" si="281">Q68+AO68</f>
        <v>#DIV/0!</v>
      </c>
      <c r="BP68" s="10"/>
      <c r="BR68" s="55"/>
      <c r="BS68" s="55"/>
      <c r="BT68" s="55"/>
      <c r="BU68" s="55"/>
      <c r="BV68" s="173" t="s">
        <v>6</v>
      </c>
      <c r="BW68" s="187"/>
      <c r="BX68" s="179">
        <f t="shared" si="267"/>
        <v>336</v>
      </c>
      <c r="BY68" s="179">
        <f t="shared" si="267"/>
        <v>750600</v>
      </c>
      <c r="BZ68" s="178">
        <f t="shared" si="268"/>
        <v>2233.9285714285716</v>
      </c>
      <c r="CA68" s="179">
        <f>CA8+CA18+CA28+CA38+CA48+CA58</f>
        <v>420650</v>
      </c>
      <c r="CB68" s="179">
        <f t="shared" ref="CB68:CB73" si="282">CA68/BX68</f>
        <v>1251.9345238095239</v>
      </c>
      <c r="CC68" s="179">
        <f t="shared" si="269"/>
        <v>5500</v>
      </c>
      <c r="CD68" s="179">
        <f t="shared" si="269"/>
        <v>2970</v>
      </c>
      <c r="CE68" s="119">
        <f t="shared" si="270"/>
        <v>1179720</v>
      </c>
      <c r="CF68" s="179" t="e">
        <f t="shared" si="270"/>
        <v>#DIV/0!</v>
      </c>
      <c r="CG68" s="179">
        <f>CG8+CG18+CG28+CG38+CG48+CG58</f>
        <v>0</v>
      </c>
      <c r="CH68" s="206" t="e">
        <f t="shared" ref="CH68:CH73" si="283">CE68/CG68</f>
        <v>#DIV/0!</v>
      </c>
      <c r="CJ68" s="328" t="e">
        <f t="shared" ref="CJ68:CK72" si="284">CJ8+CJ18+CJ28+CJ38+CJ48+CJ58</f>
        <v>#VALUE!</v>
      </c>
      <c r="CK68" s="328">
        <f t="shared" si="284"/>
        <v>92.7</v>
      </c>
      <c r="CL68" s="359">
        <f t="shared" ref="CL68:CN73" si="285">CL8+CL18+CL38+CL48+CL28+CL58</f>
        <v>15</v>
      </c>
      <c r="CM68" s="359">
        <f t="shared" si="285"/>
        <v>13</v>
      </c>
      <c r="CN68" s="359">
        <f t="shared" si="285"/>
        <v>11</v>
      </c>
      <c r="CO68" s="360">
        <f t="shared" ref="CO68:CO73" si="286">SUM(CL68:CN68)/3</f>
        <v>13</v>
      </c>
      <c r="CQ68" s="1471" t="s">
        <v>180</v>
      </c>
      <c r="CR68" s="1471"/>
      <c r="CS68" s="561">
        <v>5</v>
      </c>
      <c r="CT68" s="562">
        <v>16</v>
      </c>
      <c r="CU68" s="562">
        <f t="shared" ref="CU68:CU73" si="287">CS68*CT68</f>
        <v>80</v>
      </c>
      <c r="CV68" s="1517">
        <f>(CT68+CT69+CT70)/CT74</f>
        <v>0.7466666666666667</v>
      </c>
      <c r="CX68" s="328">
        <f t="shared" si="271"/>
        <v>20.7</v>
      </c>
      <c r="CY68" s="328">
        <f t="shared" si="271"/>
        <v>29.1</v>
      </c>
      <c r="CZ68" s="359">
        <f t="shared" si="272"/>
        <v>5</v>
      </c>
      <c r="DA68" s="359">
        <f t="shared" si="272"/>
        <v>1</v>
      </c>
      <c r="DB68" s="359">
        <f t="shared" si="272"/>
        <v>5</v>
      </c>
      <c r="DC68" s="360">
        <f t="shared" ref="DC68:DC73" si="288">SUM(CZ68:DB68)/3</f>
        <v>3.6666666666666665</v>
      </c>
      <c r="DE68" s="1471" t="s">
        <v>180</v>
      </c>
      <c r="DF68" s="1471"/>
      <c r="DG68" s="561">
        <v>5</v>
      </c>
      <c r="DH68" s="562">
        <v>5</v>
      </c>
      <c r="DI68" s="562">
        <f t="shared" ref="DI68:DI73" si="289">DG68*DH68</f>
        <v>25</v>
      </c>
      <c r="DJ68" s="1517">
        <f>(DH68+DH69+DH70)/DH74</f>
        <v>0.66666666666666663</v>
      </c>
    </row>
    <row r="69" spans="1:114" ht="23" customHeight="1">
      <c r="A69" s="77" t="s">
        <v>7</v>
      </c>
      <c r="B69" s="58"/>
      <c r="C69" s="7">
        <f t="shared" si="258"/>
        <v>160</v>
      </c>
      <c r="D69" s="7">
        <f t="shared" si="258"/>
        <v>70</v>
      </c>
      <c r="E69" s="7">
        <f t="shared" si="258"/>
        <v>231000</v>
      </c>
      <c r="F69" s="7">
        <f t="shared" si="258"/>
        <v>20</v>
      </c>
      <c r="G69" s="7">
        <f t="shared" si="258"/>
        <v>76000</v>
      </c>
      <c r="H69" s="7">
        <f t="shared" si="258"/>
        <v>0</v>
      </c>
      <c r="I69" s="7">
        <f t="shared" si="258"/>
        <v>0</v>
      </c>
      <c r="J69" s="7">
        <f t="shared" si="258"/>
        <v>70</v>
      </c>
      <c r="K69" s="7">
        <f t="shared" si="273"/>
        <v>140000</v>
      </c>
      <c r="L69" s="7">
        <f t="shared" si="273"/>
        <v>447000</v>
      </c>
      <c r="M69" s="7">
        <f t="shared" si="259"/>
        <v>2793.75</v>
      </c>
      <c r="N69" s="70"/>
      <c r="O69" s="7">
        <f t="shared" si="274"/>
        <v>0</v>
      </c>
      <c r="P69" s="7">
        <f t="shared" si="274"/>
        <v>0</v>
      </c>
      <c r="Q69" s="76" t="e">
        <f t="shared" si="275"/>
        <v>#DIV/0!</v>
      </c>
      <c r="R69" s="45"/>
      <c r="T69" s="107">
        <v>3300</v>
      </c>
      <c r="U69" s="107">
        <v>3800</v>
      </c>
      <c r="V69" s="107">
        <v>4800</v>
      </c>
      <c r="W69" s="107">
        <v>2000</v>
      </c>
      <c r="X69" s="107"/>
      <c r="Y69" s="77" t="s">
        <v>7</v>
      </c>
      <c r="Z69" s="58"/>
      <c r="AA69" s="7">
        <f t="shared" si="260"/>
        <v>160</v>
      </c>
      <c r="AB69" s="7">
        <f t="shared" si="260"/>
        <v>70</v>
      </c>
      <c r="AC69" s="7">
        <f t="shared" si="260"/>
        <v>119000</v>
      </c>
      <c r="AD69" s="7">
        <f t="shared" si="260"/>
        <v>20</v>
      </c>
      <c r="AE69" s="7">
        <f t="shared" si="260"/>
        <v>44000</v>
      </c>
      <c r="AF69" s="7">
        <f t="shared" si="260"/>
        <v>0</v>
      </c>
      <c r="AG69" s="7">
        <f t="shared" si="260"/>
        <v>0</v>
      </c>
      <c r="AH69" s="7">
        <f t="shared" si="260"/>
        <v>70</v>
      </c>
      <c r="AI69" s="7">
        <f t="shared" si="276"/>
        <v>98000</v>
      </c>
      <c r="AJ69" s="7">
        <f t="shared" si="276"/>
        <v>261000</v>
      </c>
      <c r="AK69" s="7">
        <f t="shared" si="261"/>
        <v>1631.25</v>
      </c>
      <c r="AL69" s="70" t="s">
        <v>75</v>
      </c>
      <c r="AM69" s="7">
        <f t="shared" si="277"/>
        <v>0</v>
      </c>
      <c r="AN69" s="7">
        <f t="shared" si="277"/>
        <v>0</v>
      </c>
      <c r="AO69" s="76" t="e">
        <f t="shared" si="278"/>
        <v>#DIV/0!</v>
      </c>
      <c r="AP69" s="10"/>
      <c r="AR69" s="107">
        <v>1700</v>
      </c>
      <c r="AS69" s="107">
        <v>2200</v>
      </c>
      <c r="AT69" s="107">
        <v>2200</v>
      </c>
      <c r="AU69" s="107">
        <v>1400</v>
      </c>
      <c r="AV69" s="107"/>
      <c r="AW69" s="77" t="s">
        <v>7</v>
      </c>
      <c r="AX69" s="58"/>
      <c r="AY69" s="7">
        <f>AY9+AY19+AY29+AY39+AY49+AY59</f>
        <v>160</v>
      </c>
      <c r="AZ69" s="54">
        <v>22</v>
      </c>
      <c r="BA69" s="7">
        <f t="shared" si="262"/>
        <v>0</v>
      </c>
      <c r="BB69" s="54">
        <v>10</v>
      </c>
      <c r="BC69" s="7">
        <f t="shared" si="263"/>
        <v>0</v>
      </c>
      <c r="BD69" s="54">
        <v>6</v>
      </c>
      <c r="BE69" s="6">
        <f t="shared" si="264"/>
        <v>0</v>
      </c>
      <c r="BF69" s="54"/>
      <c r="BG69" s="6">
        <f t="shared" si="265"/>
        <v>0</v>
      </c>
      <c r="BH69" s="7">
        <f>BH9+BH19+BH29+BH39+BH49+BH59</f>
        <v>447000</v>
      </c>
      <c r="BI69" s="6">
        <f t="shared" si="279"/>
        <v>2793.75</v>
      </c>
      <c r="BJ69" s="7">
        <f>BJ9+BJ19+BJ29+BJ39+BJ49+BJ59</f>
        <v>261000</v>
      </c>
      <c r="BK69" s="7">
        <f t="shared" si="280"/>
        <v>1631.25</v>
      </c>
      <c r="BL69" s="119">
        <f t="shared" si="266"/>
        <v>708000</v>
      </c>
      <c r="BM69" s="7" t="e">
        <f t="shared" si="266"/>
        <v>#DIV/0!</v>
      </c>
      <c r="BN69" s="90"/>
      <c r="BO69" s="76" t="e">
        <f t="shared" si="281"/>
        <v>#DIV/0!</v>
      </c>
      <c r="BP69" s="10"/>
      <c r="BR69" s="55"/>
      <c r="BS69" s="55"/>
      <c r="BT69" s="55"/>
      <c r="BU69" s="55"/>
      <c r="BV69" s="173" t="s">
        <v>7</v>
      </c>
      <c r="BW69" s="187"/>
      <c r="BX69" s="179">
        <f t="shared" si="267"/>
        <v>264</v>
      </c>
      <c r="BY69" s="179">
        <f t="shared" si="267"/>
        <v>719900</v>
      </c>
      <c r="BZ69" s="178">
        <f t="shared" si="268"/>
        <v>2726.8939393939395</v>
      </c>
      <c r="CA69" s="179">
        <f>CA9+CA19+CA29+CA39+CA49+CA59</f>
        <v>407450</v>
      </c>
      <c r="CB69" s="179">
        <f t="shared" si="282"/>
        <v>1543.371212121212</v>
      </c>
      <c r="CC69" s="179">
        <f t="shared" si="269"/>
        <v>2310</v>
      </c>
      <c r="CD69" s="179">
        <f t="shared" si="269"/>
        <v>0</v>
      </c>
      <c r="CE69" s="119">
        <f t="shared" si="270"/>
        <v>1129660</v>
      </c>
      <c r="CF69" s="179" t="e">
        <f t="shared" si="270"/>
        <v>#DIV/0!</v>
      </c>
      <c r="CG69" s="179">
        <f>CG9+CG19+CG29+CG39+CG49+CG59</f>
        <v>0</v>
      </c>
      <c r="CH69" s="206" t="e">
        <f t="shared" si="283"/>
        <v>#DIV/0!</v>
      </c>
      <c r="CJ69" s="328">
        <f t="shared" si="284"/>
        <v>46.5</v>
      </c>
      <c r="CK69" s="328">
        <f t="shared" si="284"/>
        <v>74.7</v>
      </c>
      <c r="CL69" s="359">
        <f t="shared" si="285"/>
        <v>13</v>
      </c>
      <c r="CM69" s="359">
        <f t="shared" si="285"/>
        <v>11</v>
      </c>
      <c r="CN69" s="359">
        <f t="shared" si="285"/>
        <v>13</v>
      </c>
      <c r="CO69" s="360">
        <f t="shared" si="286"/>
        <v>12.333333333333334</v>
      </c>
      <c r="CQ69" s="1471" t="s">
        <v>181</v>
      </c>
      <c r="CR69" s="1471"/>
      <c r="CS69" s="563">
        <v>4</v>
      </c>
      <c r="CT69" s="564">
        <v>32</v>
      </c>
      <c r="CU69" s="562">
        <f t="shared" si="287"/>
        <v>128</v>
      </c>
      <c r="CV69" s="1517"/>
      <c r="CX69" s="328">
        <f t="shared" si="271"/>
        <v>18.600000000000001</v>
      </c>
      <c r="CY69" s="328">
        <f t="shared" si="271"/>
        <v>29.8</v>
      </c>
      <c r="CZ69" s="359">
        <f t="shared" si="272"/>
        <v>5</v>
      </c>
      <c r="DA69" s="359">
        <f t="shared" si="272"/>
        <v>5</v>
      </c>
      <c r="DB69" s="359">
        <f t="shared" si="272"/>
        <v>5</v>
      </c>
      <c r="DC69" s="360">
        <f t="shared" si="288"/>
        <v>5</v>
      </c>
      <c r="DE69" s="1471" t="s">
        <v>181</v>
      </c>
      <c r="DF69" s="1471"/>
      <c r="DG69" s="563">
        <v>4</v>
      </c>
      <c r="DH69" s="564"/>
      <c r="DI69" s="562">
        <f t="shared" si="289"/>
        <v>0</v>
      </c>
      <c r="DJ69" s="1517"/>
    </row>
    <row r="70" spans="1:114" ht="23" customHeight="1">
      <c r="A70" s="77" t="s">
        <v>8</v>
      </c>
      <c r="B70" s="58"/>
      <c r="C70" s="7">
        <f t="shared" si="258"/>
        <v>160</v>
      </c>
      <c r="D70" s="7">
        <f t="shared" si="258"/>
        <v>70</v>
      </c>
      <c r="E70" s="7">
        <f t="shared" si="258"/>
        <v>231000</v>
      </c>
      <c r="F70" s="7">
        <f t="shared" si="258"/>
        <v>20</v>
      </c>
      <c r="G70" s="7">
        <f t="shared" si="258"/>
        <v>76000</v>
      </c>
      <c r="H70" s="7">
        <f t="shared" si="258"/>
        <v>0</v>
      </c>
      <c r="I70" s="7">
        <f t="shared" si="258"/>
        <v>0</v>
      </c>
      <c r="J70" s="7">
        <f t="shared" si="258"/>
        <v>70</v>
      </c>
      <c r="K70" s="7">
        <f t="shared" si="273"/>
        <v>140000</v>
      </c>
      <c r="L70" s="7">
        <f t="shared" si="273"/>
        <v>447000</v>
      </c>
      <c r="M70" s="7">
        <f t="shared" si="259"/>
        <v>2793.75</v>
      </c>
      <c r="N70" s="70"/>
      <c r="O70" s="7">
        <f t="shared" si="274"/>
        <v>0</v>
      </c>
      <c r="P70" s="7">
        <f t="shared" si="274"/>
        <v>0</v>
      </c>
      <c r="Q70" s="76" t="e">
        <f t="shared" si="275"/>
        <v>#DIV/0!</v>
      </c>
      <c r="R70" s="45"/>
      <c r="T70" s="107">
        <v>3300</v>
      </c>
      <c r="U70" s="107">
        <v>3800</v>
      </c>
      <c r="V70" s="107">
        <v>4800</v>
      </c>
      <c r="W70" s="107">
        <v>2000</v>
      </c>
      <c r="X70" s="107"/>
      <c r="Y70" s="77" t="s">
        <v>8</v>
      </c>
      <c r="Z70" s="58"/>
      <c r="AA70" s="7">
        <f t="shared" si="260"/>
        <v>160</v>
      </c>
      <c r="AB70" s="7">
        <f t="shared" si="260"/>
        <v>70</v>
      </c>
      <c r="AC70" s="7">
        <f t="shared" si="260"/>
        <v>119000</v>
      </c>
      <c r="AD70" s="7">
        <f t="shared" si="260"/>
        <v>20</v>
      </c>
      <c r="AE70" s="7">
        <f t="shared" si="260"/>
        <v>44000</v>
      </c>
      <c r="AF70" s="7">
        <f t="shared" si="260"/>
        <v>0</v>
      </c>
      <c r="AG70" s="7">
        <f t="shared" si="260"/>
        <v>0</v>
      </c>
      <c r="AH70" s="7">
        <f t="shared" si="260"/>
        <v>70</v>
      </c>
      <c r="AI70" s="7">
        <f t="shared" si="276"/>
        <v>98000</v>
      </c>
      <c r="AJ70" s="7">
        <f t="shared" si="276"/>
        <v>261000</v>
      </c>
      <c r="AK70" s="7">
        <f t="shared" si="261"/>
        <v>1631.25</v>
      </c>
      <c r="AL70" s="70" t="s">
        <v>75</v>
      </c>
      <c r="AM70" s="7">
        <f t="shared" si="277"/>
        <v>0</v>
      </c>
      <c r="AN70" s="7">
        <f t="shared" si="277"/>
        <v>0</v>
      </c>
      <c r="AO70" s="76" t="e">
        <f t="shared" si="278"/>
        <v>#DIV/0!</v>
      </c>
      <c r="AP70" s="10"/>
      <c r="AR70" s="107">
        <v>1700</v>
      </c>
      <c r="AS70" s="107">
        <v>2200</v>
      </c>
      <c r="AT70" s="107">
        <v>2200</v>
      </c>
      <c r="AU70" s="107">
        <v>1400</v>
      </c>
      <c r="AV70" s="107"/>
      <c r="AW70" s="77" t="s">
        <v>8</v>
      </c>
      <c r="AX70" s="58"/>
      <c r="AY70" s="7">
        <f>AY10+AY20+AY30+AY40+AY50+AY60</f>
        <v>160</v>
      </c>
      <c r="AZ70" s="54">
        <v>10</v>
      </c>
      <c r="BA70" s="7">
        <f t="shared" si="262"/>
        <v>0</v>
      </c>
      <c r="BB70" s="54">
        <v>24</v>
      </c>
      <c r="BC70" s="7">
        <f t="shared" si="263"/>
        <v>0</v>
      </c>
      <c r="BD70" s="54">
        <v>12</v>
      </c>
      <c r="BE70" s="6">
        <f t="shared" si="264"/>
        <v>0</v>
      </c>
      <c r="BF70" s="54"/>
      <c r="BG70" s="6">
        <f t="shared" si="265"/>
        <v>0</v>
      </c>
      <c r="BH70" s="7">
        <f>BH10+BH20+BH30+BH40+BH50+BH60</f>
        <v>447000</v>
      </c>
      <c r="BI70" s="6">
        <f t="shared" si="279"/>
        <v>2793.75</v>
      </c>
      <c r="BJ70" s="7">
        <f>BJ10+BJ20+BJ30+BJ40+BJ50+BJ60</f>
        <v>261000</v>
      </c>
      <c r="BK70" s="7">
        <f t="shared" si="280"/>
        <v>1631.25</v>
      </c>
      <c r="BL70" s="119">
        <f t="shared" si="266"/>
        <v>708000</v>
      </c>
      <c r="BM70" s="7" t="e">
        <f t="shared" si="266"/>
        <v>#DIV/0!</v>
      </c>
      <c r="BN70" s="90"/>
      <c r="BO70" s="76" t="e">
        <f t="shared" si="281"/>
        <v>#DIV/0!</v>
      </c>
      <c r="BP70" s="10"/>
      <c r="BR70" s="55"/>
      <c r="BS70" s="55"/>
      <c r="BT70" s="55"/>
      <c r="BU70" s="55"/>
      <c r="BV70" s="173" t="s">
        <v>8</v>
      </c>
      <c r="BW70" s="187"/>
      <c r="BX70" s="179">
        <f t="shared" si="267"/>
        <v>396</v>
      </c>
      <c r="BY70" s="179">
        <f t="shared" si="267"/>
        <v>1083910</v>
      </c>
      <c r="BZ70" s="178">
        <f t="shared" si="268"/>
        <v>2737.1464646464647</v>
      </c>
      <c r="CA70" s="179">
        <f>CA10+CA20+CA30+CA40+CA50+CA60</f>
        <v>601450</v>
      </c>
      <c r="CB70" s="179">
        <f t="shared" si="282"/>
        <v>1518.8131313131314</v>
      </c>
      <c r="CC70" s="179">
        <f t="shared" si="269"/>
        <v>19250</v>
      </c>
      <c r="CD70" s="179">
        <f t="shared" si="269"/>
        <v>2970</v>
      </c>
      <c r="CE70" s="119">
        <f t="shared" si="270"/>
        <v>1707580</v>
      </c>
      <c r="CF70" s="179" t="e">
        <f t="shared" si="270"/>
        <v>#DIV/0!</v>
      </c>
      <c r="CG70" s="179">
        <f>CG10+CG20+CG30+CG40+CG50+CG60</f>
        <v>0</v>
      </c>
      <c r="CH70" s="206" t="e">
        <f t="shared" si="283"/>
        <v>#DIV/0!</v>
      </c>
      <c r="CJ70" s="328">
        <f t="shared" si="284"/>
        <v>47.300000000000004</v>
      </c>
      <c r="CK70" s="328">
        <f t="shared" si="284"/>
        <v>74.599999999999994</v>
      </c>
      <c r="CL70" s="359">
        <f t="shared" si="285"/>
        <v>14</v>
      </c>
      <c r="CM70" s="359">
        <f t="shared" si="285"/>
        <v>11</v>
      </c>
      <c r="CN70" s="359">
        <f t="shared" si="285"/>
        <v>11</v>
      </c>
      <c r="CO70" s="360">
        <f t="shared" si="286"/>
        <v>12</v>
      </c>
      <c r="CQ70" s="1473" t="s">
        <v>462</v>
      </c>
      <c r="CR70" s="1473"/>
      <c r="CS70" s="563">
        <v>3</v>
      </c>
      <c r="CT70" s="564">
        <v>8</v>
      </c>
      <c r="CU70" s="562">
        <f t="shared" si="287"/>
        <v>24</v>
      </c>
      <c r="CV70" s="1517"/>
      <c r="CX70" s="328">
        <f t="shared" si="271"/>
        <v>0</v>
      </c>
      <c r="CY70" s="328">
        <f t="shared" si="271"/>
        <v>0</v>
      </c>
      <c r="CZ70" s="359">
        <f t="shared" si="272"/>
        <v>0</v>
      </c>
      <c r="DA70" s="359">
        <f t="shared" si="272"/>
        <v>0</v>
      </c>
      <c r="DB70" s="359">
        <f t="shared" si="272"/>
        <v>0</v>
      </c>
      <c r="DC70" s="360">
        <f t="shared" si="288"/>
        <v>0</v>
      </c>
      <c r="DE70" s="1473" t="s">
        <v>462</v>
      </c>
      <c r="DF70" s="1473"/>
      <c r="DG70" s="563">
        <v>3</v>
      </c>
      <c r="DH70" s="564">
        <v>1</v>
      </c>
      <c r="DI70" s="562">
        <f t="shared" si="289"/>
        <v>3</v>
      </c>
      <c r="DJ70" s="1517"/>
    </row>
    <row r="71" spans="1:114" ht="23" customHeight="1">
      <c r="A71" s="77" t="s">
        <v>9</v>
      </c>
      <c r="B71" s="58"/>
      <c r="C71" s="7">
        <f t="shared" ref="C71:K71" si="290">C21+C11+C31+C41+C51+C61</f>
        <v>170</v>
      </c>
      <c r="D71" s="7">
        <f t="shared" si="290"/>
        <v>80</v>
      </c>
      <c r="E71" s="7">
        <f t="shared" si="290"/>
        <v>264000</v>
      </c>
      <c r="F71" s="7">
        <f t="shared" si="290"/>
        <v>20</v>
      </c>
      <c r="G71" s="7">
        <f t="shared" si="290"/>
        <v>76000</v>
      </c>
      <c r="H71" s="7">
        <f t="shared" si="290"/>
        <v>0</v>
      </c>
      <c r="I71" s="7">
        <f t="shared" si="290"/>
        <v>0</v>
      </c>
      <c r="J71" s="7">
        <f t="shared" si="290"/>
        <v>70</v>
      </c>
      <c r="K71" s="7">
        <f t="shared" si="290"/>
        <v>140000</v>
      </c>
      <c r="L71" s="7">
        <f>L21+L11+L31+L41+L51+L61</f>
        <v>480000</v>
      </c>
      <c r="M71" s="7">
        <f t="shared" si="259"/>
        <v>2823.5294117647059</v>
      </c>
      <c r="N71" s="70"/>
      <c r="O71" s="7">
        <f>O21+O11+O31+O41+O51+O61</f>
        <v>0</v>
      </c>
      <c r="P71" s="7">
        <f>P21+P11+P31+P41+P51+P61</f>
        <v>0</v>
      </c>
      <c r="Q71" s="76" t="e">
        <f t="shared" si="275"/>
        <v>#DIV/0!</v>
      </c>
      <c r="R71" s="45"/>
      <c r="T71" s="107">
        <v>3300</v>
      </c>
      <c r="U71" s="107">
        <v>3800</v>
      </c>
      <c r="V71" s="107">
        <v>4800</v>
      </c>
      <c r="W71" s="107">
        <v>2000</v>
      </c>
      <c r="X71" s="107"/>
      <c r="Y71" s="77" t="s">
        <v>9</v>
      </c>
      <c r="Z71" s="58"/>
      <c r="AA71" s="7">
        <f t="shared" ref="AA71:AI71" si="291">AA21+AA11+AA31+AA41+AA51+AA61</f>
        <v>170</v>
      </c>
      <c r="AB71" s="7">
        <f t="shared" si="291"/>
        <v>80</v>
      </c>
      <c r="AC71" s="7">
        <f t="shared" si="291"/>
        <v>136000</v>
      </c>
      <c r="AD71" s="7">
        <f t="shared" si="291"/>
        <v>20</v>
      </c>
      <c r="AE71" s="7">
        <f t="shared" si="291"/>
        <v>44000</v>
      </c>
      <c r="AF71" s="7">
        <f t="shared" si="291"/>
        <v>0</v>
      </c>
      <c r="AG71" s="7">
        <f t="shared" si="291"/>
        <v>0</v>
      </c>
      <c r="AH71" s="7">
        <f t="shared" si="291"/>
        <v>70</v>
      </c>
      <c r="AI71" s="7">
        <f t="shared" si="291"/>
        <v>98000</v>
      </c>
      <c r="AJ71" s="7">
        <f>AJ21+AJ11+AJ31+AJ41+AJ51+AJ61</f>
        <v>278000</v>
      </c>
      <c r="AK71" s="7">
        <f t="shared" si="261"/>
        <v>1635.2941176470588</v>
      </c>
      <c r="AL71" s="70" t="s">
        <v>75</v>
      </c>
      <c r="AM71" s="7">
        <f>AM21+AM11+AM31+AM41+AM51+AM61</f>
        <v>0</v>
      </c>
      <c r="AN71" s="7">
        <f>AN21+AN11+AN31+AN41+AN51+AN61</f>
        <v>0</v>
      </c>
      <c r="AO71" s="76" t="e">
        <f t="shared" si="278"/>
        <v>#DIV/0!</v>
      </c>
      <c r="AP71" s="10"/>
      <c r="AR71" s="107">
        <v>1700</v>
      </c>
      <c r="AS71" s="107">
        <v>2200</v>
      </c>
      <c r="AT71" s="107">
        <v>2200</v>
      </c>
      <c r="AU71" s="107">
        <v>1400</v>
      </c>
      <c r="AV71" s="107"/>
      <c r="AW71" s="77" t="s">
        <v>9</v>
      </c>
      <c r="AX71" s="58"/>
      <c r="AY71" s="7">
        <f>AY21+AY11+AY31+AY41+AY51+AY61</f>
        <v>170</v>
      </c>
      <c r="AZ71" s="54">
        <v>10</v>
      </c>
      <c r="BA71" s="7">
        <f t="shared" si="262"/>
        <v>0</v>
      </c>
      <c r="BB71" s="54">
        <v>24</v>
      </c>
      <c r="BC71" s="7">
        <f t="shared" si="263"/>
        <v>0</v>
      </c>
      <c r="BD71" s="54">
        <v>12</v>
      </c>
      <c r="BE71" s="6">
        <f t="shared" si="264"/>
        <v>0</v>
      </c>
      <c r="BF71" s="54"/>
      <c r="BG71" s="6">
        <f t="shared" si="265"/>
        <v>0</v>
      </c>
      <c r="BH71" s="7">
        <f>BH21+BH11+BH31+BH41+BH51+BH61</f>
        <v>480000</v>
      </c>
      <c r="BI71" s="6">
        <f t="shared" si="279"/>
        <v>2823.5294117647059</v>
      </c>
      <c r="BJ71" s="7">
        <f>BJ21+BJ11+BJ31+BJ41+BJ51+BJ61</f>
        <v>278000</v>
      </c>
      <c r="BK71" s="7">
        <f t="shared" si="280"/>
        <v>1635.2941176470588</v>
      </c>
      <c r="BL71" s="119">
        <f>BL21+BL11+BL31+BL41+BL51+BL61</f>
        <v>758000</v>
      </c>
      <c r="BM71" s="7" t="e">
        <f>BM21+BM11+BM31+BM41+BM51+BM61</f>
        <v>#DIV/0!</v>
      </c>
      <c r="BN71" s="90"/>
      <c r="BO71" s="76" t="e">
        <f t="shared" si="281"/>
        <v>#DIV/0!</v>
      </c>
      <c r="BP71" s="10"/>
      <c r="BR71" s="55"/>
      <c r="BS71" s="55"/>
      <c r="BT71" s="55"/>
      <c r="BU71" s="55"/>
      <c r="BV71" s="173" t="s">
        <v>9</v>
      </c>
      <c r="BW71" s="187"/>
      <c r="BX71" s="179">
        <f>BX21+BX11+BX31+BX41+BX51+BX61</f>
        <v>274</v>
      </c>
      <c r="BY71" s="179">
        <f>BY21+BY11+BY31+BY41+BY51+BY61</f>
        <v>638650</v>
      </c>
      <c r="BZ71" s="178">
        <f t="shared" si="268"/>
        <v>2330.8394160583944</v>
      </c>
      <c r="CA71" s="179">
        <f>CA21+CA11+CA31+CA41+CA51+CA61</f>
        <v>395600</v>
      </c>
      <c r="CB71" s="179">
        <f t="shared" si="282"/>
        <v>1443.7956204379561</v>
      </c>
      <c r="CC71" s="179">
        <f>CC21+CC11+CC31+CC41+CC51+CC61</f>
        <v>10450</v>
      </c>
      <c r="CD71" s="179">
        <f>CD21+CD11+CD31+CD41+CD51+CD61</f>
        <v>0</v>
      </c>
      <c r="CE71" s="119">
        <f>CE21+CE11+CE31+CE41+CE51+CE61</f>
        <v>1044700</v>
      </c>
      <c r="CF71" s="179" t="e">
        <f>CF21+CF11+CF31+CF41+CF51+CF61</f>
        <v>#DIV/0!</v>
      </c>
      <c r="CG71" s="179">
        <f>CG21+CG11+CG31+CG41+CG51+CG61</f>
        <v>0</v>
      </c>
      <c r="CH71" s="206" t="e">
        <f t="shared" si="283"/>
        <v>#DIV/0!</v>
      </c>
      <c r="CJ71" s="328">
        <f t="shared" si="284"/>
        <v>51.7</v>
      </c>
      <c r="CK71" s="328">
        <f t="shared" si="284"/>
        <v>75.699999999999989</v>
      </c>
      <c r="CL71" s="359">
        <f t="shared" si="285"/>
        <v>11</v>
      </c>
      <c r="CM71" s="359">
        <f t="shared" si="285"/>
        <v>11</v>
      </c>
      <c r="CN71" s="359">
        <f t="shared" si="285"/>
        <v>11</v>
      </c>
      <c r="CO71" s="360">
        <f t="shared" si="286"/>
        <v>11</v>
      </c>
      <c r="CQ71" s="1474" t="s">
        <v>177</v>
      </c>
      <c r="CR71" s="1474"/>
      <c r="CS71" s="563">
        <v>2</v>
      </c>
      <c r="CT71" s="564">
        <v>15</v>
      </c>
      <c r="CU71" s="562">
        <f t="shared" si="287"/>
        <v>30</v>
      </c>
      <c r="CV71" s="1475">
        <f>(CT71+CT72+CT73)/CT74</f>
        <v>0.25333333333333335</v>
      </c>
      <c r="CX71" s="328">
        <f t="shared" si="271"/>
        <v>0</v>
      </c>
      <c r="CY71" s="328">
        <f t="shared" si="271"/>
        <v>0</v>
      </c>
      <c r="CZ71" s="359">
        <f t="shared" si="272"/>
        <v>0</v>
      </c>
      <c r="DA71" s="359">
        <f t="shared" si="272"/>
        <v>0</v>
      </c>
      <c r="DB71" s="359">
        <f t="shared" si="272"/>
        <v>0</v>
      </c>
      <c r="DC71" s="360">
        <f t="shared" si="288"/>
        <v>0</v>
      </c>
      <c r="DE71" s="1474" t="s">
        <v>177</v>
      </c>
      <c r="DF71" s="1474"/>
      <c r="DG71" s="563">
        <v>2</v>
      </c>
      <c r="DH71" s="564"/>
      <c r="DI71" s="562">
        <f t="shared" si="289"/>
        <v>0</v>
      </c>
      <c r="DJ71" s="1475">
        <f>(DH71+DH72+DH73)/DH74</f>
        <v>0.33333333333333331</v>
      </c>
    </row>
    <row r="72" spans="1:114" ht="23" customHeight="1">
      <c r="A72" s="77" t="s">
        <v>10</v>
      </c>
      <c r="B72" s="58"/>
      <c r="C72" s="7">
        <f t="shared" ref="C72:K73" si="292">C12+C22+C32+C42+C52+C62</f>
        <v>314</v>
      </c>
      <c r="D72" s="7">
        <f t="shared" si="292"/>
        <v>150</v>
      </c>
      <c r="E72" s="7">
        <f t="shared" si="292"/>
        <v>495000</v>
      </c>
      <c r="F72" s="7">
        <f t="shared" si="292"/>
        <v>30</v>
      </c>
      <c r="G72" s="7">
        <f t="shared" si="292"/>
        <v>114000</v>
      </c>
      <c r="H72" s="7">
        <f t="shared" si="292"/>
        <v>4</v>
      </c>
      <c r="I72" s="7">
        <f t="shared" si="292"/>
        <v>19200</v>
      </c>
      <c r="J72" s="7">
        <f t="shared" si="292"/>
        <v>130</v>
      </c>
      <c r="K72" s="7">
        <f t="shared" si="292"/>
        <v>260000</v>
      </c>
      <c r="L72" s="7">
        <f>L12+L22+L32+L42+L52+L62</f>
        <v>888200</v>
      </c>
      <c r="M72" s="7">
        <f t="shared" si="259"/>
        <v>2828.6624203821657</v>
      </c>
      <c r="N72" s="70"/>
      <c r="O72" s="7">
        <f>O12+O22+O32+O42+O52+O62</f>
        <v>160</v>
      </c>
      <c r="P72" s="7">
        <f>P12+P22+P32+P42+P52+P62</f>
        <v>0</v>
      </c>
      <c r="Q72" s="76" t="e">
        <f t="shared" si="275"/>
        <v>#DIV/0!</v>
      </c>
      <c r="R72" s="45"/>
      <c r="T72" s="107">
        <v>3300</v>
      </c>
      <c r="U72" s="107">
        <v>3800</v>
      </c>
      <c r="V72" s="107">
        <v>4800</v>
      </c>
      <c r="W72" s="107">
        <v>2000</v>
      </c>
      <c r="X72" s="107"/>
      <c r="Y72" s="77" t="s">
        <v>10</v>
      </c>
      <c r="Z72" s="58"/>
      <c r="AA72" s="7">
        <f t="shared" ref="AA72:AI73" si="293">AA12+AA22+AA32+AA42+AA52+AA62</f>
        <v>314</v>
      </c>
      <c r="AB72" s="7">
        <f t="shared" si="293"/>
        <v>150</v>
      </c>
      <c r="AC72" s="7">
        <f t="shared" si="293"/>
        <v>255000</v>
      </c>
      <c r="AD72" s="7">
        <f t="shared" si="293"/>
        <v>30</v>
      </c>
      <c r="AE72" s="7">
        <f t="shared" si="293"/>
        <v>66000</v>
      </c>
      <c r="AF72" s="7">
        <f t="shared" si="293"/>
        <v>4</v>
      </c>
      <c r="AG72" s="7">
        <f t="shared" si="293"/>
        <v>8800</v>
      </c>
      <c r="AH72" s="7">
        <f t="shared" si="293"/>
        <v>130</v>
      </c>
      <c r="AI72" s="7">
        <f t="shared" si="293"/>
        <v>182000</v>
      </c>
      <c r="AJ72" s="7">
        <f>AJ12+AJ22+AJ32+AJ42+AJ52+AJ62</f>
        <v>511800</v>
      </c>
      <c r="AK72" s="7">
        <f t="shared" si="261"/>
        <v>1629.936305732484</v>
      </c>
      <c r="AL72" s="70" t="s">
        <v>75</v>
      </c>
      <c r="AM72" s="7">
        <f>AM12+AM22+AM32+AM42+AM52+AM62</f>
        <v>160</v>
      </c>
      <c r="AN72" s="7">
        <f>AN12+AN22+AN32+AN42+AN52+AN62</f>
        <v>0</v>
      </c>
      <c r="AO72" s="76" t="e">
        <f t="shared" si="278"/>
        <v>#DIV/0!</v>
      </c>
      <c r="AP72" s="10"/>
      <c r="AR72" s="107">
        <v>1700</v>
      </c>
      <c r="AS72" s="107">
        <v>2200</v>
      </c>
      <c r="AT72" s="107">
        <v>2200</v>
      </c>
      <c r="AU72" s="107">
        <v>1400</v>
      </c>
      <c r="AV72" s="107"/>
      <c r="AW72" s="77" t="s">
        <v>10</v>
      </c>
      <c r="AX72" s="58"/>
      <c r="AY72" s="7">
        <f>AY12+AY22+AY32+AY42+AY52+AY62</f>
        <v>314</v>
      </c>
      <c r="AZ72" s="54">
        <v>10</v>
      </c>
      <c r="BA72" s="7">
        <f t="shared" si="262"/>
        <v>0</v>
      </c>
      <c r="BB72" s="54">
        <v>24</v>
      </c>
      <c r="BC72" s="7">
        <f t="shared" si="263"/>
        <v>0</v>
      </c>
      <c r="BD72" s="54">
        <v>12</v>
      </c>
      <c r="BE72" s="6">
        <f t="shared" si="264"/>
        <v>0</v>
      </c>
      <c r="BF72" s="54"/>
      <c r="BG72" s="6">
        <f t="shared" si="265"/>
        <v>0</v>
      </c>
      <c r="BH72" s="7">
        <f>BH12+BH22+BH32+BH42+BH52+BH62</f>
        <v>888200</v>
      </c>
      <c r="BI72" s="6">
        <f t="shared" si="279"/>
        <v>2828.6624203821657</v>
      </c>
      <c r="BJ72" s="7">
        <f>BJ12+BJ22+BJ32+BJ42+BJ52+BJ62</f>
        <v>511800</v>
      </c>
      <c r="BK72" s="7">
        <f t="shared" si="280"/>
        <v>1629.936305732484</v>
      </c>
      <c r="BL72" s="119">
        <f>BL12+BL22+BL32+BL42+BL52+BL62</f>
        <v>1400000</v>
      </c>
      <c r="BM72" s="7" t="e">
        <f>BM12+BM22+BM32+BM42+BM52+BM62</f>
        <v>#DIV/0!</v>
      </c>
      <c r="BN72" s="90"/>
      <c r="BO72" s="76" t="e">
        <f t="shared" si="281"/>
        <v>#DIV/0!</v>
      </c>
      <c r="BP72" s="10"/>
      <c r="BR72" s="55"/>
      <c r="BS72" s="55"/>
      <c r="BT72" s="55"/>
      <c r="BU72" s="55"/>
      <c r="BV72" s="173" t="s">
        <v>10</v>
      </c>
      <c r="BW72" s="187"/>
      <c r="BX72" s="179">
        <f>BX12+BX22+BX32+BX42+BX52+BX62</f>
        <v>472</v>
      </c>
      <c r="BY72" s="179">
        <f>BY12+BY22+BY32+BY42+BY52+BY62</f>
        <v>1078050</v>
      </c>
      <c r="BZ72" s="178">
        <f t="shared" si="268"/>
        <v>2284.0042372881358</v>
      </c>
      <c r="CA72" s="179">
        <f>CA12+CA22+CA32+CA42+CA52+CA62</f>
        <v>599250</v>
      </c>
      <c r="CB72" s="179">
        <f t="shared" si="282"/>
        <v>1269.5974576271187</v>
      </c>
      <c r="CC72" s="179">
        <f>CC12+CC22+CC32+CC42+CC52+CC62</f>
        <v>6380</v>
      </c>
      <c r="CD72" s="179">
        <f>CD12+CD22+CD32+CD42+CD52+CD62</f>
        <v>0</v>
      </c>
      <c r="CE72" s="119">
        <f t="shared" ref="CE72:CG73" si="294">CE12+CE22+CE32+CE42+CE52+CE62</f>
        <v>1683680</v>
      </c>
      <c r="CF72" s="179" t="e">
        <f t="shared" si="294"/>
        <v>#DIV/0!</v>
      </c>
      <c r="CG72" s="179">
        <f t="shared" si="294"/>
        <v>0</v>
      </c>
      <c r="CH72" s="206" t="e">
        <f t="shared" si="283"/>
        <v>#DIV/0!</v>
      </c>
      <c r="CJ72" s="328">
        <f t="shared" si="284"/>
        <v>53.7</v>
      </c>
      <c r="CK72" s="328">
        <f t="shared" si="284"/>
        <v>72.7</v>
      </c>
      <c r="CL72" s="359">
        <f t="shared" si="285"/>
        <v>8</v>
      </c>
      <c r="CM72" s="359">
        <f t="shared" si="285"/>
        <v>10</v>
      </c>
      <c r="CN72" s="359">
        <f t="shared" si="285"/>
        <v>9</v>
      </c>
      <c r="CO72" s="360">
        <f t="shared" si="286"/>
        <v>9</v>
      </c>
      <c r="CQ72" s="1476" t="s">
        <v>463</v>
      </c>
      <c r="CR72" s="1476"/>
      <c r="CS72" s="563">
        <v>1</v>
      </c>
      <c r="CT72" s="564">
        <v>4</v>
      </c>
      <c r="CU72" s="562">
        <f t="shared" si="287"/>
        <v>4</v>
      </c>
      <c r="CV72" s="1475"/>
      <c r="CX72" s="328">
        <f t="shared" si="271"/>
        <v>0</v>
      </c>
      <c r="CY72" s="328">
        <f t="shared" si="271"/>
        <v>0</v>
      </c>
      <c r="CZ72" s="359">
        <f t="shared" si="272"/>
        <v>0</v>
      </c>
      <c r="DA72" s="359">
        <f t="shared" si="272"/>
        <v>0</v>
      </c>
      <c r="DB72" s="359">
        <f t="shared" si="272"/>
        <v>0</v>
      </c>
      <c r="DC72" s="360">
        <f t="shared" si="288"/>
        <v>0</v>
      </c>
      <c r="DE72" s="1476" t="s">
        <v>463</v>
      </c>
      <c r="DF72" s="1476"/>
      <c r="DG72" s="563">
        <v>1</v>
      </c>
      <c r="DH72" s="564">
        <v>3</v>
      </c>
      <c r="DI72" s="562">
        <f t="shared" si="289"/>
        <v>3</v>
      </c>
      <c r="DJ72" s="1475"/>
    </row>
    <row r="73" spans="1:114" ht="23" customHeight="1" thickBot="1">
      <c r="A73" s="78" t="s">
        <v>11</v>
      </c>
      <c r="B73" s="58"/>
      <c r="C73" s="7">
        <f t="shared" si="292"/>
        <v>364</v>
      </c>
      <c r="D73" s="7">
        <f t="shared" si="292"/>
        <v>180</v>
      </c>
      <c r="E73" s="7">
        <f t="shared" si="292"/>
        <v>594000</v>
      </c>
      <c r="F73" s="7">
        <f t="shared" si="292"/>
        <v>30</v>
      </c>
      <c r="G73" s="7">
        <f t="shared" si="292"/>
        <v>114000</v>
      </c>
      <c r="H73" s="7">
        <f t="shared" si="292"/>
        <v>4</v>
      </c>
      <c r="I73" s="7">
        <f t="shared" si="292"/>
        <v>19200</v>
      </c>
      <c r="J73" s="7">
        <f t="shared" si="292"/>
        <v>150</v>
      </c>
      <c r="K73" s="7">
        <f t="shared" si="292"/>
        <v>300000</v>
      </c>
      <c r="L73" s="7">
        <f>L13+L23+L33+L43+L53+L63</f>
        <v>1027200</v>
      </c>
      <c r="M73" s="7">
        <f t="shared" si="259"/>
        <v>2821.9780219780218</v>
      </c>
      <c r="N73" s="70"/>
      <c r="O73" s="7">
        <f>O13+O23+O33+O43+O53+O63</f>
        <v>180</v>
      </c>
      <c r="P73" s="7">
        <f>P13+P23+P33+P43+P53+P63</f>
        <v>0</v>
      </c>
      <c r="Q73" s="76" t="e">
        <f t="shared" si="275"/>
        <v>#DIV/0!</v>
      </c>
      <c r="R73" s="45"/>
      <c r="T73" s="107">
        <v>3300</v>
      </c>
      <c r="U73" s="107">
        <v>3800</v>
      </c>
      <c r="V73" s="107">
        <v>4800</v>
      </c>
      <c r="W73" s="107">
        <v>2000</v>
      </c>
      <c r="X73" s="107"/>
      <c r="Y73" s="78" t="s">
        <v>11</v>
      </c>
      <c r="Z73" s="58"/>
      <c r="AA73" s="7">
        <f t="shared" si="293"/>
        <v>364</v>
      </c>
      <c r="AB73" s="7">
        <f t="shared" si="293"/>
        <v>180</v>
      </c>
      <c r="AC73" s="7">
        <f t="shared" si="293"/>
        <v>306000</v>
      </c>
      <c r="AD73" s="7">
        <f t="shared" si="293"/>
        <v>30</v>
      </c>
      <c r="AE73" s="7">
        <f t="shared" si="293"/>
        <v>66000</v>
      </c>
      <c r="AF73" s="7">
        <f t="shared" si="293"/>
        <v>4</v>
      </c>
      <c r="AG73" s="7">
        <f t="shared" si="293"/>
        <v>8800</v>
      </c>
      <c r="AH73" s="7">
        <f t="shared" si="293"/>
        <v>150</v>
      </c>
      <c r="AI73" s="7">
        <f t="shared" si="293"/>
        <v>210000</v>
      </c>
      <c r="AJ73" s="7">
        <f>AJ13+AJ23+AJ33+AJ43+AJ53+AJ63</f>
        <v>590800</v>
      </c>
      <c r="AK73" s="7">
        <f t="shared" si="261"/>
        <v>1623.0769230769231</v>
      </c>
      <c r="AL73" s="70" t="s">
        <v>75</v>
      </c>
      <c r="AM73" s="7">
        <f>AM13+AM23+AM33+AM43+AM53+AM63</f>
        <v>180</v>
      </c>
      <c r="AN73" s="7">
        <f>AN13+AN23+AN33+AN43+AN53+AN63</f>
        <v>0</v>
      </c>
      <c r="AO73" s="76" t="e">
        <f t="shared" si="278"/>
        <v>#DIV/0!</v>
      </c>
      <c r="AP73" s="10"/>
      <c r="AR73" s="107">
        <v>1700</v>
      </c>
      <c r="AS73" s="107">
        <v>2200</v>
      </c>
      <c r="AT73" s="107">
        <v>2200</v>
      </c>
      <c r="AU73" s="107">
        <v>1400</v>
      </c>
      <c r="AV73" s="107"/>
      <c r="AW73" s="78" t="s">
        <v>11</v>
      </c>
      <c r="AX73" s="58"/>
      <c r="AY73" s="7">
        <f>AY13+AY23+AY33+AY43+AY53+AY63</f>
        <v>364</v>
      </c>
      <c r="AZ73" s="54">
        <v>10</v>
      </c>
      <c r="BA73" s="7">
        <f t="shared" si="262"/>
        <v>0</v>
      </c>
      <c r="BB73" s="54">
        <v>28</v>
      </c>
      <c r="BC73" s="7">
        <f t="shared" si="263"/>
        <v>0</v>
      </c>
      <c r="BD73" s="54">
        <v>12</v>
      </c>
      <c r="BE73" s="6">
        <f t="shared" si="264"/>
        <v>0</v>
      </c>
      <c r="BF73" s="54"/>
      <c r="BG73" s="6">
        <f t="shared" si="265"/>
        <v>0</v>
      </c>
      <c r="BH73" s="7">
        <f>BH13+BH23+BH33+BH43+BH53+BH63</f>
        <v>1027200</v>
      </c>
      <c r="BI73" s="6">
        <f t="shared" si="279"/>
        <v>2821.9780219780218</v>
      </c>
      <c r="BJ73" s="7">
        <f>BJ13+BJ23+BJ33+BJ43+BJ53+BJ63</f>
        <v>590800</v>
      </c>
      <c r="BK73" s="7">
        <f t="shared" si="280"/>
        <v>1623.0769230769231</v>
      </c>
      <c r="BL73" s="119">
        <f>BL13+BL23+BL33+BL43+BL53+BL63</f>
        <v>1618000</v>
      </c>
      <c r="BM73" s="7" t="e">
        <f>BM13+BM23+BM33+BM43+BM53+BM63</f>
        <v>#DIV/0!</v>
      </c>
      <c r="BN73" s="90"/>
      <c r="BO73" s="76" t="e">
        <f t="shared" si="281"/>
        <v>#DIV/0!</v>
      </c>
      <c r="BP73" s="10"/>
      <c r="BR73" s="55"/>
      <c r="BS73" s="55"/>
      <c r="BT73" s="55"/>
      <c r="BU73" s="55"/>
      <c r="BV73" s="183" t="s">
        <v>11</v>
      </c>
      <c r="BW73" s="187"/>
      <c r="BX73" s="179">
        <f>BX13+BX23+BX33+BX43+BX53+BX63</f>
        <v>744</v>
      </c>
      <c r="BY73" s="179">
        <f>BY13+BY23+BY33+BY43+BY53+BY63</f>
        <v>1974300</v>
      </c>
      <c r="BZ73" s="178">
        <f t="shared" si="268"/>
        <v>2653.6290322580644</v>
      </c>
      <c r="CA73" s="179">
        <f>CA13+CA23+CA33+CA43+CA53+CA63</f>
        <v>1057600</v>
      </c>
      <c r="CB73" s="179">
        <f t="shared" si="282"/>
        <v>1421.505376344086</v>
      </c>
      <c r="CC73" s="179">
        <f>CC13+CC23+CC33+CC43+CC53+CC63</f>
        <v>57860</v>
      </c>
      <c r="CD73" s="179">
        <f>CD13+CD23+CD33+CD43+CD53+CD63</f>
        <v>5940</v>
      </c>
      <c r="CE73" s="119">
        <f t="shared" si="294"/>
        <v>3095700</v>
      </c>
      <c r="CF73" s="179" t="e">
        <f t="shared" si="294"/>
        <v>#DIV/0!</v>
      </c>
      <c r="CG73" s="179">
        <f t="shared" si="294"/>
        <v>0</v>
      </c>
      <c r="CH73" s="206" t="e">
        <f t="shared" si="283"/>
        <v>#DIV/0!</v>
      </c>
      <c r="CI73" s="1">
        <f>CI14+CI24+CI34+CI44+CI54</f>
        <v>25</v>
      </c>
      <c r="CJ73" s="329">
        <f>CJ13+CJ23+CJ33+CJ43+CJ53+CJ63</f>
        <v>58.8</v>
      </c>
      <c r="CK73" s="329">
        <f>CK13+CK23+CK33+CK43+CK53+CK63</f>
        <v>90.1</v>
      </c>
      <c r="CL73" s="359">
        <f t="shared" si="285"/>
        <v>15</v>
      </c>
      <c r="CM73" s="359">
        <f t="shared" si="285"/>
        <v>15</v>
      </c>
      <c r="CN73" s="359">
        <f t="shared" si="285"/>
        <v>11</v>
      </c>
      <c r="CO73" s="361">
        <f t="shared" si="286"/>
        <v>13.666666666666666</v>
      </c>
      <c r="CQ73" s="1477" t="s">
        <v>464</v>
      </c>
      <c r="CR73" s="1477"/>
      <c r="CS73" s="563">
        <v>0</v>
      </c>
      <c r="CT73" s="564"/>
      <c r="CU73" s="562">
        <f t="shared" si="287"/>
        <v>0</v>
      </c>
      <c r="CV73" s="1475"/>
      <c r="CW73" s="1">
        <v>3</v>
      </c>
      <c r="CX73" s="329">
        <f t="shared" si="271"/>
        <v>0</v>
      </c>
      <c r="CY73" s="329">
        <f t="shared" si="271"/>
        <v>0</v>
      </c>
      <c r="CZ73" s="359">
        <f t="shared" si="272"/>
        <v>0</v>
      </c>
      <c r="DA73" s="359">
        <f t="shared" si="272"/>
        <v>0</v>
      </c>
      <c r="DB73" s="359">
        <f t="shared" si="272"/>
        <v>0</v>
      </c>
      <c r="DC73" s="361">
        <f t="shared" si="288"/>
        <v>0</v>
      </c>
      <c r="DE73" s="1477" t="s">
        <v>464</v>
      </c>
      <c r="DF73" s="1477"/>
      <c r="DG73" s="563">
        <v>0</v>
      </c>
      <c r="DH73" s="564"/>
      <c r="DI73" s="562">
        <f t="shared" si="289"/>
        <v>0</v>
      </c>
      <c r="DJ73" s="1475"/>
    </row>
    <row r="74" spans="1:114" s="42" customFormat="1" ht="47" customHeight="1" thickTop="1" thickBot="1">
      <c r="A74" s="79" t="s">
        <v>3</v>
      </c>
      <c r="B74" s="80">
        <f>SUM(B67:B73)</f>
        <v>0</v>
      </c>
      <c r="C74" s="81">
        <f>SUM(C67:C73)</f>
        <v>1976</v>
      </c>
      <c r="D74" s="82">
        <f t="shared" ref="D74:K74" si="295">SUM(D67:D73)</f>
        <v>920</v>
      </c>
      <c r="E74" s="82">
        <f t="shared" si="295"/>
        <v>3036000</v>
      </c>
      <c r="F74" s="82">
        <f t="shared" si="295"/>
        <v>200</v>
      </c>
      <c r="G74" s="82">
        <f t="shared" si="295"/>
        <v>760000</v>
      </c>
      <c r="H74" s="82">
        <f t="shared" si="295"/>
        <v>16</v>
      </c>
      <c r="I74" s="82">
        <f t="shared" si="295"/>
        <v>76800</v>
      </c>
      <c r="J74" s="82">
        <f t="shared" si="295"/>
        <v>840</v>
      </c>
      <c r="K74" s="82">
        <f t="shared" si="295"/>
        <v>1680000</v>
      </c>
      <c r="L74" s="87">
        <f>SUM(L67:L73)</f>
        <v>5552800</v>
      </c>
      <c r="M74" s="82">
        <f t="shared" si="259"/>
        <v>2810.1214574898786</v>
      </c>
      <c r="N74" s="86"/>
      <c r="O74" s="82">
        <f>SUM(O67:O73)</f>
        <v>510</v>
      </c>
      <c r="P74" s="82">
        <f>SUM(P67:P73)</f>
        <v>0</v>
      </c>
      <c r="Q74" s="76" t="e">
        <f t="shared" si="275"/>
        <v>#DIV/0!</v>
      </c>
      <c r="R74" s="67"/>
      <c r="T74" s="109" t="s">
        <v>48</v>
      </c>
      <c r="U74" s="110">
        <f>C74/W74</f>
        <v>658.66666666666663</v>
      </c>
      <c r="V74" s="111" t="s">
        <v>49</v>
      </c>
      <c r="W74" s="112">
        <f>W14+W24+W34+W44+W54+W64</f>
        <v>3</v>
      </c>
      <c r="X74" s="112"/>
      <c r="Y74" s="79" t="s">
        <v>3</v>
      </c>
      <c r="Z74" s="80">
        <f>SUM(Z67:Z73)</f>
        <v>0</v>
      </c>
      <c r="AA74" s="81">
        <f>SUM(AA67:AA73)</f>
        <v>1976</v>
      </c>
      <c r="AB74" s="82">
        <f t="shared" ref="AB74:AI74" si="296">SUM(AB67:AB73)</f>
        <v>920</v>
      </c>
      <c r="AC74" s="82">
        <f t="shared" si="296"/>
        <v>1564000</v>
      </c>
      <c r="AD74" s="82">
        <f t="shared" si="296"/>
        <v>200</v>
      </c>
      <c r="AE74" s="82">
        <f t="shared" si="296"/>
        <v>440000</v>
      </c>
      <c r="AF74" s="82">
        <f t="shared" si="296"/>
        <v>16</v>
      </c>
      <c r="AG74" s="82">
        <f t="shared" si="296"/>
        <v>35200</v>
      </c>
      <c r="AH74" s="82">
        <f t="shared" si="296"/>
        <v>840</v>
      </c>
      <c r="AI74" s="82">
        <f t="shared" si="296"/>
        <v>1176000</v>
      </c>
      <c r="AJ74" s="87">
        <f>SUM(AJ67:AJ73)</f>
        <v>3215200</v>
      </c>
      <c r="AK74" s="82">
        <f t="shared" si="261"/>
        <v>1627.1255060728745</v>
      </c>
      <c r="AL74" s="86"/>
      <c r="AM74" s="82">
        <f>SUM(AM67:AM73)</f>
        <v>510</v>
      </c>
      <c r="AN74" s="82">
        <f>SUM(AN67:AN73)</f>
        <v>0</v>
      </c>
      <c r="AO74" s="76" t="e">
        <f>(AJ74+BH74)/AN74</f>
        <v>#DIV/0!</v>
      </c>
      <c r="AP74" s="43"/>
      <c r="AR74" s="109" t="s">
        <v>48</v>
      </c>
      <c r="AS74" s="110">
        <f>AA74/AU74</f>
        <v>658.66666666666663</v>
      </c>
      <c r="AT74" s="111" t="s">
        <v>49</v>
      </c>
      <c r="AU74" s="112">
        <v>3</v>
      </c>
      <c r="AV74" s="112"/>
      <c r="AW74" s="117" t="s">
        <v>3</v>
      </c>
      <c r="AX74" s="81">
        <f>SUM(AX67:AX73)</f>
        <v>0</v>
      </c>
      <c r="AY74" s="81">
        <f>SUM(AY67:AY73)</f>
        <v>1976</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5552800</v>
      </c>
      <c r="BI74" s="81">
        <f>BH74/AY74</f>
        <v>2810.1214574898786</v>
      </c>
      <c r="BJ74" s="81">
        <f>SUM(BJ67:BJ73)</f>
        <v>3215200</v>
      </c>
      <c r="BK74" s="81">
        <f t="shared" si="280"/>
        <v>1627.1255060728745</v>
      </c>
      <c r="BL74" s="118">
        <f>SUM(BL67:BL73)</f>
        <v>8768000</v>
      </c>
      <c r="BM74" s="81">
        <f>BL74/AY74</f>
        <v>4437.2469635627531</v>
      </c>
      <c r="BN74" s="92"/>
      <c r="BO74" s="102" t="e">
        <f t="shared" si="281"/>
        <v>#DIV/0!</v>
      </c>
      <c r="BP74" s="43"/>
      <c r="BR74" s="63" t="s">
        <v>48</v>
      </c>
      <c r="BS74" s="103">
        <f>AY74/BU74</f>
        <v>658.66666666666663</v>
      </c>
      <c r="BT74" s="62" t="s">
        <v>49</v>
      </c>
      <c r="BU74" s="42">
        <f>W74</f>
        <v>3</v>
      </c>
      <c r="BV74" s="188" t="s">
        <v>3</v>
      </c>
      <c r="BW74" s="189">
        <f>SUM(BW67:BW73)</f>
        <v>0</v>
      </c>
      <c r="BX74" s="81">
        <f>SUM(BX67:BX73)</f>
        <v>3458</v>
      </c>
      <c r="BY74" s="81">
        <f>SUM(BY67:BY73)</f>
        <v>8669060</v>
      </c>
      <c r="BZ74" s="81">
        <f t="shared" si="268"/>
        <v>2506.9577790630424</v>
      </c>
      <c r="CA74" s="81">
        <f>SUM(CA67:CA73)</f>
        <v>4773850</v>
      </c>
      <c r="CB74" s="81">
        <f>CA74/BX74</f>
        <v>1380.5234239444765</v>
      </c>
      <c r="CC74" s="81">
        <f>SUM(CC67:CC73)</f>
        <v>131120</v>
      </c>
      <c r="CD74" s="81">
        <f>SUM(CD67:CD73)</f>
        <v>11880</v>
      </c>
      <c r="CE74" s="81">
        <f>SUM(CE67:CE73)</f>
        <v>13585910</v>
      </c>
      <c r="CF74" s="81">
        <f>CE74/BX74</f>
        <v>3928.8345864661655</v>
      </c>
      <c r="CG74" s="207">
        <f>SUM(CG67:CG73)</f>
        <v>0</v>
      </c>
      <c r="CH74" s="102" t="e">
        <f>CE74/CG74</f>
        <v>#DIV/0!</v>
      </c>
      <c r="CJ74" s="325" t="e">
        <f>SUM(CJ67:CJ73)/CI73</f>
        <v>#VALUE!</v>
      </c>
      <c r="CK74" s="330">
        <f>SUM(CK67:CK73)/CI73</f>
        <v>24.024000000000001</v>
      </c>
      <c r="CL74" s="411">
        <f>SUM(CL67:CL73)/CI73</f>
        <v>3.72</v>
      </c>
      <c r="CM74" s="411">
        <f>SUM(CM67:CM73)/CI73</f>
        <v>3.56</v>
      </c>
      <c r="CN74" s="411">
        <f>SUM(CN67:CN73)/CI73</f>
        <v>3.36</v>
      </c>
      <c r="CO74" s="412">
        <f>SUM(CL74:CN74)/3</f>
        <v>3.5466666666666669</v>
      </c>
      <c r="CQ74" s="1486" t="s">
        <v>465</v>
      </c>
      <c r="CR74" s="1486"/>
      <c r="CS74" s="1486"/>
      <c r="CT74" s="564">
        <f>SUM(CT68:CT73)</f>
        <v>75</v>
      </c>
      <c r="CU74" s="564">
        <f>SUM(CU68:CU73)</f>
        <v>266</v>
      </c>
      <c r="CV74" s="567">
        <f>CV68+CV71</f>
        <v>1</v>
      </c>
      <c r="CX74" s="325">
        <f>SUM(CX67:CX73)/CW73</f>
        <v>21.399999999999995</v>
      </c>
      <c r="CY74" s="330">
        <f>SUM(CY67:CY73)/CW73</f>
        <v>28.633333333333336</v>
      </c>
      <c r="CZ74" s="547">
        <f>SUM(CZ67:CZ73)/CW73</f>
        <v>4.333333333333333</v>
      </c>
      <c r="DA74" s="547">
        <f>SUM(DA67:DA73)/CW73</f>
        <v>2.3333333333333335</v>
      </c>
      <c r="DB74" s="547">
        <f>SUM(DB67:DB73)/CW73</f>
        <v>3.6666666666666665</v>
      </c>
      <c r="DC74" s="548">
        <f>SUM(CZ74:DB74)/3</f>
        <v>3.4444444444444442</v>
      </c>
      <c r="DE74" s="1486" t="s">
        <v>465</v>
      </c>
      <c r="DF74" s="1486"/>
      <c r="DG74" s="1486"/>
      <c r="DH74" s="564">
        <f>SUM(DH68:DH73)</f>
        <v>9</v>
      </c>
      <c r="DI74" s="564">
        <f>SUM(DI68:DI73)</f>
        <v>31</v>
      </c>
      <c r="DJ74" s="567">
        <f>DJ68+DJ71</f>
        <v>1</v>
      </c>
    </row>
    <row r="75" spans="1:114"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7"/>
    </row>
    <row r="76" spans="1:114"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row>
    <row r="77" spans="1:114" ht="32.25" hidden="1" customHeight="1" thickTop="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14"/>
    </row>
    <row r="78" spans="1:114" ht="32.25" hidden="1" customHeight="1" thickTop="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row>
    <row r="79" spans="1:114" ht="32.25" hidden="1" customHeight="1" thickTop="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39"/>
    </row>
    <row r="80" spans="1:114" ht="32.25" hidden="1" customHeight="1" thickTop="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40"/>
    </row>
    <row r="81" spans="1:113" ht="21" hidden="1" customHeight="1" thickTop="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3" ht="32.25" hidden="1" customHeight="1" thickTop="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3" ht="32.25" hidden="1" customHeight="1" thickTop="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row>
    <row r="84" spans="1:113" s="11" customFormat="1" ht="32.25" hidden="1" customHeight="1" thickTop="1">
      <c r="A84" s="1478"/>
      <c r="B84" s="1479"/>
      <c r="C84" s="28">
        <f t="shared" ref="C84:P84" si="298">C74-C80</f>
        <v>1976</v>
      </c>
      <c r="D84" s="28">
        <f t="shared" si="298"/>
        <v>920</v>
      </c>
      <c r="E84" s="28"/>
      <c r="F84" s="28"/>
      <c r="G84" s="28">
        <f t="shared" si="298"/>
        <v>760000</v>
      </c>
      <c r="H84" s="28"/>
      <c r="I84" s="28">
        <f t="shared" si="298"/>
        <v>76800</v>
      </c>
      <c r="J84" s="28"/>
      <c r="K84" s="29">
        <f t="shared" si="298"/>
        <v>1680000</v>
      </c>
      <c r="L84" s="29"/>
      <c r="M84" s="29"/>
      <c r="N84" s="28">
        <f t="shared" si="298"/>
        <v>0</v>
      </c>
      <c r="O84" s="28"/>
      <c r="P84" s="28">
        <f t="shared" si="298"/>
        <v>0</v>
      </c>
      <c r="Q84" s="1"/>
      <c r="R84" s="1"/>
      <c r="T84" s="113"/>
      <c r="U84" s="113"/>
      <c r="V84" s="113"/>
      <c r="W84" s="113"/>
      <c r="X84" s="113"/>
      <c r="Y84" s="1478"/>
      <c r="Z84" s="1479"/>
      <c r="AA84" s="28">
        <f>AA74-AA80</f>
        <v>1976</v>
      </c>
      <c r="AB84" s="28">
        <f>AB74-AB80</f>
        <v>920</v>
      </c>
      <c r="AC84" s="28"/>
      <c r="AD84" s="28"/>
      <c r="AE84" s="28">
        <f>AE74-AE80</f>
        <v>440000</v>
      </c>
      <c r="AF84" s="28"/>
      <c r="AG84" s="28">
        <f>AG74-AG80</f>
        <v>35200</v>
      </c>
      <c r="AH84" s="28"/>
      <c r="AI84" s="29">
        <f>AI74-AI80</f>
        <v>1176000</v>
      </c>
      <c r="AJ84" s="29"/>
      <c r="AK84" s="29"/>
      <c r="AL84" s="28">
        <f>AL74-AL80</f>
        <v>0</v>
      </c>
      <c r="AM84" s="28"/>
      <c r="AN84" s="28">
        <f>AN74-AN80</f>
        <v>0</v>
      </c>
      <c r="AO84" s="1"/>
      <c r="AP84" s="1"/>
      <c r="AR84" s="113"/>
      <c r="AS84" s="113"/>
      <c r="AT84" s="113"/>
      <c r="AU84" s="113"/>
      <c r="AV84" s="113"/>
      <c r="AW84" s="1478"/>
      <c r="AX84" s="1479"/>
      <c r="AY84" s="28">
        <f>AY74-AY80</f>
        <v>1976</v>
      </c>
      <c r="AZ84" s="28">
        <f>AZ74-AZ80</f>
        <v>84</v>
      </c>
      <c r="BA84" s="28"/>
      <c r="BB84" s="28"/>
      <c r="BC84" s="28">
        <f>BC74-BC80</f>
        <v>0</v>
      </c>
      <c r="BD84" s="28"/>
      <c r="BE84" s="28">
        <f>BE74-BE80</f>
        <v>0</v>
      </c>
      <c r="BF84" s="28"/>
      <c r="BG84" s="29">
        <f>BG74-BG80</f>
        <v>0</v>
      </c>
      <c r="BH84" s="29"/>
      <c r="BI84" s="29"/>
      <c r="BJ84" s="28">
        <f>BJ74-BJ80</f>
        <v>3215200</v>
      </c>
      <c r="BK84" s="28"/>
      <c r="BL84" s="28">
        <f>BL74-BL80</f>
        <v>8768000</v>
      </c>
      <c r="BM84" s="97"/>
      <c r="BN84" s="97"/>
      <c r="BO84" s="1"/>
      <c r="BP84" s="1"/>
      <c r="BV84" s="1478"/>
      <c r="BW84" s="1479"/>
      <c r="BX84" s="28">
        <f>BX74-BX80</f>
        <v>3458</v>
      </c>
      <c r="BY84" s="29"/>
      <c r="BZ84" s="29"/>
      <c r="CA84" s="28" t="e">
        <f>CA74-CA80</f>
        <v>#REF!</v>
      </c>
      <c r="CB84" s="28"/>
      <c r="CC84" s="28"/>
      <c r="CD84" s="28"/>
      <c r="CE84" s="28" t="e">
        <f>CE74-CE80</f>
        <v>#REF!</v>
      </c>
      <c r="CF84" s="97"/>
      <c r="CG84" s="97"/>
      <c r="CH84" s="1"/>
    </row>
    <row r="85" spans="1:113" s="11" customFormat="1" ht="32.25" hidden="1" customHeight="1" thickTop="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1"/>
    </row>
    <row r="86" spans="1:113" s="11" customFormat="1" ht="32.25" hidden="1" customHeight="1" thickTop="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row>
    <row r="87" spans="1:113" s="11" customFormat="1" ht="32.25" hidden="1" customHeight="1" thickTop="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1"/>
    </row>
    <row r="88" spans="1:113" s="11" customFormat="1" ht="32.25" hidden="1" customHeight="1" thickTop="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1"/>
    </row>
    <row r="89" spans="1:113" s="11" customFormat="1" ht="32.25" hidden="1" customHeight="1" thickTop="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row>
    <row r="90" spans="1:113" s="11" customFormat="1" ht="32.25" hidden="1" customHeight="1" thickTop="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1"/>
    </row>
    <row r="91" spans="1:113" s="11" customFormat="1" ht="30" hidden="1" customHeight="1" thickTop="1">
      <c r="A91" s="1478"/>
      <c r="B91" s="1479"/>
      <c r="C91" s="22">
        <f>C74-C88</f>
        <v>1976</v>
      </c>
      <c r="D91" s="22">
        <f t="shared" ref="D91:P91" si="300">D74-D88</f>
        <v>920</v>
      </c>
      <c r="E91" s="22"/>
      <c r="F91" s="22"/>
      <c r="G91" s="22">
        <f t="shared" si="300"/>
        <v>760000</v>
      </c>
      <c r="H91" s="22"/>
      <c r="I91" s="22">
        <f t="shared" si="300"/>
        <v>76800</v>
      </c>
      <c r="J91" s="22"/>
      <c r="K91" s="22">
        <f t="shared" si="300"/>
        <v>1680000</v>
      </c>
      <c r="L91" s="22"/>
      <c r="M91" s="22"/>
      <c r="N91" s="22">
        <f t="shared" si="300"/>
        <v>0</v>
      </c>
      <c r="O91" s="22"/>
      <c r="P91" s="22">
        <f t="shared" si="300"/>
        <v>0</v>
      </c>
      <c r="Q91" s="1"/>
      <c r="R91" s="1"/>
      <c r="T91" s="113"/>
      <c r="U91" s="113"/>
      <c r="V91" s="113"/>
      <c r="W91" s="113"/>
      <c r="X91" s="113"/>
      <c r="Y91" s="1478"/>
      <c r="Z91" s="1479"/>
      <c r="AA91" s="22">
        <f>AA74-AA88</f>
        <v>1976</v>
      </c>
      <c r="AB91" s="22">
        <f>AB74-AB88</f>
        <v>920</v>
      </c>
      <c r="AC91" s="22"/>
      <c r="AD91" s="22"/>
      <c r="AE91" s="22">
        <f>AE74-AE88</f>
        <v>440000</v>
      </c>
      <c r="AF91" s="22"/>
      <c r="AG91" s="22">
        <f>AG74-AG88</f>
        <v>35200</v>
      </c>
      <c r="AH91" s="22"/>
      <c r="AI91" s="22">
        <f>AI74-AI88</f>
        <v>1176000</v>
      </c>
      <c r="AJ91" s="22"/>
      <c r="AK91" s="22"/>
      <c r="AL91" s="22">
        <f>AL74-AL88</f>
        <v>0</v>
      </c>
      <c r="AM91" s="22"/>
      <c r="AN91" s="22">
        <f>AN74-AN88</f>
        <v>0</v>
      </c>
      <c r="AO91" s="1"/>
      <c r="AP91" s="1"/>
      <c r="AR91" s="113"/>
      <c r="AS91" s="113"/>
      <c r="AT91" s="113"/>
      <c r="AU91" s="113"/>
      <c r="AV91" s="113"/>
      <c r="AW91" s="1478"/>
      <c r="AX91" s="1479"/>
      <c r="AY91" s="22">
        <f>AY74-AY88</f>
        <v>1976</v>
      </c>
      <c r="AZ91" s="22">
        <f>AZ74-AZ88</f>
        <v>84</v>
      </c>
      <c r="BA91" s="22"/>
      <c r="BB91" s="22"/>
      <c r="BC91" s="22">
        <f>BC74-BC88</f>
        <v>0</v>
      </c>
      <c r="BD91" s="22"/>
      <c r="BE91" s="22">
        <f>BE74-BE88</f>
        <v>0</v>
      </c>
      <c r="BF91" s="22"/>
      <c r="BG91" s="22">
        <f>BG74-BG88</f>
        <v>0</v>
      </c>
      <c r="BH91" s="22"/>
      <c r="BI91" s="22"/>
      <c r="BJ91" s="22">
        <f>BJ74-BJ88</f>
        <v>3215200</v>
      </c>
      <c r="BK91" s="22"/>
      <c r="BL91" s="22">
        <f>BL74-BL88</f>
        <v>8768000</v>
      </c>
      <c r="BM91" s="100"/>
      <c r="BN91" s="100"/>
      <c r="BO91" s="1"/>
      <c r="BP91" s="1"/>
      <c r="BV91" s="1478"/>
      <c r="BW91" s="1479"/>
      <c r="BX91" s="22">
        <f>BX74-BX88</f>
        <v>3458</v>
      </c>
      <c r="BY91" s="22"/>
      <c r="BZ91" s="22"/>
      <c r="CA91" s="22">
        <f>CA74-CA88</f>
        <v>4773850</v>
      </c>
      <c r="CB91" s="22"/>
      <c r="CC91" s="22"/>
      <c r="CD91" s="22"/>
      <c r="CE91" s="22">
        <f>CE74-CE88</f>
        <v>13585910</v>
      </c>
      <c r="CF91" s="100"/>
      <c r="CG91" s="100"/>
      <c r="CH91" s="1"/>
    </row>
    <row r="92" spans="1:113"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17"/>
    </row>
    <row r="93" spans="1:113"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7970909.0909090899</v>
      </c>
      <c r="BM93" s="1"/>
      <c r="BN93" s="1"/>
      <c r="BO93" s="1"/>
      <c r="BP93" s="1"/>
      <c r="BV93" s="83"/>
      <c r="BW93" s="83"/>
      <c r="BX93" s="83"/>
      <c r="BY93" s="625">
        <f>BY74/1.1</f>
        <v>7880963.6363636358</v>
      </c>
      <c r="BZ93" s="83"/>
      <c r="CA93" s="626">
        <f>CA74/1.1</f>
        <v>4339863.6363636358</v>
      </c>
      <c r="CB93" s="1"/>
      <c r="CC93" s="203" t="s">
        <v>140</v>
      </c>
      <c r="CD93" s="203"/>
      <c r="CE93" s="195">
        <f>CE74/1.1</f>
        <v>12350827.272727272</v>
      </c>
      <c r="CF93" s="202" t="s">
        <v>139</v>
      </c>
      <c r="CG93" s="286">
        <f>CE93/BL93</f>
        <v>1.5494879105839416</v>
      </c>
      <c r="CH93" s="1491">
        <f>CE93-BL93</f>
        <v>4379918.1818181816</v>
      </c>
      <c r="CI93" s="1488"/>
      <c r="CJ93" s="1488"/>
      <c r="CK93" s="1488"/>
      <c r="CL93" s="1488"/>
      <c r="CP93" s="402"/>
      <c r="CR93" s="518" t="e">
        <f>CE93/DF93</f>
        <v>#DIV/0!</v>
      </c>
      <c r="CT93" s="1493">
        <f>CU74/CT74</f>
        <v>3.5466666666666669</v>
      </c>
      <c r="CU93" s="1493"/>
      <c r="CX93" s="512"/>
      <c r="CY93" s="512"/>
      <c r="CZ93" s="512"/>
      <c r="DD93" s="402"/>
      <c r="DF93" s="518" t="e">
        <f>CS93/DT93</f>
        <v>#DIV/0!</v>
      </c>
      <c r="DH93" s="1493">
        <f>DI74/DH74</f>
        <v>3.4444444444444446</v>
      </c>
      <c r="DI93" s="1493"/>
    </row>
    <row r="94" spans="1:113"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
      <c r="CB94" s="1"/>
      <c r="CC94" s="1">
        <f>CC74/1.1</f>
        <v>119199.99999999999</v>
      </c>
      <c r="CD94" s="1"/>
      <c r="CE94" s="1"/>
      <c r="CF94" s="1" t="s">
        <v>451</v>
      </c>
      <c r="CG94" s="238" t="s">
        <v>447</v>
      </c>
      <c r="CH94" s="1"/>
      <c r="CP94" s="402"/>
      <c r="DD94" s="402"/>
    </row>
    <row r="95" spans="1:113" ht="66" customHeight="1" thickTop="1" thickBot="1">
      <c r="A95" s="1489"/>
      <c r="B95" s="1489"/>
      <c r="C95" s="1489"/>
      <c r="D95" s="150">
        <f>D74/(D74+F74+H74+J74)</f>
        <v>0.46558704453441296</v>
      </c>
      <c r="E95" s="66">
        <f>E74/(E74+G74+I74+K74)</f>
        <v>0.54675118858954042</v>
      </c>
      <c r="F95" s="150">
        <f>F74/(D74+F74+H74+J74)</f>
        <v>0.10121457489878542</v>
      </c>
      <c r="G95" s="66">
        <f>G74/(E74+G74+I74+K74)</f>
        <v>0.13686788647168996</v>
      </c>
      <c r="H95" s="150">
        <f>H74/(D74+F74+H74+J74)</f>
        <v>8.0971659919028341E-3</v>
      </c>
      <c r="I95" s="66">
        <f>I74/(E74+G74+I74+K74)</f>
        <v>1.383086010661288E-2</v>
      </c>
      <c r="J95" s="153">
        <f>J74/(D74+F74+H74+J74)</f>
        <v>0.4251012145748988</v>
      </c>
      <c r="K95" s="66">
        <f>K74/(E74+G74+I74+K74)</f>
        <v>0.30255006483215674</v>
      </c>
      <c r="L95" s="66">
        <f>D95+F95+H95+J95</f>
        <v>1</v>
      </c>
      <c r="M95" s="66">
        <f>E95+G95+I95+K95</f>
        <v>0.99999999999999989</v>
      </c>
      <c r="N95" s="536">
        <v>2000</v>
      </c>
      <c r="O95" s="536">
        <v>2200</v>
      </c>
      <c r="P95" s="145">
        <f>L74/1.1</f>
        <v>5048000</v>
      </c>
      <c r="Q95" s="146">
        <f>N95*O95</f>
        <v>4400000</v>
      </c>
      <c r="Y95" s="1489"/>
      <c r="Z95" s="1489"/>
      <c r="AA95" s="1489"/>
      <c r="AB95" s="66">
        <f>AB74/(AB74+AD74+AF74+AH74)</f>
        <v>0.46558704453441296</v>
      </c>
      <c r="AC95" s="66">
        <f>AC74/(AC74+AE74+AG74+AI74)</f>
        <v>0.48643941278925107</v>
      </c>
      <c r="AD95" s="66">
        <f>AD74/(AB74+AD74+AF74+AH74)</f>
        <v>0.10121457489878542</v>
      </c>
      <c r="AE95" s="66">
        <f>AE74/(AC74+AE74+AG74+AI74)</f>
        <v>0.13684996267728292</v>
      </c>
      <c r="AF95" s="66">
        <f>AF74/(AB74+AD74+AF74+AH74)</f>
        <v>8.0971659919028341E-3</v>
      </c>
      <c r="AG95" s="66">
        <f>AG74/(AC74+AE74+AG74+AI74)</f>
        <v>1.0947997014182632E-2</v>
      </c>
      <c r="AH95" s="66">
        <f>AH74/(AB74+AD74+AF74+AH74)</f>
        <v>0.4251012145748988</v>
      </c>
      <c r="AI95" s="66">
        <f>AI74/(AC74+AE74+AG74+AI74)</f>
        <v>0.3657626275192834</v>
      </c>
      <c r="AJ95" s="66">
        <f>AB95+AD95+AF95+AH95</f>
        <v>1</v>
      </c>
      <c r="AK95" s="66">
        <f>AC95+AE95+AG95+AI95</f>
        <v>1</v>
      </c>
      <c r="AL95" s="1">
        <f>N95</f>
        <v>2000</v>
      </c>
      <c r="AM95" s="519">
        <v>1300</v>
      </c>
      <c r="AN95" s="145">
        <f>AJ74/1.1</f>
        <v>2922909.0909090908</v>
      </c>
      <c r="AO95" s="146">
        <f>AL95*AM95</f>
        <v>2600000</v>
      </c>
      <c r="AX95" s="1"/>
      <c r="AZ95" s="72"/>
      <c r="BA95" s="72"/>
      <c r="BB95" s="72"/>
      <c r="BC95" s="72"/>
      <c r="BD95" s="72"/>
      <c r="BE95" s="72"/>
      <c r="BF95" s="72"/>
      <c r="BG95" s="72"/>
      <c r="BH95" s="72"/>
      <c r="BI95" s="72"/>
      <c r="BJ95" s="1494" t="s">
        <v>450</v>
      </c>
      <c r="BK95" s="1495"/>
      <c r="BL95" s="1495"/>
      <c r="BM95" s="539">
        <f>BL93/BO95</f>
        <v>1.1387012987012985</v>
      </c>
      <c r="BN95" s="537">
        <v>0</v>
      </c>
      <c r="BO95" s="84">
        <f>Q95+AO95+BN95</f>
        <v>7000000</v>
      </c>
      <c r="BY95" s="72"/>
      <c r="BZ95" s="72"/>
      <c r="CA95" s="1494" t="s">
        <v>446</v>
      </c>
      <c r="CB95" s="1495"/>
      <c r="CC95" s="1495"/>
      <c r="CD95" s="1495"/>
      <c r="CE95" s="1495"/>
      <c r="CF95" s="540">
        <f>CE93/BO95</f>
        <v>1.7644038961038959</v>
      </c>
      <c r="CG95" s="541" t="e">
        <f>CC94/BN95</f>
        <v>#DIV/0!</v>
      </c>
      <c r="CH95" s="84">
        <f>CE93-BO95</f>
        <v>5350827.2727272715</v>
      </c>
      <c r="CP95" s="354"/>
      <c r="DD95" s="354"/>
    </row>
    <row r="96" spans="1:113" ht="17" thickTop="1">
      <c r="AM96" s="1" t="s">
        <v>444</v>
      </c>
    </row>
    <row r="97" spans="1:81" ht="32" customHeight="1"/>
    <row r="98" spans="1:81" s="31" customFormat="1" ht="34.25" customHeight="1">
      <c r="A98" s="41" t="s">
        <v>88</v>
      </c>
      <c r="B98" s="42"/>
      <c r="T98" s="105"/>
      <c r="U98" s="105"/>
      <c r="V98" s="105"/>
      <c r="W98" s="105"/>
      <c r="X98" s="105"/>
      <c r="Y98" s="41"/>
      <c r="Z98" s="42"/>
      <c r="AR98" s="105"/>
      <c r="AS98" s="105"/>
      <c r="AT98" s="105"/>
      <c r="AU98" s="105"/>
      <c r="AV98" s="105"/>
      <c r="AW98" s="41"/>
      <c r="AX98" s="42"/>
    </row>
    <row r="99" spans="1:81"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row>
    <row r="100" spans="1:81"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1</v>
      </c>
      <c r="P100" s="1501">
        <f>K100*O100</f>
        <v>1815000</v>
      </c>
      <c r="Q100" s="1501"/>
      <c r="R100" s="131"/>
      <c r="S100" s="131"/>
      <c r="T100" s="1497">
        <f>M100*O100</f>
        <v>180</v>
      </c>
      <c r="U100" s="1497"/>
      <c r="V100" s="1497"/>
      <c r="W100" s="1497"/>
      <c r="Y100" s="11">
        <v>5500</v>
      </c>
      <c r="AA100" s="1">
        <v>5</v>
      </c>
      <c r="AB100" s="1">
        <v>483600</v>
      </c>
      <c r="AC100" s="148">
        <v>1221000</v>
      </c>
      <c r="CC100" s="1">
        <v>538</v>
      </c>
    </row>
    <row r="101" spans="1:81" ht="73" customHeight="1">
      <c r="A101" s="1497" t="s">
        <v>93</v>
      </c>
      <c r="B101" s="1497"/>
      <c r="C101" s="1497"/>
      <c r="D101" s="1497"/>
      <c r="E101" s="1502" t="s">
        <v>101</v>
      </c>
      <c r="F101" s="1502"/>
      <c r="G101" s="1502"/>
      <c r="H101" s="1502"/>
      <c r="I101" s="1499">
        <v>280</v>
      </c>
      <c r="J101" s="1499"/>
      <c r="K101" s="1500">
        <f t="shared" ref="K101:K106" si="302">I101*Y101</f>
        <v>1540000</v>
      </c>
      <c r="L101" s="1500"/>
      <c r="M101" s="1499">
        <v>170</v>
      </c>
      <c r="N101" s="1499"/>
      <c r="O101" s="143">
        <v>1</v>
      </c>
      <c r="P101" s="1501">
        <f t="shared" ref="P101:P106" si="303">K101*O101</f>
        <v>1540000</v>
      </c>
      <c r="Q101" s="1501"/>
      <c r="R101" s="131"/>
      <c r="S101" s="131"/>
      <c r="T101" s="1497">
        <f t="shared" ref="T101:T106" si="304">M101*O101</f>
        <v>170</v>
      </c>
      <c r="U101" s="1497"/>
      <c r="V101" s="1497"/>
      <c r="W101" s="1497"/>
      <c r="Y101" s="11">
        <v>5500</v>
      </c>
      <c r="AA101" s="1">
        <v>6</v>
      </c>
      <c r="AB101" s="16">
        <v>5545800</v>
      </c>
      <c r="AC101" s="148">
        <v>17338000</v>
      </c>
      <c r="CC101" s="16">
        <f>BX74</f>
        <v>3458</v>
      </c>
    </row>
    <row r="102" spans="1:81" ht="73" customHeight="1">
      <c r="A102" s="1497" t="s">
        <v>94</v>
      </c>
      <c r="B102" s="1497"/>
      <c r="C102" s="1497"/>
      <c r="D102" s="1497"/>
      <c r="E102" s="1502" t="s">
        <v>103</v>
      </c>
      <c r="F102" s="1502"/>
      <c r="G102" s="1502"/>
      <c r="H102" s="1502"/>
      <c r="I102" s="1499">
        <v>220</v>
      </c>
      <c r="J102" s="1499"/>
      <c r="K102" s="1500">
        <f t="shared" si="302"/>
        <v>1210000</v>
      </c>
      <c r="L102" s="1500"/>
      <c r="M102" s="1499">
        <v>160</v>
      </c>
      <c r="N102" s="1499"/>
      <c r="O102" s="143">
        <v>1</v>
      </c>
      <c r="P102" s="1501">
        <f t="shared" si="303"/>
        <v>1210000</v>
      </c>
      <c r="Q102" s="1501"/>
      <c r="R102" s="131"/>
      <c r="S102" s="131"/>
      <c r="T102" s="1497">
        <f t="shared" si="304"/>
        <v>160</v>
      </c>
      <c r="U102" s="1497"/>
      <c r="V102" s="1497"/>
      <c r="W102" s="1497"/>
      <c r="Y102" s="11">
        <v>5500</v>
      </c>
      <c r="AA102" s="1">
        <v>7</v>
      </c>
      <c r="AB102" s="16">
        <v>7706400</v>
      </c>
      <c r="AC102" s="148">
        <v>35016000</v>
      </c>
      <c r="CC102" s="16">
        <f>'2024.8月'!BX74</f>
        <v>13891</v>
      </c>
    </row>
    <row r="103" spans="1:81" ht="73" customHeight="1">
      <c r="A103" s="1497" t="s">
        <v>96</v>
      </c>
      <c r="B103" s="1497"/>
      <c r="C103" s="1497"/>
      <c r="D103" s="1497"/>
      <c r="E103" s="1502" t="s">
        <v>104</v>
      </c>
      <c r="F103" s="1502"/>
      <c r="G103" s="1502"/>
      <c r="H103" s="1502"/>
      <c r="I103" s="1499">
        <v>180</v>
      </c>
      <c r="J103" s="1499"/>
      <c r="K103" s="1500">
        <f t="shared" si="302"/>
        <v>990000</v>
      </c>
      <c r="L103" s="1500"/>
      <c r="M103" s="1499">
        <v>150</v>
      </c>
      <c r="N103" s="1499"/>
      <c r="O103" s="143"/>
      <c r="P103" s="1501">
        <f t="shared" si="303"/>
        <v>0</v>
      </c>
      <c r="Q103" s="1501"/>
      <c r="R103" s="131"/>
      <c r="S103" s="131"/>
      <c r="T103" s="1497">
        <f t="shared" si="304"/>
        <v>0</v>
      </c>
      <c r="U103" s="1497"/>
      <c r="V103" s="1497"/>
      <c r="W103" s="1497"/>
      <c r="Y103" s="11">
        <v>5500</v>
      </c>
      <c r="AA103" s="1">
        <v>8</v>
      </c>
      <c r="AB103" s="16">
        <v>9126000</v>
      </c>
      <c r="AC103" s="148">
        <v>39760000</v>
      </c>
      <c r="CC103" s="16">
        <f>'2024.7月'!BX74</f>
        <v>11438</v>
      </c>
    </row>
    <row r="104" spans="1:81" ht="73" customHeight="1">
      <c r="A104" s="1497" t="s">
        <v>97</v>
      </c>
      <c r="B104" s="1497"/>
      <c r="C104" s="1497"/>
      <c r="D104" s="1497"/>
      <c r="E104" s="1502" t="s">
        <v>105</v>
      </c>
      <c r="F104" s="1502"/>
      <c r="G104" s="1502"/>
      <c r="H104" s="1502"/>
      <c r="I104" s="1499">
        <v>130</v>
      </c>
      <c r="J104" s="1499"/>
      <c r="K104" s="1500">
        <f t="shared" si="302"/>
        <v>715000</v>
      </c>
      <c r="L104" s="1500"/>
      <c r="M104" s="1499">
        <v>140</v>
      </c>
      <c r="N104" s="1499"/>
      <c r="O104" s="143"/>
      <c r="P104" s="1501">
        <f t="shared" si="303"/>
        <v>0</v>
      </c>
      <c r="Q104" s="1501"/>
      <c r="R104" s="131"/>
      <c r="S104" s="131"/>
      <c r="T104" s="1497">
        <f t="shared" si="304"/>
        <v>0</v>
      </c>
      <c r="U104" s="1497"/>
      <c r="V104" s="1497"/>
      <c r="W104" s="1497"/>
      <c r="Y104" s="11">
        <v>5500</v>
      </c>
      <c r="AA104" s="1">
        <v>9</v>
      </c>
      <c r="AB104" s="16">
        <f>Q95</f>
        <v>4400000</v>
      </c>
      <c r="AC104" s="151">
        <v>4300000</v>
      </c>
      <c r="CC104" s="1">
        <v>5174</v>
      </c>
    </row>
    <row r="105" spans="1:81" ht="73" customHeight="1">
      <c r="A105" s="1497" t="s">
        <v>83</v>
      </c>
      <c r="B105" s="1497"/>
      <c r="C105" s="1497"/>
      <c r="D105" s="1497"/>
      <c r="E105" s="1502" t="s">
        <v>106</v>
      </c>
      <c r="F105" s="1502"/>
      <c r="G105" s="1502"/>
      <c r="H105" s="1502"/>
      <c r="I105" s="1499">
        <v>100</v>
      </c>
      <c r="J105" s="1499"/>
      <c r="K105" s="1500">
        <f t="shared" si="302"/>
        <v>550000</v>
      </c>
      <c r="L105" s="1500"/>
      <c r="M105" s="1499">
        <v>120</v>
      </c>
      <c r="N105" s="1499"/>
      <c r="O105" s="143"/>
      <c r="P105" s="1501">
        <f t="shared" si="303"/>
        <v>0</v>
      </c>
      <c r="Q105" s="1501"/>
      <c r="R105" s="131"/>
      <c r="S105" s="131"/>
      <c r="T105" s="1497">
        <f t="shared" si="304"/>
        <v>0</v>
      </c>
      <c r="U105" s="1497"/>
      <c r="V105" s="1497"/>
      <c r="W105" s="1497"/>
      <c r="Y105" s="11">
        <v>5500</v>
      </c>
      <c r="AB105" s="149">
        <f>SUM(AB100:AB104)</f>
        <v>27261800</v>
      </c>
      <c r="AC105" s="154">
        <f>SUM(AC100:AC104)</f>
        <v>97635000</v>
      </c>
      <c r="AD105" s="155">
        <f>AB105/AC105</f>
        <v>0.27922159061811852</v>
      </c>
      <c r="CC105" s="16" t="e">
        <f>'2025.5月'!BX74</f>
        <v>#REF!</v>
      </c>
    </row>
    <row r="106" spans="1:81" ht="73" customHeight="1" thickBot="1">
      <c r="A106" s="1497" t="s">
        <v>85</v>
      </c>
      <c r="B106" s="1497"/>
      <c r="C106" s="1497"/>
      <c r="D106" s="1497"/>
      <c r="E106" s="1502" t="s">
        <v>107</v>
      </c>
      <c r="F106" s="1502"/>
      <c r="G106" s="1502"/>
      <c r="H106" s="1502"/>
      <c r="I106" s="1499">
        <v>60</v>
      </c>
      <c r="J106" s="1499"/>
      <c r="K106" s="1500">
        <f t="shared" si="302"/>
        <v>330000</v>
      </c>
      <c r="L106" s="1500"/>
      <c r="M106" s="1499">
        <v>95</v>
      </c>
      <c r="N106" s="1499"/>
      <c r="O106" s="143"/>
      <c r="P106" s="1501">
        <f t="shared" si="303"/>
        <v>0</v>
      </c>
      <c r="Q106" s="1501"/>
      <c r="R106" s="131"/>
      <c r="S106" s="131"/>
      <c r="T106" s="1497">
        <f t="shared" si="304"/>
        <v>0</v>
      </c>
      <c r="U106" s="1497"/>
      <c r="V106" s="1497"/>
      <c r="W106" s="1497"/>
      <c r="Y106" s="11">
        <v>5500</v>
      </c>
      <c r="CC106" s="1" t="e">
        <f>SUM(CC100:CC105)</f>
        <v>#REF!</v>
      </c>
    </row>
    <row r="107" spans="1:81" ht="73" customHeight="1" thickTop="1" thickBot="1">
      <c r="A107" s="1497"/>
      <c r="B107" s="1497"/>
      <c r="C107" s="1497"/>
      <c r="D107" s="1497"/>
      <c r="E107" s="1511"/>
      <c r="F107" s="1511"/>
      <c r="G107" s="1511"/>
      <c r="H107" s="1511"/>
      <c r="I107" s="1497"/>
      <c r="J107" s="1497"/>
      <c r="K107" s="1497"/>
      <c r="L107" s="1497"/>
      <c r="M107" s="1497"/>
      <c r="N107" s="1497"/>
      <c r="O107" s="130">
        <f>SUM(O100:O106)</f>
        <v>3</v>
      </c>
      <c r="P107" s="1512">
        <f>SUM(P100:Q106)</f>
        <v>4565000</v>
      </c>
      <c r="Q107" s="1497"/>
      <c r="R107" s="131"/>
      <c r="S107" s="131"/>
      <c r="T107" s="1497">
        <f>SUM(T100:W106)</f>
        <v>510</v>
      </c>
      <c r="U107" s="1497"/>
      <c r="V107" s="1497"/>
      <c r="W107" s="1497"/>
      <c r="Y107" s="1504">
        <f>P107/T107</f>
        <v>8950.9803921568619</v>
      </c>
      <c r="Z107" s="1505"/>
      <c r="AA107" s="1506"/>
    </row>
    <row r="108" spans="1:81" ht="73" customHeight="1" thickBot="1">
      <c r="A108" s="1488"/>
      <c r="B108" s="1488"/>
      <c r="C108" s="1488"/>
      <c r="D108" s="1488"/>
      <c r="E108" s="1488"/>
      <c r="F108" s="1488"/>
      <c r="G108" s="1488"/>
      <c r="H108" s="1488"/>
      <c r="I108" s="1488"/>
      <c r="J108" s="1488"/>
      <c r="K108" s="1488"/>
      <c r="L108" s="1488"/>
      <c r="M108" s="1488"/>
      <c r="N108" s="1488"/>
      <c r="O108" s="46"/>
      <c r="P108" s="1507">
        <f>Q95/P107</f>
        <v>0.96385542168674698</v>
      </c>
      <c r="Q108" s="1507"/>
      <c r="T108" s="1395"/>
      <c r="U108" s="1395"/>
      <c r="V108" s="1395"/>
      <c r="W108" s="1395"/>
      <c r="Y108" s="1508" t="s">
        <v>109</v>
      </c>
      <c r="Z108" s="1509"/>
      <c r="AA108" s="1510"/>
    </row>
    <row r="109" spans="1:81" ht="32" customHeight="1" thickTop="1"/>
    <row r="110" spans="1:81" ht="32" customHeight="1"/>
    <row r="111" spans="1:81" ht="32" customHeight="1"/>
    <row r="112" spans="1:81" ht="32" customHeight="1"/>
    <row r="113" ht="32" customHeight="1"/>
  </sheetData>
  <mergeCells count="233">
    <mergeCell ref="CQ74:CS74"/>
    <mergeCell ref="CT93:CU93"/>
    <mergeCell ref="CX4:DC4"/>
    <mergeCell ref="CX5:DC5"/>
    <mergeCell ref="DE14:DI14"/>
    <mergeCell ref="CX15:DC15"/>
    <mergeCell ref="CX25:DC25"/>
    <mergeCell ref="CX35:DC35"/>
    <mergeCell ref="CX45:DC45"/>
    <mergeCell ref="CX55:DC55"/>
    <mergeCell ref="CX65:DC65"/>
    <mergeCell ref="DE67:DF67"/>
    <mergeCell ref="DE68:DF68"/>
    <mergeCell ref="DE69:DF69"/>
    <mergeCell ref="DE70:DF70"/>
    <mergeCell ref="DE71:DF71"/>
    <mergeCell ref="DE72:DF72"/>
    <mergeCell ref="DE73:DF73"/>
    <mergeCell ref="DE74:DG74"/>
    <mergeCell ref="DH93:DI93"/>
    <mergeCell ref="DE66:DJ66"/>
    <mergeCell ref="DJ68:DJ70"/>
    <mergeCell ref="DJ71:DJ73"/>
    <mergeCell ref="CQ66:CV66"/>
    <mergeCell ref="CQ67:CR67"/>
    <mergeCell ref="CQ68:CR68"/>
    <mergeCell ref="CV68:CV70"/>
    <mergeCell ref="CQ69:CR69"/>
    <mergeCell ref="CQ70:CR70"/>
    <mergeCell ref="CQ71:CR71"/>
    <mergeCell ref="CV71:CV73"/>
    <mergeCell ref="CQ72:CR72"/>
    <mergeCell ref="CQ73:CR73"/>
    <mergeCell ref="BV3:CF3"/>
    <mergeCell ref="BV4:BW4"/>
    <mergeCell ref="CB4:CC4"/>
    <mergeCell ref="BV5:CH5"/>
    <mergeCell ref="BV14:BW14"/>
    <mergeCell ref="BV15:CH15"/>
    <mergeCell ref="BV24:BW24"/>
    <mergeCell ref="BV25:CH25"/>
    <mergeCell ref="BV34:BW34"/>
    <mergeCell ref="A2:B2"/>
    <mergeCell ref="Y2:Z2"/>
    <mergeCell ref="AW2:AX2"/>
    <mergeCell ref="A3:B3"/>
    <mergeCell ref="C3:D3"/>
    <mergeCell ref="E3:Q3"/>
    <mergeCell ref="T3:W3"/>
    <mergeCell ref="Y3:Z3"/>
    <mergeCell ref="AA3:AB3"/>
    <mergeCell ref="AC3:AO3"/>
    <mergeCell ref="AW3:BM3"/>
    <mergeCell ref="A4:B4"/>
    <mergeCell ref="E4:K4"/>
    <mergeCell ref="L4:M4"/>
    <mergeCell ref="O4:Q4"/>
    <mergeCell ref="Y4:Z4"/>
    <mergeCell ref="AC4:AI4"/>
    <mergeCell ref="AJ4:AK4"/>
    <mergeCell ref="AM4:AO4"/>
    <mergeCell ref="AW4:AX4"/>
    <mergeCell ref="A15:Q15"/>
    <mergeCell ref="Y15:AO15"/>
    <mergeCell ref="AW15:BO15"/>
    <mergeCell ref="A24:B24"/>
    <mergeCell ref="Y24:Z24"/>
    <mergeCell ref="AW24:AX24"/>
    <mergeCell ref="A5:Q5"/>
    <mergeCell ref="T5:W5"/>
    <mergeCell ref="Y5:AO5"/>
    <mergeCell ref="AW5:BO5"/>
    <mergeCell ref="A14:B14"/>
    <mergeCell ref="Y14:Z14"/>
    <mergeCell ref="AW14:AX14"/>
    <mergeCell ref="A35:Q35"/>
    <mergeCell ref="Y35:AO35"/>
    <mergeCell ref="AW35:BO35"/>
    <mergeCell ref="A44:B44"/>
    <mergeCell ref="Y44:Z44"/>
    <mergeCell ref="AW44:AX44"/>
    <mergeCell ref="A25:Q25"/>
    <mergeCell ref="Y25:AO25"/>
    <mergeCell ref="AW25:BO25"/>
    <mergeCell ref="A34:B34"/>
    <mergeCell ref="Y34:Z34"/>
    <mergeCell ref="AW34:AX34"/>
    <mergeCell ref="A55:Q55"/>
    <mergeCell ref="Y55:AO55"/>
    <mergeCell ref="AW55:BO55"/>
    <mergeCell ref="A64:B64"/>
    <mergeCell ref="Y64:Z64"/>
    <mergeCell ref="AW64:AX64"/>
    <mergeCell ref="A45:Q45"/>
    <mergeCell ref="Y45:AO45"/>
    <mergeCell ref="AW45:BO45"/>
    <mergeCell ref="A54:B54"/>
    <mergeCell ref="Y54:Z54"/>
    <mergeCell ref="AW54:AX54"/>
    <mergeCell ref="A93:C95"/>
    <mergeCell ref="D93:E93"/>
    <mergeCell ref="F93:G93"/>
    <mergeCell ref="A65:Q65"/>
    <mergeCell ref="Y65:AO65"/>
    <mergeCell ref="AW65:BO65"/>
    <mergeCell ref="A77:B92"/>
    <mergeCell ref="C77:D77"/>
    <mergeCell ref="G77:P77"/>
    <mergeCell ref="Y77:Z92"/>
    <mergeCell ref="AA77:AB77"/>
    <mergeCell ref="AE77:AN77"/>
    <mergeCell ref="AW77:AX92"/>
    <mergeCell ref="AY77:AZ77"/>
    <mergeCell ref="BC77:BL77"/>
    <mergeCell ref="C78:P78"/>
    <mergeCell ref="AA78:AN78"/>
    <mergeCell ref="AY78:BL78"/>
    <mergeCell ref="H93:I93"/>
    <mergeCell ref="J93:K93"/>
    <mergeCell ref="AD93:AE93"/>
    <mergeCell ref="AF93:AG93"/>
    <mergeCell ref="AL93:AO93"/>
    <mergeCell ref="E100:H100"/>
    <mergeCell ref="I100:J100"/>
    <mergeCell ref="K100:L100"/>
    <mergeCell ref="M100:N100"/>
    <mergeCell ref="P100:Q100"/>
    <mergeCell ref="BH93:BI93"/>
    <mergeCell ref="BJ95:BL95"/>
    <mergeCell ref="A99:D99"/>
    <mergeCell ref="E99:H99"/>
    <mergeCell ref="I99:J99"/>
    <mergeCell ref="K99:L99"/>
    <mergeCell ref="M99:N99"/>
    <mergeCell ref="P99:Q99"/>
    <mergeCell ref="T99:W99"/>
    <mergeCell ref="AH93:AI93"/>
    <mergeCell ref="AJ93:AK93"/>
    <mergeCell ref="AZ93:BA93"/>
    <mergeCell ref="BB93:BC93"/>
    <mergeCell ref="BD93:BE93"/>
    <mergeCell ref="BF93:BG93"/>
    <mergeCell ref="L93:M93"/>
    <mergeCell ref="N93:Q93"/>
    <mergeCell ref="Y93:AA95"/>
    <mergeCell ref="AB93:AC93"/>
    <mergeCell ref="T100:W100"/>
    <mergeCell ref="A101:D101"/>
    <mergeCell ref="E101:H101"/>
    <mergeCell ref="I101:J101"/>
    <mergeCell ref="K101:L101"/>
    <mergeCell ref="M101:N101"/>
    <mergeCell ref="P101:Q101"/>
    <mergeCell ref="T101:W101"/>
    <mergeCell ref="T104:W104"/>
    <mergeCell ref="T102:W102"/>
    <mergeCell ref="A103:D103"/>
    <mergeCell ref="E103:H103"/>
    <mergeCell ref="I103:J103"/>
    <mergeCell ref="K103:L103"/>
    <mergeCell ref="M103:N103"/>
    <mergeCell ref="P103:Q103"/>
    <mergeCell ref="T103:W103"/>
    <mergeCell ref="A102:D102"/>
    <mergeCell ref="E102:H102"/>
    <mergeCell ref="I102:J102"/>
    <mergeCell ref="K102:L102"/>
    <mergeCell ref="M102:N102"/>
    <mergeCell ref="P102:Q102"/>
    <mergeCell ref="A100:D100"/>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A108:D108"/>
    <mergeCell ref="E108:H108"/>
    <mergeCell ref="I108:J108"/>
    <mergeCell ref="K108:L108"/>
    <mergeCell ref="M108:N108"/>
    <mergeCell ref="P108:Q108"/>
    <mergeCell ref="T108:W108"/>
    <mergeCell ref="Y108:AA108"/>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Y107:AA107"/>
    <mergeCell ref="CA95:CE95"/>
    <mergeCell ref="BV35:CH35"/>
    <mergeCell ref="BV44:BW44"/>
    <mergeCell ref="BV45:CH45"/>
    <mergeCell ref="BV54:BW54"/>
    <mergeCell ref="BV55:CH55"/>
    <mergeCell ref="BV64:BW64"/>
    <mergeCell ref="BV65:CH65"/>
    <mergeCell ref="BV77:BW92"/>
    <mergeCell ref="BY77:CE77"/>
    <mergeCell ref="BX78:CE78"/>
    <mergeCell ref="CH93:CL93"/>
    <mergeCell ref="CQ14:CU14"/>
    <mergeCell ref="CJ4:CO4"/>
    <mergeCell ref="CJ5:CO5"/>
    <mergeCell ref="CJ15:CO15"/>
    <mergeCell ref="CJ25:CO25"/>
    <mergeCell ref="CJ35:CO35"/>
    <mergeCell ref="CJ45:CO45"/>
    <mergeCell ref="CJ55:CO55"/>
    <mergeCell ref="CJ65:CO65"/>
    <mergeCell ref="CQ24:CU24"/>
    <mergeCell ref="CQ34:CU34"/>
    <mergeCell ref="CQ44:CU44"/>
    <mergeCell ref="CQ54:CU54"/>
    <mergeCell ref="CQ64:CU64"/>
    <mergeCell ref="CJ18:CN22"/>
  </mergeCells>
  <phoneticPr fontId="1"/>
  <pageMargins left="0.7" right="0.7" top="0.75" bottom="0.75" header="0.3" footer="0.3"/>
  <pageSetup paperSize="8" scale="1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5617-2ECF-A943-B881-DACDC2F137F5}">
  <sheetPr>
    <tabColor rgb="FFFFC000"/>
  </sheetPr>
  <dimension ref="A1:CU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8" width="12.5" style="1" customWidth="1"/>
    <col min="39" max="39" width="9.83203125" style="1" hidden="1" customWidth="1"/>
    <col min="40" max="40" width="12.5" style="1" hidden="1" customWidth="1"/>
    <col min="41" max="41" width="26.5"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0.83203125" style="1" customWidth="1"/>
    <col min="74" max="74" width="15.5" style="1" customWidth="1"/>
    <col min="75" max="75" width="7.1640625" style="1" customWidth="1"/>
    <col min="76" max="81" width="16" style="1" customWidth="1"/>
    <col min="82" max="82" width="26.33203125" style="1" customWidth="1"/>
    <col min="83" max="84" width="16" style="1" customWidth="1"/>
    <col min="85" max="85" width="19.5" style="1" customWidth="1"/>
    <col min="86" max="86" width="5.1640625" style="1" customWidth="1"/>
    <col min="87" max="88" width="15.33203125" style="1" bestFit="1" customWidth="1"/>
    <col min="89" max="92" width="10.33203125" style="1" customWidth="1"/>
    <col min="93" max="93" width="6" style="1" customWidth="1"/>
    <col min="94" max="94" width="9" style="1"/>
    <col min="95" max="95" width="19.5" style="1" customWidth="1"/>
    <col min="96" max="16384" width="9" style="1"/>
  </cols>
  <sheetData>
    <row r="1" spans="1:99" s="31" customFormat="1" ht="64" customHeight="1">
      <c r="A1" s="144" t="s">
        <v>66</v>
      </c>
      <c r="B1" s="42"/>
      <c r="T1" s="105"/>
      <c r="U1" s="105"/>
      <c r="V1" s="105"/>
      <c r="W1" s="105"/>
      <c r="X1" s="105"/>
      <c r="Y1" s="41"/>
      <c r="Z1" s="42"/>
      <c r="AR1" s="105"/>
      <c r="AS1" s="105"/>
      <c r="AT1" s="105"/>
      <c r="AU1" s="105"/>
      <c r="AV1" s="105"/>
      <c r="AW1" s="41"/>
      <c r="AX1" s="42"/>
    </row>
    <row r="2" spans="1:99" s="31" customFormat="1" ht="34.25" customHeight="1" thickBot="1">
      <c r="A2" s="1385" t="s">
        <v>112</v>
      </c>
      <c r="B2" s="1386"/>
      <c r="C2" s="132" t="s">
        <v>4</v>
      </c>
      <c r="D2" s="133"/>
      <c r="E2" s="133"/>
      <c r="F2" s="133">
        <v>3</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v>
      </c>
      <c r="BK2" s="33"/>
      <c r="BL2" s="32" t="s">
        <v>51</v>
      </c>
      <c r="BM2" s="32"/>
      <c r="BN2" s="32"/>
      <c r="BO2" s="31">
        <v>240</v>
      </c>
      <c r="CD2" s="201">
        <f>CD14+CD24+CD34+CD44+CD54+CD64</f>
        <v>4387600</v>
      </c>
      <c r="CG2" s="31">
        <v>10</v>
      </c>
    </row>
    <row r="3" spans="1:99" ht="53" customHeight="1" thickTop="1">
      <c r="A3" s="1389" t="s">
        <v>67</v>
      </c>
      <c r="B3" s="1390"/>
      <c r="C3" s="1391" t="s">
        <v>23</v>
      </c>
      <c r="D3" s="1391"/>
      <c r="E3" s="1392"/>
      <c r="F3" s="1393"/>
      <c r="G3" s="1393"/>
      <c r="H3" s="1393"/>
      <c r="I3" s="1393"/>
      <c r="J3" s="1393"/>
      <c r="K3" s="1393"/>
      <c r="L3" s="1393"/>
      <c r="M3" s="1393"/>
      <c r="N3" s="1393"/>
      <c r="O3" s="1393"/>
      <c r="P3" s="1393"/>
      <c r="Q3" s="1394"/>
      <c r="R3" s="2"/>
      <c r="T3" s="1395"/>
      <c r="U3" s="1395"/>
      <c r="V3" s="1395"/>
      <c r="W3" s="1395"/>
      <c r="Y3" s="1396" t="s">
        <v>68</v>
      </c>
      <c r="Z3" s="1397"/>
      <c r="AA3" s="1391" t="s">
        <v>23</v>
      </c>
      <c r="AB3" s="1391"/>
      <c r="AC3" s="1392"/>
      <c r="AD3" s="1393"/>
      <c r="AE3" s="1393"/>
      <c r="AF3" s="1393"/>
      <c r="AG3" s="1393"/>
      <c r="AH3" s="1393"/>
      <c r="AI3" s="1393"/>
      <c r="AJ3" s="1393"/>
      <c r="AK3" s="1393"/>
      <c r="AL3" s="1393"/>
      <c r="AM3" s="1393"/>
      <c r="AN3" s="1393"/>
      <c r="AO3" s="1394"/>
      <c r="AP3" s="2"/>
      <c r="AW3" s="1398" t="s">
        <v>116</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134</v>
      </c>
      <c r="BW3" s="1399"/>
      <c r="BX3" s="1399"/>
      <c r="BY3" s="1399"/>
      <c r="BZ3" s="1399"/>
      <c r="CA3" s="1399"/>
      <c r="CB3" s="1399"/>
      <c r="CC3" s="1399"/>
      <c r="CD3" s="1399"/>
      <c r="CE3" s="1399"/>
      <c r="CF3" s="120" t="s">
        <v>86</v>
      </c>
      <c r="CG3" s="121" t="s">
        <v>35</v>
      </c>
    </row>
    <row r="4" spans="1:99" s="46" customFormat="1" ht="53" customHeight="1">
      <c r="A4" s="1403" t="s">
        <v>58</v>
      </c>
      <c r="B4" s="1404"/>
      <c r="C4" s="115" t="s">
        <v>59</v>
      </c>
      <c r="D4" s="115">
        <v>600</v>
      </c>
      <c r="E4" s="1405" t="s">
        <v>60</v>
      </c>
      <c r="F4" s="1406"/>
      <c r="G4" s="1406"/>
      <c r="H4" s="1406"/>
      <c r="I4" s="1406"/>
      <c r="J4" s="1406"/>
      <c r="K4" s="1407"/>
      <c r="L4" s="1408">
        <v>3300</v>
      </c>
      <c r="M4" s="1408"/>
      <c r="N4" s="116" t="s">
        <v>35</v>
      </c>
      <c r="O4" s="1409">
        <f>D4*L4</f>
        <v>1980000</v>
      </c>
      <c r="P4" s="1409"/>
      <c r="Q4" s="1410"/>
      <c r="R4" s="69"/>
      <c r="T4" s="106"/>
      <c r="U4" s="106"/>
      <c r="V4" s="106"/>
      <c r="W4" s="106"/>
      <c r="X4" s="106"/>
      <c r="Y4" s="1403" t="s">
        <v>58</v>
      </c>
      <c r="Z4" s="1404"/>
      <c r="AA4" s="115" t="s">
        <v>59</v>
      </c>
      <c r="AB4" s="115">
        <f>D4</f>
        <v>600</v>
      </c>
      <c r="AC4" s="1405" t="s">
        <v>61</v>
      </c>
      <c r="AD4" s="1406"/>
      <c r="AE4" s="1406"/>
      <c r="AF4" s="1406"/>
      <c r="AG4" s="1406"/>
      <c r="AH4" s="1406"/>
      <c r="AI4" s="1407"/>
      <c r="AJ4" s="1408">
        <v>2000</v>
      </c>
      <c r="AK4" s="1408"/>
      <c r="AL4" s="104" t="s">
        <v>35</v>
      </c>
      <c r="AM4" s="1421">
        <f>AB4*AJ4</f>
        <v>1200000</v>
      </c>
      <c r="AN4" s="1421"/>
      <c r="AO4" s="1422"/>
      <c r="AP4" s="69"/>
      <c r="AR4" s="106"/>
      <c r="AS4" s="106"/>
      <c r="AT4" s="106"/>
      <c r="AU4" s="106"/>
      <c r="AV4" s="106"/>
      <c r="AW4" s="1423" t="s">
        <v>58</v>
      </c>
      <c r="AX4" s="1424"/>
      <c r="AY4" s="122" t="s">
        <v>59</v>
      </c>
      <c r="AZ4" s="122"/>
      <c r="BA4" s="122"/>
      <c r="BB4" s="122"/>
      <c r="BC4" s="122"/>
      <c r="BD4" s="122"/>
      <c r="BE4" s="122"/>
      <c r="BF4" s="122"/>
      <c r="BG4" s="122"/>
      <c r="BH4" s="123">
        <f>D4</f>
        <v>600</v>
      </c>
      <c r="BI4" s="124" t="s">
        <v>62</v>
      </c>
      <c r="BJ4" s="125">
        <f>L4+AJ4</f>
        <v>5300</v>
      </c>
      <c r="BK4" s="124" t="s">
        <v>35</v>
      </c>
      <c r="BL4" s="125">
        <f>O4+AM4</f>
        <v>3180000</v>
      </c>
      <c r="BM4" s="124" t="s">
        <v>87</v>
      </c>
      <c r="BN4" s="126">
        <f>BH4/BJ2</f>
        <v>200</v>
      </c>
      <c r="BO4" s="127">
        <f>BL4/BJ2</f>
        <v>1060000</v>
      </c>
      <c r="BP4" s="69"/>
      <c r="BV4" s="1423" t="s">
        <v>125</v>
      </c>
      <c r="BW4" s="1424"/>
      <c r="BX4" s="122" t="s">
        <v>59</v>
      </c>
      <c r="BY4" s="123"/>
      <c r="BZ4" s="124" t="s">
        <v>62</v>
      </c>
      <c r="CA4" s="169"/>
      <c r="CB4" s="1425" t="s">
        <v>130</v>
      </c>
      <c r="CC4" s="1427"/>
      <c r="CD4" s="198">
        <v>9275000</v>
      </c>
      <c r="CE4" s="200" t="s">
        <v>87</v>
      </c>
      <c r="CF4" s="171"/>
      <c r="CG4" s="199">
        <f>CD4/CG2</f>
        <v>927500</v>
      </c>
      <c r="CI4" s="1414" t="s">
        <v>416</v>
      </c>
      <c r="CJ4" s="1415"/>
      <c r="CK4" s="1415"/>
      <c r="CL4" s="1415"/>
      <c r="CM4" s="1415"/>
      <c r="CN4" s="1416"/>
    </row>
    <row r="5" spans="1:99"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9"/>
      <c r="CI5" s="1420" t="str">
        <f>BV5</f>
        <v>1st week</v>
      </c>
      <c r="CJ5" s="1420"/>
      <c r="CK5" s="1420"/>
      <c r="CL5" s="1420"/>
      <c r="CM5" s="1420"/>
      <c r="CN5" s="1420"/>
      <c r="CR5" s="46"/>
    </row>
    <row r="6" spans="1:99"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126</v>
      </c>
      <c r="CE6" s="175" t="s">
        <v>77</v>
      </c>
      <c r="CF6" s="175" t="s">
        <v>129</v>
      </c>
      <c r="CG6" s="176" t="s">
        <v>128</v>
      </c>
      <c r="CI6" s="331" t="s">
        <v>172</v>
      </c>
      <c r="CJ6" s="332" t="s">
        <v>173</v>
      </c>
      <c r="CK6" s="65" t="s">
        <v>174</v>
      </c>
      <c r="CL6" s="65" t="s">
        <v>175</v>
      </c>
      <c r="CM6" s="65" t="s">
        <v>176</v>
      </c>
      <c r="CN6" s="333" t="s">
        <v>184</v>
      </c>
      <c r="CP6" s="1" t="s">
        <v>179</v>
      </c>
      <c r="CQ6" s="1"/>
      <c r="CR6" s="46" t="s">
        <v>182</v>
      </c>
    </row>
    <row r="7" spans="1:99"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80">
        <f t="shared" ref="CD7:CD13" si="18">BY7+CA7+CC7</f>
        <v>0</v>
      </c>
      <c r="CE7" s="181" t="e">
        <f>CD7/BX7</f>
        <v>#DIV/0!</v>
      </c>
      <c r="CF7" s="181"/>
      <c r="CG7" s="182" t="e">
        <f>CD7/CF7</f>
        <v>#DIV/0!</v>
      </c>
      <c r="CI7" s="326"/>
      <c r="CJ7" s="326"/>
      <c r="CK7" s="334"/>
      <c r="CL7" s="334"/>
      <c r="CM7" s="334"/>
      <c r="CN7" s="356">
        <f t="shared" ref="CN7:CN14" si="19">SUM(CK7:CM7)/3</f>
        <v>0</v>
      </c>
      <c r="CP7" s="355" t="s">
        <v>180</v>
      </c>
      <c r="CQ7" s="3"/>
      <c r="CR7" s="354">
        <v>5</v>
      </c>
    </row>
    <row r="8" spans="1:99"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0</v>
      </c>
      <c r="AY8" s="57">
        <f t="shared" ref="AY8:AY14" si="31">C8</f>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8"/>
      <c r="CB8" s="179" t="e">
        <f t="shared" si="17"/>
        <v>#DIV/0!</v>
      </c>
      <c r="CC8" s="179"/>
      <c r="CD8" s="180">
        <f t="shared" si="18"/>
        <v>0</v>
      </c>
      <c r="CE8" s="181" t="e">
        <f t="shared" ref="CE8:CE13" si="37">CD8/BX8</f>
        <v>#DIV/0!</v>
      </c>
      <c r="CF8" s="181"/>
      <c r="CG8" s="182" t="e">
        <f t="shared" ref="CG8:CG14" si="38">CD8/CF8</f>
        <v>#DIV/0!</v>
      </c>
      <c r="CI8" s="326"/>
      <c r="CJ8" s="326"/>
      <c r="CK8" s="334"/>
      <c r="CL8" s="334"/>
      <c r="CM8" s="334"/>
      <c r="CN8" s="356">
        <f t="shared" si="19"/>
        <v>0</v>
      </c>
      <c r="CP8" s="42" t="s">
        <v>181</v>
      </c>
      <c r="CR8" s="1">
        <v>4</v>
      </c>
    </row>
    <row r="9" spans="1:99" ht="23.5" customHeight="1">
      <c r="A9" s="77" t="s">
        <v>7</v>
      </c>
      <c r="B9" s="68"/>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0</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0</v>
      </c>
      <c r="AY9" s="57">
        <f t="shared" si="31"/>
        <v>0</v>
      </c>
      <c r="AZ9" s="54">
        <v>22</v>
      </c>
      <c r="BA9" s="7">
        <f t="shared" si="12"/>
        <v>0</v>
      </c>
      <c r="BB9" s="54">
        <v>10</v>
      </c>
      <c r="BC9" s="7">
        <f t="shared" si="13"/>
        <v>0</v>
      </c>
      <c r="BD9" s="54">
        <v>6</v>
      </c>
      <c r="BE9" s="6">
        <f t="shared" si="14"/>
        <v>0</v>
      </c>
      <c r="BF9" s="54"/>
      <c r="BG9" s="6">
        <f t="shared" si="15"/>
        <v>0</v>
      </c>
      <c r="BH9" s="6">
        <f t="shared" si="32"/>
        <v>0</v>
      </c>
      <c r="BI9" s="6" t="e">
        <f t="shared" si="32"/>
        <v>#DIV/0!</v>
      </c>
      <c r="BJ9" s="6">
        <f t="shared" si="33"/>
        <v>0</v>
      </c>
      <c r="BK9" s="7" t="e">
        <f t="shared" si="33"/>
        <v>#DIV/0!</v>
      </c>
      <c r="BL9" s="101">
        <f t="shared" si="34"/>
        <v>0</v>
      </c>
      <c r="BM9" s="90" t="e">
        <f t="shared" si="34"/>
        <v>#DIV/0!</v>
      </c>
      <c r="BN9" s="90"/>
      <c r="BO9" s="76" t="e">
        <f t="shared" si="35"/>
        <v>#DIV/0!</v>
      </c>
      <c r="BP9" s="2"/>
      <c r="BR9" s="55"/>
      <c r="BS9" s="55"/>
      <c r="BT9" s="55"/>
      <c r="BU9" s="55"/>
      <c r="BV9" s="173" t="s">
        <v>7</v>
      </c>
      <c r="BW9" s="190">
        <f t="shared" si="36"/>
        <v>0</v>
      </c>
      <c r="BX9" s="119"/>
      <c r="BY9" s="178"/>
      <c r="BZ9" s="178" t="e">
        <f t="shared" si="16"/>
        <v>#DIV/0!</v>
      </c>
      <c r="CA9" s="178"/>
      <c r="CB9" s="179" t="e">
        <f t="shared" si="17"/>
        <v>#DIV/0!</v>
      </c>
      <c r="CC9" s="179"/>
      <c r="CD9" s="180">
        <f t="shared" si="18"/>
        <v>0</v>
      </c>
      <c r="CE9" s="181" t="e">
        <f t="shared" si="37"/>
        <v>#DIV/0!</v>
      </c>
      <c r="CF9" s="181"/>
      <c r="CG9" s="182" t="e">
        <f t="shared" si="38"/>
        <v>#DIV/0!</v>
      </c>
      <c r="CI9" s="326"/>
      <c r="CJ9" s="326"/>
      <c r="CK9" s="334"/>
      <c r="CL9" s="334"/>
      <c r="CM9" s="334"/>
      <c r="CN9" s="356">
        <f t="shared" si="19"/>
        <v>0</v>
      </c>
      <c r="CP9" s="42" t="s">
        <v>185</v>
      </c>
      <c r="CR9" s="1">
        <v>3</v>
      </c>
    </row>
    <row r="10" spans="1:99" ht="23.5" customHeight="1">
      <c r="A10" s="77" t="s">
        <v>8</v>
      </c>
      <c r="B10" s="68"/>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0</v>
      </c>
      <c r="AY10" s="57">
        <f t="shared" si="31"/>
        <v>0</v>
      </c>
      <c r="AZ10" s="54">
        <v>10</v>
      </c>
      <c r="BA10" s="7">
        <f t="shared" si="12"/>
        <v>0</v>
      </c>
      <c r="BB10" s="54">
        <v>24</v>
      </c>
      <c r="BC10" s="7">
        <f t="shared" si="13"/>
        <v>0</v>
      </c>
      <c r="BD10" s="54">
        <v>12</v>
      </c>
      <c r="BE10" s="6">
        <f t="shared" si="14"/>
        <v>0</v>
      </c>
      <c r="BF10" s="54"/>
      <c r="BG10" s="6">
        <f t="shared" si="15"/>
        <v>0</v>
      </c>
      <c r="BH10" s="6">
        <f t="shared" si="32"/>
        <v>0</v>
      </c>
      <c r="BI10" s="6" t="e">
        <f t="shared" si="32"/>
        <v>#DIV/0!</v>
      </c>
      <c r="BJ10" s="6">
        <f t="shared" si="33"/>
        <v>0</v>
      </c>
      <c r="BK10" s="7" t="e">
        <f t="shared" si="33"/>
        <v>#DIV/0!</v>
      </c>
      <c r="BL10" s="101">
        <f t="shared" si="34"/>
        <v>0</v>
      </c>
      <c r="BM10" s="90" t="e">
        <f t="shared" si="34"/>
        <v>#DIV/0!</v>
      </c>
      <c r="BN10" s="90"/>
      <c r="BO10" s="76" t="e">
        <f t="shared" si="35"/>
        <v>#DIV/0!</v>
      </c>
      <c r="BP10" s="2"/>
      <c r="BR10" s="55"/>
      <c r="BS10" s="55"/>
      <c r="BT10" s="55"/>
      <c r="BU10" s="55"/>
      <c r="BV10" s="173" t="s">
        <v>8</v>
      </c>
      <c r="BW10" s="190">
        <f t="shared" si="36"/>
        <v>0</v>
      </c>
      <c r="BX10" s="119"/>
      <c r="BY10" s="178">
        <v>0</v>
      </c>
      <c r="BZ10" s="178" t="e">
        <f t="shared" si="16"/>
        <v>#DIV/0!</v>
      </c>
      <c r="CA10" s="178">
        <v>0</v>
      </c>
      <c r="CB10" s="179" t="e">
        <f t="shared" si="17"/>
        <v>#DIV/0!</v>
      </c>
      <c r="CC10" s="179"/>
      <c r="CD10" s="180">
        <f t="shared" si="18"/>
        <v>0</v>
      </c>
      <c r="CE10" s="181" t="e">
        <f t="shared" si="37"/>
        <v>#DIV/0!</v>
      </c>
      <c r="CF10" s="181"/>
      <c r="CG10" s="182" t="e">
        <f t="shared" si="38"/>
        <v>#DIV/0!</v>
      </c>
      <c r="CI10" s="326"/>
      <c r="CJ10" s="326"/>
      <c r="CK10" s="334"/>
      <c r="CL10" s="334"/>
      <c r="CM10" s="334"/>
      <c r="CN10" s="356">
        <f t="shared" si="19"/>
        <v>0</v>
      </c>
      <c r="CP10" s="42" t="s">
        <v>177</v>
      </c>
      <c r="CR10" s="1">
        <v>2</v>
      </c>
    </row>
    <row r="11" spans="1:99" ht="23.5" customHeight="1">
      <c r="A11" s="77" t="s">
        <v>9</v>
      </c>
      <c r="B11" s="68"/>
      <c r="C11" s="57">
        <f t="shared" si="0"/>
        <v>0</v>
      </c>
      <c r="D11" s="54"/>
      <c r="E11" s="7">
        <f t="shared" si="1"/>
        <v>0</v>
      </c>
      <c r="F11" s="54"/>
      <c r="G11" s="7">
        <f t="shared" si="2"/>
        <v>0</v>
      </c>
      <c r="H11" s="54"/>
      <c r="I11" s="6">
        <f t="shared" si="3"/>
        <v>0</v>
      </c>
      <c r="J11" s="54"/>
      <c r="K11" s="6">
        <f t="shared" si="4"/>
        <v>0</v>
      </c>
      <c r="L11" s="6">
        <f t="shared" si="20"/>
        <v>0</v>
      </c>
      <c r="M11" s="6" t="e">
        <f t="shared" si="21"/>
        <v>#DIV/0!</v>
      </c>
      <c r="N11" s="70"/>
      <c r="O11" s="54"/>
      <c r="P11" s="6"/>
      <c r="Q11" s="76" t="e">
        <f t="shared" si="22"/>
        <v>#DIV/0!</v>
      </c>
      <c r="R11" s="2"/>
      <c r="T11" s="107">
        <v>3300</v>
      </c>
      <c r="U11" s="107">
        <v>3800</v>
      </c>
      <c r="V11" s="107">
        <v>4800</v>
      </c>
      <c r="W11" s="107">
        <v>2000</v>
      </c>
      <c r="X11" s="107"/>
      <c r="Y11" s="77" t="s">
        <v>9</v>
      </c>
      <c r="Z11" s="48">
        <f t="shared" si="5"/>
        <v>0</v>
      </c>
      <c r="AA11" s="57">
        <f t="shared" si="6"/>
        <v>0</v>
      </c>
      <c r="AB11" s="7">
        <f t="shared" si="7"/>
        <v>0</v>
      </c>
      <c r="AC11" s="7">
        <f t="shared" si="8"/>
        <v>0</v>
      </c>
      <c r="AD11" s="7">
        <f t="shared" si="23"/>
        <v>0</v>
      </c>
      <c r="AE11" s="7">
        <f t="shared" si="9"/>
        <v>0</v>
      </c>
      <c r="AF11" s="7">
        <f t="shared" si="24"/>
        <v>0</v>
      </c>
      <c r="AG11" s="7">
        <f t="shared" si="10"/>
        <v>0</v>
      </c>
      <c r="AH11" s="7">
        <f t="shared" si="25"/>
        <v>0</v>
      </c>
      <c r="AI11" s="7">
        <f t="shared" si="11"/>
        <v>0</v>
      </c>
      <c r="AJ11" s="7">
        <f t="shared" si="26"/>
        <v>0</v>
      </c>
      <c r="AK11" s="6" t="e">
        <f t="shared" si="27"/>
        <v>#DIV/0!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0</v>
      </c>
      <c r="AY11" s="57">
        <f t="shared" si="31"/>
        <v>0</v>
      </c>
      <c r="AZ11" s="54">
        <v>10</v>
      </c>
      <c r="BA11" s="7">
        <f t="shared" si="12"/>
        <v>0</v>
      </c>
      <c r="BB11" s="54">
        <v>24</v>
      </c>
      <c r="BC11" s="7">
        <f t="shared" si="13"/>
        <v>0</v>
      </c>
      <c r="BD11" s="54">
        <v>12</v>
      </c>
      <c r="BE11" s="6">
        <f t="shared" si="14"/>
        <v>0</v>
      </c>
      <c r="BF11" s="54"/>
      <c r="BG11" s="6">
        <f t="shared" si="15"/>
        <v>0</v>
      </c>
      <c r="BH11" s="6">
        <f t="shared" si="32"/>
        <v>0</v>
      </c>
      <c r="BI11" s="6" t="e">
        <f t="shared" si="32"/>
        <v>#DIV/0!</v>
      </c>
      <c r="BJ11" s="6">
        <f t="shared" si="33"/>
        <v>0</v>
      </c>
      <c r="BK11" s="7" t="e">
        <f t="shared" si="33"/>
        <v>#DIV/0!</v>
      </c>
      <c r="BL11" s="101">
        <f t="shared" si="34"/>
        <v>0</v>
      </c>
      <c r="BM11" s="90" t="e">
        <f t="shared" si="34"/>
        <v>#DIV/0!</v>
      </c>
      <c r="BN11" s="90"/>
      <c r="BO11" s="76" t="e">
        <f t="shared" si="35"/>
        <v>#DIV/0!</v>
      </c>
      <c r="BP11" s="2"/>
      <c r="BR11" s="55"/>
      <c r="BS11" s="55"/>
      <c r="BT11" s="55"/>
      <c r="BU11" s="55"/>
      <c r="BV11" s="173" t="s">
        <v>9</v>
      </c>
      <c r="BW11" s="190">
        <f t="shared" si="36"/>
        <v>0</v>
      </c>
      <c r="BX11" s="119"/>
      <c r="BY11" s="178"/>
      <c r="BZ11" s="178" t="e">
        <f t="shared" si="16"/>
        <v>#DIV/0!</v>
      </c>
      <c r="CA11" s="178"/>
      <c r="CB11" s="179" t="e">
        <f t="shared" si="17"/>
        <v>#DIV/0!</v>
      </c>
      <c r="CC11" s="179"/>
      <c r="CD11" s="180">
        <f t="shared" si="18"/>
        <v>0</v>
      </c>
      <c r="CE11" s="181" t="e">
        <f t="shared" si="37"/>
        <v>#DIV/0!</v>
      </c>
      <c r="CF11" s="181"/>
      <c r="CG11" s="182" t="e">
        <f t="shared" si="38"/>
        <v>#DIV/0!</v>
      </c>
      <c r="CI11" s="326"/>
      <c r="CJ11" s="326"/>
      <c r="CK11" s="334"/>
      <c r="CL11" s="334"/>
      <c r="CM11" s="334"/>
      <c r="CN11" s="356">
        <f t="shared" si="19"/>
        <v>0</v>
      </c>
      <c r="CP11" s="42" t="s">
        <v>178</v>
      </c>
      <c r="CR11" s="1">
        <v>1</v>
      </c>
    </row>
    <row r="12" spans="1:99" ht="23.5" customHeight="1">
      <c r="A12" s="77" t="s">
        <v>10</v>
      </c>
      <c r="B12" s="68">
        <v>1</v>
      </c>
      <c r="C12" s="57">
        <f t="shared" si="0"/>
        <v>250</v>
      </c>
      <c r="D12" s="54">
        <v>130</v>
      </c>
      <c r="E12" s="7">
        <f t="shared" si="1"/>
        <v>429000</v>
      </c>
      <c r="F12" s="54">
        <v>30</v>
      </c>
      <c r="G12" s="7">
        <f t="shared" si="2"/>
        <v>114000</v>
      </c>
      <c r="H12" s="54">
        <v>25</v>
      </c>
      <c r="I12" s="6">
        <f t="shared" si="3"/>
        <v>120000</v>
      </c>
      <c r="J12" s="54">
        <v>65</v>
      </c>
      <c r="K12" s="6">
        <f t="shared" si="4"/>
        <v>130000</v>
      </c>
      <c r="L12" s="6">
        <f t="shared" si="20"/>
        <v>793000</v>
      </c>
      <c r="M12" s="6">
        <f t="shared" si="21"/>
        <v>3172</v>
      </c>
      <c r="N12" s="70" t="s">
        <v>94</v>
      </c>
      <c r="O12" s="54">
        <v>160</v>
      </c>
      <c r="P12" s="6"/>
      <c r="Q12" s="76" t="e">
        <f t="shared" si="22"/>
        <v>#DIV/0!</v>
      </c>
      <c r="R12" s="2"/>
      <c r="T12" s="107">
        <v>3300</v>
      </c>
      <c r="U12" s="107">
        <v>3800</v>
      </c>
      <c r="V12" s="107">
        <v>4800</v>
      </c>
      <c r="W12" s="107">
        <v>2000</v>
      </c>
      <c r="X12" s="107"/>
      <c r="Y12" s="77" t="s">
        <v>10</v>
      </c>
      <c r="Z12" s="48">
        <f t="shared" si="5"/>
        <v>1</v>
      </c>
      <c r="AA12" s="57">
        <f t="shared" si="6"/>
        <v>250</v>
      </c>
      <c r="AB12" s="7">
        <f t="shared" si="7"/>
        <v>130</v>
      </c>
      <c r="AC12" s="7">
        <f t="shared" si="8"/>
        <v>221000</v>
      </c>
      <c r="AD12" s="7">
        <f t="shared" si="23"/>
        <v>30</v>
      </c>
      <c r="AE12" s="7">
        <f t="shared" si="9"/>
        <v>66000</v>
      </c>
      <c r="AF12" s="7">
        <f t="shared" si="24"/>
        <v>25</v>
      </c>
      <c r="AG12" s="7">
        <f t="shared" si="10"/>
        <v>55000</v>
      </c>
      <c r="AH12" s="7">
        <f t="shared" si="25"/>
        <v>65</v>
      </c>
      <c r="AI12" s="7">
        <f t="shared" si="11"/>
        <v>91000</v>
      </c>
      <c r="AJ12" s="7">
        <f t="shared" si="26"/>
        <v>433000</v>
      </c>
      <c r="AK12" s="6">
        <f t="shared" si="27"/>
        <v>1732</v>
      </c>
      <c r="AL12" s="70" t="str">
        <f t="shared" si="28"/>
        <v>ON1</v>
      </c>
      <c r="AM12" s="7">
        <f t="shared" si="28"/>
        <v>160</v>
      </c>
      <c r="AN12" s="6">
        <f t="shared" si="28"/>
        <v>0</v>
      </c>
      <c r="AO12" s="76" t="e">
        <f t="shared" si="29"/>
        <v>#DIV/0!</v>
      </c>
      <c r="AP12" s="2"/>
      <c r="AR12" s="107">
        <v>1700</v>
      </c>
      <c r="AS12" s="107">
        <v>2200</v>
      </c>
      <c r="AT12" s="107">
        <v>2200</v>
      </c>
      <c r="AU12" s="107">
        <v>1400</v>
      </c>
      <c r="AV12" s="107"/>
      <c r="AW12" s="77" t="s">
        <v>10</v>
      </c>
      <c r="AX12" s="48">
        <f t="shared" si="30"/>
        <v>1</v>
      </c>
      <c r="AY12" s="57">
        <f t="shared" si="31"/>
        <v>250</v>
      </c>
      <c r="AZ12" s="54">
        <v>10</v>
      </c>
      <c r="BA12" s="7">
        <f t="shared" si="12"/>
        <v>0</v>
      </c>
      <c r="BB12" s="54">
        <v>24</v>
      </c>
      <c r="BC12" s="7">
        <f t="shared" si="13"/>
        <v>0</v>
      </c>
      <c r="BD12" s="54">
        <v>12</v>
      </c>
      <c r="BE12" s="6">
        <f t="shared" si="14"/>
        <v>0</v>
      </c>
      <c r="BF12" s="54"/>
      <c r="BG12" s="6">
        <f t="shared" si="15"/>
        <v>0</v>
      </c>
      <c r="BH12" s="6">
        <f t="shared" si="32"/>
        <v>793000</v>
      </c>
      <c r="BI12" s="6">
        <f t="shared" si="32"/>
        <v>3172</v>
      </c>
      <c r="BJ12" s="6">
        <f t="shared" si="33"/>
        <v>433000</v>
      </c>
      <c r="BK12" s="7">
        <f t="shared" si="33"/>
        <v>1732</v>
      </c>
      <c r="BL12" s="101">
        <f t="shared" si="34"/>
        <v>1226000</v>
      </c>
      <c r="BM12" s="90">
        <f t="shared" si="34"/>
        <v>4904</v>
      </c>
      <c r="BN12" s="90"/>
      <c r="BO12" s="76" t="e">
        <f t="shared" si="35"/>
        <v>#DIV/0!</v>
      </c>
      <c r="BP12" s="2"/>
      <c r="BR12" s="55"/>
      <c r="BS12" s="55"/>
      <c r="BT12" s="55"/>
      <c r="BU12" s="55"/>
      <c r="BV12" s="173" t="s">
        <v>10</v>
      </c>
      <c r="BW12" s="190">
        <f t="shared" si="36"/>
        <v>1</v>
      </c>
      <c r="BX12" s="119">
        <v>263</v>
      </c>
      <c r="BY12" s="178">
        <v>799050</v>
      </c>
      <c r="BZ12" s="178">
        <f t="shared" si="16"/>
        <v>3038.2129277566542</v>
      </c>
      <c r="CA12" s="178">
        <v>430900</v>
      </c>
      <c r="CB12" s="179">
        <f t="shared" si="17"/>
        <v>1638.403041825095</v>
      </c>
      <c r="CC12" s="179">
        <v>14850</v>
      </c>
      <c r="CD12" s="180">
        <f t="shared" si="18"/>
        <v>1244800</v>
      </c>
      <c r="CE12" s="181">
        <f t="shared" si="37"/>
        <v>4733.0798479087453</v>
      </c>
      <c r="CF12" s="181"/>
      <c r="CG12" s="182" t="e">
        <f t="shared" si="38"/>
        <v>#DIV/0!</v>
      </c>
      <c r="CI12" s="326">
        <v>24.9</v>
      </c>
      <c r="CJ12" s="326">
        <v>27</v>
      </c>
      <c r="CK12" s="334">
        <v>3</v>
      </c>
      <c r="CL12" s="334">
        <v>1</v>
      </c>
      <c r="CM12" s="334">
        <v>1</v>
      </c>
      <c r="CN12" s="356">
        <f t="shared" si="19"/>
        <v>1.6666666666666667</v>
      </c>
      <c r="CP12" s="42" t="s">
        <v>183</v>
      </c>
      <c r="CR12" s="1">
        <v>0</v>
      </c>
    </row>
    <row r="13" spans="1:99" ht="23.5" customHeight="1" thickBot="1">
      <c r="A13" s="78" t="s">
        <v>11</v>
      </c>
      <c r="B13" s="68">
        <v>2</v>
      </c>
      <c r="C13" s="57">
        <f t="shared" si="0"/>
        <v>330</v>
      </c>
      <c r="D13" s="54">
        <v>180</v>
      </c>
      <c r="E13" s="7">
        <f t="shared" si="1"/>
        <v>594000</v>
      </c>
      <c r="F13" s="54">
        <v>30</v>
      </c>
      <c r="G13" s="7">
        <f t="shared" si="2"/>
        <v>114000</v>
      </c>
      <c r="H13" s="54">
        <v>30</v>
      </c>
      <c r="I13" s="6">
        <f t="shared" si="3"/>
        <v>144000</v>
      </c>
      <c r="J13" s="54">
        <v>90</v>
      </c>
      <c r="K13" s="6">
        <f t="shared" si="4"/>
        <v>180000</v>
      </c>
      <c r="L13" s="6">
        <f t="shared" si="20"/>
        <v>1032000</v>
      </c>
      <c r="M13" s="6">
        <f t="shared" si="21"/>
        <v>3127.2727272727275</v>
      </c>
      <c r="N13" s="70" t="s">
        <v>92</v>
      </c>
      <c r="O13" s="54">
        <v>180</v>
      </c>
      <c r="P13" s="6"/>
      <c r="Q13" s="76" t="e">
        <f t="shared" si="22"/>
        <v>#DIV/0!</v>
      </c>
      <c r="R13" s="2"/>
      <c r="T13" s="107">
        <v>3300</v>
      </c>
      <c r="U13" s="107">
        <v>3800</v>
      </c>
      <c r="V13" s="107">
        <v>4800</v>
      </c>
      <c r="W13" s="107">
        <v>2000</v>
      </c>
      <c r="X13" s="107"/>
      <c r="Y13" s="78" t="s">
        <v>11</v>
      </c>
      <c r="Z13" s="48">
        <f t="shared" si="5"/>
        <v>2</v>
      </c>
      <c r="AA13" s="57">
        <f t="shared" si="6"/>
        <v>330</v>
      </c>
      <c r="AB13" s="7">
        <f t="shared" si="7"/>
        <v>180</v>
      </c>
      <c r="AC13" s="7">
        <f t="shared" si="8"/>
        <v>306000</v>
      </c>
      <c r="AD13" s="7">
        <f t="shared" si="23"/>
        <v>30</v>
      </c>
      <c r="AE13" s="7">
        <f t="shared" si="9"/>
        <v>66000</v>
      </c>
      <c r="AF13" s="7">
        <f t="shared" si="24"/>
        <v>30</v>
      </c>
      <c r="AG13" s="7">
        <f t="shared" si="10"/>
        <v>66000</v>
      </c>
      <c r="AH13" s="7">
        <f t="shared" si="25"/>
        <v>90</v>
      </c>
      <c r="AI13" s="7">
        <f t="shared" si="11"/>
        <v>126000</v>
      </c>
      <c r="AJ13" s="7">
        <f t="shared" si="26"/>
        <v>564000</v>
      </c>
      <c r="AK13" s="6">
        <f t="shared" si="27"/>
        <v>1709.090909090909</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2</v>
      </c>
      <c r="AY13" s="57">
        <f t="shared" si="31"/>
        <v>330</v>
      </c>
      <c r="AZ13" s="54">
        <v>10</v>
      </c>
      <c r="BA13" s="7">
        <f t="shared" si="12"/>
        <v>0</v>
      </c>
      <c r="BB13" s="54">
        <v>28</v>
      </c>
      <c r="BC13" s="7">
        <f t="shared" si="13"/>
        <v>0</v>
      </c>
      <c r="BD13" s="54">
        <v>12</v>
      </c>
      <c r="BE13" s="6">
        <f t="shared" si="14"/>
        <v>0</v>
      </c>
      <c r="BF13" s="54"/>
      <c r="BG13" s="6">
        <f t="shared" si="15"/>
        <v>0</v>
      </c>
      <c r="BH13" s="6">
        <f t="shared" si="32"/>
        <v>1032000</v>
      </c>
      <c r="BI13" s="6">
        <f t="shared" si="32"/>
        <v>3127.2727272727275</v>
      </c>
      <c r="BJ13" s="6">
        <f t="shared" si="33"/>
        <v>564000</v>
      </c>
      <c r="BK13" s="7">
        <f t="shared" si="33"/>
        <v>1709.090909090909</v>
      </c>
      <c r="BL13" s="101">
        <f t="shared" si="34"/>
        <v>1596000</v>
      </c>
      <c r="BM13" s="90">
        <f t="shared" si="34"/>
        <v>4836.363636363636</v>
      </c>
      <c r="BN13" s="90"/>
      <c r="BO13" s="76" t="e">
        <f t="shared" si="35"/>
        <v>#DIV/0!</v>
      </c>
      <c r="BP13" s="2"/>
      <c r="BR13" s="55"/>
      <c r="BS13" s="55"/>
      <c r="BT13" s="55"/>
      <c r="BU13" s="55"/>
      <c r="BV13" s="183" t="s">
        <v>11</v>
      </c>
      <c r="BW13" s="190">
        <f t="shared" si="36"/>
        <v>2</v>
      </c>
      <c r="BX13" s="119">
        <v>368</v>
      </c>
      <c r="BY13" s="178">
        <v>1077700</v>
      </c>
      <c r="BZ13" s="178">
        <f t="shared" si="16"/>
        <v>2928.532608695652</v>
      </c>
      <c r="CA13" s="178">
        <v>588200</v>
      </c>
      <c r="CB13" s="179">
        <f t="shared" si="17"/>
        <v>1598.3695652173913</v>
      </c>
      <c r="CC13" s="179">
        <v>31350</v>
      </c>
      <c r="CD13" s="180">
        <f t="shared" si="18"/>
        <v>1697250</v>
      </c>
      <c r="CE13" s="181">
        <f t="shared" si="37"/>
        <v>4612.092391304348</v>
      </c>
      <c r="CF13" s="181"/>
      <c r="CG13" s="182" t="e">
        <f t="shared" si="38"/>
        <v>#DIV/0!</v>
      </c>
      <c r="CI13" s="326">
        <v>20.7</v>
      </c>
      <c r="CJ13" s="326">
        <v>29.1</v>
      </c>
      <c r="CK13" s="334">
        <v>5</v>
      </c>
      <c r="CL13" s="334">
        <v>1</v>
      </c>
      <c r="CM13" s="334">
        <v>5</v>
      </c>
      <c r="CN13" s="357">
        <f t="shared" si="19"/>
        <v>3.6666666666666665</v>
      </c>
      <c r="CP13" s="1" t="s">
        <v>186</v>
      </c>
    </row>
    <row r="14" spans="1:99" s="378" customFormat="1" ht="36" customHeight="1" thickTop="1" thickBot="1">
      <c r="A14" s="1516" t="s">
        <v>16</v>
      </c>
      <c r="B14" s="1497"/>
      <c r="C14" s="191">
        <f>SUM(C7:C13)</f>
        <v>580</v>
      </c>
      <c r="D14" s="191">
        <f>SUM(D7:D13)</f>
        <v>310</v>
      </c>
      <c r="E14" s="191">
        <f t="shared" ref="E14:J14" si="39">SUM(E7:E13)</f>
        <v>1023000</v>
      </c>
      <c r="F14" s="191">
        <f t="shared" si="39"/>
        <v>60</v>
      </c>
      <c r="G14" s="191">
        <f t="shared" si="39"/>
        <v>228000</v>
      </c>
      <c r="H14" s="191">
        <f t="shared" si="39"/>
        <v>55</v>
      </c>
      <c r="I14" s="191">
        <f t="shared" si="39"/>
        <v>264000</v>
      </c>
      <c r="J14" s="191">
        <f t="shared" si="39"/>
        <v>155</v>
      </c>
      <c r="K14" s="191">
        <f>SUM(K7:K13)</f>
        <v>310000</v>
      </c>
      <c r="L14" s="191">
        <f>SUM(L7:L13)</f>
        <v>1825000</v>
      </c>
      <c r="M14" s="191">
        <f>L14/C14</f>
        <v>3146.5517241379312</v>
      </c>
      <c r="N14" s="376"/>
      <c r="O14" s="191">
        <f>SUM(O7:O13)</f>
        <v>340</v>
      </c>
      <c r="P14" s="191">
        <f>SUM(P7:P13)</f>
        <v>0</v>
      </c>
      <c r="Q14" s="194" t="e">
        <f t="shared" si="22"/>
        <v>#DIV/0!</v>
      </c>
      <c r="R14" s="377"/>
      <c r="T14" s="378" t="s">
        <v>48</v>
      </c>
      <c r="U14" s="377" t="e">
        <f>C14/W14</f>
        <v>#DIV/0!</v>
      </c>
      <c r="V14" s="379" t="s">
        <v>49</v>
      </c>
      <c r="W14" s="380">
        <v>0</v>
      </c>
      <c r="Y14" s="1516" t="s">
        <v>16</v>
      </c>
      <c r="Z14" s="1497"/>
      <c r="AA14" s="192">
        <f>SUM(AA7:AA13)</f>
        <v>580</v>
      </c>
      <c r="AB14" s="192">
        <f>SUM(AB7:AB13)</f>
        <v>310</v>
      </c>
      <c r="AC14" s="192">
        <f t="shared" ref="AC14:AH14" si="40">SUM(AC7:AC13)</f>
        <v>527000</v>
      </c>
      <c r="AD14" s="192">
        <f t="shared" si="40"/>
        <v>60</v>
      </c>
      <c r="AE14" s="192">
        <f t="shared" si="40"/>
        <v>132000</v>
      </c>
      <c r="AF14" s="192">
        <f t="shared" si="40"/>
        <v>55</v>
      </c>
      <c r="AG14" s="192">
        <f t="shared" si="40"/>
        <v>121000</v>
      </c>
      <c r="AH14" s="192">
        <f t="shared" si="40"/>
        <v>155</v>
      </c>
      <c r="AI14" s="192">
        <f>SUM(AI7:AI13)</f>
        <v>217000</v>
      </c>
      <c r="AJ14" s="192">
        <f>SUM(AJ7:AJ13)</f>
        <v>997000</v>
      </c>
      <c r="AK14" s="191">
        <f>AJ14/AA14</f>
        <v>1718.9655172413793</v>
      </c>
      <c r="AL14" s="376"/>
      <c r="AM14" s="191">
        <f>SUM(AM7:AM13)</f>
        <v>340</v>
      </c>
      <c r="AN14" s="191">
        <f>SUM(AN7:AN13)</f>
        <v>0</v>
      </c>
      <c r="AO14" s="194" t="e">
        <f>(AJ14+BH14)/AN14</f>
        <v>#DIV/0!</v>
      </c>
      <c r="AP14" s="377"/>
      <c r="AR14" s="378" t="s">
        <v>48</v>
      </c>
      <c r="AS14" s="377" t="e">
        <f>AA14/AU14</f>
        <v>#DIV/0!</v>
      </c>
      <c r="AT14" s="379" t="s">
        <v>49</v>
      </c>
      <c r="AU14" s="378">
        <f>W14</f>
        <v>0</v>
      </c>
      <c r="AW14" s="1516" t="s">
        <v>16</v>
      </c>
      <c r="AX14" s="1497"/>
      <c r="AY14" s="192">
        <f t="shared" si="31"/>
        <v>580</v>
      </c>
      <c r="AZ14" s="191">
        <f>SUM(AZ7:AZ13)</f>
        <v>84</v>
      </c>
      <c r="BA14" s="191">
        <f t="shared" ref="BA14:BF14" si="41">SUM(BA7:BA13)</f>
        <v>0</v>
      </c>
      <c r="BB14" s="191">
        <f t="shared" si="41"/>
        <v>120</v>
      </c>
      <c r="BC14" s="191">
        <f t="shared" si="41"/>
        <v>0</v>
      </c>
      <c r="BD14" s="191">
        <f t="shared" si="41"/>
        <v>60</v>
      </c>
      <c r="BE14" s="191">
        <f t="shared" si="41"/>
        <v>0</v>
      </c>
      <c r="BF14" s="191">
        <f t="shared" si="41"/>
        <v>0</v>
      </c>
      <c r="BG14" s="191">
        <f>SUM(BG7:BG13)</f>
        <v>0</v>
      </c>
      <c r="BH14" s="381">
        <f t="shared" si="32"/>
        <v>1825000</v>
      </c>
      <c r="BI14" s="381">
        <f>M14</f>
        <v>3146.5517241379312</v>
      </c>
      <c r="BJ14" s="381">
        <f t="shared" si="33"/>
        <v>997000</v>
      </c>
      <c r="BK14" s="382">
        <f>AK14</f>
        <v>1718.9655172413793</v>
      </c>
      <c r="BL14" s="191">
        <f>SUM(BL7:BL13)</f>
        <v>2822000</v>
      </c>
      <c r="BM14" s="383">
        <f>BI14+BK14</f>
        <v>4865.5172413793107</v>
      </c>
      <c r="BN14" s="193"/>
      <c r="BO14" s="194" t="e">
        <f t="shared" si="35"/>
        <v>#DIV/0!</v>
      </c>
      <c r="BP14" s="377"/>
      <c r="BR14" s="378" t="s">
        <v>48</v>
      </c>
      <c r="BS14" s="377" t="e">
        <f>AY14/BU14</f>
        <v>#DIV/0!</v>
      </c>
      <c r="BT14" s="379" t="s">
        <v>49</v>
      </c>
      <c r="BU14" s="378">
        <f>W14</f>
        <v>0</v>
      </c>
      <c r="BV14" s="1516" t="s">
        <v>16</v>
      </c>
      <c r="BW14" s="1497"/>
      <c r="BX14" s="191">
        <f>SUM(BX7:BX13)</f>
        <v>631</v>
      </c>
      <c r="BY14" s="191">
        <f>SUM(BY7:BY13)</f>
        <v>1876750</v>
      </c>
      <c r="BZ14" s="191">
        <f t="shared" si="16"/>
        <v>2974.2472266244058</v>
      </c>
      <c r="CA14" s="191">
        <f>SUM(CA7:CA13)</f>
        <v>1019100</v>
      </c>
      <c r="CB14" s="192">
        <f t="shared" si="17"/>
        <v>1615.0554675118858</v>
      </c>
      <c r="CC14" s="192">
        <f>CB14/BY14</f>
        <v>8.6055972692787304E-4</v>
      </c>
      <c r="CD14" s="191">
        <f>BY14+CA14</f>
        <v>2895850</v>
      </c>
      <c r="CE14" s="193">
        <f>CD14/BX14</f>
        <v>4589.3026941362914</v>
      </c>
      <c r="CF14" s="193">
        <f>SUM(CF7:CF13)</f>
        <v>0</v>
      </c>
      <c r="CG14" s="194" t="e">
        <f t="shared" si="38"/>
        <v>#DIV/0!</v>
      </c>
      <c r="CH14" s="378">
        <v>2</v>
      </c>
      <c r="CI14" s="393">
        <f>SUM(CI7:CI13)/CH14</f>
        <v>22.799999999999997</v>
      </c>
      <c r="CJ14" s="394">
        <f>SUM(CJ7:CJ13)/CH14</f>
        <v>28.05</v>
      </c>
      <c r="CK14" s="411">
        <f>SUM(CK7:CK13)/CH14</f>
        <v>4</v>
      </c>
      <c r="CL14" s="411">
        <f>SUM(CL7:CL13)/CH14</f>
        <v>1</v>
      </c>
      <c r="CM14" s="411">
        <f>SUM(CM7:CM13)/CH14</f>
        <v>3</v>
      </c>
      <c r="CN14" s="412">
        <f t="shared" si="19"/>
        <v>2.6666666666666665</v>
      </c>
      <c r="CO14" s="378">
        <v>15</v>
      </c>
      <c r="CP14" s="1411">
        <f>CD14/CH14</f>
        <v>1447925</v>
      </c>
      <c r="CQ14" s="1412"/>
      <c r="CR14" s="1412"/>
      <c r="CS14" s="1412"/>
      <c r="CT14" s="1413"/>
      <c r="CU14" s="368" t="s">
        <v>197</v>
      </c>
    </row>
    <row r="15" spans="1:99"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3"/>
      <c r="CI15" s="1420" t="str">
        <f>BV15</f>
        <v>2nd week</v>
      </c>
      <c r="CJ15" s="1420"/>
      <c r="CK15" s="1420"/>
      <c r="CL15" s="1420"/>
      <c r="CM15" s="1420"/>
      <c r="CN15" s="1420"/>
    </row>
    <row r="16" spans="1:99"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126</v>
      </c>
      <c r="CE16" s="175" t="s">
        <v>77</v>
      </c>
      <c r="CF16" s="175" t="s">
        <v>129</v>
      </c>
      <c r="CG16" s="176" t="s">
        <v>128</v>
      </c>
      <c r="CI16" s="331" t="s">
        <v>172</v>
      </c>
      <c r="CJ16" s="332" t="s">
        <v>173</v>
      </c>
      <c r="CK16" s="65" t="s">
        <v>174</v>
      </c>
      <c r="CL16" s="65" t="s">
        <v>175</v>
      </c>
      <c r="CM16" s="65" t="s">
        <v>176</v>
      </c>
      <c r="CN16" s="333" t="s">
        <v>184</v>
      </c>
      <c r="CP16" s="1" t="s">
        <v>179</v>
      </c>
      <c r="CR16" s="46" t="s">
        <v>182</v>
      </c>
    </row>
    <row r="17" spans="1:98" ht="23.5" customHeight="1">
      <c r="A17" s="75" t="s">
        <v>5</v>
      </c>
      <c r="B17" s="68">
        <v>3</v>
      </c>
      <c r="C17" s="57">
        <f t="shared" ref="C17:C23" si="42">D17+F17+H17+J17</f>
        <v>300</v>
      </c>
      <c r="D17" s="54">
        <v>170</v>
      </c>
      <c r="E17" s="7">
        <f t="shared" ref="E17:E23" si="43">D17*T17</f>
        <v>561000</v>
      </c>
      <c r="F17" s="54">
        <v>30</v>
      </c>
      <c r="G17" s="7">
        <f t="shared" ref="G17:G23" si="44">F17*U17</f>
        <v>114000</v>
      </c>
      <c r="H17" s="54">
        <v>30</v>
      </c>
      <c r="I17" s="6">
        <f t="shared" ref="I17:I23" si="45">H17*V17</f>
        <v>144000</v>
      </c>
      <c r="J17" s="54">
        <v>70</v>
      </c>
      <c r="K17" s="6">
        <f t="shared" ref="K17:K23" si="46">J17*W17</f>
        <v>140000</v>
      </c>
      <c r="L17" s="6">
        <f>E17+G17+I17+K17</f>
        <v>959000</v>
      </c>
      <c r="M17" s="6">
        <f>L17/C17</f>
        <v>3196.6666666666665</v>
      </c>
      <c r="N17" s="70" t="s">
        <v>93</v>
      </c>
      <c r="O17" s="54">
        <v>170</v>
      </c>
      <c r="P17" s="54"/>
      <c r="Q17" s="76" t="e">
        <f>L17/P17</f>
        <v>#DIV/0!</v>
      </c>
      <c r="R17" s="2"/>
      <c r="T17" s="107">
        <v>3300</v>
      </c>
      <c r="U17" s="107">
        <v>3800</v>
      </c>
      <c r="V17" s="107">
        <v>4800</v>
      </c>
      <c r="W17" s="107">
        <v>2000</v>
      </c>
      <c r="X17" s="107"/>
      <c r="Y17" s="75" t="s">
        <v>5</v>
      </c>
      <c r="Z17" s="48">
        <f t="shared" ref="Z17:Z23" si="47">B17</f>
        <v>3</v>
      </c>
      <c r="AA17" s="57">
        <f t="shared" ref="AA17:AA23" si="48">AB17+AD17+AF17+AH17</f>
        <v>300</v>
      </c>
      <c r="AB17" s="7">
        <f t="shared" ref="AB17:AB23" si="49">D17</f>
        <v>170</v>
      </c>
      <c r="AC17" s="7">
        <f t="shared" ref="AC17:AC23" si="50">AB17*AR17</f>
        <v>289000</v>
      </c>
      <c r="AD17" s="7">
        <f>F17</f>
        <v>30</v>
      </c>
      <c r="AE17" s="7">
        <f t="shared" ref="AE17:AE23" si="51">AD17*AS17</f>
        <v>66000</v>
      </c>
      <c r="AF17" s="7">
        <f>H17</f>
        <v>30</v>
      </c>
      <c r="AG17" s="7">
        <f t="shared" ref="AG17:AG23" si="52">AF17*AT17</f>
        <v>66000</v>
      </c>
      <c r="AH17" s="7">
        <f>J17</f>
        <v>70</v>
      </c>
      <c r="AI17" s="7">
        <f t="shared" ref="AI17:AI23" si="53">AH17*AU17</f>
        <v>98000</v>
      </c>
      <c r="AJ17" s="7">
        <f>AC17+AE17+AG17+AI17</f>
        <v>519000</v>
      </c>
      <c r="AK17" s="6">
        <f>AJ17/AA17</f>
        <v>1730</v>
      </c>
      <c r="AL17" s="70" t="str">
        <f>N17</f>
        <v>TOP2</v>
      </c>
      <c r="AM17" s="7">
        <f>O17</f>
        <v>170</v>
      </c>
      <c r="AN17" s="6">
        <f>P17</f>
        <v>0</v>
      </c>
      <c r="AO17" s="76" t="e">
        <f>(AJ17+BH17)/AN17</f>
        <v>#DIV/0!</v>
      </c>
      <c r="AP17" s="2"/>
      <c r="AR17" s="107">
        <v>1700</v>
      </c>
      <c r="AS17" s="107">
        <v>2200</v>
      </c>
      <c r="AT17" s="107">
        <v>2200</v>
      </c>
      <c r="AU17" s="107">
        <v>1400</v>
      </c>
      <c r="AV17" s="107"/>
      <c r="AW17" s="75" t="s">
        <v>5</v>
      </c>
      <c r="AX17" s="48">
        <f>B17</f>
        <v>3</v>
      </c>
      <c r="AY17" s="57">
        <f>C17</f>
        <v>300</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959000</v>
      </c>
      <c r="BI17" s="6">
        <f>M17</f>
        <v>3196.6666666666665</v>
      </c>
      <c r="BJ17" s="6">
        <f>AJ17</f>
        <v>519000</v>
      </c>
      <c r="BK17" s="7">
        <f>AK17</f>
        <v>1730</v>
      </c>
      <c r="BL17" s="101">
        <f>BH17+BJ17</f>
        <v>1478000</v>
      </c>
      <c r="BM17" s="90">
        <f>BI17+BK17</f>
        <v>4926.6666666666661</v>
      </c>
      <c r="BN17" s="90"/>
      <c r="BO17" s="76" t="e">
        <f>Q17+AO17</f>
        <v>#DIV/0!</v>
      </c>
      <c r="BP17" s="2"/>
      <c r="BR17" s="55"/>
      <c r="BS17" s="55"/>
      <c r="BT17" s="55"/>
      <c r="BU17" s="55"/>
      <c r="BV17" s="177" t="s">
        <v>5</v>
      </c>
      <c r="BW17" s="190">
        <f>AX17</f>
        <v>3</v>
      </c>
      <c r="BX17" s="119">
        <v>343</v>
      </c>
      <c r="BY17" s="178">
        <v>973500</v>
      </c>
      <c r="BZ17" s="178">
        <f t="shared" ref="BZ17:BZ24" si="58">BY17/BX17</f>
        <v>2838.1924198250731</v>
      </c>
      <c r="CA17" s="178">
        <v>518250</v>
      </c>
      <c r="CB17" s="179">
        <f t="shared" ref="CB17:CB24" si="59">CA17/BX17</f>
        <v>1510.9329446064139</v>
      </c>
      <c r="CC17" s="179">
        <v>30800</v>
      </c>
      <c r="CD17" s="180">
        <f t="shared" ref="CD17:CD23" si="60">BY17+CA17+CC17</f>
        <v>1522550</v>
      </c>
      <c r="CE17" s="181">
        <f>CD17/BX17</f>
        <v>4438.921282798834</v>
      </c>
      <c r="CF17" s="181"/>
      <c r="CG17" s="182" t="e">
        <f>CD17/CF17</f>
        <v>#DIV/0!</v>
      </c>
      <c r="CI17" s="326">
        <v>18.600000000000001</v>
      </c>
      <c r="CJ17" s="326">
        <v>29.8</v>
      </c>
      <c r="CK17" s="334">
        <v>5</v>
      </c>
      <c r="CL17" s="334">
        <v>5</v>
      </c>
      <c r="CM17" s="334">
        <v>5</v>
      </c>
      <c r="CN17" s="356">
        <f>SUM(CK17:CM17)/3</f>
        <v>5</v>
      </c>
      <c r="CP17" s="355" t="s">
        <v>180</v>
      </c>
      <c r="CQ17" s="3"/>
      <c r="CR17" s="354">
        <v>5</v>
      </c>
    </row>
    <row r="18" spans="1:98" ht="23.5" customHeight="1">
      <c r="A18" s="77" t="s">
        <v>6</v>
      </c>
      <c r="B18" s="68">
        <v>4</v>
      </c>
      <c r="C18" s="57">
        <f t="shared" si="42"/>
        <v>0</v>
      </c>
      <c r="D18" s="54"/>
      <c r="E18" s="7">
        <f t="shared" si="43"/>
        <v>0</v>
      </c>
      <c r="F18" s="54"/>
      <c r="G18" s="7">
        <f t="shared" si="44"/>
        <v>0</v>
      </c>
      <c r="H18" s="54"/>
      <c r="I18" s="6">
        <f t="shared" si="45"/>
        <v>0</v>
      </c>
      <c r="J18" s="54"/>
      <c r="K18" s="6">
        <f t="shared" si="46"/>
        <v>0</v>
      </c>
      <c r="L18" s="6">
        <f t="shared" ref="L18:L23" si="61">E18+G18+I18+K18</f>
        <v>0</v>
      </c>
      <c r="M18" s="6" t="e">
        <f t="shared" ref="M18:M23" si="62">L18/C18</f>
        <v>#DIV/0!</v>
      </c>
      <c r="N18" s="70"/>
      <c r="O18" s="54"/>
      <c r="P18" s="54"/>
      <c r="Q18" s="76" t="e">
        <f t="shared" ref="Q18:Q24" si="63">L18/P18</f>
        <v>#DIV/0!</v>
      </c>
      <c r="R18" s="2"/>
      <c r="T18" s="107">
        <v>3300</v>
      </c>
      <c r="U18" s="107">
        <v>3800</v>
      </c>
      <c r="V18" s="107">
        <v>4800</v>
      </c>
      <c r="W18" s="107">
        <v>2000</v>
      </c>
      <c r="X18" s="107"/>
      <c r="Y18" s="77" t="s">
        <v>6</v>
      </c>
      <c r="Z18" s="48">
        <f t="shared" si="47"/>
        <v>4</v>
      </c>
      <c r="AA18" s="57">
        <f t="shared" si="48"/>
        <v>0</v>
      </c>
      <c r="AB18" s="7">
        <f t="shared" si="49"/>
        <v>0</v>
      </c>
      <c r="AC18" s="7">
        <f t="shared" si="50"/>
        <v>0</v>
      </c>
      <c r="AD18" s="7">
        <f t="shared" ref="AD18:AD23" si="64">F18</f>
        <v>0</v>
      </c>
      <c r="AE18" s="7">
        <f t="shared" si="51"/>
        <v>0</v>
      </c>
      <c r="AF18" s="7">
        <f t="shared" ref="AF18:AF23" si="65">H18</f>
        <v>0</v>
      </c>
      <c r="AG18" s="7">
        <f t="shared" si="52"/>
        <v>0</v>
      </c>
      <c r="AH18" s="7">
        <f t="shared" ref="AH18:AH23" si="66">J18</f>
        <v>0</v>
      </c>
      <c r="AI18" s="7">
        <f t="shared" si="53"/>
        <v>0</v>
      </c>
      <c r="AJ18" s="7">
        <f t="shared" ref="AJ18:AJ23" si="67">AC18+AE18+AG18+AI18</f>
        <v>0</v>
      </c>
      <c r="AK18" s="6" t="e">
        <f t="shared" ref="AK18:AK23" si="68">AJ18/AA18</f>
        <v>#DIV/0!</v>
      </c>
      <c r="AL18" s="70">
        <f t="shared" ref="AL18:AN23" si="69">N18</f>
        <v>0</v>
      </c>
      <c r="AM18" s="7">
        <f t="shared" si="69"/>
        <v>0</v>
      </c>
      <c r="AN18" s="6">
        <f t="shared" si="69"/>
        <v>0</v>
      </c>
      <c r="AO18" s="76" t="e">
        <f t="shared" ref="AO18:AO23" si="70">(AJ18+BH18)/AN18</f>
        <v>#DIV/0!</v>
      </c>
      <c r="AP18" s="2"/>
      <c r="AR18" s="107">
        <v>1700</v>
      </c>
      <c r="AS18" s="107">
        <v>2200</v>
      </c>
      <c r="AT18" s="107">
        <v>2200</v>
      </c>
      <c r="AU18" s="107">
        <v>1400</v>
      </c>
      <c r="AV18" s="107"/>
      <c r="AW18" s="77" t="s">
        <v>6</v>
      </c>
      <c r="AX18" s="48">
        <f t="shared" ref="AX18:AX23" si="71">B18</f>
        <v>4</v>
      </c>
      <c r="AY18" s="57">
        <f t="shared" ref="AY18:AY24" si="72">C18</f>
        <v>0</v>
      </c>
      <c r="AZ18" s="54">
        <v>22</v>
      </c>
      <c r="BA18" s="7">
        <f t="shared" si="54"/>
        <v>0</v>
      </c>
      <c r="BB18" s="54">
        <v>10</v>
      </c>
      <c r="BC18" s="7">
        <f t="shared" si="55"/>
        <v>0</v>
      </c>
      <c r="BD18" s="54">
        <v>6</v>
      </c>
      <c r="BE18" s="6">
        <f t="shared" si="56"/>
        <v>0</v>
      </c>
      <c r="BF18" s="54"/>
      <c r="BG18" s="6">
        <f t="shared" si="57"/>
        <v>0</v>
      </c>
      <c r="BH18" s="6">
        <f t="shared" ref="BH18:BI24" si="73">L18</f>
        <v>0</v>
      </c>
      <c r="BI18" s="6" t="e">
        <f t="shared" si="73"/>
        <v>#DIV/0!</v>
      </c>
      <c r="BJ18" s="6">
        <f t="shared" ref="BJ18:BK24" si="74">AJ18</f>
        <v>0</v>
      </c>
      <c r="BK18" s="7" t="e">
        <f t="shared" si="74"/>
        <v>#DIV/0!</v>
      </c>
      <c r="BL18" s="101">
        <f t="shared" ref="BL18:BM23" si="75">BH18+BJ18</f>
        <v>0</v>
      </c>
      <c r="BM18" s="90" t="e">
        <f t="shared" si="75"/>
        <v>#DIV/0!</v>
      </c>
      <c r="BN18" s="90"/>
      <c r="BO18" s="76" t="e">
        <f t="shared" ref="BO18:BO24" si="76">Q18+AO18</f>
        <v>#DIV/0!</v>
      </c>
      <c r="BP18" s="2"/>
      <c r="BR18" s="55"/>
      <c r="BS18" s="55"/>
      <c r="BT18" s="55"/>
      <c r="BU18" s="55"/>
      <c r="BV18" s="173" t="s">
        <v>6</v>
      </c>
      <c r="BW18" s="190">
        <f t="shared" ref="BW18:BW23" si="77">AX18</f>
        <v>4</v>
      </c>
      <c r="BX18" s="119"/>
      <c r="BY18" s="178"/>
      <c r="BZ18" s="178" t="e">
        <f t="shared" si="58"/>
        <v>#DIV/0!</v>
      </c>
      <c r="CA18" s="178"/>
      <c r="CB18" s="179" t="e">
        <f t="shared" si="59"/>
        <v>#DIV/0!</v>
      </c>
      <c r="CC18" s="179"/>
      <c r="CD18" s="180">
        <f t="shared" si="60"/>
        <v>0</v>
      </c>
      <c r="CE18" s="181" t="e">
        <f t="shared" ref="CE18:CE23" si="78">CD18/BX18</f>
        <v>#DIV/0!</v>
      </c>
      <c r="CF18" s="181"/>
      <c r="CG18" s="182" t="e">
        <f t="shared" ref="CG18:CG24" si="79">CD18/CF18</f>
        <v>#DIV/0!</v>
      </c>
      <c r="CI18" s="326"/>
      <c r="CJ18" s="326"/>
      <c r="CK18" s="334"/>
      <c r="CL18" s="334"/>
      <c r="CM18" s="334"/>
      <c r="CN18" s="356">
        <f t="shared" ref="CN18:CN23" si="80">SUM(CK18:CM18)/3</f>
        <v>0</v>
      </c>
      <c r="CP18" s="42" t="s">
        <v>181</v>
      </c>
      <c r="CR18" s="1">
        <v>4</v>
      </c>
    </row>
    <row r="19" spans="1:98" ht="23.5" customHeight="1">
      <c r="A19" s="77" t="s">
        <v>7</v>
      </c>
      <c r="B19" s="68">
        <v>5</v>
      </c>
      <c r="C19" s="57">
        <f t="shared" si="42"/>
        <v>0</v>
      </c>
      <c r="D19" s="54"/>
      <c r="E19" s="7">
        <f t="shared" si="43"/>
        <v>0</v>
      </c>
      <c r="F19" s="54"/>
      <c r="G19" s="7">
        <f t="shared" si="44"/>
        <v>0</v>
      </c>
      <c r="H19" s="54"/>
      <c r="I19" s="6">
        <f t="shared" si="45"/>
        <v>0</v>
      </c>
      <c r="J19" s="54"/>
      <c r="K19" s="6">
        <f t="shared" si="46"/>
        <v>0</v>
      </c>
      <c r="L19" s="6">
        <f t="shared" si="61"/>
        <v>0</v>
      </c>
      <c r="M19" s="6" t="e">
        <f t="shared" si="62"/>
        <v>#DIV/0!</v>
      </c>
      <c r="N19" s="70"/>
      <c r="O19" s="54"/>
      <c r="P19" s="54"/>
      <c r="Q19" s="76" t="e">
        <f t="shared" si="63"/>
        <v>#DIV/0!</v>
      </c>
      <c r="R19" s="2"/>
      <c r="T19" s="107">
        <v>3300</v>
      </c>
      <c r="U19" s="107">
        <v>3800</v>
      </c>
      <c r="V19" s="107">
        <v>4800</v>
      </c>
      <c r="W19" s="107">
        <v>2000</v>
      </c>
      <c r="X19" s="107"/>
      <c r="Y19" s="77" t="s">
        <v>7</v>
      </c>
      <c r="Z19" s="48">
        <f t="shared" si="47"/>
        <v>5</v>
      </c>
      <c r="AA19" s="57">
        <f t="shared" si="48"/>
        <v>0</v>
      </c>
      <c r="AB19" s="7">
        <f t="shared" si="49"/>
        <v>0</v>
      </c>
      <c r="AC19" s="7">
        <f t="shared" si="50"/>
        <v>0</v>
      </c>
      <c r="AD19" s="7">
        <f t="shared" si="64"/>
        <v>0</v>
      </c>
      <c r="AE19" s="7">
        <f t="shared" si="51"/>
        <v>0</v>
      </c>
      <c r="AF19" s="7">
        <f t="shared" si="65"/>
        <v>0</v>
      </c>
      <c r="AG19" s="7">
        <f t="shared" si="52"/>
        <v>0</v>
      </c>
      <c r="AH19" s="7">
        <f t="shared" si="66"/>
        <v>0</v>
      </c>
      <c r="AI19" s="7">
        <f t="shared" si="53"/>
        <v>0</v>
      </c>
      <c r="AJ19" s="7">
        <f t="shared" si="67"/>
        <v>0</v>
      </c>
      <c r="AK19" s="6" t="e">
        <f t="shared" si="68"/>
        <v>#DIV/0!</v>
      </c>
      <c r="AL19" s="70">
        <f t="shared" si="69"/>
        <v>0</v>
      </c>
      <c r="AM19" s="7">
        <f t="shared" si="69"/>
        <v>0</v>
      </c>
      <c r="AN19" s="6">
        <f t="shared" si="69"/>
        <v>0</v>
      </c>
      <c r="AO19" s="76" t="e">
        <f t="shared" si="70"/>
        <v>#DIV/0!</v>
      </c>
      <c r="AP19" s="2"/>
      <c r="AR19" s="107">
        <v>1700</v>
      </c>
      <c r="AS19" s="107">
        <v>2200</v>
      </c>
      <c r="AT19" s="107">
        <v>2200</v>
      </c>
      <c r="AU19" s="107">
        <v>1400</v>
      </c>
      <c r="AV19" s="107"/>
      <c r="AW19" s="77" t="s">
        <v>7</v>
      </c>
      <c r="AX19" s="48">
        <f t="shared" si="71"/>
        <v>5</v>
      </c>
      <c r="AY19" s="57">
        <f t="shared" si="72"/>
        <v>0</v>
      </c>
      <c r="AZ19" s="54">
        <v>22</v>
      </c>
      <c r="BA19" s="7">
        <f t="shared" si="54"/>
        <v>0</v>
      </c>
      <c r="BB19" s="54">
        <v>10</v>
      </c>
      <c r="BC19" s="7">
        <f t="shared" si="55"/>
        <v>0</v>
      </c>
      <c r="BD19" s="54">
        <v>6</v>
      </c>
      <c r="BE19" s="6">
        <f t="shared" si="56"/>
        <v>0</v>
      </c>
      <c r="BF19" s="54"/>
      <c r="BG19" s="6">
        <f t="shared" si="57"/>
        <v>0</v>
      </c>
      <c r="BH19" s="6">
        <f t="shared" si="73"/>
        <v>0</v>
      </c>
      <c r="BI19" s="6" t="e">
        <f t="shared" si="73"/>
        <v>#DIV/0!</v>
      </c>
      <c r="BJ19" s="6">
        <f t="shared" si="74"/>
        <v>0</v>
      </c>
      <c r="BK19" s="7" t="e">
        <f t="shared" si="74"/>
        <v>#DIV/0!</v>
      </c>
      <c r="BL19" s="101">
        <f t="shared" si="75"/>
        <v>0</v>
      </c>
      <c r="BM19" s="90" t="e">
        <f t="shared" si="75"/>
        <v>#DIV/0!</v>
      </c>
      <c r="BN19" s="90"/>
      <c r="BO19" s="76" t="e">
        <f t="shared" si="76"/>
        <v>#DIV/0!</v>
      </c>
      <c r="BP19" s="2"/>
      <c r="BR19" s="55"/>
      <c r="BS19" s="55"/>
      <c r="BT19" s="55"/>
      <c r="BU19" s="55"/>
      <c r="BV19" s="173" t="s">
        <v>7</v>
      </c>
      <c r="BW19" s="190">
        <f t="shared" si="77"/>
        <v>5</v>
      </c>
      <c r="BX19" s="119"/>
      <c r="BY19" s="178"/>
      <c r="BZ19" s="178" t="e">
        <f t="shared" si="58"/>
        <v>#DIV/0!</v>
      </c>
      <c r="CA19" s="178"/>
      <c r="CB19" s="179" t="e">
        <f t="shared" si="59"/>
        <v>#DIV/0!</v>
      </c>
      <c r="CC19" s="179"/>
      <c r="CD19" s="180">
        <f t="shared" si="60"/>
        <v>0</v>
      </c>
      <c r="CE19" s="181" t="e">
        <f t="shared" si="78"/>
        <v>#DIV/0!</v>
      </c>
      <c r="CF19" s="181"/>
      <c r="CG19" s="182" t="e">
        <f t="shared" si="79"/>
        <v>#DIV/0!</v>
      </c>
      <c r="CI19" s="326"/>
      <c r="CJ19" s="326"/>
      <c r="CK19" s="334"/>
      <c r="CL19" s="334"/>
      <c r="CM19" s="334"/>
      <c r="CN19" s="356">
        <f t="shared" si="80"/>
        <v>0</v>
      </c>
      <c r="CP19" s="42" t="s">
        <v>185</v>
      </c>
      <c r="CR19" s="1">
        <v>3</v>
      </c>
    </row>
    <row r="20" spans="1:98" ht="23.5" customHeight="1">
      <c r="A20" s="77" t="s">
        <v>8</v>
      </c>
      <c r="B20" s="68">
        <v>6</v>
      </c>
      <c r="C20" s="57">
        <f t="shared" si="42"/>
        <v>0</v>
      </c>
      <c r="D20" s="54"/>
      <c r="E20" s="7">
        <f t="shared" si="43"/>
        <v>0</v>
      </c>
      <c r="F20" s="54"/>
      <c r="G20" s="7">
        <f t="shared" si="44"/>
        <v>0</v>
      </c>
      <c r="H20" s="54"/>
      <c r="I20" s="6">
        <f t="shared" si="45"/>
        <v>0</v>
      </c>
      <c r="J20" s="54"/>
      <c r="K20" s="6">
        <f t="shared" si="46"/>
        <v>0</v>
      </c>
      <c r="L20" s="6">
        <f t="shared" si="61"/>
        <v>0</v>
      </c>
      <c r="M20" s="6" t="e">
        <f t="shared" si="62"/>
        <v>#DIV/0!</v>
      </c>
      <c r="N20" s="70"/>
      <c r="O20" s="54"/>
      <c r="P20" s="54"/>
      <c r="Q20" s="76" t="e">
        <f t="shared" si="63"/>
        <v>#DIV/0!</v>
      </c>
      <c r="R20" s="2"/>
      <c r="T20" s="107">
        <v>3300</v>
      </c>
      <c r="U20" s="107">
        <v>3800</v>
      </c>
      <c r="V20" s="107">
        <v>4800</v>
      </c>
      <c r="W20" s="107">
        <v>2000</v>
      </c>
      <c r="X20" s="107"/>
      <c r="Y20" s="77" t="s">
        <v>8</v>
      </c>
      <c r="Z20" s="48">
        <f t="shared" si="47"/>
        <v>6</v>
      </c>
      <c r="AA20" s="57">
        <f t="shared" si="48"/>
        <v>0</v>
      </c>
      <c r="AB20" s="7">
        <f t="shared" si="49"/>
        <v>0</v>
      </c>
      <c r="AC20" s="7">
        <f t="shared" si="50"/>
        <v>0</v>
      </c>
      <c r="AD20" s="7">
        <f t="shared" si="64"/>
        <v>0</v>
      </c>
      <c r="AE20" s="7">
        <f t="shared" si="51"/>
        <v>0</v>
      </c>
      <c r="AF20" s="7">
        <f t="shared" si="65"/>
        <v>0</v>
      </c>
      <c r="AG20" s="7">
        <f t="shared" si="52"/>
        <v>0</v>
      </c>
      <c r="AH20" s="7">
        <f t="shared" si="66"/>
        <v>0</v>
      </c>
      <c r="AI20" s="7">
        <f t="shared" si="53"/>
        <v>0</v>
      </c>
      <c r="AJ20" s="7">
        <f t="shared" si="67"/>
        <v>0</v>
      </c>
      <c r="AK20" s="6" t="e">
        <f t="shared" si="68"/>
        <v>#DIV/0!</v>
      </c>
      <c r="AL20" s="70">
        <f t="shared" si="69"/>
        <v>0</v>
      </c>
      <c r="AM20" s="7">
        <f t="shared" si="69"/>
        <v>0</v>
      </c>
      <c r="AN20" s="6">
        <f t="shared" si="69"/>
        <v>0</v>
      </c>
      <c r="AO20" s="76" t="e">
        <f t="shared" si="70"/>
        <v>#DIV/0!</v>
      </c>
      <c r="AP20" s="2"/>
      <c r="AR20" s="107">
        <v>1700</v>
      </c>
      <c r="AS20" s="107">
        <v>2200</v>
      </c>
      <c r="AT20" s="107">
        <v>2200</v>
      </c>
      <c r="AU20" s="107">
        <v>1400</v>
      </c>
      <c r="AV20" s="107"/>
      <c r="AW20" s="77" t="s">
        <v>8</v>
      </c>
      <c r="AX20" s="48">
        <f t="shared" si="71"/>
        <v>6</v>
      </c>
      <c r="AY20" s="57">
        <f t="shared" si="72"/>
        <v>0</v>
      </c>
      <c r="AZ20" s="54">
        <v>10</v>
      </c>
      <c r="BA20" s="7">
        <f t="shared" si="54"/>
        <v>0</v>
      </c>
      <c r="BB20" s="54">
        <v>24</v>
      </c>
      <c r="BC20" s="7">
        <f t="shared" si="55"/>
        <v>0</v>
      </c>
      <c r="BD20" s="54">
        <v>12</v>
      </c>
      <c r="BE20" s="6">
        <f t="shared" si="56"/>
        <v>0</v>
      </c>
      <c r="BF20" s="54"/>
      <c r="BG20" s="6">
        <f t="shared" si="57"/>
        <v>0</v>
      </c>
      <c r="BH20" s="6">
        <f t="shared" si="73"/>
        <v>0</v>
      </c>
      <c r="BI20" s="6" t="e">
        <f t="shared" si="73"/>
        <v>#DIV/0!</v>
      </c>
      <c r="BJ20" s="6">
        <f t="shared" si="74"/>
        <v>0</v>
      </c>
      <c r="BK20" s="7" t="e">
        <f t="shared" si="74"/>
        <v>#DIV/0!</v>
      </c>
      <c r="BL20" s="101">
        <f t="shared" si="75"/>
        <v>0</v>
      </c>
      <c r="BM20" s="90" t="e">
        <f t="shared" si="75"/>
        <v>#DIV/0!</v>
      </c>
      <c r="BN20" s="90"/>
      <c r="BO20" s="76" t="e">
        <f t="shared" si="76"/>
        <v>#DIV/0!</v>
      </c>
      <c r="BP20" s="2"/>
      <c r="BR20" s="55"/>
      <c r="BS20" s="55"/>
      <c r="BT20" s="55"/>
      <c r="BU20" s="55"/>
      <c r="BV20" s="173" t="s">
        <v>8</v>
      </c>
      <c r="BW20" s="190">
        <f t="shared" si="77"/>
        <v>6</v>
      </c>
      <c r="BX20" s="119"/>
      <c r="BY20" s="178"/>
      <c r="BZ20" s="178" t="e">
        <f t="shared" si="58"/>
        <v>#DIV/0!</v>
      </c>
      <c r="CA20" s="178"/>
      <c r="CB20" s="179" t="e">
        <f t="shared" si="59"/>
        <v>#DIV/0!</v>
      </c>
      <c r="CC20" s="179"/>
      <c r="CD20" s="180">
        <f t="shared" si="60"/>
        <v>0</v>
      </c>
      <c r="CE20" s="181" t="e">
        <f t="shared" si="78"/>
        <v>#DIV/0!</v>
      </c>
      <c r="CF20" s="181"/>
      <c r="CG20" s="182" t="e">
        <f t="shared" si="79"/>
        <v>#DIV/0!</v>
      </c>
      <c r="CI20" s="326"/>
      <c r="CJ20" s="326"/>
      <c r="CK20" s="334"/>
      <c r="CL20" s="334"/>
      <c r="CM20" s="334"/>
      <c r="CN20" s="356">
        <f t="shared" si="80"/>
        <v>0</v>
      </c>
      <c r="CP20" s="42" t="s">
        <v>177</v>
      </c>
      <c r="CR20" s="1">
        <v>2</v>
      </c>
    </row>
    <row r="21" spans="1:98" ht="23.5" customHeight="1">
      <c r="A21" s="77" t="s">
        <v>9</v>
      </c>
      <c r="B21" s="68">
        <v>7</v>
      </c>
      <c r="C21" s="57">
        <f t="shared" si="42"/>
        <v>0</v>
      </c>
      <c r="D21" s="54"/>
      <c r="E21" s="7">
        <f t="shared" si="43"/>
        <v>0</v>
      </c>
      <c r="F21" s="54"/>
      <c r="G21" s="7">
        <f t="shared" si="44"/>
        <v>0</v>
      </c>
      <c r="H21" s="54"/>
      <c r="I21" s="6">
        <f t="shared" si="45"/>
        <v>0</v>
      </c>
      <c r="J21" s="54"/>
      <c r="K21" s="6">
        <f t="shared" si="46"/>
        <v>0</v>
      </c>
      <c r="L21" s="6">
        <f t="shared" si="61"/>
        <v>0</v>
      </c>
      <c r="M21" s="6" t="e">
        <f t="shared" si="62"/>
        <v>#DIV/0!</v>
      </c>
      <c r="N21" s="70"/>
      <c r="O21" s="54"/>
      <c r="P21" s="54"/>
      <c r="Q21" s="76" t="e">
        <f t="shared" si="63"/>
        <v>#DIV/0!</v>
      </c>
      <c r="R21" s="2"/>
      <c r="T21" s="107">
        <v>3300</v>
      </c>
      <c r="U21" s="107">
        <v>3800</v>
      </c>
      <c r="V21" s="107">
        <v>4800</v>
      </c>
      <c r="W21" s="107">
        <v>2000</v>
      </c>
      <c r="X21" s="107"/>
      <c r="Y21" s="77" t="s">
        <v>9</v>
      </c>
      <c r="Z21" s="48">
        <f t="shared" si="47"/>
        <v>7</v>
      </c>
      <c r="AA21" s="57">
        <f t="shared" si="48"/>
        <v>0</v>
      </c>
      <c r="AB21" s="7">
        <f t="shared" si="49"/>
        <v>0</v>
      </c>
      <c r="AC21" s="7">
        <f t="shared" si="50"/>
        <v>0</v>
      </c>
      <c r="AD21" s="7">
        <f t="shared" si="64"/>
        <v>0</v>
      </c>
      <c r="AE21" s="7">
        <f t="shared" si="51"/>
        <v>0</v>
      </c>
      <c r="AF21" s="7">
        <f t="shared" si="65"/>
        <v>0</v>
      </c>
      <c r="AG21" s="7">
        <f t="shared" si="52"/>
        <v>0</v>
      </c>
      <c r="AH21" s="7">
        <f t="shared" si="66"/>
        <v>0</v>
      </c>
      <c r="AI21" s="7">
        <f t="shared" si="53"/>
        <v>0</v>
      </c>
      <c r="AJ21" s="7">
        <f t="shared" si="67"/>
        <v>0</v>
      </c>
      <c r="AK21" s="6" t="e">
        <f t="shared" si="68"/>
        <v>#DIV/0!</v>
      </c>
      <c r="AL21" s="70">
        <f t="shared" si="69"/>
        <v>0</v>
      </c>
      <c r="AM21" s="7">
        <f t="shared" si="69"/>
        <v>0</v>
      </c>
      <c r="AN21" s="6">
        <f t="shared" si="69"/>
        <v>0</v>
      </c>
      <c r="AO21" s="76" t="e">
        <f t="shared" si="70"/>
        <v>#DIV/0!</v>
      </c>
      <c r="AP21" s="2"/>
      <c r="AR21" s="107">
        <v>1700</v>
      </c>
      <c r="AS21" s="107">
        <v>2200</v>
      </c>
      <c r="AT21" s="107">
        <v>2200</v>
      </c>
      <c r="AU21" s="107">
        <v>1400</v>
      </c>
      <c r="AV21" s="107"/>
      <c r="AW21" s="77" t="s">
        <v>9</v>
      </c>
      <c r="AX21" s="48">
        <f t="shared" si="71"/>
        <v>7</v>
      </c>
      <c r="AY21" s="57">
        <f t="shared" si="72"/>
        <v>0</v>
      </c>
      <c r="AZ21" s="54">
        <v>10</v>
      </c>
      <c r="BA21" s="7">
        <f t="shared" si="54"/>
        <v>0</v>
      </c>
      <c r="BB21" s="54">
        <v>24</v>
      </c>
      <c r="BC21" s="7">
        <f t="shared" si="55"/>
        <v>0</v>
      </c>
      <c r="BD21" s="54">
        <v>12</v>
      </c>
      <c r="BE21" s="6">
        <f t="shared" si="56"/>
        <v>0</v>
      </c>
      <c r="BF21" s="54"/>
      <c r="BG21" s="6">
        <f t="shared" si="57"/>
        <v>0</v>
      </c>
      <c r="BH21" s="6">
        <f t="shared" si="73"/>
        <v>0</v>
      </c>
      <c r="BI21" s="6" t="e">
        <f t="shared" si="73"/>
        <v>#DIV/0!</v>
      </c>
      <c r="BJ21" s="6">
        <f t="shared" si="74"/>
        <v>0</v>
      </c>
      <c r="BK21" s="7" t="e">
        <f t="shared" si="74"/>
        <v>#DIV/0!</v>
      </c>
      <c r="BL21" s="101">
        <f t="shared" si="75"/>
        <v>0</v>
      </c>
      <c r="BM21" s="90" t="e">
        <f t="shared" si="75"/>
        <v>#DIV/0!</v>
      </c>
      <c r="BN21" s="90"/>
      <c r="BO21" s="76" t="e">
        <f t="shared" si="76"/>
        <v>#DIV/0!</v>
      </c>
      <c r="BP21" s="2"/>
      <c r="BR21" s="55"/>
      <c r="BS21" s="55"/>
      <c r="BT21" s="55"/>
      <c r="BU21" s="55"/>
      <c r="BV21" s="173" t="s">
        <v>9</v>
      </c>
      <c r="BW21" s="190">
        <f t="shared" si="77"/>
        <v>7</v>
      </c>
      <c r="BX21" s="119"/>
      <c r="BY21" s="178"/>
      <c r="BZ21" s="178" t="e">
        <f t="shared" si="58"/>
        <v>#DIV/0!</v>
      </c>
      <c r="CA21" s="178"/>
      <c r="CB21" s="179" t="e">
        <f t="shared" si="59"/>
        <v>#DIV/0!</v>
      </c>
      <c r="CC21" s="179"/>
      <c r="CD21" s="180">
        <f t="shared" si="60"/>
        <v>0</v>
      </c>
      <c r="CE21" s="181" t="e">
        <f t="shared" si="78"/>
        <v>#DIV/0!</v>
      </c>
      <c r="CF21" s="181"/>
      <c r="CG21" s="182" t="e">
        <f t="shared" si="79"/>
        <v>#DIV/0!</v>
      </c>
      <c r="CI21" s="326"/>
      <c r="CJ21" s="326"/>
      <c r="CK21" s="334"/>
      <c r="CL21" s="334"/>
      <c r="CM21" s="334"/>
      <c r="CN21" s="356">
        <f t="shared" si="80"/>
        <v>0</v>
      </c>
      <c r="CP21" s="42" t="s">
        <v>178</v>
      </c>
      <c r="CR21" s="1">
        <v>1</v>
      </c>
    </row>
    <row r="22" spans="1:98" ht="23.5" customHeight="1">
      <c r="A22" s="77" t="s">
        <v>10</v>
      </c>
      <c r="B22" s="68">
        <v>8</v>
      </c>
      <c r="C22" s="57">
        <f t="shared" si="42"/>
        <v>0</v>
      </c>
      <c r="D22" s="54"/>
      <c r="E22" s="7">
        <f t="shared" si="43"/>
        <v>0</v>
      </c>
      <c r="F22" s="54"/>
      <c r="G22" s="7">
        <f t="shared" si="44"/>
        <v>0</v>
      </c>
      <c r="H22" s="54"/>
      <c r="I22" s="6">
        <f t="shared" si="45"/>
        <v>0</v>
      </c>
      <c r="J22" s="54"/>
      <c r="K22" s="6">
        <f t="shared" si="46"/>
        <v>0</v>
      </c>
      <c r="L22" s="6">
        <f t="shared" si="61"/>
        <v>0</v>
      </c>
      <c r="M22" s="6" t="e">
        <f t="shared" si="62"/>
        <v>#DIV/0!</v>
      </c>
      <c r="N22" s="70"/>
      <c r="O22" s="54"/>
      <c r="P22" s="54"/>
      <c r="Q22" s="76" t="e">
        <f t="shared" si="63"/>
        <v>#DIV/0!</v>
      </c>
      <c r="R22" s="2"/>
      <c r="T22" s="107">
        <v>3300</v>
      </c>
      <c r="U22" s="107">
        <v>3800</v>
      </c>
      <c r="V22" s="107">
        <v>4800</v>
      </c>
      <c r="W22" s="107">
        <v>2000</v>
      </c>
      <c r="X22" s="107"/>
      <c r="Y22" s="77" t="s">
        <v>10</v>
      </c>
      <c r="Z22" s="48">
        <f t="shared" si="47"/>
        <v>8</v>
      </c>
      <c r="AA22" s="57">
        <f t="shared" si="48"/>
        <v>0</v>
      </c>
      <c r="AB22" s="7">
        <f t="shared" si="49"/>
        <v>0</v>
      </c>
      <c r="AC22" s="7">
        <f t="shared" si="50"/>
        <v>0</v>
      </c>
      <c r="AD22" s="7">
        <f t="shared" si="64"/>
        <v>0</v>
      </c>
      <c r="AE22" s="7">
        <f t="shared" si="51"/>
        <v>0</v>
      </c>
      <c r="AF22" s="7">
        <f t="shared" si="65"/>
        <v>0</v>
      </c>
      <c r="AG22" s="7">
        <f t="shared" si="52"/>
        <v>0</v>
      </c>
      <c r="AH22" s="7">
        <f t="shared" si="66"/>
        <v>0</v>
      </c>
      <c r="AI22" s="7">
        <f t="shared" si="53"/>
        <v>0</v>
      </c>
      <c r="AJ22" s="7">
        <f t="shared" si="67"/>
        <v>0</v>
      </c>
      <c r="AK22" s="6" t="e">
        <f t="shared" si="68"/>
        <v>#DIV/0!</v>
      </c>
      <c r="AL22" s="70">
        <f t="shared" si="69"/>
        <v>0</v>
      </c>
      <c r="AM22" s="7">
        <f t="shared" si="69"/>
        <v>0</v>
      </c>
      <c r="AN22" s="6">
        <f t="shared" si="69"/>
        <v>0</v>
      </c>
      <c r="AO22" s="76" t="e">
        <f t="shared" si="70"/>
        <v>#DIV/0!</v>
      </c>
      <c r="AP22" s="2"/>
      <c r="AR22" s="107">
        <v>1700</v>
      </c>
      <c r="AS22" s="107">
        <v>2200</v>
      </c>
      <c r="AT22" s="107">
        <v>2200</v>
      </c>
      <c r="AU22" s="107">
        <v>1400</v>
      </c>
      <c r="AV22" s="107"/>
      <c r="AW22" s="77" t="s">
        <v>10</v>
      </c>
      <c r="AX22" s="48">
        <f t="shared" si="71"/>
        <v>8</v>
      </c>
      <c r="AY22" s="57">
        <f t="shared" si="72"/>
        <v>0</v>
      </c>
      <c r="AZ22" s="54">
        <v>10</v>
      </c>
      <c r="BA22" s="7">
        <f t="shared" si="54"/>
        <v>0</v>
      </c>
      <c r="BB22" s="54">
        <v>24</v>
      </c>
      <c r="BC22" s="7">
        <f t="shared" si="55"/>
        <v>0</v>
      </c>
      <c r="BD22" s="54">
        <v>12</v>
      </c>
      <c r="BE22" s="6">
        <f t="shared" si="56"/>
        <v>0</v>
      </c>
      <c r="BF22" s="54"/>
      <c r="BG22" s="6">
        <f t="shared" si="57"/>
        <v>0</v>
      </c>
      <c r="BH22" s="6">
        <f t="shared" si="73"/>
        <v>0</v>
      </c>
      <c r="BI22" s="6" t="e">
        <f t="shared" si="73"/>
        <v>#DIV/0!</v>
      </c>
      <c r="BJ22" s="6">
        <f t="shared" si="74"/>
        <v>0</v>
      </c>
      <c r="BK22" s="7" t="e">
        <f t="shared" si="74"/>
        <v>#DIV/0!</v>
      </c>
      <c r="BL22" s="101">
        <f t="shared" si="75"/>
        <v>0</v>
      </c>
      <c r="BM22" s="90" t="e">
        <f t="shared" si="75"/>
        <v>#DIV/0!</v>
      </c>
      <c r="BN22" s="90"/>
      <c r="BO22" s="76" t="e">
        <f t="shared" si="76"/>
        <v>#DIV/0!</v>
      </c>
      <c r="BP22" s="2"/>
      <c r="BR22" s="55"/>
      <c r="BS22" s="55"/>
      <c r="BT22" s="55"/>
      <c r="BU22" s="55"/>
      <c r="BV22" s="173" t="s">
        <v>10</v>
      </c>
      <c r="BW22" s="190">
        <f t="shared" si="77"/>
        <v>8</v>
      </c>
      <c r="BX22" s="119"/>
      <c r="BY22" s="178"/>
      <c r="BZ22" s="178" t="e">
        <f t="shared" si="58"/>
        <v>#DIV/0!</v>
      </c>
      <c r="CA22" s="178"/>
      <c r="CB22" s="179" t="e">
        <f t="shared" si="59"/>
        <v>#DIV/0!</v>
      </c>
      <c r="CC22" s="179"/>
      <c r="CD22" s="180">
        <f t="shared" si="60"/>
        <v>0</v>
      </c>
      <c r="CE22" s="181" t="e">
        <f t="shared" si="78"/>
        <v>#DIV/0!</v>
      </c>
      <c r="CF22" s="181"/>
      <c r="CG22" s="182" t="e">
        <f t="shared" si="79"/>
        <v>#DIV/0!</v>
      </c>
      <c r="CI22" s="326"/>
      <c r="CJ22" s="326"/>
      <c r="CK22" s="334"/>
      <c r="CL22" s="334"/>
      <c r="CM22" s="334"/>
      <c r="CN22" s="356">
        <f t="shared" si="80"/>
        <v>0</v>
      </c>
      <c r="CP22" s="42" t="s">
        <v>183</v>
      </c>
      <c r="CR22" s="1">
        <v>0</v>
      </c>
    </row>
    <row r="23" spans="1:98" ht="23.5" customHeight="1" thickBot="1">
      <c r="A23" s="78" t="s">
        <v>11</v>
      </c>
      <c r="B23" s="68">
        <v>9</v>
      </c>
      <c r="C23" s="57">
        <f t="shared" si="42"/>
        <v>0</v>
      </c>
      <c r="D23" s="54"/>
      <c r="E23" s="7">
        <f t="shared" si="43"/>
        <v>0</v>
      </c>
      <c r="F23" s="54"/>
      <c r="G23" s="7">
        <f t="shared" si="44"/>
        <v>0</v>
      </c>
      <c r="H23" s="54"/>
      <c r="I23" s="6">
        <f t="shared" si="45"/>
        <v>0</v>
      </c>
      <c r="J23" s="54"/>
      <c r="K23" s="6">
        <f t="shared" si="46"/>
        <v>0</v>
      </c>
      <c r="L23" s="6">
        <f t="shared" si="61"/>
        <v>0</v>
      </c>
      <c r="M23" s="6" t="e">
        <f t="shared" si="62"/>
        <v>#DIV/0!</v>
      </c>
      <c r="N23" s="70"/>
      <c r="O23" s="54"/>
      <c r="P23" s="54"/>
      <c r="Q23" s="76" t="e">
        <f t="shared" si="63"/>
        <v>#DIV/0!</v>
      </c>
      <c r="R23" s="2"/>
      <c r="T23" s="107">
        <v>3300</v>
      </c>
      <c r="U23" s="107">
        <v>3800</v>
      </c>
      <c r="V23" s="107">
        <v>4800</v>
      </c>
      <c r="W23" s="107">
        <v>2000</v>
      </c>
      <c r="X23" s="107"/>
      <c r="Y23" s="78" t="s">
        <v>11</v>
      </c>
      <c r="Z23" s="48">
        <f t="shared" si="47"/>
        <v>9</v>
      </c>
      <c r="AA23" s="57">
        <f t="shared" si="48"/>
        <v>0</v>
      </c>
      <c r="AB23" s="7">
        <f t="shared" si="49"/>
        <v>0</v>
      </c>
      <c r="AC23" s="7">
        <f t="shared" si="50"/>
        <v>0</v>
      </c>
      <c r="AD23" s="7">
        <f t="shared" si="64"/>
        <v>0</v>
      </c>
      <c r="AE23" s="7">
        <f t="shared" si="51"/>
        <v>0</v>
      </c>
      <c r="AF23" s="7">
        <f t="shared" si="65"/>
        <v>0</v>
      </c>
      <c r="AG23" s="7">
        <f t="shared" si="52"/>
        <v>0</v>
      </c>
      <c r="AH23" s="7">
        <f t="shared" si="66"/>
        <v>0</v>
      </c>
      <c r="AI23" s="7">
        <f t="shared" si="53"/>
        <v>0</v>
      </c>
      <c r="AJ23" s="7">
        <f t="shared" si="67"/>
        <v>0</v>
      </c>
      <c r="AK23" s="6" t="e">
        <f t="shared" si="68"/>
        <v>#DIV/0!</v>
      </c>
      <c r="AL23" s="70">
        <f t="shared" si="69"/>
        <v>0</v>
      </c>
      <c r="AM23" s="7">
        <f t="shared" si="69"/>
        <v>0</v>
      </c>
      <c r="AN23" s="6">
        <f t="shared" si="69"/>
        <v>0</v>
      </c>
      <c r="AO23" s="76" t="e">
        <f t="shared" si="70"/>
        <v>#DIV/0!</v>
      </c>
      <c r="AP23" s="2"/>
      <c r="AR23" s="107">
        <v>1700</v>
      </c>
      <c r="AS23" s="107">
        <v>2200</v>
      </c>
      <c r="AT23" s="107">
        <v>2200</v>
      </c>
      <c r="AU23" s="107">
        <v>1400</v>
      </c>
      <c r="AV23" s="107"/>
      <c r="AW23" s="78" t="s">
        <v>11</v>
      </c>
      <c r="AX23" s="48">
        <f t="shared" si="71"/>
        <v>9</v>
      </c>
      <c r="AY23" s="57">
        <f t="shared" si="72"/>
        <v>0</v>
      </c>
      <c r="AZ23" s="54">
        <v>10</v>
      </c>
      <c r="BA23" s="7">
        <f t="shared" si="54"/>
        <v>0</v>
      </c>
      <c r="BB23" s="54">
        <v>28</v>
      </c>
      <c r="BC23" s="7">
        <f t="shared" si="55"/>
        <v>0</v>
      </c>
      <c r="BD23" s="54">
        <v>12</v>
      </c>
      <c r="BE23" s="6">
        <f t="shared" si="56"/>
        <v>0</v>
      </c>
      <c r="BF23" s="54"/>
      <c r="BG23" s="6">
        <f t="shared" si="57"/>
        <v>0</v>
      </c>
      <c r="BH23" s="6">
        <f t="shared" si="73"/>
        <v>0</v>
      </c>
      <c r="BI23" s="6" t="e">
        <f t="shared" si="73"/>
        <v>#DIV/0!</v>
      </c>
      <c r="BJ23" s="6">
        <f t="shared" si="74"/>
        <v>0</v>
      </c>
      <c r="BK23" s="7" t="e">
        <f t="shared" si="74"/>
        <v>#DIV/0!</v>
      </c>
      <c r="BL23" s="101">
        <f t="shared" si="75"/>
        <v>0</v>
      </c>
      <c r="BM23" s="90" t="e">
        <f t="shared" si="75"/>
        <v>#DIV/0!</v>
      </c>
      <c r="BN23" s="90"/>
      <c r="BO23" s="76" t="e">
        <f t="shared" si="76"/>
        <v>#DIV/0!</v>
      </c>
      <c r="BP23" s="2"/>
      <c r="BR23" s="55"/>
      <c r="BS23" s="55"/>
      <c r="BT23" s="55"/>
      <c r="BU23" s="55"/>
      <c r="BV23" s="183" t="s">
        <v>11</v>
      </c>
      <c r="BW23" s="190">
        <f t="shared" si="77"/>
        <v>9</v>
      </c>
      <c r="BX23" s="119"/>
      <c r="BY23" s="178"/>
      <c r="BZ23" s="178" t="e">
        <f t="shared" si="58"/>
        <v>#DIV/0!</v>
      </c>
      <c r="CA23" s="178"/>
      <c r="CB23" s="179" t="e">
        <f t="shared" si="59"/>
        <v>#DIV/0!</v>
      </c>
      <c r="CC23" s="179">
        <v>0</v>
      </c>
      <c r="CD23" s="180">
        <f t="shared" si="60"/>
        <v>0</v>
      </c>
      <c r="CE23" s="181" t="e">
        <f t="shared" si="78"/>
        <v>#DIV/0!</v>
      </c>
      <c r="CF23" s="181"/>
      <c r="CG23" s="182" t="e">
        <f t="shared" si="79"/>
        <v>#DIV/0!</v>
      </c>
      <c r="CI23" s="327"/>
      <c r="CJ23" s="327"/>
      <c r="CK23" s="335"/>
      <c r="CL23" s="334"/>
      <c r="CM23" s="334"/>
      <c r="CN23" s="357">
        <f t="shared" si="80"/>
        <v>0</v>
      </c>
      <c r="CP23" s="1" t="s">
        <v>186</v>
      </c>
    </row>
    <row r="24" spans="1:98" ht="23.5" customHeight="1" thickTop="1" thickBot="1">
      <c r="A24" s="1513" t="s">
        <v>16</v>
      </c>
      <c r="B24" s="1514"/>
      <c r="C24" s="61">
        <f>SUM(C17:C23)</f>
        <v>300</v>
      </c>
      <c r="D24" s="61">
        <f>SUM(D17:D23)</f>
        <v>170</v>
      </c>
      <c r="E24" s="61">
        <f t="shared" ref="E24:J24" si="81">SUM(E17:E23)</f>
        <v>561000</v>
      </c>
      <c r="F24" s="61">
        <f t="shared" si="81"/>
        <v>30</v>
      </c>
      <c r="G24" s="61">
        <f t="shared" si="81"/>
        <v>114000</v>
      </c>
      <c r="H24" s="61">
        <f t="shared" si="81"/>
        <v>30</v>
      </c>
      <c r="I24" s="61">
        <f t="shared" si="81"/>
        <v>144000</v>
      </c>
      <c r="J24" s="61">
        <f t="shared" si="81"/>
        <v>70</v>
      </c>
      <c r="K24" s="61">
        <f>SUM(K17:K23)</f>
        <v>140000</v>
      </c>
      <c r="L24" s="61">
        <f>SUM(L17:L23)</f>
        <v>959000</v>
      </c>
      <c r="M24" s="61">
        <f>L24/C24</f>
        <v>3196.6666666666665</v>
      </c>
      <c r="N24" s="86"/>
      <c r="O24" s="61">
        <f>SUM(O17:O23)</f>
        <v>170</v>
      </c>
      <c r="P24" s="61">
        <f>SUM(P17:P23)</f>
        <v>0</v>
      </c>
      <c r="Q24" s="76" t="e">
        <f t="shared" si="63"/>
        <v>#DIV/0!</v>
      </c>
      <c r="R24" s="45"/>
      <c r="T24" s="105" t="s">
        <v>48</v>
      </c>
      <c r="U24" s="108" t="e">
        <f>C24/W24</f>
        <v>#DIV/0!</v>
      </c>
      <c r="V24" s="106" t="s">
        <v>49</v>
      </c>
      <c r="W24" s="114">
        <v>0</v>
      </c>
      <c r="Y24" s="1513" t="s">
        <v>16</v>
      </c>
      <c r="Z24" s="1514"/>
      <c r="AA24" s="88">
        <f>SUM(AA17:AA23)</f>
        <v>300</v>
      </c>
      <c r="AB24" s="88">
        <f>SUM(AB17:AB23)</f>
        <v>170</v>
      </c>
      <c r="AC24" s="88">
        <f t="shared" ref="AC24:AH24" si="82">SUM(AC17:AC23)</f>
        <v>289000</v>
      </c>
      <c r="AD24" s="88">
        <f t="shared" si="82"/>
        <v>30</v>
      </c>
      <c r="AE24" s="88">
        <f t="shared" si="82"/>
        <v>66000</v>
      </c>
      <c r="AF24" s="88">
        <f t="shared" si="82"/>
        <v>30</v>
      </c>
      <c r="AG24" s="88">
        <f t="shared" si="82"/>
        <v>66000</v>
      </c>
      <c r="AH24" s="88">
        <f t="shared" si="82"/>
        <v>70</v>
      </c>
      <c r="AI24" s="88">
        <f>SUM(AI17:AI23)</f>
        <v>98000</v>
      </c>
      <c r="AJ24" s="88">
        <f>SUM(AJ17:AJ23)</f>
        <v>519000</v>
      </c>
      <c r="AK24" s="61">
        <f>AJ24/AA24</f>
        <v>1730</v>
      </c>
      <c r="AL24" s="86"/>
      <c r="AM24" s="61">
        <f>SUM(AM17:AM23)</f>
        <v>170</v>
      </c>
      <c r="AN24" s="61">
        <f>SUM(AN17:AN23)</f>
        <v>0</v>
      </c>
      <c r="AO24" s="76" t="e">
        <f>(AJ24+BH24)/AN24</f>
        <v>#DIV/0!</v>
      </c>
      <c r="AP24" s="45"/>
      <c r="AR24" s="105" t="s">
        <v>48</v>
      </c>
      <c r="AS24" s="108" t="e">
        <f>AA24/AU24</f>
        <v>#DIV/0!</v>
      </c>
      <c r="AT24" s="106" t="s">
        <v>49</v>
      </c>
      <c r="AU24" s="105">
        <f>W24</f>
        <v>0</v>
      </c>
      <c r="AW24" s="1513" t="s">
        <v>16</v>
      </c>
      <c r="AX24" s="1514"/>
      <c r="AY24" s="57">
        <f t="shared" si="72"/>
        <v>300</v>
      </c>
      <c r="AZ24" s="61">
        <f>SUM(AZ17:AZ23)</f>
        <v>84</v>
      </c>
      <c r="BA24" s="61">
        <f t="shared" ref="BA24:BF24" si="83">SUM(BA17:BA23)</f>
        <v>0</v>
      </c>
      <c r="BB24" s="61">
        <f t="shared" si="83"/>
        <v>120</v>
      </c>
      <c r="BC24" s="61">
        <f t="shared" si="83"/>
        <v>0</v>
      </c>
      <c r="BD24" s="61">
        <f t="shared" si="83"/>
        <v>60</v>
      </c>
      <c r="BE24" s="61">
        <f t="shared" si="83"/>
        <v>0</v>
      </c>
      <c r="BF24" s="61">
        <f t="shared" si="83"/>
        <v>0</v>
      </c>
      <c r="BG24" s="61">
        <f>SUM(BG17:BG23)</f>
        <v>0</v>
      </c>
      <c r="BH24" s="6">
        <f t="shared" si="73"/>
        <v>959000</v>
      </c>
      <c r="BI24" s="6">
        <f t="shared" si="73"/>
        <v>3196.6666666666665</v>
      </c>
      <c r="BJ24" s="6">
        <f t="shared" si="74"/>
        <v>519000</v>
      </c>
      <c r="BK24" s="7">
        <f t="shared" si="74"/>
        <v>1730</v>
      </c>
      <c r="BL24" s="101">
        <f>SUM(BL17:BL23)</f>
        <v>1478000</v>
      </c>
      <c r="BM24" s="90">
        <f>BI24+BK24</f>
        <v>4926.6666666666661</v>
      </c>
      <c r="BN24" s="91"/>
      <c r="BO24" s="76" t="e">
        <f t="shared" si="76"/>
        <v>#DIV/0!</v>
      </c>
      <c r="BP24" s="45"/>
      <c r="BR24" s="42" t="s">
        <v>48</v>
      </c>
      <c r="BS24" s="59" t="e">
        <f>AY24/BU24</f>
        <v>#DIV/0!</v>
      </c>
      <c r="BT24" s="60" t="s">
        <v>49</v>
      </c>
      <c r="BU24" s="42">
        <f>W24</f>
        <v>0</v>
      </c>
      <c r="BV24" s="1515" t="s">
        <v>16</v>
      </c>
      <c r="BW24" s="1486"/>
      <c r="BX24" s="180">
        <f>SUM(BX17:BX23)</f>
        <v>343</v>
      </c>
      <c r="BY24" s="180">
        <f>SUM(BY17:BY23)</f>
        <v>973500</v>
      </c>
      <c r="BZ24" s="180">
        <f t="shared" si="58"/>
        <v>2838.1924198250731</v>
      </c>
      <c r="CA24" s="180">
        <f>SUM(CA17:CA23)</f>
        <v>518250</v>
      </c>
      <c r="CB24" s="119">
        <f t="shared" si="59"/>
        <v>1510.9329446064139</v>
      </c>
      <c r="CC24" s="119">
        <f>CB24/BY24</f>
        <v>1.5520626036018633E-3</v>
      </c>
      <c r="CD24" s="180">
        <f>BY24+CA24</f>
        <v>1491750</v>
      </c>
      <c r="CE24" s="186">
        <f>CD24/BX24</f>
        <v>4349.1253644314866</v>
      </c>
      <c r="CF24" s="186">
        <f>SUM(CF17:CF23)</f>
        <v>0</v>
      </c>
      <c r="CG24" s="182" t="e">
        <f t="shared" si="79"/>
        <v>#DIV/0!</v>
      </c>
      <c r="CH24" s="340">
        <v>1</v>
      </c>
      <c r="CI24" s="349">
        <f>SUM(CI17:CI23)/CH24</f>
        <v>18.600000000000001</v>
      </c>
      <c r="CJ24" s="351">
        <f>SUM(CJ17:CJ23)/CH24</f>
        <v>29.8</v>
      </c>
      <c r="CK24" s="351">
        <f>SUM(CK17:CK23)/CH24</f>
        <v>5</v>
      </c>
      <c r="CL24" s="351">
        <f>SUM(CL17:CL23)/CH24</f>
        <v>5</v>
      </c>
      <c r="CM24" s="351">
        <f>SUM(CM17:CM23)/CH24</f>
        <v>5</v>
      </c>
      <c r="CN24" s="353">
        <f>SUM(CK24:CM24)/3</f>
        <v>5</v>
      </c>
      <c r="CO24" s="340">
        <v>16</v>
      </c>
      <c r="CP24" s="1411">
        <f>CD24/CH24</f>
        <v>1491750</v>
      </c>
      <c r="CQ24" s="1412"/>
      <c r="CR24" s="1412"/>
      <c r="CS24" s="1412"/>
      <c r="CT24" s="1413"/>
    </row>
    <row r="25" spans="1:98"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3"/>
      <c r="CI25" s="1420" t="str">
        <f>BV25</f>
        <v>3rd week</v>
      </c>
      <c r="CJ25" s="1420"/>
      <c r="CK25" s="1420"/>
      <c r="CL25" s="1420"/>
      <c r="CM25" s="1420"/>
      <c r="CN25" s="1420"/>
    </row>
    <row r="26" spans="1:98"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126</v>
      </c>
      <c r="CE26" s="175" t="s">
        <v>77</v>
      </c>
      <c r="CF26" s="175" t="s">
        <v>129</v>
      </c>
      <c r="CG26" s="176" t="s">
        <v>128</v>
      </c>
      <c r="CI26" s="331" t="s">
        <v>172</v>
      </c>
      <c r="CJ26" s="332" t="s">
        <v>173</v>
      </c>
      <c r="CK26" s="65" t="s">
        <v>174</v>
      </c>
      <c r="CL26" s="65" t="s">
        <v>175</v>
      </c>
      <c r="CM26" s="65" t="s">
        <v>176</v>
      </c>
      <c r="CN26" s="333" t="s">
        <v>184</v>
      </c>
      <c r="CP26" s="1" t="s">
        <v>179</v>
      </c>
      <c r="CR26" s="46" t="s">
        <v>182</v>
      </c>
    </row>
    <row r="27" spans="1:98" ht="23.5" customHeight="1">
      <c r="A27" s="75" t="s">
        <v>5</v>
      </c>
      <c r="B27" s="68">
        <v>10</v>
      </c>
      <c r="C27" s="57">
        <f t="shared" ref="C27:C33" si="84">D27+F27+H27+J27</f>
        <v>0</v>
      </c>
      <c r="D27" s="54"/>
      <c r="E27" s="7">
        <f t="shared" ref="E27:E33" si="85">D27*T27</f>
        <v>0</v>
      </c>
      <c r="F27" s="54"/>
      <c r="G27" s="7">
        <f t="shared" ref="G27:G33" si="86">F27*U27</f>
        <v>0</v>
      </c>
      <c r="H27" s="54"/>
      <c r="I27" s="6">
        <f t="shared" ref="I27:I33" si="87">H27*V27</f>
        <v>0</v>
      </c>
      <c r="J27" s="54"/>
      <c r="K27" s="6">
        <f t="shared" ref="K27:K33" si="88">J27*W27</f>
        <v>0</v>
      </c>
      <c r="L27" s="6">
        <f>E27+G27+I27+K27</f>
        <v>0</v>
      </c>
      <c r="M27" s="6" t="e">
        <f>L27/C27</f>
        <v>#DIV/0!</v>
      </c>
      <c r="N27" s="70"/>
      <c r="O27" s="54"/>
      <c r="P27" s="54"/>
      <c r="Q27" s="76" t="e">
        <f>L27/P27</f>
        <v>#DIV/0!</v>
      </c>
      <c r="R27" s="2"/>
      <c r="T27" s="107">
        <v>3300</v>
      </c>
      <c r="U27" s="107">
        <v>3800</v>
      </c>
      <c r="V27" s="107">
        <v>4800</v>
      </c>
      <c r="W27" s="107">
        <v>2000</v>
      </c>
      <c r="X27" s="107"/>
      <c r="Y27" s="75" t="s">
        <v>5</v>
      </c>
      <c r="Z27" s="48">
        <f t="shared" ref="Z27:Z33" si="89">B27</f>
        <v>10</v>
      </c>
      <c r="AA27" s="57">
        <f t="shared" ref="AA27:AA33" si="90">AB27+AD27+AF27+AH27</f>
        <v>0</v>
      </c>
      <c r="AB27" s="7">
        <f t="shared" ref="AB27:AB33" si="91">D27</f>
        <v>0</v>
      </c>
      <c r="AC27" s="7">
        <f t="shared" ref="AC27:AC33" si="92">AB27*AR27</f>
        <v>0</v>
      </c>
      <c r="AD27" s="7">
        <f>F27</f>
        <v>0</v>
      </c>
      <c r="AE27" s="7">
        <f t="shared" ref="AE27:AE33" si="93">AD27*AS27</f>
        <v>0</v>
      </c>
      <c r="AF27" s="7">
        <f>H27</f>
        <v>0</v>
      </c>
      <c r="AG27" s="7">
        <f t="shared" ref="AG27:AG33" si="94">AF27*AT27</f>
        <v>0</v>
      </c>
      <c r="AH27" s="7">
        <f>J27</f>
        <v>0</v>
      </c>
      <c r="AI27" s="7">
        <f t="shared" ref="AI27:AI33" si="95">AH27*AU27</f>
        <v>0</v>
      </c>
      <c r="AJ27" s="7">
        <f>AC27+AE27+AG27+AI27</f>
        <v>0</v>
      </c>
      <c r="AK27" s="6" t="e">
        <f>AJ27/AA27</f>
        <v>#DIV/0!</v>
      </c>
      <c r="AL27" s="70">
        <f>N27</f>
        <v>0</v>
      </c>
      <c r="AM27" s="7">
        <f>O27</f>
        <v>0</v>
      </c>
      <c r="AN27" s="6">
        <f>P27</f>
        <v>0</v>
      </c>
      <c r="AO27" s="76" t="e">
        <f>(AJ27+BH27)/AN27</f>
        <v>#DIV/0!</v>
      </c>
      <c r="AP27" s="2"/>
      <c r="AR27" s="107">
        <v>1700</v>
      </c>
      <c r="AS27" s="107">
        <v>2200</v>
      </c>
      <c r="AT27" s="107">
        <v>2200</v>
      </c>
      <c r="AU27" s="107">
        <v>1400</v>
      </c>
      <c r="AV27" s="107"/>
      <c r="AW27" s="75" t="s">
        <v>5</v>
      </c>
      <c r="AX27" s="48">
        <f>B27</f>
        <v>10</v>
      </c>
      <c r="AY27" s="57">
        <f>C27</f>
        <v>0</v>
      </c>
      <c r="AZ27" s="54"/>
      <c r="BA27" s="7">
        <f t="shared" ref="BA27:BA33" si="96">AZ27*BR27</f>
        <v>0</v>
      </c>
      <c r="BB27" s="54"/>
      <c r="BC27" s="7">
        <f t="shared" ref="BC27:BC33" si="97">BB27*BS27</f>
        <v>0</v>
      </c>
      <c r="BD27" s="54"/>
      <c r="BE27" s="6">
        <f t="shared" ref="BE27:BE33" si="98">BD27*BT27</f>
        <v>0</v>
      </c>
      <c r="BF27" s="54"/>
      <c r="BG27" s="6">
        <f t="shared" ref="BG27:BG33" si="99">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10</v>
      </c>
      <c r="BX27" s="119"/>
      <c r="BY27" s="178"/>
      <c r="BZ27" s="178" t="e">
        <f t="shared" ref="BZ27:BZ34" si="100">BY27/BX27</f>
        <v>#DIV/0!</v>
      </c>
      <c r="CA27" s="178"/>
      <c r="CB27" s="179" t="e">
        <f t="shared" ref="CB27:CB34" si="101">CA27/BX27</f>
        <v>#DIV/0!</v>
      </c>
      <c r="CC27" s="179"/>
      <c r="CD27" s="180">
        <f t="shared" ref="CD27:CD33" si="102">BY27+CA27+CC27</f>
        <v>0</v>
      </c>
      <c r="CE27" s="181" t="e">
        <f>CD27/BX27</f>
        <v>#DIV/0!</v>
      </c>
      <c r="CF27" s="181"/>
      <c r="CG27" s="182" t="e">
        <f>CD27/CF27</f>
        <v>#DIV/0!</v>
      </c>
      <c r="CI27" s="326"/>
      <c r="CJ27" s="326"/>
      <c r="CK27" s="334"/>
      <c r="CL27" s="334"/>
      <c r="CM27" s="334"/>
      <c r="CN27" s="356">
        <f>SUM(CK27:CM27)/3</f>
        <v>0</v>
      </c>
      <c r="CP27" s="355" t="s">
        <v>180</v>
      </c>
      <c r="CQ27" s="3"/>
      <c r="CR27" s="354">
        <v>5</v>
      </c>
    </row>
    <row r="28" spans="1:98" ht="23.5" customHeight="1">
      <c r="A28" s="77" t="s">
        <v>6</v>
      </c>
      <c r="B28" s="68">
        <v>11</v>
      </c>
      <c r="C28" s="57">
        <f t="shared" si="84"/>
        <v>0</v>
      </c>
      <c r="D28" s="54"/>
      <c r="E28" s="7">
        <f t="shared" si="85"/>
        <v>0</v>
      </c>
      <c r="F28" s="54"/>
      <c r="G28" s="7">
        <f t="shared" si="86"/>
        <v>0</v>
      </c>
      <c r="H28" s="54"/>
      <c r="I28" s="6">
        <f t="shared" si="87"/>
        <v>0</v>
      </c>
      <c r="J28" s="54"/>
      <c r="K28" s="6">
        <f t="shared" si="88"/>
        <v>0</v>
      </c>
      <c r="L28" s="6">
        <f t="shared" ref="L28:L33" si="103">E28+G28+I28+K28</f>
        <v>0</v>
      </c>
      <c r="M28" s="6" t="e">
        <f t="shared" ref="M28:M33" si="104">L28/C28</f>
        <v>#DIV/0!</v>
      </c>
      <c r="N28" s="70"/>
      <c r="O28" s="54"/>
      <c r="P28" s="54"/>
      <c r="Q28" s="76" t="e">
        <f t="shared" ref="Q28:Q34" si="105">L28/P28</f>
        <v>#DIV/0!</v>
      </c>
      <c r="R28" s="2"/>
      <c r="T28" s="107">
        <v>3300</v>
      </c>
      <c r="U28" s="107">
        <v>3800</v>
      </c>
      <c r="V28" s="107">
        <v>4800</v>
      </c>
      <c r="W28" s="107">
        <v>2000</v>
      </c>
      <c r="X28" s="107"/>
      <c r="Y28" s="77" t="s">
        <v>6</v>
      </c>
      <c r="Z28" s="48">
        <f t="shared" si="89"/>
        <v>11</v>
      </c>
      <c r="AA28" s="57">
        <f t="shared" si="90"/>
        <v>0</v>
      </c>
      <c r="AB28" s="7">
        <f t="shared" si="91"/>
        <v>0</v>
      </c>
      <c r="AC28" s="7">
        <f t="shared" si="92"/>
        <v>0</v>
      </c>
      <c r="AD28" s="7">
        <f t="shared" ref="AD28:AD33" si="106">F28</f>
        <v>0</v>
      </c>
      <c r="AE28" s="7">
        <f t="shared" si="93"/>
        <v>0</v>
      </c>
      <c r="AF28" s="7">
        <f t="shared" ref="AF28:AF33" si="107">H28</f>
        <v>0</v>
      </c>
      <c r="AG28" s="7">
        <f t="shared" si="94"/>
        <v>0</v>
      </c>
      <c r="AH28" s="7">
        <f t="shared" ref="AH28:AH33" si="108">J28</f>
        <v>0</v>
      </c>
      <c r="AI28" s="7">
        <f t="shared" si="95"/>
        <v>0</v>
      </c>
      <c r="AJ28" s="7">
        <f t="shared" ref="AJ28:AJ33" si="109">AC28+AE28+AG28+AI28</f>
        <v>0</v>
      </c>
      <c r="AK28" s="6" t="e">
        <f t="shared" ref="AK28:AK33" si="110">AJ28/AA28</f>
        <v>#DIV/0!</v>
      </c>
      <c r="AL28" s="70">
        <f t="shared" ref="AL28:AN33" si="111">N28</f>
        <v>0</v>
      </c>
      <c r="AM28" s="7">
        <f t="shared" si="111"/>
        <v>0</v>
      </c>
      <c r="AN28" s="6">
        <f t="shared" si="111"/>
        <v>0</v>
      </c>
      <c r="AO28" s="76" t="e">
        <f t="shared" ref="AO28:AO33" si="112">(AJ28+BH28)/AN28</f>
        <v>#DIV/0!</v>
      </c>
      <c r="AP28" s="2"/>
      <c r="AR28" s="107">
        <v>1700</v>
      </c>
      <c r="AS28" s="107">
        <v>2200</v>
      </c>
      <c r="AT28" s="107">
        <v>2200</v>
      </c>
      <c r="AU28" s="107">
        <v>1400</v>
      </c>
      <c r="AV28" s="107"/>
      <c r="AW28" s="77" t="s">
        <v>6</v>
      </c>
      <c r="AX28" s="48">
        <f t="shared" ref="AX28:AX33" si="113">B28</f>
        <v>11</v>
      </c>
      <c r="AY28" s="57">
        <f t="shared" ref="AY28:AY34" si="114">C28</f>
        <v>0</v>
      </c>
      <c r="AZ28" s="54">
        <v>22</v>
      </c>
      <c r="BA28" s="7">
        <f t="shared" si="96"/>
        <v>0</v>
      </c>
      <c r="BB28" s="54">
        <v>10</v>
      </c>
      <c r="BC28" s="7">
        <f t="shared" si="97"/>
        <v>0</v>
      </c>
      <c r="BD28" s="54">
        <v>6</v>
      </c>
      <c r="BE28" s="6">
        <f t="shared" si="98"/>
        <v>0</v>
      </c>
      <c r="BF28" s="54"/>
      <c r="BG28" s="6">
        <f t="shared" si="99"/>
        <v>0</v>
      </c>
      <c r="BH28" s="6">
        <f t="shared" ref="BH28:BI34" si="115">L28</f>
        <v>0</v>
      </c>
      <c r="BI28" s="6" t="e">
        <f t="shared" si="115"/>
        <v>#DIV/0!</v>
      </c>
      <c r="BJ28" s="6">
        <f t="shared" ref="BJ28:BK34" si="116">AJ28</f>
        <v>0</v>
      </c>
      <c r="BK28" s="7" t="e">
        <f t="shared" si="116"/>
        <v>#DIV/0!</v>
      </c>
      <c r="BL28" s="101">
        <f t="shared" ref="BL28:BM33" si="117">BH28+BJ28</f>
        <v>0</v>
      </c>
      <c r="BM28" s="90" t="e">
        <f t="shared" si="117"/>
        <v>#DIV/0!</v>
      </c>
      <c r="BN28" s="90"/>
      <c r="BO28" s="76" t="e">
        <f t="shared" ref="BO28:BO34" si="118">Q28+AO28</f>
        <v>#DIV/0!</v>
      </c>
      <c r="BP28" s="2"/>
      <c r="BR28" s="55"/>
      <c r="BS28" s="55"/>
      <c r="BT28" s="55"/>
      <c r="BU28" s="55"/>
      <c r="BV28" s="173" t="s">
        <v>6</v>
      </c>
      <c r="BW28" s="190">
        <f t="shared" ref="BW28:BW33" si="119">AX28</f>
        <v>11</v>
      </c>
      <c r="BX28" s="119"/>
      <c r="BY28" s="178"/>
      <c r="BZ28" s="178" t="e">
        <f t="shared" si="100"/>
        <v>#DIV/0!</v>
      </c>
      <c r="CA28" s="178"/>
      <c r="CB28" s="179" t="e">
        <f t="shared" si="101"/>
        <v>#DIV/0!</v>
      </c>
      <c r="CC28" s="179"/>
      <c r="CD28" s="180">
        <f t="shared" si="102"/>
        <v>0</v>
      </c>
      <c r="CE28" s="181" t="e">
        <f t="shared" ref="CE28:CE33" si="120">CD28/BX28</f>
        <v>#DIV/0!</v>
      </c>
      <c r="CF28" s="181"/>
      <c r="CG28" s="182" t="e">
        <f t="shared" ref="CG28:CG34" si="121">CD28/CF28</f>
        <v>#DIV/0!</v>
      </c>
      <c r="CI28" s="326"/>
      <c r="CJ28" s="326"/>
      <c r="CK28" s="334"/>
      <c r="CL28" s="334"/>
      <c r="CM28" s="334"/>
      <c r="CN28" s="356">
        <f t="shared" ref="CN28:CN33" si="122">SUM(CK28:CM28)/3</f>
        <v>0</v>
      </c>
      <c r="CP28" s="42" t="s">
        <v>181</v>
      </c>
      <c r="CR28" s="1">
        <v>4</v>
      </c>
    </row>
    <row r="29" spans="1:98" ht="23.5" customHeight="1">
      <c r="A29" s="77" t="s">
        <v>7</v>
      </c>
      <c r="B29" s="68">
        <v>12</v>
      </c>
      <c r="C29" s="57">
        <f t="shared" si="84"/>
        <v>0</v>
      </c>
      <c r="D29" s="54"/>
      <c r="E29" s="7">
        <f t="shared" si="85"/>
        <v>0</v>
      </c>
      <c r="F29" s="54"/>
      <c r="G29" s="7">
        <f t="shared" si="86"/>
        <v>0</v>
      </c>
      <c r="H29" s="54"/>
      <c r="I29" s="6">
        <f t="shared" si="87"/>
        <v>0</v>
      </c>
      <c r="J29" s="54"/>
      <c r="K29" s="6">
        <f t="shared" si="88"/>
        <v>0</v>
      </c>
      <c r="L29" s="6">
        <f t="shared" si="103"/>
        <v>0</v>
      </c>
      <c r="M29" s="6" t="e">
        <f t="shared" si="104"/>
        <v>#DIV/0!</v>
      </c>
      <c r="N29" s="70"/>
      <c r="O29" s="54"/>
      <c r="P29" s="54"/>
      <c r="Q29" s="76" t="e">
        <f t="shared" si="105"/>
        <v>#DIV/0!</v>
      </c>
      <c r="R29" s="2"/>
      <c r="T29" s="107">
        <v>3300</v>
      </c>
      <c r="U29" s="107">
        <v>3800</v>
      </c>
      <c r="V29" s="107">
        <v>4800</v>
      </c>
      <c r="W29" s="107">
        <v>2000</v>
      </c>
      <c r="X29" s="107"/>
      <c r="Y29" s="77" t="s">
        <v>7</v>
      </c>
      <c r="Z29" s="48">
        <f t="shared" si="89"/>
        <v>12</v>
      </c>
      <c r="AA29" s="57">
        <f t="shared" si="90"/>
        <v>0</v>
      </c>
      <c r="AB29" s="7">
        <f t="shared" si="91"/>
        <v>0</v>
      </c>
      <c r="AC29" s="7">
        <f t="shared" si="92"/>
        <v>0</v>
      </c>
      <c r="AD29" s="7">
        <f t="shared" si="106"/>
        <v>0</v>
      </c>
      <c r="AE29" s="7">
        <f t="shared" si="93"/>
        <v>0</v>
      </c>
      <c r="AF29" s="7">
        <f t="shared" si="107"/>
        <v>0</v>
      </c>
      <c r="AG29" s="7">
        <f t="shared" si="94"/>
        <v>0</v>
      </c>
      <c r="AH29" s="7">
        <f t="shared" si="108"/>
        <v>0</v>
      </c>
      <c r="AI29" s="7">
        <f t="shared" si="95"/>
        <v>0</v>
      </c>
      <c r="AJ29" s="7">
        <f t="shared" si="109"/>
        <v>0</v>
      </c>
      <c r="AK29" s="6" t="e">
        <f t="shared" si="110"/>
        <v>#DIV/0!</v>
      </c>
      <c r="AL29" s="70">
        <f t="shared" si="111"/>
        <v>0</v>
      </c>
      <c r="AM29" s="7">
        <f t="shared" si="111"/>
        <v>0</v>
      </c>
      <c r="AN29" s="6">
        <f t="shared" si="111"/>
        <v>0</v>
      </c>
      <c r="AO29" s="76" t="e">
        <f t="shared" si="112"/>
        <v>#DIV/0!</v>
      </c>
      <c r="AP29" s="2"/>
      <c r="AR29" s="107">
        <v>1700</v>
      </c>
      <c r="AS29" s="107">
        <v>2200</v>
      </c>
      <c r="AT29" s="107">
        <v>2200</v>
      </c>
      <c r="AU29" s="107">
        <v>1400</v>
      </c>
      <c r="AV29" s="107"/>
      <c r="AW29" s="77" t="s">
        <v>7</v>
      </c>
      <c r="AX29" s="48">
        <f t="shared" si="113"/>
        <v>12</v>
      </c>
      <c r="AY29" s="57">
        <f t="shared" si="114"/>
        <v>0</v>
      </c>
      <c r="AZ29" s="54">
        <v>22</v>
      </c>
      <c r="BA29" s="7">
        <f t="shared" si="96"/>
        <v>0</v>
      </c>
      <c r="BB29" s="54">
        <v>10</v>
      </c>
      <c r="BC29" s="7">
        <f t="shared" si="97"/>
        <v>0</v>
      </c>
      <c r="BD29" s="54">
        <v>6</v>
      </c>
      <c r="BE29" s="6">
        <f t="shared" si="98"/>
        <v>0</v>
      </c>
      <c r="BF29" s="54"/>
      <c r="BG29" s="6">
        <f t="shared" si="99"/>
        <v>0</v>
      </c>
      <c r="BH29" s="6">
        <f t="shared" si="115"/>
        <v>0</v>
      </c>
      <c r="BI29" s="6" t="e">
        <f t="shared" si="115"/>
        <v>#DIV/0!</v>
      </c>
      <c r="BJ29" s="6">
        <f t="shared" si="116"/>
        <v>0</v>
      </c>
      <c r="BK29" s="7" t="e">
        <f t="shared" si="116"/>
        <v>#DIV/0!</v>
      </c>
      <c r="BL29" s="101">
        <f t="shared" si="117"/>
        <v>0</v>
      </c>
      <c r="BM29" s="90" t="e">
        <f t="shared" si="117"/>
        <v>#DIV/0!</v>
      </c>
      <c r="BN29" s="90"/>
      <c r="BO29" s="76" t="e">
        <f t="shared" si="118"/>
        <v>#DIV/0!</v>
      </c>
      <c r="BP29" s="2"/>
      <c r="BR29" s="55"/>
      <c r="BS29" s="55"/>
      <c r="BT29" s="55"/>
      <c r="BU29" s="55"/>
      <c r="BV29" s="173" t="s">
        <v>7</v>
      </c>
      <c r="BW29" s="190">
        <f t="shared" si="119"/>
        <v>12</v>
      </c>
      <c r="BX29" s="119"/>
      <c r="BY29" s="178"/>
      <c r="BZ29" s="178" t="e">
        <f t="shared" si="100"/>
        <v>#DIV/0!</v>
      </c>
      <c r="CA29" s="178"/>
      <c r="CB29" s="179" t="e">
        <f t="shared" si="101"/>
        <v>#DIV/0!</v>
      </c>
      <c r="CC29" s="179"/>
      <c r="CD29" s="180">
        <f t="shared" si="102"/>
        <v>0</v>
      </c>
      <c r="CE29" s="181" t="e">
        <f t="shared" si="120"/>
        <v>#DIV/0!</v>
      </c>
      <c r="CF29" s="181"/>
      <c r="CG29" s="182" t="e">
        <f t="shared" si="121"/>
        <v>#DIV/0!</v>
      </c>
      <c r="CI29" s="326"/>
      <c r="CJ29" s="326"/>
      <c r="CK29" s="334"/>
      <c r="CL29" s="334"/>
      <c r="CM29" s="334"/>
      <c r="CN29" s="356">
        <f t="shared" si="122"/>
        <v>0</v>
      </c>
      <c r="CP29" s="42" t="s">
        <v>185</v>
      </c>
      <c r="CR29" s="1">
        <v>3</v>
      </c>
    </row>
    <row r="30" spans="1:98" ht="23.5" customHeight="1">
      <c r="A30" s="77" t="s">
        <v>8</v>
      </c>
      <c r="B30" s="68">
        <v>13</v>
      </c>
      <c r="C30" s="57">
        <f t="shared" si="84"/>
        <v>0</v>
      </c>
      <c r="D30" s="54"/>
      <c r="E30" s="7">
        <f t="shared" si="85"/>
        <v>0</v>
      </c>
      <c r="F30" s="54"/>
      <c r="G30" s="7">
        <f t="shared" si="86"/>
        <v>0</v>
      </c>
      <c r="H30" s="54"/>
      <c r="I30" s="6">
        <f t="shared" si="87"/>
        <v>0</v>
      </c>
      <c r="J30" s="54"/>
      <c r="K30" s="6">
        <f t="shared" si="88"/>
        <v>0</v>
      </c>
      <c r="L30" s="6">
        <f t="shared" si="103"/>
        <v>0</v>
      </c>
      <c r="M30" s="6" t="e">
        <f t="shared" si="104"/>
        <v>#DIV/0!</v>
      </c>
      <c r="N30" s="70"/>
      <c r="O30" s="54"/>
      <c r="P30" s="54"/>
      <c r="Q30" s="76" t="e">
        <f t="shared" si="105"/>
        <v>#DIV/0!</v>
      </c>
      <c r="R30" s="2"/>
      <c r="T30" s="107">
        <v>3300</v>
      </c>
      <c r="U30" s="107">
        <v>3800</v>
      </c>
      <c r="V30" s="107">
        <v>4800</v>
      </c>
      <c r="W30" s="107">
        <v>2000</v>
      </c>
      <c r="X30" s="107"/>
      <c r="Y30" s="77" t="s">
        <v>8</v>
      </c>
      <c r="Z30" s="48">
        <f t="shared" si="89"/>
        <v>13</v>
      </c>
      <c r="AA30" s="57">
        <f t="shared" si="90"/>
        <v>0</v>
      </c>
      <c r="AB30" s="7">
        <f t="shared" si="91"/>
        <v>0</v>
      </c>
      <c r="AC30" s="7">
        <f t="shared" si="92"/>
        <v>0</v>
      </c>
      <c r="AD30" s="7">
        <f t="shared" si="106"/>
        <v>0</v>
      </c>
      <c r="AE30" s="7">
        <f t="shared" si="93"/>
        <v>0</v>
      </c>
      <c r="AF30" s="7">
        <f t="shared" si="107"/>
        <v>0</v>
      </c>
      <c r="AG30" s="7">
        <f t="shared" si="94"/>
        <v>0</v>
      </c>
      <c r="AH30" s="7">
        <f t="shared" si="108"/>
        <v>0</v>
      </c>
      <c r="AI30" s="7">
        <f t="shared" si="95"/>
        <v>0</v>
      </c>
      <c r="AJ30" s="7">
        <f t="shared" si="109"/>
        <v>0</v>
      </c>
      <c r="AK30" s="6" t="e">
        <f t="shared" si="110"/>
        <v>#DIV/0!</v>
      </c>
      <c r="AL30" s="70">
        <f t="shared" si="111"/>
        <v>0</v>
      </c>
      <c r="AM30" s="7">
        <f t="shared" si="111"/>
        <v>0</v>
      </c>
      <c r="AN30" s="6">
        <f t="shared" si="111"/>
        <v>0</v>
      </c>
      <c r="AO30" s="76" t="e">
        <f t="shared" si="112"/>
        <v>#DIV/0!</v>
      </c>
      <c r="AP30" s="2"/>
      <c r="AR30" s="107">
        <v>1700</v>
      </c>
      <c r="AS30" s="107">
        <v>2200</v>
      </c>
      <c r="AT30" s="107">
        <v>2200</v>
      </c>
      <c r="AU30" s="107">
        <v>1400</v>
      </c>
      <c r="AV30" s="107"/>
      <c r="AW30" s="77" t="s">
        <v>8</v>
      </c>
      <c r="AX30" s="48">
        <f t="shared" si="113"/>
        <v>13</v>
      </c>
      <c r="AY30" s="57">
        <f t="shared" si="114"/>
        <v>0</v>
      </c>
      <c r="AZ30" s="54">
        <v>10</v>
      </c>
      <c r="BA30" s="7">
        <f t="shared" si="96"/>
        <v>0</v>
      </c>
      <c r="BB30" s="54">
        <v>24</v>
      </c>
      <c r="BC30" s="7">
        <f t="shared" si="97"/>
        <v>0</v>
      </c>
      <c r="BD30" s="54">
        <v>12</v>
      </c>
      <c r="BE30" s="6">
        <f t="shared" si="98"/>
        <v>0</v>
      </c>
      <c r="BF30" s="54"/>
      <c r="BG30" s="6">
        <f t="shared" si="99"/>
        <v>0</v>
      </c>
      <c r="BH30" s="6">
        <f t="shared" si="115"/>
        <v>0</v>
      </c>
      <c r="BI30" s="6" t="e">
        <f t="shared" si="115"/>
        <v>#DIV/0!</v>
      </c>
      <c r="BJ30" s="6">
        <f t="shared" si="116"/>
        <v>0</v>
      </c>
      <c r="BK30" s="7" t="e">
        <f t="shared" si="116"/>
        <v>#DIV/0!</v>
      </c>
      <c r="BL30" s="101">
        <f t="shared" si="117"/>
        <v>0</v>
      </c>
      <c r="BM30" s="90" t="e">
        <f t="shared" si="117"/>
        <v>#DIV/0!</v>
      </c>
      <c r="BN30" s="90"/>
      <c r="BO30" s="76" t="e">
        <f t="shared" si="118"/>
        <v>#DIV/0!</v>
      </c>
      <c r="BP30" s="2"/>
      <c r="BR30" s="55"/>
      <c r="BS30" s="55"/>
      <c r="BT30" s="55"/>
      <c r="BU30" s="55"/>
      <c r="BV30" s="173" t="s">
        <v>8</v>
      </c>
      <c r="BW30" s="190">
        <f t="shared" si="119"/>
        <v>13</v>
      </c>
      <c r="BX30" s="119"/>
      <c r="BY30" s="178"/>
      <c r="BZ30" s="178" t="e">
        <f t="shared" si="100"/>
        <v>#DIV/0!</v>
      </c>
      <c r="CA30" s="178"/>
      <c r="CB30" s="179" t="e">
        <f t="shared" si="101"/>
        <v>#DIV/0!</v>
      </c>
      <c r="CC30" s="179"/>
      <c r="CD30" s="180">
        <f t="shared" si="102"/>
        <v>0</v>
      </c>
      <c r="CE30" s="181" t="e">
        <f t="shared" si="120"/>
        <v>#DIV/0!</v>
      </c>
      <c r="CF30" s="181"/>
      <c r="CG30" s="182" t="e">
        <f t="shared" si="121"/>
        <v>#DIV/0!</v>
      </c>
      <c r="CI30" s="326"/>
      <c r="CJ30" s="326"/>
      <c r="CK30" s="334"/>
      <c r="CL30" s="334"/>
      <c r="CM30" s="334"/>
      <c r="CN30" s="356">
        <f t="shared" si="122"/>
        <v>0</v>
      </c>
      <c r="CP30" s="42" t="s">
        <v>177</v>
      </c>
      <c r="CR30" s="1">
        <v>2</v>
      </c>
    </row>
    <row r="31" spans="1:98" ht="23.5" customHeight="1">
      <c r="A31" s="77" t="s">
        <v>9</v>
      </c>
      <c r="B31" s="68">
        <v>14</v>
      </c>
      <c r="C31" s="57">
        <f t="shared" si="84"/>
        <v>0</v>
      </c>
      <c r="D31" s="54"/>
      <c r="E31" s="7">
        <f t="shared" si="85"/>
        <v>0</v>
      </c>
      <c r="F31" s="54"/>
      <c r="G31" s="7">
        <f t="shared" si="86"/>
        <v>0</v>
      </c>
      <c r="H31" s="54"/>
      <c r="I31" s="6">
        <f t="shared" si="87"/>
        <v>0</v>
      </c>
      <c r="J31" s="54"/>
      <c r="K31" s="6">
        <f t="shared" si="88"/>
        <v>0</v>
      </c>
      <c r="L31" s="6">
        <f t="shared" si="103"/>
        <v>0</v>
      </c>
      <c r="M31" s="6" t="e">
        <f t="shared" si="104"/>
        <v>#DIV/0!</v>
      </c>
      <c r="N31" s="70"/>
      <c r="O31" s="54"/>
      <c r="P31" s="54"/>
      <c r="Q31" s="76" t="e">
        <f t="shared" si="105"/>
        <v>#DIV/0!</v>
      </c>
      <c r="R31" s="2"/>
      <c r="T31" s="107">
        <v>3300</v>
      </c>
      <c r="U31" s="107">
        <v>3800</v>
      </c>
      <c r="V31" s="107">
        <v>4800</v>
      </c>
      <c r="W31" s="107">
        <v>2000</v>
      </c>
      <c r="X31" s="107"/>
      <c r="Y31" s="77" t="s">
        <v>9</v>
      </c>
      <c r="Z31" s="48">
        <f t="shared" si="89"/>
        <v>14</v>
      </c>
      <c r="AA31" s="57">
        <f t="shared" si="90"/>
        <v>0</v>
      </c>
      <c r="AB31" s="7">
        <f t="shared" si="91"/>
        <v>0</v>
      </c>
      <c r="AC31" s="7">
        <f t="shared" si="92"/>
        <v>0</v>
      </c>
      <c r="AD31" s="7">
        <f t="shared" si="106"/>
        <v>0</v>
      </c>
      <c r="AE31" s="7">
        <f t="shared" si="93"/>
        <v>0</v>
      </c>
      <c r="AF31" s="7">
        <f t="shared" si="107"/>
        <v>0</v>
      </c>
      <c r="AG31" s="7">
        <f t="shared" si="94"/>
        <v>0</v>
      </c>
      <c r="AH31" s="7">
        <f t="shared" si="108"/>
        <v>0</v>
      </c>
      <c r="AI31" s="7">
        <f t="shared" si="95"/>
        <v>0</v>
      </c>
      <c r="AJ31" s="7">
        <f t="shared" si="109"/>
        <v>0</v>
      </c>
      <c r="AK31" s="6" t="e">
        <f t="shared" si="110"/>
        <v>#DIV/0!</v>
      </c>
      <c r="AL31" s="70">
        <f t="shared" si="111"/>
        <v>0</v>
      </c>
      <c r="AM31" s="7">
        <f t="shared" si="111"/>
        <v>0</v>
      </c>
      <c r="AN31" s="6">
        <f t="shared" si="111"/>
        <v>0</v>
      </c>
      <c r="AO31" s="76" t="e">
        <f t="shared" si="112"/>
        <v>#DIV/0!</v>
      </c>
      <c r="AP31" s="2"/>
      <c r="AR31" s="107">
        <v>1700</v>
      </c>
      <c r="AS31" s="107">
        <v>2200</v>
      </c>
      <c r="AT31" s="107">
        <v>2200</v>
      </c>
      <c r="AU31" s="107">
        <v>1400</v>
      </c>
      <c r="AV31" s="107"/>
      <c r="AW31" s="77" t="s">
        <v>9</v>
      </c>
      <c r="AX31" s="48">
        <f t="shared" si="113"/>
        <v>14</v>
      </c>
      <c r="AY31" s="57">
        <f t="shared" si="114"/>
        <v>0</v>
      </c>
      <c r="AZ31" s="54">
        <v>10</v>
      </c>
      <c r="BA31" s="7">
        <f t="shared" si="96"/>
        <v>0</v>
      </c>
      <c r="BB31" s="54">
        <v>24</v>
      </c>
      <c r="BC31" s="7">
        <f t="shared" si="97"/>
        <v>0</v>
      </c>
      <c r="BD31" s="54">
        <v>12</v>
      </c>
      <c r="BE31" s="6">
        <f t="shared" si="98"/>
        <v>0</v>
      </c>
      <c r="BF31" s="54"/>
      <c r="BG31" s="6">
        <f t="shared" si="99"/>
        <v>0</v>
      </c>
      <c r="BH31" s="6">
        <f t="shared" si="115"/>
        <v>0</v>
      </c>
      <c r="BI31" s="6" t="e">
        <f t="shared" si="115"/>
        <v>#DIV/0!</v>
      </c>
      <c r="BJ31" s="6">
        <f t="shared" si="116"/>
        <v>0</v>
      </c>
      <c r="BK31" s="7" t="e">
        <f t="shared" si="116"/>
        <v>#DIV/0!</v>
      </c>
      <c r="BL31" s="101">
        <f t="shared" si="117"/>
        <v>0</v>
      </c>
      <c r="BM31" s="90" t="e">
        <f t="shared" si="117"/>
        <v>#DIV/0!</v>
      </c>
      <c r="BN31" s="90"/>
      <c r="BO31" s="76" t="e">
        <f t="shared" si="118"/>
        <v>#DIV/0!</v>
      </c>
      <c r="BP31" s="2"/>
      <c r="BR31" s="55"/>
      <c r="BS31" s="55"/>
      <c r="BT31" s="55"/>
      <c r="BU31" s="55"/>
      <c r="BV31" s="173" t="s">
        <v>9</v>
      </c>
      <c r="BW31" s="190">
        <f t="shared" si="119"/>
        <v>14</v>
      </c>
      <c r="BX31" s="119"/>
      <c r="BY31" s="178"/>
      <c r="BZ31" s="178" t="e">
        <f t="shared" si="100"/>
        <v>#DIV/0!</v>
      </c>
      <c r="CA31" s="178"/>
      <c r="CB31" s="179" t="e">
        <f t="shared" si="101"/>
        <v>#DIV/0!</v>
      </c>
      <c r="CC31" s="179"/>
      <c r="CD31" s="180">
        <f t="shared" si="102"/>
        <v>0</v>
      </c>
      <c r="CE31" s="181" t="e">
        <f t="shared" si="120"/>
        <v>#DIV/0!</v>
      </c>
      <c r="CF31" s="181"/>
      <c r="CG31" s="182" t="e">
        <f t="shared" si="121"/>
        <v>#DIV/0!</v>
      </c>
      <c r="CI31" s="326"/>
      <c r="CJ31" s="326"/>
      <c r="CK31" s="334"/>
      <c r="CL31" s="334"/>
      <c r="CM31" s="334"/>
      <c r="CN31" s="356">
        <f t="shared" si="122"/>
        <v>0</v>
      </c>
      <c r="CP31" s="42" t="s">
        <v>178</v>
      </c>
      <c r="CR31" s="1">
        <v>1</v>
      </c>
    </row>
    <row r="32" spans="1:98" ht="23.5" customHeight="1">
      <c r="A32" s="77" t="s">
        <v>10</v>
      </c>
      <c r="B32" s="68">
        <v>15</v>
      </c>
      <c r="C32" s="57">
        <f t="shared" si="84"/>
        <v>0</v>
      </c>
      <c r="D32" s="54"/>
      <c r="E32" s="7">
        <f t="shared" si="85"/>
        <v>0</v>
      </c>
      <c r="F32" s="54"/>
      <c r="G32" s="7">
        <f t="shared" si="86"/>
        <v>0</v>
      </c>
      <c r="H32" s="54"/>
      <c r="I32" s="6">
        <f t="shared" si="87"/>
        <v>0</v>
      </c>
      <c r="J32" s="54"/>
      <c r="K32" s="6">
        <f t="shared" si="88"/>
        <v>0</v>
      </c>
      <c r="L32" s="6">
        <f t="shared" si="103"/>
        <v>0</v>
      </c>
      <c r="M32" s="6" t="e">
        <f t="shared" si="104"/>
        <v>#DIV/0!</v>
      </c>
      <c r="N32" s="70"/>
      <c r="O32" s="54"/>
      <c r="P32" s="54"/>
      <c r="Q32" s="76" t="e">
        <f t="shared" si="105"/>
        <v>#DIV/0!</v>
      </c>
      <c r="R32" s="2"/>
      <c r="T32" s="107">
        <v>3300</v>
      </c>
      <c r="U32" s="107">
        <v>3800</v>
      </c>
      <c r="V32" s="107">
        <v>4800</v>
      </c>
      <c r="W32" s="107">
        <v>2000</v>
      </c>
      <c r="X32" s="107"/>
      <c r="Y32" s="77" t="s">
        <v>10</v>
      </c>
      <c r="Z32" s="48">
        <f t="shared" si="89"/>
        <v>15</v>
      </c>
      <c r="AA32" s="57">
        <f t="shared" si="90"/>
        <v>0</v>
      </c>
      <c r="AB32" s="7">
        <f t="shared" si="91"/>
        <v>0</v>
      </c>
      <c r="AC32" s="7">
        <f t="shared" si="92"/>
        <v>0</v>
      </c>
      <c r="AD32" s="7">
        <f t="shared" si="106"/>
        <v>0</v>
      </c>
      <c r="AE32" s="7">
        <f t="shared" si="93"/>
        <v>0</v>
      </c>
      <c r="AF32" s="7">
        <f t="shared" si="107"/>
        <v>0</v>
      </c>
      <c r="AG32" s="7">
        <f t="shared" si="94"/>
        <v>0</v>
      </c>
      <c r="AH32" s="7">
        <f t="shared" si="108"/>
        <v>0</v>
      </c>
      <c r="AI32" s="7">
        <f t="shared" si="95"/>
        <v>0</v>
      </c>
      <c r="AJ32" s="7">
        <f t="shared" si="109"/>
        <v>0</v>
      </c>
      <c r="AK32" s="6" t="e">
        <f t="shared" si="110"/>
        <v>#DIV/0!</v>
      </c>
      <c r="AL32" s="70">
        <f t="shared" si="111"/>
        <v>0</v>
      </c>
      <c r="AM32" s="7">
        <f t="shared" si="111"/>
        <v>0</v>
      </c>
      <c r="AN32" s="6">
        <f t="shared" si="111"/>
        <v>0</v>
      </c>
      <c r="AO32" s="76" t="e">
        <f t="shared" si="112"/>
        <v>#DIV/0!</v>
      </c>
      <c r="AP32" s="2"/>
      <c r="AR32" s="107">
        <v>1700</v>
      </c>
      <c r="AS32" s="107">
        <v>2200</v>
      </c>
      <c r="AT32" s="107">
        <v>2200</v>
      </c>
      <c r="AU32" s="107">
        <v>1400</v>
      </c>
      <c r="AV32" s="107"/>
      <c r="AW32" s="77" t="s">
        <v>10</v>
      </c>
      <c r="AX32" s="48">
        <f t="shared" si="113"/>
        <v>15</v>
      </c>
      <c r="AY32" s="57">
        <f t="shared" si="114"/>
        <v>0</v>
      </c>
      <c r="AZ32" s="54">
        <v>10</v>
      </c>
      <c r="BA32" s="7">
        <f t="shared" si="96"/>
        <v>0</v>
      </c>
      <c r="BB32" s="54">
        <v>24</v>
      </c>
      <c r="BC32" s="7">
        <f t="shared" si="97"/>
        <v>0</v>
      </c>
      <c r="BD32" s="54">
        <v>12</v>
      </c>
      <c r="BE32" s="6">
        <f t="shared" si="98"/>
        <v>0</v>
      </c>
      <c r="BF32" s="54"/>
      <c r="BG32" s="6">
        <f t="shared" si="99"/>
        <v>0</v>
      </c>
      <c r="BH32" s="6">
        <f t="shared" si="115"/>
        <v>0</v>
      </c>
      <c r="BI32" s="6" t="e">
        <f t="shared" si="115"/>
        <v>#DIV/0!</v>
      </c>
      <c r="BJ32" s="6">
        <f t="shared" si="116"/>
        <v>0</v>
      </c>
      <c r="BK32" s="7" t="e">
        <f t="shared" si="116"/>
        <v>#DIV/0!</v>
      </c>
      <c r="BL32" s="101">
        <f t="shared" si="117"/>
        <v>0</v>
      </c>
      <c r="BM32" s="90" t="e">
        <f t="shared" si="117"/>
        <v>#DIV/0!</v>
      </c>
      <c r="BN32" s="90"/>
      <c r="BO32" s="76" t="e">
        <f t="shared" si="118"/>
        <v>#DIV/0!</v>
      </c>
      <c r="BP32" s="2"/>
      <c r="BR32" s="55"/>
      <c r="BS32" s="55"/>
      <c r="BT32" s="55"/>
      <c r="BU32" s="55"/>
      <c r="BV32" s="173" t="s">
        <v>10</v>
      </c>
      <c r="BW32" s="190">
        <f t="shared" si="119"/>
        <v>15</v>
      </c>
      <c r="BX32" s="119"/>
      <c r="BY32" s="178"/>
      <c r="BZ32" s="178" t="e">
        <f t="shared" si="100"/>
        <v>#DIV/0!</v>
      </c>
      <c r="CA32" s="178"/>
      <c r="CB32" s="179" t="e">
        <f t="shared" si="101"/>
        <v>#DIV/0!</v>
      </c>
      <c r="CC32" s="179"/>
      <c r="CD32" s="180">
        <f t="shared" si="102"/>
        <v>0</v>
      </c>
      <c r="CE32" s="181" t="e">
        <f t="shared" si="120"/>
        <v>#DIV/0!</v>
      </c>
      <c r="CF32" s="181"/>
      <c r="CG32" s="182" t="e">
        <f t="shared" si="121"/>
        <v>#DIV/0!</v>
      </c>
      <c r="CI32" s="326"/>
      <c r="CJ32" s="326"/>
      <c r="CK32" s="334"/>
      <c r="CL32" s="334"/>
      <c r="CM32" s="334"/>
      <c r="CN32" s="356">
        <f t="shared" si="122"/>
        <v>0</v>
      </c>
      <c r="CP32" s="42" t="s">
        <v>183</v>
      </c>
      <c r="CR32" s="1">
        <v>0</v>
      </c>
    </row>
    <row r="33" spans="1:96" ht="23.5" customHeight="1" thickBot="1">
      <c r="A33" s="78" t="s">
        <v>11</v>
      </c>
      <c r="B33" s="68">
        <v>16</v>
      </c>
      <c r="C33" s="57">
        <f t="shared" si="84"/>
        <v>0</v>
      </c>
      <c r="D33" s="54"/>
      <c r="E33" s="7">
        <f t="shared" si="85"/>
        <v>0</v>
      </c>
      <c r="F33" s="54"/>
      <c r="G33" s="7">
        <f t="shared" si="86"/>
        <v>0</v>
      </c>
      <c r="H33" s="54"/>
      <c r="I33" s="6">
        <f t="shared" si="87"/>
        <v>0</v>
      </c>
      <c r="J33" s="54"/>
      <c r="K33" s="6">
        <f t="shared" si="88"/>
        <v>0</v>
      </c>
      <c r="L33" s="6">
        <f t="shared" si="103"/>
        <v>0</v>
      </c>
      <c r="M33" s="6" t="e">
        <f t="shared" si="104"/>
        <v>#DIV/0!</v>
      </c>
      <c r="N33" s="70"/>
      <c r="O33" s="54"/>
      <c r="P33" s="54"/>
      <c r="Q33" s="76" t="e">
        <f t="shared" si="105"/>
        <v>#DIV/0!</v>
      </c>
      <c r="R33" s="2"/>
      <c r="T33" s="107">
        <v>3300</v>
      </c>
      <c r="U33" s="107">
        <v>3800</v>
      </c>
      <c r="V33" s="107">
        <v>4800</v>
      </c>
      <c r="W33" s="107">
        <v>2000</v>
      </c>
      <c r="X33" s="107"/>
      <c r="Y33" s="78" t="s">
        <v>11</v>
      </c>
      <c r="Z33" s="48">
        <f t="shared" si="89"/>
        <v>16</v>
      </c>
      <c r="AA33" s="57">
        <f t="shared" si="90"/>
        <v>0</v>
      </c>
      <c r="AB33" s="7">
        <f t="shared" si="91"/>
        <v>0</v>
      </c>
      <c r="AC33" s="7">
        <f t="shared" si="92"/>
        <v>0</v>
      </c>
      <c r="AD33" s="7">
        <f t="shared" si="106"/>
        <v>0</v>
      </c>
      <c r="AE33" s="7">
        <f t="shared" si="93"/>
        <v>0</v>
      </c>
      <c r="AF33" s="7">
        <f t="shared" si="107"/>
        <v>0</v>
      </c>
      <c r="AG33" s="7">
        <f t="shared" si="94"/>
        <v>0</v>
      </c>
      <c r="AH33" s="7">
        <f t="shared" si="108"/>
        <v>0</v>
      </c>
      <c r="AI33" s="7">
        <f t="shared" si="95"/>
        <v>0</v>
      </c>
      <c r="AJ33" s="7">
        <f t="shared" si="109"/>
        <v>0</v>
      </c>
      <c r="AK33" s="6" t="e">
        <f t="shared" si="110"/>
        <v>#DIV/0!</v>
      </c>
      <c r="AL33" s="70">
        <f t="shared" si="111"/>
        <v>0</v>
      </c>
      <c r="AM33" s="7">
        <f t="shared" si="111"/>
        <v>0</v>
      </c>
      <c r="AN33" s="6">
        <f t="shared" si="111"/>
        <v>0</v>
      </c>
      <c r="AO33" s="76" t="e">
        <f t="shared" si="112"/>
        <v>#DIV/0!</v>
      </c>
      <c r="AP33" s="2"/>
      <c r="AR33" s="107">
        <v>1700</v>
      </c>
      <c r="AS33" s="107">
        <v>2200</v>
      </c>
      <c r="AT33" s="107">
        <v>2200</v>
      </c>
      <c r="AU33" s="107">
        <v>1400</v>
      </c>
      <c r="AV33" s="107"/>
      <c r="AW33" s="78" t="s">
        <v>11</v>
      </c>
      <c r="AX33" s="48">
        <f t="shared" si="113"/>
        <v>16</v>
      </c>
      <c r="AY33" s="57">
        <f t="shared" si="114"/>
        <v>0</v>
      </c>
      <c r="AZ33" s="54">
        <v>10</v>
      </c>
      <c r="BA33" s="7">
        <f t="shared" si="96"/>
        <v>0</v>
      </c>
      <c r="BB33" s="54">
        <v>28</v>
      </c>
      <c r="BC33" s="7">
        <f t="shared" si="97"/>
        <v>0</v>
      </c>
      <c r="BD33" s="54">
        <v>12</v>
      </c>
      <c r="BE33" s="6">
        <f t="shared" si="98"/>
        <v>0</v>
      </c>
      <c r="BF33" s="54"/>
      <c r="BG33" s="6">
        <f t="shared" si="99"/>
        <v>0</v>
      </c>
      <c r="BH33" s="6">
        <f t="shared" si="115"/>
        <v>0</v>
      </c>
      <c r="BI33" s="6" t="e">
        <f t="shared" si="115"/>
        <v>#DIV/0!</v>
      </c>
      <c r="BJ33" s="6">
        <f t="shared" si="116"/>
        <v>0</v>
      </c>
      <c r="BK33" s="7" t="e">
        <f t="shared" si="116"/>
        <v>#DIV/0!</v>
      </c>
      <c r="BL33" s="101">
        <f t="shared" si="117"/>
        <v>0</v>
      </c>
      <c r="BM33" s="90" t="e">
        <f t="shared" si="117"/>
        <v>#DIV/0!</v>
      </c>
      <c r="BN33" s="90"/>
      <c r="BO33" s="76" t="e">
        <f t="shared" si="118"/>
        <v>#DIV/0!</v>
      </c>
      <c r="BP33" s="2"/>
      <c r="BR33" s="55"/>
      <c r="BS33" s="55"/>
      <c r="BT33" s="55"/>
      <c r="BU33" s="55"/>
      <c r="BV33" s="183" t="s">
        <v>11</v>
      </c>
      <c r="BW33" s="190">
        <f t="shared" si="119"/>
        <v>16</v>
      </c>
      <c r="BX33" s="119"/>
      <c r="BY33" s="178"/>
      <c r="BZ33" s="178" t="e">
        <f t="shared" si="100"/>
        <v>#DIV/0!</v>
      </c>
      <c r="CA33" s="178"/>
      <c r="CB33" s="179" t="e">
        <f t="shared" si="101"/>
        <v>#DIV/0!</v>
      </c>
      <c r="CC33" s="179">
        <v>0</v>
      </c>
      <c r="CD33" s="180">
        <f t="shared" si="102"/>
        <v>0</v>
      </c>
      <c r="CE33" s="181" t="e">
        <f t="shared" si="120"/>
        <v>#DIV/0!</v>
      </c>
      <c r="CF33" s="181"/>
      <c r="CG33" s="182" t="e">
        <f t="shared" si="121"/>
        <v>#DIV/0!</v>
      </c>
      <c r="CI33" s="327"/>
      <c r="CJ33" s="327"/>
      <c r="CK33" s="335"/>
      <c r="CL33" s="334"/>
      <c r="CM33" s="335"/>
      <c r="CN33" s="357">
        <f t="shared" si="122"/>
        <v>0</v>
      </c>
      <c r="CP33" s="1" t="s">
        <v>186</v>
      </c>
    </row>
    <row r="34" spans="1:96" ht="23.5" customHeight="1" thickTop="1" thickBot="1">
      <c r="A34" s="1513" t="s">
        <v>16</v>
      </c>
      <c r="B34" s="1514"/>
      <c r="C34" s="61">
        <f>SUM(C27:C33)</f>
        <v>0</v>
      </c>
      <c r="D34" s="61">
        <f>SUM(D27:D33)</f>
        <v>0</v>
      </c>
      <c r="E34" s="61">
        <f t="shared" ref="E34:J34" si="123">SUM(E27:E33)</f>
        <v>0</v>
      </c>
      <c r="F34" s="61">
        <f t="shared" si="123"/>
        <v>0</v>
      </c>
      <c r="G34" s="61">
        <f t="shared" si="123"/>
        <v>0</v>
      </c>
      <c r="H34" s="61">
        <f t="shared" si="123"/>
        <v>0</v>
      </c>
      <c r="I34" s="61">
        <f t="shared" si="123"/>
        <v>0</v>
      </c>
      <c r="J34" s="61">
        <f t="shared" si="123"/>
        <v>0</v>
      </c>
      <c r="K34" s="61">
        <f>SUM(K27:K33)</f>
        <v>0</v>
      </c>
      <c r="L34" s="61">
        <f>SUM(L27:L33)</f>
        <v>0</v>
      </c>
      <c r="M34" s="61" t="e">
        <f>L34/C34</f>
        <v>#DIV/0!</v>
      </c>
      <c r="N34" s="86"/>
      <c r="O34" s="61">
        <f>SUM(O27:O33)</f>
        <v>0</v>
      </c>
      <c r="P34" s="61">
        <f>SUM(P27:P33)</f>
        <v>0</v>
      </c>
      <c r="Q34" s="76" t="e">
        <f t="shared" si="105"/>
        <v>#DIV/0!</v>
      </c>
      <c r="R34" s="45"/>
      <c r="T34" s="105" t="s">
        <v>48</v>
      </c>
      <c r="U34" s="108" t="e">
        <f>C34/W34</f>
        <v>#DIV/0!</v>
      </c>
      <c r="V34" s="106" t="s">
        <v>49</v>
      </c>
      <c r="W34" s="114">
        <v>0</v>
      </c>
      <c r="Y34" s="1513" t="s">
        <v>16</v>
      </c>
      <c r="Z34" s="1514"/>
      <c r="AA34" s="88">
        <f>SUM(AA27:AA33)</f>
        <v>0</v>
      </c>
      <c r="AB34" s="88">
        <f>SUM(AB27:AB33)</f>
        <v>0</v>
      </c>
      <c r="AC34" s="88">
        <f t="shared" ref="AC34:AH34" si="124">SUM(AC27:AC33)</f>
        <v>0</v>
      </c>
      <c r="AD34" s="88">
        <f t="shared" si="124"/>
        <v>0</v>
      </c>
      <c r="AE34" s="88">
        <f t="shared" si="124"/>
        <v>0</v>
      </c>
      <c r="AF34" s="88">
        <f t="shared" si="124"/>
        <v>0</v>
      </c>
      <c r="AG34" s="88">
        <f t="shared" si="124"/>
        <v>0</v>
      </c>
      <c r="AH34" s="88">
        <f t="shared" si="124"/>
        <v>0</v>
      </c>
      <c r="AI34" s="88">
        <f>SUM(AI27:AI33)</f>
        <v>0</v>
      </c>
      <c r="AJ34" s="88">
        <f>SUM(AJ27:AJ33)</f>
        <v>0</v>
      </c>
      <c r="AK34" s="61" t="e">
        <f>AJ34/AA34</f>
        <v>#DIV/0!</v>
      </c>
      <c r="AL34" s="86"/>
      <c r="AM34" s="61">
        <f>SUM(AM27:AM33)</f>
        <v>0</v>
      </c>
      <c r="AN34" s="61">
        <f>SUM(AN27:AN33)</f>
        <v>0</v>
      </c>
      <c r="AO34" s="76" t="e">
        <f>(AJ34+BH34)/AN34</f>
        <v>#DIV/0!</v>
      </c>
      <c r="AP34" s="45"/>
      <c r="AR34" s="105" t="s">
        <v>48</v>
      </c>
      <c r="AS34" s="108" t="e">
        <f>AA34/AU34</f>
        <v>#DIV/0!</v>
      </c>
      <c r="AT34" s="106" t="s">
        <v>49</v>
      </c>
      <c r="AU34" s="105">
        <f>W34</f>
        <v>0</v>
      </c>
      <c r="AW34" s="1513" t="s">
        <v>16</v>
      </c>
      <c r="AX34" s="1514"/>
      <c r="AY34" s="57">
        <f t="shared" si="114"/>
        <v>0</v>
      </c>
      <c r="AZ34" s="61">
        <f>SUM(AZ27:AZ33)</f>
        <v>84</v>
      </c>
      <c r="BA34" s="61">
        <f t="shared" ref="BA34:BF34" si="125">SUM(BA27:BA33)</f>
        <v>0</v>
      </c>
      <c r="BB34" s="61">
        <f t="shared" si="125"/>
        <v>120</v>
      </c>
      <c r="BC34" s="61">
        <f t="shared" si="125"/>
        <v>0</v>
      </c>
      <c r="BD34" s="61">
        <f t="shared" si="125"/>
        <v>60</v>
      </c>
      <c r="BE34" s="61">
        <f t="shared" si="125"/>
        <v>0</v>
      </c>
      <c r="BF34" s="61">
        <f t="shared" si="125"/>
        <v>0</v>
      </c>
      <c r="BG34" s="61">
        <f>SUM(BG27:BG33)</f>
        <v>0</v>
      </c>
      <c r="BH34" s="6">
        <f t="shared" si="115"/>
        <v>0</v>
      </c>
      <c r="BI34" s="6" t="e">
        <f t="shared" si="115"/>
        <v>#DIV/0!</v>
      </c>
      <c r="BJ34" s="6">
        <f t="shared" si="116"/>
        <v>0</v>
      </c>
      <c r="BK34" s="7" t="e">
        <f t="shared" si="116"/>
        <v>#DIV/0!</v>
      </c>
      <c r="BL34" s="101">
        <f>SUM(BL27:BL33)</f>
        <v>0</v>
      </c>
      <c r="BM34" s="90" t="e">
        <f>BI34+BK34</f>
        <v>#DIV/0!</v>
      </c>
      <c r="BN34" s="91"/>
      <c r="BO34" s="76" t="e">
        <f t="shared" si="118"/>
        <v>#DIV/0!</v>
      </c>
      <c r="BP34" s="45"/>
      <c r="BR34" s="42" t="s">
        <v>48</v>
      </c>
      <c r="BS34" s="59" t="e">
        <f>AY34/BU34</f>
        <v>#DIV/0!</v>
      </c>
      <c r="BT34" s="60" t="s">
        <v>49</v>
      </c>
      <c r="BU34" s="42">
        <f>W34</f>
        <v>0</v>
      </c>
      <c r="BV34" s="1515" t="s">
        <v>16</v>
      </c>
      <c r="BW34" s="1486"/>
      <c r="BX34" s="180">
        <f>SUM(BX27:BX33)</f>
        <v>0</v>
      </c>
      <c r="BY34" s="180">
        <f>SUM(BY27:BY33)</f>
        <v>0</v>
      </c>
      <c r="BZ34" s="180" t="e">
        <f t="shared" si="100"/>
        <v>#DIV/0!</v>
      </c>
      <c r="CA34" s="180">
        <f>SUM(CA27:CA33)</f>
        <v>0</v>
      </c>
      <c r="CB34" s="119" t="e">
        <f t="shared" si="101"/>
        <v>#DIV/0!</v>
      </c>
      <c r="CC34" s="119" t="e">
        <f>CB34/BY34</f>
        <v>#DIV/0!</v>
      </c>
      <c r="CD34" s="180">
        <f>BY34+CA34</f>
        <v>0</v>
      </c>
      <c r="CE34" s="186" t="e">
        <f>CD34/BX34</f>
        <v>#DIV/0!</v>
      </c>
      <c r="CF34" s="186">
        <f>SUM(CF27:CF33)</f>
        <v>0</v>
      </c>
      <c r="CG34" s="182" t="e">
        <f t="shared" si="121"/>
        <v>#DIV/0!</v>
      </c>
      <c r="CH34" s="340"/>
      <c r="CI34" s="349" t="e">
        <f>SUM(CI27:CI33)/CH34</f>
        <v>#DIV/0!</v>
      </c>
      <c r="CJ34" s="351" t="e">
        <f>SUM(CJ27:CJ33)/CH34</f>
        <v>#DIV/0!</v>
      </c>
      <c r="CK34" s="351" t="e">
        <f>SUM(CK27:CK33)/CH34</f>
        <v>#DIV/0!</v>
      </c>
      <c r="CL34" s="351" t="e">
        <f>SUM(CL27:CL33)/CH34</f>
        <v>#DIV/0!</v>
      </c>
      <c r="CM34" s="351" t="e">
        <f>SUM(CM27:CM33)/CH34</f>
        <v>#DIV/0!</v>
      </c>
      <c r="CN34" s="353" t="e">
        <f>SUM(CK34:CM34)/3</f>
        <v>#DIV/0!</v>
      </c>
      <c r="CO34" s="340"/>
      <c r="CP34" s="340"/>
      <c r="CQ34" s="340"/>
      <c r="CR34" s="340"/>
    </row>
    <row r="35" spans="1:96"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3"/>
      <c r="CI35" s="1420" t="str">
        <f>BV35</f>
        <v>4th week</v>
      </c>
      <c r="CJ35" s="1420"/>
      <c r="CK35" s="1420"/>
      <c r="CL35" s="1420"/>
      <c r="CM35" s="1420"/>
      <c r="CN35" s="1420"/>
    </row>
    <row r="36" spans="1:96"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126</v>
      </c>
      <c r="CE36" s="175" t="s">
        <v>77</v>
      </c>
      <c r="CF36" s="175" t="s">
        <v>129</v>
      </c>
      <c r="CG36" s="176" t="s">
        <v>128</v>
      </c>
      <c r="CI36" s="331" t="s">
        <v>172</v>
      </c>
      <c r="CJ36" s="332" t="s">
        <v>173</v>
      </c>
      <c r="CK36" s="65" t="s">
        <v>174</v>
      </c>
      <c r="CL36" s="65" t="s">
        <v>175</v>
      </c>
      <c r="CM36" s="65" t="s">
        <v>176</v>
      </c>
      <c r="CN36" s="333" t="s">
        <v>184</v>
      </c>
      <c r="CP36" s="1" t="s">
        <v>179</v>
      </c>
      <c r="CR36" s="46" t="s">
        <v>182</v>
      </c>
    </row>
    <row r="37" spans="1:96" ht="23.5" customHeight="1">
      <c r="A37" s="75" t="s">
        <v>5</v>
      </c>
      <c r="B37" s="68">
        <v>17</v>
      </c>
      <c r="C37" s="57">
        <f t="shared" ref="C37:C43" si="126">D37+F37+H37+J37</f>
        <v>0</v>
      </c>
      <c r="D37" s="54"/>
      <c r="E37" s="7">
        <f t="shared" ref="E37:E43" si="127">D37*T37</f>
        <v>0</v>
      </c>
      <c r="F37" s="54"/>
      <c r="G37" s="7">
        <f t="shared" ref="G37:G43" si="128">F37*U37</f>
        <v>0</v>
      </c>
      <c r="H37" s="54"/>
      <c r="I37" s="6">
        <f t="shared" ref="I37:I43" si="129">H37*V37</f>
        <v>0</v>
      </c>
      <c r="J37" s="54"/>
      <c r="K37" s="6">
        <f t="shared" ref="K37:K43" si="130">J37*W37</f>
        <v>0</v>
      </c>
      <c r="L37" s="6">
        <f>E37+G37+I37+K37</f>
        <v>0</v>
      </c>
      <c r="M37" s="6" t="e">
        <f>L37/C37</f>
        <v>#DIV/0!</v>
      </c>
      <c r="N37" s="70"/>
      <c r="O37" s="54"/>
      <c r="P37" s="54"/>
      <c r="Q37" s="76" t="e">
        <f>L37/P37</f>
        <v>#DIV/0!</v>
      </c>
      <c r="R37" s="2"/>
      <c r="T37" s="107">
        <v>3300</v>
      </c>
      <c r="U37" s="107">
        <v>3800</v>
      </c>
      <c r="V37" s="107">
        <v>4800</v>
      </c>
      <c r="W37" s="107">
        <v>2000</v>
      </c>
      <c r="X37" s="107"/>
      <c r="Y37" s="75" t="s">
        <v>5</v>
      </c>
      <c r="Z37" s="48">
        <f t="shared" ref="Z37:Z43" si="131">B37</f>
        <v>17</v>
      </c>
      <c r="AA37" s="57">
        <f t="shared" ref="AA37:AA43" si="132">AB37+AD37+AF37+AH37</f>
        <v>0</v>
      </c>
      <c r="AB37" s="7">
        <f t="shared" ref="AB37:AB43" si="133">D37</f>
        <v>0</v>
      </c>
      <c r="AC37" s="7">
        <f t="shared" ref="AC37:AC43" si="134">AB37*AR37</f>
        <v>0</v>
      </c>
      <c r="AD37" s="7">
        <f>F37</f>
        <v>0</v>
      </c>
      <c r="AE37" s="7">
        <f t="shared" ref="AE37:AE43" si="135">AD37*AS37</f>
        <v>0</v>
      </c>
      <c r="AF37" s="7">
        <f>H37</f>
        <v>0</v>
      </c>
      <c r="AG37" s="7">
        <f t="shared" ref="AG37:AG43" si="136">AF37*AT37</f>
        <v>0</v>
      </c>
      <c r="AH37" s="7">
        <f>J37</f>
        <v>0</v>
      </c>
      <c r="AI37" s="7">
        <f t="shared" ref="AI37:AI43" si="137">AH37*AU37</f>
        <v>0</v>
      </c>
      <c r="AJ37" s="7">
        <f>AC37+AE37+AG37+AI37</f>
        <v>0</v>
      </c>
      <c r="AK37" s="6" t="e">
        <f>AJ37/AA37</f>
        <v>#DIV/0!</v>
      </c>
      <c r="AL37" s="70">
        <f>N37</f>
        <v>0</v>
      </c>
      <c r="AM37" s="7">
        <f>O37</f>
        <v>0</v>
      </c>
      <c r="AN37" s="6">
        <f>P37</f>
        <v>0</v>
      </c>
      <c r="AO37" s="76" t="e">
        <f>(AJ37+BH37)/AN37</f>
        <v>#DIV/0!</v>
      </c>
      <c r="AP37" s="2"/>
      <c r="AR37" s="107">
        <v>1700</v>
      </c>
      <c r="AS37" s="107">
        <v>2200</v>
      </c>
      <c r="AT37" s="107">
        <v>2200</v>
      </c>
      <c r="AU37" s="107">
        <v>1400</v>
      </c>
      <c r="AV37" s="107"/>
      <c r="AW37" s="75" t="s">
        <v>5</v>
      </c>
      <c r="AX37" s="48">
        <f>B37</f>
        <v>17</v>
      </c>
      <c r="AY37" s="57">
        <f>C37</f>
        <v>0</v>
      </c>
      <c r="AZ37" s="54"/>
      <c r="BA37" s="7">
        <f t="shared" ref="BA37:BA43" si="138">AZ37*BR37</f>
        <v>0</v>
      </c>
      <c r="BB37" s="54"/>
      <c r="BC37" s="7">
        <f t="shared" ref="BC37:BC43" si="139">BB37*BS37</f>
        <v>0</v>
      </c>
      <c r="BD37" s="54"/>
      <c r="BE37" s="6">
        <f t="shared" ref="BE37:BE43" si="140">BD37*BT37</f>
        <v>0</v>
      </c>
      <c r="BF37" s="54"/>
      <c r="BG37" s="6">
        <f t="shared" ref="BG37:BG43" si="141">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17</v>
      </c>
      <c r="BX37" s="119"/>
      <c r="BY37" s="178"/>
      <c r="BZ37" s="178" t="e">
        <f t="shared" ref="BZ37:BZ44" si="142">BY37/BX37</f>
        <v>#DIV/0!</v>
      </c>
      <c r="CA37" s="178"/>
      <c r="CB37" s="179" t="e">
        <f t="shared" ref="CB37:CB44" si="143">CA37/BX37</f>
        <v>#DIV/0!</v>
      </c>
      <c r="CC37" s="179"/>
      <c r="CD37" s="180">
        <f t="shared" ref="CD37:CD43" si="144">BY37+CA37+CC37</f>
        <v>0</v>
      </c>
      <c r="CE37" s="181" t="e">
        <f>CD37/BX37</f>
        <v>#DIV/0!</v>
      </c>
      <c r="CF37" s="181"/>
      <c r="CG37" s="182" t="e">
        <f>CD37/CF37</f>
        <v>#DIV/0!</v>
      </c>
      <c r="CI37" s="326"/>
      <c r="CJ37" s="326"/>
      <c r="CK37" s="334"/>
      <c r="CL37" s="334"/>
      <c r="CM37" s="334"/>
      <c r="CN37" s="356">
        <f>SUM(CK37:CM37)/3</f>
        <v>0</v>
      </c>
      <c r="CP37" s="355" t="s">
        <v>180</v>
      </c>
      <c r="CQ37" s="3"/>
      <c r="CR37" s="354">
        <v>5</v>
      </c>
    </row>
    <row r="38" spans="1:96" ht="23.5" customHeight="1">
      <c r="A38" s="77" t="s">
        <v>6</v>
      </c>
      <c r="B38" s="68">
        <v>18</v>
      </c>
      <c r="C38" s="57">
        <f t="shared" si="126"/>
        <v>0</v>
      </c>
      <c r="D38" s="54"/>
      <c r="E38" s="7">
        <f t="shared" si="127"/>
        <v>0</v>
      </c>
      <c r="F38" s="54"/>
      <c r="G38" s="7">
        <f t="shared" si="128"/>
        <v>0</v>
      </c>
      <c r="H38" s="54"/>
      <c r="I38" s="6">
        <f t="shared" si="129"/>
        <v>0</v>
      </c>
      <c r="J38" s="54"/>
      <c r="K38" s="6">
        <f t="shared" si="130"/>
        <v>0</v>
      </c>
      <c r="L38" s="6">
        <f t="shared" ref="L38:L43" si="145">E38+G38+I38+K38</f>
        <v>0</v>
      </c>
      <c r="M38" s="6" t="e">
        <f t="shared" ref="M38:M43" si="146">L38/C38</f>
        <v>#DIV/0!</v>
      </c>
      <c r="N38" s="70"/>
      <c r="O38" s="54"/>
      <c r="P38" s="54"/>
      <c r="Q38" s="76" t="e">
        <f t="shared" ref="Q38:Q44" si="147">L38/P38</f>
        <v>#DIV/0!</v>
      </c>
      <c r="R38" s="2"/>
      <c r="T38" s="107">
        <v>3300</v>
      </c>
      <c r="U38" s="107">
        <v>3800</v>
      </c>
      <c r="V38" s="107">
        <v>4800</v>
      </c>
      <c r="W38" s="107">
        <v>2000</v>
      </c>
      <c r="X38" s="107"/>
      <c r="Y38" s="77" t="s">
        <v>6</v>
      </c>
      <c r="Z38" s="48">
        <f t="shared" si="131"/>
        <v>18</v>
      </c>
      <c r="AA38" s="57">
        <f t="shared" si="132"/>
        <v>0</v>
      </c>
      <c r="AB38" s="7">
        <f t="shared" si="133"/>
        <v>0</v>
      </c>
      <c r="AC38" s="7">
        <f t="shared" si="134"/>
        <v>0</v>
      </c>
      <c r="AD38" s="7">
        <f t="shared" ref="AD38:AD43" si="148">F38</f>
        <v>0</v>
      </c>
      <c r="AE38" s="7">
        <f t="shared" si="135"/>
        <v>0</v>
      </c>
      <c r="AF38" s="7">
        <f t="shared" ref="AF38:AF43" si="149">H38</f>
        <v>0</v>
      </c>
      <c r="AG38" s="7">
        <f t="shared" si="136"/>
        <v>0</v>
      </c>
      <c r="AH38" s="7">
        <f t="shared" ref="AH38:AH43" si="150">J38</f>
        <v>0</v>
      </c>
      <c r="AI38" s="7">
        <f t="shared" si="137"/>
        <v>0</v>
      </c>
      <c r="AJ38" s="7">
        <f t="shared" ref="AJ38:AJ43" si="151">AC38+AE38+AG38+AI38</f>
        <v>0</v>
      </c>
      <c r="AK38" s="6" t="e">
        <f t="shared" ref="AK38:AK43" si="152">AJ38/AA38</f>
        <v>#DIV/0!</v>
      </c>
      <c r="AL38" s="70">
        <f t="shared" ref="AL38:AN43" si="153">N38</f>
        <v>0</v>
      </c>
      <c r="AM38" s="7">
        <f t="shared" si="153"/>
        <v>0</v>
      </c>
      <c r="AN38" s="6">
        <f t="shared" si="153"/>
        <v>0</v>
      </c>
      <c r="AO38" s="76" t="e">
        <f t="shared" ref="AO38:AO43" si="154">(AJ38+BH38)/AN38</f>
        <v>#DIV/0!</v>
      </c>
      <c r="AP38" s="2"/>
      <c r="AR38" s="107">
        <v>1700</v>
      </c>
      <c r="AS38" s="107">
        <v>2200</v>
      </c>
      <c r="AT38" s="107">
        <v>2200</v>
      </c>
      <c r="AU38" s="107">
        <v>1400</v>
      </c>
      <c r="AV38" s="107"/>
      <c r="AW38" s="77" t="s">
        <v>6</v>
      </c>
      <c r="AX38" s="48">
        <f t="shared" ref="AX38:AX43" si="155">B38</f>
        <v>18</v>
      </c>
      <c r="AY38" s="57">
        <f t="shared" ref="AY38:AY44" si="156">C38</f>
        <v>0</v>
      </c>
      <c r="AZ38" s="54">
        <v>22</v>
      </c>
      <c r="BA38" s="7">
        <f t="shared" si="138"/>
        <v>0</v>
      </c>
      <c r="BB38" s="54">
        <v>10</v>
      </c>
      <c r="BC38" s="7">
        <f t="shared" si="139"/>
        <v>0</v>
      </c>
      <c r="BD38" s="54">
        <v>6</v>
      </c>
      <c r="BE38" s="6">
        <f t="shared" si="140"/>
        <v>0</v>
      </c>
      <c r="BF38" s="54"/>
      <c r="BG38" s="6">
        <f t="shared" si="141"/>
        <v>0</v>
      </c>
      <c r="BH38" s="6">
        <f t="shared" ref="BH38:BI44" si="157">L38</f>
        <v>0</v>
      </c>
      <c r="BI38" s="6" t="e">
        <f t="shared" si="157"/>
        <v>#DIV/0!</v>
      </c>
      <c r="BJ38" s="6">
        <f t="shared" ref="BJ38:BK44" si="158">AJ38</f>
        <v>0</v>
      </c>
      <c r="BK38" s="7" t="e">
        <f t="shared" si="158"/>
        <v>#DIV/0!</v>
      </c>
      <c r="BL38" s="101">
        <f t="shared" ref="BL38:BM43" si="159">BH38+BJ38</f>
        <v>0</v>
      </c>
      <c r="BM38" s="90" t="e">
        <f t="shared" si="159"/>
        <v>#DIV/0!</v>
      </c>
      <c r="BN38" s="90"/>
      <c r="BO38" s="76" t="e">
        <f t="shared" ref="BO38:BO44" si="160">Q38+AO38</f>
        <v>#DIV/0!</v>
      </c>
      <c r="BP38" s="2"/>
      <c r="BR38" s="55"/>
      <c r="BS38" s="55"/>
      <c r="BT38" s="55"/>
      <c r="BU38" s="55"/>
      <c r="BV38" s="173" t="s">
        <v>6</v>
      </c>
      <c r="BW38" s="190">
        <f t="shared" ref="BW38:BW43" si="161">AX38</f>
        <v>18</v>
      </c>
      <c r="BX38" s="119"/>
      <c r="BY38" s="178"/>
      <c r="BZ38" s="178" t="e">
        <f t="shared" si="142"/>
        <v>#DIV/0!</v>
      </c>
      <c r="CA38" s="178"/>
      <c r="CB38" s="179" t="e">
        <f t="shared" si="143"/>
        <v>#DIV/0!</v>
      </c>
      <c r="CC38" s="179"/>
      <c r="CD38" s="180">
        <f t="shared" si="144"/>
        <v>0</v>
      </c>
      <c r="CE38" s="181" t="e">
        <f t="shared" ref="CE38:CE43" si="162">CD38/BX38</f>
        <v>#DIV/0!</v>
      </c>
      <c r="CF38" s="181"/>
      <c r="CG38" s="182" t="e">
        <f t="shared" ref="CG38:CG44" si="163">CD38/CF38</f>
        <v>#DIV/0!</v>
      </c>
      <c r="CI38" s="326"/>
      <c r="CJ38" s="326"/>
      <c r="CK38" s="334"/>
      <c r="CL38" s="334"/>
      <c r="CM38" s="334"/>
      <c r="CN38" s="356">
        <f t="shared" ref="CN38:CN43" si="164">SUM(CK38:CM38)/3</f>
        <v>0</v>
      </c>
      <c r="CP38" s="42" t="s">
        <v>181</v>
      </c>
      <c r="CR38" s="1">
        <v>4</v>
      </c>
    </row>
    <row r="39" spans="1:96" ht="23.5" customHeight="1">
      <c r="A39" s="77" t="s">
        <v>7</v>
      </c>
      <c r="B39" s="68">
        <v>19</v>
      </c>
      <c r="C39" s="57">
        <f t="shared" si="126"/>
        <v>0</v>
      </c>
      <c r="D39" s="54"/>
      <c r="E39" s="7">
        <f t="shared" si="127"/>
        <v>0</v>
      </c>
      <c r="F39" s="54"/>
      <c r="G39" s="7">
        <f t="shared" si="128"/>
        <v>0</v>
      </c>
      <c r="H39" s="54"/>
      <c r="I39" s="6">
        <f t="shared" si="129"/>
        <v>0</v>
      </c>
      <c r="J39" s="54"/>
      <c r="K39" s="6">
        <f t="shared" si="130"/>
        <v>0</v>
      </c>
      <c r="L39" s="6">
        <f t="shared" si="145"/>
        <v>0</v>
      </c>
      <c r="M39" s="6" t="e">
        <f t="shared" si="146"/>
        <v>#DIV/0!</v>
      </c>
      <c r="N39" s="70"/>
      <c r="O39" s="54"/>
      <c r="P39" s="54"/>
      <c r="Q39" s="76" t="e">
        <f t="shared" si="147"/>
        <v>#DIV/0!</v>
      </c>
      <c r="R39" s="2"/>
      <c r="T39" s="107">
        <v>3300</v>
      </c>
      <c r="U39" s="107">
        <v>3800</v>
      </c>
      <c r="V39" s="107">
        <v>4800</v>
      </c>
      <c r="W39" s="107">
        <v>2000</v>
      </c>
      <c r="X39" s="107"/>
      <c r="Y39" s="77" t="s">
        <v>7</v>
      </c>
      <c r="Z39" s="48">
        <f t="shared" si="131"/>
        <v>19</v>
      </c>
      <c r="AA39" s="57">
        <f t="shared" si="132"/>
        <v>0</v>
      </c>
      <c r="AB39" s="7">
        <f t="shared" si="133"/>
        <v>0</v>
      </c>
      <c r="AC39" s="7">
        <f t="shared" si="134"/>
        <v>0</v>
      </c>
      <c r="AD39" s="7">
        <f t="shared" si="148"/>
        <v>0</v>
      </c>
      <c r="AE39" s="7">
        <f t="shared" si="135"/>
        <v>0</v>
      </c>
      <c r="AF39" s="7">
        <f t="shared" si="149"/>
        <v>0</v>
      </c>
      <c r="AG39" s="7">
        <f t="shared" si="136"/>
        <v>0</v>
      </c>
      <c r="AH39" s="7">
        <f t="shared" si="150"/>
        <v>0</v>
      </c>
      <c r="AI39" s="7">
        <f t="shared" si="137"/>
        <v>0</v>
      </c>
      <c r="AJ39" s="7">
        <f t="shared" si="151"/>
        <v>0</v>
      </c>
      <c r="AK39" s="6" t="e">
        <f t="shared" si="152"/>
        <v>#DIV/0!</v>
      </c>
      <c r="AL39" s="70">
        <f t="shared" si="153"/>
        <v>0</v>
      </c>
      <c r="AM39" s="7">
        <f t="shared" si="153"/>
        <v>0</v>
      </c>
      <c r="AN39" s="6">
        <f t="shared" si="153"/>
        <v>0</v>
      </c>
      <c r="AO39" s="76" t="e">
        <f t="shared" si="154"/>
        <v>#DIV/0!</v>
      </c>
      <c r="AP39" s="2"/>
      <c r="AR39" s="107">
        <v>1700</v>
      </c>
      <c r="AS39" s="107">
        <v>2200</v>
      </c>
      <c r="AT39" s="107">
        <v>2200</v>
      </c>
      <c r="AU39" s="107">
        <v>1400</v>
      </c>
      <c r="AV39" s="107"/>
      <c r="AW39" s="77" t="s">
        <v>7</v>
      </c>
      <c r="AX39" s="48">
        <f t="shared" si="155"/>
        <v>19</v>
      </c>
      <c r="AY39" s="57">
        <f t="shared" si="156"/>
        <v>0</v>
      </c>
      <c r="AZ39" s="54">
        <v>22</v>
      </c>
      <c r="BA39" s="7">
        <f t="shared" si="138"/>
        <v>0</v>
      </c>
      <c r="BB39" s="54">
        <v>10</v>
      </c>
      <c r="BC39" s="7">
        <f t="shared" si="139"/>
        <v>0</v>
      </c>
      <c r="BD39" s="54">
        <v>6</v>
      </c>
      <c r="BE39" s="6">
        <f t="shared" si="140"/>
        <v>0</v>
      </c>
      <c r="BF39" s="54"/>
      <c r="BG39" s="6">
        <f t="shared" si="141"/>
        <v>0</v>
      </c>
      <c r="BH39" s="6">
        <f t="shared" si="157"/>
        <v>0</v>
      </c>
      <c r="BI39" s="6" t="e">
        <f t="shared" si="157"/>
        <v>#DIV/0!</v>
      </c>
      <c r="BJ39" s="6">
        <f t="shared" si="158"/>
        <v>0</v>
      </c>
      <c r="BK39" s="7" t="e">
        <f t="shared" si="158"/>
        <v>#DIV/0!</v>
      </c>
      <c r="BL39" s="101">
        <f t="shared" si="159"/>
        <v>0</v>
      </c>
      <c r="BM39" s="90" t="e">
        <f t="shared" si="159"/>
        <v>#DIV/0!</v>
      </c>
      <c r="BN39" s="90"/>
      <c r="BO39" s="76" t="e">
        <f t="shared" si="160"/>
        <v>#DIV/0!</v>
      </c>
      <c r="BP39" s="2"/>
      <c r="BR39" s="55"/>
      <c r="BS39" s="55"/>
      <c r="BT39" s="55"/>
      <c r="BU39" s="55"/>
      <c r="BV39" s="173" t="s">
        <v>7</v>
      </c>
      <c r="BW39" s="190">
        <f t="shared" si="161"/>
        <v>19</v>
      </c>
      <c r="BX39" s="119"/>
      <c r="BY39" s="178"/>
      <c r="BZ39" s="178" t="e">
        <f t="shared" si="142"/>
        <v>#DIV/0!</v>
      </c>
      <c r="CA39" s="178"/>
      <c r="CB39" s="179" t="e">
        <f t="shared" si="143"/>
        <v>#DIV/0!</v>
      </c>
      <c r="CC39" s="179"/>
      <c r="CD39" s="180">
        <f t="shared" si="144"/>
        <v>0</v>
      </c>
      <c r="CE39" s="181" t="e">
        <f t="shared" si="162"/>
        <v>#DIV/0!</v>
      </c>
      <c r="CF39" s="181"/>
      <c r="CG39" s="182" t="e">
        <f t="shared" si="163"/>
        <v>#DIV/0!</v>
      </c>
      <c r="CI39" s="326"/>
      <c r="CJ39" s="326"/>
      <c r="CK39" s="334"/>
      <c r="CL39" s="334"/>
      <c r="CM39" s="334"/>
      <c r="CN39" s="356">
        <f t="shared" si="164"/>
        <v>0</v>
      </c>
      <c r="CP39" s="42" t="s">
        <v>185</v>
      </c>
      <c r="CR39" s="1">
        <v>3</v>
      </c>
    </row>
    <row r="40" spans="1:96" ht="23.5" customHeight="1">
      <c r="A40" s="77" t="s">
        <v>8</v>
      </c>
      <c r="B40" s="68">
        <v>20</v>
      </c>
      <c r="C40" s="57">
        <f t="shared" si="126"/>
        <v>0</v>
      </c>
      <c r="D40" s="54"/>
      <c r="E40" s="7">
        <f t="shared" si="127"/>
        <v>0</v>
      </c>
      <c r="F40" s="54"/>
      <c r="G40" s="7">
        <f t="shared" si="128"/>
        <v>0</v>
      </c>
      <c r="H40" s="54"/>
      <c r="I40" s="6">
        <f t="shared" si="129"/>
        <v>0</v>
      </c>
      <c r="J40" s="54"/>
      <c r="K40" s="6">
        <f t="shared" si="130"/>
        <v>0</v>
      </c>
      <c r="L40" s="6">
        <f t="shared" si="145"/>
        <v>0</v>
      </c>
      <c r="M40" s="6" t="e">
        <f t="shared" si="146"/>
        <v>#DIV/0!</v>
      </c>
      <c r="N40" s="70"/>
      <c r="O40" s="54"/>
      <c r="P40" s="54"/>
      <c r="Q40" s="76" t="e">
        <f t="shared" si="147"/>
        <v>#DIV/0!</v>
      </c>
      <c r="R40" s="2"/>
      <c r="T40" s="107">
        <v>3300</v>
      </c>
      <c r="U40" s="107">
        <v>3800</v>
      </c>
      <c r="V40" s="107">
        <v>4800</v>
      </c>
      <c r="W40" s="107">
        <v>2000</v>
      </c>
      <c r="X40" s="107"/>
      <c r="Y40" s="77" t="s">
        <v>8</v>
      </c>
      <c r="Z40" s="48">
        <f t="shared" si="131"/>
        <v>20</v>
      </c>
      <c r="AA40" s="57">
        <f t="shared" si="132"/>
        <v>0</v>
      </c>
      <c r="AB40" s="7">
        <f t="shared" si="133"/>
        <v>0</v>
      </c>
      <c r="AC40" s="7">
        <f t="shared" si="134"/>
        <v>0</v>
      </c>
      <c r="AD40" s="7">
        <f t="shared" si="148"/>
        <v>0</v>
      </c>
      <c r="AE40" s="7">
        <f t="shared" si="135"/>
        <v>0</v>
      </c>
      <c r="AF40" s="7">
        <f t="shared" si="149"/>
        <v>0</v>
      </c>
      <c r="AG40" s="7">
        <f t="shared" si="136"/>
        <v>0</v>
      </c>
      <c r="AH40" s="7">
        <f t="shared" si="150"/>
        <v>0</v>
      </c>
      <c r="AI40" s="7">
        <f t="shared" si="137"/>
        <v>0</v>
      </c>
      <c r="AJ40" s="7">
        <f t="shared" si="151"/>
        <v>0</v>
      </c>
      <c r="AK40" s="6" t="e">
        <f t="shared" si="152"/>
        <v>#DIV/0!</v>
      </c>
      <c r="AL40" s="70">
        <f t="shared" si="153"/>
        <v>0</v>
      </c>
      <c r="AM40" s="7">
        <f t="shared" si="153"/>
        <v>0</v>
      </c>
      <c r="AN40" s="6">
        <f t="shared" si="153"/>
        <v>0</v>
      </c>
      <c r="AO40" s="76" t="e">
        <f t="shared" si="154"/>
        <v>#DIV/0!</v>
      </c>
      <c r="AP40" s="2"/>
      <c r="AR40" s="107">
        <v>1700</v>
      </c>
      <c r="AS40" s="107">
        <v>2200</v>
      </c>
      <c r="AT40" s="107">
        <v>2200</v>
      </c>
      <c r="AU40" s="107">
        <v>1400</v>
      </c>
      <c r="AV40" s="107"/>
      <c r="AW40" s="77" t="s">
        <v>8</v>
      </c>
      <c r="AX40" s="48">
        <f t="shared" si="155"/>
        <v>20</v>
      </c>
      <c r="AY40" s="57">
        <f t="shared" si="156"/>
        <v>0</v>
      </c>
      <c r="AZ40" s="54">
        <v>10</v>
      </c>
      <c r="BA40" s="7">
        <f t="shared" si="138"/>
        <v>0</v>
      </c>
      <c r="BB40" s="54">
        <v>24</v>
      </c>
      <c r="BC40" s="7">
        <f t="shared" si="139"/>
        <v>0</v>
      </c>
      <c r="BD40" s="54">
        <v>12</v>
      </c>
      <c r="BE40" s="6">
        <f t="shared" si="140"/>
        <v>0</v>
      </c>
      <c r="BF40" s="54"/>
      <c r="BG40" s="6">
        <f t="shared" si="141"/>
        <v>0</v>
      </c>
      <c r="BH40" s="6">
        <f t="shared" si="157"/>
        <v>0</v>
      </c>
      <c r="BI40" s="6" t="e">
        <f t="shared" si="157"/>
        <v>#DIV/0!</v>
      </c>
      <c r="BJ40" s="6">
        <f t="shared" si="158"/>
        <v>0</v>
      </c>
      <c r="BK40" s="7" t="e">
        <f t="shared" si="158"/>
        <v>#DIV/0!</v>
      </c>
      <c r="BL40" s="101">
        <f t="shared" si="159"/>
        <v>0</v>
      </c>
      <c r="BM40" s="90" t="e">
        <f t="shared" si="159"/>
        <v>#DIV/0!</v>
      </c>
      <c r="BN40" s="90"/>
      <c r="BO40" s="76" t="e">
        <f t="shared" si="160"/>
        <v>#DIV/0!</v>
      </c>
      <c r="BP40" s="2"/>
      <c r="BR40" s="55"/>
      <c r="BS40" s="55"/>
      <c r="BT40" s="55"/>
      <c r="BU40" s="55"/>
      <c r="BV40" s="173" t="s">
        <v>8</v>
      </c>
      <c r="BW40" s="190">
        <f t="shared" si="161"/>
        <v>20</v>
      </c>
      <c r="BX40" s="119"/>
      <c r="BY40" s="178"/>
      <c r="BZ40" s="178" t="e">
        <f t="shared" si="142"/>
        <v>#DIV/0!</v>
      </c>
      <c r="CA40" s="178"/>
      <c r="CB40" s="179" t="e">
        <f t="shared" si="143"/>
        <v>#DIV/0!</v>
      </c>
      <c r="CC40" s="179"/>
      <c r="CD40" s="180">
        <f t="shared" si="144"/>
        <v>0</v>
      </c>
      <c r="CE40" s="181" t="e">
        <f t="shared" si="162"/>
        <v>#DIV/0!</v>
      </c>
      <c r="CF40" s="181"/>
      <c r="CG40" s="182" t="e">
        <f t="shared" si="163"/>
        <v>#DIV/0!</v>
      </c>
      <c r="CI40" s="326"/>
      <c r="CJ40" s="326"/>
      <c r="CK40" s="334"/>
      <c r="CL40" s="334"/>
      <c r="CM40" s="334"/>
      <c r="CN40" s="356">
        <f t="shared" si="164"/>
        <v>0</v>
      </c>
      <c r="CP40" s="42" t="s">
        <v>177</v>
      </c>
      <c r="CR40" s="1">
        <v>2</v>
      </c>
    </row>
    <row r="41" spans="1:96" ht="23.5" customHeight="1">
      <c r="A41" s="77" t="s">
        <v>9</v>
      </c>
      <c r="B41" s="68">
        <v>21</v>
      </c>
      <c r="C41" s="57">
        <f t="shared" si="126"/>
        <v>0</v>
      </c>
      <c r="D41" s="54"/>
      <c r="E41" s="7">
        <f t="shared" si="127"/>
        <v>0</v>
      </c>
      <c r="F41" s="54"/>
      <c r="G41" s="7">
        <f t="shared" si="128"/>
        <v>0</v>
      </c>
      <c r="H41" s="54"/>
      <c r="I41" s="6">
        <f t="shared" si="129"/>
        <v>0</v>
      </c>
      <c r="J41" s="54"/>
      <c r="K41" s="6">
        <f t="shared" si="130"/>
        <v>0</v>
      </c>
      <c r="L41" s="6">
        <f t="shared" si="145"/>
        <v>0</v>
      </c>
      <c r="M41" s="6" t="e">
        <f t="shared" si="146"/>
        <v>#DIV/0!</v>
      </c>
      <c r="N41" s="70"/>
      <c r="O41" s="54"/>
      <c r="P41" s="54"/>
      <c r="Q41" s="76" t="e">
        <f t="shared" si="147"/>
        <v>#DIV/0!</v>
      </c>
      <c r="R41" s="2"/>
      <c r="T41" s="107">
        <v>3300</v>
      </c>
      <c r="U41" s="107">
        <v>3800</v>
      </c>
      <c r="V41" s="107">
        <v>4800</v>
      </c>
      <c r="W41" s="107">
        <v>2000</v>
      </c>
      <c r="X41" s="107"/>
      <c r="Y41" s="77" t="s">
        <v>9</v>
      </c>
      <c r="Z41" s="48">
        <f t="shared" si="131"/>
        <v>21</v>
      </c>
      <c r="AA41" s="57">
        <f t="shared" si="132"/>
        <v>0</v>
      </c>
      <c r="AB41" s="7">
        <f t="shared" si="133"/>
        <v>0</v>
      </c>
      <c r="AC41" s="7">
        <f t="shared" si="134"/>
        <v>0</v>
      </c>
      <c r="AD41" s="7">
        <f t="shared" si="148"/>
        <v>0</v>
      </c>
      <c r="AE41" s="7">
        <f t="shared" si="135"/>
        <v>0</v>
      </c>
      <c r="AF41" s="7">
        <f t="shared" si="149"/>
        <v>0</v>
      </c>
      <c r="AG41" s="7">
        <f t="shared" si="136"/>
        <v>0</v>
      </c>
      <c r="AH41" s="7">
        <f t="shared" si="150"/>
        <v>0</v>
      </c>
      <c r="AI41" s="7">
        <f t="shared" si="137"/>
        <v>0</v>
      </c>
      <c r="AJ41" s="7">
        <f t="shared" si="151"/>
        <v>0</v>
      </c>
      <c r="AK41" s="6" t="e">
        <f t="shared" si="152"/>
        <v>#DIV/0!</v>
      </c>
      <c r="AL41" s="70">
        <f t="shared" si="153"/>
        <v>0</v>
      </c>
      <c r="AM41" s="7">
        <f t="shared" si="153"/>
        <v>0</v>
      </c>
      <c r="AN41" s="6">
        <f t="shared" si="153"/>
        <v>0</v>
      </c>
      <c r="AO41" s="76" t="e">
        <f t="shared" si="154"/>
        <v>#DIV/0!</v>
      </c>
      <c r="AP41" s="2"/>
      <c r="AR41" s="107">
        <v>1700</v>
      </c>
      <c r="AS41" s="107">
        <v>2200</v>
      </c>
      <c r="AT41" s="107">
        <v>2200</v>
      </c>
      <c r="AU41" s="107">
        <v>1400</v>
      </c>
      <c r="AV41" s="107"/>
      <c r="AW41" s="77" t="s">
        <v>9</v>
      </c>
      <c r="AX41" s="48">
        <f t="shared" si="155"/>
        <v>21</v>
      </c>
      <c r="AY41" s="57">
        <f t="shared" si="156"/>
        <v>0</v>
      </c>
      <c r="AZ41" s="54">
        <v>10</v>
      </c>
      <c r="BA41" s="7">
        <f t="shared" si="138"/>
        <v>0</v>
      </c>
      <c r="BB41" s="54">
        <v>24</v>
      </c>
      <c r="BC41" s="7">
        <f t="shared" si="139"/>
        <v>0</v>
      </c>
      <c r="BD41" s="54">
        <v>12</v>
      </c>
      <c r="BE41" s="6">
        <f t="shared" si="140"/>
        <v>0</v>
      </c>
      <c r="BF41" s="54"/>
      <c r="BG41" s="6">
        <f t="shared" si="141"/>
        <v>0</v>
      </c>
      <c r="BH41" s="6">
        <f t="shared" si="157"/>
        <v>0</v>
      </c>
      <c r="BI41" s="6" t="e">
        <f t="shared" si="157"/>
        <v>#DIV/0!</v>
      </c>
      <c r="BJ41" s="6">
        <f t="shared" si="158"/>
        <v>0</v>
      </c>
      <c r="BK41" s="7" t="e">
        <f t="shared" si="158"/>
        <v>#DIV/0!</v>
      </c>
      <c r="BL41" s="101">
        <f t="shared" si="159"/>
        <v>0</v>
      </c>
      <c r="BM41" s="90" t="e">
        <f t="shared" si="159"/>
        <v>#DIV/0!</v>
      </c>
      <c r="BN41" s="90"/>
      <c r="BO41" s="76" t="e">
        <f t="shared" si="160"/>
        <v>#DIV/0!</v>
      </c>
      <c r="BP41" s="2"/>
      <c r="BR41" s="55"/>
      <c r="BS41" s="55"/>
      <c r="BT41" s="55"/>
      <c r="BU41" s="55"/>
      <c r="BV41" s="173" t="s">
        <v>9</v>
      </c>
      <c r="BW41" s="190">
        <f t="shared" si="161"/>
        <v>21</v>
      </c>
      <c r="BX41" s="119"/>
      <c r="BY41" s="178"/>
      <c r="BZ41" s="178" t="e">
        <f t="shared" si="142"/>
        <v>#DIV/0!</v>
      </c>
      <c r="CA41" s="178"/>
      <c r="CB41" s="179" t="e">
        <f t="shared" si="143"/>
        <v>#DIV/0!</v>
      </c>
      <c r="CC41" s="179"/>
      <c r="CD41" s="180">
        <f t="shared" si="144"/>
        <v>0</v>
      </c>
      <c r="CE41" s="181" t="e">
        <f t="shared" si="162"/>
        <v>#DIV/0!</v>
      </c>
      <c r="CF41" s="181"/>
      <c r="CG41" s="182" t="e">
        <f t="shared" si="163"/>
        <v>#DIV/0!</v>
      </c>
      <c r="CI41" s="326"/>
      <c r="CJ41" s="326"/>
      <c r="CK41" s="334"/>
      <c r="CL41" s="334"/>
      <c r="CM41" s="334"/>
      <c r="CN41" s="356">
        <f t="shared" si="164"/>
        <v>0</v>
      </c>
      <c r="CP41" s="42" t="s">
        <v>178</v>
      </c>
      <c r="CR41" s="1">
        <v>1</v>
      </c>
    </row>
    <row r="42" spans="1:96" ht="23.5" customHeight="1">
      <c r="A42" s="77" t="s">
        <v>10</v>
      </c>
      <c r="B42" s="68">
        <v>22</v>
      </c>
      <c r="C42" s="57">
        <f t="shared" si="126"/>
        <v>0</v>
      </c>
      <c r="D42" s="54"/>
      <c r="E42" s="7">
        <f t="shared" si="127"/>
        <v>0</v>
      </c>
      <c r="F42" s="54"/>
      <c r="G42" s="7">
        <f t="shared" si="128"/>
        <v>0</v>
      </c>
      <c r="H42" s="54"/>
      <c r="I42" s="6">
        <f t="shared" si="129"/>
        <v>0</v>
      </c>
      <c r="J42" s="54"/>
      <c r="K42" s="6">
        <f t="shared" si="130"/>
        <v>0</v>
      </c>
      <c r="L42" s="6">
        <f t="shared" si="145"/>
        <v>0</v>
      </c>
      <c r="M42" s="6" t="e">
        <f t="shared" si="146"/>
        <v>#DIV/0!</v>
      </c>
      <c r="N42" s="70"/>
      <c r="O42" s="54"/>
      <c r="P42" s="54"/>
      <c r="Q42" s="76" t="e">
        <f t="shared" si="147"/>
        <v>#DIV/0!</v>
      </c>
      <c r="R42" s="2"/>
      <c r="T42" s="107">
        <v>3300</v>
      </c>
      <c r="U42" s="107">
        <v>3800</v>
      </c>
      <c r="V42" s="107">
        <v>4800</v>
      </c>
      <c r="W42" s="107">
        <v>2000</v>
      </c>
      <c r="X42" s="107"/>
      <c r="Y42" s="77" t="s">
        <v>10</v>
      </c>
      <c r="Z42" s="48">
        <f t="shared" si="131"/>
        <v>22</v>
      </c>
      <c r="AA42" s="57">
        <f t="shared" si="132"/>
        <v>0</v>
      </c>
      <c r="AB42" s="7">
        <f t="shared" si="133"/>
        <v>0</v>
      </c>
      <c r="AC42" s="7">
        <f t="shared" si="134"/>
        <v>0</v>
      </c>
      <c r="AD42" s="7">
        <f t="shared" si="148"/>
        <v>0</v>
      </c>
      <c r="AE42" s="7">
        <f t="shared" si="135"/>
        <v>0</v>
      </c>
      <c r="AF42" s="7">
        <f t="shared" si="149"/>
        <v>0</v>
      </c>
      <c r="AG42" s="7">
        <f t="shared" si="136"/>
        <v>0</v>
      </c>
      <c r="AH42" s="7">
        <f t="shared" si="150"/>
        <v>0</v>
      </c>
      <c r="AI42" s="7">
        <f t="shared" si="137"/>
        <v>0</v>
      </c>
      <c r="AJ42" s="7">
        <f t="shared" si="151"/>
        <v>0</v>
      </c>
      <c r="AK42" s="6" t="e">
        <f t="shared" si="152"/>
        <v>#DIV/0!</v>
      </c>
      <c r="AL42" s="70">
        <f t="shared" si="153"/>
        <v>0</v>
      </c>
      <c r="AM42" s="7">
        <f t="shared" si="153"/>
        <v>0</v>
      </c>
      <c r="AN42" s="6">
        <f t="shared" si="153"/>
        <v>0</v>
      </c>
      <c r="AO42" s="76" t="e">
        <f t="shared" si="154"/>
        <v>#DIV/0!</v>
      </c>
      <c r="AP42" s="2"/>
      <c r="AR42" s="107">
        <v>1700</v>
      </c>
      <c r="AS42" s="107">
        <v>2200</v>
      </c>
      <c r="AT42" s="107">
        <v>2200</v>
      </c>
      <c r="AU42" s="107">
        <v>1400</v>
      </c>
      <c r="AV42" s="107"/>
      <c r="AW42" s="77" t="s">
        <v>10</v>
      </c>
      <c r="AX42" s="48">
        <f t="shared" si="155"/>
        <v>22</v>
      </c>
      <c r="AY42" s="57">
        <f t="shared" si="156"/>
        <v>0</v>
      </c>
      <c r="AZ42" s="54">
        <v>10</v>
      </c>
      <c r="BA42" s="7">
        <f t="shared" si="138"/>
        <v>0</v>
      </c>
      <c r="BB42" s="54">
        <v>24</v>
      </c>
      <c r="BC42" s="7">
        <f t="shared" si="139"/>
        <v>0</v>
      </c>
      <c r="BD42" s="54">
        <v>12</v>
      </c>
      <c r="BE42" s="6">
        <f t="shared" si="140"/>
        <v>0</v>
      </c>
      <c r="BF42" s="54"/>
      <c r="BG42" s="6">
        <f t="shared" si="141"/>
        <v>0</v>
      </c>
      <c r="BH42" s="6">
        <f t="shared" si="157"/>
        <v>0</v>
      </c>
      <c r="BI42" s="6" t="e">
        <f t="shared" si="157"/>
        <v>#DIV/0!</v>
      </c>
      <c r="BJ42" s="6">
        <f t="shared" si="158"/>
        <v>0</v>
      </c>
      <c r="BK42" s="7" t="e">
        <f t="shared" si="158"/>
        <v>#DIV/0!</v>
      </c>
      <c r="BL42" s="101">
        <f t="shared" si="159"/>
        <v>0</v>
      </c>
      <c r="BM42" s="90" t="e">
        <f t="shared" si="159"/>
        <v>#DIV/0!</v>
      </c>
      <c r="BN42" s="90"/>
      <c r="BO42" s="76" t="e">
        <f t="shared" si="160"/>
        <v>#DIV/0!</v>
      </c>
      <c r="BP42" s="2"/>
      <c r="BR42" s="55"/>
      <c r="BS42" s="55"/>
      <c r="BT42" s="55"/>
      <c r="BU42" s="55"/>
      <c r="BV42" s="173" t="s">
        <v>10</v>
      </c>
      <c r="BW42" s="190">
        <f t="shared" si="161"/>
        <v>22</v>
      </c>
      <c r="BX42" s="119"/>
      <c r="BY42" s="178"/>
      <c r="BZ42" s="178" t="e">
        <f t="shared" si="142"/>
        <v>#DIV/0!</v>
      </c>
      <c r="CA42" s="178"/>
      <c r="CB42" s="179" t="e">
        <f t="shared" si="143"/>
        <v>#DIV/0!</v>
      </c>
      <c r="CC42" s="179"/>
      <c r="CD42" s="180">
        <f t="shared" si="144"/>
        <v>0</v>
      </c>
      <c r="CE42" s="181" t="e">
        <f t="shared" si="162"/>
        <v>#DIV/0!</v>
      </c>
      <c r="CF42" s="181"/>
      <c r="CG42" s="182" t="e">
        <f t="shared" si="163"/>
        <v>#DIV/0!</v>
      </c>
      <c r="CI42" s="326"/>
      <c r="CJ42" s="326"/>
      <c r="CK42" s="334"/>
      <c r="CL42" s="334"/>
      <c r="CM42" s="334"/>
      <c r="CN42" s="356">
        <f t="shared" si="164"/>
        <v>0</v>
      </c>
      <c r="CP42" s="42" t="s">
        <v>183</v>
      </c>
      <c r="CR42" s="1">
        <v>0</v>
      </c>
    </row>
    <row r="43" spans="1:96" ht="23.5" customHeight="1" thickBot="1">
      <c r="A43" s="78" t="s">
        <v>11</v>
      </c>
      <c r="B43" s="68">
        <v>23</v>
      </c>
      <c r="C43" s="57">
        <f t="shared" si="126"/>
        <v>0</v>
      </c>
      <c r="D43" s="54"/>
      <c r="E43" s="7">
        <f t="shared" si="127"/>
        <v>0</v>
      </c>
      <c r="F43" s="54"/>
      <c r="G43" s="7">
        <f t="shared" si="128"/>
        <v>0</v>
      </c>
      <c r="H43" s="54"/>
      <c r="I43" s="6">
        <f t="shared" si="129"/>
        <v>0</v>
      </c>
      <c r="J43" s="54"/>
      <c r="K43" s="6">
        <f t="shared" si="130"/>
        <v>0</v>
      </c>
      <c r="L43" s="6">
        <f t="shared" si="145"/>
        <v>0</v>
      </c>
      <c r="M43" s="6" t="e">
        <f t="shared" si="146"/>
        <v>#DIV/0!</v>
      </c>
      <c r="N43" s="70"/>
      <c r="O43" s="54"/>
      <c r="P43" s="54"/>
      <c r="Q43" s="76" t="e">
        <f t="shared" si="147"/>
        <v>#DIV/0!</v>
      </c>
      <c r="R43" s="2"/>
      <c r="T43" s="107">
        <v>3300</v>
      </c>
      <c r="U43" s="107">
        <v>3800</v>
      </c>
      <c r="V43" s="107">
        <v>4800</v>
      </c>
      <c r="W43" s="107">
        <v>2000</v>
      </c>
      <c r="X43" s="107"/>
      <c r="Y43" s="78" t="s">
        <v>11</v>
      </c>
      <c r="Z43" s="48">
        <f t="shared" si="131"/>
        <v>23</v>
      </c>
      <c r="AA43" s="57">
        <f t="shared" si="132"/>
        <v>0</v>
      </c>
      <c r="AB43" s="7">
        <f t="shared" si="133"/>
        <v>0</v>
      </c>
      <c r="AC43" s="7">
        <f t="shared" si="134"/>
        <v>0</v>
      </c>
      <c r="AD43" s="7">
        <f t="shared" si="148"/>
        <v>0</v>
      </c>
      <c r="AE43" s="7">
        <f t="shared" si="135"/>
        <v>0</v>
      </c>
      <c r="AF43" s="7">
        <f t="shared" si="149"/>
        <v>0</v>
      </c>
      <c r="AG43" s="7">
        <f t="shared" si="136"/>
        <v>0</v>
      </c>
      <c r="AH43" s="7">
        <f t="shared" si="150"/>
        <v>0</v>
      </c>
      <c r="AI43" s="7">
        <f t="shared" si="137"/>
        <v>0</v>
      </c>
      <c r="AJ43" s="7">
        <f t="shared" si="151"/>
        <v>0</v>
      </c>
      <c r="AK43" s="6" t="e">
        <f t="shared" si="152"/>
        <v>#DIV/0!</v>
      </c>
      <c r="AL43" s="70">
        <f t="shared" si="153"/>
        <v>0</v>
      </c>
      <c r="AM43" s="7">
        <f t="shared" si="153"/>
        <v>0</v>
      </c>
      <c r="AN43" s="6">
        <f t="shared" si="153"/>
        <v>0</v>
      </c>
      <c r="AO43" s="76" t="e">
        <f t="shared" si="154"/>
        <v>#DIV/0!</v>
      </c>
      <c r="AP43" s="2"/>
      <c r="AR43" s="107">
        <v>1700</v>
      </c>
      <c r="AS43" s="107">
        <v>2200</v>
      </c>
      <c r="AT43" s="107">
        <v>2200</v>
      </c>
      <c r="AU43" s="107">
        <v>1400</v>
      </c>
      <c r="AV43" s="107"/>
      <c r="AW43" s="78" t="s">
        <v>11</v>
      </c>
      <c r="AX43" s="48">
        <f t="shared" si="155"/>
        <v>23</v>
      </c>
      <c r="AY43" s="57">
        <f t="shared" si="156"/>
        <v>0</v>
      </c>
      <c r="AZ43" s="54">
        <v>10</v>
      </c>
      <c r="BA43" s="7">
        <f t="shared" si="138"/>
        <v>0</v>
      </c>
      <c r="BB43" s="54">
        <v>28</v>
      </c>
      <c r="BC43" s="7">
        <f t="shared" si="139"/>
        <v>0</v>
      </c>
      <c r="BD43" s="54">
        <v>12</v>
      </c>
      <c r="BE43" s="6">
        <f t="shared" si="140"/>
        <v>0</v>
      </c>
      <c r="BF43" s="54"/>
      <c r="BG43" s="6">
        <f t="shared" si="141"/>
        <v>0</v>
      </c>
      <c r="BH43" s="6">
        <f t="shared" si="157"/>
        <v>0</v>
      </c>
      <c r="BI43" s="6" t="e">
        <f t="shared" si="157"/>
        <v>#DIV/0!</v>
      </c>
      <c r="BJ43" s="6">
        <f t="shared" si="158"/>
        <v>0</v>
      </c>
      <c r="BK43" s="7" t="e">
        <f t="shared" si="158"/>
        <v>#DIV/0!</v>
      </c>
      <c r="BL43" s="101">
        <f t="shared" si="159"/>
        <v>0</v>
      </c>
      <c r="BM43" s="90" t="e">
        <f t="shared" si="159"/>
        <v>#DIV/0!</v>
      </c>
      <c r="BN43" s="90"/>
      <c r="BO43" s="76" t="e">
        <f t="shared" si="160"/>
        <v>#DIV/0!</v>
      </c>
      <c r="BP43" s="2"/>
      <c r="BR43" s="55"/>
      <c r="BS43" s="55"/>
      <c r="BT43" s="55"/>
      <c r="BU43" s="55"/>
      <c r="BV43" s="183" t="s">
        <v>11</v>
      </c>
      <c r="BW43" s="190">
        <f t="shared" si="161"/>
        <v>23</v>
      </c>
      <c r="BX43" s="119"/>
      <c r="BY43" s="178"/>
      <c r="BZ43" s="178" t="e">
        <f t="shared" si="142"/>
        <v>#DIV/0!</v>
      </c>
      <c r="CA43" s="178"/>
      <c r="CB43" s="179" t="e">
        <f t="shared" si="143"/>
        <v>#DIV/0!</v>
      </c>
      <c r="CC43" s="179">
        <v>0</v>
      </c>
      <c r="CD43" s="180">
        <f t="shared" si="144"/>
        <v>0</v>
      </c>
      <c r="CE43" s="181" t="e">
        <f t="shared" si="162"/>
        <v>#DIV/0!</v>
      </c>
      <c r="CF43" s="181"/>
      <c r="CG43" s="182" t="e">
        <f t="shared" si="163"/>
        <v>#DIV/0!</v>
      </c>
      <c r="CI43" s="327"/>
      <c r="CJ43" s="327"/>
      <c r="CK43" s="335"/>
      <c r="CL43" s="334"/>
      <c r="CM43" s="334"/>
      <c r="CN43" s="357">
        <f t="shared" si="164"/>
        <v>0</v>
      </c>
      <c r="CP43" s="1" t="s">
        <v>186</v>
      </c>
    </row>
    <row r="44" spans="1:96" ht="23.5" customHeight="1" thickTop="1" thickBot="1">
      <c r="A44" s="1513" t="s">
        <v>16</v>
      </c>
      <c r="B44" s="1514"/>
      <c r="C44" s="61">
        <f>SUM(C37:C43)</f>
        <v>0</v>
      </c>
      <c r="D44" s="61">
        <f>SUM(D37:D43)</f>
        <v>0</v>
      </c>
      <c r="E44" s="61">
        <f t="shared" ref="E44:J44" si="165">SUM(E37:E43)</f>
        <v>0</v>
      </c>
      <c r="F44" s="61">
        <f t="shared" si="165"/>
        <v>0</v>
      </c>
      <c r="G44" s="61">
        <f t="shared" si="165"/>
        <v>0</v>
      </c>
      <c r="H44" s="61">
        <f t="shared" si="165"/>
        <v>0</v>
      </c>
      <c r="I44" s="61">
        <f t="shared" si="165"/>
        <v>0</v>
      </c>
      <c r="J44" s="61">
        <f t="shared" si="165"/>
        <v>0</v>
      </c>
      <c r="K44" s="61">
        <f>SUM(K37:K43)</f>
        <v>0</v>
      </c>
      <c r="L44" s="61">
        <f>SUM(L37:L43)</f>
        <v>0</v>
      </c>
      <c r="M44" s="61" t="e">
        <f>L44/C44</f>
        <v>#DIV/0!</v>
      </c>
      <c r="N44" s="86"/>
      <c r="O44" s="61">
        <f>SUM(O37:O43)</f>
        <v>0</v>
      </c>
      <c r="P44" s="61">
        <f>SUM(P37:P43)</f>
        <v>0</v>
      </c>
      <c r="Q44" s="76" t="e">
        <f t="shared" si="147"/>
        <v>#DIV/0!</v>
      </c>
      <c r="R44" s="45"/>
      <c r="T44" s="105" t="s">
        <v>48</v>
      </c>
      <c r="U44" s="108" t="e">
        <f>C44/W44</f>
        <v>#DIV/0!</v>
      </c>
      <c r="V44" s="106" t="s">
        <v>49</v>
      </c>
      <c r="W44" s="114">
        <v>0</v>
      </c>
      <c r="Y44" s="1513" t="s">
        <v>16</v>
      </c>
      <c r="Z44" s="1514"/>
      <c r="AA44" s="88">
        <f>SUM(AA37:AA43)</f>
        <v>0</v>
      </c>
      <c r="AB44" s="88">
        <f>SUM(AB37:AB43)</f>
        <v>0</v>
      </c>
      <c r="AC44" s="88">
        <f t="shared" ref="AC44:AH44" si="166">SUM(AC37:AC43)</f>
        <v>0</v>
      </c>
      <c r="AD44" s="88">
        <f t="shared" si="166"/>
        <v>0</v>
      </c>
      <c r="AE44" s="88">
        <f t="shared" si="166"/>
        <v>0</v>
      </c>
      <c r="AF44" s="88">
        <f t="shared" si="166"/>
        <v>0</v>
      </c>
      <c r="AG44" s="88">
        <f t="shared" si="166"/>
        <v>0</v>
      </c>
      <c r="AH44" s="88">
        <f t="shared" si="166"/>
        <v>0</v>
      </c>
      <c r="AI44" s="88">
        <f>SUM(AI37:AI43)</f>
        <v>0</v>
      </c>
      <c r="AJ44" s="88">
        <f>SUM(AJ37:AJ43)</f>
        <v>0</v>
      </c>
      <c r="AK44" s="61" t="e">
        <f>AJ44/AA44</f>
        <v>#DIV/0!</v>
      </c>
      <c r="AL44" s="86"/>
      <c r="AM44" s="61">
        <f>SUM(AM37:AM43)</f>
        <v>0</v>
      </c>
      <c r="AN44" s="61">
        <f>SUM(AN37:AN43)</f>
        <v>0</v>
      </c>
      <c r="AO44" s="76" t="e">
        <f>(AJ44+BH44)/AN44</f>
        <v>#DIV/0!</v>
      </c>
      <c r="AP44" s="45"/>
      <c r="AR44" s="105" t="s">
        <v>48</v>
      </c>
      <c r="AS44" s="108" t="e">
        <f>AA44/AU44</f>
        <v>#DIV/0!</v>
      </c>
      <c r="AT44" s="106" t="s">
        <v>49</v>
      </c>
      <c r="AU44" s="105">
        <f>W44</f>
        <v>0</v>
      </c>
      <c r="AW44" s="1513" t="s">
        <v>16</v>
      </c>
      <c r="AX44" s="1514"/>
      <c r="AY44" s="57">
        <f t="shared" si="156"/>
        <v>0</v>
      </c>
      <c r="AZ44" s="61">
        <f>SUM(AZ37:AZ43)</f>
        <v>84</v>
      </c>
      <c r="BA44" s="61">
        <f t="shared" ref="BA44:BF44" si="167">SUM(BA37:BA43)</f>
        <v>0</v>
      </c>
      <c r="BB44" s="61">
        <f t="shared" si="167"/>
        <v>120</v>
      </c>
      <c r="BC44" s="61">
        <f t="shared" si="167"/>
        <v>0</v>
      </c>
      <c r="BD44" s="61">
        <f t="shared" si="167"/>
        <v>60</v>
      </c>
      <c r="BE44" s="61">
        <f t="shared" si="167"/>
        <v>0</v>
      </c>
      <c r="BF44" s="61">
        <f t="shared" si="167"/>
        <v>0</v>
      </c>
      <c r="BG44" s="61">
        <f>SUM(BG37:BG43)</f>
        <v>0</v>
      </c>
      <c r="BH44" s="6">
        <f t="shared" si="157"/>
        <v>0</v>
      </c>
      <c r="BI44" s="6" t="e">
        <f t="shared" si="157"/>
        <v>#DIV/0!</v>
      </c>
      <c r="BJ44" s="6">
        <f t="shared" si="158"/>
        <v>0</v>
      </c>
      <c r="BK44" s="7" t="e">
        <f t="shared" si="158"/>
        <v>#DIV/0!</v>
      </c>
      <c r="BL44" s="101">
        <f>SUM(BL37:BL43)</f>
        <v>0</v>
      </c>
      <c r="BM44" s="90" t="e">
        <f>BI44+BK44</f>
        <v>#DIV/0!</v>
      </c>
      <c r="BN44" s="91"/>
      <c r="BO44" s="76" t="e">
        <f t="shared" si="160"/>
        <v>#DIV/0!</v>
      </c>
      <c r="BP44" s="45"/>
      <c r="BR44" s="42" t="s">
        <v>48</v>
      </c>
      <c r="BS44" s="59" t="e">
        <f>AY44/BU44</f>
        <v>#DIV/0!</v>
      </c>
      <c r="BT44" s="60" t="s">
        <v>49</v>
      </c>
      <c r="BU44" s="42">
        <f>W44</f>
        <v>0</v>
      </c>
      <c r="BV44" s="1515" t="s">
        <v>16</v>
      </c>
      <c r="BW44" s="1486"/>
      <c r="BX44" s="191">
        <f>SUM(BX37:BX43)</f>
        <v>0</v>
      </c>
      <c r="BY44" s="191">
        <f>SUM(BY37:BY43)</f>
        <v>0</v>
      </c>
      <c r="BZ44" s="191" t="e">
        <f t="shared" si="142"/>
        <v>#DIV/0!</v>
      </c>
      <c r="CA44" s="191">
        <f>SUM(CA37:CA43)</f>
        <v>0</v>
      </c>
      <c r="CB44" s="192" t="e">
        <f t="shared" si="143"/>
        <v>#DIV/0!</v>
      </c>
      <c r="CC44" s="192" t="e">
        <f>CB44/BY44</f>
        <v>#DIV/0!</v>
      </c>
      <c r="CD44" s="191">
        <f>BY44+CA44</f>
        <v>0</v>
      </c>
      <c r="CE44" s="193" t="e">
        <f>CD44/BX44</f>
        <v>#DIV/0!</v>
      </c>
      <c r="CF44" s="193"/>
      <c r="CG44" s="194" t="e">
        <f t="shared" si="163"/>
        <v>#DIV/0!</v>
      </c>
      <c r="CH44" s="340"/>
      <c r="CI44" s="349" t="e">
        <f>SUM(CI37:CI43)/CH44</f>
        <v>#DIV/0!</v>
      </c>
      <c r="CJ44" s="351" t="e">
        <f>SUM(CJ37:CJ43)/CH44</f>
        <v>#DIV/0!</v>
      </c>
      <c r="CK44" s="351" t="e">
        <f>SUM(CK37:CK43)/CH44</f>
        <v>#DIV/0!</v>
      </c>
      <c r="CL44" s="351" t="e">
        <f>SUM(CL37:CL43)/CH44</f>
        <v>#DIV/0!</v>
      </c>
      <c r="CM44" s="351" t="e">
        <f>SUM(CM37:CM43)/CH44</f>
        <v>#DIV/0!</v>
      </c>
      <c r="CN44" s="353" t="e">
        <f>SUM(CK44:CM44)/3</f>
        <v>#DIV/0!</v>
      </c>
      <c r="CO44" s="340"/>
      <c r="CP44" s="340"/>
      <c r="CQ44" s="340"/>
      <c r="CR44" s="340"/>
    </row>
    <row r="45" spans="1:96"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3"/>
      <c r="CI45" s="1420" t="str">
        <f>BV45</f>
        <v>5th week</v>
      </c>
      <c r="CJ45" s="1420"/>
      <c r="CK45" s="1420"/>
      <c r="CL45" s="1420"/>
      <c r="CM45" s="1420"/>
      <c r="CN45" s="1420"/>
    </row>
    <row r="46" spans="1:96"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t="s">
        <v>126</v>
      </c>
      <c r="CE46" s="175" t="s">
        <v>77</v>
      </c>
      <c r="CF46" s="175" t="s">
        <v>129</v>
      </c>
      <c r="CG46" s="176" t="s">
        <v>128</v>
      </c>
      <c r="CI46" s="331" t="s">
        <v>172</v>
      </c>
      <c r="CJ46" s="332" t="s">
        <v>173</v>
      </c>
      <c r="CK46" s="65" t="s">
        <v>174</v>
      </c>
      <c r="CL46" s="65" t="s">
        <v>175</v>
      </c>
      <c r="CM46" s="65" t="s">
        <v>176</v>
      </c>
      <c r="CN46" s="333" t="s">
        <v>184</v>
      </c>
      <c r="CP46" s="1" t="s">
        <v>179</v>
      </c>
      <c r="CR46" s="46" t="s">
        <v>182</v>
      </c>
    </row>
    <row r="47" spans="1:96" ht="23.5" customHeight="1">
      <c r="A47" s="75" t="s">
        <v>5</v>
      </c>
      <c r="B47" s="68">
        <v>24</v>
      </c>
      <c r="C47" s="57">
        <f t="shared" ref="C47:C53" si="168">D47+F47+H47+J47</f>
        <v>0</v>
      </c>
      <c r="D47" s="54"/>
      <c r="E47" s="7">
        <f t="shared" ref="E47:E53" si="169">D47*T47</f>
        <v>0</v>
      </c>
      <c r="F47" s="54"/>
      <c r="G47" s="7">
        <f t="shared" ref="G47:G53" si="170">F47*U47</f>
        <v>0</v>
      </c>
      <c r="H47" s="54"/>
      <c r="I47" s="6">
        <f t="shared" ref="I47:I53" si="171">H47*V47</f>
        <v>0</v>
      </c>
      <c r="J47" s="54"/>
      <c r="K47" s="6">
        <f t="shared" ref="K47:K53" si="172">J47*W47</f>
        <v>0</v>
      </c>
      <c r="L47" s="6">
        <f>E47+G47+I47+K47</f>
        <v>0</v>
      </c>
      <c r="M47" s="6" t="e">
        <f>L47/C47</f>
        <v>#DIV/0!</v>
      </c>
      <c r="N47" s="70"/>
      <c r="O47" s="54"/>
      <c r="P47" s="54"/>
      <c r="Q47" s="76" t="e">
        <f>L47/P47</f>
        <v>#DIV/0!</v>
      </c>
      <c r="R47" s="2"/>
      <c r="T47" s="107">
        <v>3300</v>
      </c>
      <c r="U47" s="107">
        <v>3800</v>
      </c>
      <c r="V47" s="107">
        <v>4800</v>
      </c>
      <c r="W47" s="107">
        <v>2000</v>
      </c>
      <c r="X47" s="107"/>
      <c r="Y47" s="75" t="s">
        <v>5</v>
      </c>
      <c r="Z47" s="48">
        <f t="shared" ref="Z47:Z53" si="173">B47</f>
        <v>24</v>
      </c>
      <c r="AA47" s="57">
        <f t="shared" ref="AA47:AA53" si="174">AB47+AD47+AF47+AH47</f>
        <v>0</v>
      </c>
      <c r="AB47" s="7">
        <f t="shared" ref="AB47:AB53" si="175">D47</f>
        <v>0</v>
      </c>
      <c r="AC47" s="7">
        <f t="shared" ref="AC47:AC53" si="176">AB47*AR47</f>
        <v>0</v>
      </c>
      <c r="AD47" s="7">
        <f>F47</f>
        <v>0</v>
      </c>
      <c r="AE47" s="7">
        <f t="shared" ref="AE47:AE53" si="177">AD47*AS47</f>
        <v>0</v>
      </c>
      <c r="AF47" s="7">
        <f>H47</f>
        <v>0</v>
      </c>
      <c r="AG47" s="7">
        <f t="shared" ref="AG47:AG53" si="178">AF47*AT47</f>
        <v>0</v>
      </c>
      <c r="AH47" s="7">
        <f>J47</f>
        <v>0</v>
      </c>
      <c r="AI47" s="7">
        <f t="shared" ref="AI47:AI53" si="179">AH47*AU47</f>
        <v>0</v>
      </c>
      <c r="AJ47" s="7">
        <f>AC47+AE47+AG47+AI47</f>
        <v>0</v>
      </c>
      <c r="AK47" s="6" t="e">
        <f>AJ47/AA47</f>
        <v>#DIV/0!</v>
      </c>
      <c r="AL47" s="70">
        <f>N47</f>
        <v>0</v>
      </c>
      <c r="AM47" s="7">
        <f>O47</f>
        <v>0</v>
      </c>
      <c r="AN47" s="6">
        <f>P47</f>
        <v>0</v>
      </c>
      <c r="AO47" s="76" t="e">
        <f>(AJ47+BH47)/AN47</f>
        <v>#DIV/0!</v>
      </c>
      <c r="AP47" s="2"/>
      <c r="AR47" s="107">
        <v>1700</v>
      </c>
      <c r="AS47" s="107">
        <v>2200</v>
      </c>
      <c r="AT47" s="107">
        <v>2200</v>
      </c>
      <c r="AU47" s="107">
        <v>1400</v>
      </c>
      <c r="AV47" s="107"/>
      <c r="AW47" s="75" t="s">
        <v>5</v>
      </c>
      <c r="AX47" s="48">
        <f>B47</f>
        <v>24</v>
      </c>
      <c r="AY47" s="57">
        <f>C47</f>
        <v>0</v>
      </c>
      <c r="AZ47" s="54"/>
      <c r="BA47" s="7">
        <f t="shared" ref="BA47:BA53" si="180">AZ47*BR47</f>
        <v>0</v>
      </c>
      <c r="BB47" s="54"/>
      <c r="BC47" s="7">
        <f t="shared" ref="BC47:BC53" si="181">BB47*BS47</f>
        <v>0</v>
      </c>
      <c r="BD47" s="54"/>
      <c r="BE47" s="6">
        <f t="shared" ref="BE47:BE53" si="182">BD47*BT47</f>
        <v>0</v>
      </c>
      <c r="BF47" s="54"/>
      <c r="BG47" s="6">
        <f t="shared" ref="BG47:BG53" si="183">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24</v>
      </c>
      <c r="BX47" s="119"/>
      <c r="BY47" s="178"/>
      <c r="BZ47" s="178" t="e">
        <f t="shared" ref="BZ47:BZ54" si="184">BY47/BX47</f>
        <v>#DIV/0!</v>
      </c>
      <c r="CA47" s="178"/>
      <c r="CB47" s="179" t="e">
        <f t="shared" ref="CB47:CB54" si="185">CA47/BX47</f>
        <v>#DIV/0!</v>
      </c>
      <c r="CC47" s="179"/>
      <c r="CD47" s="180">
        <f t="shared" ref="CD47:CD53" si="186">BY47+CA47+CC47</f>
        <v>0</v>
      </c>
      <c r="CE47" s="181" t="e">
        <f>CD47/BX47</f>
        <v>#DIV/0!</v>
      </c>
      <c r="CF47" s="181"/>
      <c r="CG47" s="182" t="e">
        <f>CD47/CF47</f>
        <v>#DIV/0!</v>
      </c>
      <c r="CI47" s="326"/>
      <c r="CJ47" s="326"/>
      <c r="CK47" s="334"/>
      <c r="CL47" s="334"/>
      <c r="CM47" s="334"/>
      <c r="CN47" s="356">
        <f>SUM(CK47:CM47)/3</f>
        <v>0</v>
      </c>
      <c r="CP47" s="355" t="s">
        <v>180</v>
      </c>
      <c r="CQ47" s="3"/>
      <c r="CR47" s="354">
        <v>5</v>
      </c>
    </row>
    <row r="48" spans="1:96" ht="23.5" customHeight="1">
      <c r="A48" s="77" t="s">
        <v>6</v>
      </c>
      <c r="B48" s="68">
        <v>25</v>
      </c>
      <c r="C48" s="57">
        <f t="shared" si="168"/>
        <v>0</v>
      </c>
      <c r="D48" s="54"/>
      <c r="E48" s="7">
        <f t="shared" si="169"/>
        <v>0</v>
      </c>
      <c r="F48" s="54"/>
      <c r="G48" s="7">
        <f t="shared" si="170"/>
        <v>0</v>
      </c>
      <c r="H48" s="54"/>
      <c r="I48" s="6">
        <f t="shared" si="171"/>
        <v>0</v>
      </c>
      <c r="J48" s="54"/>
      <c r="K48" s="6">
        <f t="shared" si="172"/>
        <v>0</v>
      </c>
      <c r="L48" s="6">
        <f t="shared" ref="L48:L53" si="187">E48+G48+I48+K48</f>
        <v>0</v>
      </c>
      <c r="M48" s="6" t="e">
        <f t="shared" ref="M48:M53" si="188">L48/C48</f>
        <v>#DIV/0!</v>
      </c>
      <c r="N48" s="70" t="s">
        <v>83</v>
      </c>
      <c r="O48" s="54"/>
      <c r="P48" s="54"/>
      <c r="Q48" s="76" t="e">
        <f t="shared" ref="Q48:Q54" si="189">L48/P48</f>
        <v>#DIV/0!</v>
      </c>
      <c r="R48" s="2"/>
      <c r="T48" s="107">
        <v>3300</v>
      </c>
      <c r="U48" s="107">
        <v>3800</v>
      </c>
      <c r="V48" s="107">
        <v>4800</v>
      </c>
      <c r="W48" s="107">
        <v>2000</v>
      </c>
      <c r="X48" s="107"/>
      <c r="Y48" s="77" t="s">
        <v>6</v>
      </c>
      <c r="Z48" s="48">
        <f t="shared" si="173"/>
        <v>25</v>
      </c>
      <c r="AA48" s="57">
        <f t="shared" si="174"/>
        <v>0</v>
      </c>
      <c r="AB48" s="7">
        <f t="shared" si="175"/>
        <v>0</v>
      </c>
      <c r="AC48" s="7">
        <f t="shared" si="176"/>
        <v>0</v>
      </c>
      <c r="AD48" s="7">
        <f t="shared" ref="AD48:AD53" si="190">F48</f>
        <v>0</v>
      </c>
      <c r="AE48" s="7">
        <f t="shared" si="177"/>
        <v>0</v>
      </c>
      <c r="AF48" s="7">
        <f t="shared" ref="AF48:AF53" si="191">H48</f>
        <v>0</v>
      </c>
      <c r="AG48" s="7">
        <f t="shared" si="178"/>
        <v>0</v>
      </c>
      <c r="AH48" s="7">
        <f t="shared" ref="AH48:AH53" si="192">J48</f>
        <v>0</v>
      </c>
      <c r="AI48" s="7">
        <f t="shared" si="179"/>
        <v>0</v>
      </c>
      <c r="AJ48" s="7">
        <f t="shared" ref="AJ48:AJ53" si="193">AC48+AE48+AG48+AI48</f>
        <v>0</v>
      </c>
      <c r="AK48" s="6" t="e">
        <f t="shared" ref="AK48:AK53" si="194">AJ48/AA48</f>
        <v>#DIV/0!</v>
      </c>
      <c r="AL48" s="70" t="str">
        <f t="shared" ref="AL48:AN53" si="195">N48</f>
        <v>OFF1</v>
      </c>
      <c r="AM48" s="7">
        <f t="shared" si="195"/>
        <v>0</v>
      </c>
      <c r="AN48" s="6">
        <f t="shared" si="195"/>
        <v>0</v>
      </c>
      <c r="AO48" s="76" t="e">
        <f t="shared" ref="AO48:AO53" si="196">(AJ48+BH48)/AN48</f>
        <v>#DIV/0!</v>
      </c>
      <c r="AP48" s="2"/>
      <c r="AR48" s="107">
        <v>1700</v>
      </c>
      <c r="AS48" s="107">
        <v>2200</v>
      </c>
      <c r="AT48" s="107">
        <v>2200</v>
      </c>
      <c r="AU48" s="107">
        <v>1400</v>
      </c>
      <c r="AV48" s="107"/>
      <c r="AW48" s="77" t="s">
        <v>6</v>
      </c>
      <c r="AX48" s="48">
        <f t="shared" ref="AX48:AX53" si="197">B48</f>
        <v>25</v>
      </c>
      <c r="AY48" s="57">
        <f t="shared" ref="AY48:AY54" si="198">C48</f>
        <v>0</v>
      </c>
      <c r="AZ48" s="54">
        <v>22</v>
      </c>
      <c r="BA48" s="7">
        <f t="shared" si="180"/>
        <v>0</v>
      </c>
      <c r="BB48" s="54">
        <v>10</v>
      </c>
      <c r="BC48" s="7">
        <f t="shared" si="181"/>
        <v>0</v>
      </c>
      <c r="BD48" s="54">
        <v>6</v>
      </c>
      <c r="BE48" s="6">
        <f t="shared" si="182"/>
        <v>0</v>
      </c>
      <c r="BF48" s="54"/>
      <c r="BG48" s="6">
        <f t="shared" si="183"/>
        <v>0</v>
      </c>
      <c r="BH48" s="6">
        <f t="shared" ref="BH48:BI54" si="199">L48</f>
        <v>0</v>
      </c>
      <c r="BI48" s="6" t="e">
        <f t="shared" si="199"/>
        <v>#DIV/0!</v>
      </c>
      <c r="BJ48" s="6">
        <f t="shared" ref="BJ48:BK54" si="200">AJ48</f>
        <v>0</v>
      </c>
      <c r="BK48" s="7" t="e">
        <f t="shared" si="200"/>
        <v>#DIV/0!</v>
      </c>
      <c r="BL48" s="101">
        <f t="shared" ref="BL48:BM53" si="201">BH48+BJ48</f>
        <v>0</v>
      </c>
      <c r="BM48" s="90" t="e">
        <f t="shared" si="201"/>
        <v>#DIV/0!</v>
      </c>
      <c r="BN48" s="90"/>
      <c r="BO48" s="76" t="e">
        <f t="shared" ref="BO48:BO54" si="202">Q48+AO48</f>
        <v>#DIV/0!</v>
      </c>
      <c r="BP48" s="2"/>
      <c r="BR48" s="55"/>
      <c r="BS48" s="55"/>
      <c r="BT48" s="55"/>
      <c r="BU48" s="55"/>
      <c r="BV48" s="173" t="s">
        <v>6</v>
      </c>
      <c r="BW48" s="190">
        <f t="shared" ref="BW48:BW53" si="203">AX48</f>
        <v>25</v>
      </c>
      <c r="BX48" s="119"/>
      <c r="BY48" s="178"/>
      <c r="BZ48" s="178" t="e">
        <f t="shared" si="184"/>
        <v>#DIV/0!</v>
      </c>
      <c r="CA48" s="178"/>
      <c r="CB48" s="179" t="e">
        <f t="shared" si="185"/>
        <v>#DIV/0!</v>
      </c>
      <c r="CC48" s="179"/>
      <c r="CD48" s="180">
        <f t="shared" si="186"/>
        <v>0</v>
      </c>
      <c r="CE48" s="181" t="e">
        <f t="shared" ref="CE48:CE53" si="204">CD48/BX48</f>
        <v>#DIV/0!</v>
      </c>
      <c r="CF48" s="181"/>
      <c r="CG48" s="182" t="e">
        <f t="shared" ref="CG48:CG54" si="205">CD48/CF48</f>
        <v>#DIV/0!</v>
      </c>
      <c r="CI48" s="326"/>
      <c r="CJ48" s="326"/>
      <c r="CK48" s="334"/>
      <c r="CL48" s="334"/>
      <c r="CM48" s="334"/>
      <c r="CN48" s="356">
        <f t="shared" ref="CN48:CN53" si="206">SUM(CK48:CM48)/3</f>
        <v>0</v>
      </c>
      <c r="CP48" s="42" t="s">
        <v>181</v>
      </c>
      <c r="CR48" s="1">
        <v>4</v>
      </c>
    </row>
    <row r="49" spans="1:96" ht="23.5" customHeight="1">
      <c r="A49" s="77" t="s">
        <v>7</v>
      </c>
      <c r="B49" s="68">
        <v>26</v>
      </c>
      <c r="C49" s="57">
        <f t="shared" si="168"/>
        <v>0</v>
      </c>
      <c r="D49" s="54"/>
      <c r="E49" s="7">
        <f t="shared" si="169"/>
        <v>0</v>
      </c>
      <c r="F49" s="54"/>
      <c r="G49" s="7">
        <f t="shared" si="170"/>
        <v>0</v>
      </c>
      <c r="H49" s="54"/>
      <c r="I49" s="6">
        <f t="shared" si="171"/>
        <v>0</v>
      </c>
      <c r="J49" s="54"/>
      <c r="K49" s="6">
        <f t="shared" si="172"/>
        <v>0</v>
      </c>
      <c r="L49" s="6">
        <f t="shared" si="187"/>
        <v>0</v>
      </c>
      <c r="M49" s="6" t="e">
        <f t="shared" si="188"/>
        <v>#DIV/0!</v>
      </c>
      <c r="N49" s="70" t="s">
        <v>85</v>
      </c>
      <c r="O49" s="54"/>
      <c r="P49" s="54"/>
      <c r="Q49" s="76" t="e">
        <f t="shared" si="189"/>
        <v>#DIV/0!</v>
      </c>
      <c r="R49" s="2"/>
      <c r="T49" s="107">
        <v>3300</v>
      </c>
      <c r="U49" s="107">
        <v>3800</v>
      </c>
      <c r="V49" s="107">
        <v>4800</v>
      </c>
      <c r="W49" s="107">
        <v>2000</v>
      </c>
      <c r="X49" s="107"/>
      <c r="Y49" s="77" t="s">
        <v>7</v>
      </c>
      <c r="Z49" s="48">
        <f t="shared" si="173"/>
        <v>26</v>
      </c>
      <c r="AA49" s="57">
        <f t="shared" si="174"/>
        <v>0</v>
      </c>
      <c r="AB49" s="7">
        <f t="shared" si="175"/>
        <v>0</v>
      </c>
      <c r="AC49" s="7">
        <f t="shared" si="176"/>
        <v>0</v>
      </c>
      <c r="AD49" s="7">
        <f t="shared" si="190"/>
        <v>0</v>
      </c>
      <c r="AE49" s="7">
        <f t="shared" si="177"/>
        <v>0</v>
      </c>
      <c r="AF49" s="7">
        <f t="shared" si="191"/>
        <v>0</v>
      </c>
      <c r="AG49" s="7">
        <f t="shared" si="178"/>
        <v>0</v>
      </c>
      <c r="AH49" s="7">
        <f t="shared" si="192"/>
        <v>0</v>
      </c>
      <c r="AI49" s="7">
        <f t="shared" si="179"/>
        <v>0</v>
      </c>
      <c r="AJ49" s="7">
        <f t="shared" si="193"/>
        <v>0</v>
      </c>
      <c r="AK49" s="6" t="e">
        <f t="shared" si="194"/>
        <v>#DIV/0!</v>
      </c>
      <c r="AL49" s="70" t="str">
        <f t="shared" si="195"/>
        <v>OFF2</v>
      </c>
      <c r="AM49" s="7">
        <f t="shared" si="195"/>
        <v>0</v>
      </c>
      <c r="AN49" s="6">
        <f t="shared" si="195"/>
        <v>0</v>
      </c>
      <c r="AO49" s="76" t="e">
        <f t="shared" si="196"/>
        <v>#DIV/0!</v>
      </c>
      <c r="AP49" s="2"/>
      <c r="AR49" s="107">
        <v>1700</v>
      </c>
      <c r="AS49" s="107">
        <v>2200</v>
      </c>
      <c r="AT49" s="107">
        <v>2200</v>
      </c>
      <c r="AU49" s="107">
        <v>1400</v>
      </c>
      <c r="AV49" s="107"/>
      <c r="AW49" s="77" t="s">
        <v>7</v>
      </c>
      <c r="AX49" s="48">
        <f t="shared" si="197"/>
        <v>26</v>
      </c>
      <c r="AY49" s="57">
        <f t="shared" si="198"/>
        <v>0</v>
      </c>
      <c r="AZ49" s="54">
        <v>22</v>
      </c>
      <c r="BA49" s="7">
        <f t="shared" si="180"/>
        <v>0</v>
      </c>
      <c r="BB49" s="54">
        <v>10</v>
      </c>
      <c r="BC49" s="7">
        <f t="shared" si="181"/>
        <v>0</v>
      </c>
      <c r="BD49" s="54">
        <v>6</v>
      </c>
      <c r="BE49" s="6">
        <f t="shared" si="182"/>
        <v>0</v>
      </c>
      <c r="BF49" s="54"/>
      <c r="BG49" s="6">
        <f t="shared" si="183"/>
        <v>0</v>
      </c>
      <c r="BH49" s="6">
        <f t="shared" si="199"/>
        <v>0</v>
      </c>
      <c r="BI49" s="6" t="e">
        <f t="shared" si="199"/>
        <v>#DIV/0!</v>
      </c>
      <c r="BJ49" s="6">
        <f t="shared" si="200"/>
        <v>0</v>
      </c>
      <c r="BK49" s="7" t="e">
        <f t="shared" si="200"/>
        <v>#DIV/0!</v>
      </c>
      <c r="BL49" s="101">
        <f t="shared" si="201"/>
        <v>0</v>
      </c>
      <c r="BM49" s="90" t="e">
        <f t="shared" si="201"/>
        <v>#DIV/0!</v>
      </c>
      <c r="BN49" s="90"/>
      <c r="BO49" s="76" t="e">
        <f t="shared" si="202"/>
        <v>#DIV/0!</v>
      </c>
      <c r="BP49" s="2"/>
      <c r="BR49" s="55"/>
      <c r="BS49" s="55"/>
      <c r="BT49" s="55"/>
      <c r="BU49" s="55"/>
      <c r="BV49" s="173" t="s">
        <v>7</v>
      </c>
      <c r="BW49" s="190">
        <f t="shared" si="203"/>
        <v>26</v>
      </c>
      <c r="BX49" s="119"/>
      <c r="BY49" s="178"/>
      <c r="BZ49" s="178" t="e">
        <f t="shared" si="184"/>
        <v>#DIV/0!</v>
      </c>
      <c r="CA49" s="178"/>
      <c r="CB49" s="179" t="e">
        <f t="shared" si="185"/>
        <v>#DIV/0!</v>
      </c>
      <c r="CC49" s="179"/>
      <c r="CD49" s="180">
        <f t="shared" si="186"/>
        <v>0</v>
      </c>
      <c r="CE49" s="181" t="e">
        <f t="shared" si="204"/>
        <v>#DIV/0!</v>
      </c>
      <c r="CF49" s="181"/>
      <c r="CG49" s="182" t="e">
        <f t="shared" si="205"/>
        <v>#DIV/0!</v>
      </c>
      <c r="CI49" s="326"/>
      <c r="CJ49" s="326"/>
      <c r="CK49" s="334"/>
      <c r="CL49" s="334"/>
      <c r="CM49" s="334"/>
      <c r="CN49" s="356">
        <f t="shared" si="206"/>
        <v>0</v>
      </c>
      <c r="CP49" s="42" t="s">
        <v>185</v>
      </c>
      <c r="CR49" s="1">
        <v>3</v>
      </c>
    </row>
    <row r="50" spans="1:96" ht="23.5" customHeight="1">
      <c r="A50" s="77" t="s">
        <v>8</v>
      </c>
      <c r="B50" s="68">
        <v>27</v>
      </c>
      <c r="C50" s="57">
        <f t="shared" si="168"/>
        <v>0</v>
      </c>
      <c r="D50" s="54"/>
      <c r="E50" s="7">
        <f t="shared" si="169"/>
        <v>0</v>
      </c>
      <c r="F50" s="54"/>
      <c r="G50" s="7">
        <f t="shared" si="170"/>
        <v>0</v>
      </c>
      <c r="H50" s="54"/>
      <c r="I50" s="6">
        <f t="shared" si="171"/>
        <v>0</v>
      </c>
      <c r="J50" s="54"/>
      <c r="K50" s="6">
        <f t="shared" si="172"/>
        <v>0</v>
      </c>
      <c r="L50" s="6">
        <f t="shared" si="187"/>
        <v>0</v>
      </c>
      <c r="M50" s="6" t="e">
        <f t="shared" si="188"/>
        <v>#DIV/0!</v>
      </c>
      <c r="N50" s="70" t="s">
        <v>85</v>
      </c>
      <c r="O50" s="54"/>
      <c r="P50" s="54"/>
      <c r="Q50" s="76" t="e">
        <f t="shared" si="189"/>
        <v>#DIV/0!</v>
      </c>
      <c r="R50" s="2"/>
      <c r="T50" s="107">
        <v>3300</v>
      </c>
      <c r="U50" s="107">
        <v>3800</v>
      </c>
      <c r="V50" s="107">
        <v>4800</v>
      </c>
      <c r="W50" s="107">
        <v>2000</v>
      </c>
      <c r="X50" s="107"/>
      <c r="Y50" s="77" t="s">
        <v>8</v>
      </c>
      <c r="Z50" s="48">
        <f t="shared" si="173"/>
        <v>27</v>
      </c>
      <c r="AA50" s="57">
        <f t="shared" si="174"/>
        <v>0</v>
      </c>
      <c r="AB50" s="7">
        <f t="shared" si="175"/>
        <v>0</v>
      </c>
      <c r="AC50" s="7">
        <f t="shared" si="176"/>
        <v>0</v>
      </c>
      <c r="AD50" s="7">
        <f t="shared" si="190"/>
        <v>0</v>
      </c>
      <c r="AE50" s="7">
        <f t="shared" si="177"/>
        <v>0</v>
      </c>
      <c r="AF50" s="7">
        <f t="shared" si="191"/>
        <v>0</v>
      </c>
      <c r="AG50" s="7">
        <f t="shared" si="178"/>
        <v>0</v>
      </c>
      <c r="AH50" s="7">
        <f t="shared" si="192"/>
        <v>0</v>
      </c>
      <c r="AI50" s="7">
        <f t="shared" si="179"/>
        <v>0</v>
      </c>
      <c r="AJ50" s="7">
        <f t="shared" si="193"/>
        <v>0</v>
      </c>
      <c r="AK50" s="6" t="e">
        <f t="shared" si="194"/>
        <v>#DIV/0!</v>
      </c>
      <c r="AL50" s="70" t="str">
        <f t="shared" si="195"/>
        <v>OFF2</v>
      </c>
      <c r="AM50" s="7">
        <f t="shared" si="195"/>
        <v>0</v>
      </c>
      <c r="AN50" s="6">
        <f t="shared" si="195"/>
        <v>0</v>
      </c>
      <c r="AO50" s="76" t="e">
        <f t="shared" si="196"/>
        <v>#DIV/0!</v>
      </c>
      <c r="AP50" s="2"/>
      <c r="AR50" s="107">
        <v>1700</v>
      </c>
      <c r="AS50" s="107">
        <v>2200</v>
      </c>
      <c r="AT50" s="107">
        <v>2200</v>
      </c>
      <c r="AU50" s="107">
        <v>1400</v>
      </c>
      <c r="AV50" s="107"/>
      <c r="AW50" s="77" t="s">
        <v>8</v>
      </c>
      <c r="AX50" s="48">
        <f t="shared" si="197"/>
        <v>27</v>
      </c>
      <c r="AY50" s="57">
        <f t="shared" si="198"/>
        <v>0</v>
      </c>
      <c r="AZ50" s="54">
        <v>10</v>
      </c>
      <c r="BA50" s="7">
        <f t="shared" si="180"/>
        <v>0</v>
      </c>
      <c r="BB50" s="54">
        <v>24</v>
      </c>
      <c r="BC50" s="7">
        <f t="shared" si="181"/>
        <v>0</v>
      </c>
      <c r="BD50" s="54">
        <v>12</v>
      </c>
      <c r="BE50" s="6">
        <f t="shared" si="182"/>
        <v>0</v>
      </c>
      <c r="BF50" s="54"/>
      <c r="BG50" s="6">
        <f t="shared" si="183"/>
        <v>0</v>
      </c>
      <c r="BH50" s="6">
        <f t="shared" si="199"/>
        <v>0</v>
      </c>
      <c r="BI50" s="6" t="e">
        <f t="shared" si="199"/>
        <v>#DIV/0!</v>
      </c>
      <c r="BJ50" s="6">
        <f t="shared" si="200"/>
        <v>0</v>
      </c>
      <c r="BK50" s="7" t="e">
        <f t="shared" si="200"/>
        <v>#DIV/0!</v>
      </c>
      <c r="BL50" s="101">
        <f t="shared" si="201"/>
        <v>0</v>
      </c>
      <c r="BM50" s="90" t="e">
        <f t="shared" si="201"/>
        <v>#DIV/0!</v>
      </c>
      <c r="BN50" s="90"/>
      <c r="BO50" s="76" t="e">
        <f t="shared" si="202"/>
        <v>#DIV/0!</v>
      </c>
      <c r="BP50" s="2"/>
      <c r="BR50" s="55"/>
      <c r="BS50" s="55"/>
      <c r="BT50" s="55"/>
      <c r="BU50" s="55"/>
      <c r="BV50" s="173" t="s">
        <v>8</v>
      </c>
      <c r="BW50" s="190">
        <f t="shared" si="203"/>
        <v>27</v>
      </c>
      <c r="BX50" s="119"/>
      <c r="BY50" s="178"/>
      <c r="BZ50" s="178" t="e">
        <f t="shared" si="184"/>
        <v>#DIV/0!</v>
      </c>
      <c r="CA50" s="178"/>
      <c r="CB50" s="179" t="e">
        <f t="shared" si="185"/>
        <v>#DIV/0!</v>
      </c>
      <c r="CC50" s="179"/>
      <c r="CD50" s="180">
        <f t="shared" si="186"/>
        <v>0</v>
      </c>
      <c r="CE50" s="181" t="e">
        <f t="shared" si="204"/>
        <v>#DIV/0!</v>
      </c>
      <c r="CF50" s="181"/>
      <c r="CG50" s="182" t="e">
        <f t="shared" si="205"/>
        <v>#DIV/0!</v>
      </c>
      <c r="CI50" s="326"/>
      <c r="CJ50" s="326"/>
      <c r="CK50" s="334"/>
      <c r="CL50" s="334"/>
      <c r="CM50" s="334"/>
      <c r="CN50" s="356">
        <f t="shared" si="206"/>
        <v>0</v>
      </c>
      <c r="CP50" s="42" t="s">
        <v>177</v>
      </c>
      <c r="CR50" s="1">
        <v>2</v>
      </c>
    </row>
    <row r="51" spans="1:96" ht="23.5" customHeight="1">
      <c r="A51" s="77" t="s">
        <v>9</v>
      </c>
      <c r="B51" s="68">
        <v>28</v>
      </c>
      <c r="C51" s="57">
        <f t="shared" si="168"/>
        <v>0</v>
      </c>
      <c r="D51" s="54"/>
      <c r="E51" s="7">
        <f t="shared" si="169"/>
        <v>0</v>
      </c>
      <c r="F51" s="54"/>
      <c r="G51" s="7">
        <f t="shared" si="170"/>
        <v>0</v>
      </c>
      <c r="H51" s="54"/>
      <c r="I51" s="6">
        <f t="shared" si="171"/>
        <v>0</v>
      </c>
      <c r="J51" s="54"/>
      <c r="K51" s="6">
        <f t="shared" si="172"/>
        <v>0</v>
      </c>
      <c r="L51" s="6">
        <f t="shared" si="187"/>
        <v>0</v>
      </c>
      <c r="M51" s="6" t="e">
        <f t="shared" si="188"/>
        <v>#DIV/0!</v>
      </c>
      <c r="N51" s="70"/>
      <c r="O51" s="54"/>
      <c r="P51" s="54"/>
      <c r="Q51" s="76" t="e">
        <f t="shared" si="189"/>
        <v>#DIV/0!</v>
      </c>
      <c r="R51" s="2"/>
      <c r="T51" s="107">
        <v>3300</v>
      </c>
      <c r="U51" s="107">
        <v>3800</v>
      </c>
      <c r="V51" s="107">
        <v>4800</v>
      </c>
      <c r="W51" s="107">
        <v>2000</v>
      </c>
      <c r="X51" s="107"/>
      <c r="Y51" s="77" t="s">
        <v>9</v>
      </c>
      <c r="Z51" s="48">
        <f t="shared" si="173"/>
        <v>28</v>
      </c>
      <c r="AA51" s="57">
        <f t="shared" si="174"/>
        <v>0</v>
      </c>
      <c r="AB51" s="7">
        <f t="shared" si="175"/>
        <v>0</v>
      </c>
      <c r="AC51" s="7">
        <f t="shared" si="176"/>
        <v>0</v>
      </c>
      <c r="AD51" s="7">
        <f t="shared" si="190"/>
        <v>0</v>
      </c>
      <c r="AE51" s="7">
        <f t="shared" si="177"/>
        <v>0</v>
      </c>
      <c r="AF51" s="7">
        <f t="shared" si="191"/>
        <v>0</v>
      </c>
      <c r="AG51" s="7">
        <f t="shared" si="178"/>
        <v>0</v>
      </c>
      <c r="AH51" s="7">
        <f t="shared" si="192"/>
        <v>0</v>
      </c>
      <c r="AI51" s="7">
        <f t="shared" si="179"/>
        <v>0</v>
      </c>
      <c r="AJ51" s="7">
        <f t="shared" si="193"/>
        <v>0</v>
      </c>
      <c r="AK51" s="6" t="e">
        <f t="shared" si="194"/>
        <v>#DIV/0!</v>
      </c>
      <c r="AL51" s="70">
        <f t="shared" si="195"/>
        <v>0</v>
      </c>
      <c r="AM51" s="7">
        <f t="shared" si="195"/>
        <v>0</v>
      </c>
      <c r="AN51" s="6">
        <f t="shared" si="195"/>
        <v>0</v>
      </c>
      <c r="AO51" s="76" t="e">
        <f t="shared" si="196"/>
        <v>#DIV/0!</v>
      </c>
      <c r="AP51" s="2"/>
      <c r="AR51" s="107">
        <v>1700</v>
      </c>
      <c r="AS51" s="107">
        <v>2200</v>
      </c>
      <c r="AT51" s="107">
        <v>2200</v>
      </c>
      <c r="AU51" s="107">
        <v>1400</v>
      </c>
      <c r="AV51" s="107"/>
      <c r="AW51" s="77" t="s">
        <v>9</v>
      </c>
      <c r="AX51" s="48">
        <f t="shared" si="197"/>
        <v>28</v>
      </c>
      <c r="AY51" s="57">
        <f t="shared" si="198"/>
        <v>0</v>
      </c>
      <c r="AZ51" s="54">
        <v>10</v>
      </c>
      <c r="BA51" s="7">
        <f t="shared" si="180"/>
        <v>0</v>
      </c>
      <c r="BB51" s="54">
        <v>24</v>
      </c>
      <c r="BC51" s="7">
        <f t="shared" si="181"/>
        <v>0</v>
      </c>
      <c r="BD51" s="54">
        <v>12</v>
      </c>
      <c r="BE51" s="6">
        <f t="shared" si="182"/>
        <v>0</v>
      </c>
      <c r="BF51" s="54"/>
      <c r="BG51" s="6">
        <f t="shared" si="183"/>
        <v>0</v>
      </c>
      <c r="BH51" s="6">
        <f t="shared" si="199"/>
        <v>0</v>
      </c>
      <c r="BI51" s="6" t="e">
        <f t="shared" si="199"/>
        <v>#DIV/0!</v>
      </c>
      <c r="BJ51" s="6">
        <f t="shared" si="200"/>
        <v>0</v>
      </c>
      <c r="BK51" s="7" t="e">
        <f t="shared" si="200"/>
        <v>#DIV/0!</v>
      </c>
      <c r="BL51" s="101">
        <f t="shared" si="201"/>
        <v>0</v>
      </c>
      <c r="BM51" s="90" t="e">
        <f t="shared" si="201"/>
        <v>#DIV/0!</v>
      </c>
      <c r="BN51" s="90"/>
      <c r="BO51" s="76" t="e">
        <f t="shared" si="202"/>
        <v>#DIV/0!</v>
      </c>
      <c r="BP51" s="2"/>
      <c r="BR51" s="55"/>
      <c r="BS51" s="55"/>
      <c r="BT51" s="55"/>
      <c r="BU51" s="55"/>
      <c r="BV51" s="173" t="s">
        <v>9</v>
      </c>
      <c r="BW51" s="190">
        <f t="shared" si="203"/>
        <v>28</v>
      </c>
      <c r="BX51" s="119"/>
      <c r="BY51" s="178"/>
      <c r="BZ51" s="178" t="e">
        <f t="shared" si="184"/>
        <v>#DIV/0!</v>
      </c>
      <c r="CA51" s="178"/>
      <c r="CB51" s="179" t="e">
        <f t="shared" si="185"/>
        <v>#DIV/0!</v>
      </c>
      <c r="CC51" s="179"/>
      <c r="CD51" s="180">
        <f t="shared" si="186"/>
        <v>0</v>
      </c>
      <c r="CE51" s="181" t="e">
        <f t="shared" si="204"/>
        <v>#DIV/0!</v>
      </c>
      <c r="CF51" s="181"/>
      <c r="CG51" s="182" t="e">
        <f t="shared" si="205"/>
        <v>#DIV/0!</v>
      </c>
      <c r="CI51" s="326"/>
      <c r="CJ51" s="326"/>
      <c r="CK51" s="334"/>
      <c r="CL51" s="334"/>
      <c r="CM51" s="334"/>
      <c r="CN51" s="356">
        <f t="shared" si="206"/>
        <v>0</v>
      </c>
      <c r="CP51" s="42" t="s">
        <v>178</v>
      </c>
      <c r="CR51" s="1">
        <v>1</v>
      </c>
    </row>
    <row r="52" spans="1:96" ht="23.5" customHeight="1">
      <c r="A52" s="77" t="s">
        <v>10</v>
      </c>
      <c r="B52" s="68">
        <v>29</v>
      </c>
      <c r="C52" s="57">
        <f t="shared" si="168"/>
        <v>0</v>
      </c>
      <c r="D52" s="54"/>
      <c r="E52" s="7">
        <f t="shared" si="169"/>
        <v>0</v>
      </c>
      <c r="F52" s="54"/>
      <c r="G52" s="7">
        <f t="shared" si="170"/>
        <v>0</v>
      </c>
      <c r="H52" s="54"/>
      <c r="I52" s="6">
        <f t="shared" si="171"/>
        <v>0</v>
      </c>
      <c r="J52" s="54"/>
      <c r="K52" s="6">
        <f t="shared" si="172"/>
        <v>0</v>
      </c>
      <c r="L52" s="6">
        <f t="shared" si="187"/>
        <v>0</v>
      </c>
      <c r="M52" s="6" t="e">
        <f t="shared" si="188"/>
        <v>#DIV/0!</v>
      </c>
      <c r="N52" s="70"/>
      <c r="O52" s="54"/>
      <c r="P52" s="54"/>
      <c r="Q52" s="76" t="e">
        <f t="shared" si="189"/>
        <v>#DIV/0!</v>
      </c>
      <c r="R52" s="2"/>
      <c r="T52" s="107">
        <v>3300</v>
      </c>
      <c r="U52" s="107">
        <v>3800</v>
      </c>
      <c r="V52" s="107">
        <v>4800</v>
      </c>
      <c r="W52" s="107">
        <v>2000</v>
      </c>
      <c r="X52" s="107"/>
      <c r="Y52" s="77" t="s">
        <v>10</v>
      </c>
      <c r="Z52" s="48">
        <f t="shared" si="173"/>
        <v>29</v>
      </c>
      <c r="AA52" s="57">
        <f t="shared" si="174"/>
        <v>0</v>
      </c>
      <c r="AB52" s="7">
        <f t="shared" si="175"/>
        <v>0</v>
      </c>
      <c r="AC52" s="7">
        <f t="shared" si="176"/>
        <v>0</v>
      </c>
      <c r="AD52" s="7">
        <f t="shared" si="190"/>
        <v>0</v>
      </c>
      <c r="AE52" s="7">
        <f t="shared" si="177"/>
        <v>0</v>
      </c>
      <c r="AF52" s="7">
        <f t="shared" si="191"/>
        <v>0</v>
      </c>
      <c r="AG52" s="7">
        <f t="shared" si="178"/>
        <v>0</v>
      </c>
      <c r="AH52" s="7">
        <f t="shared" si="192"/>
        <v>0</v>
      </c>
      <c r="AI52" s="7">
        <f t="shared" si="179"/>
        <v>0</v>
      </c>
      <c r="AJ52" s="7">
        <f t="shared" si="193"/>
        <v>0</v>
      </c>
      <c r="AK52" s="6" t="e">
        <f t="shared" si="194"/>
        <v>#DIV/0!</v>
      </c>
      <c r="AL52" s="70">
        <f t="shared" si="195"/>
        <v>0</v>
      </c>
      <c r="AM52" s="7">
        <f t="shared" si="195"/>
        <v>0</v>
      </c>
      <c r="AN52" s="6">
        <f t="shared" si="195"/>
        <v>0</v>
      </c>
      <c r="AO52" s="76" t="e">
        <f t="shared" si="196"/>
        <v>#DIV/0!</v>
      </c>
      <c r="AP52" s="2"/>
      <c r="AR52" s="107">
        <v>1700</v>
      </c>
      <c r="AS52" s="107">
        <v>2200</v>
      </c>
      <c r="AT52" s="107">
        <v>2200</v>
      </c>
      <c r="AU52" s="107">
        <v>1400</v>
      </c>
      <c r="AV52" s="107"/>
      <c r="AW52" s="77" t="s">
        <v>10</v>
      </c>
      <c r="AX52" s="48">
        <f t="shared" si="197"/>
        <v>29</v>
      </c>
      <c r="AY52" s="57">
        <f t="shared" si="198"/>
        <v>0</v>
      </c>
      <c r="AZ52" s="54">
        <v>10</v>
      </c>
      <c r="BA52" s="7">
        <f t="shared" si="180"/>
        <v>0</v>
      </c>
      <c r="BB52" s="54">
        <v>24</v>
      </c>
      <c r="BC52" s="7">
        <f t="shared" si="181"/>
        <v>0</v>
      </c>
      <c r="BD52" s="54">
        <v>12</v>
      </c>
      <c r="BE52" s="6">
        <f t="shared" si="182"/>
        <v>0</v>
      </c>
      <c r="BF52" s="54"/>
      <c r="BG52" s="6">
        <f t="shared" si="183"/>
        <v>0</v>
      </c>
      <c r="BH52" s="6">
        <f t="shared" si="199"/>
        <v>0</v>
      </c>
      <c r="BI52" s="6" t="e">
        <f t="shared" si="199"/>
        <v>#DIV/0!</v>
      </c>
      <c r="BJ52" s="6">
        <f t="shared" si="200"/>
        <v>0</v>
      </c>
      <c r="BK52" s="7" t="e">
        <f t="shared" si="200"/>
        <v>#DIV/0!</v>
      </c>
      <c r="BL52" s="101">
        <f t="shared" si="201"/>
        <v>0</v>
      </c>
      <c r="BM52" s="90" t="e">
        <f t="shared" si="201"/>
        <v>#DIV/0!</v>
      </c>
      <c r="BN52" s="90"/>
      <c r="BO52" s="76" t="e">
        <f t="shared" si="202"/>
        <v>#DIV/0!</v>
      </c>
      <c r="BP52" s="2"/>
      <c r="BR52" s="55"/>
      <c r="BS52" s="55"/>
      <c r="BT52" s="55"/>
      <c r="BU52" s="55"/>
      <c r="BV52" s="173" t="s">
        <v>10</v>
      </c>
      <c r="BW52" s="190">
        <f t="shared" si="203"/>
        <v>29</v>
      </c>
      <c r="BX52" s="119"/>
      <c r="BY52" s="178"/>
      <c r="BZ52" s="178" t="e">
        <f t="shared" si="184"/>
        <v>#DIV/0!</v>
      </c>
      <c r="CA52" s="178">
        <v>0</v>
      </c>
      <c r="CB52" s="179" t="e">
        <f t="shared" si="185"/>
        <v>#DIV/0!</v>
      </c>
      <c r="CC52" s="179"/>
      <c r="CD52" s="180">
        <f t="shared" si="186"/>
        <v>0</v>
      </c>
      <c r="CE52" s="181" t="e">
        <f t="shared" si="204"/>
        <v>#DIV/0!</v>
      </c>
      <c r="CF52" s="181"/>
      <c r="CG52" s="182" t="e">
        <f t="shared" si="205"/>
        <v>#DIV/0!</v>
      </c>
      <c r="CI52" s="326"/>
      <c r="CJ52" s="326"/>
      <c r="CK52" s="334"/>
      <c r="CL52" s="334"/>
      <c r="CM52" s="334"/>
      <c r="CN52" s="356">
        <f t="shared" si="206"/>
        <v>0</v>
      </c>
      <c r="CP52" s="42" t="s">
        <v>183</v>
      </c>
      <c r="CR52" s="1">
        <v>0</v>
      </c>
    </row>
    <row r="53" spans="1:96" ht="23.5" customHeight="1" thickBot="1">
      <c r="A53" s="78" t="s">
        <v>11</v>
      </c>
      <c r="B53" s="68">
        <v>30</v>
      </c>
      <c r="C53" s="57">
        <f t="shared" si="168"/>
        <v>0</v>
      </c>
      <c r="D53" s="54"/>
      <c r="E53" s="7">
        <f t="shared" si="169"/>
        <v>0</v>
      </c>
      <c r="F53" s="54"/>
      <c r="G53" s="7">
        <f t="shared" si="170"/>
        <v>0</v>
      </c>
      <c r="H53" s="54"/>
      <c r="I53" s="6">
        <f t="shared" si="171"/>
        <v>0</v>
      </c>
      <c r="J53" s="54"/>
      <c r="K53" s="6">
        <f t="shared" si="172"/>
        <v>0</v>
      </c>
      <c r="L53" s="6">
        <f t="shared" si="187"/>
        <v>0</v>
      </c>
      <c r="M53" s="6" t="e">
        <f t="shared" si="188"/>
        <v>#DIV/0!</v>
      </c>
      <c r="N53" s="70"/>
      <c r="O53" s="54"/>
      <c r="P53" s="54"/>
      <c r="Q53" s="76" t="e">
        <f t="shared" si="189"/>
        <v>#DIV/0!</v>
      </c>
      <c r="R53" s="2"/>
      <c r="T53" s="107">
        <v>3300</v>
      </c>
      <c r="U53" s="107">
        <v>3800</v>
      </c>
      <c r="V53" s="107">
        <v>4800</v>
      </c>
      <c r="W53" s="107">
        <v>2000</v>
      </c>
      <c r="X53" s="107"/>
      <c r="Y53" s="78" t="s">
        <v>11</v>
      </c>
      <c r="Z53" s="48">
        <f t="shared" si="173"/>
        <v>30</v>
      </c>
      <c r="AA53" s="57">
        <f t="shared" si="174"/>
        <v>0</v>
      </c>
      <c r="AB53" s="7">
        <f t="shared" si="175"/>
        <v>0</v>
      </c>
      <c r="AC53" s="7">
        <f t="shared" si="176"/>
        <v>0</v>
      </c>
      <c r="AD53" s="7">
        <f t="shared" si="190"/>
        <v>0</v>
      </c>
      <c r="AE53" s="7">
        <f t="shared" si="177"/>
        <v>0</v>
      </c>
      <c r="AF53" s="7">
        <f t="shared" si="191"/>
        <v>0</v>
      </c>
      <c r="AG53" s="7">
        <f t="shared" si="178"/>
        <v>0</v>
      </c>
      <c r="AH53" s="7">
        <f t="shared" si="192"/>
        <v>0</v>
      </c>
      <c r="AI53" s="7">
        <f t="shared" si="179"/>
        <v>0</v>
      </c>
      <c r="AJ53" s="7">
        <f t="shared" si="193"/>
        <v>0</v>
      </c>
      <c r="AK53" s="6" t="e">
        <f t="shared" si="194"/>
        <v>#DIV/0!</v>
      </c>
      <c r="AL53" s="70">
        <f t="shared" si="195"/>
        <v>0</v>
      </c>
      <c r="AM53" s="7">
        <f t="shared" si="195"/>
        <v>0</v>
      </c>
      <c r="AN53" s="6">
        <f t="shared" si="195"/>
        <v>0</v>
      </c>
      <c r="AO53" s="76" t="e">
        <f t="shared" si="196"/>
        <v>#DIV/0!</v>
      </c>
      <c r="AP53" s="2"/>
      <c r="AR53" s="107">
        <v>1700</v>
      </c>
      <c r="AS53" s="107">
        <v>2200</v>
      </c>
      <c r="AT53" s="107">
        <v>2200</v>
      </c>
      <c r="AU53" s="107">
        <v>1400</v>
      </c>
      <c r="AV53" s="107"/>
      <c r="AW53" s="78" t="s">
        <v>11</v>
      </c>
      <c r="AX53" s="48">
        <f t="shared" si="197"/>
        <v>30</v>
      </c>
      <c r="AY53" s="57">
        <f t="shared" si="198"/>
        <v>0</v>
      </c>
      <c r="AZ53" s="54">
        <v>10</v>
      </c>
      <c r="BA53" s="7">
        <f t="shared" si="180"/>
        <v>0</v>
      </c>
      <c r="BB53" s="54">
        <v>28</v>
      </c>
      <c r="BC53" s="7">
        <f t="shared" si="181"/>
        <v>0</v>
      </c>
      <c r="BD53" s="54">
        <v>12</v>
      </c>
      <c r="BE53" s="6">
        <f t="shared" si="182"/>
        <v>0</v>
      </c>
      <c r="BF53" s="54"/>
      <c r="BG53" s="6">
        <f t="shared" si="183"/>
        <v>0</v>
      </c>
      <c r="BH53" s="6">
        <f t="shared" si="199"/>
        <v>0</v>
      </c>
      <c r="BI53" s="6" t="e">
        <f t="shared" si="199"/>
        <v>#DIV/0!</v>
      </c>
      <c r="BJ53" s="6">
        <f t="shared" si="200"/>
        <v>0</v>
      </c>
      <c r="BK53" s="7" t="e">
        <f t="shared" si="200"/>
        <v>#DIV/0!</v>
      </c>
      <c r="BL53" s="101">
        <f t="shared" si="201"/>
        <v>0</v>
      </c>
      <c r="BM53" s="90" t="e">
        <f t="shared" si="201"/>
        <v>#DIV/0!</v>
      </c>
      <c r="BN53" s="90"/>
      <c r="BO53" s="76" t="e">
        <f t="shared" si="202"/>
        <v>#DIV/0!</v>
      </c>
      <c r="BP53" s="2"/>
      <c r="BR53" s="55"/>
      <c r="BS53" s="55"/>
      <c r="BT53" s="55"/>
      <c r="BU53" s="55"/>
      <c r="BV53" s="183" t="s">
        <v>11</v>
      </c>
      <c r="BW53" s="190">
        <f t="shared" si="203"/>
        <v>30</v>
      </c>
      <c r="BX53" s="119"/>
      <c r="BY53" s="178"/>
      <c r="BZ53" s="178" t="e">
        <f t="shared" si="184"/>
        <v>#DIV/0!</v>
      </c>
      <c r="CA53" s="178">
        <v>0</v>
      </c>
      <c r="CB53" s="179" t="e">
        <f t="shared" si="185"/>
        <v>#DIV/0!</v>
      </c>
      <c r="CC53" s="179">
        <v>0</v>
      </c>
      <c r="CD53" s="180">
        <f t="shared" si="186"/>
        <v>0</v>
      </c>
      <c r="CE53" s="181" t="e">
        <f t="shared" si="204"/>
        <v>#DIV/0!</v>
      </c>
      <c r="CF53" s="181"/>
      <c r="CG53" s="182" t="e">
        <f t="shared" si="205"/>
        <v>#DIV/0!</v>
      </c>
      <c r="CI53" s="327"/>
      <c r="CJ53" s="327"/>
      <c r="CK53" s="335"/>
      <c r="CL53" s="334"/>
      <c r="CM53" s="334"/>
      <c r="CN53" s="357">
        <f t="shared" si="206"/>
        <v>0</v>
      </c>
      <c r="CP53" s="1" t="s">
        <v>186</v>
      </c>
    </row>
    <row r="54" spans="1:96" ht="23.5" customHeight="1" thickTop="1" thickBot="1">
      <c r="A54" s="1513" t="s">
        <v>16</v>
      </c>
      <c r="B54" s="1514"/>
      <c r="C54" s="61">
        <f>SUM(C47:C53)</f>
        <v>0</v>
      </c>
      <c r="D54" s="61">
        <f>SUM(D47:D53)</f>
        <v>0</v>
      </c>
      <c r="E54" s="61">
        <f t="shared" ref="E54:J54" si="207">SUM(E47:E53)</f>
        <v>0</v>
      </c>
      <c r="F54" s="61">
        <f t="shared" si="207"/>
        <v>0</v>
      </c>
      <c r="G54" s="61">
        <f t="shared" si="207"/>
        <v>0</v>
      </c>
      <c r="H54" s="61">
        <f t="shared" si="207"/>
        <v>0</v>
      </c>
      <c r="I54" s="61">
        <f t="shared" si="207"/>
        <v>0</v>
      </c>
      <c r="J54" s="61">
        <f t="shared" si="207"/>
        <v>0</v>
      </c>
      <c r="K54" s="61">
        <f>SUM(K47:K53)</f>
        <v>0</v>
      </c>
      <c r="L54" s="61">
        <f>SUM(L47:L53)</f>
        <v>0</v>
      </c>
      <c r="M54" s="61" t="e">
        <f>L54/C54</f>
        <v>#DIV/0!</v>
      </c>
      <c r="N54" s="86"/>
      <c r="O54" s="61">
        <f>SUM(O47:O53)</f>
        <v>0</v>
      </c>
      <c r="P54" s="61">
        <f>SUM(P47:P53)</f>
        <v>0</v>
      </c>
      <c r="Q54" s="76" t="e">
        <f t="shared" si="189"/>
        <v>#DIV/0!</v>
      </c>
      <c r="R54" s="45"/>
      <c r="T54" s="105" t="s">
        <v>48</v>
      </c>
      <c r="U54" s="108">
        <f>C54/W54</f>
        <v>0</v>
      </c>
      <c r="V54" s="106" t="s">
        <v>49</v>
      </c>
      <c r="W54" s="114">
        <v>3</v>
      </c>
      <c r="Y54" s="1513" t="s">
        <v>16</v>
      </c>
      <c r="Z54" s="1514"/>
      <c r="AA54" s="88">
        <f>SUM(AA47:AA53)</f>
        <v>0</v>
      </c>
      <c r="AB54" s="88">
        <f>SUM(AB47:AB53)</f>
        <v>0</v>
      </c>
      <c r="AC54" s="88">
        <f t="shared" ref="AC54:AH54" si="208">SUM(AC47:AC53)</f>
        <v>0</v>
      </c>
      <c r="AD54" s="88">
        <f t="shared" si="208"/>
        <v>0</v>
      </c>
      <c r="AE54" s="88">
        <f t="shared" si="208"/>
        <v>0</v>
      </c>
      <c r="AF54" s="88">
        <f t="shared" si="208"/>
        <v>0</v>
      </c>
      <c r="AG54" s="88">
        <f t="shared" si="208"/>
        <v>0</v>
      </c>
      <c r="AH54" s="88">
        <f t="shared" si="208"/>
        <v>0</v>
      </c>
      <c r="AI54" s="88">
        <f>SUM(AI47:AI53)</f>
        <v>0</v>
      </c>
      <c r="AJ54" s="88">
        <f>SUM(AJ47:AJ53)</f>
        <v>0</v>
      </c>
      <c r="AK54" s="61" t="e">
        <f>AJ54/AA54</f>
        <v>#DIV/0!</v>
      </c>
      <c r="AL54" s="86"/>
      <c r="AM54" s="61">
        <f>SUM(AM47:AM53)</f>
        <v>0</v>
      </c>
      <c r="AN54" s="61">
        <f>SUM(AN47:AN53)</f>
        <v>0</v>
      </c>
      <c r="AO54" s="76" t="e">
        <f>(AJ54+BH54)/AN54</f>
        <v>#DIV/0!</v>
      </c>
      <c r="AP54" s="45"/>
      <c r="AR54" s="105" t="s">
        <v>48</v>
      </c>
      <c r="AS54" s="108">
        <f>AA54/AU54</f>
        <v>0</v>
      </c>
      <c r="AT54" s="106" t="s">
        <v>49</v>
      </c>
      <c r="AU54" s="105">
        <f>W54</f>
        <v>3</v>
      </c>
      <c r="AW54" s="1513" t="s">
        <v>16</v>
      </c>
      <c r="AX54" s="1514"/>
      <c r="AY54" s="57">
        <f t="shared" si="198"/>
        <v>0</v>
      </c>
      <c r="AZ54" s="61">
        <f>SUM(AZ47:AZ53)</f>
        <v>84</v>
      </c>
      <c r="BA54" s="61">
        <f t="shared" ref="BA54:BF54" si="209">SUM(BA47:BA53)</f>
        <v>0</v>
      </c>
      <c r="BB54" s="61">
        <f t="shared" si="209"/>
        <v>120</v>
      </c>
      <c r="BC54" s="61">
        <f t="shared" si="209"/>
        <v>0</v>
      </c>
      <c r="BD54" s="61">
        <f t="shared" si="209"/>
        <v>60</v>
      </c>
      <c r="BE54" s="61">
        <f t="shared" si="209"/>
        <v>0</v>
      </c>
      <c r="BF54" s="61">
        <f t="shared" si="209"/>
        <v>0</v>
      </c>
      <c r="BG54" s="61">
        <f>SUM(BG47:BG53)</f>
        <v>0</v>
      </c>
      <c r="BH54" s="6">
        <f t="shared" si="199"/>
        <v>0</v>
      </c>
      <c r="BI54" s="6" t="e">
        <f t="shared" si="199"/>
        <v>#DIV/0!</v>
      </c>
      <c r="BJ54" s="6">
        <f t="shared" si="200"/>
        <v>0</v>
      </c>
      <c r="BK54" s="7" t="e">
        <f t="shared" si="200"/>
        <v>#DIV/0!</v>
      </c>
      <c r="BL54" s="101">
        <f>SUM(BL47:BL53)</f>
        <v>0</v>
      </c>
      <c r="BM54" s="90" t="e">
        <f>BI54+BK54</f>
        <v>#DIV/0!</v>
      </c>
      <c r="BN54" s="91"/>
      <c r="BO54" s="76" t="e">
        <f t="shared" si="202"/>
        <v>#DIV/0!</v>
      </c>
      <c r="BP54" s="45"/>
      <c r="BR54" s="42" t="s">
        <v>48</v>
      </c>
      <c r="BS54" s="59">
        <f>AY54/BU54</f>
        <v>0</v>
      </c>
      <c r="BT54" s="60" t="s">
        <v>49</v>
      </c>
      <c r="BU54" s="42">
        <f>W54</f>
        <v>3</v>
      </c>
      <c r="BV54" s="1515" t="s">
        <v>16</v>
      </c>
      <c r="BW54" s="1486"/>
      <c r="BX54" s="191">
        <f>SUM(BX47:BX53)</f>
        <v>0</v>
      </c>
      <c r="BY54" s="191">
        <f>SUM(BY47:BY53)</f>
        <v>0</v>
      </c>
      <c r="BZ54" s="191" t="e">
        <f t="shared" si="184"/>
        <v>#DIV/0!</v>
      </c>
      <c r="CA54" s="191">
        <f>SUM(CA47:CA53)</f>
        <v>0</v>
      </c>
      <c r="CB54" s="192" t="e">
        <f t="shared" si="185"/>
        <v>#DIV/0!</v>
      </c>
      <c r="CC54" s="192" t="e">
        <f>CB54/BY54</f>
        <v>#DIV/0!</v>
      </c>
      <c r="CD54" s="191">
        <f>BY54+CA54</f>
        <v>0</v>
      </c>
      <c r="CE54" s="193" t="e">
        <f>CD54/BX54</f>
        <v>#DIV/0!</v>
      </c>
      <c r="CF54" s="193"/>
      <c r="CG54" s="194" t="e">
        <f t="shared" si="205"/>
        <v>#DIV/0!</v>
      </c>
      <c r="CH54" s="340"/>
      <c r="CI54" s="349" t="e">
        <f>SUM(CI47:CI53)/CH54</f>
        <v>#DIV/0!</v>
      </c>
      <c r="CJ54" s="351" t="e">
        <f>SUM(CJ47:CJ53)/CH54</f>
        <v>#DIV/0!</v>
      </c>
      <c r="CK54" s="351" t="e">
        <f>SUM(CK47:CK53)/CH54</f>
        <v>#DIV/0!</v>
      </c>
      <c r="CL54" s="351" t="e">
        <f>SUM(CL47:CL53)/CH54</f>
        <v>#DIV/0!</v>
      </c>
      <c r="CM54" s="351" t="e">
        <f>SUM(CM47:CM53)/CH54</f>
        <v>#DIV/0!</v>
      </c>
      <c r="CN54" s="353" t="e">
        <f>SUM(CK54:CM54)/3</f>
        <v>#DIV/0!</v>
      </c>
      <c r="CO54" s="340"/>
      <c r="CP54" s="340"/>
      <c r="CQ54" s="340"/>
      <c r="CR54" s="340"/>
    </row>
    <row r="55" spans="1:96"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3"/>
      <c r="CI55" s="1420" t="str">
        <f>BV55</f>
        <v>6th week</v>
      </c>
      <c r="CJ55" s="1420"/>
      <c r="CK55" s="1420"/>
      <c r="CL55" s="1420"/>
      <c r="CM55" s="1420"/>
      <c r="CN55" s="1420"/>
    </row>
    <row r="56" spans="1:96"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t="s">
        <v>126</v>
      </c>
      <c r="CE56" s="175" t="s">
        <v>77</v>
      </c>
      <c r="CF56" s="175" t="s">
        <v>129</v>
      </c>
      <c r="CG56" s="176" t="s">
        <v>128</v>
      </c>
      <c r="CI56" s="331" t="s">
        <v>172</v>
      </c>
      <c r="CJ56" s="332" t="s">
        <v>173</v>
      </c>
      <c r="CK56" s="65" t="s">
        <v>174</v>
      </c>
      <c r="CL56" s="65" t="s">
        <v>175</v>
      </c>
      <c r="CM56" s="65" t="s">
        <v>176</v>
      </c>
      <c r="CN56" s="333" t="s">
        <v>184</v>
      </c>
      <c r="CP56" s="1" t="s">
        <v>179</v>
      </c>
      <c r="CR56" s="46" t="s">
        <v>182</v>
      </c>
    </row>
    <row r="57" spans="1:96" ht="23.5" customHeight="1">
      <c r="A57" s="75" t="s">
        <v>5</v>
      </c>
      <c r="B57" s="68"/>
      <c r="C57" s="57">
        <f t="shared" ref="C57:C63" si="210">D57+F57+H57+J57</f>
        <v>0</v>
      </c>
      <c r="D57" s="54"/>
      <c r="E57" s="7">
        <f t="shared" ref="E57:E63" si="211">D57*T57</f>
        <v>0</v>
      </c>
      <c r="F57" s="54"/>
      <c r="G57" s="7">
        <f t="shared" ref="G57:G63" si="212">F57*U57</f>
        <v>0</v>
      </c>
      <c r="H57" s="54"/>
      <c r="I57" s="6">
        <f t="shared" ref="I57:I63" si="213">H57*V57</f>
        <v>0</v>
      </c>
      <c r="J57" s="54"/>
      <c r="K57" s="6">
        <f t="shared" ref="K57:K63" si="214">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15">B57</f>
        <v>0</v>
      </c>
      <c r="AA57" s="57">
        <f t="shared" ref="AA57:AA63" si="216">AB57+AD57+AF57+AH57</f>
        <v>0</v>
      </c>
      <c r="AB57" s="7">
        <f t="shared" ref="AB57:AB63" si="217">D57</f>
        <v>0</v>
      </c>
      <c r="AC57" s="7">
        <f t="shared" ref="AC57:AC63" si="218">AB57*AR57</f>
        <v>0</v>
      </c>
      <c r="AD57" s="7">
        <f>F57</f>
        <v>0</v>
      </c>
      <c r="AE57" s="7">
        <f t="shared" ref="AE57:AE63" si="219">AD57*AS57</f>
        <v>0</v>
      </c>
      <c r="AF57" s="7">
        <f>H57</f>
        <v>0</v>
      </c>
      <c r="AG57" s="7">
        <f t="shared" ref="AG57:AG63" si="220">AF57*AT57</f>
        <v>0</v>
      </c>
      <c r="AH57" s="7">
        <f>J57</f>
        <v>0</v>
      </c>
      <c r="AI57" s="7">
        <f t="shared" ref="AI57:AI63" si="221">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2">AZ57*BR57</f>
        <v>0</v>
      </c>
      <c r="BB57" s="54"/>
      <c r="BC57" s="7">
        <f t="shared" ref="BC57:BC63" si="223">BB57*BS57</f>
        <v>0</v>
      </c>
      <c r="BD57" s="54"/>
      <c r="BE57" s="6">
        <f t="shared" ref="BE57:BE63" si="224">BD57*BT57</f>
        <v>0</v>
      </c>
      <c r="BF57" s="54"/>
      <c r="BG57" s="6">
        <f t="shared" ref="BG57:BG63" si="225">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26">BY57/BX57</f>
        <v>#DIV/0!</v>
      </c>
      <c r="CA57" s="178"/>
      <c r="CB57" s="179" t="e">
        <f t="shared" ref="CB57:CB64" si="227">CA57/BX57</f>
        <v>#DIV/0!</v>
      </c>
      <c r="CC57" s="179"/>
      <c r="CD57" s="180">
        <f t="shared" ref="CD57:CD63" si="228">BY57+CA57+CC57</f>
        <v>0</v>
      </c>
      <c r="CE57" s="181" t="e">
        <f>CD57/BX57</f>
        <v>#DIV/0!</v>
      </c>
      <c r="CF57" s="181"/>
      <c r="CG57" s="182" t="e">
        <f>CD57/CF57</f>
        <v>#DIV/0!</v>
      </c>
      <c r="CI57" s="326"/>
      <c r="CJ57" s="326"/>
      <c r="CK57" s="334"/>
      <c r="CL57" s="334"/>
      <c r="CM57" s="334"/>
      <c r="CN57" s="356">
        <f>SUM(CK57:CM57)/3</f>
        <v>0</v>
      </c>
      <c r="CP57" s="355" t="s">
        <v>180</v>
      </c>
      <c r="CQ57" s="3"/>
      <c r="CR57" s="354">
        <v>5</v>
      </c>
    </row>
    <row r="58" spans="1:96" ht="23.5" customHeight="1">
      <c r="A58" s="77" t="s">
        <v>6</v>
      </c>
      <c r="B58" s="68"/>
      <c r="C58" s="57">
        <f t="shared" si="210"/>
        <v>0</v>
      </c>
      <c r="D58" s="54"/>
      <c r="E58" s="7">
        <f t="shared" si="211"/>
        <v>0</v>
      </c>
      <c r="F58" s="54"/>
      <c r="G58" s="7">
        <f t="shared" si="212"/>
        <v>0</v>
      </c>
      <c r="H58" s="54"/>
      <c r="I58" s="6">
        <f t="shared" si="213"/>
        <v>0</v>
      </c>
      <c r="J58" s="54"/>
      <c r="K58" s="6">
        <f t="shared" si="214"/>
        <v>0</v>
      </c>
      <c r="L58" s="6">
        <f t="shared" ref="L58:L63" si="229">E58+G58+I58+K58</f>
        <v>0</v>
      </c>
      <c r="M58" s="6" t="e">
        <f t="shared" ref="M58:M63" si="230">L58/C58</f>
        <v>#DIV/0!</v>
      </c>
      <c r="N58" s="70"/>
      <c r="O58" s="54"/>
      <c r="P58" s="54"/>
      <c r="Q58" s="76" t="e">
        <f t="shared" ref="Q58:Q64" si="231">L58/P58</f>
        <v>#DIV/0!</v>
      </c>
      <c r="R58" s="2"/>
      <c r="T58" s="107">
        <v>3300</v>
      </c>
      <c r="U58" s="107">
        <v>3800</v>
      </c>
      <c r="V58" s="107">
        <v>4800</v>
      </c>
      <c r="W58" s="107">
        <v>2000</v>
      </c>
      <c r="X58" s="107"/>
      <c r="Y58" s="77" t="s">
        <v>6</v>
      </c>
      <c r="Z58" s="48">
        <f t="shared" si="215"/>
        <v>0</v>
      </c>
      <c r="AA58" s="57">
        <f t="shared" si="216"/>
        <v>0</v>
      </c>
      <c r="AB58" s="7">
        <f t="shared" si="217"/>
        <v>0</v>
      </c>
      <c r="AC58" s="7">
        <f t="shared" si="218"/>
        <v>0</v>
      </c>
      <c r="AD58" s="7">
        <f t="shared" ref="AD58:AD63" si="232">F58</f>
        <v>0</v>
      </c>
      <c r="AE58" s="7">
        <f t="shared" si="219"/>
        <v>0</v>
      </c>
      <c r="AF58" s="7">
        <f t="shared" ref="AF58:AF63" si="233">H58</f>
        <v>0</v>
      </c>
      <c r="AG58" s="7">
        <f t="shared" si="220"/>
        <v>0</v>
      </c>
      <c r="AH58" s="7">
        <f t="shared" ref="AH58:AH63" si="234">J58</f>
        <v>0</v>
      </c>
      <c r="AI58" s="7">
        <f t="shared" si="221"/>
        <v>0</v>
      </c>
      <c r="AJ58" s="7">
        <f t="shared" ref="AJ58:AJ63" si="235">AC58+AE58+AG58+AI58</f>
        <v>0</v>
      </c>
      <c r="AK58" s="6" t="e">
        <f t="shared" ref="AK58:AK63" si="236">AJ58/AA58</f>
        <v>#DIV/0!</v>
      </c>
      <c r="AL58" s="70">
        <f t="shared" ref="AL58:AN63" si="237">N58</f>
        <v>0</v>
      </c>
      <c r="AM58" s="7">
        <f t="shared" si="237"/>
        <v>0</v>
      </c>
      <c r="AN58" s="6">
        <f t="shared" si="237"/>
        <v>0</v>
      </c>
      <c r="AO58" s="76" t="e">
        <f t="shared" ref="AO58:AO63" si="238">(AJ58+BH58)/AN58</f>
        <v>#DIV/0!</v>
      </c>
      <c r="AP58" s="2"/>
      <c r="AR58" s="107">
        <v>1700</v>
      </c>
      <c r="AS58" s="107">
        <v>2200</v>
      </c>
      <c r="AT58" s="107">
        <v>2200</v>
      </c>
      <c r="AU58" s="107">
        <v>1400</v>
      </c>
      <c r="AV58" s="107"/>
      <c r="AW58" s="77" t="s">
        <v>6</v>
      </c>
      <c r="AX58" s="48">
        <f t="shared" ref="AX58:AX63" si="239">B58</f>
        <v>0</v>
      </c>
      <c r="AY58" s="57">
        <f t="shared" ref="AY58:AY64" si="240">C58</f>
        <v>0</v>
      </c>
      <c r="AZ58" s="54">
        <v>22</v>
      </c>
      <c r="BA58" s="7">
        <f t="shared" si="222"/>
        <v>0</v>
      </c>
      <c r="BB58" s="54">
        <v>10</v>
      </c>
      <c r="BC58" s="7">
        <f t="shared" si="223"/>
        <v>0</v>
      </c>
      <c r="BD58" s="54">
        <v>6</v>
      </c>
      <c r="BE58" s="6">
        <f t="shared" si="224"/>
        <v>0</v>
      </c>
      <c r="BF58" s="54"/>
      <c r="BG58" s="6">
        <f t="shared" si="225"/>
        <v>0</v>
      </c>
      <c r="BH58" s="6">
        <f t="shared" ref="BH58:BI64" si="241">L58</f>
        <v>0</v>
      </c>
      <c r="BI58" s="6" t="e">
        <f t="shared" si="241"/>
        <v>#DIV/0!</v>
      </c>
      <c r="BJ58" s="6">
        <f t="shared" ref="BJ58:BK64" si="242">AJ58</f>
        <v>0</v>
      </c>
      <c r="BK58" s="7" t="e">
        <f t="shared" si="242"/>
        <v>#DIV/0!</v>
      </c>
      <c r="BL58" s="101">
        <f t="shared" ref="BL58:BM63" si="243">BH58+BJ58</f>
        <v>0</v>
      </c>
      <c r="BM58" s="90" t="e">
        <f t="shared" si="243"/>
        <v>#DIV/0!</v>
      </c>
      <c r="BN58" s="90"/>
      <c r="BO58" s="76" t="e">
        <f t="shared" ref="BO58:BO64" si="244">Q58+AO58</f>
        <v>#DIV/0!</v>
      </c>
      <c r="BP58" s="2"/>
      <c r="BR58" s="55"/>
      <c r="BS58" s="55"/>
      <c r="BT58" s="55"/>
      <c r="BU58" s="55"/>
      <c r="BV58" s="173" t="s">
        <v>6</v>
      </c>
      <c r="BW58" s="190">
        <f t="shared" ref="BW58:BW63" si="245">AX58</f>
        <v>0</v>
      </c>
      <c r="BX58" s="119"/>
      <c r="BY58" s="178"/>
      <c r="BZ58" s="178" t="e">
        <f t="shared" si="226"/>
        <v>#DIV/0!</v>
      </c>
      <c r="CA58" s="178"/>
      <c r="CB58" s="179" t="e">
        <f t="shared" si="227"/>
        <v>#DIV/0!</v>
      </c>
      <c r="CC58" s="179"/>
      <c r="CD58" s="180">
        <f t="shared" si="228"/>
        <v>0</v>
      </c>
      <c r="CE58" s="181" t="e">
        <f t="shared" ref="CE58:CE63" si="246">CD58/BX58</f>
        <v>#DIV/0!</v>
      </c>
      <c r="CF58" s="181"/>
      <c r="CG58" s="182" t="e">
        <f t="shared" ref="CG58:CG64" si="247">CD58/CF58</f>
        <v>#DIV/0!</v>
      </c>
      <c r="CI58" s="326"/>
      <c r="CJ58" s="326"/>
      <c r="CK58" s="334"/>
      <c r="CL58" s="334"/>
      <c r="CM58" s="334"/>
      <c r="CN58" s="356">
        <f t="shared" ref="CN58:CN63" si="248">SUM(CK58:CM58)/3</f>
        <v>0</v>
      </c>
      <c r="CP58" s="42" t="s">
        <v>181</v>
      </c>
      <c r="CR58" s="1">
        <v>4</v>
      </c>
    </row>
    <row r="59" spans="1:96" ht="23.5" customHeight="1">
      <c r="A59" s="77" t="s">
        <v>7</v>
      </c>
      <c r="B59" s="68"/>
      <c r="C59" s="57">
        <f t="shared" si="210"/>
        <v>0</v>
      </c>
      <c r="D59" s="54"/>
      <c r="E59" s="7">
        <f t="shared" si="211"/>
        <v>0</v>
      </c>
      <c r="F59" s="54"/>
      <c r="G59" s="7">
        <f t="shared" si="212"/>
        <v>0</v>
      </c>
      <c r="H59" s="54"/>
      <c r="I59" s="6">
        <f t="shared" si="213"/>
        <v>0</v>
      </c>
      <c r="J59" s="54"/>
      <c r="K59" s="6">
        <f t="shared" si="214"/>
        <v>0</v>
      </c>
      <c r="L59" s="6">
        <f t="shared" si="229"/>
        <v>0</v>
      </c>
      <c r="M59" s="6" t="e">
        <f t="shared" si="230"/>
        <v>#DIV/0!</v>
      </c>
      <c r="N59" s="70"/>
      <c r="O59" s="54"/>
      <c r="P59" s="54"/>
      <c r="Q59" s="76" t="e">
        <f t="shared" si="231"/>
        <v>#DIV/0!</v>
      </c>
      <c r="R59" s="2"/>
      <c r="T59" s="107">
        <v>3300</v>
      </c>
      <c r="U59" s="107">
        <v>3800</v>
      </c>
      <c r="V59" s="107">
        <v>4800</v>
      </c>
      <c r="W59" s="107">
        <v>2000</v>
      </c>
      <c r="X59" s="107"/>
      <c r="Y59" s="77" t="s">
        <v>7</v>
      </c>
      <c r="Z59" s="48">
        <f t="shared" si="215"/>
        <v>0</v>
      </c>
      <c r="AA59" s="57">
        <f t="shared" si="216"/>
        <v>0</v>
      </c>
      <c r="AB59" s="7">
        <f t="shared" si="217"/>
        <v>0</v>
      </c>
      <c r="AC59" s="7">
        <f t="shared" si="218"/>
        <v>0</v>
      </c>
      <c r="AD59" s="7">
        <f t="shared" si="232"/>
        <v>0</v>
      </c>
      <c r="AE59" s="7">
        <f t="shared" si="219"/>
        <v>0</v>
      </c>
      <c r="AF59" s="7">
        <f t="shared" si="233"/>
        <v>0</v>
      </c>
      <c r="AG59" s="7">
        <f t="shared" si="220"/>
        <v>0</v>
      </c>
      <c r="AH59" s="7">
        <f t="shared" si="234"/>
        <v>0</v>
      </c>
      <c r="AI59" s="7">
        <f t="shared" si="221"/>
        <v>0</v>
      </c>
      <c r="AJ59" s="7">
        <f t="shared" si="235"/>
        <v>0</v>
      </c>
      <c r="AK59" s="6" t="e">
        <f t="shared" si="236"/>
        <v>#DIV/0!</v>
      </c>
      <c r="AL59" s="70">
        <f t="shared" si="237"/>
        <v>0</v>
      </c>
      <c r="AM59" s="7">
        <f t="shared" si="237"/>
        <v>0</v>
      </c>
      <c r="AN59" s="6">
        <f t="shared" si="237"/>
        <v>0</v>
      </c>
      <c r="AO59" s="76" t="e">
        <f t="shared" si="238"/>
        <v>#DIV/0!</v>
      </c>
      <c r="AP59" s="2"/>
      <c r="AR59" s="107">
        <v>1700</v>
      </c>
      <c r="AS59" s="107">
        <v>2200</v>
      </c>
      <c r="AT59" s="107">
        <v>2200</v>
      </c>
      <c r="AU59" s="107">
        <v>1400</v>
      </c>
      <c r="AV59" s="107"/>
      <c r="AW59" s="77" t="s">
        <v>7</v>
      </c>
      <c r="AX59" s="48">
        <f t="shared" si="239"/>
        <v>0</v>
      </c>
      <c r="AY59" s="57">
        <f t="shared" si="240"/>
        <v>0</v>
      </c>
      <c r="AZ59" s="54">
        <v>22</v>
      </c>
      <c r="BA59" s="7">
        <f t="shared" si="222"/>
        <v>0</v>
      </c>
      <c r="BB59" s="54">
        <v>10</v>
      </c>
      <c r="BC59" s="7">
        <f t="shared" si="223"/>
        <v>0</v>
      </c>
      <c r="BD59" s="54">
        <v>6</v>
      </c>
      <c r="BE59" s="6">
        <f t="shared" si="224"/>
        <v>0</v>
      </c>
      <c r="BF59" s="54"/>
      <c r="BG59" s="6">
        <f t="shared" si="225"/>
        <v>0</v>
      </c>
      <c r="BH59" s="6">
        <f t="shared" si="241"/>
        <v>0</v>
      </c>
      <c r="BI59" s="6" t="e">
        <f t="shared" si="241"/>
        <v>#DIV/0!</v>
      </c>
      <c r="BJ59" s="6">
        <f t="shared" si="242"/>
        <v>0</v>
      </c>
      <c r="BK59" s="7" t="e">
        <f t="shared" si="242"/>
        <v>#DIV/0!</v>
      </c>
      <c r="BL59" s="101">
        <f t="shared" si="243"/>
        <v>0</v>
      </c>
      <c r="BM59" s="90" t="e">
        <f t="shared" si="243"/>
        <v>#DIV/0!</v>
      </c>
      <c r="BN59" s="90"/>
      <c r="BO59" s="76" t="e">
        <f t="shared" si="244"/>
        <v>#DIV/0!</v>
      </c>
      <c r="BP59" s="2"/>
      <c r="BR59" s="55"/>
      <c r="BS59" s="55"/>
      <c r="BT59" s="55"/>
      <c r="BU59" s="55"/>
      <c r="BV59" s="173" t="s">
        <v>7</v>
      </c>
      <c r="BW59" s="190">
        <f t="shared" si="245"/>
        <v>0</v>
      </c>
      <c r="BX59" s="119"/>
      <c r="BY59" s="178"/>
      <c r="BZ59" s="178" t="e">
        <f t="shared" si="226"/>
        <v>#DIV/0!</v>
      </c>
      <c r="CA59" s="178"/>
      <c r="CB59" s="179" t="e">
        <f t="shared" si="227"/>
        <v>#DIV/0!</v>
      </c>
      <c r="CC59" s="179"/>
      <c r="CD59" s="180">
        <f t="shared" si="228"/>
        <v>0</v>
      </c>
      <c r="CE59" s="181" t="e">
        <f t="shared" si="246"/>
        <v>#DIV/0!</v>
      </c>
      <c r="CF59" s="181"/>
      <c r="CG59" s="182" t="e">
        <f t="shared" si="247"/>
        <v>#DIV/0!</v>
      </c>
      <c r="CI59" s="326"/>
      <c r="CJ59" s="326"/>
      <c r="CK59" s="334"/>
      <c r="CL59" s="334"/>
      <c r="CM59" s="334"/>
      <c r="CN59" s="356">
        <f t="shared" si="248"/>
        <v>0</v>
      </c>
      <c r="CP59" s="42" t="s">
        <v>185</v>
      </c>
      <c r="CR59" s="1">
        <v>3</v>
      </c>
    </row>
    <row r="60" spans="1:96" ht="23.5" customHeight="1">
      <c r="A60" s="77" t="s">
        <v>8</v>
      </c>
      <c r="B60" s="68"/>
      <c r="C60" s="57">
        <f t="shared" si="210"/>
        <v>0</v>
      </c>
      <c r="D60" s="54"/>
      <c r="E60" s="7">
        <f t="shared" si="211"/>
        <v>0</v>
      </c>
      <c r="F60" s="54"/>
      <c r="G60" s="7">
        <f t="shared" si="212"/>
        <v>0</v>
      </c>
      <c r="H60" s="54"/>
      <c r="I60" s="6">
        <f t="shared" si="213"/>
        <v>0</v>
      </c>
      <c r="J60" s="54"/>
      <c r="K60" s="6">
        <f t="shared" si="214"/>
        <v>0</v>
      </c>
      <c r="L60" s="6">
        <f t="shared" si="229"/>
        <v>0</v>
      </c>
      <c r="M60" s="6" t="e">
        <f t="shared" si="230"/>
        <v>#DIV/0!</v>
      </c>
      <c r="N60" s="70"/>
      <c r="O60" s="54"/>
      <c r="P60" s="54"/>
      <c r="Q60" s="76" t="e">
        <f t="shared" si="231"/>
        <v>#DIV/0!</v>
      </c>
      <c r="R60" s="2"/>
      <c r="T60" s="107">
        <v>3300</v>
      </c>
      <c r="U60" s="107">
        <v>3800</v>
      </c>
      <c r="V60" s="107">
        <v>4800</v>
      </c>
      <c r="W60" s="107">
        <v>2000</v>
      </c>
      <c r="X60" s="107"/>
      <c r="Y60" s="77" t="s">
        <v>8</v>
      </c>
      <c r="Z60" s="48">
        <f t="shared" si="215"/>
        <v>0</v>
      </c>
      <c r="AA60" s="57">
        <f t="shared" si="216"/>
        <v>0</v>
      </c>
      <c r="AB60" s="7">
        <f t="shared" si="217"/>
        <v>0</v>
      </c>
      <c r="AC60" s="7">
        <f t="shared" si="218"/>
        <v>0</v>
      </c>
      <c r="AD60" s="7">
        <f t="shared" si="232"/>
        <v>0</v>
      </c>
      <c r="AE60" s="7">
        <f t="shared" si="219"/>
        <v>0</v>
      </c>
      <c r="AF60" s="7">
        <f t="shared" si="233"/>
        <v>0</v>
      </c>
      <c r="AG60" s="7">
        <f t="shared" si="220"/>
        <v>0</v>
      </c>
      <c r="AH60" s="7">
        <f t="shared" si="234"/>
        <v>0</v>
      </c>
      <c r="AI60" s="7">
        <f t="shared" si="221"/>
        <v>0</v>
      </c>
      <c r="AJ60" s="7">
        <f t="shared" si="235"/>
        <v>0</v>
      </c>
      <c r="AK60" s="6" t="e">
        <f t="shared" si="236"/>
        <v>#DIV/0!</v>
      </c>
      <c r="AL60" s="70">
        <f t="shared" si="237"/>
        <v>0</v>
      </c>
      <c r="AM60" s="7">
        <f t="shared" si="237"/>
        <v>0</v>
      </c>
      <c r="AN60" s="6">
        <f t="shared" si="237"/>
        <v>0</v>
      </c>
      <c r="AO60" s="76" t="e">
        <f t="shared" si="238"/>
        <v>#DIV/0!</v>
      </c>
      <c r="AP60" s="2"/>
      <c r="AR60" s="107">
        <v>1700</v>
      </c>
      <c r="AS60" s="107">
        <v>2200</v>
      </c>
      <c r="AT60" s="107">
        <v>2200</v>
      </c>
      <c r="AU60" s="107">
        <v>1400</v>
      </c>
      <c r="AV60" s="107"/>
      <c r="AW60" s="77" t="s">
        <v>8</v>
      </c>
      <c r="AX60" s="48">
        <f t="shared" si="239"/>
        <v>0</v>
      </c>
      <c r="AY60" s="57">
        <f t="shared" si="240"/>
        <v>0</v>
      </c>
      <c r="AZ60" s="54">
        <v>10</v>
      </c>
      <c r="BA60" s="7">
        <f t="shared" si="222"/>
        <v>0</v>
      </c>
      <c r="BB60" s="54">
        <v>24</v>
      </c>
      <c r="BC60" s="7">
        <f t="shared" si="223"/>
        <v>0</v>
      </c>
      <c r="BD60" s="54">
        <v>12</v>
      </c>
      <c r="BE60" s="6">
        <f t="shared" si="224"/>
        <v>0</v>
      </c>
      <c r="BF60" s="54"/>
      <c r="BG60" s="6">
        <f t="shared" si="225"/>
        <v>0</v>
      </c>
      <c r="BH60" s="6">
        <f t="shared" si="241"/>
        <v>0</v>
      </c>
      <c r="BI60" s="6" t="e">
        <f t="shared" si="241"/>
        <v>#DIV/0!</v>
      </c>
      <c r="BJ60" s="6">
        <f t="shared" si="242"/>
        <v>0</v>
      </c>
      <c r="BK60" s="7" t="e">
        <f t="shared" si="242"/>
        <v>#DIV/0!</v>
      </c>
      <c r="BL60" s="101">
        <f t="shared" si="243"/>
        <v>0</v>
      </c>
      <c r="BM60" s="90" t="e">
        <f t="shared" si="243"/>
        <v>#DIV/0!</v>
      </c>
      <c r="BN60" s="90"/>
      <c r="BO60" s="76" t="e">
        <f t="shared" si="244"/>
        <v>#DIV/0!</v>
      </c>
      <c r="BP60" s="2"/>
      <c r="BR60" s="55"/>
      <c r="BS60" s="55"/>
      <c r="BT60" s="55"/>
      <c r="BU60" s="55"/>
      <c r="BV60" s="173" t="s">
        <v>8</v>
      </c>
      <c r="BW60" s="190">
        <f t="shared" si="245"/>
        <v>0</v>
      </c>
      <c r="BX60" s="119"/>
      <c r="BY60" s="178"/>
      <c r="BZ60" s="178" t="e">
        <f t="shared" si="226"/>
        <v>#DIV/0!</v>
      </c>
      <c r="CA60" s="178"/>
      <c r="CB60" s="179" t="e">
        <f t="shared" si="227"/>
        <v>#DIV/0!</v>
      </c>
      <c r="CC60" s="179"/>
      <c r="CD60" s="180">
        <f t="shared" si="228"/>
        <v>0</v>
      </c>
      <c r="CE60" s="181" t="e">
        <f t="shared" si="246"/>
        <v>#DIV/0!</v>
      </c>
      <c r="CF60" s="181"/>
      <c r="CG60" s="182" t="e">
        <f t="shared" si="247"/>
        <v>#DIV/0!</v>
      </c>
      <c r="CI60" s="326"/>
      <c r="CJ60" s="326"/>
      <c r="CK60" s="334"/>
      <c r="CL60" s="334"/>
      <c r="CM60" s="334"/>
      <c r="CN60" s="356">
        <f t="shared" si="248"/>
        <v>0</v>
      </c>
      <c r="CP60" s="42" t="s">
        <v>177</v>
      </c>
      <c r="CR60" s="1">
        <v>2</v>
      </c>
    </row>
    <row r="61" spans="1:96" ht="23.5" customHeight="1">
      <c r="A61" s="77" t="s">
        <v>9</v>
      </c>
      <c r="B61" s="68"/>
      <c r="C61" s="57">
        <f t="shared" si="210"/>
        <v>0</v>
      </c>
      <c r="D61" s="54"/>
      <c r="E61" s="7">
        <f t="shared" si="211"/>
        <v>0</v>
      </c>
      <c r="F61" s="54"/>
      <c r="G61" s="7">
        <f t="shared" si="212"/>
        <v>0</v>
      </c>
      <c r="H61" s="54"/>
      <c r="I61" s="6">
        <f t="shared" si="213"/>
        <v>0</v>
      </c>
      <c r="J61" s="54"/>
      <c r="K61" s="6">
        <f t="shared" si="214"/>
        <v>0</v>
      </c>
      <c r="L61" s="6">
        <f t="shared" si="229"/>
        <v>0</v>
      </c>
      <c r="M61" s="6" t="e">
        <f t="shared" si="230"/>
        <v>#DIV/0!</v>
      </c>
      <c r="N61" s="70"/>
      <c r="O61" s="54"/>
      <c r="P61" s="54"/>
      <c r="Q61" s="76" t="e">
        <f t="shared" si="231"/>
        <v>#DIV/0!</v>
      </c>
      <c r="R61" s="2"/>
      <c r="T61" s="107">
        <v>3300</v>
      </c>
      <c r="U61" s="107">
        <v>3800</v>
      </c>
      <c r="V61" s="107">
        <v>4800</v>
      </c>
      <c r="W61" s="107">
        <v>2000</v>
      </c>
      <c r="X61" s="107"/>
      <c r="Y61" s="77" t="s">
        <v>9</v>
      </c>
      <c r="Z61" s="48">
        <f t="shared" si="215"/>
        <v>0</v>
      </c>
      <c r="AA61" s="57">
        <f t="shared" si="216"/>
        <v>0</v>
      </c>
      <c r="AB61" s="7">
        <f t="shared" si="217"/>
        <v>0</v>
      </c>
      <c r="AC61" s="7">
        <f t="shared" si="218"/>
        <v>0</v>
      </c>
      <c r="AD61" s="7">
        <f t="shared" si="232"/>
        <v>0</v>
      </c>
      <c r="AE61" s="7">
        <f t="shared" si="219"/>
        <v>0</v>
      </c>
      <c r="AF61" s="7">
        <f t="shared" si="233"/>
        <v>0</v>
      </c>
      <c r="AG61" s="7">
        <f t="shared" si="220"/>
        <v>0</v>
      </c>
      <c r="AH61" s="7">
        <f t="shared" si="234"/>
        <v>0</v>
      </c>
      <c r="AI61" s="7">
        <f t="shared" si="221"/>
        <v>0</v>
      </c>
      <c r="AJ61" s="7">
        <f t="shared" si="235"/>
        <v>0</v>
      </c>
      <c r="AK61" s="6" t="e">
        <f t="shared" si="236"/>
        <v>#DIV/0!</v>
      </c>
      <c r="AL61" s="70">
        <f t="shared" si="237"/>
        <v>0</v>
      </c>
      <c r="AM61" s="7">
        <f t="shared" si="237"/>
        <v>0</v>
      </c>
      <c r="AN61" s="6">
        <f t="shared" si="237"/>
        <v>0</v>
      </c>
      <c r="AO61" s="76" t="e">
        <f t="shared" si="238"/>
        <v>#DIV/0!</v>
      </c>
      <c r="AP61" s="2"/>
      <c r="AR61" s="107">
        <v>1700</v>
      </c>
      <c r="AS61" s="107">
        <v>2200</v>
      </c>
      <c r="AT61" s="107">
        <v>2200</v>
      </c>
      <c r="AU61" s="107">
        <v>1400</v>
      </c>
      <c r="AV61" s="107"/>
      <c r="AW61" s="77" t="s">
        <v>9</v>
      </c>
      <c r="AX61" s="48">
        <f t="shared" si="239"/>
        <v>0</v>
      </c>
      <c r="AY61" s="57">
        <f t="shared" si="240"/>
        <v>0</v>
      </c>
      <c r="AZ61" s="54">
        <v>10</v>
      </c>
      <c r="BA61" s="7">
        <f t="shared" si="222"/>
        <v>0</v>
      </c>
      <c r="BB61" s="54">
        <v>24</v>
      </c>
      <c r="BC61" s="7">
        <f t="shared" si="223"/>
        <v>0</v>
      </c>
      <c r="BD61" s="54">
        <v>12</v>
      </c>
      <c r="BE61" s="6">
        <f t="shared" si="224"/>
        <v>0</v>
      </c>
      <c r="BF61" s="54"/>
      <c r="BG61" s="6">
        <f t="shared" si="225"/>
        <v>0</v>
      </c>
      <c r="BH61" s="6">
        <f t="shared" si="241"/>
        <v>0</v>
      </c>
      <c r="BI61" s="6" t="e">
        <f t="shared" si="241"/>
        <v>#DIV/0!</v>
      </c>
      <c r="BJ61" s="6">
        <f t="shared" si="242"/>
        <v>0</v>
      </c>
      <c r="BK61" s="7" t="e">
        <f t="shared" si="242"/>
        <v>#DIV/0!</v>
      </c>
      <c r="BL61" s="101">
        <f t="shared" si="243"/>
        <v>0</v>
      </c>
      <c r="BM61" s="90" t="e">
        <f t="shared" si="243"/>
        <v>#DIV/0!</v>
      </c>
      <c r="BN61" s="90"/>
      <c r="BO61" s="76" t="e">
        <f t="shared" si="244"/>
        <v>#DIV/0!</v>
      </c>
      <c r="BP61" s="2"/>
      <c r="BR61" s="55"/>
      <c r="BS61" s="55"/>
      <c r="BT61" s="55"/>
      <c r="BU61" s="55"/>
      <c r="BV61" s="173" t="s">
        <v>9</v>
      </c>
      <c r="BW61" s="190">
        <f t="shared" si="245"/>
        <v>0</v>
      </c>
      <c r="BX61" s="119"/>
      <c r="BY61" s="178"/>
      <c r="BZ61" s="178" t="e">
        <f t="shared" si="226"/>
        <v>#DIV/0!</v>
      </c>
      <c r="CA61" s="178"/>
      <c r="CB61" s="179" t="e">
        <f t="shared" si="227"/>
        <v>#DIV/0!</v>
      </c>
      <c r="CC61" s="179"/>
      <c r="CD61" s="180">
        <f t="shared" si="228"/>
        <v>0</v>
      </c>
      <c r="CE61" s="181" t="e">
        <f t="shared" si="246"/>
        <v>#DIV/0!</v>
      </c>
      <c r="CF61" s="181"/>
      <c r="CG61" s="182" t="e">
        <f t="shared" si="247"/>
        <v>#DIV/0!</v>
      </c>
      <c r="CI61" s="326"/>
      <c r="CJ61" s="326"/>
      <c r="CK61" s="334"/>
      <c r="CL61" s="334"/>
      <c r="CM61" s="334"/>
      <c r="CN61" s="356">
        <f t="shared" si="248"/>
        <v>0</v>
      </c>
      <c r="CP61" s="42" t="s">
        <v>178</v>
      </c>
      <c r="CR61" s="1">
        <v>1</v>
      </c>
    </row>
    <row r="62" spans="1:96" ht="23.5" customHeight="1">
      <c r="A62" s="77" t="s">
        <v>10</v>
      </c>
      <c r="B62" s="68"/>
      <c r="C62" s="57">
        <f t="shared" si="210"/>
        <v>0</v>
      </c>
      <c r="D62" s="54"/>
      <c r="E62" s="7">
        <f t="shared" si="211"/>
        <v>0</v>
      </c>
      <c r="F62" s="54"/>
      <c r="G62" s="7">
        <f t="shared" si="212"/>
        <v>0</v>
      </c>
      <c r="H62" s="54"/>
      <c r="I62" s="6">
        <f t="shared" si="213"/>
        <v>0</v>
      </c>
      <c r="J62" s="54"/>
      <c r="K62" s="6">
        <f t="shared" si="214"/>
        <v>0</v>
      </c>
      <c r="L62" s="6">
        <f t="shared" si="229"/>
        <v>0</v>
      </c>
      <c r="M62" s="6" t="e">
        <f t="shared" si="230"/>
        <v>#DIV/0!</v>
      </c>
      <c r="N62" s="70"/>
      <c r="O62" s="54"/>
      <c r="P62" s="54"/>
      <c r="Q62" s="76" t="e">
        <f t="shared" si="231"/>
        <v>#DIV/0!</v>
      </c>
      <c r="R62" s="2"/>
      <c r="T62" s="107">
        <v>3300</v>
      </c>
      <c r="U62" s="107">
        <v>3800</v>
      </c>
      <c r="V62" s="107">
        <v>4800</v>
      </c>
      <c r="W62" s="107">
        <v>2000</v>
      </c>
      <c r="X62" s="107"/>
      <c r="Y62" s="77" t="s">
        <v>10</v>
      </c>
      <c r="Z62" s="48">
        <f t="shared" si="215"/>
        <v>0</v>
      </c>
      <c r="AA62" s="57">
        <f t="shared" si="216"/>
        <v>0</v>
      </c>
      <c r="AB62" s="7">
        <f t="shared" si="217"/>
        <v>0</v>
      </c>
      <c r="AC62" s="7">
        <f t="shared" si="218"/>
        <v>0</v>
      </c>
      <c r="AD62" s="7">
        <f t="shared" si="232"/>
        <v>0</v>
      </c>
      <c r="AE62" s="7">
        <f t="shared" si="219"/>
        <v>0</v>
      </c>
      <c r="AF62" s="7">
        <f t="shared" si="233"/>
        <v>0</v>
      </c>
      <c r="AG62" s="7">
        <f t="shared" si="220"/>
        <v>0</v>
      </c>
      <c r="AH62" s="7">
        <f t="shared" si="234"/>
        <v>0</v>
      </c>
      <c r="AI62" s="7">
        <f t="shared" si="221"/>
        <v>0</v>
      </c>
      <c r="AJ62" s="7">
        <f t="shared" si="235"/>
        <v>0</v>
      </c>
      <c r="AK62" s="6" t="e">
        <f t="shared" si="236"/>
        <v>#DIV/0!</v>
      </c>
      <c r="AL62" s="70">
        <f t="shared" si="237"/>
        <v>0</v>
      </c>
      <c r="AM62" s="7">
        <f t="shared" si="237"/>
        <v>0</v>
      </c>
      <c r="AN62" s="6">
        <f t="shared" si="237"/>
        <v>0</v>
      </c>
      <c r="AO62" s="76" t="e">
        <f t="shared" si="238"/>
        <v>#DIV/0!</v>
      </c>
      <c r="AP62" s="2"/>
      <c r="AR62" s="107">
        <v>1700</v>
      </c>
      <c r="AS62" s="107">
        <v>2200</v>
      </c>
      <c r="AT62" s="107">
        <v>2200</v>
      </c>
      <c r="AU62" s="107">
        <v>1400</v>
      </c>
      <c r="AV62" s="107"/>
      <c r="AW62" s="77" t="s">
        <v>10</v>
      </c>
      <c r="AX62" s="48">
        <f t="shared" si="239"/>
        <v>0</v>
      </c>
      <c r="AY62" s="57">
        <f t="shared" si="240"/>
        <v>0</v>
      </c>
      <c r="AZ62" s="54">
        <v>10</v>
      </c>
      <c r="BA62" s="7">
        <f t="shared" si="222"/>
        <v>0</v>
      </c>
      <c r="BB62" s="54">
        <v>24</v>
      </c>
      <c r="BC62" s="7">
        <f t="shared" si="223"/>
        <v>0</v>
      </c>
      <c r="BD62" s="54">
        <v>12</v>
      </c>
      <c r="BE62" s="6">
        <f t="shared" si="224"/>
        <v>0</v>
      </c>
      <c r="BF62" s="54"/>
      <c r="BG62" s="6">
        <f t="shared" si="225"/>
        <v>0</v>
      </c>
      <c r="BH62" s="6">
        <f t="shared" si="241"/>
        <v>0</v>
      </c>
      <c r="BI62" s="6" t="e">
        <f t="shared" si="241"/>
        <v>#DIV/0!</v>
      </c>
      <c r="BJ62" s="6">
        <f t="shared" si="242"/>
        <v>0</v>
      </c>
      <c r="BK62" s="7" t="e">
        <f t="shared" si="242"/>
        <v>#DIV/0!</v>
      </c>
      <c r="BL62" s="101">
        <f t="shared" si="243"/>
        <v>0</v>
      </c>
      <c r="BM62" s="90" t="e">
        <f t="shared" si="243"/>
        <v>#DIV/0!</v>
      </c>
      <c r="BN62" s="90"/>
      <c r="BO62" s="76" t="e">
        <f t="shared" si="244"/>
        <v>#DIV/0!</v>
      </c>
      <c r="BP62" s="2"/>
      <c r="BR62" s="55"/>
      <c r="BS62" s="55"/>
      <c r="BT62" s="55"/>
      <c r="BU62" s="55"/>
      <c r="BV62" s="173" t="s">
        <v>10</v>
      </c>
      <c r="BW62" s="190">
        <f t="shared" si="245"/>
        <v>0</v>
      </c>
      <c r="BX62" s="119"/>
      <c r="BY62" s="178"/>
      <c r="BZ62" s="178" t="e">
        <f t="shared" si="226"/>
        <v>#DIV/0!</v>
      </c>
      <c r="CA62" s="178">
        <v>0</v>
      </c>
      <c r="CB62" s="179" t="e">
        <f t="shared" si="227"/>
        <v>#DIV/0!</v>
      </c>
      <c r="CC62" s="179"/>
      <c r="CD62" s="180">
        <f t="shared" si="228"/>
        <v>0</v>
      </c>
      <c r="CE62" s="181" t="e">
        <f t="shared" si="246"/>
        <v>#DIV/0!</v>
      </c>
      <c r="CF62" s="181"/>
      <c r="CG62" s="182" t="e">
        <f t="shared" si="247"/>
        <v>#DIV/0!</v>
      </c>
      <c r="CI62" s="326"/>
      <c r="CJ62" s="326"/>
      <c r="CK62" s="334"/>
      <c r="CL62" s="334"/>
      <c r="CM62" s="334"/>
      <c r="CN62" s="356">
        <f t="shared" si="248"/>
        <v>0</v>
      </c>
      <c r="CP62" s="42" t="s">
        <v>183</v>
      </c>
      <c r="CR62" s="1">
        <v>0</v>
      </c>
    </row>
    <row r="63" spans="1:96" ht="23.5" customHeight="1" thickBot="1">
      <c r="A63" s="78" t="s">
        <v>11</v>
      </c>
      <c r="B63" s="68"/>
      <c r="C63" s="57">
        <f t="shared" si="210"/>
        <v>0</v>
      </c>
      <c r="D63" s="54"/>
      <c r="E63" s="7">
        <f t="shared" si="211"/>
        <v>0</v>
      </c>
      <c r="F63" s="54"/>
      <c r="G63" s="7">
        <f t="shared" si="212"/>
        <v>0</v>
      </c>
      <c r="H63" s="54"/>
      <c r="I63" s="6">
        <f t="shared" si="213"/>
        <v>0</v>
      </c>
      <c r="J63" s="54"/>
      <c r="K63" s="6">
        <f t="shared" si="214"/>
        <v>0</v>
      </c>
      <c r="L63" s="6">
        <f t="shared" si="229"/>
        <v>0</v>
      </c>
      <c r="M63" s="6" t="e">
        <f t="shared" si="230"/>
        <v>#DIV/0!</v>
      </c>
      <c r="N63" s="70"/>
      <c r="O63" s="54"/>
      <c r="P63" s="54"/>
      <c r="Q63" s="76" t="e">
        <f t="shared" si="231"/>
        <v>#DIV/0!</v>
      </c>
      <c r="R63" s="2"/>
      <c r="T63" s="107">
        <v>3300</v>
      </c>
      <c r="U63" s="107">
        <v>3800</v>
      </c>
      <c r="V63" s="107">
        <v>4800</v>
      </c>
      <c r="W63" s="107">
        <v>2000</v>
      </c>
      <c r="X63" s="107"/>
      <c r="Y63" s="78" t="s">
        <v>11</v>
      </c>
      <c r="Z63" s="48">
        <f t="shared" si="215"/>
        <v>0</v>
      </c>
      <c r="AA63" s="57">
        <f t="shared" si="216"/>
        <v>0</v>
      </c>
      <c r="AB63" s="7">
        <f t="shared" si="217"/>
        <v>0</v>
      </c>
      <c r="AC63" s="7">
        <f t="shared" si="218"/>
        <v>0</v>
      </c>
      <c r="AD63" s="7">
        <f t="shared" si="232"/>
        <v>0</v>
      </c>
      <c r="AE63" s="7">
        <f t="shared" si="219"/>
        <v>0</v>
      </c>
      <c r="AF63" s="7">
        <f t="shared" si="233"/>
        <v>0</v>
      </c>
      <c r="AG63" s="7">
        <f t="shared" si="220"/>
        <v>0</v>
      </c>
      <c r="AH63" s="7">
        <f t="shared" si="234"/>
        <v>0</v>
      </c>
      <c r="AI63" s="7">
        <f t="shared" si="221"/>
        <v>0</v>
      </c>
      <c r="AJ63" s="7">
        <f t="shared" si="235"/>
        <v>0</v>
      </c>
      <c r="AK63" s="6" t="e">
        <f t="shared" si="236"/>
        <v>#DIV/0!</v>
      </c>
      <c r="AL63" s="70">
        <f t="shared" si="237"/>
        <v>0</v>
      </c>
      <c r="AM63" s="7">
        <f t="shared" si="237"/>
        <v>0</v>
      </c>
      <c r="AN63" s="6">
        <f t="shared" si="237"/>
        <v>0</v>
      </c>
      <c r="AO63" s="76" t="e">
        <f t="shared" si="238"/>
        <v>#DIV/0!</v>
      </c>
      <c r="AP63" s="2"/>
      <c r="AR63" s="107">
        <v>1700</v>
      </c>
      <c r="AS63" s="107">
        <v>2200</v>
      </c>
      <c r="AT63" s="107">
        <v>2200</v>
      </c>
      <c r="AU63" s="107">
        <v>1400</v>
      </c>
      <c r="AV63" s="107"/>
      <c r="AW63" s="78" t="s">
        <v>11</v>
      </c>
      <c r="AX63" s="48">
        <f t="shared" si="239"/>
        <v>0</v>
      </c>
      <c r="AY63" s="57">
        <f t="shared" si="240"/>
        <v>0</v>
      </c>
      <c r="AZ63" s="54">
        <v>10</v>
      </c>
      <c r="BA63" s="7">
        <f t="shared" si="222"/>
        <v>0</v>
      </c>
      <c r="BB63" s="54">
        <v>28</v>
      </c>
      <c r="BC63" s="7">
        <f t="shared" si="223"/>
        <v>0</v>
      </c>
      <c r="BD63" s="54">
        <v>12</v>
      </c>
      <c r="BE63" s="6">
        <f t="shared" si="224"/>
        <v>0</v>
      </c>
      <c r="BF63" s="54"/>
      <c r="BG63" s="6">
        <f t="shared" si="225"/>
        <v>0</v>
      </c>
      <c r="BH63" s="6">
        <f t="shared" si="241"/>
        <v>0</v>
      </c>
      <c r="BI63" s="6" t="e">
        <f t="shared" si="241"/>
        <v>#DIV/0!</v>
      </c>
      <c r="BJ63" s="6">
        <f t="shared" si="242"/>
        <v>0</v>
      </c>
      <c r="BK63" s="7" t="e">
        <f t="shared" si="242"/>
        <v>#DIV/0!</v>
      </c>
      <c r="BL63" s="101">
        <f t="shared" si="243"/>
        <v>0</v>
      </c>
      <c r="BM63" s="90" t="e">
        <f t="shared" si="243"/>
        <v>#DIV/0!</v>
      </c>
      <c r="BN63" s="90"/>
      <c r="BO63" s="76" t="e">
        <f t="shared" si="244"/>
        <v>#DIV/0!</v>
      </c>
      <c r="BP63" s="2"/>
      <c r="BR63" s="55"/>
      <c r="BS63" s="55"/>
      <c r="BT63" s="55"/>
      <c r="BU63" s="55"/>
      <c r="BV63" s="183" t="s">
        <v>11</v>
      </c>
      <c r="BW63" s="190">
        <f t="shared" si="245"/>
        <v>0</v>
      </c>
      <c r="BX63" s="119"/>
      <c r="BY63" s="178"/>
      <c r="BZ63" s="178" t="e">
        <f t="shared" si="226"/>
        <v>#DIV/0!</v>
      </c>
      <c r="CA63" s="178">
        <v>0</v>
      </c>
      <c r="CB63" s="179" t="e">
        <f t="shared" si="227"/>
        <v>#DIV/0!</v>
      </c>
      <c r="CC63" s="179">
        <v>0</v>
      </c>
      <c r="CD63" s="180">
        <f t="shared" si="228"/>
        <v>0</v>
      </c>
      <c r="CE63" s="181" t="e">
        <f t="shared" si="246"/>
        <v>#DIV/0!</v>
      </c>
      <c r="CF63" s="181"/>
      <c r="CG63" s="182" t="e">
        <f t="shared" si="247"/>
        <v>#DIV/0!</v>
      </c>
      <c r="CI63" s="327"/>
      <c r="CJ63" s="327"/>
      <c r="CK63" s="335"/>
      <c r="CL63" s="335"/>
      <c r="CM63" s="335"/>
      <c r="CN63" s="357">
        <f t="shared" si="248"/>
        <v>0</v>
      </c>
      <c r="CP63" s="1" t="s">
        <v>186</v>
      </c>
    </row>
    <row r="64" spans="1:96" ht="23.5" customHeight="1" thickTop="1" thickBot="1">
      <c r="A64" s="1513" t="s">
        <v>16</v>
      </c>
      <c r="B64" s="1514"/>
      <c r="C64" s="61">
        <f>SUM(C57:C63)</f>
        <v>0</v>
      </c>
      <c r="D64" s="61">
        <f>SUM(D57:D63)</f>
        <v>0</v>
      </c>
      <c r="E64" s="61">
        <f t="shared" ref="E64:J64" si="249">SUM(E57:E63)</f>
        <v>0</v>
      </c>
      <c r="F64" s="61">
        <f t="shared" si="249"/>
        <v>0</v>
      </c>
      <c r="G64" s="61">
        <f t="shared" si="249"/>
        <v>0</v>
      </c>
      <c r="H64" s="61">
        <f t="shared" si="249"/>
        <v>0</v>
      </c>
      <c r="I64" s="61">
        <f t="shared" si="249"/>
        <v>0</v>
      </c>
      <c r="J64" s="61">
        <f t="shared" si="249"/>
        <v>0</v>
      </c>
      <c r="K64" s="61">
        <f>SUM(K57:K63)</f>
        <v>0</v>
      </c>
      <c r="L64" s="61">
        <f>SUM(L57:L63)</f>
        <v>0</v>
      </c>
      <c r="M64" s="61" t="e">
        <f>L64/C64</f>
        <v>#DIV/0!</v>
      </c>
      <c r="N64" s="86"/>
      <c r="O64" s="61">
        <f>SUM(O57:O63)</f>
        <v>0</v>
      </c>
      <c r="P64" s="61">
        <f>SUM(P57:P63)</f>
        <v>0</v>
      </c>
      <c r="Q64" s="76" t="e">
        <f t="shared" si="231"/>
        <v>#DIV/0!</v>
      </c>
      <c r="R64" s="45"/>
      <c r="T64" s="105" t="s">
        <v>48</v>
      </c>
      <c r="U64" s="108" t="e">
        <f>C64/W64</f>
        <v>#DIV/0!</v>
      </c>
      <c r="V64" s="106" t="s">
        <v>49</v>
      </c>
      <c r="W64" s="114">
        <v>0</v>
      </c>
      <c r="Y64" s="1513" t="s">
        <v>16</v>
      </c>
      <c r="Z64" s="1514"/>
      <c r="AA64" s="88">
        <f>SUM(AA57:AA63)</f>
        <v>0</v>
      </c>
      <c r="AB64" s="88">
        <f>SUM(AB57:AB63)</f>
        <v>0</v>
      </c>
      <c r="AC64" s="88">
        <f t="shared" ref="AC64:AH64" si="250">SUM(AC57:AC63)</f>
        <v>0</v>
      </c>
      <c r="AD64" s="88">
        <f t="shared" si="250"/>
        <v>0</v>
      </c>
      <c r="AE64" s="88">
        <f t="shared" si="250"/>
        <v>0</v>
      </c>
      <c r="AF64" s="88">
        <f t="shared" si="250"/>
        <v>0</v>
      </c>
      <c r="AG64" s="88">
        <f t="shared" si="250"/>
        <v>0</v>
      </c>
      <c r="AH64" s="88">
        <f t="shared" si="250"/>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40"/>
        <v>0</v>
      </c>
      <c r="AZ64" s="61">
        <f>SUM(AZ57:AZ63)</f>
        <v>84</v>
      </c>
      <c r="BA64" s="61">
        <f t="shared" ref="BA64:BF64" si="251">SUM(BA57:BA63)</f>
        <v>0</v>
      </c>
      <c r="BB64" s="61">
        <f t="shared" si="251"/>
        <v>120</v>
      </c>
      <c r="BC64" s="61">
        <f t="shared" si="251"/>
        <v>0</v>
      </c>
      <c r="BD64" s="61">
        <f t="shared" si="251"/>
        <v>60</v>
      </c>
      <c r="BE64" s="61">
        <f t="shared" si="251"/>
        <v>0</v>
      </c>
      <c r="BF64" s="61">
        <f t="shared" si="251"/>
        <v>0</v>
      </c>
      <c r="BG64" s="61">
        <f>SUM(BG57:BG63)</f>
        <v>0</v>
      </c>
      <c r="BH64" s="6">
        <f t="shared" si="241"/>
        <v>0</v>
      </c>
      <c r="BI64" s="6" t="e">
        <f t="shared" si="241"/>
        <v>#DIV/0!</v>
      </c>
      <c r="BJ64" s="6">
        <f t="shared" si="242"/>
        <v>0</v>
      </c>
      <c r="BK64" s="7" t="e">
        <f t="shared" si="242"/>
        <v>#DIV/0!</v>
      </c>
      <c r="BL64" s="101">
        <f>SUM(BL57:BL63)</f>
        <v>0</v>
      </c>
      <c r="BM64" s="90" t="e">
        <f>BI64+BK64</f>
        <v>#DIV/0!</v>
      </c>
      <c r="BN64" s="91"/>
      <c r="BO64" s="76" t="e">
        <f t="shared" si="244"/>
        <v>#DIV/0!</v>
      </c>
      <c r="BP64" s="45"/>
      <c r="BR64" s="42" t="s">
        <v>48</v>
      </c>
      <c r="BS64" s="59" t="e">
        <f>AY64/BU64</f>
        <v>#DIV/0!</v>
      </c>
      <c r="BT64" s="60" t="s">
        <v>49</v>
      </c>
      <c r="BU64" s="42">
        <f>W64</f>
        <v>0</v>
      </c>
      <c r="BV64" s="1515" t="s">
        <v>16</v>
      </c>
      <c r="BW64" s="1486"/>
      <c r="BX64" s="191">
        <f>SUM(BX57:BX63)</f>
        <v>0</v>
      </c>
      <c r="BY64" s="191">
        <f>SUM(BY57:BY63)</f>
        <v>0</v>
      </c>
      <c r="BZ64" s="191" t="e">
        <f t="shared" si="226"/>
        <v>#DIV/0!</v>
      </c>
      <c r="CA64" s="191">
        <f>SUM(CA57:CA63)</f>
        <v>0</v>
      </c>
      <c r="CB64" s="192" t="e">
        <f t="shared" si="227"/>
        <v>#DIV/0!</v>
      </c>
      <c r="CC64" s="192" t="e">
        <f>CB64/BY64</f>
        <v>#DIV/0!</v>
      </c>
      <c r="CD64" s="191">
        <f>BY64+CA64</f>
        <v>0</v>
      </c>
      <c r="CE64" s="193" t="e">
        <f>CD64/BX64</f>
        <v>#DIV/0!</v>
      </c>
      <c r="CF64" s="193"/>
      <c r="CG64" s="194" t="e">
        <f t="shared" si="247"/>
        <v>#DIV/0!</v>
      </c>
      <c r="CH64" s="340"/>
      <c r="CI64" s="352" t="e">
        <f>SUM(CI57:CI63)/CH64</f>
        <v>#DIV/0!</v>
      </c>
      <c r="CJ64" s="351" t="e">
        <f>SUM(CJ57:CJ63)/CH64</f>
        <v>#DIV/0!</v>
      </c>
      <c r="CK64" s="351" t="e">
        <f>SUM(CK57:CK63)/CH64</f>
        <v>#DIV/0!</v>
      </c>
      <c r="CL64" s="351" t="e">
        <f>SUM(CL57:CL63)/CH64</f>
        <v>#DIV/0!</v>
      </c>
      <c r="CM64" s="351" t="e">
        <f>SUM(CM57:CM63)/CH64</f>
        <v>#DIV/0!</v>
      </c>
      <c r="CN64" s="353" t="e">
        <f>SUM(CK64:CM64)/3</f>
        <v>#DIV/0!</v>
      </c>
      <c r="CO64" s="340"/>
      <c r="CP64" s="340"/>
      <c r="CQ64" s="340"/>
      <c r="CR64" s="340"/>
    </row>
    <row r="65" spans="1:92"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5"/>
      <c r="CI65" s="1420" t="str">
        <f>BV65</f>
        <v>TOTAL</v>
      </c>
      <c r="CJ65" s="1420"/>
      <c r="CK65" s="1420"/>
      <c r="CL65" s="1420"/>
      <c r="CM65" s="1420"/>
      <c r="CN65" s="1420"/>
    </row>
    <row r="66" spans="1:92"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t="s">
        <v>131</v>
      </c>
      <c r="CE66" s="185" t="s">
        <v>132</v>
      </c>
      <c r="CF66" s="175" t="s">
        <v>129</v>
      </c>
      <c r="CG66" s="176" t="s">
        <v>128</v>
      </c>
      <c r="CI66" s="331" t="s">
        <v>172</v>
      </c>
      <c r="CJ66" s="332" t="s">
        <v>173</v>
      </c>
      <c r="CK66" s="65" t="s">
        <v>174</v>
      </c>
      <c r="CL66" s="65" t="s">
        <v>175</v>
      </c>
      <c r="CM66" s="65" t="s">
        <v>176</v>
      </c>
      <c r="CN66" s="333" t="s">
        <v>184</v>
      </c>
    </row>
    <row r="67" spans="1:92" ht="23" customHeight="1">
      <c r="A67" s="75" t="s">
        <v>5</v>
      </c>
      <c r="B67" s="58"/>
      <c r="C67" s="7">
        <f t="shared" ref="C67:J70" si="252">C7+C17+C27+C37+C47+C57</f>
        <v>300</v>
      </c>
      <c r="D67" s="7">
        <f t="shared" si="252"/>
        <v>170</v>
      </c>
      <c r="E67" s="7">
        <f t="shared" si="252"/>
        <v>561000</v>
      </c>
      <c r="F67" s="7">
        <f t="shared" si="252"/>
        <v>30</v>
      </c>
      <c r="G67" s="7">
        <f t="shared" si="252"/>
        <v>114000</v>
      </c>
      <c r="H67" s="7">
        <f t="shared" si="252"/>
        <v>30</v>
      </c>
      <c r="I67" s="7">
        <f t="shared" si="252"/>
        <v>144000</v>
      </c>
      <c r="J67" s="7">
        <f>J7+J17+J27+J37+J47+J57</f>
        <v>70</v>
      </c>
      <c r="K67" s="7">
        <f>K7+K17+K27+K37+K47+K57</f>
        <v>140000</v>
      </c>
      <c r="L67" s="7">
        <f>L7+L17+L27+L37+L47+L57</f>
        <v>959000</v>
      </c>
      <c r="M67" s="7">
        <f t="shared" ref="M67:M74" si="253">L67/C67</f>
        <v>3196.6666666666665</v>
      </c>
      <c r="N67" s="70"/>
      <c r="O67" s="7">
        <f>O7+O17+O27+O37+O47+O57</f>
        <v>170</v>
      </c>
      <c r="P67" s="7">
        <f>P7+P17+P27+P37+P47+P57</f>
        <v>0</v>
      </c>
      <c r="Q67" s="76" t="e">
        <f>L67/P67</f>
        <v>#DIV/0!</v>
      </c>
      <c r="R67" s="45"/>
      <c r="T67" s="107">
        <v>3300</v>
      </c>
      <c r="U67" s="107">
        <v>3800</v>
      </c>
      <c r="V67" s="107">
        <v>4800</v>
      </c>
      <c r="W67" s="107">
        <v>2000</v>
      </c>
      <c r="X67" s="107"/>
      <c r="Y67" s="75" t="s">
        <v>5</v>
      </c>
      <c r="Z67" s="58"/>
      <c r="AA67" s="7">
        <f t="shared" ref="AA67:AH70" si="254">AA7+AA17+AA27+AA37+AA47+AA57</f>
        <v>300</v>
      </c>
      <c r="AB67" s="7">
        <f t="shared" si="254"/>
        <v>170</v>
      </c>
      <c r="AC67" s="7">
        <f t="shared" si="254"/>
        <v>289000</v>
      </c>
      <c r="AD67" s="7">
        <f t="shared" si="254"/>
        <v>30</v>
      </c>
      <c r="AE67" s="7">
        <f t="shared" si="254"/>
        <v>66000</v>
      </c>
      <c r="AF67" s="7">
        <f t="shared" si="254"/>
        <v>30</v>
      </c>
      <c r="AG67" s="7">
        <f t="shared" si="254"/>
        <v>66000</v>
      </c>
      <c r="AH67" s="7">
        <f>AH7+AH17+AH27+AH37+AH47+AH57</f>
        <v>70</v>
      </c>
      <c r="AI67" s="7">
        <f>AI7+AI17+AI27+AI37+AI47+AI57</f>
        <v>98000</v>
      </c>
      <c r="AJ67" s="7">
        <f>AJ7+AJ17+AJ27+AJ37+AJ47+AJ57</f>
        <v>519000</v>
      </c>
      <c r="AK67" s="7">
        <f t="shared" ref="AK67:AK74" si="255">AJ67/AA67</f>
        <v>1730</v>
      </c>
      <c r="AL67" s="70" t="s">
        <v>75</v>
      </c>
      <c r="AM67" s="7">
        <f>AM7+AM17+AM27+AM37+AM47+AM57</f>
        <v>170</v>
      </c>
      <c r="AN67" s="7">
        <f>AN7+AN17+AN27+AN37+AN47+AN57</f>
        <v>0</v>
      </c>
      <c r="AO67" s="76" t="e">
        <f>(AJ67+BH67)/AN67</f>
        <v>#DIV/0!</v>
      </c>
      <c r="AP67" s="10"/>
      <c r="AR67" s="107">
        <v>1700</v>
      </c>
      <c r="AS67" s="107">
        <v>2200</v>
      </c>
      <c r="AT67" s="107">
        <v>2200</v>
      </c>
      <c r="AU67" s="107">
        <v>1400</v>
      </c>
      <c r="AV67" s="107"/>
      <c r="AW67" s="75" t="s">
        <v>5</v>
      </c>
      <c r="AX67" s="58"/>
      <c r="AY67" s="7">
        <f>AY7+AY17+AY27+AY37+AY47+AY57</f>
        <v>300</v>
      </c>
      <c r="AZ67" s="54"/>
      <c r="BA67" s="7">
        <f t="shared" ref="BA67:BA73" si="256">AZ67*BR67</f>
        <v>0</v>
      </c>
      <c r="BB67" s="54"/>
      <c r="BC67" s="7">
        <f t="shared" ref="BC67:BC73" si="257">BB67*BS67</f>
        <v>0</v>
      </c>
      <c r="BD67" s="54"/>
      <c r="BE67" s="6">
        <f t="shared" ref="BE67:BE73" si="258">BD67*BT67</f>
        <v>0</v>
      </c>
      <c r="BF67" s="54"/>
      <c r="BG67" s="6">
        <f t="shared" ref="BG67:BG73" si="259">BF67*BU67</f>
        <v>0</v>
      </c>
      <c r="BH67" s="7">
        <f>BH7+BH17+BH27+BH37+BH47+BH57</f>
        <v>959000</v>
      </c>
      <c r="BI67" s="6">
        <f>BH67/AY67</f>
        <v>3196.6666666666665</v>
      </c>
      <c r="BJ67" s="7">
        <f>BJ7+BJ17+BJ27+BJ37+BJ47+BJ57</f>
        <v>519000</v>
      </c>
      <c r="BK67" s="7">
        <f>AK67</f>
        <v>1730</v>
      </c>
      <c r="BL67" s="119">
        <f t="shared" ref="BL67:BM70" si="260">BL7+BL17+BL27+BL37+BL47+BL57</f>
        <v>1478000</v>
      </c>
      <c r="BM67" s="7" t="e">
        <f t="shared" si="260"/>
        <v>#DIV/0!</v>
      </c>
      <c r="BN67" s="90"/>
      <c r="BO67" s="76" t="e">
        <f>Q67+AO67</f>
        <v>#DIV/0!</v>
      </c>
      <c r="BP67" s="10"/>
      <c r="BR67" s="55"/>
      <c r="BS67" s="55"/>
      <c r="BT67" s="55"/>
      <c r="BU67" s="55"/>
      <c r="BV67" s="177" t="s">
        <v>5</v>
      </c>
      <c r="BW67" s="187"/>
      <c r="BX67" s="179">
        <f t="shared" ref="BX67:BY70" si="261">BX7+BX17+BX27+BX37+BX47+BX57</f>
        <v>343</v>
      </c>
      <c r="BY67" s="179">
        <f t="shared" si="261"/>
        <v>973500</v>
      </c>
      <c r="BZ67" s="178">
        <f t="shared" ref="BZ67:BZ74" si="262">BY67/BX67</f>
        <v>2838.1924198250731</v>
      </c>
      <c r="CA67" s="179">
        <f>CA7+CA17+CA27+CA37+CA47+CA57</f>
        <v>518250</v>
      </c>
      <c r="CB67" s="179">
        <f>CA67/BX67</f>
        <v>1510.9329446064139</v>
      </c>
      <c r="CC67" s="179"/>
      <c r="CD67" s="119">
        <f t="shared" ref="CD67:CE70" si="263">CD7+CD17+CD27+CD37+CD47+CD57</f>
        <v>1522550</v>
      </c>
      <c r="CE67" s="179" t="e">
        <f t="shared" si="263"/>
        <v>#DIV/0!</v>
      </c>
      <c r="CF67" s="179">
        <f>CF7+CF17+CF27+CF37+CF47+CF57</f>
        <v>0</v>
      </c>
      <c r="CG67" s="206" t="e">
        <f>CD67/CF67</f>
        <v>#DIV/0!</v>
      </c>
      <c r="CI67" s="328">
        <f>CI7+CI17+CI27+CI37+CI47+CI57</f>
        <v>18.600000000000001</v>
      </c>
      <c r="CJ67" s="328">
        <f>CJ7+CJ17+CJ27+CJ37+CJ47+CJ57</f>
        <v>29.8</v>
      </c>
      <c r="CK67" s="359">
        <f>CK7+CK17+CK37+CK47+CK27+CK57</f>
        <v>5</v>
      </c>
      <c r="CL67" s="359">
        <f>CL7+CL17+CL37+CL47+CL27+CL57</f>
        <v>5</v>
      </c>
      <c r="CM67" s="359">
        <f>CM7+CM17+CM37+CM47+CM27+CM57</f>
        <v>5</v>
      </c>
      <c r="CN67" s="360">
        <f>SUM(CK67:CM67)/3</f>
        <v>5</v>
      </c>
    </row>
    <row r="68" spans="1:92" ht="23" customHeight="1">
      <c r="A68" s="77" t="s">
        <v>6</v>
      </c>
      <c r="B68" s="58"/>
      <c r="C68" s="7">
        <f t="shared" si="252"/>
        <v>0</v>
      </c>
      <c r="D68" s="7">
        <f t="shared" si="252"/>
        <v>0</v>
      </c>
      <c r="E68" s="7">
        <f t="shared" si="252"/>
        <v>0</v>
      </c>
      <c r="F68" s="7">
        <f t="shared" si="252"/>
        <v>0</v>
      </c>
      <c r="G68" s="7">
        <f t="shared" si="252"/>
        <v>0</v>
      </c>
      <c r="H68" s="7">
        <f>H8+H18+H28+H38+H48+H58</f>
        <v>0</v>
      </c>
      <c r="I68" s="7">
        <f t="shared" si="252"/>
        <v>0</v>
      </c>
      <c r="J68" s="7">
        <f t="shared" si="252"/>
        <v>0</v>
      </c>
      <c r="K68" s="7">
        <f t="shared" ref="K68:L70" si="264">K8+K18+K28+K38+K48+K58</f>
        <v>0</v>
      </c>
      <c r="L68" s="7">
        <f t="shared" si="264"/>
        <v>0</v>
      </c>
      <c r="M68" s="7" t="e">
        <f t="shared" si="253"/>
        <v>#DIV/0!</v>
      </c>
      <c r="N68" s="70"/>
      <c r="O68" s="7">
        <f t="shared" ref="O68:P70" si="265">O8+O18+O28+O38+O48+O58</f>
        <v>0</v>
      </c>
      <c r="P68" s="7">
        <f t="shared" si="265"/>
        <v>0</v>
      </c>
      <c r="Q68" s="76" t="e">
        <f t="shared" ref="Q68:Q74" si="266">L68/P68</f>
        <v>#DIV/0!</v>
      </c>
      <c r="R68" s="45"/>
      <c r="T68" s="107">
        <v>3300</v>
      </c>
      <c r="U68" s="107">
        <v>3800</v>
      </c>
      <c r="V68" s="107">
        <v>4800</v>
      </c>
      <c r="W68" s="107">
        <v>2000</v>
      </c>
      <c r="X68" s="107"/>
      <c r="Y68" s="77" t="s">
        <v>6</v>
      </c>
      <c r="Z68" s="58"/>
      <c r="AA68" s="7">
        <f t="shared" si="254"/>
        <v>0</v>
      </c>
      <c r="AB68" s="7">
        <f t="shared" si="254"/>
        <v>0</v>
      </c>
      <c r="AC68" s="7">
        <f t="shared" si="254"/>
        <v>0</v>
      </c>
      <c r="AD68" s="7">
        <f t="shared" si="254"/>
        <v>0</v>
      </c>
      <c r="AE68" s="7">
        <f t="shared" si="254"/>
        <v>0</v>
      </c>
      <c r="AF68" s="7">
        <f>AF8+AF18+AF28+AF38+AF48+AF58</f>
        <v>0</v>
      </c>
      <c r="AG68" s="7">
        <f t="shared" si="254"/>
        <v>0</v>
      </c>
      <c r="AH68" s="7">
        <f t="shared" si="254"/>
        <v>0</v>
      </c>
      <c r="AI68" s="7">
        <f t="shared" ref="AI68:AJ70" si="267">AI8+AI18+AI28+AI38+AI48+AI58</f>
        <v>0</v>
      </c>
      <c r="AJ68" s="7">
        <f t="shared" si="267"/>
        <v>0</v>
      </c>
      <c r="AK68" s="7" t="e">
        <f t="shared" si="255"/>
        <v>#DIV/0!</v>
      </c>
      <c r="AL68" s="70" t="s">
        <v>75</v>
      </c>
      <c r="AM68" s="7">
        <f t="shared" ref="AM68:AN70" si="268">AM8+AM18+AM28+AM38+AM48+AM58</f>
        <v>0</v>
      </c>
      <c r="AN68" s="7">
        <f t="shared" si="268"/>
        <v>0</v>
      </c>
      <c r="AO68" s="76" t="e">
        <f t="shared" ref="AO68:AO73" si="269">(AJ68+BH68)/AN68</f>
        <v>#DIV/0!</v>
      </c>
      <c r="AP68" s="10"/>
      <c r="AR68" s="107">
        <v>1700</v>
      </c>
      <c r="AS68" s="107">
        <v>2200</v>
      </c>
      <c r="AT68" s="107">
        <v>2200</v>
      </c>
      <c r="AU68" s="107">
        <v>1400</v>
      </c>
      <c r="AV68" s="107"/>
      <c r="AW68" s="77" t="s">
        <v>6</v>
      </c>
      <c r="AX68" s="58"/>
      <c r="AY68" s="7">
        <f>AY8+AY18+AY28+AY38+AY48+AY58</f>
        <v>0</v>
      </c>
      <c r="AZ68" s="54">
        <v>22</v>
      </c>
      <c r="BA68" s="7">
        <f t="shared" si="256"/>
        <v>0</v>
      </c>
      <c r="BB68" s="54">
        <v>10</v>
      </c>
      <c r="BC68" s="7">
        <f t="shared" si="257"/>
        <v>0</v>
      </c>
      <c r="BD68" s="54">
        <v>6</v>
      </c>
      <c r="BE68" s="6">
        <f t="shared" si="258"/>
        <v>0</v>
      </c>
      <c r="BF68" s="54"/>
      <c r="BG68" s="6">
        <f t="shared" si="259"/>
        <v>0</v>
      </c>
      <c r="BH68" s="7">
        <f>BH8+BH18+BH28+BH38+BH48+BH58</f>
        <v>0</v>
      </c>
      <c r="BI68" s="6" t="e">
        <f t="shared" ref="BI68:BI73" si="270">BH68/AY68</f>
        <v>#DIV/0!</v>
      </c>
      <c r="BJ68" s="7">
        <f>BJ8+BJ18+BJ28+BJ38+BJ48+BJ58</f>
        <v>0</v>
      </c>
      <c r="BK68" s="7" t="e">
        <f t="shared" ref="BK68:BK74" si="271">AK68</f>
        <v>#DIV/0!</v>
      </c>
      <c r="BL68" s="119">
        <f t="shared" si="260"/>
        <v>0</v>
      </c>
      <c r="BM68" s="7" t="e">
        <f t="shared" si="260"/>
        <v>#DIV/0!</v>
      </c>
      <c r="BN68" s="90"/>
      <c r="BO68" s="76" t="e">
        <f t="shared" ref="BO68:BO74" si="272">Q68+AO68</f>
        <v>#DIV/0!</v>
      </c>
      <c r="BP68" s="10"/>
      <c r="BR68" s="55"/>
      <c r="BS68" s="55"/>
      <c r="BT68" s="55"/>
      <c r="BU68" s="55"/>
      <c r="BV68" s="173" t="s">
        <v>6</v>
      </c>
      <c r="BW68" s="187"/>
      <c r="BX68" s="179">
        <f t="shared" si="261"/>
        <v>0</v>
      </c>
      <c r="BY68" s="179">
        <f t="shared" si="261"/>
        <v>0</v>
      </c>
      <c r="BZ68" s="178" t="e">
        <f t="shared" si="262"/>
        <v>#DIV/0!</v>
      </c>
      <c r="CA68" s="179">
        <f>CA8+CA18+CA28+CA38+CA48+CA58</f>
        <v>0</v>
      </c>
      <c r="CB68" s="179" t="e">
        <f t="shared" ref="CB68:CB73" si="273">CA68/BX68</f>
        <v>#DIV/0!</v>
      </c>
      <c r="CC68" s="179"/>
      <c r="CD68" s="119">
        <f t="shared" si="263"/>
        <v>0</v>
      </c>
      <c r="CE68" s="179" t="e">
        <f t="shared" si="263"/>
        <v>#DIV/0!</v>
      </c>
      <c r="CF68" s="179">
        <f>CF8+CF18+CF28+CF38+CF48+CF58</f>
        <v>0</v>
      </c>
      <c r="CG68" s="206" t="e">
        <f t="shared" ref="CG68:CG73" si="274">CD68/CF68</f>
        <v>#DIV/0!</v>
      </c>
      <c r="CI68" s="328">
        <f t="shared" ref="CI68:CJ72" si="275">CI8+CI18+CI28+CI38+CI48+CI58</f>
        <v>0</v>
      </c>
      <c r="CJ68" s="328">
        <f t="shared" si="275"/>
        <v>0</v>
      </c>
      <c r="CK68" s="359">
        <f t="shared" ref="CK68:CM73" si="276">CK8+CK18+CK38+CK48+CK28+CK58</f>
        <v>0</v>
      </c>
      <c r="CL68" s="359">
        <f t="shared" si="276"/>
        <v>0</v>
      </c>
      <c r="CM68" s="359">
        <f t="shared" si="276"/>
        <v>0</v>
      </c>
      <c r="CN68" s="360">
        <f t="shared" ref="CN68:CN73" si="277">SUM(CK68:CM68)/3</f>
        <v>0</v>
      </c>
    </row>
    <row r="69" spans="1:92" ht="23" customHeight="1">
      <c r="A69" s="77" t="s">
        <v>7</v>
      </c>
      <c r="B69" s="58"/>
      <c r="C69" s="7">
        <f t="shared" si="252"/>
        <v>0</v>
      </c>
      <c r="D69" s="7">
        <f t="shared" si="252"/>
        <v>0</v>
      </c>
      <c r="E69" s="7">
        <f t="shared" si="252"/>
        <v>0</v>
      </c>
      <c r="F69" s="7">
        <f t="shared" si="252"/>
        <v>0</v>
      </c>
      <c r="G69" s="7">
        <f t="shared" si="252"/>
        <v>0</v>
      </c>
      <c r="H69" s="7">
        <f t="shared" si="252"/>
        <v>0</v>
      </c>
      <c r="I69" s="7">
        <f t="shared" si="252"/>
        <v>0</v>
      </c>
      <c r="J69" s="7">
        <f t="shared" si="252"/>
        <v>0</v>
      </c>
      <c r="K69" s="7">
        <f t="shared" si="264"/>
        <v>0</v>
      </c>
      <c r="L69" s="7">
        <f t="shared" si="264"/>
        <v>0</v>
      </c>
      <c r="M69" s="7" t="e">
        <f t="shared" si="253"/>
        <v>#DIV/0!</v>
      </c>
      <c r="N69" s="70"/>
      <c r="O69" s="7">
        <f t="shared" si="265"/>
        <v>0</v>
      </c>
      <c r="P69" s="7">
        <f t="shared" si="265"/>
        <v>0</v>
      </c>
      <c r="Q69" s="76" t="e">
        <f t="shared" si="266"/>
        <v>#DIV/0!</v>
      </c>
      <c r="R69" s="45"/>
      <c r="T69" s="107">
        <v>3300</v>
      </c>
      <c r="U69" s="107">
        <v>3800</v>
      </c>
      <c r="V69" s="107">
        <v>4800</v>
      </c>
      <c r="W69" s="107">
        <v>2000</v>
      </c>
      <c r="X69" s="107"/>
      <c r="Y69" s="77" t="s">
        <v>7</v>
      </c>
      <c r="Z69" s="58"/>
      <c r="AA69" s="7">
        <f t="shared" si="254"/>
        <v>0</v>
      </c>
      <c r="AB69" s="7">
        <f t="shared" si="254"/>
        <v>0</v>
      </c>
      <c r="AC69" s="7">
        <f t="shared" si="254"/>
        <v>0</v>
      </c>
      <c r="AD69" s="7">
        <f t="shared" si="254"/>
        <v>0</v>
      </c>
      <c r="AE69" s="7">
        <f t="shared" si="254"/>
        <v>0</v>
      </c>
      <c r="AF69" s="7">
        <f t="shared" si="254"/>
        <v>0</v>
      </c>
      <c r="AG69" s="7">
        <f t="shared" si="254"/>
        <v>0</v>
      </c>
      <c r="AH69" s="7">
        <f t="shared" si="254"/>
        <v>0</v>
      </c>
      <c r="AI69" s="7">
        <f t="shared" si="267"/>
        <v>0</v>
      </c>
      <c r="AJ69" s="7">
        <f t="shared" si="267"/>
        <v>0</v>
      </c>
      <c r="AK69" s="7" t="e">
        <f t="shared" si="255"/>
        <v>#DIV/0!</v>
      </c>
      <c r="AL69" s="70" t="s">
        <v>75</v>
      </c>
      <c r="AM69" s="7">
        <f t="shared" si="268"/>
        <v>0</v>
      </c>
      <c r="AN69" s="7">
        <f t="shared" si="268"/>
        <v>0</v>
      </c>
      <c r="AO69" s="76" t="e">
        <f t="shared" si="269"/>
        <v>#DIV/0!</v>
      </c>
      <c r="AP69" s="10"/>
      <c r="AR69" s="107">
        <v>1700</v>
      </c>
      <c r="AS69" s="107">
        <v>2200</v>
      </c>
      <c r="AT69" s="107">
        <v>2200</v>
      </c>
      <c r="AU69" s="107">
        <v>1400</v>
      </c>
      <c r="AV69" s="107"/>
      <c r="AW69" s="77" t="s">
        <v>7</v>
      </c>
      <c r="AX69" s="58"/>
      <c r="AY69" s="7">
        <f>AY9+AY19+AY29+AY39+AY49+AY59</f>
        <v>0</v>
      </c>
      <c r="AZ69" s="54">
        <v>22</v>
      </c>
      <c r="BA69" s="7">
        <f t="shared" si="256"/>
        <v>0</v>
      </c>
      <c r="BB69" s="54">
        <v>10</v>
      </c>
      <c r="BC69" s="7">
        <f t="shared" si="257"/>
        <v>0</v>
      </c>
      <c r="BD69" s="54">
        <v>6</v>
      </c>
      <c r="BE69" s="6">
        <f t="shared" si="258"/>
        <v>0</v>
      </c>
      <c r="BF69" s="54"/>
      <c r="BG69" s="6">
        <f t="shared" si="259"/>
        <v>0</v>
      </c>
      <c r="BH69" s="7">
        <f>BH9+BH19+BH29+BH39+BH49+BH59</f>
        <v>0</v>
      </c>
      <c r="BI69" s="6" t="e">
        <f t="shared" si="270"/>
        <v>#DIV/0!</v>
      </c>
      <c r="BJ69" s="7">
        <f>BJ9+BJ19+BJ29+BJ39+BJ49+BJ59</f>
        <v>0</v>
      </c>
      <c r="BK69" s="7" t="e">
        <f t="shared" si="271"/>
        <v>#DIV/0!</v>
      </c>
      <c r="BL69" s="119">
        <f t="shared" si="260"/>
        <v>0</v>
      </c>
      <c r="BM69" s="7" t="e">
        <f t="shared" si="260"/>
        <v>#DIV/0!</v>
      </c>
      <c r="BN69" s="90"/>
      <c r="BO69" s="76" t="e">
        <f t="shared" si="272"/>
        <v>#DIV/0!</v>
      </c>
      <c r="BP69" s="10"/>
      <c r="BR69" s="55"/>
      <c r="BS69" s="55"/>
      <c r="BT69" s="55"/>
      <c r="BU69" s="55"/>
      <c r="BV69" s="173" t="s">
        <v>7</v>
      </c>
      <c r="BW69" s="187"/>
      <c r="BX69" s="179">
        <f t="shared" si="261"/>
        <v>0</v>
      </c>
      <c r="BY69" s="179">
        <f t="shared" si="261"/>
        <v>0</v>
      </c>
      <c r="BZ69" s="178" t="e">
        <f t="shared" si="262"/>
        <v>#DIV/0!</v>
      </c>
      <c r="CA69" s="179">
        <f>CA9+CA19+CA29+CA39+CA49+CA59</f>
        <v>0</v>
      </c>
      <c r="CB69" s="179" t="e">
        <f t="shared" si="273"/>
        <v>#DIV/0!</v>
      </c>
      <c r="CC69" s="179"/>
      <c r="CD69" s="119">
        <f t="shared" si="263"/>
        <v>0</v>
      </c>
      <c r="CE69" s="179" t="e">
        <f t="shared" si="263"/>
        <v>#DIV/0!</v>
      </c>
      <c r="CF69" s="179">
        <f>CF9+CF19+CF29+CF39+CF49+CF59</f>
        <v>0</v>
      </c>
      <c r="CG69" s="206" t="e">
        <f t="shared" si="274"/>
        <v>#DIV/0!</v>
      </c>
      <c r="CI69" s="328">
        <f t="shared" si="275"/>
        <v>0</v>
      </c>
      <c r="CJ69" s="328">
        <f t="shared" si="275"/>
        <v>0</v>
      </c>
      <c r="CK69" s="359">
        <f t="shared" si="276"/>
        <v>0</v>
      </c>
      <c r="CL69" s="359">
        <f t="shared" si="276"/>
        <v>0</v>
      </c>
      <c r="CM69" s="359">
        <f t="shared" si="276"/>
        <v>0</v>
      </c>
      <c r="CN69" s="360">
        <f t="shared" si="277"/>
        <v>0</v>
      </c>
    </row>
    <row r="70" spans="1:92" ht="23" customHeight="1">
      <c r="A70" s="77" t="s">
        <v>8</v>
      </c>
      <c r="B70" s="58"/>
      <c r="C70" s="7">
        <f t="shared" si="252"/>
        <v>0</v>
      </c>
      <c r="D70" s="7">
        <f t="shared" si="252"/>
        <v>0</v>
      </c>
      <c r="E70" s="7">
        <f t="shared" si="252"/>
        <v>0</v>
      </c>
      <c r="F70" s="7">
        <f t="shared" si="252"/>
        <v>0</v>
      </c>
      <c r="G70" s="7">
        <f t="shared" si="252"/>
        <v>0</v>
      </c>
      <c r="H70" s="7">
        <f t="shared" si="252"/>
        <v>0</v>
      </c>
      <c r="I70" s="7">
        <f t="shared" si="252"/>
        <v>0</v>
      </c>
      <c r="J70" s="7">
        <f t="shared" si="252"/>
        <v>0</v>
      </c>
      <c r="K70" s="7">
        <f t="shared" si="264"/>
        <v>0</v>
      </c>
      <c r="L70" s="7">
        <f t="shared" si="264"/>
        <v>0</v>
      </c>
      <c r="M70" s="7" t="e">
        <f t="shared" si="253"/>
        <v>#DIV/0!</v>
      </c>
      <c r="N70" s="70"/>
      <c r="O70" s="7">
        <f t="shared" si="265"/>
        <v>0</v>
      </c>
      <c r="P70" s="7">
        <f t="shared" si="265"/>
        <v>0</v>
      </c>
      <c r="Q70" s="76" t="e">
        <f t="shared" si="266"/>
        <v>#DIV/0!</v>
      </c>
      <c r="R70" s="45"/>
      <c r="T70" s="107">
        <v>3300</v>
      </c>
      <c r="U70" s="107">
        <v>3800</v>
      </c>
      <c r="V70" s="107">
        <v>4800</v>
      </c>
      <c r="W70" s="107">
        <v>2000</v>
      </c>
      <c r="X70" s="107"/>
      <c r="Y70" s="77" t="s">
        <v>8</v>
      </c>
      <c r="Z70" s="58"/>
      <c r="AA70" s="7">
        <f t="shared" si="254"/>
        <v>0</v>
      </c>
      <c r="AB70" s="7">
        <f t="shared" si="254"/>
        <v>0</v>
      </c>
      <c r="AC70" s="7">
        <f t="shared" si="254"/>
        <v>0</v>
      </c>
      <c r="AD70" s="7">
        <f t="shared" si="254"/>
        <v>0</v>
      </c>
      <c r="AE70" s="7">
        <f t="shared" si="254"/>
        <v>0</v>
      </c>
      <c r="AF70" s="7">
        <f t="shared" si="254"/>
        <v>0</v>
      </c>
      <c r="AG70" s="7">
        <f t="shared" si="254"/>
        <v>0</v>
      </c>
      <c r="AH70" s="7">
        <f t="shared" si="254"/>
        <v>0</v>
      </c>
      <c r="AI70" s="7">
        <f t="shared" si="267"/>
        <v>0</v>
      </c>
      <c r="AJ70" s="7">
        <f t="shared" si="267"/>
        <v>0</v>
      </c>
      <c r="AK70" s="7" t="e">
        <f t="shared" si="255"/>
        <v>#DIV/0!</v>
      </c>
      <c r="AL70" s="70" t="s">
        <v>75</v>
      </c>
      <c r="AM70" s="7">
        <f t="shared" si="268"/>
        <v>0</v>
      </c>
      <c r="AN70" s="7">
        <f t="shared" si="268"/>
        <v>0</v>
      </c>
      <c r="AO70" s="76" t="e">
        <f t="shared" si="269"/>
        <v>#DIV/0!</v>
      </c>
      <c r="AP70" s="10"/>
      <c r="AR70" s="107">
        <v>1700</v>
      </c>
      <c r="AS70" s="107">
        <v>2200</v>
      </c>
      <c r="AT70" s="107">
        <v>2200</v>
      </c>
      <c r="AU70" s="107">
        <v>1400</v>
      </c>
      <c r="AV70" s="107"/>
      <c r="AW70" s="77" t="s">
        <v>8</v>
      </c>
      <c r="AX70" s="58"/>
      <c r="AY70" s="7">
        <f>AY10+AY20+AY30+AY40+AY50+AY60</f>
        <v>0</v>
      </c>
      <c r="AZ70" s="54">
        <v>10</v>
      </c>
      <c r="BA70" s="7">
        <f t="shared" si="256"/>
        <v>0</v>
      </c>
      <c r="BB70" s="54">
        <v>24</v>
      </c>
      <c r="BC70" s="7">
        <f t="shared" si="257"/>
        <v>0</v>
      </c>
      <c r="BD70" s="54">
        <v>12</v>
      </c>
      <c r="BE70" s="6">
        <f t="shared" si="258"/>
        <v>0</v>
      </c>
      <c r="BF70" s="54"/>
      <c r="BG70" s="6">
        <f t="shared" si="259"/>
        <v>0</v>
      </c>
      <c r="BH70" s="7">
        <f>BH10+BH20+BH30+BH40+BH50+BH60</f>
        <v>0</v>
      </c>
      <c r="BI70" s="6" t="e">
        <f t="shared" si="270"/>
        <v>#DIV/0!</v>
      </c>
      <c r="BJ70" s="7">
        <f>BJ10+BJ20+BJ30+BJ40+BJ50+BJ60</f>
        <v>0</v>
      </c>
      <c r="BK70" s="7" t="e">
        <f t="shared" si="271"/>
        <v>#DIV/0!</v>
      </c>
      <c r="BL70" s="119">
        <f t="shared" si="260"/>
        <v>0</v>
      </c>
      <c r="BM70" s="7" t="e">
        <f t="shared" si="260"/>
        <v>#DIV/0!</v>
      </c>
      <c r="BN70" s="90"/>
      <c r="BO70" s="76" t="e">
        <f t="shared" si="272"/>
        <v>#DIV/0!</v>
      </c>
      <c r="BP70" s="10"/>
      <c r="BR70" s="55"/>
      <c r="BS70" s="55"/>
      <c r="BT70" s="55"/>
      <c r="BU70" s="55"/>
      <c r="BV70" s="173" t="s">
        <v>8</v>
      </c>
      <c r="BW70" s="187"/>
      <c r="BX70" s="179">
        <f t="shared" si="261"/>
        <v>0</v>
      </c>
      <c r="BY70" s="179">
        <f t="shared" si="261"/>
        <v>0</v>
      </c>
      <c r="BZ70" s="178" t="e">
        <f t="shared" si="262"/>
        <v>#DIV/0!</v>
      </c>
      <c r="CA70" s="179">
        <f>CA10+CA20+CA30+CA40+CA50+CA60</f>
        <v>0</v>
      </c>
      <c r="CB70" s="179" t="e">
        <f t="shared" si="273"/>
        <v>#DIV/0!</v>
      </c>
      <c r="CC70" s="179"/>
      <c r="CD70" s="119">
        <f t="shared" si="263"/>
        <v>0</v>
      </c>
      <c r="CE70" s="179" t="e">
        <f t="shared" si="263"/>
        <v>#DIV/0!</v>
      </c>
      <c r="CF70" s="179">
        <f>CF10+CF20+CF30+CF40+CF50+CF60</f>
        <v>0</v>
      </c>
      <c r="CG70" s="206" t="e">
        <f t="shared" si="274"/>
        <v>#DIV/0!</v>
      </c>
      <c r="CI70" s="328">
        <f t="shared" si="275"/>
        <v>0</v>
      </c>
      <c r="CJ70" s="328">
        <f t="shared" si="275"/>
        <v>0</v>
      </c>
      <c r="CK70" s="359">
        <f t="shared" si="276"/>
        <v>0</v>
      </c>
      <c r="CL70" s="359">
        <f t="shared" si="276"/>
        <v>0</v>
      </c>
      <c r="CM70" s="359">
        <f t="shared" si="276"/>
        <v>0</v>
      </c>
      <c r="CN70" s="360">
        <f t="shared" si="277"/>
        <v>0</v>
      </c>
    </row>
    <row r="71" spans="1:92" ht="23" customHeight="1">
      <c r="A71" s="77" t="s">
        <v>9</v>
      </c>
      <c r="B71" s="58"/>
      <c r="C71" s="7">
        <f t="shared" ref="C71:K71" si="278">C21+C11+C31+C41+C51+C61</f>
        <v>0</v>
      </c>
      <c r="D71" s="7">
        <f t="shared" si="278"/>
        <v>0</v>
      </c>
      <c r="E71" s="7">
        <f t="shared" si="278"/>
        <v>0</v>
      </c>
      <c r="F71" s="7">
        <f t="shared" si="278"/>
        <v>0</v>
      </c>
      <c r="G71" s="7">
        <f t="shared" si="278"/>
        <v>0</v>
      </c>
      <c r="H71" s="7">
        <f t="shared" si="278"/>
        <v>0</v>
      </c>
      <c r="I71" s="7">
        <f t="shared" si="278"/>
        <v>0</v>
      </c>
      <c r="J71" s="7">
        <f t="shared" si="278"/>
        <v>0</v>
      </c>
      <c r="K71" s="7">
        <f t="shared" si="278"/>
        <v>0</v>
      </c>
      <c r="L71" s="7">
        <f>L21+L11+L31+L41+L51+L61</f>
        <v>0</v>
      </c>
      <c r="M71" s="7" t="e">
        <f t="shared" si="253"/>
        <v>#DIV/0!</v>
      </c>
      <c r="N71" s="70"/>
      <c r="O71" s="7">
        <f>O21+O11+O31+O41+O51+O61</f>
        <v>0</v>
      </c>
      <c r="P71" s="7">
        <f>P21+P11+P31+P41+P51+P61</f>
        <v>0</v>
      </c>
      <c r="Q71" s="76" t="e">
        <f t="shared" si="266"/>
        <v>#DIV/0!</v>
      </c>
      <c r="R71" s="45"/>
      <c r="T71" s="107">
        <v>3300</v>
      </c>
      <c r="U71" s="107">
        <v>3800</v>
      </c>
      <c r="V71" s="107">
        <v>4800</v>
      </c>
      <c r="W71" s="107">
        <v>2000</v>
      </c>
      <c r="X71" s="107"/>
      <c r="Y71" s="77" t="s">
        <v>9</v>
      </c>
      <c r="Z71" s="58"/>
      <c r="AA71" s="7">
        <f t="shared" ref="AA71:AI71" si="279">AA21+AA11+AA31+AA41+AA51+AA61</f>
        <v>0</v>
      </c>
      <c r="AB71" s="7">
        <f t="shared" si="279"/>
        <v>0</v>
      </c>
      <c r="AC71" s="7">
        <f t="shared" si="279"/>
        <v>0</v>
      </c>
      <c r="AD71" s="7">
        <f t="shared" si="279"/>
        <v>0</v>
      </c>
      <c r="AE71" s="7">
        <f t="shared" si="279"/>
        <v>0</v>
      </c>
      <c r="AF71" s="7">
        <f t="shared" si="279"/>
        <v>0</v>
      </c>
      <c r="AG71" s="7">
        <f t="shared" si="279"/>
        <v>0</v>
      </c>
      <c r="AH71" s="7">
        <f t="shared" si="279"/>
        <v>0</v>
      </c>
      <c r="AI71" s="7">
        <f t="shared" si="279"/>
        <v>0</v>
      </c>
      <c r="AJ71" s="7">
        <f>AJ21+AJ11+AJ31+AJ41+AJ51+AJ61</f>
        <v>0</v>
      </c>
      <c r="AK71" s="7" t="e">
        <f t="shared" si="255"/>
        <v>#DIV/0!</v>
      </c>
      <c r="AL71" s="70" t="s">
        <v>75</v>
      </c>
      <c r="AM71" s="7">
        <f>AM21+AM11+AM31+AM41+AM51+AM61</f>
        <v>0</v>
      </c>
      <c r="AN71" s="7">
        <f>AN21+AN11+AN31+AN41+AN51+AN61</f>
        <v>0</v>
      </c>
      <c r="AO71" s="76" t="e">
        <f t="shared" si="269"/>
        <v>#DIV/0!</v>
      </c>
      <c r="AP71" s="10"/>
      <c r="AR71" s="107">
        <v>1700</v>
      </c>
      <c r="AS71" s="107">
        <v>2200</v>
      </c>
      <c r="AT71" s="107">
        <v>2200</v>
      </c>
      <c r="AU71" s="107">
        <v>1400</v>
      </c>
      <c r="AV71" s="107"/>
      <c r="AW71" s="77" t="s">
        <v>9</v>
      </c>
      <c r="AX71" s="58"/>
      <c r="AY71" s="7">
        <f>AY21+AY11+AY31+AY41+AY51+AY61</f>
        <v>0</v>
      </c>
      <c r="AZ71" s="54">
        <v>10</v>
      </c>
      <c r="BA71" s="7">
        <f t="shared" si="256"/>
        <v>0</v>
      </c>
      <c r="BB71" s="54">
        <v>24</v>
      </c>
      <c r="BC71" s="7">
        <f t="shared" si="257"/>
        <v>0</v>
      </c>
      <c r="BD71" s="54">
        <v>12</v>
      </c>
      <c r="BE71" s="6">
        <f t="shared" si="258"/>
        <v>0</v>
      </c>
      <c r="BF71" s="54"/>
      <c r="BG71" s="6">
        <f t="shared" si="259"/>
        <v>0</v>
      </c>
      <c r="BH71" s="7">
        <f>BH21+BH11+BH31+BH41+BH51+BH61</f>
        <v>0</v>
      </c>
      <c r="BI71" s="6" t="e">
        <f t="shared" si="270"/>
        <v>#DIV/0!</v>
      </c>
      <c r="BJ71" s="7">
        <f>BJ21+BJ11+BJ31+BJ41+BJ51+BJ61</f>
        <v>0</v>
      </c>
      <c r="BK71" s="7" t="e">
        <f t="shared" si="271"/>
        <v>#DIV/0!</v>
      </c>
      <c r="BL71" s="119">
        <f>BL21+BL11+BL31+BL41+BL51+BL61</f>
        <v>0</v>
      </c>
      <c r="BM71" s="7" t="e">
        <f>BM21+BM11+BM31+BM41+BM51+BM61</f>
        <v>#DIV/0!</v>
      </c>
      <c r="BN71" s="90"/>
      <c r="BO71" s="76" t="e">
        <f t="shared" si="272"/>
        <v>#DIV/0!</v>
      </c>
      <c r="BP71" s="10"/>
      <c r="BR71" s="55"/>
      <c r="BS71" s="55"/>
      <c r="BT71" s="55"/>
      <c r="BU71" s="55"/>
      <c r="BV71" s="173" t="s">
        <v>9</v>
      </c>
      <c r="BW71" s="187"/>
      <c r="BX71" s="179">
        <f>BX21+BX11+BX31+BX41+BX51+BX61</f>
        <v>0</v>
      </c>
      <c r="BY71" s="179">
        <f>BY21+BY11+BY31+BY41+BY51+BY61</f>
        <v>0</v>
      </c>
      <c r="BZ71" s="178" t="e">
        <f t="shared" si="262"/>
        <v>#DIV/0!</v>
      </c>
      <c r="CA71" s="179">
        <f>CA21+CA11+CA31+CA41+CA51+CA61</f>
        <v>0</v>
      </c>
      <c r="CB71" s="179" t="e">
        <f t="shared" si="273"/>
        <v>#DIV/0!</v>
      </c>
      <c r="CC71" s="179"/>
      <c r="CD71" s="119">
        <f>CD21+CD11+CD31+CD41+CD51+CD61</f>
        <v>0</v>
      </c>
      <c r="CE71" s="179" t="e">
        <f>CE21+CE11+CE31+CE41+CE51+CE61</f>
        <v>#DIV/0!</v>
      </c>
      <c r="CF71" s="179">
        <f>CF21+CF11+CF31+CF41+CF51+CF61</f>
        <v>0</v>
      </c>
      <c r="CG71" s="206" t="e">
        <f t="shared" si="274"/>
        <v>#DIV/0!</v>
      </c>
      <c r="CI71" s="328">
        <f t="shared" si="275"/>
        <v>0</v>
      </c>
      <c r="CJ71" s="328">
        <f t="shared" si="275"/>
        <v>0</v>
      </c>
      <c r="CK71" s="359">
        <f t="shared" si="276"/>
        <v>0</v>
      </c>
      <c r="CL71" s="359">
        <f t="shared" si="276"/>
        <v>0</v>
      </c>
      <c r="CM71" s="359">
        <f t="shared" si="276"/>
        <v>0</v>
      </c>
      <c r="CN71" s="360">
        <f t="shared" si="277"/>
        <v>0</v>
      </c>
    </row>
    <row r="72" spans="1:92" ht="23" customHeight="1">
      <c r="A72" s="77" t="s">
        <v>10</v>
      </c>
      <c r="B72" s="58"/>
      <c r="C72" s="7">
        <f t="shared" ref="C72:K73" si="280">C12+C22+C32+C42+C52+C62</f>
        <v>250</v>
      </c>
      <c r="D72" s="7">
        <f t="shared" si="280"/>
        <v>130</v>
      </c>
      <c r="E72" s="7">
        <f t="shared" si="280"/>
        <v>429000</v>
      </c>
      <c r="F72" s="7">
        <f t="shared" si="280"/>
        <v>30</v>
      </c>
      <c r="G72" s="7">
        <f t="shared" si="280"/>
        <v>114000</v>
      </c>
      <c r="H72" s="7">
        <f t="shared" si="280"/>
        <v>25</v>
      </c>
      <c r="I72" s="7">
        <f t="shared" si="280"/>
        <v>120000</v>
      </c>
      <c r="J72" s="7">
        <f t="shared" si="280"/>
        <v>65</v>
      </c>
      <c r="K72" s="7">
        <f t="shared" si="280"/>
        <v>130000</v>
      </c>
      <c r="L72" s="7">
        <f>L12+L22+L32+L42+L52+L62</f>
        <v>793000</v>
      </c>
      <c r="M72" s="7">
        <f t="shared" si="253"/>
        <v>3172</v>
      </c>
      <c r="N72" s="70"/>
      <c r="O72" s="7">
        <f>O12+O22+O32+O42+O52+O62</f>
        <v>160</v>
      </c>
      <c r="P72" s="7">
        <f>P12+P22+P32+P42+P52+P62</f>
        <v>0</v>
      </c>
      <c r="Q72" s="76" t="e">
        <f t="shared" si="266"/>
        <v>#DIV/0!</v>
      </c>
      <c r="R72" s="45"/>
      <c r="T72" s="107">
        <v>3300</v>
      </c>
      <c r="U72" s="107">
        <v>3800</v>
      </c>
      <c r="V72" s="107">
        <v>4800</v>
      </c>
      <c r="W72" s="107">
        <v>2000</v>
      </c>
      <c r="X72" s="107"/>
      <c r="Y72" s="77" t="s">
        <v>10</v>
      </c>
      <c r="Z72" s="58"/>
      <c r="AA72" s="7">
        <f t="shared" ref="AA72:AI73" si="281">AA12+AA22+AA32+AA42+AA52+AA62</f>
        <v>250</v>
      </c>
      <c r="AB72" s="7">
        <f t="shared" si="281"/>
        <v>130</v>
      </c>
      <c r="AC72" s="7">
        <f t="shared" si="281"/>
        <v>221000</v>
      </c>
      <c r="AD72" s="7">
        <f t="shared" si="281"/>
        <v>30</v>
      </c>
      <c r="AE72" s="7">
        <f t="shared" si="281"/>
        <v>66000</v>
      </c>
      <c r="AF72" s="7">
        <f t="shared" si="281"/>
        <v>25</v>
      </c>
      <c r="AG72" s="7">
        <f t="shared" si="281"/>
        <v>55000</v>
      </c>
      <c r="AH72" s="7">
        <f t="shared" si="281"/>
        <v>65</v>
      </c>
      <c r="AI72" s="7">
        <f t="shared" si="281"/>
        <v>91000</v>
      </c>
      <c r="AJ72" s="7">
        <f>AJ12+AJ22+AJ32+AJ42+AJ52+AJ62</f>
        <v>433000</v>
      </c>
      <c r="AK72" s="7">
        <f t="shared" si="255"/>
        <v>1732</v>
      </c>
      <c r="AL72" s="70" t="s">
        <v>75</v>
      </c>
      <c r="AM72" s="7">
        <f>AM12+AM22+AM32+AM42+AM52+AM62</f>
        <v>160</v>
      </c>
      <c r="AN72" s="7">
        <f>AN12+AN22+AN32+AN42+AN52+AN62</f>
        <v>0</v>
      </c>
      <c r="AO72" s="76" t="e">
        <f t="shared" si="269"/>
        <v>#DIV/0!</v>
      </c>
      <c r="AP72" s="10"/>
      <c r="AR72" s="107">
        <v>1700</v>
      </c>
      <c r="AS72" s="107">
        <v>2200</v>
      </c>
      <c r="AT72" s="107">
        <v>2200</v>
      </c>
      <c r="AU72" s="107">
        <v>1400</v>
      </c>
      <c r="AV72" s="107"/>
      <c r="AW72" s="77" t="s">
        <v>10</v>
      </c>
      <c r="AX72" s="58"/>
      <c r="AY72" s="7">
        <f>AY12+AY22+AY32+AY42+AY52+AY62</f>
        <v>250</v>
      </c>
      <c r="AZ72" s="54">
        <v>10</v>
      </c>
      <c r="BA72" s="7">
        <f t="shared" si="256"/>
        <v>0</v>
      </c>
      <c r="BB72" s="54">
        <v>24</v>
      </c>
      <c r="BC72" s="7">
        <f t="shared" si="257"/>
        <v>0</v>
      </c>
      <c r="BD72" s="54">
        <v>12</v>
      </c>
      <c r="BE72" s="6">
        <f t="shared" si="258"/>
        <v>0</v>
      </c>
      <c r="BF72" s="54"/>
      <c r="BG72" s="6">
        <f t="shared" si="259"/>
        <v>0</v>
      </c>
      <c r="BH72" s="7">
        <f>BH12+BH22+BH32+BH42+BH52+BH62</f>
        <v>793000</v>
      </c>
      <c r="BI72" s="6">
        <f t="shared" si="270"/>
        <v>3172</v>
      </c>
      <c r="BJ72" s="7">
        <f>BJ12+BJ22+BJ32+BJ42+BJ52+BJ62</f>
        <v>433000</v>
      </c>
      <c r="BK72" s="7">
        <f t="shared" si="271"/>
        <v>1732</v>
      </c>
      <c r="BL72" s="119">
        <f>BL12+BL22+BL32+BL42+BL52+BL62</f>
        <v>1226000</v>
      </c>
      <c r="BM72" s="7" t="e">
        <f>BM12+BM22+BM32+BM42+BM52+BM62</f>
        <v>#DIV/0!</v>
      </c>
      <c r="BN72" s="90"/>
      <c r="BO72" s="76" t="e">
        <f t="shared" si="272"/>
        <v>#DIV/0!</v>
      </c>
      <c r="BP72" s="10"/>
      <c r="BR72" s="55"/>
      <c r="BS72" s="55"/>
      <c r="BT72" s="55"/>
      <c r="BU72" s="55"/>
      <c r="BV72" s="173" t="s">
        <v>10</v>
      </c>
      <c r="BW72" s="187"/>
      <c r="BX72" s="179">
        <f>BX12+BX22+BX32+BX42+BX52+BX62</f>
        <v>263</v>
      </c>
      <c r="BY72" s="179">
        <f>BY12+BY22+BY32+BY42+BY52+BY62</f>
        <v>799050</v>
      </c>
      <c r="BZ72" s="178">
        <f t="shared" si="262"/>
        <v>3038.2129277566542</v>
      </c>
      <c r="CA72" s="179">
        <f>CA12+CA22+CA32+CA42+CA52+CA62</f>
        <v>430900</v>
      </c>
      <c r="CB72" s="179">
        <f t="shared" si="273"/>
        <v>1638.403041825095</v>
      </c>
      <c r="CC72" s="179"/>
      <c r="CD72" s="119">
        <f t="shared" ref="CD72:CF73" si="282">CD12+CD22+CD32+CD42+CD52+CD62</f>
        <v>1244800</v>
      </c>
      <c r="CE72" s="179" t="e">
        <f t="shared" si="282"/>
        <v>#DIV/0!</v>
      </c>
      <c r="CF72" s="179">
        <f t="shared" si="282"/>
        <v>0</v>
      </c>
      <c r="CG72" s="206" t="e">
        <f t="shared" si="274"/>
        <v>#DIV/0!</v>
      </c>
      <c r="CI72" s="328">
        <f t="shared" si="275"/>
        <v>24.9</v>
      </c>
      <c r="CJ72" s="328">
        <f t="shared" si="275"/>
        <v>27</v>
      </c>
      <c r="CK72" s="359">
        <f t="shared" si="276"/>
        <v>3</v>
      </c>
      <c r="CL72" s="359">
        <f t="shared" si="276"/>
        <v>1</v>
      </c>
      <c r="CM72" s="359">
        <f t="shared" si="276"/>
        <v>1</v>
      </c>
      <c r="CN72" s="360">
        <f t="shared" si="277"/>
        <v>1.6666666666666667</v>
      </c>
    </row>
    <row r="73" spans="1:92" ht="23" customHeight="1" thickBot="1">
      <c r="A73" s="78" t="s">
        <v>11</v>
      </c>
      <c r="B73" s="58"/>
      <c r="C73" s="7">
        <f t="shared" si="280"/>
        <v>330</v>
      </c>
      <c r="D73" s="7">
        <f t="shared" si="280"/>
        <v>180</v>
      </c>
      <c r="E73" s="7">
        <f t="shared" si="280"/>
        <v>594000</v>
      </c>
      <c r="F73" s="7">
        <f t="shared" si="280"/>
        <v>30</v>
      </c>
      <c r="G73" s="7">
        <f t="shared" si="280"/>
        <v>114000</v>
      </c>
      <c r="H73" s="7">
        <f t="shared" si="280"/>
        <v>30</v>
      </c>
      <c r="I73" s="7">
        <f t="shared" si="280"/>
        <v>144000</v>
      </c>
      <c r="J73" s="7">
        <f t="shared" si="280"/>
        <v>90</v>
      </c>
      <c r="K73" s="7">
        <f t="shared" si="280"/>
        <v>180000</v>
      </c>
      <c r="L73" s="7">
        <f>L13+L23+L33+L43+L53+L63</f>
        <v>1032000</v>
      </c>
      <c r="M73" s="7">
        <f t="shared" si="253"/>
        <v>3127.2727272727275</v>
      </c>
      <c r="N73" s="70"/>
      <c r="O73" s="7">
        <f>O13+O23+O33+O43+O53+O63</f>
        <v>180</v>
      </c>
      <c r="P73" s="7">
        <f>P13+P23+P33+P43+P53+P63</f>
        <v>0</v>
      </c>
      <c r="Q73" s="76" t="e">
        <f t="shared" si="266"/>
        <v>#DIV/0!</v>
      </c>
      <c r="R73" s="45"/>
      <c r="T73" s="107">
        <v>3300</v>
      </c>
      <c r="U73" s="107">
        <v>3800</v>
      </c>
      <c r="V73" s="107">
        <v>4800</v>
      </c>
      <c r="W73" s="107">
        <v>2000</v>
      </c>
      <c r="X73" s="107"/>
      <c r="Y73" s="78" t="s">
        <v>11</v>
      </c>
      <c r="Z73" s="58"/>
      <c r="AA73" s="7">
        <f t="shared" si="281"/>
        <v>330</v>
      </c>
      <c r="AB73" s="7">
        <f t="shared" si="281"/>
        <v>180</v>
      </c>
      <c r="AC73" s="7">
        <f t="shared" si="281"/>
        <v>306000</v>
      </c>
      <c r="AD73" s="7">
        <f t="shared" si="281"/>
        <v>30</v>
      </c>
      <c r="AE73" s="7">
        <f t="shared" si="281"/>
        <v>66000</v>
      </c>
      <c r="AF73" s="7">
        <f t="shared" si="281"/>
        <v>30</v>
      </c>
      <c r="AG73" s="7">
        <f t="shared" si="281"/>
        <v>66000</v>
      </c>
      <c r="AH73" s="7">
        <f t="shared" si="281"/>
        <v>90</v>
      </c>
      <c r="AI73" s="7">
        <f t="shared" si="281"/>
        <v>126000</v>
      </c>
      <c r="AJ73" s="7">
        <f>AJ13+AJ23+AJ33+AJ43+AJ53+AJ63</f>
        <v>564000</v>
      </c>
      <c r="AK73" s="7">
        <f t="shared" si="255"/>
        <v>1709.090909090909</v>
      </c>
      <c r="AL73" s="70" t="s">
        <v>75</v>
      </c>
      <c r="AM73" s="7">
        <f>AM13+AM23+AM33+AM43+AM53+AM63</f>
        <v>180</v>
      </c>
      <c r="AN73" s="7">
        <f>AN13+AN23+AN33+AN43+AN53+AN63</f>
        <v>0</v>
      </c>
      <c r="AO73" s="76" t="e">
        <f t="shared" si="269"/>
        <v>#DIV/0!</v>
      </c>
      <c r="AP73" s="10"/>
      <c r="AR73" s="107">
        <v>1700</v>
      </c>
      <c r="AS73" s="107">
        <v>2200</v>
      </c>
      <c r="AT73" s="107">
        <v>2200</v>
      </c>
      <c r="AU73" s="107">
        <v>1400</v>
      </c>
      <c r="AV73" s="107"/>
      <c r="AW73" s="78" t="s">
        <v>11</v>
      </c>
      <c r="AX73" s="58"/>
      <c r="AY73" s="7">
        <f>AY13+AY23+AY33+AY43+AY53+AY63</f>
        <v>330</v>
      </c>
      <c r="AZ73" s="54">
        <v>10</v>
      </c>
      <c r="BA73" s="7">
        <f t="shared" si="256"/>
        <v>0</v>
      </c>
      <c r="BB73" s="54">
        <v>28</v>
      </c>
      <c r="BC73" s="7">
        <f t="shared" si="257"/>
        <v>0</v>
      </c>
      <c r="BD73" s="54">
        <v>12</v>
      </c>
      <c r="BE73" s="6">
        <f t="shared" si="258"/>
        <v>0</v>
      </c>
      <c r="BF73" s="54"/>
      <c r="BG73" s="6">
        <f t="shared" si="259"/>
        <v>0</v>
      </c>
      <c r="BH73" s="7">
        <f>BH13+BH23+BH33+BH43+BH53+BH63</f>
        <v>1032000</v>
      </c>
      <c r="BI73" s="6">
        <f t="shared" si="270"/>
        <v>3127.2727272727275</v>
      </c>
      <c r="BJ73" s="7">
        <f>BJ13+BJ23+BJ33+BJ43+BJ53+BJ63</f>
        <v>564000</v>
      </c>
      <c r="BK73" s="7">
        <f t="shared" si="271"/>
        <v>1709.090909090909</v>
      </c>
      <c r="BL73" s="119">
        <f>BL13+BL23+BL33+BL43+BL53+BL63</f>
        <v>1596000</v>
      </c>
      <c r="BM73" s="7" t="e">
        <f>BM13+BM23+BM33+BM43+BM53+BM63</f>
        <v>#DIV/0!</v>
      </c>
      <c r="BN73" s="90"/>
      <c r="BO73" s="76" t="e">
        <f t="shared" si="272"/>
        <v>#DIV/0!</v>
      </c>
      <c r="BP73" s="10"/>
      <c r="BR73" s="55"/>
      <c r="BS73" s="55"/>
      <c r="BT73" s="55"/>
      <c r="BU73" s="55"/>
      <c r="BV73" s="183" t="s">
        <v>11</v>
      </c>
      <c r="BW73" s="187"/>
      <c r="BX73" s="179">
        <f>BX13+BX23+BX33+BX43+BX53+BX63</f>
        <v>368</v>
      </c>
      <c r="BY73" s="179">
        <f>BY13+BY23+BY33+BY43+BY53+BY63</f>
        <v>1077700</v>
      </c>
      <c r="BZ73" s="178">
        <f t="shared" si="262"/>
        <v>2928.532608695652</v>
      </c>
      <c r="CA73" s="179">
        <f>CA13+CA23+CA33+CA43+CA53+CA63</f>
        <v>588200</v>
      </c>
      <c r="CB73" s="179">
        <f t="shared" si="273"/>
        <v>1598.3695652173913</v>
      </c>
      <c r="CC73" s="179"/>
      <c r="CD73" s="119">
        <f t="shared" si="282"/>
        <v>1697250</v>
      </c>
      <c r="CE73" s="179" t="e">
        <f t="shared" si="282"/>
        <v>#DIV/0!</v>
      </c>
      <c r="CF73" s="179">
        <f t="shared" si="282"/>
        <v>0</v>
      </c>
      <c r="CG73" s="206" t="e">
        <f t="shared" si="274"/>
        <v>#DIV/0!</v>
      </c>
      <c r="CI73" s="329">
        <f>CI13+CI23+CI33+CI43+CI53+CI63</f>
        <v>20.7</v>
      </c>
      <c r="CJ73" s="329">
        <f>CJ13+CJ23+CJ33+CJ43+CJ53+CJ63</f>
        <v>29.1</v>
      </c>
      <c r="CK73" s="359">
        <f t="shared" si="276"/>
        <v>5</v>
      </c>
      <c r="CL73" s="359">
        <f t="shared" si="276"/>
        <v>1</v>
      </c>
      <c r="CM73" s="359">
        <f t="shared" si="276"/>
        <v>5</v>
      </c>
      <c r="CN73" s="361">
        <f t="shared" si="277"/>
        <v>3.6666666666666665</v>
      </c>
    </row>
    <row r="74" spans="1:92" s="42" customFormat="1" ht="47" customHeight="1" thickTop="1" thickBot="1">
      <c r="A74" s="79" t="s">
        <v>3</v>
      </c>
      <c r="B74" s="80">
        <f>SUM(B67:B73)</f>
        <v>0</v>
      </c>
      <c r="C74" s="81">
        <f>SUM(C67:C73)</f>
        <v>880</v>
      </c>
      <c r="D74" s="82">
        <f t="shared" ref="D74:K74" si="283">SUM(D67:D73)</f>
        <v>480</v>
      </c>
      <c r="E74" s="82">
        <f t="shared" si="283"/>
        <v>1584000</v>
      </c>
      <c r="F74" s="82">
        <f t="shared" si="283"/>
        <v>90</v>
      </c>
      <c r="G74" s="82">
        <f t="shared" si="283"/>
        <v>342000</v>
      </c>
      <c r="H74" s="82">
        <f t="shared" si="283"/>
        <v>85</v>
      </c>
      <c r="I74" s="82">
        <f t="shared" si="283"/>
        <v>408000</v>
      </c>
      <c r="J74" s="82">
        <f t="shared" si="283"/>
        <v>225</v>
      </c>
      <c r="K74" s="82">
        <f t="shared" si="283"/>
        <v>450000</v>
      </c>
      <c r="L74" s="87">
        <f>SUM(L67:L73)</f>
        <v>2784000</v>
      </c>
      <c r="M74" s="82">
        <f t="shared" si="253"/>
        <v>3163.6363636363635</v>
      </c>
      <c r="N74" s="86"/>
      <c r="O74" s="82">
        <f>SUM(O67:O73)</f>
        <v>510</v>
      </c>
      <c r="P74" s="82">
        <f>SUM(P67:P73)</f>
        <v>0</v>
      </c>
      <c r="Q74" s="76" t="e">
        <f t="shared" si="266"/>
        <v>#DIV/0!</v>
      </c>
      <c r="R74" s="67"/>
      <c r="T74" s="109" t="s">
        <v>48</v>
      </c>
      <c r="U74" s="110">
        <f>C74/W74</f>
        <v>293.33333333333331</v>
      </c>
      <c r="V74" s="111" t="s">
        <v>49</v>
      </c>
      <c r="W74" s="112">
        <f>W14+W24+W34+W44+W54+W64</f>
        <v>3</v>
      </c>
      <c r="X74" s="112"/>
      <c r="Y74" s="79" t="s">
        <v>3</v>
      </c>
      <c r="Z74" s="80">
        <f>SUM(Z67:Z73)</f>
        <v>0</v>
      </c>
      <c r="AA74" s="81">
        <f>SUM(AA67:AA73)</f>
        <v>880</v>
      </c>
      <c r="AB74" s="82">
        <f t="shared" ref="AB74:AI74" si="284">SUM(AB67:AB73)</f>
        <v>480</v>
      </c>
      <c r="AC74" s="82">
        <f t="shared" si="284"/>
        <v>816000</v>
      </c>
      <c r="AD74" s="82">
        <f t="shared" si="284"/>
        <v>90</v>
      </c>
      <c r="AE74" s="82">
        <f t="shared" si="284"/>
        <v>198000</v>
      </c>
      <c r="AF74" s="82">
        <f t="shared" si="284"/>
        <v>85</v>
      </c>
      <c r="AG74" s="82">
        <f t="shared" si="284"/>
        <v>187000</v>
      </c>
      <c r="AH74" s="82">
        <f t="shared" si="284"/>
        <v>225</v>
      </c>
      <c r="AI74" s="82">
        <f t="shared" si="284"/>
        <v>315000</v>
      </c>
      <c r="AJ74" s="87">
        <f>SUM(AJ67:AJ73)</f>
        <v>1516000</v>
      </c>
      <c r="AK74" s="82">
        <f t="shared" si="255"/>
        <v>1722.7272727272727</v>
      </c>
      <c r="AL74" s="86"/>
      <c r="AM74" s="82">
        <f>SUM(AM67:AM73)</f>
        <v>510</v>
      </c>
      <c r="AN74" s="82">
        <f>SUM(AN67:AN73)</f>
        <v>0</v>
      </c>
      <c r="AO74" s="76" t="e">
        <f>(AJ74+BH74)/AN74</f>
        <v>#DIV/0!</v>
      </c>
      <c r="AP74" s="43"/>
      <c r="AR74" s="109" t="s">
        <v>48</v>
      </c>
      <c r="AS74" s="110">
        <f>AA74/AU74</f>
        <v>293.33333333333331</v>
      </c>
      <c r="AT74" s="111" t="s">
        <v>49</v>
      </c>
      <c r="AU74" s="112">
        <v>3</v>
      </c>
      <c r="AV74" s="112"/>
      <c r="AW74" s="117" t="s">
        <v>3</v>
      </c>
      <c r="AX74" s="81">
        <f>SUM(AX67:AX73)</f>
        <v>0</v>
      </c>
      <c r="AY74" s="81">
        <f>SUM(AY67:AY73)</f>
        <v>880</v>
      </c>
      <c r="AZ74" s="81">
        <f t="shared" ref="AZ74:BG74" si="285">SUM(AZ67:AZ73)</f>
        <v>84</v>
      </c>
      <c r="BA74" s="81">
        <f t="shared" si="285"/>
        <v>0</v>
      </c>
      <c r="BB74" s="81">
        <f t="shared" si="285"/>
        <v>120</v>
      </c>
      <c r="BC74" s="81">
        <f t="shared" si="285"/>
        <v>0</v>
      </c>
      <c r="BD74" s="81">
        <f t="shared" si="285"/>
        <v>60</v>
      </c>
      <c r="BE74" s="81">
        <f t="shared" si="285"/>
        <v>0</v>
      </c>
      <c r="BF74" s="81">
        <f t="shared" si="285"/>
        <v>0</v>
      </c>
      <c r="BG74" s="81">
        <f t="shared" si="285"/>
        <v>0</v>
      </c>
      <c r="BH74" s="81">
        <f>SUM(BH67:BH73)</f>
        <v>2784000</v>
      </c>
      <c r="BI74" s="81">
        <f>BH74/AY74</f>
        <v>3163.6363636363635</v>
      </c>
      <c r="BJ74" s="81">
        <f>SUM(BJ67:BJ73)</f>
        <v>1516000</v>
      </c>
      <c r="BK74" s="81">
        <f t="shared" si="271"/>
        <v>1722.7272727272727</v>
      </c>
      <c r="BL74" s="118">
        <f>SUM(BL67:BL73)</f>
        <v>4300000</v>
      </c>
      <c r="BM74" s="81">
        <f>BL74/AY74</f>
        <v>4886.363636363636</v>
      </c>
      <c r="BN74" s="92"/>
      <c r="BO74" s="102" t="e">
        <f t="shared" si="272"/>
        <v>#DIV/0!</v>
      </c>
      <c r="BP74" s="43"/>
      <c r="BR74" s="63" t="s">
        <v>48</v>
      </c>
      <c r="BS74" s="103">
        <f>AY74/BU74</f>
        <v>293.33333333333331</v>
      </c>
      <c r="BT74" s="62" t="s">
        <v>49</v>
      </c>
      <c r="BU74" s="42">
        <f>W74</f>
        <v>3</v>
      </c>
      <c r="BV74" s="188" t="s">
        <v>3</v>
      </c>
      <c r="BW74" s="189">
        <f>SUM(BW67:BW73)</f>
        <v>0</v>
      </c>
      <c r="BX74" s="81">
        <f>SUM(BX67:BX73)</f>
        <v>974</v>
      </c>
      <c r="BY74" s="81">
        <f>SUM(BY67:BY73)</f>
        <v>2850250</v>
      </c>
      <c r="BZ74" s="81">
        <f t="shared" si="262"/>
        <v>2926.3347022587268</v>
      </c>
      <c r="CA74" s="81">
        <f>SUM(CA67:CA73)</f>
        <v>1537350</v>
      </c>
      <c r="CB74" s="81">
        <f>CA74/BX74</f>
        <v>1578.388090349076</v>
      </c>
      <c r="CC74" s="81"/>
      <c r="CD74" s="81">
        <f>SUM(CD67:CD73)</f>
        <v>4464600</v>
      </c>
      <c r="CE74" s="81">
        <f>CD74/BX74</f>
        <v>4583.7782340862423</v>
      </c>
      <c r="CF74" s="207">
        <f>SUM(CF67:CF73)</f>
        <v>0</v>
      </c>
      <c r="CG74" s="102" t="e">
        <f>CD74/CF74</f>
        <v>#DIV/0!</v>
      </c>
      <c r="CI74" s="325" t="e">
        <f>SUM(CI67:CI73)/CH73</f>
        <v>#DIV/0!</v>
      </c>
      <c r="CJ74" s="330" t="e">
        <f>SUM(CJ67:CJ73)/CH73</f>
        <v>#DIV/0!</v>
      </c>
      <c r="CK74" s="351" t="e">
        <f>SUM(CK67:CK73)/CH73</f>
        <v>#DIV/0!</v>
      </c>
      <c r="CL74" s="351" t="e">
        <f>SUM(CL67:CL73)/CH73</f>
        <v>#DIV/0!</v>
      </c>
      <c r="CM74" s="351" t="e">
        <f>SUM(CM67:CM73)/CH73</f>
        <v>#DIV/0!</v>
      </c>
      <c r="CN74" s="353" t="e">
        <f>SUM(CK74:CM74)/3</f>
        <v>#DIV/0!</v>
      </c>
    </row>
    <row r="75" spans="1:92" s="38" customFormat="1" ht="20.25" hidden="1" customHeigh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7"/>
    </row>
    <row r="76" spans="1:92" ht="30.5" hidden="1" customHeight="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row>
    <row r="77" spans="1:92" ht="32.25" hidden="1" customHeigh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1"/>
      <c r="CE77" s="93"/>
      <c r="CF77" s="93"/>
      <c r="CG77" s="14"/>
    </row>
    <row r="78" spans="1:92" ht="32.25" hidden="1" customHeigh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5"/>
      <c r="CE78" s="94"/>
      <c r="CF78" s="94"/>
    </row>
    <row r="79" spans="1:92"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13" t="s">
        <v>29</v>
      </c>
      <c r="CE79" s="95"/>
      <c r="CF79" s="95"/>
      <c r="CG79" s="39"/>
    </row>
    <row r="80" spans="1:92"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19" t="e">
        <f>#REF!*BX80</f>
        <v>#REF!</v>
      </c>
      <c r="CE80" s="96"/>
      <c r="CF80" s="96"/>
      <c r="CG80" s="40"/>
    </row>
    <row r="81" spans="1:85"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85"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85"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t="s">
        <v>29</v>
      </c>
      <c r="CE83" s="69"/>
      <c r="CF83" s="69"/>
    </row>
    <row r="84" spans="1:85" s="11" customFormat="1" ht="32.25" hidden="1" customHeight="1">
      <c r="A84" s="1478"/>
      <c r="B84" s="1479"/>
      <c r="C84" s="28">
        <f t="shared" ref="C84:P84" si="286">C74-C80</f>
        <v>880</v>
      </c>
      <c r="D84" s="28">
        <f t="shared" si="286"/>
        <v>480</v>
      </c>
      <c r="E84" s="28"/>
      <c r="F84" s="28"/>
      <c r="G84" s="28">
        <f t="shared" si="286"/>
        <v>342000</v>
      </c>
      <c r="H84" s="28"/>
      <c r="I84" s="28">
        <f t="shared" si="286"/>
        <v>408000</v>
      </c>
      <c r="J84" s="28"/>
      <c r="K84" s="29">
        <f t="shared" si="286"/>
        <v>450000</v>
      </c>
      <c r="L84" s="29"/>
      <c r="M84" s="29"/>
      <c r="N84" s="28">
        <f t="shared" si="286"/>
        <v>0</v>
      </c>
      <c r="O84" s="28"/>
      <c r="P84" s="28">
        <f t="shared" si="286"/>
        <v>0</v>
      </c>
      <c r="Q84" s="1"/>
      <c r="R84" s="1"/>
      <c r="T84" s="113"/>
      <c r="U84" s="113"/>
      <c r="V84" s="113"/>
      <c r="W84" s="113"/>
      <c r="X84" s="113"/>
      <c r="Y84" s="1478"/>
      <c r="Z84" s="1479"/>
      <c r="AA84" s="28">
        <f>AA74-AA80</f>
        <v>880</v>
      </c>
      <c r="AB84" s="28">
        <f>AB74-AB80</f>
        <v>480</v>
      </c>
      <c r="AC84" s="28"/>
      <c r="AD84" s="28"/>
      <c r="AE84" s="28">
        <f>AE74-AE80</f>
        <v>198000</v>
      </c>
      <c r="AF84" s="28"/>
      <c r="AG84" s="28">
        <f>AG74-AG80</f>
        <v>187000</v>
      </c>
      <c r="AH84" s="28"/>
      <c r="AI84" s="29">
        <f>AI74-AI80</f>
        <v>315000</v>
      </c>
      <c r="AJ84" s="29"/>
      <c r="AK84" s="29"/>
      <c r="AL84" s="28">
        <f>AL74-AL80</f>
        <v>0</v>
      </c>
      <c r="AM84" s="28"/>
      <c r="AN84" s="28">
        <f>AN74-AN80</f>
        <v>0</v>
      </c>
      <c r="AO84" s="1"/>
      <c r="AP84" s="1"/>
      <c r="AR84" s="113"/>
      <c r="AS84" s="113"/>
      <c r="AT84" s="113"/>
      <c r="AU84" s="113"/>
      <c r="AV84" s="113"/>
      <c r="AW84" s="1478"/>
      <c r="AX84" s="1479"/>
      <c r="AY84" s="28">
        <f>AY74-AY80</f>
        <v>880</v>
      </c>
      <c r="AZ84" s="28">
        <f>AZ74-AZ80</f>
        <v>84</v>
      </c>
      <c r="BA84" s="28"/>
      <c r="BB84" s="28"/>
      <c r="BC84" s="28">
        <f>BC74-BC80</f>
        <v>0</v>
      </c>
      <c r="BD84" s="28"/>
      <c r="BE84" s="28">
        <f>BE74-BE80</f>
        <v>0</v>
      </c>
      <c r="BF84" s="28"/>
      <c r="BG84" s="29">
        <f>BG74-BG80</f>
        <v>0</v>
      </c>
      <c r="BH84" s="29"/>
      <c r="BI84" s="29"/>
      <c r="BJ84" s="28">
        <f>BJ74-BJ80</f>
        <v>1516000</v>
      </c>
      <c r="BK84" s="28"/>
      <c r="BL84" s="28">
        <f>BL74-BL80</f>
        <v>4300000</v>
      </c>
      <c r="BM84" s="97"/>
      <c r="BN84" s="97"/>
      <c r="BO84" s="1"/>
      <c r="BP84" s="1"/>
      <c r="BV84" s="1478"/>
      <c r="BW84" s="1479"/>
      <c r="BX84" s="28">
        <f>BX74-BX80</f>
        <v>974</v>
      </c>
      <c r="BY84" s="29"/>
      <c r="BZ84" s="29"/>
      <c r="CA84" s="28" t="e">
        <f>CA74-CA80</f>
        <v>#REF!</v>
      </c>
      <c r="CB84" s="28"/>
      <c r="CC84" s="28"/>
      <c r="CD84" s="28" t="e">
        <f>CD74-CD80</f>
        <v>#REF!</v>
      </c>
      <c r="CE84" s="97"/>
      <c r="CF84" s="97"/>
      <c r="CG84" s="1"/>
    </row>
    <row r="85" spans="1:85" s="11" customFormat="1" ht="32.25" hidden="1" customHeight="1">
      <c r="A85" s="1478"/>
      <c r="B85" s="1479"/>
      <c r="C85" s="30" t="e">
        <f>C74/C80</f>
        <v>#DIV/0!</v>
      </c>
      <c r="D85" s="30" t="e">
        <f t="shared" ref="D85:P85" si="287">D74/D80</f>
        <v>#DIV/0!</v>
      </c>
      <c r="E85" s="30"/>
      <c r="F85" s="30"/>
      <c r="G85" s="30" t="e">
        <f t="shared" si="287"/>
        <v>#DIV/0!</v>
      </c>
      <c r="H85" s="30"/>
      <c r="I85" s="30" t="e">
        <f t="shared" si="287"/>
        <v>#DIV/0!</v>
      </c>
      <c r="J85" s="30"/>
      <c r="K85" s="30" t="e">
        <f t="shared" si="287"/>
        <v>#DIV/0!</v>
      </c>
      <c r="L85" s="30"/>
      <c r="M85" s="30"/>
      <c r="N85" s="30" t="e">
        <f t="shared" si="287"/>
        <v>#DIV/0!</v>
      </c>
      <c r="O85" s="30"/>
      <c r="P85" s="30" t="e">
        <f t="shared" si="287"/>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t="e">
        <f>CD74/CD80</f>
        <v>#REF!</v>
      </c>
      <c r="CE85" s="98"/>
      <c r="CF85" s="98"/>
      <c r="CG85" s="1"/>
    </row>
    <row r="86" spans="1:85"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row>
    <row r="87" spans="1:85"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t="s">
        <v>29</v>
      </c>
      <c r="CE87" s="69"/>
      <c r="CF87" s="69"/>
      <c r="CG87" s="1"/>
    </row>
    <row r="88" spans="1:85"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99"/>
      <c r="CF88" s="99"/>
      <c r="CG88" s="1"/>
    </row>
    <row r="89" spans="1:85"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row>
    <row r="90" spans="1:85"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t="s">
        <v>29</v>
      </c>
      <c r="CE90" s="69"/>
      <c r="CF90" s="69"/>
      <c r="CG90" s="1"/>
    </row>
    <row r="91" spans="1:85" s="11" customFormat="1" ht="30" hidden="1" customHeight="1">
      <c r="A91" s="1478"/>
      <c r="B91" s="1479"/>
      <c r="C91" s="22">
        <f>C74-C88</f>
        <v>880</v>
      </c>
      <c r="D91" s="22">
        <f t="shared" ref="D91:P91" si="288">D74-D88</f>
        <v>480</v>
      </c>
      <c r="E91" s="22"/>
      <c r="F91" s="22"/>
      <c r="G91" s="22">
        <f t="shared" si="288"/>
        <v>342000</v>
      </c>
      <c r="H91" s="22"/>
      <c r="I91" s="22">
        <f t="shared" si="288"/>
        <v>408000</v>
      </c>
      <c r="J91" s="22"/>
      <c r="K91" s="22">
        <f t="shared" si="288"/>
        <v>450000</v>
      </c>
      <c r="L91" s="22"/>
      <c r="M91" s="22"/>
      <c r="N91" s="22">
        <f t="shared" si="288"/>
        <v>0</v>
      </c>
      <c r="O91" s="22"/>
      <c r="P91" s="22">
        <f t="shared" si="288"/>
        <v>0</v>
      </c>
      <c r="Q91" s="1"/>
      <c r="R91" s="1"/>
      <c r="T91" s="113"/>
      <c r="U91" s="113"/>
      <c r="V91" s="113"/>
      <c r="W91" s="113"/>
      <c r="X91" s="113"/>
      <c r="Y91" s="1478"/>
      <c r="Z91" s="1479"/>
      <c r="AA91" s="22">
        <f>AA74-AA88</f>
        <v>880</v>
      </c>
      <c r="AB91" s="22">
        <f>AB74-AB88</f>
        <v>480</v>
      </c>
      <c r="AC91" s="22"/>
      <c r="AD91" s="22"/>
      <c r="AE91" s="22">
        <f>AE74-AE88</f>
        <v>198000</v>
      </c>
      <c r="AF91" s="22"/>
      <c r="AG91" s="22">
        <f>AG74-AG88</f>
        <v>187000</v>
      </c>
      <c r="AH91" s="22"/>
      <c r="AI91" s="22">
        <f>AI74-AI88</f>
        <v>315000</v>
      </c>
      <c r="AJ91" s="22"/>
      <c r="AK91" s="22"/>
      <c r="AL91" s="22">
        <f>AL74-AL88</f>
        <v>0</v>
      </c>
      <c r="AM91" s="22"/>
      <c r="AN91" s="22">
        <f>AN74-AN88</f>
        <v>0</v>
      </c>
      <c r="AO91" s="1"/>
      <c r="AP91" s="1"/>
      <c r="AR91" s="113"/>
      <c r="AS91" s="113"/>
      <c r="AT91" s="113"/>
      <c r="AU91" s="113"/>
      <c r="AV91" s="113"/>
      <c r="AW91" s="1478"/>
      <c r="AX91" s="1479"/>
      <c r="AY91" s="22">
        <f>AY74-AY88</f>
        <v>880</v>
      </c>
      <c r="AZ91" s="22">
        <f>AZ74-AZ88</f>
        <v>84</v>
      </c>
      <c r="BA91" s="22"/>
      <c r="BB91" s="22"/>
      <c r="BC91" s="22">
        <f>BC74-BC88</f>
        <v>0</v>
      </c>
      <c r="BD91" s="22"/>
      <c r="BE91" s="22">
        <f>BE74-BE88</f>
        <v>0</v>
      </c>
      <c r="BF91" s="22"/>
      <c r="BG91" s="22">
        <f>BG74-BG88</f>
        <v>0</v>
      </c>
      <c r="BH91" s="22"/>
      <c r="BI91" s="22"/>
      <c r="BJ91" s="22">
        <f>BJ74-BJ88</f>
        <v>1516000</v>
      </c>
      <c r="BK91" s="22"/>
      <c r="BL91" s="22">
        <f>BL74-BL88</f>
        <v>4300000</v>
      </c>
      <c r="BM91" s="100"/>
      <c r="BN91" s="100"/>
      <c r="BO91" s="1"/>
      <c r="BP91" s="1"/>
      <c r="BV91" s="1478"/>
      <c r="BW91" s="1479"/>
      <c r="BX91" s="22">
        <f>BX74-BX88</f>
        <v>974</v>
      </c>
      <c r="BY91" s="22"/>
      <c r="BZ91" s="22"/>
      <c r="CA91" s="22">
        <f>CA74-CA88</f>
        <v>1537350</v>
      </c>
      <c r="CB91" s="22"/>
      <c r="CC91" s="22"/>
      <c r="CD91" s="22">
        <f>CD74-CD88</f>
        <v>4464600</v>
      </c>
      <c r="CE91" s="100"/>
      <c r="CF91" s="100"/>
      <c r="CG91" s="1"/>
    </row>
    <row r="92" spans="1:85" s="11" customFormat="1" ht="32" hidden="1" customHeight="1">
      <c r="A92" s="1478"/>
      <c r="B92" s="1479"/>
      <c r="C92" s="64" t="e">
        <f>C74/C88</f>
        <v>#DIV/0!</v>
      </c>
      <c r="D92" s="64" t="e">
        <f t="shared" ref="D92:P92" si="289">D74/D88</f>
        <v>#DIV/0!</v>
      </c>
      <c r="E92" s="64"/>
      <c r="F92" s="64"/>
      <c r="G92" s="64" t="e">
        <f t="shared" si="289"/>
        <v>#DIV/0!</v>
      </c>
      <c r="H92" s="64"/>
      <c r="I92" s="64" t="e">
        <f t="shared" si="289"/>
        <v>#DIV/0!</v>
      </c>
      <c r="J92" s="64"/>
      <c r="K92" s="64" t="e">
        <f t="shared" si="289"/>
        <v>#DIV/0!</v>
      </c>
      <c r="L92" s="25"/>
      <c r="M92" s="25"/>
      <c r="N92" s="25" t="e">
        <f t="shared" si="289"/>
        <v>#DIV/0!</v>
      </c>
      <c r="O92" s="25"/>
      <c r="P92" s="25" t="e">
        <f t="shared" si="289"/>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t="e">
        <f>CD74/CD88</f>
        <v>#DIV/0!</v>
      </c>
      <c r="CE92" s="72"/>
      <c r="CF92" s="72"/>
      <c r="CG92" s="17"/>
    </row>
    <row r="93" spans="1:85" s="11" customFormat="1" ht="69" customHeight="1" thickTop="1">
      <c r="A93" s="1489" t="s">
        <v>52</v>
      </c>
      <c r="B93" s="1489"/>
      <c r="C93" s="1489"/>
      <c r="D93" s="1489" t="s">
        <v>41</v>
      </c>
      <c r="E93" s="1489"/>
      <c r="F93" s="1489" t="s">
        <v>42</v>
      </c>
      <c r="G93" s="1489"/>
      <c r="H93" s="1489" t="s">
        <v>43</v>
      </c>
      <c r="I93" s="1489"/>
      <c r="J93" s="1489" t="s">
        <v>115</v>
      </c>
      <c r="K93" s="1489"/>
      <c r="L93" s="1489" t="s">
        <v>54</v>
      </c>
      <c r="M93" s="1489"/>
      <c r="N93" s="1487" t="s">
        <v>55</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
      <c r="AM93" s="1"/>
      <c r="AN93" s="1"/>
      <c r="AO93" s="1"/>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
      <c r="BM93" s="1"/>
      <c r="BN93" s="1"/>
      <c r="BO93" s="1"/>
      <c r="BP93" s="1"/>
      <c r="BV93" s="83"/>
      <c r="BW93" s="83"/>
      <c r="BX93" s="83"/>
      <c r="BY93" s="1490"/>
      <c r="BZ93" s="1490"/>
      <c r="CA93" s="1"/>
      <c r="CB93" s="1"/>
      <c r="CC93" s="203" t="s">
        <v>140</v>
      </c>
      <c r="CD93" s="195">
        <f>CD74/1.1</f>
        <v>4058727.2727272725</v>
      </c>
      <c r="CE93" s="202" t="s">
        <v>139</v>
      </c>
      <c r="CF93" s="196" t="e">
        <f>CD93/BL93</f>
        <v>#DIV/0!</v>
      </c>
      <c r="CG93" s="1"/>
    </row>
    <row r="94" spans="1:85"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c r="AM94" s="1"/>
      <c r="AN94" s="1"/>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c r="CD94" s="1"/>
      <c r="CE94" s="1"/>
      <c r="CF94" s="1"/>
      <c r="CG94" s="1"/>
    </row>
    <row r="95" spans="1:85" ht="66" customHeight="1" thickTop="1" thickBot="1">
      <c r="A95" s="1489"/>
      <c r="B95" s="1489"/>
      <c r="C95" s="1489"/>
      <c r="D95" s="150">
        <f>D74/(D74+F74+H74+J74)</f>
        <v>0.54545454545454541</v>
      </c>
      <c r="E95" s="66">
        <f>E74/(E74+G74+I74+K74)</f>
        <v>0.56896551724137934</v>
      </c>
      <c r="F95" s="150">
        <f>F74/(D74+F74+H74+J74)</f>
        <v>0.10227272727272728</v>
      </c>
      <c r="G95" s="66">
        <f>G74/(E74+G74+I74+K74)</f>
        <v>0.12284482758620689</v>
      </c>
      <c r="H95" s="150">
        <f>H74/(D74+F74+H74+J74)</f>
        <v>9.6590909090909088E-2</v>
      </c>
      <c r="I95" s="66">
        <f>I74/(E74+G74+I74+K74)</f>
        <v>0.14655172413793102</v>
      </c>
      <c r="J95" s="150">
        <f>J74/(D74+F74+H74+J74)</f>
        <v>0.25568181818181818</v>
      </c>
      <c r="K95" s="66">
        <f>K74/(E74+G74+I74+K74)</f>
        <v>0.16163793103448276</v>
      </c>
      <c r="L95" s="66">
        <f>D95+F95+H95+J95</f>
        <v>1</v>
      </c>
      <c r="M95" s="66">
        <f>E95+G95+I95+K95</f>
        <v>1</v>
      </c>
      <c r="P95" s="1">
        <v>1560</v>
      </c>
      <c r="Q95" s="146">
        <f>O74*P95</f>
        <v>795600</v>
      </c>
      <c r="Y95" s="1489"/>
      <c r="Z95" s="1489"/>
      <c r="AA95" s="1489"/>
      <c r="AB95" s="66">
        <f>AB74/(AB74+AD74+AF74+AH74)</f>
        <v>0.54545454545454541</v>
      </c>
      <c r="AC95" s="66">
        <f>AC74/(AC74+AE74+AG74+AI74)</f>
        <v>0.53825857519788922</v>
      </c>
      <c r="AD95" s="66">
        <f>AD74/(AB74+AD74+AF74+AH74)</f>
        <v>0.10227272727272728</v>
      </c>
      <c r="AE95" s="66">
        <f>AE74/(AC74+AE74+AG74+AI74)</f>
        <v>0.13060686015831136</v>
      </c>
      <c r="AF95" s="66">
        <f>AF74/(AB74+AD74+AF74+AH74)</f>
        <v>9.6590909090909088E-2</v>
      </c>
      <c r="AG95" s="66">
        <f>AG74/(AC74+AE74+AG74+AI74)</f>
        <v>0.12335092348284961</v>
      </c>
      <c r="AH95" s="66">
        <f>AH74/(AB74+AD74+AF74+AH74)</f>
        <v>0.25568181818181818</v>
      </c>
      <c r="AI95" s="66">
        <f>AI74/(AC74+AE74+AG74+AI74)</f>
        <v>0.20778364116094986</v>
      </c>
      <c r="AJ95" s="66">
        <f>AB95+AD95+AF95+AH95</f>
        <v>1</v>
      </c>
      <c r="AK95" s="66">
        <f>AC95+AE95+AG95+AI95</f>
        <v>1</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85"/>
      <c r="CF95" s="85"/>
      <c r="CG95" s="84" t="e">
        <f>CG74+#REF!</f>
        <v>#DIV/0!</v>
      </c>
    </row>
    <row r="96" spans="1:85" ht="17" thickTop="1"/>
    <row r="97" spans="1:50" ht="32" customHeight="1"/>
    <row r="98" spans="1:50" s="31" customFormat="1" ht="34.25" customHeight="1">
      <c r="A98" s="41" t="s">
        <v>88</v>
      </c>
      <c r="B98" s="42"/>
      <c r="T98" s="105"/>
      <c r="U98" s="105"/>
      <c r="V98" s="105"/>
      <c r="W98" s="105"/>
      <c r="X98" s="105"/>
      <c r="Y98" s="41"/>
      <c r="Z98" s="42"/>
      <c r="AR98" s="105"/>
      <c r="AS98" s="105"/>
      <c r="AT98" s="105"/>
      <c r="AU98" s="105"/>
      <c r="AV98" s="105"/>
      <c r="AW98" s="41"/>
      <c r="AX98" s="42"/>
    </row>
    <row r="99" spans="1:50"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row>
    <row r="100" spans="1:50"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1</v>
      </c>
      <c r="P100" s="1501">
        <f>K100*O100</f>
        <v>1815000</v>
      </c>
      <c r="Q100" s="1501"/>
      <c r="R100" s="131"/>
      <c r="S100" s="131"/>
      <c r="T100" s="1497">
        <f>M100*O100</f>
        <v>180</v>
      </c>
      <c r="U100" s="1497"/>
      <c r="V100" s="1497"/>
      <c r="W100" s="1497"/>
      <c r="Y100" s="11">
        <v>5500</v>
      </c>
      <c r="AA100" s="1">
        <v>5</v>
      </c>
      <c r="AB100" s="1">
        <v>483600</v>
      </c>
      <c r="AC100" s="148">
        <v>1221000</v>
      </c>
    </row>
    <row r="101" spans="1:50" ht="73" customHeight="1">
      <c r="A101" s="1497" t="s">
        <v>93</v>
      </c>
      <c r="B101" s="1497"/>
      <c r="C101" s="1497"/>
      <c r="D101" s="1497"/>
      <c r="E101" s="1502" t="s">
        <v>101</v>
      </c>
      <c r="F101" s="1502"/>
      <c r="G101" s="1502"/>
      <c r="H101" s="1502"/>
      <c r="I101" s="1499">
        <v>280</v>
      </c>
      <c r="J101" s="1499"/>
      <c r="K101" s="1500">
        <f t="shared" ref="K101:K106" si="290">I101*Y101</f>
        <v>1540000</v>
      </c>
      <c r="L101" s="1500"/>
      <c r="M101" s="1499">
        <v>170</v>
      </c>
      <c r="N101" s="1499"/>
      <c r="O101" s="143">
        <v>1</v>
      </c>
      <c r="P101" s="1501">
        <f t="shared" ref="P101:P106" si="291">K101*O101</f>
        <v>1540000</v>
      </c>
      <c r="Q101" s="1501"/>
      <c r="R101" s="131"/>
      <c r="S101" s="131"/>
      <c r="T101" s="1497">
        <f t="shared" ref="T101:T106" si="292">M101*O101</f>
        <v>170</v>
      </c>
      <c r="U101" s="1497"/>
      <c r="V101" s="1497"/>
      <c r="W101" s="1497"/>
      <c r="Y101" s="11">
        <v>5500</v>
      </c>
      <c r="AA101" s="1">
        <v>6</v>
      </c>
      <c r="AB101" s="16">
        <v>5545800</v>
      </c>
      <c r="AC101" s="148">
        <v>17338000</v>
      </c>
    </row>
    <row r="102" spans="1:50" ht="73" customHeight="1">
      <c r="A102" s="1497" t="s">
        <v>94</v>
      </c>
      <c r="B102" s="1497"/>
      <c r="C102" s="1497"/>
      <c r="D102" s="1497"/>
      <c r="E102" s="1502" t="s">
        <v>103</v>
      </c>
      <c r="F102" s="1502"/>
      <c r="G102" s="1502"/>
      <c r="H102" s="1502"/>
      <c r="I102" s="1499">
        <v>220</v>
      </c>
      <c r="J102" s="1499"/>
      <c r="K102" s="1500">
        <f t="shared" si="290"/>
        <v>1210000</v>
      </c>
      <c r="L102" s="1500"/>
      <c r="M102" s="1499">
        <v>160</v>
      </c>
      <c r="N102" s="1499"/>
      <c r="O102" s="143">
        <v>1</v>
      </c>
      <c r="P102" s="1501">
        <f t="shared" si="291"/>
        <v>1210000</v>
      </c>
      <c r="Q102" s="1501"/>
      <c r="R102" s="131"/>
      <c r="S102" s="131"/>
      <c r="T102" s="1497">
        <f t="shared" si="292"/>
        <v>160</v>
      </c>
      <c r="U102" s="1497"/>
      <c r="V102" s="1497"/>
      <c r="W102" s="1497"/>
      <c r="Y102" s="11">
        <v>5500</v>
      </c>
      <c r="AA102" s="1">
        <v>7</v>
      </c>
      <c r="AB102" s="16">
        <v>7706400</v>
      </c>
      <c r="AC102" s="148">
        <v>35016000</v>
      </c>
    </row>
    <row r="103" spans="1:50" ht="73" customHeight="1">
      <c r="A103" s="1497" t="s">
        <v>96</v>
      </c>
      <c r="B103" s="1497"/>
      <c r="C103" s="1497"/>
      <c r="D103" s="1497"/>
      <c r="E103" s="1502" t="s">
        <v>104</v>
      </c>
      <c r="F103" s="1502"/>
      <c r="G103" s="1502"/>
      <c r="H103" s="1502"/>
      <c r="I103" s="1499">
        <v>180</v>
      </c>
      <c r="J103" s="1499"/>
      <c r="K103" s="1500">
        <f t="shared" si="290"/>
        <v>990000</v>
      </c>
      <c r="L103" s="1500"/>
      <c r="M103" s="1499">
        <v>150</v>
      </c>
      <c r="N103" s="1499"/>
      <c r="O103" s="143"/>
      <c r="P103" s="1501">
        <f t="shared" si="291"/>
        <v>0</v>
      </c>
      <c r="Q103" s="1501"/>
      <c r="R103" s="131"/>
      <c r="S103" s="131"/>
      <c r="T103" s="1497">
        <f t="shared" si="292"/>
        <v>0</v>
      </c>
      <c r="U103" s="1497"/>
      <c r="V103" s="1497"/>
      <c r="W103" s="1497"/>
      <c r="Y103" s="11">
        <v>5500</v>
      </c>
      <c r="AA103" s="1">
        <v>8</v>
      </c>
      <c r="AB103" s="16">
        <v>9126000</v>
      </c>
      <c r="AC103" s="148">
        <v>39760000</v>
      </c>
    </row>
    <row r="104" spans="1:50" ht="73" customHeight="1">
      <c r="A104" s="1497" t="s">
        <v>97</v>
      </c>
      <c r="B104" s="1497"/>
      <c r="C104" s="1497"/>
      <c r="D104" s="1497"/>
      <c r="E104" s="1502" t="s">
        <v>105</v>
      </c>
      <c r="F104" s="1502"/>
      <c r="G104" s="1502"/>
      <c r="H104" s="1502"/>
      <c r="I104" s="1499">
        <v>130</v>
      </c>
      <c r="J104" s="1499"/>
      <c r="K104" s="1500">
        <f t="shared" si="290"/>
        <v>715000</v>
      </c>
      <c r="L104" s="1500"/>
      <c r="M104" s="1499">
        <v>140</v>
      </c>
      <c r="N104" s="1499"/>
      <c r="O104" s="143"/>
      <c r="P104" s="1501">
        <f t="shared" si="291"/>
        <v>0</v>
      </c>
      <c r="Q104" s="1501"/>
      <c r="R104" s="131"/>
      <c r="S104" s="131"/>
      <c r="T104" s="1497">
        <f t="shared" si="292"/>
        <v>0</v>
      </c>
      <c r="U104" s="1497"/>
      <c r="V104" s="1497"/>
      <c r="W104" s="1497"/>
      <c r="Y104" s="11">
        <v>5500</v>
      </c>
      <c r="AA104" s="1">
        <v>9</v>
      </c>
      <c r="AB104" s="16">
        <f>Q95</f>
        <v>795600</v>
      </c>
      <c r="AC104" s="151">
        <v>4300000</v>
      </c>
    </row>
    <row r="105" spans="1:50" ht="73" customHeight="1">
      <c r="A105" s="1497" t="s">
        <v>83</v>
      </c>
      <c r="B105" s="1497"/>
      <c r="C105" s="1497"/>
      <c r="D105" s="1497"/>
      <c r="E105" s="1502" t="s">
        <v>106</v>
      </c>
      <c r="F105" s="1502"/>
      <c r="G105" s="1502"/>
      <c r="H105" s="1502"/>
      <c r="I105" s="1499">
        <v>100</v>
      </c>
      <c r="J105" s="1499"/>
      <c r="K105" s="1500">
        <f t="shared" si="290"/>
        <v>550000</v>
      </c>
      <c r="L105" s="1500"/>
      <c r="M105" s="1499">
        <v>120</v>
      </c>
      <c r="N105" s="1499"/>
      <c r="O105" s="143"/>
      <c r="P105" s="1501">
        <f t="shared" si="291"/>
        <v>0</v>
      </c>
      <c r="Q105" s="1501"/>
      <c r="R105" s="131"/>
      <c r="S105" s="131"/>
      <c r="T105" s="1497">
        <f t="shared" si="292"/>
        <v>0</v>
      </c>
      <c r="U105" s="1497"/>
      <c r="V105" s="1497"/>
      <c r="W105" s="1497"/>
      <c r="Y105" s="11">
        <v>5500</v>
      </c>
      <c r="AB105" s="149">
        <f>SUM(AB100:AB104)</f>
        <v>23657400</v>
      </c>
      <c r="AC105" s="154">
        <f>SUM(AC100:AC104)</f>
        <v>97635000</v>
      </c>
      <c r="AD105" s="155">
        <f>AB105/AC105</f>
        <v>0.2423045014595176</v>
      </c>
    </row>
    <row r="106" spans="1:50" ht="73" customHeight="1" thickBot="1">
      <c r="A106" s="1497" t="s">
        <v>85</v>
      </c>
      <c r="B106" s="1497"/>
      <c r="C106" s="1497"/>
      <c r="D106" s="1497"/>
      <c r="E106" s="1502" t="s">
        <v>107</v>
      </c>
      <c r="F106" s="1502"/>
      <c r="G106" s="1502"/>
      <c r="H106" s="1502"/>
      <c r="I106" s="1499">
        <v>60</v>
      </c>
      <c r="J106" s="1499"/>
      <c r="K106" s="1500">
        <f t="shared" si="290"/>
        <v>330000</v>
      </c>
      <c r="L106" s="1500"/>
      <c r="M106" s="1499">
        <v>95</v>
      </c>
      <c r="N106" s="1499"/>
      <c r="O106" s="143"/>
      <c r="P106" s="1501">
        <f t="shared" si="291"/>
        <v>0</v>
      </c>
      <c r="Q106" s="1501"/>
      <c r="R106" s="131"/>
      <c r="S106" s="131"/>
      <c r="T106" s="1497">
        <f t="shared" si="292"/>
        <v>0</v>
      </c>
      <c r="U106" s="1497"/>
      <c r="V106" s="1497"/>
      <c r="W106" s="1497"/>
      <c r="Y106" s="11">
        <v>5500</v>
      </c>
    </row>
    <row r="107" spans="1:50" ht="73" customHeight="1" thickTop="1" thickBot="1">
      <c r="A107" s="1497"/>
      <c r="B107" s="1497"/>
      <c r="C107" s="1497"/>
      <c r="D107" s="1497"/>
      <c r="E107" s="1511"/>
      <c r="F107" s="1511"/>
      <c r="G107" s="1511"/>
      <c r="H107" s="1511"/>
      <c r="I107" s="1497"/>
      <c r="J107" s="1497"/>
      <c r="K107" s="1497"/>
      <c r="L107" s="1497"/>
      <c r="M107" s="1497"/>
      <c r="N107" s="1497"/>
      <c r="O107" s="130">
        <f>SUM(O100:O106)</f>
        <v>3</v>
      </c>
      <c r="P107" s="1512">
        <f>SUM(P100:Q106)</f>
        <v>4565000</v>
      </c>
      <c r="Q107" s="1497"/>
      <c r="R107" s="131"/>
      <c r="S107" s="131"/>
      <c r="T107" s="1497">
        <f>SUM(T100:W106)</f>
        <v>510</v>
      </c>
      <c r="U107" s="1497"/>
      <c r="V107" s="1497"/>
      <c r="W107" s="1497"/>
      <c r="Y107" s="1504">
        <f>P107/T107</f>
        <v>8950.9803921568619</v>
      </c>
      <c r="Z107" s="1505"/>
      <c r="AA107" s="1506"/>
    </row>
    <row r="108" spans="1:50" ht="73" customHeight="1" thickBot="1">
      <c r="A108" s="1488"/>
      <c r="B108" s="1488"/>
      <c r="C108" s="1488"/>
      <c r="D108" s="1488"/>
      <c r="E108" s="1488"/>
      <c r="F108" s="1488"/>
      <c r="G108" s="1488"/>
      <c r="H108" s="1488"/>
      <c r="I108" s="1488"/>
      <c r="J108" s="1488"/>
      <c r="K108" s="1488"/>
      <c r="L108" s="1488"/>
      <c r="M108" s="1488"/>
      <c r="N108" s="1488"/>
      <c r="O108" s="46"/>
      <c r="P108" s="1507">
        <f>Q95/P107</f>
        <v>0.17428258488499451</v>
      </c>
      <c r="Q108" s="1507"/>
      <c r="T108" s="1395"/>
      <c r="U108" s="1395"/>
      <c r="V108" s="1395"/>
      <c r="W108" s="1395"/>
      <c r="Y108" s="1508" t="s">
        <v>109</v>
      </c>
      <c r="Z108" s="1509"/>
      <c r="AA108" s="1510"/>
    </row>
    <row r="109" spans="1:50" ht="32" customHeight="1" thickTop="1"/>
    <row r="110" spans="1:50" ht="32" customHeight="1"/>
    <row r="111" spans="1:50" ht="32" customHeight="1"/>
    <row r="112" spans="1:50" ht="32" customHeight="1"/>
    <row r="113" ht="32" customHeight="1"/>
  </sheetData>
  <mergeCells count="194">
    <mergeCell ref="CP24:CT24"/>
    <mergeCell ref="Y107:AA107"/>
    <mergeCell ref="A108:D108"/>
    <mergeCell ref="E108:H108"/>
    <mergeCell ref="I108:J108"/>
    <mergeCell ref="K108:L108"/>
    <mergeCell ref="M108:N108"/>
    <mergeCell ref="P108:Q108"/>
    <mergeCell ref="T108:W108"/>
    <mergeCell ref="Y108:AA108"/>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T104:W104"/>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T102:W102"/>
    <mergeCell ref="A103:D103"/>
    <mergeCell ref="E103:H103"/>
    <mergeCell ref="I103:J103"/>
    <mergeCell ref="K103:L103"/>
    <mergeCell ref="M103:N103"/>
    <mergeCell ref="P103:Q103"/>
    <mergeCell ref="T103:W103"/>
    <mergeCell ref="A102:D102"/>
    <mergeCell ref="E102:H102"/>
    <mergeCell ref="I102:J102"/>
    <mergeCell ref="K102:L102"/>
    <mergeCell ref="M102:N102"/>
    <mergeCell ref="P102:Q102"/>
    <mergeCell ref="T100:W100"/>
    <mergeCell ref="A101:D101"/>
    <mergeCell ref="E101:H101"/>
    <mergeCell ref="I101:J101"/>
    <mergeCell ref="K101:L101"/>
    <mergeCell ref="M101:N101"/>
    <mergeCell ref="P101:Q101"/>
    <mergeCell ref="T101:W101"/>
    <mergeCell ref="A100:D100"/>
    <mergeCell ref="E100:H100"/>
    <mergeCell ref="I100:J100"/>
    <mergeCell ref="K100:L100"/>
    <mergeCell ref="M100:N100"/>
    <mergeCell ref="P100:Q100"/>
    <mergeCell ref="BJ95:BL95"/>
    <mergeCell ref="CA95:CD95"/>
    <mergeCell ref="A99:D99"/>
    <mergeCell ref="E99:H99"/>
    <mergeCell ref="I99:J99"/>
    <mergeCell ref="K99:L99"/>
    <mergeCell ref="M99:N99"/>
    <mergeCell ref="P99:Q99"/>
    <mergeCell ref="T99:W99"/>
    <mergeCell ref="Y93:AA95"/>
    <mergeCell ref="AB93:AC93"/>
    <mergeCell ref="AD93:AE93"/>
    <mergeCell ref="AF93:AG93"/>
    <mergeCell ref="AH93:AI93"/>
    <mergeCell ref="A93:C95"/>
    <mergeCell ref="D93:E93"/>
    <mergeCell ref="F93:G93"/>
    <mergeCell ref="H93:I93"/>
    <mergeCell ref="J93:K93"/>
    <mergeCell ref="L93:M93"/>
    <mergeCell ref="BV77:BW92"/>
    <mergeCell ref="BY77:CD77"/>
    <mergeCell ref="C78:P78"/>
    <mergeCell ref="AA78:AN78"/>
    <mergeCell ref="AY78:BL78"/>
    <mergeCell ref="BX78:CD78"/>
    <mergeCell ref="BY93:BZ93"/>
    <mergeCell ref="AJ93:AK93"/>
    <mergeCell ref="AZ93:BA93"/>
    <mergeCell ref="BB93:BC93"/>
    <mergeCell ref="BD93:BE93"/>
    <mergeCell ref="BF93:BG93"/>
    <mergeCell ref="BH93:BI93"/>
    <mergeCell ref="N93:Q93"/>
    <mergeCell ref="A77:B92"/>
    <mergeCell ref="C77:D77"/>
    <mergeCell ref="G77:P77"/>
    <mergeCell ref="Y77:Z92"/>
    <mergeCell ref="AA77:AB77"/>
    <mergeCell ref="AE77:AN77"/>
    <mergeCell ref="AW77:AX92"/>
    <mergeCell ref="AY77:AZ77"/>
    <mergeCell ref="BC77:BL77"/>
    <mergeCell ref="A64:B64"/>
    <mergeCell ref="Y64:Z64"/>
    <mergeCell ref="AW64:AX64"/>
    <mergeCell ref="BV64:BW64"/>
    <mergeCell ref="A65:Q65"/>
    <mergeCell ref="Y65:AO65"/>
    <mergeCell ref="AW65:BO65"/>
    <mergeCell ref="BV65:CG65"/>
    <mergeCell ref="CI45:CN45"/>
    <mergeCell ref="A54:B54"/>
    <mergeCell ref="Y54:Z54"/>
    <mergeCell ref="AW54:AX54"/>
    <mergeCell ref="BV54:BW54"/>
    <mergeCell ref="A55:Q55"/>
    <mergeCell ref="Y55:AO55"/>
    <mergeCell ref="AW55:BO55"/>
    <mergeCell ref="BV55:CG55"/>
    <mergeCell ref="CI55:CN55"/>
    <mergeCell ref="CI65:CN65"/>
    <mergeCell ref="A44:B44"/>
    <mergeCell ref="Y44:Z44"/>
    <mergeCell ref="AW44:AX44"/>
    <mergeCell ref="BV44:BW44"/>
    <mergeCell ref="A45:Q45"/>
    <mergeCell ref="Y45:AO45"/>
    <mergeCell ref="AW45:BO45"/>
    <mergeCell ref="BV45:CG45"/>
    <mergeCell ref="CI25:CN25"/>
    <mergeCell ref="A34:B34"/>
    <mergeCell ref="Y34:Z34"/>
    <mergeCell ref="AW34:AX34"/>
    <mergeCell ref="BV34:BW34"/>
    <mergeCell ref="A35:Q35"/>
    <mergeCell ref="Y35:AO35"/>
    <mergeCell ref="AW35:BO35"/>
    <mergeCell ref="BV35:CG35"/>
    <mergeCell ref="CI35:CN35"/>
    <mergeCell ref="A24:B24"/>
    <mergeCell ref="Y24:Z24"/>
    <mergeCell ref="AW24:AX24"/>
    <mergeCell ref="BV24:BW24"/>
    <mergeCell ref="A25:Q25"/>
    <mergeCell ref="Y25:AO25"/>
    <mergeCell ref="AW25:BO25"/>
    <mergeCell ref="BV25:CG25"/>
    <mergeCell ref="A14:B14"/>
    <mergeCell ref="Y14:Z14"/>
    <mergeCell ref="AW14:AX14"/>
    <mergeCell ref="BV14:BW14"/>
    <mergeCell ref="CP14:CT14"/>
    <mergeCell ref="A15:Q15"/>
    <mergeCell ref="Y15:AO15"/>
    <mergeCell ref="AW15:BO15"/>
    <mergeCell ref="BV15:CG15"/>
    <mergeCell ref="CI15:CN15"/>
    <mergeCell ref="AW4:AX4"/>
    <mergeCell ref="BV4:BW4"/>
    <mergeCell ref="CB4:CC4"/>
    <mergeCell ref="CI4:CN4"/>
    <mergeCell ref="A5:Q5"/>
    <mergeCell ref="T5:W5"/>
    <mergeCell ref="Y5:AO5"/>
    <mergeCell ref="AW5:BO5"/>
    <mergeCell ref="BV5:CG5"/>
    <mergeCell ref="CI5:CN5"/>
    <mergeCell ref="BV3:CE3"/>
    <mergeCell ref="A4:B4"/>
    <mergeCell ref="E4:K4"/>
    <mergeCell ref="L4:M4"/>
    <mergeCell ref="O4:Q4"/>
    <mergeCell ref="Y4:Z4"/>
    <mergeCell ref="AC4:AI4"/>
    <mergeCell ref="AJ4:AK4"/>
    <mergeCell ref="AM4:AO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BBC1-87D5-9044-9A0D-8E2C3DC69DC2}">
  <sheetPr>
    <tabColor rgb="FFFFC000"/>
    <pageSetUpPr fitToPage="1"/>
  </sheetPr>
  <dimension ref="A1:BR117"/>
  <sheetViews>
    <sheetView topLeftCell="AW101" zoomScale="50" zoomScaleNormal="25" workbookViewId="0">
      <selection activeCell="F111" sqref="F111"/>
    </sheetView>
  </sheetViews>
  <sheetFormatPr baseColWidth="10" defaultRowHeight="18"/>
  <cols>
    <col min="1" max="1" width="12.1640625" style="1110" bestFit="1" customWidth="1"/>
    <col min="2" max="2" width="10.83203125" style="1110"/>
    <col min="3" max="3" width="18.6640625" style="1110" bestFit="1" customWidth="1"/>
    <col min="4" max="4" width="34.5" style="1110" bestFit="1" customWidth="1"/>
    <col min="5" max="5" width="20.5" style="1110" bestFit="1" customWidth="1"/>
    <col min="6" max="6" width="34.5" style="1110" bestFit="1" customWidth="1"/>
    <col min="7" max="7" width="20.5" style="1110" bestFit="1" customWidth="1"/>
    <col min="8" max="8" width="27" style="1110" bestFit="1" customWidth="1"/>
    <col min="9" max="9" width="13.1640625" style="1110" bestFit="1" customWidth="1"/>
    <col min="10" max="10" width="29.83203125" style="1110" bestFit="1" customWidth="1"/>
    <col min="11" max="11" width="20.5" style="1110" bestFit="1" customWidth="1"/>
    <col min="12" max="14" width="11.5" style="1110" bestFit="1" customWidth="1"/>
    <col min="15" max="15" width="18.6640625" style="1110" bestFit="1" customWidth="1"/>
    <col min="16" max="16" width="22.33203125" style="1110" bestFit="1" customWidth="1"/>
    <col min="17" max="22" width="16.83203125" style="1110" bestFit="1" customWidth="1"/>
    <col min="23" max="24" width="12.1640625" style="1110" bestFit="1" customWidth="1"/>
    <col min="25" max="25" width="10.83203125" style="1110"/>
    <col min="26" max="26" width="18.6640625" style="1110" bestFit="1" customWidth="1"/>
    <col min="27" max="27" width="34.5" style="1110" bestFit="1" customWidth="1"/>
    <col min="28" max="28" width="20.5" style="1110" bestFit="1" customWidth="1"/>
    <col min="29" max="29" width="34.5" style="1110" bestFit="1" customWidth="1"/>
    <col min="30" max="30" width="20.5" style="1110" bestFit="1" customWidth="1"/>
    <col min="31" max="31" width="31.6640625" style="1110" bestFit="1" customWidth="1"/>
    <col min="32" max="32" width="23.33203125" style="1110" bestFit="1" customWidth="1"/>
    <col min="33" max="33" width="29.83203125" style="1110" bestFit="1" customWidth="1"/>
    <col min="34" max="34" width="20.5" style="1110" bestFit="1" customWidth="1"/>
    <col min="35" max="37" width="11.5" style="1110" bestFit="1" customWidth="1"/>
    <col min="38" max="38" width="15" style="1110" bestFit="1" customWidth="1"/>
    <col min="39" max="39" width="22.33203125" style="1110" bestFit="1" customWidth="1"/>
    <col min="40" max="43" width="16.83203125" style="1110" bestFit="1" customWidth="1"/>
    <col min="44" max="44" width="15.83203125" style="1110" bestFit="1" customWidth="1"/>
    <col min="45" max="45" width="16.83203125" style="1110" bestFit="1" customWidth="1"/>
    <col min="46" max="47" width="12.1640625" style="1110" bestFit="1" customWidth="1"/>
    <col min="48" max="48" width="10.83203125" style="1110"/>
    <col min="49" max="49" width="18.6640625" style="1110" bestFit="1" customWidth="1"/>
    <col min="50" max="50" width="34.5" style="1110" bestFit="1" customWidth="1"/>
    <col min="51" max="51" width="20.5" style="1110" bestFit="1" customWidth="1"/>
    <col min="52" max="52" width="34.5" style="1110" bestFit="1" customWidth="1"/>
    <col min="53" max="53" width="20.5" style="1110" bestFit="1" customWidth="1"/>
    <col min="54" max="54" width="31.6640625" style="1110" bestFit="1" customWidth="1"/>
    <col min="55" max="55" width="23.33203125" style="1110" bestFit="1" customWidth="1"/>
    <col min="56" max="56" width="29.83203125" style="1110" bestFit="1" customWidth="1"/>
    <col min="57" max="57" width="20.5" style="1110" bestFit="1" customWidth="1"/>
    <col min="58" max="61" width="16.83203125" style="1110" bestFit="1" customWidth="1"/>
    <col min="62" max="62" width="23.33203125" style="1110" bestFit="1" customWidth="1"/>
    <col min="63" max="67" width="16.83203125" style="1110" bestFit="1" customWidth="1"/>
    <col min="68" max="68" width="18.6640625" style="1110" bestFit="1" customWidth="1"/>
    <col min="69" max="69" width="12.1640625" style="1110" bestFit="1" customWidth="1"/>
    <col min="70" max="16384" width="10.83203125" style="1110"/>
  </cols>
  <sheetData>
    <row r="1" spans="1:70" s="1085" customFormat="1" ht="53" customHeight="1">
      <c r="A1" s="1180" t="s">
        <v>741</v>
      </c>
    </row>
    <row r="2" spans="1:70" s="1035" customFormat="1" ht="47" customHeight="1">
      <c r="A2" s="1520">
        <v>43616</v>
      </c>
      <c r="B2" s="1521"/>
      <c r="C2" s="1521"/>
      <c r="D2" s="1521"/>
      <c r="E2" s="1521"/>
      <c r="F2" s="1521"/>
      <c r="G2" s="1521"/>
      <c r="H2" s="1521"/>
      <c r="I2" s="1521"/>
      <c r="J2" s="1521"/>
      <c r="K2" s="1521"/>
      <c r="L2" s="1521"/>
      <c r="M2" s="1521"/>
      <c r="N2" s="1521"/>
      <c r="O2" s="1521"/>
      <c r="P2" s="1521"/>
      <c r="Q2" s="1521"/>
      <c r="R2" s="1521"/>
      <c r="S2" s="1521"/>
      <c r="T2" s="1521"/>
      <c r="U2" s="1521"/>
      <c r="V2" s="1522"/>
      <c r="W2" s="1111"/>
      <c r="X2" s="1520">
        <v>43982</v>
      </c>
      <c r="Y2" s="1521"/>
      <c r="Z2" s="1521"/>
      <c r="AA2" s="1521"/>
      <c r="AB2" s="1521"/>
      <c r="AC2" s="1521"/>
      <c r="AD2" s="1521"/>
      <c r="AE2" s="1521"/>
      <c r="AF2" s="1521"/>
      <c r="AG2" s="1521"/>
      <c r="AH2" s="1521"/>
      <c r="AI2" s="1521"/>
      <c r="AJ2" s="1521"/>
      <c r="AK2" s="1521"/>
      <c r="AL2" s="1521"/>
      <c r="AM2" s="1521"/>
      <c r="AN2" s="1521"/>
      <c r="AO2" s="1521"/>
      <c r="AP2" s="1521"/>
      <c r="AQ2" s="1521"/>
      <c r="AR2" s="1521"/>
      <c r="AS2" s="1522"/>
      <c r="AT2" s="1111"/>
      <c r="AU2" s="1520">
        <v>44347</v>
      </c>
      <c r="AV2" s="1521"/>
      <c r="AW2" s="1521"/>
      <c r="AX2" s="1521"/>
      <c r="AY2" s="1521"/>
      <c r="AZ2" s="1521"/>
      <c r="BA2" s="1521"/>
      <c r="BB2" s="1521"/>
      <c r="BC2" s="1521"/>
      <c r="BD2" s="1521"/>
      <c r="BE2" s="1521"/>
      <c r="BF2" s="1521"/>
      <c r="BG2" s="1521"/>
      <c r="BH2" s="1521"/>
      <c r="BI2" s="1521"/>
      <c r="BJ2" s="1521"/>
      <c r="BK2" s="1521"/>
      <c r="BL2" s="1521"/>
      <c r="BM2" s="1521"/>
      <c r="BN2" s="1521"/>
      <c r="BO2" s="1521"/>
      <c r="BP2" s="1522"/>
      <c r="BQ2" s="1111"/>
      <c r="BR2" s="1111"/>
    </row>
    <row r="3" spans="1:70" s="1035" customFormat="1" ht="47" customHeight="1">
      <c r="A3" s="1112" t="s">
        <v>13</v>
      </c>
      <c r="B3" s="1112" t="s">
        <v>666</v>
      </c>
      <c r="C3" s="1112" t="s">
        <v>1</v>
      </c>
      <c r="D3" s="1112" t="s">
        <v>39</v>
      </c>
      <c r="E3" s="1112" t="s">
        <v>40</v>
      </c>
      <c r="F3" s="1112" t="s">
        <v>37</v>
      </c>
      <c r="G3" s="1112" t="s">
        <v>38</v>
      </c>
      <c r="H3" s="1112" t="s">
        <v>127</v>
      </c>
      <c r="I3" s="1112" t="s">
        <v>478</v>
      </c>
      <c r="J3" s="1112" t="s">
        <v>126</v>
      </c>
      <c r="K3" s="1112" t="s">
        <v>77</v>
      </c>
      <c r="L3" s="1113" t="s">
        <v>613</v>
      </c>
      <c r="M3" s="1113" t="s">
        <v>491</v>
      </c>
      <c r="N3" s="1113" t="s">
        <v>490</v>
      </c>
      <c r="O3" s="1113" t="s">
        <v>668</v>
      </c>
      <c r="P3" s="1112" t="s">
        <v>128</v>
      </c>
      <c r="Q3" s="1114" t="s">
        <v>172</v>
      </c>
      <c r="R3" s="1115" t="s">
        <v>173</v>
      </c>
      <c r="S3" s="1116" t="s">
        <v>174</v>
      </c>
      <c r="T3" s="1116" t="s">
        <v>175</v>
      </c>
      <c r="U3" s="1116" t="s">
        <v>176</v>
      </c>
      <c r="V3" s="1116" t="s">
        <v>184</v>
      </c>
      <c r="W3" s="1111"/>
      <c r="X3" s="1112" t="s">
        <v>13</v>
      </c>
      <c r="Y3" s="1112" t="s">
        <v>666</v>
      </c>
      <c r="Z3" s="1112" t="s">
        <v>1</v>
      </c>
      <c r="AA3" s="1112" t="s">
        <v>39</v>
      </c>
      <c r="AB3" s="1112" t="s">
        <v>40</v>
      </c>
      <c r="AC3" s="1112" t="s">
        <v>37</v>
      </c>
      <c r="AD3" s="1112" t="s">
        <v>38</v>
      </c>
      <c r="AE3" s="1112" t="s">
        <v>127</v>
      </c>
      <c r="AF3" s="1112" t="s">
        <v>478</v>
      </c>
      <c r="AG3" s="1112" t="s">
        <v>126</v>
      </c>
      <c r="AH3" s="1112" t="s">
        <v>77</v>
      </c>
      <c r="AI3" s="1113" t="s">
        <v>613</v>
      </c>
      <c r="AJ3" s="1113" t="s">
        <v>491</v>
      </c>
      <c r="AK3" s="1113" t="s">
        <v>490</v>
      </c>
      <c r="AL3" s="1113" t="s">
        <v>668</v>
      </c>
      <c r="AM3" s="1112" t="s">
        <v>128</v>
      </c>
      <c r="AN3" s="1114" t="s">
        <v>172</v>
      </c>
      <c r="AO3" s="1115" t="s">
        <v>173</v>
      </c>
      <c r="AP3" s="1116" t="s">
        <v>174</v>
      </c>
      <c r="AQ3" s="1116" t="s">
        <v>175</v>
      </c>
      <c r="AR3" s="1116" t="s">
        <v>176</v>
      </c>
      <c r="AS3" s="1116" t="s">
        <v>184</v>
      </c>
      <c r="AT3" s="1111"/>
      <c r="AU3" s="1112" t="s">
        <v>13</v>
      </c>
      <c r="AV3" s="1112" t="s">
        <v>666</v>
      </c>
      <c r="AW3" s="1112" t="s">
        <v>1</v>
      </c>
      <c r="AX3" s="1112" t="s">
        <v>39</v>
      </c>
      <c r="AY3" s="1112" t="s">
        <v>40</v>
      </c>
      <c r="AZ3" s="1112" t="s">
        <v>37</v>
      </c>
      <c r="BA3" s="1112" t="s">
        <v>38</v>
      </c>
      <c r="BB3" s="1112" t="s">
        <v>127</v>
      </c>
      <c r="BC3" s="1112" t="s">
        <v>478</v>
      </c>
      <c r="BD3" s="1112" t="s">
        <v>126</v>
      </c>
      <c r="BE3" s="1112" t="s">
        <v>77</v>
      </c>
      <c r="BF3" s="1113" t="s">
        <v>613</v>
      </c>
      <c r="BG3" s="1113" t="s">
        <v>491</v>
      </c>
      <c r="BH3" s="1113" t="s">
        <v>490</v>
      </c>
      <c r="BI3" s="1113" t="s">
        <v>668</v>
      </c>
      <c r="BJ3" s="1112" t="s">
        <v>128</v>
      </c>
      <c r="BK3" s="1114" t="s">
        <v>172</v>
      </c>
      <c r="BL3" s="1115" t="s">
        <v>173</v>
      </c>
      <c r="BM3" s="1116" t="s">
        <v>174</v>
      </c>
      <c r="BN3" s="1116" t="s">
        <v>175</v>
      </c>
      <c r="BO3" s="1116" t="s">
        <v>176</v>
      </c>
      <c r="BP3" s="1116" t="s">
        <v>184</v>
      </c>
      <c r="BQ3" s="1111"/>
      <c r="BR3" s="1111"/>
    </row>
    <row r="4" spans="1:70" s="1035" customFormat="1" ht="47" customHeight="1">
      <c r="A4" s="1117">
        <v>1</v>
      </c>
      <c r="B4" s="1112" t="s">
        <v>9</v>
      </c>
      <c r="C4" s="343">
        <v>122</v>
      </c>
      <c r="D4" s="344">
        <v>267250</v>
      </c>
      <c r="E4" s="344">
        <f t="shared" ref="E4:E34" si="0">D4/C4</f>
        <v>2190.5737704918033</v>
      </c>
      <c r="F4" s="344">
        <v>165950</v>
      </c>
      <c r="G4" s="345">
        <f t="shared" ref="G4:G34" si="1">F4/C4</f>
        <v>1360.2459016393443</v>
      </c>
      <c r="H4" s="345"/>
      <c r="I4" s="345"/>
      <c r="J4" s="336">
        <f t="shared" ref="J4:J34" si="2">D4+F4+H4</f>
        <v>433200</v>
      </c>
      <c r="K4" s="346">
        <f>J4/C4</f>
        <v>3550.8196721311474</v>
      </c>
      <c r="L4" s="1118"/>
      <c r="M4" s="1118"/>
      <c r="N4" s="1118"/>
      <c r="O4" s="1119">
        <v>82.5</v>
      </c>
      <c r="P4" s="338">
        <f>J4/O4</f>
        <v>5250.909090909091</v>
      </c>
      <c r="Q4" s="1120">
        <v>9.6</v>
      </c>
      <c r="R4" s="1120">
        <v>24.7</v>
      </c>
      <c r="S4" s="1121">
        <v>4</v>
      </c>
      <c r="T4" s="1121">
        <v>4</v>
      </c>
      <c r="U4" s="1121">
        <v>4</v>
      </c>
      <c r="V4" s="356">
        <f t="shared" ref="V4:V27" si="3">SUM(S4:U4)/3</f>
        <v>4</v>
      </c>
      <c r="W4" s="1111"/>
      <c r="X4" s="1117">
        <v>1</v>
      </c>
      <c r="Y4" s="1122" t="s">
        <v>11</v>
      </c>
      <c r="Z4" s="1123">
        <v>214</v>
      </c>
      <c r="AA4" s="1124">
        <v>429850</v>
      </c>
      <c r="AB4" s="1124">
        <f t="shared" ref="AB4:AB33" si="4">AA4/Z4</f>
        <v>2008.6448598130842</v>
      </c>
      <c r="AC4" s="1124">
        <v>258400</v>
      </c>
      <c r="AD4" s="1124">
        <f t="shared" ref="AD4:AD33" si="5">AC4/Z4</f>
        <v>1207.4766355140187</v>
      </c>
      <c r="AE4" s="1124">
        <v>55000</v>
      </c>
      <c r="AF4" s="1124"/>
      <c r="AG4" s="1123">
        <f t="shared" ref="AG4:AG10" si="6">AA4+AC4+AE4</f>
        <v>743250</v>
      </c>
      <c r="AH4" s="1124">
        <f>AG4/Z4</f>
        <v>3473.1308411214955</v>
      </c>
      <c r="AI4" s="1125"/>
      <c r="AJ4" s="1125"/>
      <c r="AK4" s="1125"/>
      <c r="AL4" s="1125">
        <f>AI4+AJ4+AK4</f>
        <v>0</v>
      </c>
      <c r="AM4" s="1126" t="e">
        <f>AG4/AL4</f>
        <v>#DIV/0!</v>
      </c>
      <c r="AN4" s="1127">
        <v>11.5</v>
      </c>
      <c r="AO4" s="1128">
        <v>21.5</v>
      </c>
      <c r="AP4" s="1129">
        <v>3</v>
      </c>
      <c r="AQ4" s="1129">
        <v>3</v>
      </c>
      <c r="AR4" s="1129">
        <v>3</v>
      </c>
      <c r="AS4" s="356">
        <f t="shared" ref="AS4:AS27" si="7">SUM(AP4:AR4)/3</f>
        <v>3</v>
      </c>
      <c r="AT4" s="1111"/>
      <c r="AU4" s="1117">
        <v>1</v>
      </c>
      <c r="AV4" s="1130" t="s">
        <v>669</v>
      </c>
      <c r="AW4" s="343">
        <v>337</v>
      </c>
      <c r="AX4" s="1131">
        <v>1016700</v>
      </c>
      <c r="AY4" s="344">
        <f t="shared" ref="AY4:AY33" si="8">AX4/AW4</f>
        <v>3016.9139465875369</v>
      </c>
      <c r="AZ4" s="344">
        <v>540750</v>
      </c>
      <c r="BA4" s="345">
        <f t="shared" ref="BA4:BA33" si="9">AZ4/AW4</f>
        <v>1604.59940652819</v>
      </c>
      <c r="BB4" s="345">
        <v>2200</v>
      </c>
      <c r="BC4" s="345"/>
      <c r="BD4" s="336">
        <f t="shared" ref="BD4:BD33" si="10">AX4+AZ4+BB4</f>
        <v>1559650</v>
      </c>
      <c r="BE4" s="346">
        <f t="shared" ref="BE4:BE33" si="11">BD4/AW4</f>
        <v>4628.0415430267067</v>
      </c>
      <c r="BF4" s="1132">
        <v>118</v>
      </c>
      <c r="BG4" s="1132">
        <v>18.5</v>
      </c>
      <c r="BH4" s="1132">
        <v>0</v>
      </c>
      <c r="BI4" s="1132">
        <f>SUM(BF4:BH4)</f>
        <v>136.5</v>
      </c>
      <c r="BJ4" s="338">
        <f>BD4/BI4</f>
        <v>11426.007326007326</v>
      </c>
      <c r="BK4" s="1120">
        <v>12.2</v>
      </c>
      <c r="BL4" s="1120">
        <v>22.8</v>
      </c>
      <c r="BM4" s="1133">
        <v>4</v>
      </c>
      <c r="BN4" s="1133">
        <v>4</v>
      </c>
      <c r="BO4" s="1133">
        <v>4</v>
      </c>
      <c r="BP4" s="356">
        <f t="shared" ref="BP4:BP27" si="12">SUM(BM4:BO4)/3</f>
        <v>4</v>
      </c>
      <c r="BQ4" s="1111"/>
      <c r="BR4" s="1111"/>
    </row>
    <row r="5" spans="1:70" s="1035" customFormat="1" ht="47" customHeight="1">
      <c r="A5" s="1117">
        <v>2</v>
      </c>
      <c r="B5" s="1112" t="s">
        <v>10</v>
      </c>
      <c r="C5" s="343">
        <v>86</v>
      </c>
      <c r="D5" s="344">
        <v>251600</v>
      </c>
      <c r="E5" s="344">
        <f t="shared" si="0"/>
        <v>2925.5813953488373</v>
      </c>
      <c r="F5" s="344">
        <v>138150</v>
      </c>
      <c r="G5" s="345">
        <f t="shared" si="1"/>
        <v>1606.3953488372092</v>
      </c>
      <c r="H5" s="345">
        <v>3300</v>
      </c>
      <c r="I5" s="345"/>
      <c r="J5" s="336">
        <f t="shared" si="2"/>
        <v>393050</v>
      </c>
      <c r="K5" s="346">
        <f>J5/C5</f>
        <v>4570.3488372093025</v>
      </c>
      <c r="L5" s="1118"/>
      <c r="M5" s="1118"/>
      <c r="N5" s="1118"/>
      <c r="O5" s="1119">
        <v>80</v>
      </c>
      <c r="P5" s="338">
        <f t="shared" ref="P5:P10" si="13">J5/O5</f>
        <v>4913.125</v>
      </c>
      <c r="Q5" s="1134">
        <v>15.4</v>
      </c>
      <c r="R5" s="1120">
        <v>21.9</v>
      </c>
      <c r="S5" s="1121">
        <v>4</v>
      </c>
      <c r="T5" s="1121">
        <v>4</v>
      </c>
      <c r="U5" s="1135">
        <v>1</v>
      </c>
      <c r="V5" s="356">
        <f t="shared" si="3"/>
        <v>3</v>
      </c>
      <c r="W5" s="1111"/>
      <c r="X5" s="1117">
        <v>2</v>
      </c>
      <c r="Y5" s="1130" t="s">
        <v>669</v>
      </c>
      <c r="Z5" s="343">
        <v>176</v>
      </c>
      <c r="AA5" s="344">
        <v>399250</v>
      </c>
      <c r="AB5" s="344">
        <f t="shared" si="4"/>
        <v>2268.465909090909</v>
      </c>
      <c r="AC5" s="344">
        <v>226050</v>
      </c>
      <c r="AD5" s="345">
        <f t="shared" si="5"/>
        <v>1284.375</v>
      </c>
      <c r="AE5" s="345">
        <v>13750</v>
      </c>
      <c r="AF5" s="345"/>
      <c r="AG5" s="336">
        <f t="shared" si="6"/>
        <v>639050</v>
      </c>
      <c r="AH5" s="344">
        <f t="shared" ref="AH5:AH10" si="14">AG5/Z5</f>
        <v>3630.965909090909</v>
      </c>
      <c r="AI5" s="1118"/>
      <c r="AJ5" s="1118"/>
      <c r="AK5" s="1118"/>
      <c r="AL5" s="1118">
        <f t="shared" ref="AL5:AL27" si="15">AI5+AJ5+AK5</f>
        <v>0</v>
      </c>
      <c r="AM5" s="338" t="e">
        <f t="shared" ref="AM5:AM10" si="16">AG5/AL5</f>
        <v>#DIV/0!</v>
      </c>
      <c r="AN5" s="1136">
        <v>10.5</v>
      </c>
      <c r="AO5" s="1136">
        <v>20.399999999999999</v>
      </c>
      <c r="AP5" s="1129">
        <v>3</v>
      </c>
      <c r="AQ5" s="1129">
        <v>3</v>
      </c>
      <c r="AR5" s="1129">
        <v>3</v>
      </c>
      <c r="AS5" s="356">
        <f t="shared" si="7"/>
        <v>3</v>
      </c>
      <c r="AT5" s="1111"/>
      <c r="AU5" s="1117">
        <v>2</v>
      </c>
      <c r="AV5" s="1112" t="s">
        <v>670</v>
      </c>
      <c r="AW5" s="343">
        <v>99</v>
      </c>
      <c r="AX5" s="1131">
        <v>216200</v>
      </c>
      <c r="AY5" s="344">
        <f t="shared" si="8"/>
        <v>2183.8383838383838</v>
      </c>
      <c r="AZ5" s="344">
        <v>139000</v>
      </c>
      <c r="BA5" s="345">
        <f t="shared" si="9"/>
        <v>1404.0404040404039</v>
      </c>
      <c r="BB5" s="345"/>
      <c r="BC5" s="345"/>
      <c r="BD5" s="336">
        <f t="shared" si="10"/>
        <v>355200</v>
      </c>
      <c r="BE5" s="346">
        <f t="shared" si="11"/>
        <v>3587.878787878788</v>
      </c>
      <c r="BF5" s="1132">
        <v>102</v>
      </c>
      <c r="BG5" s="1132">
        <v>14</v>
      </c>
      <c r="BH5" s="1132">
        <v>0</v>
      </c>
      <c r="BI5" s="1132">
        <f t="shared" ref="BI5:BI10" si="17">SUM(BF5:BH5)</f>
        <v>116</v>
      </c>
      <c r="BJ5" s="338">
        <f t="shared" ref="BJ5:BJ10" si="18">BD5/BI5</f>
        <v>3062.0689655172414</v>
      </c>
      <c r="BK5" s="1136">
        <v>12</v>
      </c>
      <c r="BL5" s="1136">
        <v>18</v>
      </c>
      <c r="BM5" s="1137">
        <v>2</v>
      </c>
      <c r="BN5" s="1137">
        <v>2</v>
      </c>
      <c r="BO5" s="1135">
        <v>1</v>
      </c>
      <c r="BP5" s="356">
        <f t="shared" si="12"/>
        <v>1.6666666666666667</v>
      </c>
      <c r="BQ5" s="1111"/>
      <c r="BR5" s="1111"/>
    </row>
    <row r="6" spans="1:70" s="1035" customFormat="1" ht="47" customHeight="1">
      <c r="A6" s="1117">
        <v>3</v>
      </c>
      <c r="B6" s="1122" t="s">
        <v>11</v>
      </c>
      <c r="C6" s="1123">
        <v>89</v>
      </c>
      <c r="D6" s="1124">
        <v>211600</v>
      </c>
      <c r="E6" s="1124">
        <f t="shared" si="0"/>
        <v>2377.5280898876404</v>
      </c>
      <c r="F6" s="1124">
        <v>127000</v>
      </c>
      <c r="G6" s="1124">
        <f t="shared" si="1"/>
        <v>1426.9662921348315</v>
      </c>
      <c r="H6" s="1124">
        <v>3850</v>
      </c>
      <c r="I6" s="1124"/>
      <c r="J6" s="1123">
        <f t="shared" si="2"/>
        <v>342450</v>
      </c>
      <c r="K6" s="1138">
        <f>J6/C6</f>
        <v>3847.7528089887642</v>
      </c>
      <c r="L6" s="1125"/>
      <c r="M6" s="1125"/>
      <c r="N6" s="1125"/>
      <c r="O6" s="1139">
        <v>97.25</v>
      </c>
      <c r="P6" s="1126">
        <f t="shared" si="13"/>
        <v>3521.3367609254497</v>
      </c>
      <c r="Q6" s="1127">
        <v>13.6</v>
      </c>
      <c r="R6" s="1128">
        <v>16.399999999999999</v>
      </c>
      <c r="S6" s="1135">
        <v>1</v>
      </c>
      <c r="T6" s="1135">
        <v>1</v>
      </c>
      <c r="U6" s="1121">
        <v>4</v>
      </c>
      <c r="V6" s="356">
        <f t="shared" si="3"/>
        <v>2</v>
      </c>
      <c r="W6" s="1111"/>
      <c r="X6" s="1117">
        <v>3</v>
      </c>
      <c r="Y6" s="1112" t="s">
        <v>670</v>
      </c>
      <c r="Z6" s="343">
        <v>46</v>
      </c>
      <c r="AA6" s="344">
        <v>112350</v>
      </c>
      <c r="AB6" s="344">
        <f t="shared" si="4"/>
        <v>2442.391304347826</v>
      </c>
      <c r="AC6" s="344">
        <v>64800</v>
      </c>
      <c r="AD6" s="345">
        <f t="shared" si="5"/>
        <v>1408.695652173913</v>
      </c>
      <c r="AE6" s="345">
        <v>13200</v>
      </c>
      <c r="AF6" s="345"/>
      <c r="AG6" s="336">
        <f t="shared" si="6"/>
        <v>190350</v>
      </c>
      <c r="AH6" s="344">
        <f t="shared" si="14"/>
        <v>4138.04347826087</v>
      </c>
      <c r="AI6" s="1118"/>
      <c r="AJ6" s="1118"/>
      <c r="AK6" s="1118"/>
      <c r="AL6" s="1118">
        <f t="shared" si="15"/>
        <v>0</v>
      </c>
      <c r="AM6" s="338" t="e">
        <f t="shared" si="16"/>
        <v>#DIV/0!</v>
      </c>
      <c r="AN6" s="1136">
        <v>12.2</v>
      </c>
      <c r="AO6" s="1136">
        <v>19.899999999999999</v>
      </c>
      <c r="AP6" s="1137">
        <v>2</v>
      </c>
      <c r="AQ6" s="1137">
        <v>2</v>
      </c>
      <c r="AR6" s="1137">
        <v>2</v>
      </c>
      <c r="AS6" s="356">
        <f t="shared" si="7"/>
        <v>2</v>
      </c>
      <c r="AT6" s="1111"/>
      <c r="AU6" s="1117">
        <v>3</v>
      </c>
      <c r="AV6" s="1112" t="s">
        <v>7</v>
      </c>
      <c r="AW6" s="343">
        <v>74</v>
      </c>
      <c r="AX6" s="1131">
        <v>128000</v>
      </c>
      <c r="AY6" s="344">
        <f t="shared" si="8"/>
        <v>1729.7297297297298</v>
      </c>
      <c r="AZ6" s="344">
        <v>84450</v>
      </c>
      <c r="BA6" s="345">
        <f t="shared" si="9"/>
        <v>1141.2162162162163</v>
      </c>
      <c r="BB6" s="345"/>
      <c r="BC6" s="345"/>
      <c r="BD6" s="336">
        <f t="shared" si="10"/>
        <v>212450</v>
      </c>
      <c r="BE6" s="346">
        <f t="shared" si="11"/>
        <v>2870.9459459459458</v>
      </c>
      <c r="BF6" s="1132">
        <v>97</v>
      </c>
      <c r="BG6" s="1132">
        <v>19</v>
      </c>
      <c r="BH6" s="1132">
        <v>0</v>
      </c>
      <c r="BI6" s="1132">
        <f t="shared" si="17"/>
        <v>116</v>
      </c>
      <c r="BJ6" s="338">
        <f t="shared" si="18"/>
        <v>1831.4655172413793</v>
      </c>
      <c r="BK6" s="1120">
        <v>12.7</v>
      </c>
      <c r="BL6" s="1120">
        <v>20.7</v>
      </c>
      <c r="BM6" s="1137">
        <v>2</v>
      </c>
      <c r="BN6" s="1137">
        <v>2</v>
      </c>
      <c r="BO6" s="1133">
        <v>4</v>
      </c>
      <c r="BP6" s="356">
        <f t="shared" si="12"/>
        <v>2.6666666666666665</v>
      </c>
      <c r="BQ6" s="1111"/>
      <c r="BR6" s="1111"/>
    </row>
    <row r="7" spans="1:70" s="1035" customFormat="1" ht="47" customHeight="1">
      <c r="A7" s="1117">
        <v>4</v>
      </c>
      <c r="B7" s="1130" t="s">
        <v>669</v>
      </c>
      <c r="C7" s="343">
        <v>65</v>
      </c>
      <c r="D7" s="344">
        <v>141300</v>
      </c>
      <c r="E7" s="344">
        <f t="shared" si="0"/>
        <v>2173.8461538461538</v>
      </c>
      <c r="F7" s="344">
        <v>91750</v>
      </c>
      <c r="G7" s="345">
        <f t="shared" si="1"/>
        <v>1411.5384615384614</v>
      </c>
      <c r="H7" s="345">
        <v>1650</v>
      </c>
      <c r="I7" s="345"/>
      <c r="J7" s="336">
        <f t="shared" si="2"/>
        <v>234700</v>
      </c>
      <c r="K7" s="346">
        <f>J7/C7</f>
        <v>3610.7692307692309</v>
      </c>
      <c r="L7" s="1118"/>
      <c r="M7" s="1118"/>
      <c r="N7" s="1118"/>
      <c r="O7" s="1119">
        <v>93.75</v>
      </c>
      <c r="P7" s="338">
        <f t="shared" si="13"/>
        <v>2503.4666666666667</v>
      </c>
      <c r="Q7" s="1136">
        <v>8.1999999999999993</v>
      </c>
      <c r="R7" s="1136">
        <v>17.399999999999999</v>
      </c>
      <c r="S7" s="1135">
        <v>1</v>
      </c>
      <c r="T7" s="1135">
        <v>1</v>
      </c>
      <c r="U7" s="1121">
        <v>4</v>
      </c>
      <c r="V7" s="356">
        <f t="shared" si="3"/>
        <v>2</v>
      </c>
      <c r="W7" s="1111"/>
      <c r="X7" s="1117">
        <v>4</v>
      </c>
      <c r="Y7" s="1112" t="s">
        <v>7</v>
      </c>
      <c r="Z7" s="343">
        <v>31</v>
      </c>
      <c r="AA7" s="344">
        <v>53050</v>
      </c>
      <c r="AB7" s="344">
        <f t="shared" si="4"/>
        <v>1711.2903225806451</v>
      </c>
      <c r="AC7" s="344">
        <v>37250</v>
      </c>
      <c r="AD7" s="345">
        <f t="shared" si="5"/>
        <v>1201.6129032258063</v>
      </c>
      <c r="AE7" s="345">
        <v>28050</v>
      </c>
      <c r="AF7" s="345"/>
      <c r="AG7" s="336">
        <f t="shared" si="6"/>
        <v>118350</v>
      </c>
      <c r="AH7" s="344">
        <f t="shared" si="14"/>
        <v>3817.7419354838707</v>
      </c>
      <c r="AI7" s="1118"/>
      <c r="AJ7" s="1118"/>
      <c r="AK7" s="1118"/>
      <c r="AL7" s="1118">
        <f t="shared" si="15"/>
        <v>0</v>
      </c>
      <c r="AM7" s="338" t="e">
        <f t="shared" si="16"/>
        <v>#DIV/0!</v>
      </c>
      <c r="AN7" s="1136">
        <v>11.9</v>
      </c>
      <c r="AO7" s="1136">
        <v>22.3</v>
      </c>
      <c r="AP7" s="1129">
        <v>3</v>
      </c>
      <c r="AQ7" s="1135">
        <v>1</v>
      </c>
      <c r="AR7" s="1135">
        <v>1</v>
      </c>
      <c r="AS7" s="356">
        <f t="shared" si="7"/>
        <v>1.6666666666666667</v>
      </c>
      <c r="AT7" s="1111"/>
      <c r="AU7" s="1117">
        <v>4</v>
      </c>
      <c r="AV7" s="1112" t="s">
        <v>8</v>
      </c>
      <c r="AW7" s="343">
        <v>128</v>
      </c>
      <c r="AX7" s="1131">
        <v>385850</v>
      </c>
      <c r="AY7" s="344">
        <f t="shared" si="8"/>
        <v>3014.453125</v>
      </c>
      <c r="AZ7" s="344">
        <v>213050</v>
      </c>
      <c r="BA7" s="345">
        <f t="shared" si="9"/>
        <v>1664.453125</v>
      </c>
      <c r="BB7" s="345">
        <v>11550</v>
      </c>
      <c r="BC7" s="345"/>
      <c r="BD7" s="336">
        <f t="shared" si="10"/>
        <v>610450</v>
      </c>
      <c r="BE7" s="346">
        <f t="shared" si="11"/>
        <v>4769.140625</v>
      </c>
      <c r="BF7" s="1132">
        <v>94</v>
      </c>
      <c r="BG7" s="1132">
        <v>14.5</v>
      </c>
      <c r="BH7" s="1132">
        <v>0</v>
      </c>
      <c r="BI7" s="1132">
        <f t="shared" si="17"/>
        <v>108.5</v>
      </c>
      <c r="BJ7" s="338">
        <f t="shared" si="18"/>
        <v>5626.2672811059911</v>
      </c>
      <c r="BK7" s="1120">
        <v>12.7</v>
      </c>
      <c r="BL7" s="1120">
        <v>21.2</v>
      </c>
      <c r="BM7" s="1137">
        <v>2</v>
      </c>
      <c r="BN7" s="1135">
        <v>1</v>
      </c>
      <c r="BO7" s="1135">
        <v>1</v>
      </c>
      <c r="BP7" s="356">
        <f t="shared" si="12"/>
        <v>1.3333333333333333</v>
      </c>
      <c r="BQ7" s="1111"/>
      <c r="BR7" s="1111"/>
    </row>
    <row r="8" spans="1:70" s="1035" customFormat="1" ht="47" customHeight="1">
      <c r="A8" s="1117">
        <v>5</v>
      </c>
      <c r="B8" s="1112" t="s">
        <v>670</v>
      </c>
      <c r="C8" s="343">
        <v>29</v>
      </c>
      <c r="D8" s="344">
        <v>72850</v>
      </c>
      <c r="E8" s="344">
        <f t="shared" si="0"/>
        <v>2512.0689655172414</v>
      </c>
      <c r="F8" s="344">
        <v>31500</v>
      </c>
      <c r="G8" s="345">
        <f t="shared" si="1"/>
        <v>1086.2068965517242</v>
      </c>
      <c r="H8" s="345">
        <v>1100</v>
      </c>
      <c r="I8" s="345"/>
      <c r="J8" s="336">
        <f t="shared" si="2"/>
        <v>105450</v>
      </c>
      <c r="K8" s="346">
        <f t="shared" ref="K8:K13" si="19">J8/C8</f>
        <v>3636.2068965517242</v>
      </c>
      <c r="L8" s="1118"/>
      <c r="M8" s="1118"/>
      <c r="N8" s="1118"/>
      <c r="O8" s="1119">
        <v>77.75</v>
      </c>
      <c r="P8" s="338">
        <f t="shared" si="13"/>
        <v>1356.2700964630226</v>
      </c>
      <c r="Q8" s="1136">
        <v>8.9</v>
      </c>
      <c r="R8" s="1136">
        <v>17.7</v>
      </c>
      <c r="S8" s="1137">
        <v>2</v>
      </c>
      <c r="T8" s="1135">
        <v>1</v>
      </c>
      <c r="U8" s="1121">
        <v>4</v>
      </c>
      <c r="V8" s="356">
        <f t="shared" si="3"/>
        <v>2.3333333333333335</v>
      </c>
      <c r="W8" s="1111"/>
      <c r="X8" s="1117">
        <v>5</v>
      </c>
      <c r="Y8" s="1112" t="s">
        <v>8</v>
      </c>
      <c r="Z8" s="343">
        <v>51</v>
      </c>
      <c r="AA8" s="344">
        <v>139450</v>
      </c>
      <c r="AB8" s="344">
        <f t="shared" si="4"/>
        <v>2734.3137254901962</v>
      </c>
      <c r="AC8" s="344">
        <v>69900</v>
      </c>
      <c r="AD8" s="345">
        <f t="shared" si="5"/>
        <v>1370.5882352941176</v>
      </c>
      <c r="AE8" s="345">
        <v>5500</v>
      </c>
      <c r="AF8" s="345"/>
      <c r="AG8" s="336">
        <f t="shared" si="6"/>
        <v>214850</v>
      </c>
      <c r="AH8" s="344">
        <f t="shared" si="14"/>
        <v>4212.7450980392159</v>
      </c>
      <c r="AI8" s="1118"/>
      <c r="AJ8" s="1118"/>
      <c r="AK8" s="1118"/>
      <c r="AL8" s="1118">
        <f t="shared" si="15"/>
        <v>0</v>
      </c>
      <c r="AM8" s="338" t="e">
        <f t="shared" si="16"/>
        <v>#DIV/0!</v>
      </c>
      <c r="AN8" s="1136">
        <v>11.8</v>
      </c>
      <c r="AO8" s="1136">
        <v>13.5</v>
      </c>
      <c r="AP8" s="1135">
        <v>1</v>
      </c>
      <c r="AQ8" s="1135">
        <v>1</v>
      </c>
      <c r="AR8" s="1135">
        <v>1</v>
      </c>
      <c r="AS8" s="356">
        <f t="shared" si="7"/>
        <v>1</v>
      </c>
      <c r="AT8" s="1111"/>
      <c r="AU8" s="1117">
        <v>5</v>
      </c>
      <c r="AV8" s="1112" t="s">
        <v>9</v>
      </c>
      <c r="AW8" s="343">
        <v>50</v>
      </c>
      <c r="AX8" s="1131">
        <v>96100</v>
      </c>
      <c r="AY8" s="344">
        <f t="shared" si="8"/>
        <v>1922</v>
      </c>
      <c r="AZ8" s="344">
        <v>61100</v>
      </c>
      <c r="BA8" s="345">
        <f t="shared" si="9"/>
        <v>1222</v>
      </c>
      <c r="BB8" s="345"/>
      <c r="BC8" s="345"/>
      <c r="BD8" s="336">
        <f t="shared" si="10"/>
        <v>157200</v>
      </c>
      <c r="BE8" s="346">
        <f t="shared" si="11"/>
        <v>3144</v>
      </c>
      <c r="BF8" s="1132">
        <v>91</v>
      </c>
      <c r="BG8" s="1132">
        <v>19</v>
      </c>
      <c r="BH8" s="1132">
        <v>0</v>
      </c>
      <c r="BI8" s="1132">
        <f t="shared" si="17"/>
        <v>110</v>
      </c>
      <c r="BJ8" s="338">
        <f t="shared" si="18"/>
        <v>1429.090909090909</v>
      </c>
      <c r="BK8" s="1120">
        <v>12.6</v>
      </c>
      <c r="BL8" s="1120">
        <v>19.2</v>
      </c>
      <c r="BM8" s="1137">
        <v>2</v>
      </c>
      <c r="BN8" s="1135">
        <v>1</v>
      </c>
      <c r="BO8" s="1137">
        <v>2</v>
      </c>
      <c r="BP8" s="356">
        <f t="shared" si="12"/>
        <v>1.6666666666666667</v>
      </c>
      <c r="BQ8" s="1111"/>
      <c r="BR8" s="1111"/>
    </row>
    <row r="9" spans="1:70" s="1035" customFormat="1" ht="47" customHeight="1">
      <c r="A9" s="1117">
        <v>6</v>
      </c>
      <c r="B9" s="1112" t="s">
        <v>7</v>
      </c>
      <c r="C9" s="343">
        <v>63</v>
      </c>
      <c r="D9" s="344">
        <v>164050</v>
      </c>
      <c r="E9" s="344">
        <f t="shared" si="0"/>
        <v>2603.968253968254</v>
      </c>
      <c r="F9" s="344">
        <v>90300</v>
      </c>
      <c r="G9" s="345">
        <f t="shared" si="1"/>
        <v>1433.3333333333333</v>
      </c>
      <c r="H9" s="345"/>
      <c r="I9" s="345"/>
      <c r="J9" s="336">
        <f t="shared" si="2"/>
        <v>254350</v>
      </c>
      <c r="K9" s="346">
        <f t="shared" si="19"/>
        <v>4037.3015873015875</v>
      </c>
      <c r="L9" s="1118"/>
      <c r="M9" s="1118"/>
      <c r="N9" s="1118"/>
      <c r="O9" s="1140">
        <v>81.75</v>
      </c>
      <c r="P9" s="338">
        <f t="shared" si="13"/>
        <v>3111.3149847094801</v>
      </c>
      <c r="Q9" s="1136">
        <v>10.9</v>
      </c>
      <c r="R9" s="1136">
        <v>22.5</v>
      </c>
      <c r="S9" s="1135">
        <v>1</v>
      </c>
      <c r="T9" s="1135">
        <v>1</v>
      </c>
      <c r="U9" s="1121">
        <v>4</v>
      </c>
      <c r="V9" s="356">
        <f t="shared" si="3"/>
        <v>2</v>
      </c>
      <c r="W9" s="1111"/>
      <c r="X9" s="1117">
        <v>6</v>
      </c>
      <c r="Y9" s="1112" t="s">
        <v>9</v>
      </c>
      <c r="Z9" s="343">
        <v>41</v>
      </c>
      <c r="AA9" s="344">
        <v>51350</v>
      </c>
      <c r="AB9" s="344">
        <f t="shared" si="4"/>
        <v>1252.439024390244</v>
      </c>
      <c r="AC9" s="344">
        <v>85950</v>
      </c>
      <c r="AD9" s="345">
        <f t="shared" si="5"/>
        <v>2096.3414634146343</v>
      </c>
      <c r="AE9" s="345">
        <v>15400</v>
      </c>
      <c r="AF9" s="345"/>
      <c r="AG9" s="336">
        <f t="shared" si="6"/>
        <v>152700</v>
      </c>
      <c r="AH9" s="344">
        <f t="shared" si="14"/>
        <v>3724.3902439024391</v>
      </c>
      <c r="AI9" s="1118"/>
      <c r="AJ9" s="1118"/>
      <c r="AK9" s="1118"/>
      <c r="AL9" s="1118">
        <f t="shared" si="15"/>
        <v>0</v>
      </c>
      <c r="AM9" s="338" t="e">
        <f t="shared" si="16"/>
        <v>#DIV/0!</v>
      </c>
      <c r="AN9" s="1136">
        <v>10.7</v>
      </c>
      <c r="AO9" s="1136">
        <v>15.1</v>
      </c>
      <c r="AP9" s="1137">
        <v>2</v>
      </c>
      <c r="AQ9" s="1137">
        <v>2</v>
      </c>
      <c r="AR9" s="1137">
        <v>2</v>
      </c>
      <c r="AS9" s="356">
        <f t="shared" si="7"/>
        <v>2</v>
      </c>
      <c r="AT9" s="1111"/>
      <c r="AU9" s="1117">
        <v>6</v>
      </c>
      <c r="AV9" s="1112" t="s">
        <v>10</v>
      </c>
      <c r="AW9" s="343">
        <v>240</v>
      </c>
      <c r="AX9" s="1131">
        <v>639800</v>
      </c>
      <c r="AY9" s="344">
        <f t="shared" si="8"/>
        <v>2665.8333333333335</v>
      </c>
      <c r="AZ9" s="344">
        <v>374750</v>
      </c>
      <c r="BA9" s="345">
        <f t="shared" si="9"/>
        <v>1561.4583333333333</v>
      </c>
      <c r="BB9" s="345">
        <v>3850</v>
      </c>
      <c r="BC9" s="345"/>
      <c r="BD9" s="336">
        <f t="shared" si="10"/>
        <v>1018400</v>
      </c>
      <c r="BE9" s="346">
        <f t="shared" si="11"/>
        <v>4243.333333333333</v>
      </c>
      <c r="BF9" s="1132">
        <v>107.75</v>
      </c>
      <c r="BG9" s="1132">
        <v>19</v>
      </c>
      <c r="BH9" s="1132">
        <v>0</v>
      </c>
      <c r="BI9" s="1132">
        <f t="shared" si="17"/>
        <v>126.75</v>
      </c>
      <c r="BJ9" s="338">
        <f t="shared" si="18"/>
        <v>8034.7140039447731</v>
      </c>
      <c r="BK9" s="1134">
        <v>14.4</v>
      </c>
      <c r="BL9" s="1120">
        <v>24.2</v>
      </c>
      <c r="BM9" s="1137">
        <v>2</v>
      </c>
      <c r="BN9" s="1135">
        <v>1</v>
      </c>
      <c r="BO9" s="1133">
        <v>4</v>
      </c>
      <c r="BP9" s="356">
        <f t="shared" si="12"/>
        <v>2.3333333333333335</v>
      </c>
      <c r="BQ9" s="1111"/>
      <c r="BR9" s="1111"/>
    </row>
    <row r="10" spans="1:70" s="1035" customFormat="1" ht="47" customHeight="1">
      <c r="A10" s="1117">
        <v>7</v>
      </c>
      <c r="B10" s="1112" t="s">
        <v>8</v>
      </c>
      <c r="C10" s="343">
        <v>43</v>
      </c>
      <c r="D10" s="344">
        <v>120750</v>
      </c>
      <c r="E10" s="344">
        <f t="shared" si="0"/>
        <v>2808.1395348837209</v>
      </c>
      <c r="F10" s="344">
        <v>58900</v>
      </c>
      <c r="G10" s="345">
        <f t="shared" si="1"/>
        <v>1369.7674418604652</v>
      </c>
      <c r="H10" s="345">
        <v>1100</v>
      </c>
      <c r="I10" s="345"/>
      <c r="J10" s="336">
        <f t="shared" si="2"/>
        <v>180750</v>
      </c>
      <c r="K10" s="346">
        <f t="shared" si="19"/>
        <v>4203.4883720930229</v>
      </c>
      <c r="L10" s="1118"/>
      <c r="M10" s="1118"/>
      <c r="N10" s="1118"/>
      <c r="O10" s="1119">
        <v>81</v>
      </c>
      <c r="P10" s="338">
        <f t="shared" si="13"/>
        <v>2231.4814814814813</v>
      </c>
      <c r="Q10" s="1136">
        <v>15.5</v>
      </c>
      <c r="R10" s="1136">
        <v>20.6</v>
      </c>
      <c r="S10" s="1135">
        <v>1</v>
      </c>
      <c r="T10" s="1135">
        <v>1</v>
      </c>
      <c r="U10" s="1137">
        <v>2</v>
      </c>
      <c r="V10" s="356">
        <f t="shared" si="3"/>
        <v>1.3333333333333333</v>
      </c>
      <c r="W10" s="1111"/>
      <c r="X10" s="1117">
        <v>7</v>
      </c>
      <c r="Y10" s="1112" t="s">
        <v>10</v>
      </c>
      <c r="Z10" s="343">
        <v>121</v>
      </c>
      <c r="AA10" s="344">
        <v>277200</v>
      </c>
      <c r="AB10" s="344">
        <f t="shared" si="4"/>
        <v>2290.909090909091</v>
      </c>
      <c r="AC10" s="344">
        <v>162050</v>
      </c>
      <c r="AD10" s="345">
        <f t="shared" si="5"/>
        <v>1339.2561983471073</v>
      </c>
      <c r="AE10" s="345">
        <v>33000</v>
      </c>
      <c r="AF10" s="345"/>
      <c r="AG10" s="336">
        <f t="shared" si="6"/>
        <v>472250</v>
      </c>
      <c r="AH10" s="344">
        <f t="shared" si="14"/>
        <v>3902.8925619834713</v>
      </c>
      <c r="AI10" s="1118"/>
      <c r="AJ10" s="1118"/>
      <c r="AK10" s="1118"/>
      <c r="AL10" s="1118">
        <f t="shared" si="15"/>
        <v>0</v>
      </c>
      <c r="AM10" s="338" t="e">
        <f t="shared" si="16"/>
        <v>#DIV/0!</v>
      </c>
      <c r="AN10" s="1136">
        <v>12</v>
      </c>
      <c r="AO10" s="1136">
        <v>24.3</v>
      </c>
      <c r="AP10" s="1129">
        <v>3</v>
      </c>
      <c r="AQ10" s="1129">
        <v>3</v>
      </c>
      <c r="AR10" s="1129">
        <v>3</v>
      </c>
      <c r="AS10" s="356">
        <f t="shared" si="7"/>
        <v>3</v>
      </c>
      <c r="AT10" s="1111"/>
      <c r="AU10" s="1117">
        <v>7</v>
      </c>
      <c r="AV10" s="1122" t="s">
        <v>11</v>
      </c>
      <c r="AW10" s="1123">
        <v>307</v>
      </c>
      <c r="AX10" s="1141">
        <v>780500</v>
      </c>
      <c r="AY10" s="1124">
        <f t="shared" si="8"/>
        <v>2542.345276872964</v>
      </c>
      <c r="AZ10" s="1124">
        <v>449850</v>
      </c>
      <c r="BA10" s="1124">
        <f t="shared" si="9"/>
        <v>1465.3094462540716</v>
      </c>
      <c r="BB10" s="1124">
        <v>14080</v>
      </c>
      <c r="BC10" s="1124"/>
      <c r="BD10" s="1123">
        <f t="shared" si="10"/>
        <v>1244430</v>
      </c>
      <c r="BE10" s="1138">
        <f t="shared" si="11"/>
        <v>4053.5179153094464</v>
      </c>
      <c r="BF10" s="1142">
        <v>115.5</v>
      </c>
      <c r="BG10" s="1142">
        <v>23.5</v>
      </c>
      <c r="BH10" s="1142">
        <v>0</v>
      </c>
      <c r="BI10" s="1142">
        <f t="shared" si="17"/>
        <v>139</v>
      </c>
      <c r="BJ10" s="1126">
        <f t="shared" si="18"/>
        <v>8952.7338129496402</v>
      </c>
      <c r="BK10" s="1127">
        <v>17.5</v>
      </c>
      <c r="BL10" s="1128">
        <v>24.9</v>
      </c>
      <c r="BM10" s="1137">
        <v>2</v>
      </c>
      <c r="BN10" s="1135">
        <v>1</v>
      </c>
      <c r="BO10" s="1137">
        <v>2</v>
      </c>
      <c r="BP10" s="356">
        <f t="shared" si="12"/>
        <v>1.6666666666666667</v>
      </c>
      <c r="BQ10" s="1111"/>
      <c r="BR10" s="1111"/>
    </row>
    <row r="11" spans="1:70" s="1035" customFormat="1" ht="47" customHeight="1">
      <c r="A11" s="1117">
        <v>8</v>
      </c>
      <c r="B11" s="1112" t="s">
        <v>9</v>
      </c>
      <c r="C11" s="343">
        <v>132</v>
      </c>
      <c r="D11" s="344">
        <v>294300</v>
      </c>
      <c r="E11" s="344">
        <f t="shared" si="0"/>
        <v>2229.5454545454545</v>
      </c>
      <c r="F11" s="344">
        <v>213750</v>
      </c>
      <c r="G11" s="345">
        <f t="shared" si="1"/>
        <v>1619.3181818181818</v>
      </c>
      <c r="H11" s="345"/>
      <c r="I11" s="345"/>
      <c r="J11" s="336">
        <f t="shared" si="2"/>
        <v>508050</v>
      </c>
      <c r="K11" s="346">
        <f t="shared" si="19"/>
        <v>3848.8636363636365</v>
      </c>
      <c r="L11" s="1118"/>
      <c r="M11" s="1118"/>
      <c r="N11" s="1118"/>
      <c r="O11" s="1119">
        <v>84.5</v>
      </c>
      <c r="P11" s="338">
        <f>J11/O11</f>
        <v>6012.4260355029583</v>
      </c>
      <c r="Q11" s="1136">
        <v>14.3</v>
      </c>
      <c r="R11" s="1136">
        <v>26.2</v>
      </c>
      <c r="S11" s="1143">
        <v>5</v>
      </c>
      <c r="T11" s="1143">
        <v>5</v>
      </c>
      <c r="U11" s="1121">
        <v>4</v>
      </c>
      <c r="V11" s="356">
        <f t="shared" si="3"/>
        <v>4.666666666666667</v>
      </c>
      <c r="W11" s="1111"/>
      <c r="X11" s="1117">
        <v>8</v>
      </c>
      <c r="Y11" s="1122" t="s">
        <v>11</v>
      </c>
      <c r="Z11" s="1123">
        <v>345</v>
      </c>
      <c r="AA11" s="1124">
        <v>950050</v>
      </c>
      <c r="AB11" s="1124">
        <f t="shared" si="4"/>
        <v>2753.768115942029</v>
      </c>
      <c r="AC11" s="1124">
        <v>523480</v>
      </c>
      <c r="AD11" s="1124">
        <f t="shared" si="5"/>
        <v>1517.3333333333333</v>
      </c>
      <c r="AE11" s="1124">
        <v>15400</v>
      </c>
      <c r="AF11" s="1124">
        <v>11880</v>
      </c>
      <c r="AG11" s="1123">
        <f>AA11+AC11+AE11+AF11</f>
        <v>1500810</v>
      </c>
      <c r="AH11" s="1124">
        <f>AG11/Z11</f>
        <v>4350.173913043478</v>
      </c>
      <c r="AI11" s="1125"/>
      <c r="AJ11" s="1125"/>
      <c r="AK11" s="1125"/>
      <c r="AL11" s="1125">
        <f t="shared" si="15"/>
        <v>0</v>
      </c>
      <c r="AM11" s="1126" t="e">
        <f>AG11/AL11</f>
        <v>#DIV/0!</v>
      </c>
      <c r="AN11" s="1144">
        <v>14.8</v>
      </c>
      <c r="AO11" s="1144">
        <v>27</v>
      </c>
      <c r="AP11" s="1129">
        <v>3</v>
      </c>
      <c r="AQ11" s="1121">
        <v>4</v>
      </c>
      <c r="AR11" s="1129">
        <v>3</v>
      </c>
      <c r="AS11" s="356">
        <f t="shared" si="7"/>
        <v>3.3333333333333335</v>
      </c>
      <c r="AT11" s="1111"/>
      <c r="AU11" s="1117">
        <v>8</v>
      </c>
      <c r="AV11" s="1130" t="s">
        <v>669</v>
      </c>
      <c r="AW11" s="343">
        <v>212</v>
      </c>
      <c r="AX11" s="344">
        <v>561100</v>
      </c>
      <c r="AY11" s="344">
        <f t="shared" si="8"/>
        <v>2646.6981132075471</v>
      </c>
      <c r="AZ11" s="344">
        <v>302750</v>
      </c>
      <c r="BA11" s="345">
        <f t="shared" si="9"/>
        <v>1428.066037735849</v>
      </c>
      <c r="BB11" s="345">
        <v>3080</v>
      </c>
      <c r="BC11" s="345"/>
      <c r="BD11" s="336">
        <f t="shared" si="10"/>
        <v>866930</v>
      </c>
      <c r="BE11" s="346">
        <f t="shared" si="11"/>
        <v>4089.2924528301887</v>
      </c>
      <c r="BF11" s="1132">
        <v>118</v>
      </c>
      <c r="BG11" s="1132">
        <v>23.5</v>
      </c>
      <c r="BH11" s="1132">
        <v>30</v>
      </c>
      <c r="BI11" s="1132">
        <f>SUM(BF11:BH11)</f>
        <v>171.5</v>
      </c>
      <c r="BJ11" s="338">
        <f>BD11/BI11</f>
        <v>5054.9854227405249</v>
      </c>
      <c r="BK11" s="1136">
        <v>16.600000000000001</v>
      </c>
      <c r="BL11" s="1136">
        <v>23.3</v>
      </c>
      <c r="BM11" s="1137">
        <v>2</v>
      </c>
      <c r="BN11" s="1137">
        <v>2</v>
      </c>
      <c r="BO11" s="1133">
        <v>4</v>
      </c>
      <c r="BP11" s="356">
        <f t="shared" si="12"/>
        <v>2.6666666666666665</v>
      </c>
      <c r="BQ11" s="1111"/>
      <c r="BR11" s="1111"/>
    </row>
    <row r="12" spans="1:70" s="1035" customFormat="1" ht="47" customHeight="1">
      <c r="A12" s="1117">
        <v>9</v>
      </c>
      <c r="B12" s="1112" t="s">
        <v>10</v>
      </c>
      <c r="C12" s="343">
        <v>44</v>
      </c>
      <c r="D12" s="344">
        <v>101050</v>
      </c>
      <c r="E12" s="344">
        <f t="shared" si="0"/>
        <v>2296.590909090909</v>
      </c>
      <c r="F12" s="344">
        <v>67800</v>
      </c>
      <c r="G12" s="345">
        <f t="shared" si="1"/>
        <v>1540.909090909091</v>
      </c>
      <c r="H12" s="345">
        <v>2750</v>
      </c>
      <c r="I12" s="345"/>
      <c r="J12" s="336">
        <f t="shared" si="2"/>
        <v>171600</v>
      </c>
      <c r="K12" s="346">
        <f t="shared" si="19"/>
        <v>3900</v>
      </c>
      <c r="L12" s="1118"/>
      <c r="M12" s="1118"/>
      <c r="N12" s="1118"/>
      <c r="O12" s="1119">
        <v>77</v>
      </c>
      <c r="P12" s="338">
        <f t="shared" ref="P12:P17" si="20">J12/O12</f>
        <v>2228.5714285714284</v>
      </c>
      <c r="Q12" s="1136">
        <v>16.399999999999999</v>
      </c>
      <c r="R12" s="1136">
        <v>19.2</v>
      </c>
      <c r="S12" s="1135">
        <v>1</v>
      </c>
      <c r="T12" s="1135">
        <v>1</v>
      </c>
      <c r="U12" s="1135">
        <v>1</v>
      </c>
      <c r="V12" s="356">
        <f t="shared" si="3"/>
        <v>1</v>
      </c>
      <c r="W12" s="1111"/>
      <c r="X12" s="1117">
        <v>9</v>
      </c>
      <c r="Y12" s="1130" t="s">
        <v>669</v>
      </c>
      <c r="Z12" s="343">
        <v>54</v>
      </c>
      <c r="AA12" s="345">
        <v>160350</v>
      </c>
      <c r="AB12" s="345">
        <f t="shared" si="4"/>
        <v>2969.4444444444443</v>
      </c>
      <c r="AC12" s="345">
        <v>78200</v>
      </c>
      <c r="AD12" s="345">
        <f t="shared" si="5"/>
        <v>1448.148148148148</v>
      </c>
      <c r="AE12" s="345">
        <v>25300</v>
      </c>
      <c r="AF12" s="345">
        <v>5940</v>
      </c>
      <c r="AG12" s="343">
        <f>AA12+AC12+AE12+AF12</f>
        <v>269790</v>
      </c>
      <c r="AH12" s="344">
        <f t="shared" ref="AH12:AH17" si="21">AG12/Z12</f>
        <v>4996.1111111111113</v>
      </c>
      <c r="AI12" s="1118"/>
      <c r="AJ12" s="1118"/>
      <c r="AK12" s="1118"/>
      <c r="AL12" s="1118">
        <f t="shared" si="15"/>
        <v>0</v>
      </c>
      <c r="AM12" s="338" t="e">
        <f t="shared" ref="AM12:AM17" si="22">AG12/AL12</f>
        <v>#DIV/0!</v>
      </c>
      <c r="AN12" s="1136">
        <v>17.100000000000001</v>
      </c>
      <c r="AO12" s="1136">
        <v>20.2</v>
      </c>
      <c r="AP12" s="1137">
        <v>2</v>
      </c>
      <c r="AQ12" s="1135">
        <v>1</v>
      </c>
      <c r="AR12" s="1135">
        <v>1</v>
      </c>
      <c r="AS12" s="356">
        <f t="shared" si="7"/>
        <v>1.3333333333333333</v>
      </c>
      <c r="AT12" s="1111"/>
      <c r="AU12" s="1117">
        <v>9</v>
      </c>
      <c r="AV12" s="1112" t="s">
        <v>670</v>
      </c>
      <c r="AW12" s="343">
        <v>242</v>
      </c>
      <c r="AX12" s="344">
        <v>709000</v>
      </c>
      <c r="AY12" s="344">
        <f t="shared" si="8"/>
        <v>2929.7520661157023</v>
      </c>
      <c r="AZ12" s="344">
        <v>427750</v>
      </c>
      <c r="BA12" s="345">
        <f t="shared" si="9"/>
        <v>1767.5619834710744</v>
      </c>
      <c r="BB12" s="345">
        <v>4950</v>
      </c>
      <c r="BC12" s="345"/>
      <c r="BD12" s="336">
        <f t="shared" si="10"/>
        <v>1141700</v>
      </c>
      <c r="BE12" s="346">
        <f t="shared" si="11"/>
        <v>4717.7685950413224</v>
      </c>
      <c r="BF12" s="1132">
        <v>94</v>
      </c>
      <c r="BG12" s="1132">
        <v>14</v>
      </c>
      <c r="BH12" s="1132">
        <v>0</v>
      </c>
      <c r="BI12" s="1132">
        <f t="shared" ref="BI12:BI17" si="23">SUM(BF12:BH12)</f>
        <v>108</v>
      </c>
      <c r="BJ12" s="338">
        <f t="shared" ref="BJ12:BJ17" si="24">BD12/BI12</f>
        <v>10571.296296296296</v>
      </c>
      <c r="BK12" s="1136">
        <v>13</v>
      </c>
      <c r="BL12" s="1136">
        <v>29.4</v>
      </c>
      <c r="BM12" s="1143">
        <v>5</v>
      </c>
      <c r="BN12" s="1143">
        <v>5</v>
      </c>
      <c r="BO12" s="1143">
        <v>5</v>
      </c>
      <c r="BP12" s="356">
        <f t="shared" si="12"/>
        <v>5</v>
      </c>
      <c r="BQ12" s="1111"/>
      <c r="BR12" s="1111"/>
    </row>
    <row r="13" spans="1:70" s="1035" customFormat="1" ht="47" customHeight="1">
      <c r="A13" s="1117">
        <v>10</v>
      </c>
      <c r="B13" s="1122" t="s">
        <v>11</v>
      </c>
      <c r="C13" s="1123">
        <v>251</v>
      </c>
      <c r="D13" s="1124">
        <v>475300</v>
      </c>
      <c r="E13" s="1124">
        <f t="shared" si="0"/>
        <v>1893.6254980079682</v>
      </c>
      <c r="F13" s="1124">
        <v>298450</v>
      </c>
      <c r="G13" s="1124">
        <f t="shared" si="1"/>
        <v>1189.0438247011953</v>
      </c>
      <c r="H13" s="1124">
        <v>2200</v>
      </c>
      <c r="I13" s="1124"/>
      <c r="J13" s="1123">
        <f t="shared" si="2"/>
        <v>775950</v>
      </c>
      <c r="K13" s="1138">
        <f t="shared" si="19"/>
        <v>3091.4342629482071</v>
      </c>
      <c r="L13" s="1125"/>
      <c r="M13" s="1125"/>
      <c r="N13" s="1125"/>
      <c r="O13" s="1139">
        <v>107</v>
      </c>
      <c r="P13" s="1126">
        <f t="shared" si="20"/>
        <v>7251.869158878505</v>
      </c>
      <c r="Q13" s="1144">
        <v>15.3</v>
      </c>
      <c r="R13" s="1144">
        <v>19.2</v>
      </c>
      <c r="S13" s="1121">
        <v>4</v>
      </c>
      <c r="T13" s="1121">
        <v>4</v>
      </c>
      <c r="U13" s="1121">
        <v>4</v>
      </c>
      <c r="V13" s="356">
        <f t="shared" si="3"/>
        <v>4</v>
      </c>
      <c r="W13" s="1111"/>
      <c r="X13" s="1117">
        <v>10</v>
      </c>
      <c r="Y13" s="1112" t="s">
        <v>670</v>
      </c>
      <c r="Z13" s="343">
        <v>122</v>
      </c>
      <c r="AA13" s="345">
        <v>303200</v>
      </c>
      <c r="AB13" s="345">
        <f t="shared" si="4"/>
        <v>2485.2459016393441</v>
      </c>
      <c r="AC13" s="345">
        <v>182950</v>
      </c>
      <c r="AD13" s="345">
        <f t="shared" si="5"/>
        <v>1499.5901639344263</v>
      </c>
      <c r="AE13" s="345">
        <v>23650</v>
      </c>
      <c r="AF13" s="345">
        <v>5940</v>
      </c>
      <c r="AG13" s="343">
        <f t="shared" ref="AG13:AG18" si="25">AA13+AC13+AE13+AF13</f>
        <v>515740</v>
      </c>
      <c r="AH13" s="344">
        <f t="shared" si="21"/>
        <v>4227.377049180328</v>
      </c>
      <c r="AI13" s="1118"/>
      <c r="AJ13" s="1118"/>
      <c r="AK13" s="1118"/>
      <c r="AL13" s="1118">
        <f t="shared" si="15"/>
        <v>0</v>
      </c>
      <c r="AM13" s="338" t="e">
        <f t="shared" si="22"/>
        <v>#DIV/0!</v>
      </c>
      <c r="AN13" s="1136">
        <v>16.3</v>
      </c>
      <c r="AO13" s="1136">
        <v>26.1</v>
      </c>
      <c r="AP13" s="1143">
        <v>5</v>
      </c>
      <c r="AQ13" s="1143">
        <v>5</v>
      </c>
      <c r="AR13" s="1121">
        <v>4</v>
      </c>
      <c r="AS13" s="356">
        <f t="shared" si="7"/>
        <v>4.666666666666667</v>
      </c>
      <c r="AT13" s="1111"/>
      <c r="AU13" s="1117">
        <v>10</v>
      </c>
      <c r="AV13" s="1112" t="s">
        <v>7</v>
      </c>
      <c r="AW13" s="343">
        <v>196</v>
      </c>
      <c r="AX13" s="344">
        <v>533400</v>
      </c>
      <c r="AY13" s="344">
        <f t="shared" si="8"/>
        <v>2721.4285714285716</v>
      </c>
      <c r="AZ13" s="344">
        <v>318900</v>
      </c>
      <c r="BA13" s="345">
        <f t="shared" si="9"/>
        <v>1627.0408163265306</v>
      </c>
      <c r="BB13" s="345">
        <v>4400</v>
      </c>
      <c r="BC13" s="345"/>
      <c r="BD13" s="336">
        <f t="shared" si="10"/>
        <v>856700</v>
      </c>
      <c r="BE13" s="346">
        <f t="shared" si="11"/>
        <v>4370.9183673469388</v>
      </c>
      <c r="BF13" s="1132">
        <v>92.5</v>
      </c>
      <c r="BG13" s="1132">
        <v>19</v>
      </c>
      <c r="BH13" s="1132">
        <v>0</v>
      </c>
      <c r="BI13" s="1132">
        <f t="shared" si="23"/>
        <v>111.5</v>
      </c>
      <c r="BJ13" s="338">
        <f t="shared" si="24"/>
        <v>7683.4080717488787</v>
      </c>
      <c r="BK13" s="1136">
        <v>15.8</v>
      </c>
      <c r="BL13" s="1136">
        <v>28.4</v>
      </c>
      <c r="BM13" s="1143">
        <v>5</v>
      </c>
      <c r="BN13" s="1143">
        <v>5</v>
      </c>
      <c r="BO13" s="1137">
        <v>2</v>
      </c>
      <c r="BP13" s="356">
        <f t="shared" si="12"/>
        <v>4</v>
      </c>
      <c r="BQ13" s="1111"/>
      <c r="BR13" s="1111"/>
    </row>
    <row r="14" spans="1:70" s="1035" customFormat="1" ht="47" customHeight="1">
      <c r="A14" s="1117">
        <v>11</v>
      </c>
      <c r="B14" s="1130" t="s">
        <v>669</v>
      </c>
      <c r="C14" s="343">
        <v>357</v>
      </c>
      <c r="D14" s="344">
        <v>883900</v>
      </c>
      <c r="E14" s="344">
        <f t="shared" si="0"/>
        <v>2475.9103641456581</v>
      </c>
      <c r="F14" s="344">
        <v>474900</v>
      </c>
      <c r="G14" s="345">
        <f t="shared" si="1"/>
        <v>1330.2521008403362</v>
      </c>
      <c r="H14" s="345">
        <v>10450</v>
      </c>
      <c r="I14" s="345"/>
      <c r="J14" s="336">
        <f t="shared" si="2"/>
        <v>1369250</v>
      </c>
      <c r="K14" s="344">
        <f>J14/C14</f>
        <v>3835.4341736694678</v>
      </c>
      <c r="L14" s="1118"/>
      <c r="M14" s="1118"/>
      <c r="N14" s="1118"/>
      <c r="O14" s="1119">
        <v>112</v>
      </c>
      <c r="P14" s="338">
        <f t="shared" si="20"/>
        <v>12225.446428571429</v>
      </c>
      <c r="Q14" s="1136">
        <v>13.4</v>
      </c>
      <c r="R14" s="1136">
        <v>24.2</v>
      </c>
      <c r="S14" s="1121">
        <v>4</v>
      </c>
      <c r="T14" s="1121">
        <v>4</v>
      </c>
      <c r="U14" s="1121">
        <v>4</v>
      </c>
      <c r="V14" s="356">
        <f t="shared" si="3"/>
        <v>4</v>
      </c>
      <c r="W14" s="1111"/>
      <c r="X14" s="1117">
        <v>11</v>
      </c>
      <c r="Y14" s="1112" t="s">
        <v>7</v>
      </c>
      <c r="Z14" s="343">
        <v>163</v>
      </c>
      <c r="AA14" s="345">
        <v>340950</v>
      </c>
      <c r="AB14" s="345">
        <f t="shared" si="4"/>
        <v>2091.717791411043</v>
      </c>
      <c r="AC14" s="345">
        <v>241750</v>
      </c>
      <c r="AD14" s="345">
        <f t="shared" si="5"/>
        <v>1483.1288343558283</v>
      </c>
      <c r="AE14" s="345">
        <v>3850</v>
      </c>
      <c r="AF14" s="345">
        <v>2970</v>
      </c>
      <c r="AG14" s="343">
        <f t="shared" si="25"/>
        <v>589520</v>
      </c>
      <c r="AH14" s="344">
        <f t="shared" si="21"/>
        <v>3616.687116564417</v>
      </c>
      <c r="AI14" s="1118"/>
      <c r="AJ14" s="1118"/>
      <c r="AK14" s="1118"/>
      <c r="AL14" s="1118">
        <f t="shared" si="15"/>
        <v>0</v>
      </c>
      <c r="AM14" s="338" t="e">
        <f t="shared" si="22"/>
        <v>#DIV/0!</v>
      </c>
      <c r="AN14" s="1136">
        <v>16</v>
      </c>
      <c r="AO14" s="1136">
        <v>25</v>
      </c>
      <c r="AP14" s="1135">
        <v>1</v>
      </c>
      <c r="AQ14" s="1137">
        <v>2</v>
      </c>
      <c r="AR14" s="1121">
        <v>4</v>
      </c>
      <c r="AS14" s="356">
        <f t="shared" si="7"/>
        <v>2.3333333333333335</v>
      </c>
      <c r="AT14" s="1111"/>
      <c r="AU14" s="1117">
        <v>11</v>
      </c>
      <c r="AV14" s="1112" t="s">
        <v>8</v>
      </c>
      <c r="AW14" s="343">
        <v>163</v>
      </c>
      <c r="AX14" s="344">
        <v>330850</v>
      </c>
      <c r="AY14" s="344">
        <f t="shared" si="8"/>
        <v>2029.7546012269938</v>
      </c>
      <c r="AZ14" s="344">
        <v>211550</v>
      </c>
      <c r="BA14" s="345">
        <f t="shared" si="9"/>
        <v>1297.8527607361964</v>
      </c>
      <c r="BB14" s="345">
        <v>10450</v>
      </c>
      <c r="BC14" s="345"/>
      <c r="BD14" s="336">
        <f t="shared" si="10"/>
        <v>552850</v>
      </c>
      <c r="BE14" s="346">
        <f t="shared" si="11"/>
        <v>3391.717791411043</v>
      </c>
      <c r="BF14" s="1132">
        <v>94</v>
      </c>
      <c r="BG14" s="1132">
        <v>19</v>
      </c>
      <c r="BH14" s="1132">
        <v>0</v>
      </c>
      <c r="BI14" s="1132">
        <f t="shared" si="23"/>
        <v>113</v>
      </c>
      <c r="BJ14" s="338">
        <f t="shared" si="24"/>
        <v>4892.4778761061943</v>
      </c>
      <c r="BK14" s="1136">
        <v>18.7</v>
      </c>
      <c r="BL14" s="1136">
        <v>25.7</v>
      </c>
      <c r="BM14" s="1135">
        <v>1</v>
      </c>
      <c r="BN14" s="1137">
        <v>2</v>
      </c>
      <c r="BO14" s="1135">
        <v>1</v>
      </c>
      <c r="BP14" s="356">
        <f t="shared" si="12"/>
        <v>1.3333333333333333</v>
      </c>
      <c r="BQ14" s="1111"/>
      <c r="BR14" s="1111"/>
    </row>
    <row r="15" spans="1:70" s="1035" customFormat="1" ht="47" customHeight="1">
      <c r="A15" s="1117">
        <v>12</v>
      </c>
      <c r="B15" s="1112" t="s">
        <v>670</v>
      </c>
      <c r="C15" s="343">
        <v>133</v>
      </c>
      <c r="D15" s="344">
        <v>326800</v>
      </c>
      <c r="E15" s="344">
        <f t="shared" si="0"/>
        <v>2457.1428571428573</v>
      </c>
      <c r="F15" s="344">
        <v>207900</v>
      </c>
      <c r="G15" s="345">
        <f t="shared" si="1"/>
        <v>1563.1578947368421</v>
      </c>
      <c r="H15" s="345">
        <v>0</v>
      </c>
      <c r="I15" s="345"/>
      <c r="J15" s="336">
        <f t="shared" si="2"/>
        <v>534700</v>
      </c>
      <c r="K15" s="344">
        <f>J15/C15</f>
        <v>4020.3007518796994</v>
      </c>
      <c r="L15" s="1118"/>
      <c r="M15" s="1118"/>
      <c r="N15" s="1118"/>
      <c r="O15" s="1119">
        <v>77</v>
      </c>
      <c r="P15" s="338">
        <f t="shared" si="20"/>
        <v>6944.1558441558445</v>
      </c>
      <c r="Q15" s="1136">
        <v>15.7</v>
      </c>
      <c r="R15" s="1136">
        <v>25.6</v>
      </c>
      <c r="S15" s="1143">
        <v>5</v>
      </c>
      <c r="T15" s="1143">
        <v>5</v>
      </c>
      <c r="U15" s="1121">
        <v>4</v>
      </c>
      <c r="V15" s="356">
        <f t="shared" si="3"/>
        <v>4.666666666666667</v>
      </c>
      <c r="W15" s="1111"/>
      <c r="X15" s="1117">
        <v>12</v>
      </c>
      <c r="Y15" s="1112" t="s">
        <v>8</v>
      </c>
      <c r="Z15" s="343">
        <v>205</v>
      </c>
      <c r="AA15" s="345">
        <v>482550</v>
      </c>
      <c r="AB15" s="345">
        <f t="shared" si="4"/>
        <v>2353.9024390243903</v>
      </c>
      <c r="AC15" s="345">
        <v>315800</v>
      </c>
      <c r="AD15" s="345">
        <f t="shared" si="5"/>
        <v>1540.4878048780488</v>
      </c>
      <c r="AE15" s="345">
        <v>6600</v>
      </c>
      <c r="AF15" s="345">
        <v>5940</v>
      </c>
      <c r="AG15" s="343">
        <f t="shared" si="25"/>
        <v>810890</v>
      </c>
      <c r="AH15" s="344">
        <f t="shared" si="21"/>
        <v>3955.560975609756</v>
      </c>
      <c r="AI15" s="1118"/>
      <c r="AJ15" s="1118"/>
      <c r="AK15" s="1118"/>
      <c r="AL15" s="1118">
        <f t="shared" si="15"/>
        <v>0</v>
      </c>
      <c r="AM15" s="338" t="e">
        <f t="shared" si="22"/>
        <v>#DIV/0!</v>
      </c>
      <c r="AN15" s="1136">
        <v>15.8</v>
      </c>
      <c r="AO15" s="1136">
        <v>28.4</v>
      </c>
      <c r="AP15" s="1143">
        <v>5</v>
      </c>
      <c r="AQ15" s="1143">
        <v>5</v>
      </c>
      <c r="AR15" s="1121">
        <v>4</v>
      </c>
      <c r="AS15" s="356">
        <f t="shared" si="7"/>
        <v>4.666666666666667</v>
      </c>
      <c r="AT15" s="1111"/>
      <c r="AU15" s="1117">
        <v>12</v>
      </c>
      <c r="AV15" s="1112" t="s">
        <v>9</v>
      </c>
      <c r="AW15" s="343">
        <v>100</v>
      </c>
      <c r="AX15" s="344">
        <v>272800</v>
      </c>
      <c r="AY15" s="344">
        <f t="shared" si="8"/>
        <v>2728</v>
      </c>
      <c r="AZ15" s="344">
        <v>151850</v>
      </c>
      <c r="BA15" s="345">
        <f t="shared" si="9"/>
        <v>1518.5</v>
      </c>
      <c r="BB15" s="345">
        <v>8360</v>
      </c>
      <c r="BC15" s="345"/>
      <c r="BD15" s="336">
        <f t="shared" si="10"/>
        <v>433010</v>
      </c>
      <c r="BE15" s="346">
        <f t="shared" si="11"/>
        <v>4330.1000000000004</v>
      </c>
      <c r="BF15" s="1132">
        <v>99</v>
      </c>
      <c r="BG15" s="1132">
        <v>14.5</v>
      </c>
      <c r="BH15" s="1132">
        <v>0</v>
      </c>
      <c r="BI15" s="1132">
        <f t="shared" si="23"/>
        <v>113.5</v>
      </c>
      <c r="BJ15" s="338">
        <f t="shared" si="24"/>
        <v>3815.0660792951544</v>
      </c>
      <c r="BK15" s="1136">
        <v>13.4</v>
      </c>
      <c r="BL15" s="1136">
        <v>18.3</v>
      </c>
      <c r="BM15" s="1137">
        <v>2</v>
      </c>
      <c r="BN15" s="1143">
        <v>5</v>
      </c>
      <c r="BO15" s="1143">
        <v>5</v>
      </c>
      <c r="BP15" s="356">
        <f t="shared" si="12"/>
        <v>4</v>
      </c>
      <c r="BQ15" s="1111"/>
      <c r="BR15" s="1111"/>
    </row>
    <row r="16" spans="1:70" s="1035" customFormat="1" ht="47" customHeight="1">
      <c r="A16" s="1117">
        <v>13</v>
      </c>
      <c r="B16" s="1112" t="s">
        <v>7</v>
      </c>
      <c r="C16" s="343">
        <v>82</v>
      </c>
      <c r="D16" s="344">
        <v>198000</v>
      </c>
      <c r="E16" s="344">
        <f t="shared" si="0"/>
        <v>2414.6341463414633</v>
      </c>
      <c r="F16" s="344">
        <v>108850</v>
      </c>
      <c r="G16" s="345">
        <f t="shared" si="1"/>
        <v>1327.439024390244</v>
      </c>
      <c r="H16" s="345">
        <v>0</v>
      </c>
      <c r="I16" s="345"/>
      <c r="J16" s="336">
        <f t="shared" si="2"/>
        <v>306850</v>
      </c>
      <c r="K16" s="344">
        <f>J16/C16</f>
        <v>3742.0731707317073</v>
      </c>
      <c r="L16" s="1118"/>
      <c r="M16" s="1118"/>
      <c r="N16" s="1118"/>
      <c r="O16" s="1119">
        <v>83</v>
      </c>
      <c r="P16" s="338">
        <f t="shared" si="20"/>
        <v>3696.9879518072289</v>
      </c>
      <c r="Q16" s="1136">
        <v>16.899999999999999</v>
      </c>
      <c r="R16" s="1136">
        <v>21.9</v>
      </c>
      <c r="S16" s="1137">
        <v>2</v>
      </c>
      <c r="T16" s="1137">
        <v>2</v>
      </c>
      <c r="U16" s="1137">
        <v>2</v>
      </c>
      <c r="V16" s="356">
        <f t="shared" si="3"/>
        <v>2</v>
      </c>
      <c r="W16" s="1111"/>
      <c r="X16" s="1117">
        <v>13</v>
      </c>
      <c r="Y16" s="1112" t="s">
        <v>9</v>
      </c>
      <c r="Z16" s="343">
        <v>279</v>
      </c>
      <c r="AA16" s="345">
        <v>869900</v>
      </c>
      <c r="AB16" s="345">
        <f t="shared" si="4"/>
        <v>3117.9211469534052</v>
      </c>
      <c r="AC16" s="345">
        <v>476050</v>
      </c>
      <c r="AD16" s="345">
        <f t="shared" si="5"/>
        <v>1706.2724014336918</v>
      </c>
      <c r="AE16" s="345">
        <v>1100</v>
      </c>
      <c r="AF16" s="345">
        <v>0</v>
      </c>
      <c r="AG16" s="343">
        <f t="shared" si="25"/>
        <v>1347050</v>
      </c>
      <c r="AH16" s="344">
        <f t="shared" si="21"/>
        <v>4828.1362007168455</v>
      </c>
      <c r="AI16" s="1118"/>
      <c r="AJ16" s="1118"/>
      <c r="AK16" s="1118"/>
      <c r="AL16" s="1118">
        <f t="shared" si="15"/>
        <v>0</v>
      </c>
      <c r="AM16" s="338" t="e">
        <f t="shared" si="22"/>
        <v>#DIV/0!</v>
      </c>
      <c r="AN16" s="1136">
        <v>18.2</v>
      </c>
      <c r="AO16" s="1136">
        <v>23.4</v>
      </c>
      <c r="AP16" s="1137">
        <v>2</v>
      </c>
      <c r="AQ16" s="1137">
        <v>2</v>
      </c>
      <c r="AR16" s="1137">
        <v>2</v>
      </c>
      <c r="AS16" s="356">
        <f t="shared" si="7"/>
        <v>2</v>
      </c>
      <c r="AT16" s="1111"/>
      <c r="AU16" s="1117">
        <v>13</v>
      </c>
      <c r="AV16" s="1112" t="s">
        <v>10</v>
      </c>
      <c r="AW16" s="343">
        <v>275</v>
      </c>
      <c r="AX16" s="344">
        <v>765600</v>
      </c>
      <c r="AY16" s="344">
        <f t="shared" si="8"/>
        <v>2784</v>
      </c>
      <c r="AZ16" s="344">
        <v>432800</v>
      </c>
      <c r="BA16" s="345">
        <f t="shared" si="9"/>
        <v>1573.8181818181818</v>
      </c>
      <c r="BB16" s="345">
        <v>4290</v>
      </c>
      <c r="BC16" s="345"/>
      <c r="BD16" s="336">
        <f t="shared" si="10"/>
        <v>1202690</v>
      </c>
      <c r="BE16" s="346">
        <f t="shared" si="11"/>
        <v>4373.4181818181814</v>
      </c>
      <c r="BF16" s="1132">
        <v>114</v>
      </c>
      <c r="BG16" s="1132">
        <v>19</v>
      </c>
      <c r="BH16" s="1132">
        <v>0</v>
      </c>
      <c r="BI16" s="1132">
        <f t="shared" si="23"/>
        <v>133</v>
      </c>
      <c r="BJ16" s="338">
        <f t="shared" si="24"/>
        <v>9042.7819548872176</v>
      </c>
      <c r="BK16" s="1136">
        <v>11.8</v>
      </c>
      <c r="BL16" s="1136">
        <v>25.4</v>
      </c>
      <c r="BM16" s="1143">
        <v>5</v>
      </c>
      <c r="BN16" s="1143">
        <v>5</v>
      </c>
      <c r="BO16" s="1129">
        <v>3</v>
      </c>
      <c r="BP16" s="356">
        <f t="shared" si="12"/>
        <v>4.333333333333333</v>
      </c>
      <c r="BQ16" s="1111"/>
      <c r="BR16" s="1111"/>
    </row>
    <row r="17" spans="1:70" s="1035" customFormat="1" ht="47" customHeight="1">
      <c r="A17" s="1117">
        <v>14</v>
      </c>
      <c r="B17" s="1112" t="s">
        <v>8</v>
      </c>
      <c r="C17" s="343">
        <v>140</v>
      </c>
      <c r="D17" s="344">
        <v>250550</v>
      </c>
      <c r="E17" s="344">
        <f t="shared" si="0"/>
        <v>1789.6428571428571</v>
      </c>
      <c r="F17" s="344">
        <v>164400</v>
      </c>
      <c r="G17" s="345">
        <f t="shared" si="1"/>
        <v>1174.2857142857142</v>
      </c>
      <c r="H17" s="345">
        <v>0</v>
      </c>
      <c r="I17" s="345"/>
      <c r="J17" s="336">
        <f t="shared" si="2"/>
        <v>414950</v>
      </c>
      <c r="K17" s="344">
        <f>J17/C17</f>
        <v>2963.9285714285716</v>
      </c>
      <c r="L17" s="1118"/>
      <c r="M17" s="1118"/>
      <c r="N17" s="1118"/>
      <c r="O17" s="1119">
        <v>81.75</v>
      </c>
      <c r="P17" s="338">
        <f t="shared" si="20"/>
        <v>5075.8409785932718</v>
      </c>
      <c r="Q17" s="1136">
        <v>16.5</v>
      </c>
      <c r="R17" s="1136">
        <v>23.2</v>
      </c>
      <c r="S17" s="1135">
        <v>1</v>
      </c>
      <c r="T17" s="1121">
        <v>4</v>
      </c>
      <c r="U17" s="1121">
        <v>4</v>
      </c>
      <c r="V17" s="356">
        <f t="shared" si="3"/>
        <v>3</v>
      </c>
      <c r="W17" s="1111"/>
      <c r="X17" s="1117">
        <v>14</v>
      </c>
      <c r="Y17" s="1112" t="s">
        <v>10</v>
      </c>
      <c r="Z17" s="343">
        <v>154</v>
      </c>
      <c r="AA17" s="345">
        <v>465400</v>
      </c>
      <c r="AB17" s="345">
        <f t="shared" si="4"/>
        <v>3022.0779220779223</v>
      </c>
      <c r="AC17" s="345">
        <v>250500</v>
      </c>
      <c r="AD17" s="345">
        <f t="shared" si="5"/>
        <v>1626.6233766233765</v>
      </c>
      <c r="AE17" s="345">
        <v>54450</v>
      </c>
      <c r="AF17" s="345">
        <v>2970</v>
      </c>
      <c r="AG17" s="343">
        <f t="shared" si="25"/>
        <v>773320</v>
      </c>
      <c r="AH17" s="344">
        <f t="shared" si="21"/>
        <v>5021.5584415584417</v>
      </c>
      <c r="AI17" s="1118"/>
      <c r="AJ17" s="1118"/>
      <c r="AK17" s="1118"/>
      <c r="AL17" s="1118">
        <f t="shared" si="15"/>
        <v>0</v>
      </c>
      <c r="AM17" s="338" t="e">
        <f t="shared" si="22"/>
        <v>#DIV/0!</v>
      </c>
      <c r="AN17" s="1136">
        <v>15.5</v>
      </c>
      <c r="AO17" s="1136">
        <v>22.8</v>
      </c>
      <c r="AP17" s="1137">
        <v>2</v>
      </c>
      <c r="AQ17" s="1137">
        <v>2</v>
      </c>
      <c r="AR17" s="1129">
        <v>3</v>
      </c>
      <c r="AS17" s="356">
        <f t="shared" si="7"/>
        <v>2.3333333333333335</v>
      </c>
      <c r="AT17" s="1111"/>
      <c r="AU17" s="1117">
        <v>14</v>
      </c>
      <c r="AV17" s="1122" t="s">
        <v>11</v>
      </c>
      <c r="AW17" s="1123">
        <v>425</v>
      </c>
      <c r="AX17" s="1124">
        <v>1108600</v>
      </c>
      <c r="AY17" s="1124">
        <f t="shared" si="8"/>
        <v>2608.4705882352941</v>
      </c>
      <c r="AZ17" s="1124">
        <v>661400</v>
      </c>
      <c r="BA17" s="1124">
        <f t="shared" si="9"/>
        <v>1556.2352941176471</v>
      </c>
      <c r="BB17" s="1124">
        <v>13530</v>
      </c>
      <c r="BC17" s="1124"/>
      <c r="BD17" s="1123">
        <f t="shared" si="10"/>
        <v>1783530</v>
      </c>
      <c r="BE17" s="1138">
        <f t="shared" si="11"/>
        <v>4196.5411764705887</v>
      </c>
      <c r="BF17" s="1142">
        <v>116</v>
      </c>
      <c r="BG17" s="1142">
        <v>23.5</v>
      </c>
      <c r="BH17" s="1142">
        <v>27.5</v>
      </c>
      <c r="BI17" s="1142">
        <f t="shared" si="23"/>
        <v>167</v>
      </c>
      <c r="BJ17" s="1126">
        <f t="shared" si="24"/>
        <v>10679.820359281437</v>
      </c>
      <c r="BK17" s="1144">
        <v>16.2</v>
      </c>
      <c r="BL17" s="1144">
        <v>27.2</v>
      </c>
      <c r="BM17" s="1143">
        <v>5</v>
      </c>
      <c r="BN17" s="1143">
        <v>5</v>
      </c>
      <c r="BO17" s="1129">
        <v>3</v>
      </c>
      <c r="BP17" s="356">
        <f t="shared" si="12"/>
        <v>4.333333333333333</v>
      </c>
      <c r="BQ17" s="1111"/>
      <c r="BR17" s="1111"/>
    </row>
    <row r="18" spans="1:70" s="1035" customFormat="1" ht="47" customHeight="1">
      <c r="A18" s="1117">
        <v>15</v>
      </c>
      <c r="B18" s="1112" t="s">
        <v>9</v>
      </c>
      <c r="C18" s="343">
        <v>302</v>
      </c>
      <c r="D18" s="344">
        <v>879850</v>
      </c>
      <c r="E18" s="344">
        <f t="shared" si="0"/>
        <v>2913.4105960264901</v>
      </c>
      <c r="F18" s="344">
        <v>491900</v>
      </c>
      <c r="G18" s="345">
        <f t="shared" si="1"/>
        <v>1628.8079470198675</v>
      </c>
      <c r="H18" s="345">
        <v>0</v>
      </c>
      <c r="I18" s="345"/>
      <c r="J18" s="336">
        <f t="shared" si="2"/>
        <v>1371750</v>
      </c>
      <c r="K18" s="344">
        <f>J18/C18</f>
        <v>4542.2185430463578</v>
      </c>
      <c r="L18" s="1118"/>
      <c r="M18" s="1118"/>
      <c r="N18" s="1118"/>
      <c r="O18" s="1119">
        <v>116</v>
      </c>
      <c r="P18" s="338">
        <f>J18/O18</f>
        <v>11825.431034482759</v>
      </c>
      <c r="Q18" s="1136">
        <v>16</v>
      </c>
      <c r="R18" s="1136">
        <v>26.5</v>
      </c>
      <c r="S18" s="1143">
        <v>5</v>
      </c>
      <c r="T18" s="1143">
        <v>5</v>
      </c>
      <c r="U18" s="1121">
        <v>4</v>
      </c>
      <c r="V18" s="356">
        <f t="shared" si="3"/>
        <v>4.666666666666667</v>
      </c>
      <c r="W18" s="1111"/>
      <c r="X18" s="1117">
        <v>15</v>
      </c>
      <c r="Y18" s="1122" t="s">
        <v>11</v>
      </c>
      <c r="Z18" s="1123">
        <v>300</v>
      </c>
      <c r="AA18" s="1124">
        <v>765900</v>
      </c>
      <c r="AB18" s="1124">
        <f t="shared" si="4"/>
        <v>2553</v>
      </c>
      <c r="AC18" s="1124">
        <v>420650</v>
      </c>
      <c r="AD18" s="1124">
        <f t="shared" si="5"/>
        <v>1402.1666666666667</v>
      </c>
      <c r="AE18" s="1124">
        <v>48950</v>
      </c>
      <c r="AF18" s="1124">
        <v>0</v>
      </c>
      <c r="AG18" s="1123">
        <f t="shared" si="25"/>
        <v>1235500</v>
      </c>
      <c r="AH18" s="1124">
        <f>AG18/Z18</f>
        <v>4118.333333333333</v>
      </c>
      <c r="AI18" s="1125"/>
      <c r="AJ18" s="1125"/>
      <c r="AK18" s="1125"/>
      <c r="AL18" s="1125">
        <f t="shared" si="15"/>
        <v>0</v>
      </c>
      <c r="AM18" s="1126" t="e">
        <f>AG18/AL18</f>
        <v>#DIV/0!</v>
      </c>
      <c r="AN18" s="1144">
        <v>15.5</v>
      </c>
      <c r="AO18" s="1144">
        <v>25.5</v>
      </c>
      <c r="AP18" s="1121">
        <v>4</v>
      </c>
      <c r="AQ18" s="1143">
        <v>5</v>
      </c>
      <c r="AR18" s="1121">
        <v>4</v>
      </c>
      <c r="AS18" s="356">
        <f t="shared" si="7"/>
        <v>4.333333333333333</v>
      </c>
      <c r="AT18" s="1111"/>
      <c r="AU18" s="1117">
        <v>15</v>
      </c>
      <c r="AV18" s="1130" t="s">
        <v>669</v>
      </c>
      <c r="AW18" s="343">
        <v>251</v>
      </c>
      <c r="AX18" s="344">
        <v>683700</v>
      </c>
      <c r="AY18" s="344">
        <f t="shared" si="8"/>
        <v>2723.9043824701193</v>
      </c>
      <c r="AZ18" s="344">
        <v>392400</v>
      </c>
      <c r="BA18" s="345">
        <f t="shared" si="9"/>
        <v>1563.3466135458168</v>
      </c>
      <c r="BB18" s="345">
        <v>23870</v>
      </c>
      <c r="BC18" s="345"/>
      <c r="BD18" s="336">
        <f t="shared" si="10"/>
        <v>1099970</v>
      </c>
      <c r="BE18" s="346">
        <f t="shared" si="11"/>
        <v>4382.3505976095621</v>
      </c>
      <c r="BF18" s="1132">
        <v>113</v>
      </c>
      <c r="BG18" s="1132">
        <v>23.5</v>
      </c>
      <c r="BH18" s="1132">
        <v>0</v>
      </c>
      <c r="BI18" s="1132">
        <f>SUM(BF18:BH18)</f>
        <v>136.5</v>
      </c>
      <c r="BJ18" s="338">
        <f>BD18/BI18</f>
        <v>8058.3882783882782</v>
      </c>
      <c r="BK18" s="1136">
        <v>16.8</v>
      </c>
      <c r="BL18" s="1136">
        <v>24</v>
      </c>
      <c r="BM18" s="1143">
        <v>5</v>
      </c>
      <c r="BN18" s="1137">
        <v>2</v>
      </c>
      <c r="BO18" s="1133">
        <v>4</v>
      </c>
      <c r="BP18" s="356">
        <f t="shared" si="12"/>
        <v>3.6666666666666665</v>
      </c>
      <c r="BQ18" s="1111"/>
      <c r="BR18" s="1111"/>
    </row>
    <row r="19" spans="1:70" s="1035" customFormat="1" ht="47" customHeight="1">
      <c r="A19" s="1117">
        <v>16</v>
      </c>
      <c r="B19" s="1112" t="s">
        <v>10</v>
      </c>
      <c r="C19" s="343">
        <v>219</v>
      </c>
      <c r="D19" s="344">
        <v>535200</v>
      </c>
      <c r="E19" s="344">
        <f t="shared" si="0"/>
        <v>2443.8356164383563</v>
      </c>
      <c r="F19" s="344">
        <v>338000</v>
      </c>
      <c r="G19" s="345">
        <f t="shared" si="1"/>
        <v>1543.3789954337899</v>
      </c>
      <c r="H19" s="345">
        <v>1650</v>
      </c>
      <c r="I19" s="345"/>
      <c r="J19" s="336">
        <f t="shared" si="2"/>
        <v>874850</v>
      </c>
      <c r="K19" s="344">
        <f t="shared" ref="K19:K24" si="26">J19/C19</f>
        <v>3994.7488584474886</v>
      </c>
      <c r="L19" s="1118"/>
      <c r="M19" s="1118"/>
      <c r="N19" s="1118"/>
      <c r="O19" s="1119">
        <v>99.75</v>
      </c>
      <c r="P19" s="338">
        <f t="shared" ref="P19:P24" si="27">J19/O19</f>
        <v>8770.4260651629065</v>
      </c>
      <c r="Q19" s="1136">
        <v>17.3</v>
      </c>
      <c r="R19" s="1136">
        <v>27.3</v>
      </c>
      <c r="S19" s="1143">
        <v>5</v>
      </c>
      <c r="T19" s="1143">
        <v>5</v>
      </c>
      <c r="U19" s="1129">
        <v>3</v>
      </c>
      <c r="V19" s="356">
        <f t="shared" si="3"/>
        <v>4.333333333333333</v>
      </c>
      <c r="W19" s="1111"/>
      <c r="X19" s="1117">
        <v>16</v>
      </c>
      <c r="Y19" s="1130" t="s">
        <v>669</v>
      </c>
      <c r="Z19" s="343">
        <v>101</v>
      </c>
      <c r="AA19" s="344">
        <v>274850</v>
      </c>
      <c r="AB19" s="344">
        <f t="shared" si="4"/>
        <v>2721.2871287128714</v>
      </c>
      <c r="AC19" s="344">
        <v>143400</v>
      </c>
      <c r="AD19" s="345">
        <f t="shared" si="5"/>
        <v>1419.8019801980197</v>
      </c>
      <c r="AE19" s="345">
        <v>37400</v>
      </c>
      <c r="AF19" s="345">
        <v>2970</v>
      </c>
      <c r="AG19" s="343">
        <f>AA19+AC19+AE19+AF19</f>
        <v>458620</v>
      </c>
      <c r="AH19" s="344">
        <f t="shared" ref="AH19:AH24" si="28">AG19/Z19</f>
        <v>4540.7920792079212</v>
      </c>
      <c r="AI19" s="1118"/>
      <c r="AJ19" s="1118"/>
      <c r="AK19" s="1118"/>
      <c r="AL19" s="1118">
        <f t="shared" si="15"/>
        <v>0</v>
      </c>
      <c r="AM19" s="338" t="e">
        <f t="shared" ref="AM19:AM24" si="29">AG19/AL19</f>
        <v>#DIV/0!</v>
      </c>
      <c r="AN19" s="1136">
        <v>19.3</v>
      </c>
      <c r="AO19" s="1136">
        <v>22.4</v>
      </c>
      <c r="AP19" s="1135">
        <v>1</v>
      </c>
      <c r="AQ19" s="1135">
        <v>1</v>
      </c>
      <c r="AR19" s="1135">
        <v>1</v>
      </c>
      <c r="AS19" s="356">
        <f t="shared" si="7"/>
        <v>1</v>
      </c>
      <c r="AT19" s="1111"/>
      <c r="AU19" s="1117">
        <v>16</v>
      </c>
      <c r="AV19" s="1112" t="s">
        <v>670</v>
      </c>
      <c r="AW19" s="343">
        <v>281</v>
      </c>
      <c r="AX19" s="344">
        <v>668450</v>
      </c>
      <c r="AY19" s="344">
        <f t="shared" si="8"/>
        <v>2378.8256227758006</v>
      </c>
      <c r="AZ19" s="344">
        <v>242750</v>
      </c>
      <c r="BA19" s="345">
        <f t="shared" si="9"/>
        <v>863.87900355871886</v>
      </c>
      <c r="BB19" s="345"/>
      <c r="BC19" s="345"/>
      <c r="BD19" s="336">
        <f t="shared" si="10"/>
        <v>911200</v>
      </c>
      <c r="BE19" s="346">
        <f t="shared" si="11"/>
        <v>3242.7046263345196</v>
      </c>
      <c r="BF19" s="1132">
        <v>97.75</v>
      </c>
      <c r="BG19" s="1132">
        <v>28.5</v>
      </c>
      <c r="BH19" s="1132">
        <v>0</v>
      </c>
      <c r="BI19" s="1132">
        <f t="shared" ref="BI19:BI24" si="30">SUM(BF19:BH19)</f>
        <v>126.25</v>
      </c>
      <c r="BJ19" s="338">
        <f t="shared" ref="BJ19:BJ24" si="31">BD19/BI19</f>
        <v>7217.4257425742571</v>
      </c>
      <c r="BK19" s="1136">
        <v>16.5</v>
      </c>
      <c r="BL19" s="1136">
        <v>24.3</v>
      </c>
      <c r="BM19" s="1137">
        <v>2</v>
      </c>
      <c r="BN19" s="1137">
        <v>2</v>
      </c>
      <c r="BO19" s="1135">
        <v>1</v>
      </c>
      <c r="BP19" s="356">
        <f t="shared" si="12"/>
        <v>1.6666666666666667</v>
      </c>
      <c r="BQ19" s="1111"/>
      <c r="BR19" s="1111"/>
    </row>
    <row r="20" spans="1:70" s="1035" customFormat="1" ht="47" customHeight="1">
      <c r="A20" s="1117">
        <v>17</v>
      </c>
      <c r="B20" s="1122" t="s">
        <v>11</v>
      </c>
      <c r="C20" s="1123">
        <v>443</v>
      </c>
      <c r="D20" s="1124">
        <v>1093200</v>
      </c>
      <c r="E20" s="1124">
        <f t="shared" si="0"/>
        <v>2467.7200902934537</v>
      </c>
      <c r="F20" s="1124">
        <v>666750</v>
      </c>
      <c r="G20" s="1124">
        <f t="shared" si="1"/>
        <v>1505.0790067720091</v>
      </c>
      <c r="H20" s="1124">
        <v>11000</v>
      </c>
      <c r="I20" s="1124"/>
      <c r="J20" s="1123">
        <f t="shared" si="2"/>
        <v>1770950</v>
      </c>
      <c r="K20" s="1124">
        <f t="shared" si="26"/>
        <v>3997.6297968397289</v>
      </c>
      <c r="L20" s="1125"/>
      <c r="M20" s="1125"/>
      <c r="N20" s="1125"/>
      <c r="O20" s="1139">
        <v>110.5</v>
      </c>
      <c r="P20" s="1126">
        <f t="shared" si="27"/>
        <v>16026.696832579186</v>
      </c>
      <c r="Q20" s="1144">
        <v>16.899999999999999</v>
      </c>
      <c r="R20" s="1144">
        <v>28.7</v>
      </c>
      <c r="S20" s="1143">
        <v>5</v>
      </c>
      <c r="T20" s="1143">
        <v>5</v>
      </c>
      <c r="U20" s="1121">
        <v>4</v>
      </c>
      <c r="V20" s="356">
        <f t="shared" si="3"/>
        <v>4.666666666666667</v>
      </c>
      <c r="W20" s="1111"/>
      <c r="X20" s="1117">
        <v>17</v>
      </c>
      <c r="Y20" s="1112" t="s">
        <v>670</v>
      </c>
      <c r="Z20" s="343">
        <v>136</v>
      </c>
      <c r="AA20" s="344">
        <v>319450</v>
      </c>
      <c r="AB20" s="344">
        <f t="shared" si="4"/>
        <v>2348.8970588235293</v>
      </c>
      <c r="AC20" s="344">
        <v>215000</v>
      </c>
      <c r="AD20" s="345">
        <f t="shared" si="5"/>
        <v>1580.8823529411766</v>
      </c>
      <c r="AE20" s="345">
        <v>27500</v>
      </c>
      <c r="AF20" s="345">
        <v>0</v>
      </c>
      <c r="AG20" s="343">
        <f t="shared" ref="AG20:AG25" si="32">AA20+AC20+AE20+AF20</f>
        <v>561950</v>
      </c>
      <c r="AH20" s="344">
        <f t="shared" si="28"/>
        <v>4131.9852941176468</v>
      </c>
      <c r="AI20" s="1118"/>
      <c r="AJ20" s="1118"/>
      <c r="AK20" s="1118"/>
      <c r="AL20" s="1118">
        <f t="shared" si="15"/>
        <v>0</v>
      </c>
      <c r="AM20" s="338" t="e">
        <f t="shared" si="29"/>
        <v>#DIV/0!</v>
      </c>
      <c r="AN20" s="1136">
        <v>17</v>
      </c>
      <c r="AO20" s="1136">
        <v>27.5</v>
      </c>
      <c r="AP20" s="1137">
        <v>2</v>
      </c>
      <c r="AQ20" s="1143">
        <v>5</v>
      </c>
      <c r="AR20" s="1121">
        <v>4</v>
      </c>
      <c r="AS20" s="356">
        <f t="shared" si="7"/>
        <v>3.6666666666666665</v>
      </c>
      <c r="AT20" s="1111"/>
      <c r="AU20" s="1117">
        <v>17</v>
      </c>
      <c r="AV20" s="1112" t="s">
        <v>7</v>
      </c>
      <c r="AW20" s="343">
        <v>248</v>
      </c>
      <c r="AX20" s="344">
        <v>625450</v>
      </c>
      <c r="AY20" s="344">
        <f t="shared" si="8"/>
        <v>2521.9758064516127</v>
      </c>
      <c r="AZ20" s="344">
        <v>391050</v>
      </c>
      <c r="BA20" s="345">
        <f t="shared" si="9"/>
        <v>1576.8145161290322</v>
      </c>
      <c r="BB20" s="345">
        <v>5060</v>
      </c>
      <c r="BC20" s="345">
        <v>2940</v>
      </c>
      <c r="BD20" s="336">
        <f t="shared" si="10"/>
        <v>1021560</v>
      </c>
      <c r="BE20" s="346">
        <f t="shared" si="11"/>
        <v>4119.1935483870966</v>
      </c>
      <c r="BF20" s="1132">
        <v>97.25</v>
      </c>
      <c r="BG20" s="1132">
        <v>19</v>
      </c>
      <c r="BH20" s="1132">
        <v>0</v>
      </c>
      <c r="BI20" s="1132">
        <f t="shared" si="30"/>
        <v>116.25</v>
      </c>
      <c r="BJ20" s="338">
        <f t="shared" si="31"/>
        <v>8787.6129032258068</v>
      </c>
      <c r="BK20" s="1136">
        <v>18.100000000000001</v>
      </c>
      <c r="BL20" s="1136">
        <v>28.1</v>
      </c>
      <c r="BM20" s="1129">
        <v>3</v>
      </c>
      <c r="BN20" s="1129">
        <v>3</v>
      </c>
      <c r="BO20" s="1143">
        <v>5</v>
      </c>
      <c r="BP20" s="356">
        <f t="shared" si="12"/>
        <v>3.6666666666666665</v>
      </c>
      <c r="BQ20" s="1111"/>
      <c r="BR20" s="1111"/>
    </row>
    <row r="21" spans="1:70" s="1035" customFormat="1" ht="47" customHeight="1">
      <c r="A21" s="1117">
        <v>18</v>
      </c>
      <c r="B21" s="1130" t="s">
        <v>669</v>
      </c>
      <c r="C21" s="343">
        <v>137</v>
      </c>
      <c r="D21" s="344">
        <v>388350</v>
      </c>
      <c r="E21" s="344">
        <f t="shared" si="0"/>
        <v>2834.6715328467153</v>
      </c>
      <c r="F21" s="344">
        <v>197550</v>
      </c>
      <c r="G21" s="345">
        <f t="shared" si="1"/>
        <v>1441.9708029197079</v>
      </c>
      <c r="H21" s="345">
        <v>4400</v>
      </c>
      <c r="I21" s="345"/>
      <c r="J21" s="336">
        <f t="shared" si="2"/>
        <v>590300</v>
      </c>
      <c r="K21" s="344">
        <f t="shared" si="26"/>
        <v>4308.7591240875909</v>
      </c>
      <c r="L21" s="1118"/>
      <c r="M21" s="1118"/>
      <c r="N21" s="1118"/>
      <c r="O21" s="1119">
        <v>104.75</v>
      </c>
      <c r="P21" s="338">
        <f t="shared" si="27"/>
        <v>5635.3221957040569</v>
      </c>
      <c r="Q21" s="1136">
        <v>17.399999999999999</v>
      </c>
      <c r="R21" s="1136">
        <v>21.5</v>
      </c>
      <c r="S21" s="1135">
        <v>1</v>
      </c>
      <c r="T21" s="1137">
        <v>2</v>
      </c>
      <c r="U21" s="1121">
        <v>4</v>
      </c>
      <c r="V21" s="356">
        <f t="shared" si="3"/>
        <v>2.3333333333333335</v>
      </c>
      <c r="W21" s="1111"/>
      <c r="X21" s="1117">
        <v>18</v>
      </c>
      <c r="Y21" s="1112" t="s">
        <v>7</v>
      </c>
      <c r="Z21" s="343">
        <v>81</v>
      </c>
      <c r="AA21" s="344">
        <v>216100</v>
      </c>
      <c r="AB21" s="344">
        <f t="shared" si="4"/>
        <v>2667.9012345679012</v>
      </c>
      <c r="AC21" s="344">
        <v>112300</v>
      </c>
      <c r="AD21" s="345">
        <f t="shared" si="5"/>
        <v>1386.4197530864199</v>
      </c>
      <c r="AE21" s="345">
        <v>56100</v>
      </c>
      <c r="AF21" s="345">
        <v>0</v>
      </c>
      <c r="AG21" s="343">
        <f>AA21+AC21+AE21+AF21-AI21</f>
        <v>384500</v>
      </c>
      <c r="AH21" s="344">
        <f t="shared" si="28"/>
        <v>4746.9135802469136</v>
      </c>
      <c r="AI21" s="1118"/>
      <c r="AJ21" s="1118"/>
      <c r="AK21" s="1118"/>
      <c r="AL21" s="1118">
        <f t="shared" si="15"/>
        <v>0</v>
      </c>
      <c r="AM21" s="338" t="e">
        <f t="shared" si="29"/>
        <v>#DIV/0!</v>
      </c>
      <c r="AN21" s="1136">
        <v>20.2</v>
      </c>
      <c r="AO21" s="1136">
        <v>25</v>
      </c>
      <c r="AP21" s="1137">
        <v>2</v>
      </c>
      <c r="AQ21" s="1135">
        <v>0</v>
      </c>
      <c r="AR21" s="1135">
        <v>1</v>
      </c>
      <c r="AS21" s="356">
        <f t="shared" si="7"/>
        <v>1</v>
      </c>
      <c r="AT21" s="1111"/>
      <c r="AU21" s="1117">
        <v>18</v>
      </c>
      <c r="AV21" s="1112" t="s">
        <v>8</v>
      </c>
      <c r="AW21" s="343">
        <v>368</v>
      </c>
      <c r="AX21" s="344">
        <v>914350</v>
      </c>
      <c r="AY21" s="344">
        <f t="shared" si="8"/>
        <v>2484.646739130435</v>
      </c>
      <c r="AZ21" s="344">
        <v>566500</v>
      </c>
      <c r="BA21" s="345">
        <f t="shared" si="9"/>
        <v>1539.4021739130435</v>
      </c>
      <c r="BB21" s="345">
        <v>8250</v>
      </c>
      <c r="BC21" s="345"/>
      <c r="BD21" s="336">
        <f t="shared" si="10"/>
        <v>1489100</v>
      </c>
      <c r="BE21" s="346">
        <f t="shared" si="11"/>
        <v>4046.467391304348</v>
      </c>
      <c r="BF21" s="1132">
        <v>97.25</v>
      </c>
      <c r="BG21" s="1132">
        <v>19</v>
      </c>
      <c r="BH21" s="1132">
        <v>0</v>
      </c>
      <c r="BI21" s="1132">
        <f t="shared" si="30"/>
        <v>116.25</v>
      </c>
      <c r="BJ21" s="338">
        <f t="shared" si="31"/>
        <v>12809.462365591398</v>
      </c>
      <c r="BK21" s="1136">
        <v>20.3</v>
      </c>
      <c r="BL21" s="1136">
        <v>29</v>
      </c>
      <c r="BM21" s="1143">
        <v>5</v>
      </c>
      <c r="BN21" s="1143">
        <v>5</v>
      </c>
      <c r="BO21" s="1143">
        <v>5</v>
      </c>
      <c r="BP21" s="356">
        <f t="shared" si="12"/>
        <v>5</v>
      </c>
      <c r="BQ21" s="1111"/>
      <c r="BR21" s="1111"/>
    </row>
    <row r="22" spans="1:70" s="1035" customFormat="1" ht="47" customHeight="1">
      <c r="A22" s="1117">
        <v>19</v>
      </c>
      <c r="B22" s="1112" t="s">
        <v>670</v>
      </c>
      <c r="C22" s="343">
        <v>132</v>
      </c>
      <c r="D22" s="344">
        <v>344400</v>
      </c>
      <c r="E22" s="344">
        <f t="shared" si="0"/>
        <v>2609.090909090909</v>
      </c>
      <c r="F22" s="344">
        <v>207700</v>
      </c>
      <c r="G22" s="345">
        <f t="shared" si="1"/>
        <v>1573.4848484848485</v>
      </c>
      <c r="H22" s="345">
        <v>8800</v>
      </c>
      <c r="I22" s="345"/>
      <c r="J22" s="336">
        <f t="shared" si="2"/>
        <v>560900</v>
      </c>
      <c r="K22" s="344">
        <f t="shared" si="26"/>
        <v>4249.242424242424</v>
      </c>
      <c r="L22" s="1118"/>
      <c r="M22" s="1118"/>
      <c r="N22" s="1118"/>
      <c r="O22" s="1119">
        <v>77.5</v>
      </c>
      <c r="P22" s="338">
        <f t="shared" si="27"/>
        <v>7237.4193548387093</v>
      </c>
      <c r="Q22" s="1136">
        <v>14.7</v>
      </c>
      <c r="R22" s="1136">
        <v>20</v>
      </c>
      <c r="S22" s="1121">
        <v>4</v>
      </c>
      <c r="T22" s="1121">
        <v>4</v>
      </c>
      <c r="U22" s="1121">
        <v>4</v>
      </c>
      <c r="V22" s="356">
        <f t="shared" si="3"/>
        <v>4</v>
      </c>
      <c r="W22" s="1111"/>
      <c r="X22" s="1117">
        <v>19</v>
      </c>
      <c r="Y22" s="1112" t="s">
        <v>8</v>
      </c>
      <c r="Z22" s="343">
        <v>175</v>
      </c>
      <c r="AA22" s="344">
        <v>453600</v>
      </c>
      <c r="AB22" s="344">
        <f t="shared" si="4"/>
        <v>2592</v>
      </c>
      <c r="AC22" s="344">
        <v>248150</v>
      </c>
      <c r="AD22" s="345">
        <f t="shared" si="5"/>
        <v>1418</v>
      </c>
      <c r="AE22" s="345">
        <v>13200</v>
      </c>
      <c r="AF22" s="345">
        <v>2970</v>
      </c>
      <c r="AG22" s="343">
        <f>AA22+AC22+AE22+AF22-AI22</f>
        <v>717920</v>
      </c>
      <c r="AH22" s="344">
        <f t="shared" si="28"/>
        <v>4102.3999999999996</v>
      </c>
      <c r="AI22" s="1118"/>
      <c r="AJ22" s="1118"/>
      <c r="AK22" s="1118"/>
      <c r="AL22" s="1118">
        <f t="shared" si="15"/>
        <v>0</v>
      </c>
      <c r="AM22" s="338" t="e">
        <f t="shared" si="29"/>
        <v>#DIV/0!</v>
      </c>
      <c r="AN22" s="1136">
        <v>15</v>
      </c>
      <c r="AO22" s="1136">
        <v>23.8</v>
      </c>
      <c r="AP22" s="1121">
        <v>4</v>
      </c>
      <c r="AQ22" s="1121">
        <v>4</v>
      </c>
      <c r="AR22" s="1121">
        <v>4</v>
      </c>
      <c r="AS22" s="356">
        <f t="shared" si="7"/>
        <v>4</v>
      </c>
      <c r="AT22" s="1111"/>
      <c r="AU22" s="1117">
        <v>19</v>
      </c>
      <c r="AV22" s="1112" t="s">
        <v>9</v>
      </c>
      <c r="AW22" s="343">
        <v>266</v>
      </c>
      <c r="AX22" s="344">
        <v>754550</v>
      </c>
      <c r="AY22" s="344">
        <f t="shared" si="8"/>
        <v>2836.6541353383459</v>
      </c>
      <c r="AZ22" s="344">
        <v>429050</v>
      </c>
      <c r="BA22" s="345">
        <f t="shared" si="9"/>
        <v>1612.9699248120301</v>
      </c>
      <c r="BB22" s="345">
        <v>13200</v>
      </c>
      <c r="BC22" s="345"/>
      <c r="BD22" s="336">
        <f t="shared" si="10"/>
        <v>1196800</v>
      </c>
      <c r="BE22" s="346">
        <f t="shared" si="11"/>
        <v>4499.2481203007519</v>
      </c>
      <c r="BF22" s="1132">
        <v>106</v>
      </c>
      <c r="BG22" s="1132">
        <v>23.5</v>
      </c>
      <c r="BH22" s="1132">
        <v>36</v>
      </c>
      <c r="BI22" s="1132">
        <f t="shared" si="30"/>
        <v>165.5</v>
      </c>
      <c r="BJ22" s="338">
        <f t="shared" si="31"/>
        <v>7231.4199395770393</v>
      </c>
      <c r="BK22" s="1136">
        <v>18.100000000000001</v>
      </c>
      <c r="BL22" s="1136">
        <v>30.3</v>
      </c>
      <c r="BM22" s="1143">
        <v>5</v>
      </c>
      <c r="BN22" s="1143">
        <v>5</v>
      </c>
      <c r="BO22" s="1143">
        <v>5</v>
      </c>
      <c r="BP22" s="356">
        <f t="shared" si="12"/>
        <v>5</v>
      </c>
      <c r="BQ22" s="1111"/>
      <c r="BR22" s="1111"/>
    </row>
    <row r="23" spans="1:70" s="1035" customFormat="1" ht="47" customHeight="1">
      <c r="A23" s="1117">
        <v>20</v>
      </c>
      <c r="B23" s="1112" t="s">
        <v>7</v>
      </c>
      <c r="C23" s="343">
        <v>169</v>
      </c>
      <c r="D23" s="344">
        <v>438050</v>
      </c>
      <c r="E23" s="344">
        <f t="shared" si="0"/>
        <v>2592.0118343195268</v>
      </c>
      <c r="F23" s="344">
        <v>268950</v>
      </c>
      <c r="G23" s="345">
        <f t="shared" si="1"/>
        <v>1591.4201183431953</v>
      </c>
      <c r="H23" s="345">
        <v>5500</v>
      </c>
      <c r="I23" s="345"/>
      <c r="J23" s="336">
        <f t="shared" si="2"/>
        <v>712500</v>
      </c>
      <c r="K23" s="344">
        <f t="shared" si="26"/>
        <v>4215.9763313609465</v>
      </c>
      <c r="L23" s="1118"/>
      <c r="M23" s="1118"/>
      <c r="N23" s="1118"/>
      <c r="O23" s="1119">
        <v>82.25</v>
      </c>
      <c r="P23" s="338">
        <f t="shared" si="27"/>
        <v>8662.6139817629173</v>
      </c>
      <c r="Q23" s="1136">
        <v>13.8</v>
      </c>
      <c r="R23" s="1136">
        <v>23.6</v>
      </c>
      <c r="S23" s="1121">
        <v>4</v>
      </c>
      <c r="T23" s="1121">
        <v>4</v>
      </c>
      <c r="U23" s="1121">
        <v>4</v>
      </c>
      <c r="V23" s="356">
        <f t="shared" si="3"/>
        <v>4</v>
      </c>
      <c r="W23" s="1111"/>
      <c r="X23" s="1117">
        <v>20</v>
      </c>
      <c r="Y23" s="1112" t="s">
        <v>9</v>
      </c>
      <c r="Z23" s="343">
        <v>153</v>
      </c>
      <c r="AA23" s="344">
        <v>383750</v>
      </c>
      <c r="AB23" s="344">
        <f t="shared" si="4"/>
        <v>2508.169934640523</v>
      </c>
      <c r="AC23" s="344">
        <v>224150</v>
      </c>
      <c r="AD23" s="345">
        <f t="shared" si="5"/>
        <v>1465.0326797385621</v>
      </c>
      <c r="AE23" s="345">
        <v>26950</v>
      </c>
      <c r="AF23" s="345">
        <v>2970</v>
      </c>
      <c r="AG23" s="343">
        <f>AA23+AC23+AE23+AF23-AI23</f>
        <v>637820</v>
      </c>
      <c r="AH23" s="344">
        <f t="shared" si="28"/>
        <v>4168.7581699346401</v>
      </c>
      <c r="AI23" s="1118"/>
      <c r="AJ23" s="1118"/>
      <c r="AK23" s="1118"/>
      <c r="AL23" s="1118">
        <f t="shared" si="15"/>
        <v>0</v>
      </c>
      <c r="AM23" s="338" t="e">
        <f t="shared" si="29"/>
        <v>#DIV/0!</v>
      </c>
      <c r="AN23" s="1136">
        <v>16</v>
      </c>
      <c r="AO23" s="1136">
        <v>24.1</v>
      </c>
      <c r="AP23" s="1137">
        <v>2</v>
      </c>
      <c r="AQ23" s="1121">
        <v>4</v>
      </c>
      <c r="AR23" s="1121">
        <v>4</v>
      </c>
      <c r="AS23" s="356">
        <f t="shared" si="7"/>
        <v>3.3333333333333335</v>
      </c>
      <c r="AT23" s="1111"/>
      <c r="AU23" s="1117">
        <v>20</v>
      </c>
      <c r="AV23" s="1112" t="s">
        <v>10</v>
      </c>
      <c r="AW23" s="343">
        <v>405</v>
      </c>
      <c r="AX23" s="344">
        <v>1158350</v>
      </c>
      <c r="AY23" s="344">
        <f t="shared" si="8"/>
        <v>2860.1234567901233</v>
      </c>
      <c r="AZ23" s="344">
        <v>689800</v>
      </c>
      <c r="BA23" s="345">
        <f t="shared" si="9"/>
        <v>1703.2098765432099</v>
      </c>
      <c r="BB23" s="345">
        <v>18480</v>
      </c>
      <c r="BC23" s="345"/>
      <c r="BD23" s="336">
        <f t="shared" si="10"/>
        <v>1866630</v>
      </c>
      <c r="BE23" s="346">
        <f t="shared" si="11"/>
        <v>4608.9629629629626</v>
      </c>
      <c r="BF23" s="1132">
        <v>110.75</v>
      </c>
      <c r="BG23" s="1132">
        <v>26.5</v>
      </c>
      <c r="BH23" s="1132">
        <v>30</v>
      </c>
      <c r="BI23" s="1132">
        <f t="shared" si="30"/>
        <v>167.25</v>
      </c>
      <c r="BJ23" s="338">
        <f t="shared" si="31"/>
        <v>11160.717488789238</v>
      </c>
      <c r="BK23" s="1136">
        <v>18.5</v>
      </c>
      <c r="BL23" s="1136">
        <v>30.9</v>
      </c>
      <c r="BM23" s="1143">
        <v>5</v>
      </c>
      <c r="BN23" s="1143">
        <v>5</v>
      </c>
      <c r="BO23" s="1129">
        <v>3</v>
      </c>
      <c r="BP23" s="356">
        <f t="shared" si="12"/>
        <v>4.333333333333333</v>
      </c>
      <c r="BQ23" s="1111"/>
      <c r="BR23" s="1111"/>
    </row>
    <row r="24" spans="1:70" s="1035" customFormat="1" ht="47" customHeight="1">
      <c r="A24" s="1117">
        <v>21</v>
      </c>
      <c r="B24" s="1112" t="s">
        <v>8</v>
      </c>
      <c r="C24" s="343">
        <v>200</v>
      </c>
      <c r="D24" s="344">
        <v>509950</v>
      </c>
      <c r="E24" s="344">
        <f t="shared" si="0"/>
        <v>2549.75</v>
      </c>
      <c r="F24" s="344">
        <v>326300</v>
      </c>
      <c r="G24" s="345">
        <f t="shared" si="1"/>
        <v>1631.5</v>
      </c>
      <c r="H24" s="345">
        <v>3300</v>
      </c>
      <c r="I24" s="345"/>
      <c r="J24" s="336">
        <f t="shared" si="2"/>
        <v>839550</v>
      </c>
      <c r="K24" s="344">
        <f t="shared" si="26"/>
        <v>4197.75</v>
      </c>
      <c r="L24" s="1118"/>
      <c r="M24" s="1118"/>
      <c r="N24" s="1118"/>
      <c r="O24" s="1119">
        <v>84.75</v>
      </c>
      <c r="P24" s="338">
        <f t="shared" si="27"/>
        <v>9906.1946902654872</v>
      </c>
      <c r="Q24" s="1136">
        <v>14.5</v>
      </c>
      <c r="R24" s="1136">
        <v>28.2</v>
      </c>
      <c r="S24" s="1143">
        <v>5</v>
      </c>
      <c r="T24" s="1143">
        <v>5</v>
      </c>
      <c r="U24" s="1121">
        <v>4</v>
      </c>
      <c r="V24" s="356">
        <f t="shared" si="3"/>
        <v>4.666666666666667</v>
      </c>
      <c r="W24" s="1111"/>
      <c r="X24" s="1117">
        <v>21</v>
      </c>
      <c r="Y24" s="1112" t="s">
        <v>10</v>
      </c>
      <c r="Z24" s="343">
        <v>184</v>
      </c>
      <c r="AA24" s="344">
        <v>414350</v>
      </c>
      <c r="AB24" s="344">
        <f t="shared" si="4"/>
        <v>2251.9021739130435</v>
      </c>
      <c r="AC24" s="344">
        <v>253850</v>
      </c>
      <c r="AD24" s="345">
        <f t="shared" si="5"/>
        <v>1379.6195652173913</v>
      </c>
      <c r="AE24" s="345">
        <v>41250</v>
      </c>
      <c r="AF24" s="345">
        <v>2970</v>
      </c>
      <c r="AG24" s="343">
        <f t="shared" si="32"/>
        <v>712420</v>
      </c>
      <c r="AH24" s="344">
        <f t="shared" si="28"/>
        <v>3871.8478260869565</v>
      </c>
      <c r="AI24" s="1118"/>
      <c r="AJ24" s="1118"/>
      <c r="AK24" s="1118"/>
      <c r="AL24" s="1118">
        <f t="shared" si="15"/>
        <v>0</v>
      </c>
      <c r="AM24" s="338" t="e">
        <f t="shared" si="29"/>
        <v>#DIV/0!</v>
      </c>
      <c r="AN24" s="1136">
        <v>17.5</v>
      </c>
      <c r="AO24" s="1136">
        <v>26.6</v>
      </c>
      <c r="AP24" s="1137">
        <v>2</v>
      </c>
      <c r="AQ24" s="1143">
        <v>5</v>
      </c>
      <c r="AR24" s="1137">
        <v>2</v>
      </c>
      <c r="AS24" s="356">
        <f t="shared" si="7"/>
        <v>3</v>
      </c>
      <c r="AT24" s="1111"/>
      <c r="AU24" s="1117">
        <v>21</v>
      </c>
      <c r="AV24" s="1122" t="s">
        <v>11</v>
      </c>
      <c r="AW24" s="1123">
        <v>296</v>
      </c>
      <c r="AX24" s="1124">
        <v>855350</v>
      </c>
      <c r="AY24" s="1124">
        <f t="shared" si="8"/>
        <v>2889.6959459459458</v>
      </c>
      <c r="AZ24" s="1124">
        <v>449850</v>
      </c>
      <c r="BA24" s="1124">
        <f t="shared" si="9"/>
        <v>1519.7635135135135</v>
      </c>
      <c r="BB24" s="1124">
        <v>35970</v>
      </c>
      <c r="BC24" s="1124"/>
      <c r="BD24" s="1123">
        <f t="shared" si="10"/>
        <v>1341170</v>
      </c>
      <c r="BE24" s="1138">
        <f t="shared" si="11"/>
        <v>4530.97972972973</v>
      </c>
      <c r="BF24" s="1142">
        <v>120.5</v>
      </c>
      <c r="BG24" s="1142">
        <v>32</v>
      </c>
      <c r="BH24" s="1142">
        <v>0</v>
      </c>
      <c r="BI24" s="1142">
        <f t="shared" si="30"/>
        <v>152.5</v>
      </c>
      <c r="BJ24" s="1126">
        <f t="shared" si="31"/>
        <v>8794.557377049181</v>
      </c>
      <c r="BK24" s="1144">
        <v>20.100000000000001</v>
      </c>
      <c r="BL24" s="1144">
        <v>25.2</v>
      </c>
      <c r="BM24" s="1129">
        <v>3</v>
      </c>
      <c r="BN24" s="1135">
        <v>1</v>
      </c>
      <c r="BO24" s="1135">
        <v>1</v>
      </c>
      <c r="BP24" s="356">
        <f t="shared" si="12"/>
        <v>1.6666666666666667</v>
      </c>
      <c r="BQ24" s="1111"/>
      <c r="BR24" s="1111"/>
    </row>
    <row r="25" spans="1:70" s="1035" customFormat="1" ht="47" customHeight="1">
      <c r="A25" s="1117">
        <v>22</v>
      </c>
      <c r="B25" s="1112" t="s">
        <v>9</v>
      </c>
      <c r="C25" s="343">
        <v>149</v>
      </c>
      <c r="D25" s="344">
        <v>335050</v>
      </c>
      <c r="E25" s="344">
        <f t="shared" si="0"/>
        <v>2248.6577181208054</v>
      </c>
      <c r="F25" s="344">
        <v>199500</v>
      </c>
      <c r="G25" s="345">
        <f t="shared" si="1"/>
        <v>1338.9261744966443</v>
      </c>
      <c r="H25" s="345">
        <v>0</v>
      </c>
      <c r="I25" s="345"/>
      <c r="J25" s="336">
        <f t="shared" si="2"/>
        <v>534550</v>
      </c>
      <c r="K25" s="344">
        <f>J25/C25</f>
        <v>3587.5838926174497</v>
      </c>
      <c r="L25" s="1118"/>
      <c r="M25" s="1118"/>
      <c r="N25" s="1118"/>
      <c r="O25" s="1119">
        <v>99.75</v>
      </c>
      <c r="P25" s="338">
        <f>J25/O25</f>
        <v>5358.8972431077691</v>
      </c>
      <c r="Q25" s="1136">
        <v>17.100000000000001</v>
      </c>
      <c r="R25" s="1136">
        <v>24.5</v>
      </c>
      <c r="S25" s="1121">
        <v>4</v>
      </c>
      <c r="T25" s="1121">
        <v>4</v>
      </c>
      <c r="U25" s="1121">
        <v>4</v>
      </c>
      <c r="V25" s="356">
        <f t="shared" si="3"/>
        <v>4</v>
      </c>
      <c r="W25" s="1111"/>
      <c r="X25" s="1117">
        <v>22</v>
      </c>
      <c r="Y25" s="1122" t="s">
        <v>11</v>
      </c>
      <c r="Z25" s="1123">
        <v>316</v>
      </c>
      <c r="AA25" s="1124">
        <v>845550</v>
      </c>
      <c r="AB25" s="1124">
        <f t="shared" si="4"/>
        <v>2675.7911392405063</v>
      </c>
      <c r="AC25" s="1124">
        <v>454050</v>
      </c>
      <c r="AD25" s="1124">
        <f t="shared" si="5"/>
        <v>1436.867088607595</v>
      </c>
      <c r="AE25" s="1124">
        <v>67320</v>
      </c>
      <c r="AF25" s="1124">
        <v>0</v>
      </c>
      <c r="AG25" s="1123">
        <f t="shared" si="32"/>
        <v>1366920</v>
      </c>
      <c r="AH25" s="1124">
        <f>AG25/Z25</f>
        <v>4325.6962025316452</v>
      </c>
      <c r="AI25" s="1125"/>
      <c r="AJ25" s="1125"/>
      <c r="AK25" s="1125"/>
      <c r="AL25" s="1125">
        <f t="shared" si="15"/>
        <v>0</v>
      </c>
      <c r="AM25" s="1126" t="e">
        <f>AG25/AL25</f>
        <v>#DIV/0!</v>
      </c>
      <c r="AN25" s="1144">
        <v>17.8</v>
      </c>
      <c r="AO25" s="1144">
        <v>26.7</v>
      </c>
      <c r="AP25" s="1143">
        <v>5</v>
      </c>
      <c r="AQ25" s="1137">
        <v>2</v>
      </c>
      <c r="AR25" s="1135">
        <v>1</v>
      </c>
      <c r="AS25" s="356">
        <f t="shared" si="7"/>
        <v>2.6666666666666665</v>
      </c>
      <c r="AT25" s="1111"/>
      <c r="AU25" s="1117">
        <v>22</v>
      </c>
      <c r="AV25" s="1130" t="s">
        <v>669</v>
      </c>
      <c r="AW25" s="343">
        <v>276</v>
      </c>
      <c r="AX25" s="344">
        <v>867690</v>
      </c>
      <c r="AY25" s="344">
        <f t="shared" si="8"/>
        <v>3143.804347826087</v>
      </c>
      <c r="AZ25" s="344">
        <v>470650</v>
      </c>
      <c r="BA25" s="345">
        <f t="shared" si="9"/>
        <v>1705.2536231884058</v>
      </c>
      <c r="BB25" s="345">
        <v>17820</v>
      </c>
      <c r="BC25" s="345"/>
      <c r="BD25" s="336">
        <f t="shared" si="10"/>
        <v>1356160</v>
      </c>
      <c r="BE25" s="346">
        <f t="shared" si="11"/>
        <v>4913.623188405797</v>
      </c>
      <c r="BF25" s="1132">
        <v>122</v>
      </c>
      <c r="BG25" s="1132">
        <v>31.5</v>
      </c>
      <c r="BH25" s="1132">
        <v>0</v>
      </c>
      <c r="BI25" s="1132">
        <f>SUM(BF25:BH25)</f>
        <v>153.5</v>
      </c>
      <c r="BJ25" s="338">
        <f>BD25/BI25</f>
        <v>8834.9185667752445</v>
      </c>
      <c r="BK25" s="1136">
        <v>19.600000000000001</v>
      </c>
      <c r="BL25" s="1136">
        <v>23.3</v>
      </c>
      <c r="BM25" s="1137">
        <v>2</v>
      </c>
      <c r="BN25" s="1137">
        <v>2</v>
      </c>
      <c r="BO25" s="1137">
        <v>2</v>
      </c>
      <c r="BP25" s="356">
        <f t="shared" si="12"/>
        <v>2</v>
      </c>
      <c r="BQ25" s="1111"/>
      <c r="BR25" s="1111"/>
    </row>
    <row r="26" spans="1:70" s="1035" customFormat="1" ht="47" customHeight="1">
      <c r="A26" s="1117">
        <v>23</v>
      </c>
      <c r="B26" s="1112" t="s">
        <v>10</v>
      </c>
      <c r="C26" s="343">
        <v>160</v>
      </c>
      <c r="D26" s="344">
        <v>434850</v>
      </c>
      <c r="E26" s="344">
        <f t="shared" si="0"/>
        <v>2717.8125</v>
      </c>
      <c r="F26" s="344">
        <v>222300</v>
      </c>
      <c r="G26" s="345">
        <f t="shared" si="1"/>
        <v>1389.375</v>
      </c>
      <c r="H26" s="345">
        <v>14850</v>
      </c>
      <c r="I26" s="345"/>
      <c r="J26" s="336">
        <f t="shared" si="2"/>
        <v>672000</v>
      </c>
      <c r="K26" s="344">
        <f>J26/C26</f>
        <v>4200</v>
      </c>
      <c r="L26" s="1118"/>
      <c r="M26" s="1118"/>
      <c r="N26" s="1118"/>
      <c r="O26" s="1119">
        <v>99.75</v>
      </c>
      <c r="P26" s="338">
        <f t="shared" ref="P26:P31" si="33">J26/O26</f>
        <v>6736.8421052631575</v>
      </c>
      <c r="Q26" s="1136">
        <v>18.399999999999999</v>
      </c>
      <c r="R26" s="1136">
        <v>26</v>
      </c>
      <c r="S26" s="1129">
        <v>3</v>
      </c>
      <c r="T26" s="1129">
        <v>3</v>
      </c>
      <c r="U26" s="1121">
        <v>4</v>
      </c>
      <c r="V26" s="356">
        <f t="shared" si="3"/>
        <v>3.3333333333333335</v>
      </c>
      <c r="W26" s="1111"/>
      <c r="X26" s="1117">
        <v>23</v>
      </c>
      <c r="Y26" s="1130" t="s">
        <v>669</v>
      </c>
      <c r="Z26" s="343">
        <v>208</v>
      </c>
      <c r="AA26" s="344">
        <v>561900</v>
      </c>
      <c r="AB26" s="344">
        <f t="shared" si="4"/>
        <v>2701.4423076923076</v>
      </c>
      <c r="AC26" s="344">
        <v>314100</v>
      </c>
      <c r="AD26" s="345">
        <f t="shared" si="5"/>
        <v>1510.0961538461538</v>
      </c>
      <c r="AE26" s="345">
        <v>26400</v>
      </c>
      <c r="AF26" s="1145">
        <v>0</v>
      </c>
      <c r="AG26" s="336">
        <f>AA26+AC26+AE26+AF26</f>
        <v>902400</v>
      </c>
      <c r="AH26" s="344">
        <f>AG26/Z26</f>
        <v>4338.4615384615381</v>
      </c>
      <c r="AI26" s="1118"/>
      <c r="AJ26" s="1118"/>
      <c r="AK26" s="1118"/>
      <c r="AL26" s="1118">
        <f t="shared" si="15"/>
        <v>0</v>
      </c>
      <c r="AM26" s="338" t="e">
        <f t="shared" ref="AM26:AM31" si="34">AG26/AL26</f>
        <v>#DIV/0!</v>
      </c>
      <c r="AN26" s="1136">
        <v>15.7</v>
      </c>
      <c r="AO26" s="1136">
        <v>25</v>
      </c>
      <c r="AP26" s="1137">
        <v>2</v>
      </c>
      <c r="AQ26" s="1137">
        <v>2</v>
      </c>
      <c r="AR26" s="1137">
        <v>2</v>
      </c>
      <c r="AS26" s="356">
        <f t="shared" si="7"/>
        <v>2</v>
      </c>
      <c r="AT26" s="1111"/>
      <c r="AU26" s="1117">
        <v>23</v>
      </c>
      <c r="AV26" s="1112" t="s">
        <v>670</v>
      </c>
      <c r="AW26" s="343">
        <v>285</v>
      </c>
      <c r="AX26" s="344">
        <v>813350</v>
      </c>
      <c r="AY26" s="344">
        <f t="shared" si="8"/>
        <v>2853.8596491228072</v>
      </c>
      <c r="AZ26" s="344">
        <v>462750</v>
      </c>
      <c r="BA26" s="345">
        <f t="shared" si="9"/>
        <v>1623.6842105263158</v>
      </c>
      <c r="BB26" s="345">
        <v>9020</v>
      </c>
      <c r="BC26" s="345"/>
      <c r="BD26" s="336">
        <f t="shared" si="10"/>
        <v>1285120</v>
      </c>
      <c r="BE26" s="346">
        <f t="shared" si="11"/>
        <v>4509.1929824561403</v>
      </c>
      <c r="BF26" s="1132">
        <v>95</v>
      </c>
      <c r="BG26" s="1132">
        <v>31.5</v>
      </c>
      <c r="BH26" s="1132">
        <v>26.5</v>
      </c>
      <c r="BI26" s="1132">
        <f t="shared" ref="BI26:BI31" si="35">SUM(BF26:BH26)</f>
        <v>153</v>
      </c>
      <c r="BJ26" s="338">
        <f t="shared" ref="BJ26:BJ31" si="36">BD26/BI26</f>
        <v>8399.4771241830058</v>
      </c>
      <c r="BK26" s="1136">
        <v>18.399999999999999</v>
      </c>
      <c r="BL26" s="1136">
        <v>28.2</v>
      </c>
      <c r="BM26" s="1143">
        <v>5</v>
      </c>
      <c r="BN26" s="1129">
        <v>3</v>
      </c>
      <c r="BO26" s="1143">
        <v>5</v>
      </c>
      <c r="BP26" s="356">
        <f t="shared" si="12"/>
        <v>4.333333333333333</v>
      </c>
      <c r="BQ26" s="1111"/>
      <c r="BR26" s="1111"/>
    </row>
    <row r="27" spans="1:70" s="1035" customFormat="1" ht="47" customHeight="1">
      <c r="A27" s="1117">
        <v>24</v>
      </c>
      <c r="B27" s="1122" t="s">
        <v>11</v>
      </c>
      <c r="C27" s="1123">
        <v>413</v>
      </c>
      <c r="D27" s="1124">
        <v>1040950</v>
      </c>
      <c r="E27" s="1124">
        <f t="shared" si="0"/>
        <v>2520.46004842615</v>
      </c>
      <c r="F27" s="1124">
        <v>632850</v>
      </c>
      <c r="G27" s="1124">
        <f t="shared" si="1"/>
        <v>1532.3244552058111</v>
      </c>
      <c r="H27" s="1124">
        <v>4400</v>
      </c>
      <c r="I27" s="1124"/>
      <c r="J27" s="1123">
        <f t="shared" si="2"/>
        <v>1678200</v>
      </c>
      <c r="K27" s="1124">
        <f>J27/C27</f>
        <v>4063.4382566585955</v>
      </c>
      <c r="L27" s="1125"/>
      <c r="M27" s="1125"/>
      <c r="N27" s="1125"/>
      <c r="O27" s="1139">
        <v>122.25</v>
      </c>
      <c r="P27" s="1126">
        <f t="shared" si="33"/>
        <v>13727.60736196319</v>
      </c>
      <c r="Q27" s="1144">
        <v>16.8</v>
      </c>
      <c r="R27" s="1144">
        <v>25.3</v>
      </c>
      <c r="S27" s="1143">
        <v>5</v>
      </c>
      <c r="T27" s="1143">
        <v>5</v>
      </c>
      <c r="U27" s="1121">
        <v>4</v>
      </c>
      <c r="V27" s="356">
        <f t="shared" si="3"/>
        <v>4.666666666666667</v>
      </c>
      <c r="W27" s="1111"/>
      <c r="X27" s="1117">
        <v>24</v>
      </c>
      <c r="Y27" s="1112" t="s">
        <v>670</v>
      </c>
      <c r="Z27" s="343">
        <v>85</v>
      </c>
      <c r="AA27" s="344">
        <v>147100</v>
      </c>
      <c r="AB27" s="344">
        <f t="shared" si="4"/>
        <v>1730.5882352941176</v>
      </c>
      <c r="AC27" s="344">
        <v>94800</v>
      </c>
      <c r="AD27" s="345">
        <f t="shared" si="5"/>
        <v>1115.2941176470588</v>
      </c>
      <c r="AE27" s="345">
        <v>9900</v>
      </c>
      <c r="AF27" s="1145">
        <v>0</v>
      </c>
      <c r="AG27" s="336">
        <f t="shared" ref="AG27:AG32" si="37">AA27+AC27+AE27+AF27</f>
        <v>251800</v>
      </c>
      <c r="AH27" s="344">
        <f>AG27/Z27</f>
        <v>2962.3529411764707</v>
      </c>
      <c r="AI27" s="1118"/>
      <c r="AJ27" s="1118"/>
      <c r="AK27" s="1118"/>
      <c r="AL27" s="1118">
        <f t="shared" si="15"/>
        <v>0</v>
      </c>
      <c r="AM27" s="338" t="e">
        <f t="shared" si="34"/>
        <v>#DIV/0!</v>
      </c>
      <c r="AN27" s="1136">
        <v>18.8</v>
      </c>
      <c r="AO27" s="1136">
        <v>22.4</v>
      </c>
      <c r="AP27" s="1137">
        <v>2</v>
      </c>
      <c r="AQ27" s="1137">
        <v>2</v>
      </c>
      <c r="AR27" s="1137">
        <v>2</v>
      </c>
      <c r="AS27" s="356">
        <f t="shared" si="7"/>
        <v>2</v>
      </c>
      <c r="AT27" s="1111"/>
      <c r="AU27" s="1117">
        <v>24</v>
      </c>
      <c r="AV27" s="1112" t="s">
        <v>7</v>
      </c>
      <c r="AW27" s="343">
        <v>346</v>
      </c>
      <c r="AX27" s="344">
        <v>976250</v>
      </c>
      <c r="AY27" s="344">
        <f t="shared" si="8"/>
        <v>2821.5317919075146</v>
      </c>
      <c r="AZ27" s="344">
        <v>576800</v>
      </c>
      <c r="BA27" s="345">
        <f t="shared" si="9"/>
        <v>1667.0520231213873</v>
      </c>
      <c r="BB27" s="345"/>
      <c r="BC27" s="345"/>
      <c r="BD27" s="336">
        <f t="shared" si="10"/>
        <v>1553050</v>
      </c>
      <c r="BE27" s="346">
        <f t="shared" si="11"/>
        <v>4488.5838150289019</v>
      </c>
      <c r="BF27" s="1132">
        <v>95</v>
      </c>
      <c r="BG27" s="1132">
        <v>31.5</v>
      </c>
      <c r="BH27" s="1132">
        <v>24.5</v>
      </c>
      <c r="BI27" s="1132">
        <f t="shared" si="35"/>
        <v>151</v>
      </c>
      <c r="BJ27" s="338">
        <f t="shared" si="36"/>
        <v>10285.099337748345</v>
      </c>
      <c r="BK27" s="1136">
        <v>18.600000000000001</v>
      </c>
      <c r="BL27" s="1136">
        <v>30.2</v>
      </c>
      <c r="BM27" s="1143">
        <v>5</v>
      </c>
      <c r="BN27" s="1143">
        <v>5</v>
      </c>
      <c r="BO27" s="1143">
        <v>5</v>
      </c>
      <c r="BP27" s="356">
        <f t="shared" si="12"/>
        <v>5</v>
      </c>
      <c r="BQ27" s="1111"/>
      <c r="BR27" s="1111"/>
    </row>
    <row r="28" spans="1:70" s="1035" customFormat="1" ht="47" customHeight="1">
      <c r="A28" s="1117">
        <v>25</v>
      </c>
      <c r="B28" s="1130" t="s">
        <v>669</v>
      </c>
      <c r="C28" s="343">
        <v>435</v>
      </c>
      <c r="D28" s="344">
        <v>1115450</v>
      </c>
      <c r="E28" s="344">
        <f t="shared" si="0"/>
        <v>2564.2528735632186</v>
      </c>
      <c r="F28" s="344">
        <v>675450</v>
      </c>
      <c r="G28" s="345">
        <f t="shared" si="1"/>
        <v>1552.7586206896551</v>
      </c>
      <c r="H28" s="345">
        <v>2200</v>
      </c>
      <c r="I28" s="345"/>
      <c r="J28" s="336">
        <f t="shared" si="2"/>
        <v>1793100</v>
      </c>
      <c r="K28" s="346">
        <f>J28/C28</f>
        <v>4122.0689655172409</v>
      </c>
      <c r="L28" s="1132"/>
      <c r="M28" s="1132"/>
      <c r="N28" s="1132"/>
      <c r="O28" s="1119">
        <v>131.75</v>
      </c>
      <c r="P28" s="338">
        <f t="shared" si="33"/>
        <v>13609.867172675522</v>
      </c>
      <c r="Q28" s="1136">
        <v>16.3</v>
      </c>
      <c r="R28" s="1136">
        <v>27.9</v>
      </c>
      <c r="S28" s="1143">
        <v>5</v>
      </c>
      <c r="T28" s="1143">
        <v>5</v>
      </c>
      <c r="U28" s="1121">
        <v>4</v>
      </c>
      <c r="V28" s="356">
        <f>SUM(S28:U28)/3</f>
        <v>4.666666666666667</v>
      </c>
      <c r="W28" s="1111"/>
      <c r="X28" s="1117">
        <v>25</v>
      </c>
      <c r="Y28" s="1112" t="s">
        <v>7</v>
      </c>
      <c r="Z28" s="343">
        <v>64</v>
      </c>
      <c r="AA28" s="344">
        <v>171050</v>
      </c>
      <c r="AB28" s="344">
        <f t="shared" si="4"/>
        <v>2672.65625</v>
      </c>
      <c r="AC28" s="344">
        <v>89950</v>
      </c>
      <c r="AD28" s="345">
        <f t="shared" si="5"/>
        <v>1405.46875</v>
      </c>
      <c r="AE28" s="345">
        <v>22660</v>
      </c>
      <c r="AF28" s="1145">
        <v>5940</v>
      </c>
      <c r="AG28" s="336">
        <f t="shared" si="37"/>
        <v>289600</v>
      </c>
      <c r="AH28" s="346">
        <f>AG28/Z28</f>
        <v>4525</v>
      </c>
      <c r="AI28" s="1132"/>
      <c r="AJ28" s="1132"/>
      <c r="AK28" s="1132"/>
      <c r="AL28" s="1132">
        <f>SUM(AI28:AK28)</f>
        <v>0</v>
      </c>
      <c r="AM28" s="338" t="e">
        <f t="shared" si="34"/>
        <v>#DIV/0!</v>
      </c>
      <c r="AN28" s="1136">
        <v>18.8</v>
      </c>
      <c r="AO28" s="1136">
        <v>22.8</v>
      </c>
      <c r="AP28" s="1137">
        <v>2</v>
      </c>
      <c r="AQ28" s="1135">
        <v>1</v>
      </c>
      <c r="AR28" s="1137">
        <v>2</v>
      </c>
      <c r="AS28" s="356">
        <f>SUM(AP28:AR28)/3</f>
        <v>1.6666666666666667</v>
      </c>
      <c r="AT28" s="1111"/>
      <c r="AU28" s="1117">
        <v>25</v>
      </c>
      <c r="AV28" s="1112" t="s">
        <v>8</v>
      </c>
      <c r="AW28" s="343">
        <v>412</v>
      </c>
      <c r="AX28" s="344">
        <v>1275800</v>
      </c>
      <c r="AY28" s="344">
        <f t="shared" si="8"/>
        <v>3096.6019417475727</v>
      </c>
      <c r="AZ28" s="344">
        <v>719350</v>
      </c>
      <c r="BA28" s="345">
        <f t="shared" si="9"/>
        <v>1745.995145631068</v>
      </c>
      <c r="BB28" s="345">
        <v>25630</v>
      </c>
      <c r="BC28" s="345"/>
      <c r="BD28" s="336">
        <f t="shared" si="10"/>
        <v>2020780</v>
      </c>
      <c r="BE28" s="346">
        <f t="shared" si="11"/>
        <v>4904.8058252427181</v>
      </c>
      <c r="BF28" s="1132">
        <v>95</v>
      </c>
      <c r="BG28" s="1132">
        <v>37.5</v>
      </c>
      <c r="BH28" s="1132">
        <v>53.5</v>
      </c>
      <c r="BI28" s="1132">
        <f t="shared" si="35"/>
        <v>186</v>
      </c>
      <c r="BJ28" s="338">
        <f t="shared" si="36"/>
        <v>10864.408602150537</v>
      </c>
      <c r="BK28" s="1136">
        <v>20.100000000000001</v>
      </c>
      <c r="BL28" s="1136">
        <v>33.1</v>
      </c>
      <c r="BM28" s="1143">
        <v>5</v>
      </c>
      <c r="BN28" s="1143">
        <v>5</v>
      </c>
      <c r="BO28" s="1129">
        <v>3</v>
      </c>
      <c r="BP28" s="356">
        <f>SUM(BM28:BO28)/3</f>
        <v>4.333333333333333</v>
      </c>
      <c r="BQ28" s="1111"/>
      <c r="BR28" s="1111"/>
    </row>
    <row r="29" spans="1:70" s="1035" customFormat="1" ht="47" customHeight="1">
      <c r="A29" s="1117">
        <v>26</v>
      </c>
      <c r="B29" s="1112" t="s">
        <v>670</v>
      </c>
      <c r="C29" s="343">
        <v>210</v>
      </c>
      <c r="D29" s="344">
        <v>441450</v>
      </c>
      <c r="E29" s="344">
        <f t="shared" si="0"/>
        <v>2102.1428571428573</v>
      </c>
      <c r="F29" s="344">
        <v>292650</v>
      </c>
      <c r="G29" s="345">
        <f t="shared" si="1"/>
        <v>1393.5714285714287</v>
      </c>
      <c r="H29" s="345">
        <v>2200</v>
      </c>
      <c r="I29" s="345"/>
      <c r="J29" s="336">
        <f t="shared" si="2"/>
        <v>736300</v>
      </c>
      <c r="K29" s="346">
        <f t="shared" ref="K29:K34" si="38">J29/C29</f>
        <v>3506.1904761904761</v>
      </c>
      <c r="L29" s="1132"/>
      <c r="M29" s="1132"/>
      <c r="N29" s="1132"/>
      <c r="O29" s="1119">
        <v>104.25</v>
      </c>
      <c r="P29" s="338">
        <f t="shared" si="33"/>
        <v>7062.8297362110316</v>
      </c>
      <c r="Q29" s="1136">
        <v>17.600000000000001</v>
      </c>
      <c r="R29" s="1136">
        <v>28.3</v>
      </c>
      <c r="S29" s="1143">
        <v>5</v>
      </c>
      <c r="T29" s="1143">
        <v>5</v>
      </c>
      <c r="U29" s="1121">
        <v>4</v>
      </c>
      <c r="V29" s="356">
        <f t="shared" ref="V29:V34" si="39">SUM(S29:U29)/3</f>
        <v>4.666666666666667</v>
      </c>
      <c r="W29" s="1111"/>
      <c r="X29" s="1117">
        <v>26</v>
      </c>
      <c r="Y29" s="1112" t="s">
        <v>8</v>
      </c>
      <c r="Z29" s="343">
        <v>62</v>
      </c>
      <c r="AA29" s="344">
        <v>129100</v>
      </c>
      <c r="AB29" s="344">
        <f t="shared" si="4"/>
        <v>2082.2580645161293</v>
      </c>
      <c r="AC29" s="344">
        <v>73700</v>
      </c>
      <c r="AD29" s="345">
        <f t="shared" si="5"/>
        <v>1188.7096774193549</v>
      </c>
      <c r="AE29" s="345">
        <v>12870</v>
      </c>
      <c r="AF29" s="1145">
        <v>5940</v>
      </c>
      <c r="AG29" s="336">
        <f t="shared" si="37"/>
        <v>221610</v>
      </c>
      <c r="AH29" s="346">
        <f t="shared" ref="AH29:AH34" si="40">AG29/Z29</f>
        <v>3574.3548387096776</v>
      </c>
      <c r="AI29" s="1132"/>
      <c r="AJ29" s="1132"/>
      <c r="AK29" s="1132"/>
      <c r="AL29" s="1132">
        <f t="shared" ref="AL29:AL34" si="41">SUM(AI29:AK29)</f>
        <v>0</v>
      </c>
      <c r="AM29" s="338" t="e">
        <f t="shared" si="34"/>
        <v>#DIV/0!</v>
      </c>
      <c r="AN29" s="1136">
        <v>13</v>
      </c>
      <c r="AO29" s="1136">
        <v>18.8</v>
      </c>
      <c r="AP29" s="1137">
        <v>2</v>
      </c>
      <c r="AQ29" s="1121">
        <v>4</v>
      </c>
      <c r="AR29" s="1129">
        <v>3</v>
      </c>
      <c r="AS29" s="356">
        <f t="shared" ref="AS29:AS34" si="42">SUM(AP29:AR29)/3</f>
        <v>3</v>
      </c>
      <c r="AT29" s="1111"/>
      <c r="AU29" s="1117">
        <v>26</v>
      </c>
      <c r="AV29" s="1112" t="s">
        <v>9</v>
      </c>
      <c r="AW29" s="343">
        <v>425</v>
      </c>
      <c r="AX29" s="344">
        <v>1182700</v>
      </c>
      <c r="AY29" s="344">
        <f t="shared" si="8"/>
        <v>2782.8235294117649</v>
      </c>
      <c r="AZ29" s="344">
        <v>642200</v>
      </c>
      <c r="BA29" s="345">
        <f t="shared" si="9"/>
        <v>1511.0588235294117</v>
      </c>
      <c r="BB29" s="345">
        <v>10780</v>
      </c>
      <c r="BC29" s="345"/>
      <c r="BD29" s="336">
        <f t="shared" si="10"/>
        <v>1835680</v>
      </c>
      <c r="BE29" s="346">
        <f t="shared" si="11"/>
        <v>4319.2470588235292</v>
      </c>
      <c r="BF29" s="1132">
        <v>126</v>
      </c>
      <c r="BG29" s="1132">
        <v>48</v>
      </c>
      <c r="BH29" s="1132">
        <v>56.5</v>
      </c>
      <c r="BI29" s="1132">
        <f t="shared" si="35"/>
        <v>230.5</v>
      </c>
      <c r="BJ29" s="338">
        <f t="shared" si="36"/>
        <v>7963.9045553145334</v>
      </c>
      <c r="BK29" s="1136">
        <v>22.1</v>
      </c>
      <c r="BL29" s="1136">
        <v>30.2</v>
      </c>
      <c r="BM29" s="1143">
        <v>5</v>
      </c>
      <c r="BN29" s="1129">
        <v>3</v>
      </c>
      <c r="BO29" s="1135">
        <v>1</v>
      </c>
      <c r="BP29" s="356">
        <f t="shared" ref="BP29:BP34" si="43">SUM(BM29:BO29)/3</f>
        <v>3</v>
      </c>
      <c r="BQ29" s="1111"/>
      <c r="BR29" s="1111"/>
    </row>
    <row r="30" spans="1:70" s="1035" customFormat="1" ht="47" customHeight="1">
      <c r="A30" s="1117">
        <v>27</v>
      </c>
      <c r="B30" s="1112" t="s">
        <v>7</v>
      </c>
      <c r="C30" s="343">
        <v>259</v>
      </c>
      <c r="D30" s="344">
        <v>660050</v>
      </c>
      <c r="E30" s="344">
        <f t="shared" si="0"/>
        <v>2548.4555984555986</v>
      </c>
      <c r="F30" s="344">
        <v>435850</v>
      </c>
      <c r="G30" s="345">
        <f t="shared" si="1"/>
        <v>1682.8185328185327</v>
      </c>
      <c r="H30" s="345">
        <v>6600</v>
      </c>
      <c r="I30" s="345"/>
      <c r="J30" s="336">
        <f t="shared" si="2"/>
        <v>1102500</v>
      </c>
      <c r="K30" s="346">
        <f t="shared" si="38"/>
        <v>4256.7567567567567</v>
      </c>
      <c r="L30" s="1132"/>
      <c r="M30" s="1132"/>
      <c r="N30" s="1132"/>
      <c r="O30" s="1119">
        <v>102</v>
      </c>
      <c r="P30" s="338">
        <f t="shared" si="33"/>
        <v>10808.823529411764</v>
      </c>
      <c r="Q30" s="1136">
        <v>17.899999999999999</v>
      </c>
      <c r="R30" s="1136">
        <v>31.2</v>
      </c>
      <c r="S30" s="1143">
        <v>5</v>
      </c>
      <c r="T30" s="1143">
        <v>5</v>
      </c>
      <c r="U30" s="1121">
        <v>4</v>
      </c>
      <c r="V30" s="356">
        <f t="shared" si="39"/>
        <v>4.666666666666667</v>
      </c>
      <c r="W30" s="1111"/>
      <c r="X30" s="1117">
        <v>27</v>
      </c>
      <c r="Y30" s="1112" t="s">
        <v>9</v>
      </c>
      <c r="Z30" s="343">
        <v>145</v>
      </c>
      <c r="AA30" s="344">
        <v>371050</v>
      </c>
      <c r="AB30" s="344">
        <f t="shared" si="4"/>
        <v>2558.9655172413795</v>
      </c>
      <c r="AC30" s="344">
        <v>219550</v>
      </c>
      <c r="AD30" s="345">
        <f t="shared" si="5"/>
        <v>1514.1379310344828</v>
      </c>
      <c r="AE30" s="345"/>
      <c r="AF30" s="1145"/>
      <c r="AG30" s="336">
        <f t="shared" si="37"/>
        <v>590600</v>
      </c>
      <c r="AH30" s="346">
        <f t="shared" si="40"/>
        <v>4073.1034482758619</v>
      </c>
      <c r="AI30" s="1132"/>
      <c r="AJ30" s="1132"/>
      <c r="AK30" s="1132"/>
      <c r="AL30" s="1132">
        <f t="shared" si="41"/>
        <v>0</v>
      </c>
      <c r="AM30" s="338" t="e">
        <f t="shared" si="34"/>
        <v>#DIV/0!</v>
      </c>
      <c r="AN30" s="1136">
        <v>11.5</v>
      </c>
      <c r="AO30" s="1136">
        <v>25.7</v>
      </c>
      <c r="AP30" s="1143">
        <v>5</v>
      </c>
      <c r="AQ30" s="1129">
        <v>3</v>
      </c>
      <c r="AR30" s="1135">
        <v>1</v>
      </c>
      <c r="AS30" s="356">
        <f t="shared" si="42"/>
        <v>3</v>
      </c>
      <c r="AT30" s="1111"/>
      <c r="AU30" s="1117">
        <v>27</v>
      </c>
      <c r="AV30" s="1112" t="s">
        <v>10</v>
      </c>
      <c r="AW30" s="343">
        <v>303</v>
      </c>
      <c r="AX30" s="344">
        <v>1087900</v>
      </c>
      <c r="AY30" s="344">
        <f t="shared" si="8"/>
        <v>3590.4290429042903</v>
      </c>
      <c r="AZ30" s="344">
        <v>577150</v>
      </c>
      <c r="BA30" s="345">
        <f t="shared" si="9"/>
        <v>1904.7854785478548</v>
      </c>
      <c r="BB30" s="345">
        <v>23430</v>
      </c>
      <c r="BC30" s="345"/>
      <c r="BD30" s="336">
        <f t="shared" si="10"/>
        <v>1688480</v>
      </c>
      <c r="BE30" s="346">
        <f t="shared" si="11"/>
        <v>5572.5412541254127</v>
      </c>
      <c r="BF30" s="1132">
        <v>96.75</v>
      </c>
      <c r="BG30" s="1132">
        <v>31.5</v>
      </c>
      <c r="BH30" s="1132">
        <v>59.5</v>
      </c>
      <c r="BI30" s="1132">
        <f t="shared" si="35"/>
        <v>187.75</v>
      </c>
      <c r="BJ30" s="338">
        <f t="shared" si="36"/>
        <v>8993.23568575233</v>
      </c>
      <c r="BK30" s="1136">
        <v>20.2</v>
      </c>
      <c r="BL30" s="1136">
        <v>22.8</v>
      </c>
      <c r="BM30" s="1135">
        <v>1</v>
      </c>
      <c r="BN30" s="1137">
        <v>2</v>
      </c>
      <c r="BO30" s="1143">
        <v>5</v>
      </c>
      <c r="BP30" s="356">
        <f t="shared" si="43"/>
        <v>2.6666666666666665</v>
      </c>
      <c r="BQ30" s="1111"/>
      <c r="BR30" s="1111"/>
    </row>
    <row r="31" spans="1:70" s="1035" customFormat="1" ht="47" customHeight="1">
      <c r="A31" s="1117">
        <v>28</v>
      </c>
      <c r="B31" s="1112" t="s">
        <v>8</v>
      </c>
      <c r="C31" s="343">
        <v>240</v>
      </c>
      <c r="D31" s="344">
        <v>564400</v>
      </c>
      <c r="E31" s="344">
        <f t="shared" si="0"/>
        <v>2351.6666666666665</v>
      </c>
      <c r="F31" s="344">
        <v>332600</v>
      </c>
      <c r="G31" s="345">
        <f t="shared" si="1"/>
        <v>1385.8333333333333</v>
      </c>
      <c r="H31" s="345">
        <v>0</v>
      </c>
      <c r="I31" s="345"/>
      <c r="J31" s="336">
        <f t="shared" si="2"/>
        <v>897000</v>
      </c>
      <c r="K31" s="346">
        <f t="shared" si="38"/>
        <v>3737.5</v>
      </c>
      <c r="L31" s="1132"/>
      <c r="M31" s="1132"/>
      <c r="N31" s="1132"/>
      <c r="O31" s="1119">
        <v>114.25</v>
      </c>
      <c r="P31" s="338">
        <f t="shared" si="33"/>
        <v>7851.2035010940917</v>
      </c>
      <c r="Q31" s="1136">
        <v>20.5</v>
      </c>
      <c r="R31" s="1136">
        <v>29.2</v>
      </c>
      <c r="S31" s="1135">
        <v>1</v>
      </c>
      <c r="T31" s="1129">
        <v>3</v>
      </c>
      <c r="U31" s="1121">
        <v>4</v>
      </c>
      <c r="V31" s="356">
        <f t="shared" si="39"/>
        <v>2.6666666666666665</v>
      </c>
      <c r="W31" s="1111"/>
      <c r="X31" s="1117">
        <v>28</v>
      </c>
      <c r="Y31" s="1112" t="s">
        <v>10</v>
      </c>
      <c r="Z31" s="343">
        <v>329</v>
      </c>
      <c r="AA31" s="344">
        <v>873700</v>
      </c>
      <c r="AB31" s="344">
        <f t="shared" si="4"/>
        <v>2655.6231003039516</v>
      </c>
      <c r="AC31" s="344">
        <v>504150</v>
      </c>
      <c r="AD31" s="345">
        <f t="shared" si="5"/>
        <v>1532.3708206686931</v>
      </c>
      <c r="AE31" s="345"/>
      <c r="AF31" s="1145"/>
      <c r="AG31" s="336">
        <f t="shared" si="37"/>
        <v>1377850</v>
      </c>
      <c r="AH31" s="346">
        <f t="shared" si="40"/>
        <v>4187.9939209726444</v>
      </c>
      <c r="AI31" s="1132"/>
      <c r="AJ31" s="1132"/>
      <c r="AK31" s="1132"/>
      <c r="AL31" s="1132">
        <f t="shared" si="41"/>
        <v>0</v>
      </c>
      <c r="AM31" s="338" t="e">
        <f t="shared" si="34"/>
        <v>#DIV/0!</v>
      </c>
      <c r="AN31" s="1136">
        <v>18.899999999999999</v>
      </c>
      <c r="AO31" s="1136">
        <v>29.1</v>
      </c>
      <c r="AP31" s="1143">
        <v>5</v>
      </c>
      <c r="AQ31" s="1143">
        <v>5</v>
      </c>
      <c r="AR31" s="1121">
        <v>4</v>
      </c>
      <c r="AS31" s="356">
        <f t="shared" si="42"/>
        <v>4.666666666666667</v>
      </c>
      <c r="AT31" s="1111"/>
      <c r="AU31" s="1117">
        <v>28</v>
      </c>
      <c r="AV31" s="1122" t="s">
        <v>11</v>
      </c>
      <c r="AW31" s="1123">
        <v>559</v>
      </c>
      <c r="AX31" s="1124">
        <v>1729450</v>
      </c>
      <c r="AY31" s="1124">
        <f t="shared" si="8"/>
        <v>3093.8282647584974</v>
      </c>
      <c r="AZ31" s="1124">
        <v>922050</v>
      </c>
      <c r="BA31" s="1124">
        <f t="shared" si="9"/>
        <v>1649.4633273703041</v>
      </c>
      <c r="BB31" s="1124">
        <v>55880</v>
      </c>
      <c r="BC31" s="1124"/>
      <c r="BD31" s="1123">
        <f t="shared" si="10"/>
        <v>2707380</v>
      </c>
      <c r="BE31" s="1138">
        <f t="shared" si="11"/>
        <v>4843.2558139534885</v>
      </c>
      <c r="BF31" s="1142">
        <v>122</v>
      </c>
      <c r="BG31" s="1142">
        <v>47.5</v>
      </c>
      <c r="BH31" s="1142">
        <v>74</v>
      </c>
      <c r="BI31" s="1142">
        <f t="shared" si="35"/>
        <v>243.5</v>
      </c>
      <c r="BJ31" s="1126">
        <f t="shared" si="36"/>
        <v>11118.603696098562</v>
      </c>
      <c r="BK31" s="1144">
        <v>17.600000000000001</v>
      </c>
      <c r="BL31" s="1144">
        <v>27.6</v>
      </c>
      <c r="BM31" s="1143">
        <v>5</v>
      </c>
      <c r="BN31" s="1143">
        <v>5</v>
      </c>
      <c r="BO31" s="1143">
        <v>5</v>
      </c>
      <c r="BP31" s="356">
        <f t="shared" si="43"/>
        <v>5</v>
      </c>
      <c r="BQ31" s="1111"/>
      <c r="BR31" s="1111"/>
    </row>
    <row r="32" spans="1:70" s="1035" customFormat="1" ht="47" customHeight="1">
      <c r="A32" s="1117">
        <v>29</v>
      </c>
      <c r="B32" s="1112" t="s">
        <v>9</v>
      </c>
      <c r="C32" s="343">
        <v>87</v>
      </c>
      <c r="D32" s="344">
        <v>190300</v>
      </c>
      <c r="E32" s="344">
        <f t="shared" si="0"/>
        <v>2187.3563218390805</v>
      </c>
      <c r="F32" s="344">
        <v>145100</v>
      </c>
      <c r="G32" s="345">
        <f t="shared" si="1"/>
        <v>1667.816091954023</v>
      </c>
      <c r="H32" s="345">
        <v>5500</v>
      </c>
      <c r="I32" s="345"/>
      <c r="J32" s="336">
        <f t="shared" si="2"/>
        <v>340900</v>
      </c>
      <c r="K32" s="346">
        <f t="shared" si="38"/>
        <v>3918.3908045977009</v>
      </c>
      <c r="L32" s="1132"/>
      <c r="M32" s="1132"/>
      <c r="N32" s="1132"/>
      <c r="O32" s="1119">
        <v>85</v>
      </c>
      <c r="P32" s="338">
        <f>J32/O32</f>
        <v>4010.5882352941176</v>
      </c>
      <c r="Q32" s="1136">
        <v>21.3</v>
      </c>
      <c r="R32" s="1136">
        <v>28.2</v>
      </c>
      <c r="S32" s="1135">
        <v>1</v>
      </c>
      <c r="T32" s="1129">
        <v>3</v>
      </c>
      <c r="U32" s="1135">
        <v>1</v>
      </c>
      <c r="V32" s="356">
        <f t="shared" si="39"/>
        <v>1.6666666666666667</v>
      </c>
      <c r="W32" s="1111"/>
      <c r="X32" s="1117">
        <v>29</v>
      </c>
      <c r="Y32" s="1122" t="s">
        <v>11</v>
      </c>
      <c r="Z32" s="1123">
        <v>507</v>
      </c>
      <c r="AA32" s="1124">
        <v>1461500</v>
      </c>
      <c r="AB32" s="1124">
        <f t="shared" si="4"/>
        <v>2882.6429980276134</v>
      </c>
      <c r="AC32" s="1124">
        <v>844250</v>
      </c>
      <c r="AD32" s="1124">
        <f t="shared" si="5"/>
        <v>1665.1873767258382</v>
      </c>
      <c r="AE32" s="1124"/>
      <c r="AF32" s="1146"/>
      <c r="AG32" s="1123">
        <f t="shared" si="37"/>
        <v>2305750</v>
      </c>
      <c r="AH32" s="1138">
        <f t="shared" si="40"/>
        <v>4547.8303747534519</v>
      </c>
      <c r="AI32" s="1142"/>
      <c r="AJ32" s="1142"/>
      <c r="AK32" s="1142"/>
      <c r="AL32" s="1142">
        <f t="shared" si="41"/>
        <v>0</v>
      </c>
      <c r="AM32" s="1126" t="e">
        <f>AG32/AL32</f>
        <v>#DIV/0!</v>
      </c>
      <c r="AN32" s="1144">
        <v>18.7</v>
      </c>
      <c r="AO32" s="1144">
        <v>31.3</v>
      </c>
      <c r="AP32" s="1143">
        <v>5</v>
      </c>
      <c r="AQ32" s="1143">
        <v>5</v>
      </c>
      <c r="AR32" s="1121">
        <v>4</v>
      </c>
      <c r="AS32" s="356">
        <f t="shared" si="42"/>
        <v>4.666666666666667</v>
      </c>
      <c r="AT32" s="1111"/>
      <c r="AU32" s="1117">
        <v>29</v>
      </c>
      <c r="AV32" s="1130" t="s">
        <v>669</v>
      </c>
      <c r="AW32" s="343">
        <v>452</v>
      </c>
      <c r="AX32" s="344">
        <v>1285640</v>
      </c>
      <c r="AY32" s="344">
        <f t="shared" si="8"/>
        <v>2844.3362831858408</v>
      </c>
      <c r="AZ32" s="344">
        <v>700200</v>
      </c>
      <c r="BA32" s="345">
        <f t="shared" si="9"/>
        <v>1549.1150442477876</v>
      </c>
      <c r="BB32" s="1147">
        <v>16390</v>
      </c>
      <c r="BC32" s="345">
        <v>14850</v>
      </c>
      <c r="BD32" s="336">
        <f t="shared" si="10"/>
        <v>2002230</v>
      </c>
      <c r="BE32" s="346">
        <f t="shared" si="11"/>
        <v>4429.712389380531</v>
      </c>
      <c r="BF32" s="1132">
        <v>120.5</v>
      </c>
      <c r="BG32" s="1132">
        <v>47.5</v>
      </c>
      <c r="BH32" s="1132">
        <v>18</v>
      </c>
      <c r="BI32" s="1132">
        <f>SUM(BF32:BH32)</f>
        <v>186</v>
      </c>
      <c r="BJ32" s="338">
        <f>BD32/BI32</f>
        <v>10764.677419354839</v>
      </c>
      <c r="BK32" s="1136">
        <v>17.399999999999999</v>
      </c>
      <c r="BL32" s="1136">
        <v>30.2</v>
      </c>
      <c r="BM32" s="1143">
        <v>5</v>
      </c>
      <c r="BN32" s="1143">
        <v>5</v>
      </c>
      <c r="BO32" s="1143">
        <v>5</v>
      </c>
      <c r="BP32" s="356">
        <f t="shared" si="43"/>
        <v>5</v>
      </c>
      <c r="BQ32" s="1111"/>
      <c r="BR32" s="1111"/>
    </row>
    <row r="33" spans="1:70" s="1035" customFormat="1" ht="47" customHeight="1">
      <c r="A33" s="1117">
        <v>30</v>
      </c>
      <c r="B33" s="1112" t="s">
        <v>10</v>
      </c>
      <c r="C33" s="343">
        <v>118</v>
      </c>
      <c r="D33" s="344">
        <v>282200</v>
      </c>
      <c r="E33" s="344">
        <f t="shared" si="0"/>
        <v>2391.5254237288136</v>
      </c>
      <c r="F33" s="344">
        <v>158650</v>
      </c>
      <c r="G33" s="345">
        <f t="shared" si="1"/>
        <v>1344.4915254237287</v>
      </c>
      <c r="H33" s="345">
        <v>13200</v>
      </c>
      <c r="I33" s="345"/>
      <c r="J33" s="336">
        <f t="shared" si="2"/>
        <v>454050</v>
      </c>
      <c r="K33" s="346">
        <f t="shared" si="38"/>
        <v>3847.8813559322034</v>
      </c>
      <c r="L33" s="1132"/>
      <c r="M33" s="1132"/>
      <c r="N33" s="1132"/>
      <c r="O33" s="1119">
        <v>118.5</v>
      </c>
      <c r="P33" s="338">
        <f>J33/O33</f>
        <v>3831.6455696202534</v>
      </c>
      <c r="Q33" s="1136">
        <v>20.7</v>
      </c>
      <c r="R33" s="1136">
        <v>25.7</v>
      </c>
      <c r="S33" s="1129">
        <v>3</v>
      </c>
      <c r="T33" s="1135">
        <v>1</v>
      </c>
      <c r="U33" s="1137">
        <v>2</v>
      </c>
      <c r="V33" s="356">
        <f t="shared" si="39"/>
        <v>2</v>
      </c>
      <c r="W33" s="1111"/>
      <c r="X33" s="1117">
        <v>30</v>
      </c>
      <c r="Y33" s="1130" t="s">
        <v>669</v>
      </c>
      <c r="Z33" s="343">
        <v>326</v>
      </c>
      <c r="AA33" s="344">
        <v>865650</v>
      </c>
      <c r="AB33" s="344">
        <f t="shared" si="4"/>
        <v>2655.3680981595094</v>
      </c>
      <c r="AC33" s="344">
        <v>503350</v>
      </c>
      <c r="AD33" s="345">
        <f t="shared" si="5"/>
        <v>1544.0184049079755</v>
      </c>
      <c r="AE33" s="345"/>
      <c r="AF33" s="1145"/>
      <c r="AG33" s="336">
        <f>AA33+AC33+AE33+AF33</f>
        <v>1369000</v>
      </c>
      <c r="AH33" s="346">
        <f t="shared" si="40"/>
        <v>4199.3865030674842</v>
      </c>
      <c r="AI33" s="1132"/>
      <c r="AJ33" s="1132"/>
      <c r="AK33" s="1132"/>
      <c r="AL33" s="1132">
        <f t="shared" si="41"/>
        <v>0</v>
      </c>
      <c r="AM33" s="338" t="e">
        <f>AG33/AL33</f>
        <v>#DIV/0!</v>
      </c>
      <c r="AN33" s="1136">
        <v>18.600000000000001</v>
      </c>
      <c r="AO33" s="1136">
        <v>30.9</v>
      </c>
      <c r="AP33" s="1143">
        <v>5</v>
      </c>
      <c r="AQ33" s="1137">
        <v>2</v>
      </c>
      <c r="AR33" s="1137">
        <v>2</v>
      </c>
      <c r="AS33" s="356">
        <f t="shared" si="42"/>
        <v>3</v>
      </c>
      <c r="AT33" s="1111"/>
      <c r="AU33" s="1117">
        <v>30</v>
      </c>
      <c r="AV33" s="1112" t="s">
        <v>670</v>
      </c>
      <c r="AW33" s="343">
        <v>259</v>
      </c>
      <c r="AX33" s="344">
        <v>674300</v>
      </c>
      <c r="AY33" s="344">
        <f t="shared" si="8"/>
        <v>2603.4749034749034</v>
      </c>
      <c r="AZ33" s="344">
        <v>374450</v>
      </c>
      <c r="BA33" s="345">
        <f t="shared" si="9"/>
        <v>1445.7528957528957</v>
      </c>
      <c r="BB33" s="1147">
        <v>17710</v>
      </c>
      <c r="BC33" s="345"/>
      <c r="BD33" s="336">
        <f t="shared" si="10"/>
        <v>1066460</v>
      </c>
      <c r="BE33" s="346">
        <f t="shared" si="11"/>
        <v>4117.6061776061779</v>
      </c>
      <c r="BF33" s="1132">
        <v>107</v>
      </c>
      <c r="BG33" s="1132">
        <v>33</v>
      </c>
      <c r="BH33" s="1132">
        <v>26.5</v>
      </c>
      <c r="BI33" s="1132">
        <f>SUM(BF33:BH33)</f>
        <v>166.5</v>
      </c>
      <c r="BJ33" s="338">
        <f>BD33/BI33</f>
        <v>6405.1651651651655</v>
      </c>
      <c r="BK33" s="1136">
        <v>21.2</v>
      </c>
      <c r="BL33" s="1136">
        <v>28.2</v>
      </c>
      <c r="BM33" s="1129">
        <v>3</v>
      </c>
      <c r="BN33" s="1129">
        <v>3</v>
      </c>
      <c r="BO33" s="1143">
        <v>5</v>
      </c>
      <c r="BP33" s="356">
        <f t="shared" si="43"/>
        <v>3.6666666666666665</v>
      </c>
      <c r="BQ33" s="1111"/>
      <c r="BR33" s="1111"/>
    </row>
    <row r="34" spans="1:70" s="1035" customFormat="1" ht="47" customHeight="1" thickBot="1">
      <c r="A34" s="1148">
        <v>31</v>
      </c>
      <c r="B34" s="1122" t="s">
        <v>11</v>
      </c>
      <c r="C34" s="343"/>
      <c r="D34" s="344"/>
      <c r="E34" s="344" t="e">
        <f t="shared" si="0"/>
        <v>#DIV/0!</v>
      </c>
      <c r="F34" s="344">
        <v>0</v>
      </c>
      <c r="G34" s="345" t="e">
        <f t="shared" si="1"/>
        <v>#DIV/0!</v>
      </c>
      <c r="H34" s="345">
        <v>0</v>
      </c>
      <c r="I34" s="345"/>
      <c r="J34" s="336">
        <f t="shared" si="2"/>
        <v>0</v>
      </c>
      <c r="K34" s="346" t="e">
        <f t="shared" si="38"/>
        <v>#DIV/0!</v>
      </c>
      <c r="L34" s="1132"/>
      <c r="M34" s="1132"/>
      <c r="N34" s="1132"/>
      <c r="O34" s="1132">
        <f>SUM(L34:N34)</f>
        <v>0</v>
      </c>
      <c r="P34" s="338" t="e">
        <f>J34/O34</f>
        <v>#DIV/0!</v>
      </c>
      <c r="Q34" s="1149"/>
      <c r="R34" s="1149"/>
      <c r="S34" s="1150"/>
      <c r="T34" s="1151"/>
      <c r="U34" s="1151"/>
      <c r="V34" s="357">
        <f t="shared" si="39"/>
        <v>0</v>
      </c>
      <c r="W34" s="1111"/>
      <c r="X34" s="1148">
        <v>31</v>
      </c>
      <c r="Y34" s="1112" t="s">
        <v>670</v>
      </c>
      <c r="Z34" s="343"/>
      <c r="AA34" s="344"/>
      <c r="AB34" s="344" t="e">
        <f>AA34/Z34</f>
        <v>#DIV/0!</v>
      </c>
      <c r="AC34" s="344"/>
      <c r="AD34" s="345" t="e">
        <f>AC34/Z34</f>
        <v>#DIV/0!</v>
      </c>
      <c r="AE34" s="345"/>
      <c r="AF34" s="1145"/>
      <c r="AG34" s="336">
        <f>AA34+AC34+AE34+AF34</f>
        <v>0</v>
      </c>
      <c r="AH34" s="346" t="e">
        <f t="shared" si="40"/>
        <v>#DIV/0!</v>
      </c>
      <c r="AI34" s="1132"/>
      <c r="AJ34" s="1132"/>
      <c r="AK34" s="1132"/>
      <c r="AL34" s="1132">
        <f t="shared" si="41"/>
        <v>0</v>
      </c>
      <c r="AM34" s="338" t="e">
        <f>AG34/AL34</f>
        <v>#DIV/0!</v>
      </c>
      <c r="AN34" s="1149"/>
      <c r="AO34" s="1149"/>
      <c r="AP34" s="1150"/>
      <c r="AQ34" s="1151"/>
      <c r="AR34" s="1151"/>
      <c r="AS34" s="357">
        <f t="shared" si="42"/>
        <v>0</v>
      </c>
      <c r="AT34" s="1111"/>
      <c r="AU34" s="1148">
        <v>31</v>
      </c>
      <c r="AV34" s="1112" t="s">
        <v>7</v>
      </c>
      <c r="AW34" s="343"/>
      <c r="AX34" s="344"/>
      <c r="AY34" s="344" t="e">
        <f>AX34/AW34</f>
        <v>#DIV/0!</v>
      </c>
      <c r="AZ34" s="344"/>
      <c r="BA34" s="345" t="e">
        <f>AZ34/AW34</f>
        <v>#DIV/0!</v>
      </c>
      <c r="BB34" s="345"/>
      <c r="BC34" s="1145"/>
      <c r="BD34" s="336">
        <f>AX34+AZ34+BB34+BC34</f>
        <v>0</v>
      </c>
      <c r="BE34" s="346" t="e">
        <f>BD34/AW34</f>
        <v>#DIV/0!</v>
      </c>
      <c r="BF34" s="1132"/>
      <c r="BG34" s="1132"/>
      <c r="BH34" s="1132"/>
      <c r="BI34" s="1132">
        <f>SUM(BF34:BH34)</f>
        <v>0</v>
      </c>
      <c r="BJ34" s="338" t="e">
        <f>BD34/BI34</f>
        <v>#DIV/0!</v>
      </c>
      <c r="BK34" s="1149"/>
      <c r="BL34" s="1149"/>
      <c r="BM34" s="1150"/>
      <c r="BN34" s="1150"/>
      <c r="BO34" s="1150"/>
      <c r="BP34" s="357">
        <f t="shared" si="43"/>
        <v>0</v>
      </c>
      <c r="BQ34" s="1111"/>
      <c r="BR34" s="1111"/>
    </row>
    <row r="35" spans="1:70" s="1035" customFormat="1" ht="47" customHeight="1" thickTop="1" thickBot="1">
      <c r="A35" s="1152" t="s">
        <v>3</v>
      </c>
      <c r="B35" s="1153"/>
      <c r="C35" s="1154">
        <f>SUM(C4:C34)</f>
        <v>5309</v>
      </c>
      <c r="D35" s="1154">
        <f>SUM(D4:D34)</f>
        <v>13013000</v>
      </c>
      <c r="E35" s="1154">
        <f>D35/C35</f>
        <v>2451.1207383688079</v>
      </c>
      <c r="F35" s="1154">
        <f>SUM(F4:F34)</f>
        <v>7831700</v>
      </c>
      <c r="G35" s="1154">
        <f>F35/C35</f>
        <v>1475.1742324354868</v>
      </c>
      <c r="H35" s="1154">
        <f>SUM(H4:H34)</f>
        <v>110000</v>
      </c>
      <c r="I35" s="1154">
        <f>SUM(I4:I34)</f>
        <v>0</v>
      </c>
      <c r="J35" s="1154">
        <f>SUM(J4:J34)</f>
        <v>20954700</v>
      </c>
      <c r="K35" s="1154">
        <f>J35/C35</f>
        <v>3947.0145036730082</v>
      </c>
      <c r="L35" s="1154">
        <f>SUM(L4:L34)</f>
        <v>0</v>
      </c>
      <c r="M35" s="1154">
        <f>SUM(M4:M34)</f>
        <v>0</v>
      </c>
      <c r="N35" s="1154">
        <f>SUM(N4:N34)</f>
        <v>0</v>
      </c>
      <c r="O35" s="1154">
        <f>SUM(O4:O34)</f>
        <v>2869.25</v>
      </c>
      <c r="P35" s="1155">
        <f>J35/O35</f>
        <v>7303.1976997473212</v>
      </c>
      <c r="Q35" s="1156">
        <f t="shared" ref="Q35:V35" si="44">SUM(Q4:Q34)</f>
        <v>467.8</v>
      </c>
      <c r="R35" s="1157">
        <f t="shared" si="44"/>
        <v>722.80000000000007</v>
      </c>
      <c r="S35" s="1157">
        <f t="shared" si="44"/>
        <v>97</v>
      </c>
      <c r="T35" s="1157">
        <f t="shared" si="44"/>
        <v>102</v>
      </c>
      <c r="U35" s="1157">
        <f t="shared" si="44"/>
        <v>104</v>
      </c>
      <c r="V35" s="1158">
        <f t="shared" si="44"/>
        <v>101.00000000000003</v>
      </c>
      <c r="W35" s="1111"/>
      <c r="X35" s="1152" t="s">
        <v>3</v>
      </c>
      <c r="Y35" s="1153"/>
      <c r="Z35" s="1154">
        <f>SUM(Z4:Z34)</f>
        <v>5174</v>
      </c>
      <c r="AA35" s="1154">
        <f>SUM(AA4:AA34)</f>
        <v>13289500</v>
      </c>
      <c r="AB35" s="1154">
        <f>AA35/Z35</f>
        <v>2568.5156551990722</v>
      </c>
      <c r="AC35" s="1154">
        <f>SUM(AC4:AC34)</f>
        <v>7688530</v>
      </c>
      <c r="AD35" s="1154">
        <f>AC35/Z35</f>
        <v>1485.9934286818709</v>
      </c>
      <c r="AE35" s="1154">
        <f>SUM(AE4:AE34)</f>
        <v>684750</v>
      </c>
      <c r="AF35" s="1154">
        <f>SUM(AF4:AF34)</f>
        <v>59400</v>
      </c>
      <c r="AG35" s="1154">
        <f>SUM(AG4:AG34)</f>
        <v>21722180</v>
      </c>
      <c r="AH35" s="1154">
        <f>AG35/Z35</f>
        <v>4198.3339775802087</v>
      </c>
      <c r="AI35" s="1154">
        <f>SUM(AI4:AI34)</f>
        <v>0</v>
      </c>
      <c r="AJ35" s="1154">
        <f>SUM(AJ4:AJ34)</f>
        <v>0</v>
      </c>
      <c r="AK35" s="1154">
        <f>SUM(AK4:AK34)</f>
        <v>0</v>
      </c>
      <c r="AL35" s="1154">
        <f>SUM(AL4:AL34)</f>
        <v>0</v>
      </c>
      <c r="AM35" s="1155" t="e">
        <f>AG35/AL35</f>
        <v>#DIV/0!</v>
      </c>
      <c r="AN35" s="1156">
        <f t="shared" ref="AN35:AS35" si="45">SUM(AN4:AN34)</f>
        <v>466.6</v>
      </c>
      <c r="AO35" s="1157">
        <f t="shared" si="45"/>
        <v>717.49999999999989</v>
      </c>
      <c r="AP35" s="1157">
        <f t="shared" si="45"/>
        <v>87</v>
      </c>
      <c r="AQ35" s="1157">
        <f t="shared" si="45"/>
        <v>86</v>
      </c>
      <c r="AR35" s="1157">
        <f t="shared" si="45"/>
        <v>77</v>
      </c>
      <c r="AS35" s="1158">
        <f t="shared" si="45"/>
        <v>83.333333333333343</v>
      </c>
      <c r="AT35" s="1111"/>
      <c r="AU35" s="1152" t="s">
        <v>3</v>
      </c>
      <c r="AV35" s="1153"/>
      <c r="AW35" s="1154">
        <f>SUM(AW4:AW34)</f>
        <v>8280</v>
      </c>
      <c r="AX35" s="1154">
        <f>SUM(AX4:AX34)</f>
        <v>23097780</v>
      </c>
      <c r="AY35" s="1154">
        <f>AX35/AW35</f>
        <v>2789.586956521739</v>
      </c>
      <c r="AZ35" s="1154">
        <f>SUM(AZ4:AZ34)</f>
        <v>12976950</v>
      </c>
      <c r="BA35" s="1154">
        <f>AZ35/AW35</f>
        <v>1567.2644927536232</v>
      </c>
      <c r="BB35" s="1154">
        <f>SUM(BB4:BB34)</f>
        <v>362230</v>
      </c>
      <c r="BC35" s="1154">
        <f>SUM(BC4:BC34)</f>
        <v>17790</v>
      </c>
      <c r="BD35" s="1154">
        <f>SUM(BD4:BD34)</f>
        <v>36436960</v>
      </c>
      <c r="BE35" s="1154">
        <f>BD35/AW35</f>
        <v>4400.5990338164247</v>
      </c>
      <c r="BF35" s="1154">
        <f>SUM(BF4:BF34)</f>
        <v>3174.5</v>
      </c>
      <c r="BG35" s="1154">
        <f>SUM(BG4:BG34)</f>
        <v>771.5</v>
      </c>
      <c r="BH35" s="1154">
        <f>SUM(BH4:BH34)</f>
        <v>462.5</v>
      </c>
      <c r="BI35" s="1154">
        <f>SUM(BI4:BI34)</f>
        <v>4408.5</v>
      </c>
      <c r="BJ35" s="1155">
        <f>BD35/BI35</f>
        <v>8265.1604854258821</v>
      </c>
      <c r="BK35" s="1156">
        <f t="shared" ref="BK35:BP35" si="46">SUM(BK4:BK34)</f>
        <v>503.2000000000001</v>
      </c>
      <c r="BL35" s="1157">
        <f t="shared" si="46"/>
        <v>774.30000000000018</v>
      </c>
      <c r="BM35" s="1157">
        <f t="shared" si="46"/>
        <v>105</v>
      </c>
      <c r="BN35" s="1157">
        <f t="shared" si="46"/>
        <v>97</v>
      </c>
      <c r="BO35" s="1157">
        <f t="shared" si="46"/>
        <v>101</v>
      </c>
      <c r="BP35" s="1158">
        <f t="shared" si="46"/>
        <v>101</v>
      </c>
      <c r="BQ35" s="1111"/>
      <c r="BR35" s="1111"/>
    </row>
    <row r="36" spans="1:70" s="1035" customFormat="1" ht="47" customHeight="1" thickTop="1" thickBot="1">
      <c r="A36" s="1159" t="s">
        <v>667</v>
      </c>
      <c r="B36" s="1160"/>
      <c r="C36" s="1160"/>
      <c r="D36" s="1160">
        <f>D35/1.1</f>
        <v>11829999.999999998</v>
      </c>
      <c r="E36" s="1160">
        <f t="shared" ref="E36:K36" si="47">E35/1.1</f>
        <v>2228.2915803352798</v>
      </c>
      <c r="F36" s="1160">
        <f t="shared" si="47"/>
        <v>7119727.2727272725</v>
      </c>
      <c r="G36" s="1160">
        <f t="shared" si="47"/>
        <v>1341.0674840322606</v>
      </c>
      <c r="H36" s="1160">
        <f t="shared" si="47"/>
        <v>99999.999999999985</v>
      </c>
      <c r="I36" s="1160">
        <f t="shared" si="47"/>
        <v>0</v>
      </c>
      <c r="J36" s="1161">
        <f t="shared" si="47"/>
        <v>19049727.27272727</v>
      </c>
      <c r="K36" s="1160">
        <f t="shared" si="47"/>
        <v>3588.1950033390981</v>
      </c>
      <c r="L36" s="1160"/>
      <c r="M36" s="1160"/>
      <c r="N36" s="1160"/>
      <c r="O36" s="1160"/>
      <c r="P36" s="1160">
        <f>P35/1.1</f>
        <v>6639.2706361339278</v>
      </c>
      <c r="Q36" s="386">
        <f>Q35/W36</f>
        <v>15.593333333333334</v>
      </c>
      <c r="R36" s="1162">
        <f>R35/W36</f>
        <v>24.093333333333337</v>
      </c>
      <c r="S36" s="1163">
        <f>S35/W36</f>
        <v>3.2333333333333334</v>
      </c>
      <c r="T36" s="1163">
        <f>T35/W36</f>
        <v>3.4</v>
      </c>
      <c r="U36" s="1163">
        <f>U35/W36</f>
        <v>3.4666666666666668</v>
      </c>
      <c r="V36" s="1164">
        <f>V35/W36</f>
        <v>3.3666666666666676</v>
      </c>
      <c r="W36" s="1111">
        <v>30</v>
      </c>
      <c r="X36" s="1159" t="s">
        <v>667</v>
      </c>
      <c r="Y36" s="1160"/>
      <c r="Z36" s="1160"/>
      <c r="AA36" s="1160">
        <f t="shared" ref="AA36:AH36" si="48">AA35/1.1</f>
        <v>12081363.636363635</v>
      </c>
      <c r="AB36" s="1160">
        <f t="shared" si="48"/>
        <v>2335.0142319991564</v>
      </c>
      <c r="AC36" s="1160">
        <f t="shared" si="48"/>
        <v>6989572.7272727266</v>
      </c>
      <c r="AD36" s="1160">
        <f t="shared" si="48"/>
        <v>1350.9031169835189</v>
      </c>
      <c r="AE36" s="1160">
        <f t="shared" si="48"/>
        <v>622500</v>
      </c>
      <c r="AF36" s="1160">
        <f t="shared" si="48"/>
        <v>53999.999999999993</v>
      </c>
      <c r="AG36" s="1161">
        <f t="shared" si="48"/>
        <v>19747436.363636363</v>
      </c>
      <c r="AH36" s="1160">
        <f t="shared" si="48"/>
        <v>3816.6672523456441</v>
      </c>
      <c r="AI36" s="1160"/>
      <c r="AJ36" s="1160"/>
      <c r="AK36" s="1160"/>
      <c r="AL36" s="1160"/>
      <c r="AM36" s="1160" t="e">
        <f>AM35/1.1</f>
        <v>#DIV/0!</v>
      </c>
      <c r="AN36" s="386">
        <f>AN35/AT36</f>
        <v>15.553333333333335</v>
      </c>
      <c r="AO36" s="1162">
        <f>AO35/AT36</f>
        <v>23.916666666666664</v>
      </c>
      <c r="AP36" s="1163">
        <f>AP35/AT36</f>
        <v>2.9</v>
      </c>
      <c r="AQ36" s="1163">
        <f>AQ35/AT36</f>
        <v>2.8666666666666667</v>
      </c>
      <c r="AR36" s="1163">
        <f>AR35/AT36</f>
        <v>2.5666666666666669</v>
      </c>
      <c r="AS36" s="1164">
        <f>AS35/AT36</f>
        <v>2.7777777777777781</v>
      </c>
      <c r="AT36" s="1111">
        <v>30</v>
      </c>
      <c r="AU36" s="1159" t="s">
        <v>667</v>
      </c>
      <c r="AV36" s="1160"/>
      <c r="AW36" s="1160"/>
      <c r="AX36" s="1160">
        <f t="shared" ref="AX36:BE36" si="49">AX35/1.1</f>
        <v>20997981.818181816</v>
      </c>
      <c r="AY36" s="1160">
        <f t="shared" si="49"/>
        <v>2535.98814229249</v>
      </c>
      <c r="AZ36" s="1160">
        <f t="shared" si="49"/>
        <v>11797227.272727272</v>
      </c>
      <c r="BA36" s="1160">
        <f t="shared" si="49"/>
        <v>1424.7859025032938</v>
      </c>
      <c r="BB36" s="1160">
        <f t="shared" si="49"/>
        <v>329300</v>
      </c>
      <c r="BC36" s="1160">
        <f t="shared" si="49"/>
        <v>16172.727272727272</v>
      </c>
      <c r="BD36" s="1161">
        <f t="shared" si="49"/>
        <v>33124509.09090909</v>
      </c>
      <c r="BE36" s="1160">
        <f t="shared" si="49"/>
        <v>4000.5445761967494</v>
      </c>
      <c r="BF36" s="1160"/>
      <c r="BG36" s="1160"/>
      <c r="BH36" s="1160"/>
      <c r="BI36" s="1160"/>
      <c r="BJ36" s="1160">
        <f>BJ35/1.1</f>
        <v>7513.7822594780737</v>
      </c>
      <c r="BK36" s="386">
        <f>BK35/BQ36</f>
        <v>16.773333333333337</v>
      </c>
      <c r="BL36" s="1162">
        <f>BL35/BQ36</f>
        <v>25.810000000000006</v>
      </c>
      <c r="BM36" s="1163">
        <f>BM35/BQ36</f>
        <v>3.5</v>
      </c>
      <c r="BN36" s="1163">
        <f>BN35/BQ36</f>
        <v>3.2333333333333334</v>
      </c>
      <c r="BO36" s="1163">
        <f>BO35/BQ36</f>
        <v>3.3666666666666667</v>
      </c>
      <c r="BP36" s="1164">
        <f>BP35/BQ36</f>
        <v>3.3666666666666667</v>
      </c>
      <c r="BQ36" s="1111">
        <v>30</v>
      </c>
      <c r="BR36" s="1111"/>
    </row>
    <row r="37" spans="1:70" s="1035" customFormat="1" ht="47" customHeight="1" thickTop="1">
      <c r="A37" s="1111"/>
      <c r="B37" s="1111"/>
      <c r="C37" s="1111"/>
      <c r="D37" s="1111"/>
      <c r="E37" s="1111"/>
      <c r="F37" s="1111"/>
      <c r="G37" s="1111"/>
      <c r="H37" s="1111"/>
      <c r="I37" s="1111"/>
      <c r="J37" s="1111"/>
      <c r="K37" s="1111"/>
      <c r="L37" s="1111"/>
      <c r="M37" s="1111"/>
      <c r="N37" s="1111"/>
      <c r="O37" s="1111"/>
      <c r="P37" s="1111"/>
      <c r="Q37" s="1111"/>
      <c r="R37" s="1111"/>
      <c r="S37" s="1111"/>
      <c r="T37" s="1111"/>
      <c r="U37" s="1111"/>
      <c r="V37" s="1111"/>
      <c r="W37" s="1111"/>
      <c r="X37" s="1111"/>
      <c r="Y37" s="1111"/>
      <c r="Z37" s="1111"/>
      <c r="AA37" s="1111"/>
      <c r="AB37" s="1111"/>
      <c r="AC37" s="1111"/>
      <c r="AD37" s="1111"/>
      <c r="AE37" s="1111"/>
      <c r="AF37" s="1111" t="s">
        <v>728</v>
      </c>
      <c r="AG37" s="1165">
        <f>AG36/J36</f>
        <v>1.0366256734765948</v>
      </c>
      <c r="AH37" s="1523">
        <f>AG36-J36</f>
        <v>697709.09090909362</v>
      </c>
      <c r="AI37" s="1524"/>
      <c r="AJ37" s="1111"/>
      <c r="AK37" s="1111"/>
      <c r="AL37" s="1111"/>
      <c r="AM37" s="1111"/>
      <c r="AN37" s="1111"/>
      <c r="AO37" s="1111"/>
      <c r="AP37" s="1111"/>
      <c r="AQ37" s="1111"/>
      <c r="AR37" s="1111"/>
      <c r="AS37" s="1165">
        <f>AS36/V36</f>
        <v>0.82508250825082496</v>
      </c>
      <c r="AT37" s="1111"/>
      <c r="AU37" s="1111"/>
      <c r="AV37" s="1111"/>
      <c r="AW37" s="1111"/>
      <c r="AX37" s="1111"/>
      <c r="AY37" s="1111"/>
      <c r="AZ37" s="1111"/>
      <c r="BA37" s="1111"/>
      <c r="BB37" s="1111"/>
      <c r="BC37" s="1111" t="s">
        <v>728</v>
      </c>
      <c r="BD37" s="1165">
        <f>BD36/J36</f>
        <v>1.7388442688275185</v>
      </c>
      <c r="BE37" s="1523">
        <f>BD36-J36</f>
        <v>14074781.81818182</v>
      </c>
      <c r="BF37" s="1524"/>
      <c r="BG37" s="1111"/>
      <c r="BH37" s="1111"/>
      <c r="BI37" s="1111"/>
      <c r="BJ37" s="1111"/>
      <c r="BK37" s="1111"/>
      <c r="BL37" s="1111"/>
      <c r="BM37" s="1111"/>
      <c r="BN37" s="1111"/>
      <c r="BO37" s="1111"/>
      <c r="BP37" s="1165">
        <f>BP36/V36</f>
        <v>0.99999999999999978</v>
      </c>
      <c r="BQ37" s="1111"/>
      <c r="BR37" s="1111"/>
    </row>
    <row r="38" spans="1:70" s="1035" customFormat="1" ht="47" customHeight="1">
      <c r="A38" s="1111"/>
      <c r="B38" s="1111"/>
      <c r="C38" s="1111"/>
      <c r="D38" s="1111"/>
      <c r="E38" s="1111"/>
      <c r="F38" s="1111"/>
      <c r="G38" s="1111"/>
      <c r="H38" s="1111"/>
      <c r="I38" s="1111"/>
      <c r="J38" s="1111"/>
      <c r="K38" s="1111"/>
      <c r="L38" s="1111"/>
      <c r="M38" s="1111"/>
      <c r="N38" s="1111"/>
      <c r="O38" s="1111"/>
      <c r="P38" s="1111"/>
      <c r="Q38" s="1111"/>
      <c r="R38" s="1111"/>
      <c r="S38" s="1111"/>
      <c r="T38" s="1111"/>
      <c r="U38" s="1111"/>
      <c r="V38" s="1111"/>
      <c r="W38" s="1111"/>
      <c r="X38" s="1111"/>
      <c r="Y38" s="1111"/>
      <c r="Z38" s="1111"/>
      <c r="AA38" s="1111"/>
      <c r="AB38" s="1111"/>
      <c r="AC38" s="1111"/>
      <c r="AD38" s="1111"/>
      <c r="AE38" s="1111"/>
      <c r="AF38" s="1111"/>
      <c r="AG38" s="1111"/>
      <c r="AH38" s="1111"/>
      <c r="AI38" s="1111"/>
      <c r="AJ38" s="1111"/>
      <c r="AK38" s="1111"/>
      <c r="AL38" s="1111"/>
      <c r="AM38" s="1111"/>
      <c r="AN38" s="1111"/>
      <c r="AO38" s="1111"/>
      <c r="AP38" s="1111"/>
      <c r="AQ38" s="1111"/>
      <c r="AR38" s="1111"/>
      <c r="AS38" s="1111"/>
      <c r="AT38" s="1111"/>
      <c r="AU38" s="1111"/>
      <c r="AV38" s="1111"/>
      <c r="AW38" s="1111"/>
      <c r="AX38" s="1111"/>
      <c r="AY38" s="1111"/>
      <c r="AZ38" s="1111"/>
      <c r="BA38" s="1111"/>
      <c r="BB38" s="1111"/>
      <c r="BC38" s="1111" t="s">
        <v>729</v>
      </c>
      <c r="BD38" s="1165">
        <f>BD36/AG36</f>
        <v>1.6774080686192638</v>
      </c>
      <c r="BE38" s="1525">
        <f>BD36-AG36</f>
        <v>13377072.727272727</v>
      </c>
      <c r="BF38" s="1526"/>
      <c r="BG38" s="1111"/>
      <c r="BH38" s="1111"/>
      <c r="BI38" s="1111"/>
      <c r="BJ38" s="1111"/>
      <c r="BK38" s="1111"/>
      <c r="BL38" s="1111"/>
      <c r="BM38" s="1111"/>
      <c r="BN38" s="1111"/>
      <c r="BO38" s="1111"/>
      <c r="BP38" s="1165">
        <f>BP36/AS36</f>
        <v>1.212</v>
      </c>
      <c r="BQ38" s="1111"/>
      <c r="BR38" s="1111"/>
    </row>
    <row r="39" spans="1:70" s="1035" customFormat="1" ht="47" customHeight="1">
      <c r="A39" s="1111"/>
      <c r="B39" s="1111"/>
      <c r="C39" s="1111"/>
      <c r="D39" s="1111"/>
      <c r="E39" s="1111"/>
      <c r="F39" s="1111"/>
      <c r="G39" s="1111"/>
      <c r="H39" s="1111"/>
      <c r="I39" s="1111"/>
      <c r="J39" s="1111"/>
      <c r="K39" s="1111"/>
      <c r="L39" s="1111"/>
      <c r="M39" s="1111"/>
      <c r="N39" s="1111"/>
      <c r="O39" s="1111"/>
      <c r="P39" s="1111"/>
      <c r="Q39" s="1111"/>
      <c r="R39" s="1111"/>
      <c r="S39" s="1111"/>
      <c r="T39" s="1111"/>
      <c r="U39" s="1111"/>
      <c r="V39" s="1111"/>
      <c r="W39" s="1111"/>
      <c r="X39" s="1111"/>
      <c r="Y39" s="1111"/>
      <c r="Z39" s="1111"/>
      <c r="AA39" s="1111"/>
      <c r="AB39" s="1111"/>
      <c r="AC39" s="1111"/>
      <c r="AD39" s="1111"/>
      <c r="AE39" s="1111"/>
      <c r="AF39" s="1111"/>
      <c r="AG39" s="1111"/>
      <c r="AH39" s="1111"/>
      <c r="AI39" s="1111"/>
      <c r="AJ39" s="1111"/>
      <c r="AK39" s="1111"/>
      <c r="AL39" s="1111"/>
      <c r="AM39" s="1111"/>
      <c r="AN39" s="1111"/>
      <c r="AO39" s="1111"/>
      <c r="AP39" s="1111"/>
      <c r="AQ39" s="1111"/>
      <c r="AR39" s="1111"/>
      <c r="AS39" s="1111"/>
      <c r="AT39" s="1111"/>
      <c r="AU39" s="1111"/>
      <c r="AV39" s="1111"/>
      <c r="AW39" s="1111"/>
      <c r="AX39" s="1111"/>
      <c r="AY39" s="1111"/>
      <c r="AZ39" s="1111"/>
      <c r="BA39" s="1111"/>
      <c r="BB39" s="1111"/>
      <c r="BC39" s="1111"/>
      <c r="BD39" s="1111"/>
      <c r="BE39" s="1111"/>
      <c r="BF39" s="1111"/>
      <c r="BG39" s="1111"/>
      <c r="BH39" s="1111"/>
      <c r="BI39" s="1111"/>
      <c r="BJ39" s="1111"/>
      <c r="BK39" s="1111"/>
      <c r="BL39" s="1111"/>
      <c r="BM39" s="1111"/>
      <c r="BN39" s="1111"/>
      <c r="BO39" s="1111"/>
      <c r="BP39" s="1111"/>
      <c r="BQ39" s="1111"/>
      <c r="BR39" s="1111"/>
    </row>
    <row r="40" spans="1:70" s="1035" customFormat="1" ht="47" customHeight="1">
      <c r="A40" s="1520">
        <v>43646</v>
      </c>
      <c r="B40" s="1521"/>
      <c r="C40" s="1521"/>
      <c r="D40" s="1521"/>
      <c r="E40" s="1521"/>
      <c r="F40" s="1521"/>
      <c r="G40" s="1521"/>
      <c r="H40" s="1521"/>
      <c r="I40" s="1521"/>
      <c r="J40" s="1521"/>
      <c r="K40" s="1521"/>
      <c r="L40" s="1521"/>
      <c r="M40" s="1521"/>
      <c r="N40" s="1521"/>
      <c r="O40" s="1521"/>
      <c r="P40" s="1521"/>
      <c r="Q40" s="1521"/>
      <c r="R40" s="1521"/>
      <c r="S40" s="1521"/>
      <c r="T40" s="1521"/>
      <c r="U40" s="1521"/>
      <c r="V40" s="1522"/>
      <c r="W40" s="1111"/>
      <c r="X40" s="1520">
        <v>44012</v>
      </c>
      <c r="Y40" s="1521"/>
      <c r="Z40" s="1521"/>
      <c r="AA40" s="1521"/>
      <c r="AB40" s="1521"/>
      <c r="AC40" s="1521"/>
      <c r="AD40" s="1521"/>
      <c r="AE40" s="1521"/>
      <c r="AF40" s="1521"/>
      <c r="AG40" s="1521"/>
      <c r="AH40" s="1521"/>
      <c r="AI40" s="1521"/>
      <c r="AJ40" s="1521"/>
      <c r="AK40" s="1521"/>
      <c r="AL40" s="1521"/>
      <c r="AM40" s="1521"/>
      <c r="AN40" s="1521"/>
      <c r="AO40" s="1521"/>
      <c r="AP40" s="1521"/>
      <c r="AQ40" s="1521"/>
      <c r="AR40" s="1521"/>
      <c r="AS40" s="1522"/>
      <c r="AT40" s="1111"/>
      <c r="AU40" s="1520">
        <v>44377</v>
      </c>
      <c r="AV40" s="1521"/>
      <c r="AW40" s="1521"/>
      <c r="AX40" s="1521"/>
      <c r="AY40" s="1521"/>
      <c r="AZ40" s="1521"/>
      <c r="BA40" s="1521"/>
      <c r="BB40" s="1521"/>
      <c r="BC40" s="1521"/>
      <c r="BD40" s="1521"/>
      <c r="BE40" s="1521"/>
      <c r="BF40" s="1521"/>
      <c r="BG40" s="1521"/>
      <c r="BH40" s="1521"/>
      <c r="BI40" s="1521"/>
      <c r="BJ40" s="1521"/>
      <c r="BK40" s="1521"/>
      <c r="BL40" s="1521"/>
      <c r="BM40" s="1521"/>
      <c r="BN40" s="1521"/>
      <c r="BO40" s="1521"/>
      <c r="BP40" s="1522"/>
      <c r="BQ40" s="1111"/>
      <c r="BR40" s="1111"/>
    </row>
    <row r="41" spans="1:70" s="1035" customFormat="1" ht="47" customHeight="1">
      <c r="A41" s="1112" t="s">
        <v>13</v>
      </c>
      <c r="B41" s="1112" t="s">
        <v>666</v>
      </c>
      <c r="C41" s="1112" t="s">
        <v>1</v>
      </c>
      <c r="D41" s="1112" t="s">
        <v>39</v>
      </c>
      <c r="E41" s="1112" t="s">
        <v>40</v>
      </c>
      <c r="F41" s="1112" t="s">
        <v>37</v>
      </c>
      <c r="G41" s="1112" t="s">
        <v>38</v>
      </c>
      <c r="H41" s="1112" t="s">
        <v>127</v>
      </c>
      <c r="I41" s="1112" t="s">
        <v>478</v>
      </c>
      <c r="J41" s="1112" t="s">
        <v>126</v>
      </c>
      <c r="K41" s="1112" t="s">
        <v>77</v>
      </c>
      <c r="L41" s="1113" t="s">
        <v>613</v>
      </c>
      <c r="M41" s="1113" t="s">
        <v>491</v>
      </c>
      <c r="N41" s="1113" t="s">
        <v>490</v>
      </c>
      <c r="O41" s="1113" t="s">
        <v>668</v>
      </c>
      <c r="P41" s="1112" t="s">
        <v>128</v>
      </c>
      <c r="Q41" s="1114" t="s">
        <v>172</v>
      </c>
      <c r="R41" s="1115" t="s">
        <v>173</v>
      </c>
      <c r="S41" s="1116" t="s">
        <v>174</v>
      </c>
      <c r="T41" s="1116" t="s">
        <v>175</v>
      </c>
      <c r="U41" s="1116" t="s">
        <v>176</v>
      </c>
      <c r="V41" s="1116" t="s">
        <v>184</v>
      </c>
      <c r="W41" s="1111"/>
      <c r="X41" s="1112" t="s">
        <v>13</v>
      </c>
      <c r="Y41" s="1112" t="s">
        <v>666</v>
      </c>
      <c r="Z41" s="1112" t="s">
        <v>1</v>
      </c>
      <c r="AA41" s="1112" t="s">
        <v>39</v>
      </c>
      <c r="AB41" s="1112" t="s">
        <v>40</v>
      </c>
      <c r="AC41" s="1112" t="s">
        <v>37</v>
      </c>
      <c r="AD41" s="1112" t="s">
        <v>38</v>
      </c>
      <c r="AE41" s="1112" t="s">
        <v>127</v>
      </c>
      <c r="AF41" s="1112" t="s">
        <v>478</v>
      </c>
      <c r="AG41" s="1112" t="s">
        <v>126</v>
      </c>
      <c r="AH41" s="1112" t="s">
        <v>77</v>
      </c>
      <c r="AI41" s="1113" t="s">
        <v>613</v>
      </c>
      <c r="AJ41" s="1113" t="s">
        <v>491</v>
      </c>
      <c r="AK41" s="1113" t="s">
        <v>490</v>
      </c>
      <c r="AL41" s="1113" t="s">
        <v>668</v>
      </c>
      <c r="AM41" s="1112" t="s">
        <v>128</v>
      </c>
      <c r="AN41" s="1114" t="s">
        <v>172</v>
      </c>
      <c r="AO41" s="1115" t="s">
        <v>173</v>
      </c>
      <c r="AP41" s="1116" t="s">
        <v>174</v>
      </c>
      <c r="AQ41" s="1116" t="s">
        <v>175</v>
      </c>
      <c r="AR41" s="1116" t="s">
        <v>176</v>
      </c>
      <c r="AS41" s="1116" t="s">
        <v>184</v>
      </c>
      <c r="AT41" s="1111"/>
      <c r="AU41" s="1112" t="s">
        <v>13</v>
      </c>
      <c r="AV41" s="1112" t="s">
        <v>666</v>
      </c>
      <c r="AW41" s="1112" t="s">
        <v>1</v>
      </c>
      <c r="AX41" s="1112" t="s">
        <v>39</v>
      </c>
      <c r="AY41" s="1112" t="s">
        <v>40</v>
      </c>
      <c r="AZ41" s="1112" t="s">
        <v>37</v>
      </c>
      <c r="BA41" s="1112" t="s">
        <v>38</v>
      </c>
      <c r="BB41" s="1112" t="s">
        <v>127</v>
      </c>
      <c r="BC41" s="1112" t="s">
        <v>478</v>
      </c>
      <c r="BD41" s="1112" t="s">
        <v>126</v>
      </c>
      <c r="BE41" s="1112" t="s">
        <v>77</v>
      </c>
      <c r="BF41" s="1113" t="s">
        <v>613</v>
      </c>
      <c r="BG41" s="1113" t="s">
        <v>491</v>
      </c>
      <c r="BH41" s="1113" t="s">
        <v>490</v>
      </c>
      <c r="BI41" s="1113" t="s">
        <v>668</v>
      </c>
      <c r="BJ41" s="1112" t="s">
        <v>128</v>
      </c>
      <c r="BK41" s="1114" t="s">
        <v>172</v>
      </c>
      <c r="BL41" s="1115" t="s">
        <v>173</v>
      </c>
      <c r="BM41" s="1116" t="s">
        <v>174</v>
      </c>
      <c r="BN41" s="1116" t="s">
        <v>175</v>
      </c>
      <c r="BO41" s="1116" t="s">
        <v>176</v>
      </c>
      <c r="BP41" s="1116" t="s">
        <v>184</v>
      </c>
      <c r="BQ41" s="1111"/>
      <c r="BR41" s="1111"/>
    </row>
    <row r="42" spans="1:70" s="1035" customFormat="1" ht="47" customHeight="1">
      <c r="A42" s="1117">
        <v>1</v>
      </c>
      <c r="B42" s="1166" t="s">
        <v>11</v>
      </c>
      <c r="C42" s="1123">
        <v>217</v>
      </c>
      <c r="D42" s="1124">
        <v>655350</v>
      </c>
      <c r="E42" s="1124">
        <f t="shared" ref="E42:E72" si="50">D42/C42</f>
        <v>3020.0460829493086</v>
      </c>
      <c r="F42" s="1124">
        <v>331800</v>
      </c>
      <c r="G42" s="1124">
        <f t="shared" ref="G42:G72" si="51">F42/C42</f>
        <v>1529.0322580645161</v>
      </c>
      <c r="H42" s="1124">
        <v>26950</v>
      </c>
      <c r="I42" s="1124"/>
      <c r="J42" s="1123">
        <f t="shared" ref="J42:J72" si="52">D42+F42+H42</f>
        <v>1014100</v>
      </c>
      <c r="K42" s="1138">
        <f>J42/C42</f>
        <v>4673.2718894009213</v>
      </c>
      <c r="L42" s="1125"/>
      <c r="M42" s="1125"/>
      <c r="N42" s="1125"/>
      <c r="O42" s="1142">
        <v>151</v>
      </c>
      <c r="P42" s="1126">
        <f>J42/O42</f>
        <v>6715.8940397350989</v>
      </c>
      <c r="Q42" s="1127">
        <v>19.600000000000001</v>
      </c>
      <c r="R42" s="1128">
        <v>21.2</v>
      </c>
      <c r="S42" s="1137">
        <v>2</v>
      </c>
      <c r="T42" s="1121">
        <v>4</v>
      </c>
      <c r="U42" s="1121">
        <v>4</v>
      </c>
      <c r="V42" s="356">
        <f t="shared" ref="V42:V65" si="53">SUM(S42:U42)/3</f>
        <v>3.3333333333333335</v>
      </c>
      <c r="W42" s="1111"/>
      <c r="X42" s="1117">
        <v>1</v>
      </c>
      <c r="Y42" s="1112" t="s">
        <v>670</v>
      </c>
      <c r="Z42" s="343">
        <v>52</v>
      </c>
      <c r="AA42" s="344">
        <v>165300</v>
      </c>
      <c r="AB42" s="344">
        <f t="shared" ref="AB42:AB72" si="54">AA42/Z42</f>
        <v>3178.8461538461538</v>
      </c>
      <c r="AC42" s="344">
        <v>88400</v>
      </c>
      <c r="AD42" s="345">
        <f t="shared" ref="AD42:AD72" si="55">AC42/Z42</f>
        <v>1700</v>
      </c>
      <c r="AE42" s="345"/>
      <c r="AF42" s="345"/>
      <c r="AG42" s="336">
        <f>AA42+AC42+AE42+AF42</f>
        <v>253700</v>
      </c>
      <c r="AH42" s="344">
        <f>AG42/Z42</f>
        <v>4878.8461538461543</v>
      </c>
      <c r="AI42" s="1118"/>
      <c r="AJ42" s="1118"/>
      <c r="AK42" s="1118"/>
      <c r="AL42" s="1118">
        <f>AI42+AJ42+AK42</f>
        <v>0</v>
      </c>
      <c r="AM42" s="338" t="e">
        <f>AG42/AL42</f>
        <v>#DIV/0!</v>
      </c>
      <c r="AN42" s="1120">
        <v>18.600000000000001</v>
      </c>
      <c r="AO42" s="1120">
        <v>23.8</v>
      </c>
      <c r="AP42" s="1135">
        <v>1</v>
      </c>
      <c r="AQ42" s="1135">
        <v>1</v>
      </c>
      <c r="AR42" s="1135">
        <v>1</v>
      </c>
      <c r="AS42" s="356">
        <f t="shared" ref="AS42:AS65" si="56">SUM(AP42:AR42)/3</f>
        <v>1</v>
      </c>
      <c r="AT42" s="1111"/>
      <c r="AU42" s="1117">
        <v>1</v>
      </c>
      <c r="AV42" s="1112" t="s">
        <v>7</v>
      </c>
      <c r="AW42" s="343">
        <v>268</v>
      </c>
      <c r="AX42" s="344">
        <v>740050</v>
      </c>
      <c r="AY42" s="344">
        <f t="shared" ref="AY42:AY72" si="57">AX42/AW42</f>
        <v>2761.3805970149256</v>
      </c>
      <c r="AZ42" s="1131">
        <v>438750</v>
      </c>
      <c r="BA42" s="345">
        <f t="shared" ref="BA42:BA72" si="58">AZ42/AW42</f>
        <v>1637.1268656716418</v>
      </c>
      <c r="BB42" s="345">
        <v>37290</v>
      </c>
      <c r="BC42" s="345"/>
      <c r="BD42" s="336">
        <f>AX42+AZ42+BB42+BC42</f>
        <v>1216090</v>
      </c>
      <c r="BE42" s="346">
        <f t="shared" ref="BE42:BE72" si="59">BD42/AW42</f>
        <v>4537.6492537313434</v>
      </c>
      <c r="BF42" s="1132">
        <v>105</v>
      </c>
      <c r="BG42" s="1132">
        <v>32</v>
      </c>
      <c r="BH42" s="1132">
        <v>0</v>
      </c>
      <c r="BI42" s="1132">
        <f t="shared" ref="BI42:BI47" si="60">SUM(BF42:BH42)</f>
        <v>137</v>
      </c>
      <c r="BJ42" s="338">
        <f>BD42/BI42</f>
        <v>8876.5693430656938</v>
      </c>
      <c r="BK42" s="1120">
        <v>21.1</v>
      </c>
      <c r="BL42" s="1120">
        <v>32.299999999999997</v>
      </c>
      <c r="BM42" s="1143">
        <v>5</v>
      </c>
      <c r="BN42" s="1133">
        <v>3</v>
      </c>
      <c r="BO42" s="1133">
        <v>3</v>
      </c>
      <c r="BP42" s="356">
        <f t="shared" ref="BP42:BP65" si="61">SUM(BM42:BO42)/3</f>
        <v>3.6666666666666665</v>
      </c>
      <c r="BQ42" s="1111"/>
      <c r="BR42" s="1111"/>
    </row>
    <row r="43" spans="1:70" s="1035" customFormat="1" ht="47" customHeight="1">
      <c r="A43" s="1117">
        <v>2</v>
      </c>
      <c r="B43" s="1130" t="s">
        <v>669</v>
      </c>
      <c r="C43" s="343">
        <v>279</v>
      </c>
      <c r="D43" s="344">
        <v>753250</v>
      </c>
      <c r="E43" s="344">
        <f t="shared" si="50"/>
        <v>2699.820788530466</v>
      </c>
      <c r="F43" s="344">
        <v>387100</v>
      </c>
      <c r="G43" s="345">
        <f t="shared" si="51"/>
        <v>1387.4551971326164</v>
      </c>
      <c r="H43" s="345">
        <v>12100</v>
      </c>
      <c r="I43" s="345"/>
      <c r="J43" s="336">
        <f t="shared" si="52"/>
        <v>1152450</v>
      </c>
      <c r="K43" s="346">
        <f>J43/C43</f>
        <v>4130.6451612903229</v>
      </c>
      <c r="L43" s="1118"/>
      <c r="M43" s="1118"/>
      <c r="N43" s="1118"/>
      <c r="O43" s="1132">
        <v>151</v>
      </c>
      <c r="P43" s="338">
        <f t="shared" ref="P43:P48" si="62">J43/O43</f>
        <v>7632.1192052980132</v>
      </c>
      <c r="Q43" s="1136">
        <v>17</v>
      </c>
      <c r="R43" s="1136">
        <v>22.9</v>
      </c>
      <c r="S43" s="1121">
        <v>4</v>
      </c>
      <c r="T43" s="1133">
        <v>3</v>
      </c>
      <c r="U43" s="1137">
        <v>2</v>
      </c>
      <c r="V43" s="356">
        <f t="shared" si="53"/>
        <v>3</v>
      </c>
      <c r="W43" s="1111"/>
      <c r="X43" s="1117">
        <v>2</v>
      </c>
      <c r="Y43" s="1112" t="s">
        <v>7</v>
      </c>
      <c r="Z43" s="343">
        <v>198</v>
      </c>
      <c r="AA43" s="344">
        <v>482100</v>
      </c>
      <c r="AB43" s="344">
        <f t="shared" si="54"/>
        <v>2434.848484848485</v>
      </c>
      <c r="AC43" s="344">
        <v>297350</v>
      </c>
      <c r="AD43" s="345">
        <f t="shared" si="55"/>
        <v>1501.7676767676767</v>
      </c>
      <c r="AE43" s="345">
        <v>8250</v>
      </c>
      <c r="AF43" s="345"/>
      <c r="AG43" s="336">
        <f t="shared" ref="AG43:AG72" si="63">AA43+AC43+AE43+AF43</f>
        <v>787700</v>
      </c>
      <c r="AH43" s="344">
        <f t="shared" ref="AH43:AH48" si="64">AG43/Z43</f>
        <v>3978.2828282828282</v>
      </c>
      <c r="AI43" s="1118"/>
      <c r="AJ43" s="1118"/>
      <c r="AK43" s="1118"/>
      <c r="AL43" s="1118">
        <f t="shared" ref="AL43:AL65" si="65">AI43+AJ43+AK43</f>
        <v>0</v>
      </c>
      <c r="AM43" s="338" t="e">
        <f t="shared" ref="AM43:AM48" si="66">AG43/AL43</f>
        <v>#DIV/0!</v>
      </c>
      <c r="AN43" s="1120">
        <v>13.9</v>
      </c>
      <c r="AO43" s="1120">
        <v>24.2</v>
      </c>
      <c r="AP43" s="1137">
        <v>2</v>
      </c>
      <c r="AQ43" s="1121">
        <v>4</v>
      </c>
      <c r="AR43" s="1121">
        <v>4</v>
      </c>
      <c r="AS43" s="356">
        <f t="shared" si="56"/>
        <v>3.3333333333333335</v>
      </c>
      <c r="AT43" s="1111"/>
      <c r="AU43" s="1117">
        <v>2</v>
      </c>
      <c r="AV43" s="1112" t="s">
        <v>8</v>
      </c>
      <c r="AW43" s="343">
        <v>372</v>
      </c>
      <c r="AX43" s="344">
        <v>945550</v>
      </c>
      <c r="AY43" s="344">
        <f t="shared" si="57"/>
        <v>2541.8010752688174</v>
      </c>
      <c r="AZ43" s="1131">
        <v>505800</v>
      </c>
      <c r="BA43" s="345">
        <f t="shared" si="58"/>
        <v>1359.6774193548388</v>
      </c>
      <c r="BB43" s="345">
        <v>27940</v>
      </c>
      <c r="BC43" s="345"/>
      <c r="BD43" s="336">
        <f t="shared" ref="BD43:BD72" si="67">AX43+AZ43+BB43+BC43</f>
        <v>1479290</v>
      </c>
      <c r="BE43" s="346">
        <f t="shared" si="59"/>
        <v>3976.5860215053763</v>
      </c>
      <c r="BF43" s="1132">
        <v>106.25</v>
      </c>
      <c r="BG43" s="1132">
        <v>33</v>
      </c>
      <c r="BH43" s="1132">
        <v>0</v>
      </c>
      <c r="BI43" s="1132">
        <f t="shared" si="60"/>
        <v>139.25</v>
      </c>
      <c r="BJ43" s="338">
        <f t="shared" ref="BJ43:BJ48" si="68">BD43/BI43</f>
        <v>10623.267504488331</v>
      </c>
      <c r="BK43" s="1120">
        <v>22.8</v>
      </c>
      <c r="BL43" s="1120">
        <v>28.8</v>
      </c>
      <c r="BM43" s="1133">
        <v>3</v>
      </c>
      <c r="BN43" s="1133">
        <v>3</v>
      </c>
      <c r="BO43" s="1133">
        <v>3</v>
      </c>
      <c r="BP43" s="356">
        <f t="shared" si="61"/>
        <v>3</v>
      </c>
      <c r="BQ43" s="1111"/>
      <c r="BR43" s="1111"/>
    </row>
    <row r="44" spans="1:70" s="1035" customFormat="1" ht="47" customHeight="1">
      <c r="A44" s="1117">
        <v>3</v>
      </c>
      <c r="B44" s="1112" t="s">
        <v>670</v>
      </c>
      <c r="C44" s="343">
        <v>154</v>
      </c>
      <c r="D44" s="344">
        <v>408400</v>
      </c>
      <c r="E44" s="344">
        <f t="shared" si="50"/>
        <v>2651.9480519480521</v>
      </c>
      <c r="F44" s="344">
        <v>253650</v>
      </c>
      <c r="G44" s="345">
        <f t="shared" si="51"/>
        <v>1647.077922077922</v>
      </c>
      <c r="H44" s="345">
        <v>5500</v>
      </c>
      <c r="I44" s="345"/>
      <c r="J44" s="336">
        <f t="shared" si="52"/>
        <v>667550</v>
      </c>
      <c r="K44" s="346">
        <f>J44/C44</f>
        <v>4334.7402597402597</v>
      </c>
      <c r="L44" s="1118"/>
      <c r="M44" s="1118"/>
      <c r="N44" s="1118"/>
      <c r="O44" s="1132">
        <v>145</v>
      </c>
      <c r="P44" s="338">
        <f t="shared" si="62"/>
        <v>4603.7931034482763</v>
      </c>
      <c r="Q44" s="1136">
        <v>17.7</v>
      </c>
      <c r="R44" s="1136">
        <v>23.9</v>
      </c>
      <c r="S44" s="1121">
        <v>4</v>
      </c>
      <c r="T44" s="1121">
        <v>4</v>
      </c>
      <c r="U44" s="1121">
        <v>4</v>
      </c>
      <c r="V44" s="356">
        <f t="shared" si="53"/>
        <v>4</v>
      </c>
      <c r="W44" s="1111"/>
      <c r="X44" s="1117">
        <v>3</v>
      </c>
      <c r="Y44" s="1112" t="s">
        <v>8</v>
      </c>
      <c r="Z44" s="343">
        <v>275</v>
      </c>
      <c r="AA44" s="344">
        <v>670500</v>
      </c>
      <c r="AB44" s="344">
        <f t="shared" si="54"/>
        <v>2438.181818181818</v>
      </c>
      <c r="AC44" s="344">
        <v>390650</v>
      </c>
      <c r="AD44" s="345">
        <f t="shared" si="55"/>
        <v>1420.5454545454545</v>
      </c>
      <c r="AE44" s="345">
        <v>4950</v>
      </c>
      <c r="AF44" s="345"/>
      <c r="AG44" s="336">
        <f t="shared" si="63"/>
        <v>1066100</v>
      </c>
      <c r="AH44" s="344">
        <f t="shared" si="64"/>
        <v>3876.7272727272725</v>
      </c>
      <c r="AI44" s="1118"/>
      <c r="AJ44" s="1118"/>
      <c r="AK44" s="1118"/>
      <c r="AL44" s="1118">
        <f t="shared" si="65"/>
        <v>0</v>
      </c>
      <c r="AM44" s="338" t="e">
        <f t="shared" si="66"/>
        <v>#DIV/0!</v>
      </c>
      <c r="AN44" s="1120">
        <v>15.2</v>
      </c>
      <c r="AO44" s="1120">
        <v>29.6</v>
      </c>
      <c r="AP44" s="1143">
        <v>5</v>
      </c>
      <c r="AQ44" s="1133">
        <v>3</v>
      </c>
      <c r="AR44" s="1133">
        <v>3</v>
      </c>
      <c r="AS44" s="356">
        <f t="shared" si="56"/>
        <v>3.6666666666666665</v>
      </c>
      <c r="AT44" s="1111"/>
      <c r="AU44" s="1117">
        <v>3</v>
      </c>
      <c r="AV44" s="1112" t="s">
        <v>9</v>
      </c>
      <c r="AW44" s="343">
        <v>331</v>
      </c>
      <c r="AX44" s="344">
        <v>1059750</v>
      </c>
      <c r="AY44" s="344">
        <f t="shared" si="57"/>
        <v>3201.6616314199396</v>
      </c>
      <c r="AZ44" s="1131">
        <v>545500</v>
      </c>
      <c r="BA44" s="345">
        <f t="shared" si="58"/>
        <v>1648.0362537764349</v>
      </c>
      <c r="BB44" s="345">
        <v>17710</v>
      </c>
      <c r="BC44" s="345"/>
      <c r="BD44" s="336">
        <f t="shared" si="67"/>
        <v>1622960</v>
      </c>
      <c r="BE44" s="346">
        <f t="shared" si="59"/>
        <v>4903.2024169184288</v>
      </c>
      <c r="BF44" s="1132">
        <v>107.5</v>
      </c>
      <c r="BG44" s="1132">
        <v>32.5</v>
      </c>
      <c r="BH44" s="1132">
        <v>22</v>
      </c>
      <c r="BI44" s="1132">
        <f t="shared" si="60"/>
        <v>162</v>
      </c>
      <c r="BJ44" s="338">
        <f t="shared" si="68"/>
        <v>10018.271604938273</v>
      </c>
      <c r="BK44" s="1120">
        <v>22.8</v>
      </c>
      <c r="BL44" s="1136">
        <v>30</v>
      </c>
      <c r="BM44" s="1133">
        <v>3</v>
      </c>
      <c r="BN44" s="1133">
        <v>3</v>
      </c>
      <c r="BO44" s="1133">
        <v>3</v>
      </c>
      <c r="BP44" s="356">
        <f t="shared" si="61"/>
        <v>3</v>
      </c>
      <c r="BQ44" s="1111"/>
      <c r="BR44" s="1111"/>
    </row>
    <row r="45" spans="1:70" s="1035" customFormat="1" ht="47" customHeight="1">
      <c r="A45" s="1117">
        <v>4</v>
      </c>
      <c r="B45" s="1112" t="s">
        <v>7</v>
      </c>
      <c r="C45" s="343">
        <v>201</v>
      </c>
      <c r="D45" s="344">
        <v>483850</v>
      </c>
      <c r="E45" s="344">
        <f t="shared" si="50"/>
        <v>2407.2139303482586</v>
      </c>
      <c r="F45" s="344">
        <v>319300</v>
      </c>
      <c r="G45" s="345">
        <f t="shared" si="51"/>
        <v>1588.5572139303483</v>
      </c>
      <c r="H45" s="345">
        <v>4950</v>
      </c>
      <c r="I45" s="345"/>
      <c r="J45" s="336">
        <f t="shared" si="52"/>
        <v>808100</v>
      </c>
      <c r="K45" s="346">
        <f>J45/C45</f>
        <v>4020.3980099502487</v>
      </c>
      <c r="L45" s="1118"/>
      <c r="M45" s="1118"/>
      <c r="N45" s="1118"/>
      <c r="O45" s="1132">
        <v>145</v>
      </c>
      <c r="P45" s="338">
        <f t="shared" si="62"/>
        <v>5573.1034482758623</v>
      </c>
      <c r="Q45" s="1136">
        <v>18.2</v>
      </c>
      <c r="R45" s="1136">
        <v>24.8</v>
      </c>
      <c r="S45" s="1121">
        <v>4</v>
      </c>
      <c r="T45" s="1121">
        <v>4</v>
      </c>
      <c r="U45" s="1121">
        <v>4</v>
      </c>
      <c r="V45" s="356">
        <f t="shared" si="53"/>
        <v>4</v>
      </c>
      <c r="W45" s="1111"/>
      <c r="X45" s="1117">
        <v>4</v>
      </c>
      <c r="Y45" s="1112" t="s">
        <v>9</v>
      </c>
      <c r="Z45" s="343">
        <v>193</v>
      </c>
      <c r="AA45" s="344">
        <v>435200</v>
      </c>
      <c r="AB45" s="344">
        <f t="shared" si="54"/>
        <v>2254.9222797927459</v>
      </c>
      <c r="AC45" s="344">
        <v>266750</v>
      </c>
      <c r="AD45" s="345">
        <f t="shared" si="55"/>
        <v>1382.1243523316061</v>
      </c>
      <c r="AE45" s="345">
        <v>5500</v>
      </c>
      <c r="AF45" s="345"/>
      <c r="AG45" s="336">
        <f t="shared" si="63"/>
        <v>707450</v>
      </c>
      <c r="AH45" s="344">
        <f t="shared" si="64"/>
        <v>3665.5440414507771</v>
      </c>
      <c r="AI45" s="1118"/>
      <c r="AJ45" s="1118"/>
      <c r="AK45" s="1118"/>
      <c r="AL45" s="1118">
        <f t="shared" si="65"/>
        <v>0</v>
      </c>
      <c r="AM45" s="338" t="e">
        <f t="shared" si="66"/>
        <v>#DIV/0!</v>
      </c>
      <c r="AN45" s="1120">
        <v>18.2</v>
      </c>
      <c r="AO45" s="1120">
        <v>28.9</v>
      </c>
      <c r="AP45" s="1133">
        <v>3</v>
      </c>
      <c r="AQ45" s="1133">
        <v>3</v>
      </c>
      <c r="AR45" s="1133">
        <v>3</v>
      </c>
      <c r="AS45" s="356">
        <f t="shared" si="56"/>
        <v>3</v>
      </c>
      <c r="AT45" s="1111"/>
      <c r="AU45" s="1117">
        <v>4</v>
      </c>
      <c r="AV45" s="1112" t="s">
        <v>10</v>
      </c>
      <c r="AW45" s="343">
        <v>463</v>
      </c>
      <c r="AX45" s="344">
        <v>1273500</v>
      </c>
      <c r="AY45" s="344">
        <f t="shared" si="57"/>
        <v>2750.5399568034559</v>
      </c>
      <c r="AZ45" s="1131">
        <v>696600</v>
      </c>
      <c r="BA45" s="345">
        <f t="shared" si="58"/>
        <v>1504.5356371490282</v>
      </c>
      <c r="BB45" s="345">
        <v>39380</v>
      </c>
      <c r="BC45" s="345"/>
      <c r="BD45" s="336">
        <f t="shared" si="67"/>
        <v>2009480</v>
      </c>
      <c r="BE45" s="346">
        <f t="shared" si="59"/>
        <v>4340.1295896328293</v>
      </c>
      <c r="BF45" s="1132">
        <v>125</v>
      </c>
      <c r="BG45" s="1132">
        <v>27</v>
      </c>
      <c r="BH45" s="1132">
        <v>46.75</v>
      </c>
      <c r="BI45" s="1132">
        <f t="shared" si="60"/>
        <v>198.75</v>
      </c>
      <c r="BJ45" s="338">
        <f t="shared" si="68"/>
        <v>10110.591194968554</v>
      </c>
      <c r="BK45" s="1134">
        <v>21.9</v>
      </c>
      <c r="BL45" s="1120">
        <v>29.5</v>
      </c>
      <c r="BM45" s="1133">
        <v>3</v>
      </c>
      <c r="BN45" s="1133">
        <v>3</v>
      </c>
      <c r="BO45" s="1133">
        <v>3</v>
      </c>
      <c r="BP45" s="356">
        <f t="shared" si="61"/>
        <v>3</v>
      </c>
      <c r="BQ45" s="1111"/>
      <c r="BR45" s="1111"/>
    </row>
    <row r="46" spans="1:70" s="1035" customFormat="1" ht="47" customHeight="1">
      <c r="A46" s="1117">
        <v>5</v>
      </c>
      <c r="B46" s="1112" t="s">
        <v>8</v>
      </c>
      <c r="C46" s="343">
        <v>264</v>
      </c>
      <c r="D46" s="344">
        <v>712150</v>
      </c>
      <c r="E46" s="344">
        <f t="shared" si="50"/>
        <v>2697.537878787879</v>
      </c>
      <c r="F46" s="344">
        <v>379450</v>
      </c>
      <c r="G46" s="345">
        <f t="shared" si="51"/>
        <v>1437.310606060606</v>
      </c>
      <c r="H46" s="345">
        <v>3850</v>
      </c>
      <c r="I46" s="345"/>
      <c r="J46" s="336">
        <f t="shared" si="52"/>
        <v>1095450</v>
      </c>
      <c r="K46" s="346">
        <f t="shared" ref="K46:K55" si="69">J46/C46</f>
        <v>4149.431818181818</v>
      </c>
      <c r="L46" s="1118"/>
      <c r="M46" s="1118"/>
      <c r="N46" s="1118"/>
      <c r="O46" s="1132">
        <v>145</v>
      </c>
      <c r="P46" s="338">
        <f t="shared" si="62"/>
        <v>7554.8275862068967</v>
      </c>
      <c r="Q46" s="1136">
        <v>18</v>
      </c>
      <c r="R46" s="1136">
        <v>27.4</v>
      </c>
      <c r="S46" s="1143">
        <v>5</v>
      </c>
      <c r="T46" s="1143">
        <v>5</v>
      </c>
      <c r="U46" s="1121">
        <v>4</v>
      </c>
      <c r="V46" s="356">
        <f t="shared" si="53"/>
        <v>4.666666666666667</v>
      </c>
      <c r="W46" s="1111"/>
      <c r="X46" s="1117">
        <v>5</v>
      </c>
      <c r="Y46" s="1112" t="s">
        <v>10</v>
      </c>
      <c r="Z46" s="343">
        <v>264</v>
      </c>
      <c r="AA46" s="344">
        <v>768450</v>
      </c>
      <c r="AB46" s="344">
        <f t="shared" si="54"/>
        <v>2910.7954545454545</v>
      </c>
      <c r="AC46" s="344">
        <v>439150</v>
      </c>
      <c r="AD46" s="345">
        <f t="shared" si="55"/>
        <v>1663.4469696969697</v>
      </c>
      <c r="AE46" s="345">
        <v>22550</v>
      </c>
      <c r="AF46" s="345"/>
      <c r="AG46" s="336">
        <f t="shared" si="63"/>
        <v>1230150</v>
      </c>
      <c r="AH46" s="344">
        <f t="shared" si="64"/>
        <v>4659.659090909091</v>
      </c>
      <c r="AI46" s="1118"/>
      <c r="AJ46" s="1118"/>
      <c r="AK46" s="1118"/>
      <c r="AL46" s="1118">
        <f t="shared" si="65"/>
        <v>0</v>
      </c>
      <c r="AM46" s="338" t="e">
        <f t="shared" si="66"/>
        <v>#DIV/0!</v>
      </c>
      <c r="AN46" s="1134">
        <v>19.5</v>
      </c>
      <c r="AO46" s="1120">
        <v>30.5</v>
      </c>
      <c r="AP46" s="1133">
        <v>3</v>
      </c>
      <c r="AQ46" s="1133">
        <v>3</v>
      </c>
      <c r="AR46" s="1133">
        <v>3</v>
      </c>
      <c r="AS46" s="356">
        <f t="shared" si="56"/>
        <v>3</v>
      </c>
      <c r="AT46" s="1111"/>
      <c r="AU46" s="1117">
        <v>5</v>
      </c>
      <c r="AV46" s="1167" t="s">
        <v>11</v>
      </c>
      <c r="AW46" s="1123">
        <v>642</v>
      </c>
      <c r="AX46" s="1124">
        <v>1983800</v>
      </c>
      <c r="AY46" s="1124">
        <f t="shared" si="57"/>
        <v>3090.031152647975</v>
      </c>
      <c r="AZ46" s="1141">
        <v>1108450</v>
      </c>
      <c r="BA46" s="1124">
        <f t="shared" si="58"/>
        <v>1726.5576323987539</v>
      </c>
      <c r="BB46" s="1124">
        <v>66440</v>
      </c>
      <c r="BC46" s="1124"/>
      <c r="BD46" s="1123">
        <f t="shared" si="67"/>
        <v>3158690</v>
      </c>
      <c r="BE46" s="1138">
        <f t="shared" si="59"/>
        <v>4920.0778816199381</v>
      </c>
      <c r="BF46" s="1142">
        <v>144.75</v>
      </c>
      <c r="BG46" s="1142">
        <v>54.5</v>
      </c>
      <c r="BH46" s="1142">
        <v>60</v>
      </c>
      <c r="BI46" s="1142">
        <f t="shared" si="60"/>
        <v>259.25</v>
      </c>
      <c r="BJ46" s="1126">
        <f t="shared" si="68"/>
        <v>12183.953712632594</v>
      </c>
      <c r="BK46" s="1127">
        <v>21.6</v>
      </c>
      <c r="BL46" s="1168">
        <v>33</v>
      </c>
      <c r="BM46" s="1143">
        <v>5</v>
      </c>
      <c r="BN46" s="1143">
        <v>5</v>
      </c>
      <c r="BO46" s="1133">
        <v>3</v>
      </c>
      <c r="BP46" s="356">
        <f t="shared" si="61"/>
        <v>4.333333333333333</v>
      </c>
      <c r="BQ46" s="1111"/>
      <c r="BR46" s="1111"/>
    </row>
    <row r="47" spans="1:70" s="1035" customFormat="1" ht="47" customHeight="1">
      <c r="A47" s="1117">
        <v>6</v>
      </c>
      <c r="B47" s="1112" t="s">
        <v>9</v>
      </c>
      <c r="C47" s="343">
        <v>305</v>
      </c>
      <c r="D47" s="344">
        <v>1036850</v>
      </c>
      <c r="E47" s="344">
        <f t="shared" si="50"/>
        <v>3399.5081967213114</v>
      </c>
      <c r="F47" s="344">
        <v>558700</v>
      </c>
      <c r="G47" s="345">
        <f t="shared" si="51"/>
        <v>1831.8032786885246</v>
      </c>
      <c r="H47" s="345">
        <v>11000</v>
      </c>
      <c r="I47" s="345"/>
      <c r="J47" s="336">
        <f t="shared" si="52"/>
        <v>1606550</v>
      </c>
      <c r="K47" s="346">
        <f t="shared" si="69"/>
        <v>5267.377049180328</v>
      </c>
      <c r="L47" s="1118"/>
      <c r="M47" s="1118"/>
      <c r="N47" s="1118"/>
      <c r="O47" s="1132">
        <v>151</v>
      </c>
      <c r="P47" s="338">
        <f t="shared" si="62"/>
        <v>10639.403973509934</v>
      </c>
      <c r="Q47" s="1136">
        <v>18.399999999999999</v>
      </c>
      <c r="R47" s="1136">
        <v>25.2</v>
      </c>
      <c r="S47" s="1133">
        <v>3</v>
      </c>
      <c r="T47" s="1135">
        <v>1</v>
      </c>
      <c r="U47" s="1135">
        <v>1</v>
      </c>
      <c r="V47" s="356">
        <f t="shared" si="53"/>
        <v>1.6666666666666667</v>
      </c>
      <c r="W47" s="1111"/>
      <c r="X47" s="1117">
        <v>6</v>
      </c>
      <c r="Y47" s="1166" t="s">
        <v>11</v>
      </c>
      <c r="Z47" s="1123">
        <v>353</v>
      </c>
      <c r="AA47" s="1124">
        <v>1020450</v>
      </c>
      <c r="AB47" s="1124">
        <f t="shared" si="54"/>
        <v>2890.7932011331445</v>
      </c>
      <c r="AC47" s="1124">
        <v>521050</v>
      </c>
      <c r="AD47" s="1124">
        <f t="shared" si="55"/>
        <v>1476.0623229461755</v>
      </c>
      <c r="AE47" s="1124">
        <v>55000</v>
      </c>
      <c r="AF47" s="1124"/>
      <c r="AG47" s="1123">
        <f t="shared" si="63"/>
        <v>1596500</v>
      </c>
      <c r="AH47" s="1124">
        <f t="shared" si="64"/>
        <v>4522.662889518414</v>
      </c>
      <c r="AI47" s="1125"/>
      <c r="AJ47" s="1125"/>
      <c r="AK47" s="1125"/>
      <c r="AL47" s="1125">
        <f t="shared" si="65"/>
        <v>0</v>
      </c>
      <c r="AM47" s="1126" t="e">
        <f t="shared" si="66"/>
        <v>#DIV/0!</v>
      </c>
      <c r="AN47" s="1127">
        <v>21</v>
      </c>
      <c r="AO47" s="1128">
        <v>24.9</v>
      </c>
      <c r="AP47" s="1135">
        <v>1</v>
      </c>
      <c r="AQ47" s="1135">
        <v>1</v>
      </c>
      <c r="AR47" s="1137">
        <v>2</v>
      </c>
      <c r="AS47" s="356">
        <f t="shared" si="56"/>
        <v>1.3333333333333333</v>
      </c>
      <c r="AT47" s="1111"/>
      <c r="AU47" s="1117">
        <v>6</v>
      </c>
      <c r="AV47" s="1130" t="s">
        <v>669</v>
      </c>
      <c r="AW47" s="343">
        <v>566</v>
      </c>
      <c r="AX47" s="344">
        <v>1469900</v>
      </c>
      <c r="AY47" s="344">
        <f t="shared" si="57"/>
        <v>2596.9964664310955</v>
      </c>
      <c r="AZ47" s="344">
        <v>771050</v>
      </c>
      <c r="BA47" s="345">
        <f t="shared" si="58"/>
        <v>1362.2791519434629</v>
      </c>
      <c r="BB47" s="345">
        <v>40370</v>
      </c>
      <c r="BC47" s="345">
        <v>2970</v>
      </c>
      <c r="BD47" s="336">
        <f t="shared" si="67"/>
        <v>2284290</v>
      </c>
      <c r="BE47" s="346">
        <f t="shared" si="59"/>
        <v>4035.8480565371024</v>
      </c>
      <c r="BF47" s="1132">
        <v>142.5</v>
      </c>
      <c r="BG47" s="1132">
        <v>44</v>
      </c>
      <c r="BH47" s="1132">
        <v>24</v>
      </c>
      <c r="BI47" s="1132">
        <f t="shared" si="60"/>
        <v>210.5</v>
      </c>
      <c r="BJ47" s="338">
        <f t="shared" si="68"/>
        <v>10851.733966745844</v>
      </c>
      <c r="BK47" s="1120">
        <v>22.1</v>
      </c>
      <c r="BL47" s="1120">
        <v>32.200000000000003</v>
      </c>
      <c r="BM47" s="1133">
        <v>3</v>
      </c>
      <c r="BN47" s="1133">
        <v>3</v>
      </c>
      <c r="BO47" s="1143">
        <v>5</v>
      </c>
      <c r="BP47" s="356">
        <f t="shared" si="61"/>
        <v>3.6666666666666665</v>
      </c>
      <c r="BQ47" s="1111"/>
      <c r="BR47" s="1111"/>
    </row>
    <row r="48" spans="1:70" s="1035" customFormat="1" ht="47" customHeight="1">
      <c r="A48" s="1117">
        <v>7</v>
      </c>
      <c r="B48" s="1112" t="s">
        <v>10</v>
      </c>
      <c r="C48" s="343">
        <v>392</v>
      </c>
      <c r="D48" s="344">
        <v>1074950</v>
      </c>
      <c r="E48" s="344">
        <f t="shared" si="50"/>
        <v>2742.2193877551022</v>
      </c>
      <c r="F48" s="344">
        <v>681300</v>
      </c>
      <c r="G48" s="345">
        <f t="shared" si="51"/>
        <v>1738.0102040816328</v>
      </c>
      <c r="H48" s="345">
        <v>20350</v>
      </c>
      <c r="I48" s="345"/>
      <c r="J48" s="336">
        <f t="shared" si="52"/>
        <v>1776600</v>
      </c>
      <c r="K48" s="346">
        <f t="shared" si="69"/>
        <v>4532.1428571428569</v>
      </c>
      <c r="L48" s="1118"/>
      <c r="M48" s="1118"/>
      <c r="N48" s="1118"/>
      <c r="O48" s="1132">
        <v>165.5</v>
      </c>
      <c r="P48" s="338">
        <f t="shared" si="62"/>
        <v>10734.743202416919</v>
      </c>
      <c r="Q48" s="1136">
        <v>19.2</v>
      </c>
      <c r="R48" s="1136">
        <v>26.1</v>
      </c>
      <c r="S48" s="1133">
        <v>3</v>
      </c>
      <c r="T48" s="1143">
        <v>5</v>
      </c>
      <c r="U48" s="1143">
        <v>5</v>
      </c>
      <c r="V48" s="356">
        <f t="shared" si="53"/>
        <v>4.333333333333333</v>
      </c>
      <c r="W48" s="1111"/>
      <c r="X48" s="1117">
        <v>7</v>
      </c>
      <c r="Y48" s="1130" t="s">
        <v>669</v>
      </c>
      <c r="Z48" s="343">
        <v>246</v>
      </c>
      <c r="AA48" s="344">
        <v>749750</v>
      </c>
      <c r="AB48" s="344">
        <f t="shared" si="54"/>
        <v>3047.7642276422766</v>
      </c>
      <c r="AC48" s="344">
        <v>382450</v>
      </c>
      <c r="AD48" s="345">
        <f t="shared" si="55"/>
        <v>1554.6747967479675</v>
      </c>
      <c r="AE48" s="345">
        <v>13750</v>
      </c>
      <c r="AF48" s="345"/>
      <c r="AG48" s="336">
        <f t="shared" si="63"/>
        <v>1145950</v>
      </c>
      <c r="AH48" s="344">
        <f t="shared" si="64"/>
        <v>4658.333333333333</v>
      </c>
      <c r="AI48" s="1118"/>
      <c r="AJ48" s="1118"/>
      <c r="AK48" s="1118"/>
      <c r="AL48" s="1118">
        <f t="shared" si="65"/>
        <v>0</v>
      </c>
      <c r="AM48" s="338" t="e">
        <f t="shared" si="66"/>
        <v>#DIV/0!</v>
      </c>
      <c r="AN48" s="1136">
        <v>21.7</v>
      </c>
      <c r="AO48" s="1136">
        <v>25</v>
      </c>
      <c r="AP48" s="1137">
        <v>2</v>
      </c>
      <c r="AQ48" s="1137">
        <v>2</v>
      </c>
      <c r="AR48" s="1137">
        <v>2</v>
      </c>
      <c r="AS48" s="356">
        <f t="shared" si="56"/>
        <v>2</v>
      </c>
      <c r="AT48" s="1111"/>
      <c r="AU48" s="1117">
        <v>7</v>
      </c>
      <c r="AV48" s="1112" t="s">
        <v>670</v>
      </c>
      <c r="AW48" s="343">
        <v>393</v>
      </c>
      <c r="AX48" s="344">
        <v>1106150</v>
      </c>
      <c r="AY48" s="344">
        <f t="shared" si="57"/>
        <v>2814.6310432569976</v>
      </c>
      <c r="AZ48" s="344">
        <v>623700</v>
      </c>
      <c r="BA48" s="345">
        <f t="shared" si="58"/>
        <v>1587.0229007633588</v>
      </c>
      <c r="BB48" s="345">
        <v>7700</v>
      </c>
      <c r="BC48" s="345"/>
      <c r="BD48" s="336">
        <f t="shared" si="67"/>
        <v>1737550</v>
      </c>
      <c r="BE48" s="346">
        <f t="shared" si="59"/>
        <v>4421.246819338422</v>
      </c>
      <c r="BF48" s="1132">
        <v>107</v>
      </c>
      <c r="BG48" s="1132">
        <v>33</v>
      </c>
      <c r="BH48" s="1132">
        <v>22</v>
      </c>
      <c r="BI48" s="1132">
        <f t="shared" ref="BI48:BI53" si="70">SUM(BF48:BH48)</f>
        <v>162</v>
      </c>
      <c r="BJ48" s="338">
        <f t="shared" si="68"/>
        <v>10725.617283950618</v>
      </c>
      <c r="BK48" s="1169">
        <v>23.9</v>
      </c>
      <c r="BL48" s="1169">
        <v>32.4</v>
      </c>
      <c r="BM48" s="1143">
        <v>5</v>
      </c>
      <c r="BN48" s="1143">
        <v>5</v>
      </c>
      <c r="BO48" s="1143">
        <v>5</v>
      </c>
      <c r="BP48" s="356">
        <f t="shared" si="61"/>
        <v>5</v>
      </c>
      <c r="BQ48" s="1111"/>
      <c r="BR48" s="1111"/>
    </row>
    <row r="49" spans="1:70" s="1035" customFormat="1" ht="47" customHeight="1">
      <c r="A49" s="1117">
        <v>8</v>
      </c>
      <c r="B49" s="1166" t="s">
        <v>11</v>
      </c>
      <c r="C49" s="1123">
        <v>565</v>
      </c>
      <c r="D49" s="1124">
        <v>1584500</v>
      </c>
      <c r="E49" s="1124">
        <f t="shared" si="50"/>
        <v>2804.424778761062</v>
      </c>
      <c r="F49" s="1124">
        <v>944950</v>
      </c>
      <c r="G49" s="1124">
        <f t="shared" si="51"/>
        <v>1672.4778761061948</v>
      </c>
      <c r="H49" s="1124">
        <v>13750</v>
      </c>
      <c r="I49" s="1124"/>
      <c r="J49" s="1123">
        <f t="shared" si="52"/>
        <v>2543200</v>
      </c>
      <c r="K49" s="1138">
        <f t="shared" si="69"/>
        <v>4501.2389380530976</v>
      </c>
      <c r="L49" s="1125"/>
      <c r="M49" s="1125"/>
      <c r="N49" s="1125"/>
      <c r="O49" s="1142">
        <v>165.5</v>
      </c>
      <c r="P49" s="1126">
        <f>J49/O49</f>
        <v>15366.767371601209</v>
      </c>
      <c r="Q49" s="1144">
        <v>19.600000000000001</v>
      </c>
      <c r="R49" s="1144">
        <v>31.4</v>
      </c>
      <c r="S49" s="1143">
        <v>5</v>
      </c>
      <c r="T49" s="1143">
        <v>5</v>
      </c>
      <c r="U49" s="1143">
        <v>5</v>
      </c>
      <c r="V49" s="356">
        <f t="shared" si="53"/>
        <v>5</v>
      </c>
      <c r="W49" s="1111"/>
      <c r="X49" s="1117">
        <v>8</v>
      </c>
      <c r="Y49" s="1112" t="s">
        <v>670</v>
      </c>
      <c r="Z49" s="343">
        <v>161</v>
      </c>
      <c r="AA49" s="344">
        <v>484800</v>
      </c>
      <c r="AB49" s="344">
        <f t="shared" si="54"/>
        <v>3011.1801242236024</v>
      </c>
      <c r="AC49" s="344">
        <v>249550</v>
      </c>
      <c r="AD49" s="345">
        <f t="shared" si="55"/>
        <v>1550</v>
      </c>
      <c r="AE49" s="345">
        <v>13200</v>
      </c>
      <c r="AF49" s="345"/>
      <c r="AG49" s="336">
        <f t="shared" si="63"/>
        <v>747550</v>
      </c>
      <c r="AH49" s="344">
        <f>AG49/Z49</f>
        <v>4643.1677018633536</v>
      </c>
      <c r="AI49" s="1118"/>
      <c r="AJ49" s="1118"/>
      <c r="AK49" s="1118"/>
      <c r="AL49" s="1118">
        <f t="shared" si="65"/>
        <v>0</v>
      </c>
      <c r="AM49" s="338" t="e">
        <f>AG49/AL49</f>
        <v>#DIV/0!</v>
      </c>
      <c r="AN49" s="1136">
        <v>19.8</v>
      </c>
      <c r="AO49" s="1136">
        <v>22.7</v>
      </c>
      <c r="AP49" s="1137">
        <v>2</v>
      </c>
      <c r="AQ49" s="1137">
        <v>2</v>
      </c>
      <c r="AR49" s="1137">
        <v>2</v>
      </c>
      <c r="AS49" s="356">
        <f t="shared" si="56"/>
        <v>2</v>
      </c>
      <c r="AT49" s="1111"/>
      <c r="AU49" s="1117">
        <v>8</v>
      </c>
      <c r="AV49" s="1112" t="s">
        <v>7</v>
      </c>
      <c r="AW49" s="343">
        <v>480</v>
      </c>
      <c r="AX49" s="344">
        <v>1417650</v>
      </c>
      <c r="AY49" s="344">
        <f t="shared" si="57"/>
        <v>2953.4375</v>
      </c>
      <c r="AZ49" s="344">
        <v>778050</v>
      </c>
      <c r="BA49" s="345">
        <f t="shared" si="58"/>
        <v>1620.9375</v>
      </c>
      <c r="BB49" s="345">
        <v>79640</v>
      </c>
      <c r="BC49" s="345"/>
      <c r="BD49" s="336">
        <f t="shared" si="67"/>
        <v>2275340</v>
      </c>
      <c r="BE49" s="346">
        <f t="shared" si="59"/>
        <v>4740.291666666667</v>
      </c>
      <c r="BF49" s="1132">
        <v>109.5</v>
      </c>
      <c r="BG49" s="1132">
        <v>33</v>
      </c>
      <c r="BH49" s="1132">
        <v>27</v>
      </c>
      <c r="BI49" s="1132">
        <f t="shared" si="70"/>
        <v>169.5</v>
      </c>
      <c r="BJ49" s="338">
        <f>BD49/BI49</f>
        <v>13423.834808259588</v>
      </c>
      <c r="BK49" s="1120">
        <v>20.8</v>
      </c>
      <c r="BL49" s="1120">
        <v>29.2</v>
      </c>
      <c r="BM49" s="1143">
        <v>5</v>
      </c>
      <c r="BN49" s="1143">
        <v>5</v>
      </c>
      <c r="BO49" s="1143">
        <v>5</v>
      </c>
      <c r="BP49" s="356">
        <f t="shared" si="61"/>
        <v>5</v>
      </c>
      <c r="BQ49" s="1111"/>
      <c r="BR49" s="1111"/>
    </row>
    <row r="50" spans="1:70" s="1035" customFormat="1" ht="47" customHeight="1">
      <c r="A50" s="1117">
        <v>9</v>
      </c>
      <c r="B50" s="1130" t="s">
        <v>669</v>
      </c>
      <c r="C50" s="343">
        <v>513</v>
      </c>
      <c r="D50" s="344">
        <v>1444350</v>
      </c>
      <c r="E50" s="344">
        <f t="shared" si="50"/>
        <v>2815.4970760233919</v>
      </c>
      <c r="F50" s="344">
        <v>831600</v>
      </c>
      <c r="G50" s="345">
        <f t="shared" si="51"/>
        <v>1621.0526315789473</v>
      </c>
      <c r="H50" s="345">
        <v>14850</v>
      </c>
      <c r="I50" s="345"/>
      <c r="J50" s="336">
        <f t="shared" si="52"/>
        <v>2290800</v>
      </c>
      <c r="K50" s="346">
        <f t="shared" si="69"/>
        <v>4465.4970760233919</v>
      </c>
      <c r="L50" s="1118"/>
      <c r="M50" s="1118"/>
      <c r="N50" s="1118"/>
      <c r="O50" s="1132">
        <v>165.5</v>
      </c>
      <c r="P50" s="338">
        <f t="shared" ref="P50:P55" si="71">J50/O50</f>
        <v>13841.691842900302</v>
      </c>
      <c r="Q50" s="1136">
        <v>21.3</v>
      </c>
      <c r="R50" s="1136">
        <v>31.4</v>
      </c>
      <c r="S50" s="1135">
        <v>1</v>
      </c>
      <c r="T50" s="1133">
        <v>3</v>
      </c>
      <c r="U50" s="1143">
        <v>5</v>
      </c>
      <c r="V50" s="356">
        <f t="shared" si="53"/>
        <v>3</v>
      </c>
      <c r="W50" s="1111"/>
      <c r="X50" s="1117">
        <v>9</v>
      </c>
      <c r="Y50" s="1112" t="s">
        <v>7</v>
      </c>
      <c r="Z50" s="343">
        <v>233</v>
      </c>
      <c r="AA50" s="344">
        <v>694450</v>
      </c>
      <c r="AB50" s="344">
        <f t="shared" si="54"/>
        <v>2980.472103004292</v>
      </c>
      <c r="AC50" s="344">
        <v>379450</v>
      </c>
      <c r="AD50" s="345">
        <f t="shared" si="55"/>
        <v>1628.5407725321888</v>
      </c>
      <c r="AE50" s="345">
        <v>28050</v>
      </c>
      <c r="AF50" s="345"/>
      <c r="AG50" s="336">
        <f t="shared" si="63"/>
        <v>1101950</v>
      </c>
      <c r="AH50" s="344">
        <f t="shared" ref="AH50:AH55" si="72">AG50/Z50</f>
        <v>4729.3991416309009</v>
      </c>
      <c r="AI50" s="1118"/>
      <c r="AJ50" s="1118"/>
      <c r="AK50" s="1118"/>
      <c r="AL50" s="1118">
        <f t="shared" si="65"/>
        <v>0</v>
      </c>
      <c r="AM50" s="338" t="e">
        <f t="shared" ref="AM50:AM55" si="73">AG50/AL50</f>
        <v>#DIV/0!</v>
      </c>
      <c r="AN50" s="1136">
        <v>18.600000000000001</v>
      </c>
      <c r="AO50" s="1136">
        <v>25.3</v>
      </c>
      <c r="AP50" s="1137">
        <v>2</v>
      </c>
      <c r="AQ50" s="1135">
        <v>1</v>
      </c>
      <c r="AR50" s="1135">
        <v>1</v>
      </c>
      <c r="AS50" s="356">
        <f t="shared" si="56"/>
        <v>1.3333333333333333</v>
      </c>
      <c r="AT50" s="1111"/>
      <c r="AU50" s="1117">
        <v>9</v>
      </c>
      <c r="AV50" s="1112" t="s">
        <v>8</v>
      </c>
      <c r="AW50" s="343">
        <v>365</v>
      </c>
      <c r="AX50" s="344">
        <v>1028280</v>
      </c>
      <c r="AY50" s="344">
        <f t="shared" si="57"/>
        <v>2817.205479452055</v>
      </c>
      <c r="AZ50" s="344">
        <v>564650</v>
      </c>
      <c r="BA50" s="345">
        <f t="shared" si="58"/>
        <v>1546.986301369863</v>
      </c>
      <c r="BB50" s="345">
        <v>8690</v>
      </c>
      <c r="BC50" s="345"/>
      <c r="BD50" s="336">
        <f t="shared" si="67"/>
        <v>1601620</v>
      </c>
      <c r="BE50" s="346">
        <f t="shared" si="59"/>
        <v>4388</v>
      </c>
      <c r="BF50" s="1132">
        <v>104</v>
      </c>
      <c r="BG50" s="1132">
        <v>33</v>
      </c>
      <c r="BH50" s="1132">
        <v>22</v>
      </c>
      <c r="BI50" s="1132">
        <f t="shared" si="70"/>
        <v>159</v>
      </c>
      <c r="BJ50" s="338">
        <f t="shared" ref="BJ50:BJ55" si="74">BD50/BI50</f>
        <v>10073.08176100629</v>
      </c>
      <c r="BK50" s="1120">
        <v>19.5</v>
      </c>
      <c r="BL50" s="1120">
        <v>30.3</v>
      </c>
      <c r="BM50" s="1143">
        <v>5</v>
      </c>
      <c r="BN50" s="1133">
        <v>3</v>
      </c>
      <c r="BO50" s="1143">
        <v>5</v>
      </c>
      <c r="BP50" s="356">
        <f t="shared" si="61"/>
        <v>4.333333333333333</v>
      </c>
      <c r="BQ50" s="1111"/>
      <c r="BR50" s="1111"/>
    </row>
    <row r="51" spans="1:70" s="1035" customFormat="1" ht="47" customHeight="1">
      <c r="A51" s="1117">
        <v>10</v>
      </c>
      <c r="B51" s="1112" t="s">
        <v>670</v>
      </c>
      <c r="C51" s="343">
        <v>293</v>
      </c>
      <c r="D51" s="344">
        <v>747400</v>
      </c>
      <c r="E51" s="344">
        <f t="shared" si="50"/>
        <v>2550.8532423208189</v>
      </c>
      <c r="F51" s="344">
        <v>455750</v>
      </c>
      <c r="G51" s="345">
        <f t="shared" si="51"/>
        <v>1555.4607508532424</v>
      </c>
      <c r="H51" s="345">
        <v>6050</v>
      </c>
      <c r="I51" s="345"/>
      <c r="J51" s="336">
        <f t="shared" si="52"/>
        <v>1209200</v>
      </c>
      <c r="K51" s="346">
        <f t="shared" si="69"/>
        <v>4126.9624573378842</v>
      </c>
      <c r="L51" s="1118"/>
      <c r="M51" s="1118"/>
      <c r="N51" s="1118"/>
      <c r="O51" s="1132">
        <v>126</v>
      </c>
      <c r="P51" s="338">
        <f t="shared" si="71"/>
        <v>9596.8253968253975</v>
      </c>
      <c r="Q51" s="1136">
        <v>20.9</v>
      </c>
      <c r="R51" s="1136">
        <v>28.4</v>
      </c>
      <c r="S51" s="1133">
        <v>3</v>
      </c>
      <c r="T51" s="1133">
        <v>3</v>
      </c>
      <c r="U51" s="1133">
        <v>3</v>
      </c>
      <c r="V51" s="356">
        <f t="shared" si="53"/>
        <v>3</v>
      </c>
      <c r="W51" s="1111"/>
      <c r="X51" s="1117">
        <v>10</v>
      </c>
      <c r="Y51" s="1112" t="s">
        <v>8</v>
      </c>
      <c r="Z51" s="343">
        <v>292</v>
      </c>
      <c r="AA51" s="344">
        <v>817300</v>
      </c>
      <c r="AB51" s="344">
        <f t="shared" si="54"/>
        <v>2798.972602739726</v>
      </c>
      <c r="AC51" s="344">
        <v>472500</v>
      </c>
      <c r="AD51" s="345">
        <f t="shared" si="55"/>
        <v>1618.1506849315069</v>
      </c>
      <c r="AE51" s="345">
        <v>5500</v>
      </c>
      <c r="AF51" s="345"/>
      <c r="AG51" s="336">
        <f t="shared" si="63"/>
        <v>1295300</v>
      </c>
      <c r="AH51" s="344">
        <f t="shared" si="72"/>
        <v>4435.9589041095887</v>
      </c>
      <c r="AI51" s="1118"/>
      <c r="AJ51" s="1118"/>
      <c r="AK51" s="1118"/>
      <c r="AL51" s="1118">
        <f t="shared" si="65"/>
        <v>0</v>
      </c>
      <c r="AM51" s="338" t="e">
        <f t="shared" si="73"/>
        <v>#DIV/0!</v>
      </c>
      <c r="AN51" s="1136">
        <v>19</v>
      </c>
      <c r="AO51" s="1136">
        <v>27.2</v>
      </c>
      <c r="AP51" s="1143">
        <v>5</v>
      </c>
      <c r="AQ51" s="1143">
        <v>5</v>
      </c>
      <c r="AR51" s="1133">
        <v>3</v>
      </c>
      <c r="AS51" s="356">
        <f t="shared" si="56"/>
        <v>4.333333333333333</v>
      </c>
      <c r="AT51" s="1111"/>
      <c r="AU51" s="1117">
        <v>10</v>
      </c>
      <c r="AV51" s="1112" t="s">
        <v>9</v>
      </c>
      <c r="AW51" s="343">
        <v>416</v>
      </c>
      <c r="AX51" s="344">
        <v>1289560</v>
      </c>
      <c r="AY51" s="344">
        <f t="shared" si="57"/>
        <v>3099.9038461538462</v>
      </c>
      <c r="AZ51" s="344">
        <v>652650</v>
      </c>
      <c r="BA51" s="345">
        <f t="shared" si="58"/>
        <v>1568.8701923076924</v>
      </c>
      <c r="BB51" s="345">
        <v>13420</v>
      </c>
      <c r="BC51" s="345"/>
      <c r="BD51" s="336">
        <f t="shared" si="67"/>
        <v>1955630</v>
      </c>
      <c r="BE51" s="346">
        <f t="shared" si="59"/>
        <v>4701.0336538461543</v>
      </c>
      <c r="BF51" s="1132">
        <v>104</v>
      </c>
      <c r="BG51" s="1132">
        <v>33</v>
      </c>
      <c r="BH51" s="1132">
        <v>56</v>
      </c>
      <c r="BI51" s="1132">
        <f t="shared" si="70"/>
        <v>193</v>
      </c>
      <c r="BJ51" s="338">
        <f t="shared" si="74"/>
        <v>10132.797927461141</v>
      </c>
      <c r="BK51" s="1136">
        <v>20</v>
      </c>
      <c r="BL51" s="1120">
        <v>27.5</v>
      </c>
      <c r="BM51" s="1133">
        <v>3</v>
      </c>
      <c r="BN51" s="1133">
        <v>3</v>
      </c>
      <c r="BO51" s="1143">
        <v>5</v>
      </c>
      <c r="BP51" s="356">
        <f t="shared" si="61"/>
        <v>3.6666666666666665</v>
      </c>
      <c r="BQ51" s="1111"/>
      <c r="BR51" s="1111"/>
    </row>
    <row r="52" spans="1:70" s="1035" customFormat="1" ht="47" customHeight="1">
      <c r="A52" s="1117">
        <v>11</v>
      </c>
      <c r="B52" s="1112" t="s">
        <v>7</v>
      </c>
      <c r="C52" s="343">
        <v>181</v>
      </c>
      <c r="D52" s="344">
        <v>529650</v>
      </c>
      <c r="E52" s="344">
        <f t="shared" si="50"/>
        <v>2926.243093922652</v>
      </c>
      <c r="F52" s="344">
        <v>266300</v>
      </c>
      <c r="G52" s="345">
        <f t="shared" si="51"/>
        <v>1471.2707182320441</v>
      </c>
      <c r="H52" s="345">
        <v>13200</v>
      </c>
      <c r="I52" s="345"/>
      <c r="J52" s="336">
        <f t="shared" si="52"/>
        <v>809150</v>
      </c>
      <c r="K52" s="344">
        <f t="shared" si="69"/>
        <v>4470.441988950276</v>
      </c>
      <c r="L52" s="1118"/>
      <c r="M52" s="1118"/>
      <c r="N52" s="1118"/>
      <c r="O52" s="1132">
        <v>126</v>
      </c>
      <c r="P52" s="338">
        <f t="shared" si="71"/>
        <v>6421.8253968253966</v>
      </c>
      <c r="Q52" s="1136">
        <v>22.3</v>
      </c>
      <c r="R52" s="1136">
        <v>30.2</v>
      </c>
      <c r="S52" s="1143">
        <v>5</v>
      </c>
      <c r="T52" s="1133">
        <v>3</v>
      </c>
      <c r="U52" s="1133">
        <v>3</v>
      </c>
      <c r="V52" s="356">
        <f t="shared" si="53"/>
        <v>3.6666666666666665</v>
      </c>
      <c r="W52" s="1111"/>
      <c r="X52" s="1117">
        <v>11</v>
      </c>
      <c r="Y52" s="1112" t="s">
        <v>9</v>
      </c>
      <c r="Z52" s="343">
        <v>303</v>
      </c>
      <c r="AA52" s="344">
        <v>893900</v>
      </c>
      <c r="AB52" s="344">
        <f t="shared" si="54"/>
        <v>2950.1650165016504</v>
      </c>
      <c r="AC52" s="344">
        <v>509800</v>
      </c>
      <c r="AD52" s="345">
        <f t="shared" si="55"/>
        <v>1682.5082508250825</v>
      </c>
      <c r="AE52" s="345">
        <v>15400</v>
      </c>
      <c r="AF52" s="345"/>
      <c r="AG52" s="336">
        <f t="shared" si="63"/>
        <v>1419100</v>
      </c>
      <c r="AH52" s="344">
        <f t="shared" si="72"/>
        <v>4683.4983498349839</v>
      </c>
      <c r="AI52" s="1118"/>
      <c r="AJ52" s="1118"/>
      <c r="AK52" s="1118"/>
      <c r="AL52" s="1118">
        <f t="shared" si="65"/>
        <v>0</v>
      </c>
      <c r="AM52" s="338" t="e">
        <f t="shared" si="73"/>
        <v>#DIV/0!</v>
      </c>
      <c r="AN52" s="1136">
        <v>18.100000000000001</v>
      </c>
      <c r="AO52" s="1136">
        <v>25.9</v>
      </c>
      <c r="AP52" s="1143">
        <v>5</v>
      </c>
      <c r="AQ52" s="1133">
        <v>3</v>
      </c>
      <c r="AR52" s="1133">
        <v>3</v>
      </c>
      <c r="AS52" s="356">
        <f t="shared" si="56"/>
        <v>3.6666666666666665</v>
      </c>
      <c r="AT52" s="1111"/>
      <c r="AU52" s="1117">
        <v>11</v>
      </c>
      <c r="AV52" s="1112" t="s">
        <v>10</v>
      </c>
      <c r="AW52" s="343">
        <v>541</v>
      </c>
      <c r="AX52" s="344">
        <v>1747190</v>
      </c>
      <c r="AY52" s="344">
        <f t="shared" si="57"/>
        <v>3229.5563770794824</v>
      </c>
      <c r="AZ52" s="344">
        <v>905450</v>
      </c>
      <c r="BA52" s="345">
        <f t="shared" si="58"/>
        <v>1673.6598890942698</v>
      </c>
      <c r="BB52" s="345">
        <v>48510</v>
      </c>
      <c r="BC52" s="345">
        <v>2970</v>
      </c>
      <c r="BD52" s="336">
        <f t="shared" si="67"/>
        <v>2704120</v>
      </c>
      <c r="BE52" s="346">
        <f t="shared" si="59"/>
        <v>4998.373382624769</v>
      </c>
      <c r="BF52" s="1132">
        <v>126</v>
      </c>
      <c r="BG52" s="1132">
        <v>33</v>
      </c>
      <c r="BH52" s="1132">
        <v>48.25</v>
      </c>
      <c r="BI52" s="1132">
        <f t="shared" si="70"/>
        <v>207.25</v>
      </c>
      <c r="BJ52" s="338">
        <f t="shared" si="74"/>
        <v>13047.623642943305</v>
      </c>
      <c r="BK52" s="1134">
        <v>18.8</v>
      </c>
      <c r="BL52" s="1120">
        <v>25.3</v>
      </c>
      <c r="BM52" s="1143">
        <v>5</v>
      </c>
      <c r="BN52" s="1143">
        <v>5</v>
      </c>
      <c r="BO52" s="1143">
        <v>5</v>
      </c>
      <c r="BP52" s="356">
        <f t="shared" si="61"/>
        <v>5</v>
      </c>
      <c r="BQ52" s="1111"/>
      <c r="BR52" s="1111"/>
    </row>
    <row r="53" spans="1:70" s="1035" customFormat="1" ht="47" customHeight="1">
      <c r="A53" s="1117">
        <v>12</v>
      </c>
      <c r="B53" s="1112" t="s">
        <v>8</v>
      </c>
      <c r="C53" s="343">
        <v>175</v>
      </c>
      <c r="D53" s="344">
        <v>518650</v>
      </c>
      <c r="E53" s="344">
        <f t="shared" si="50"/>
        <v>2963.7142857142858</v>
      </c>
      <c r="F53" s="344">
        <v>266050</v>
      </c>
      <c r="G53" s="345">
        <f t="shared" si="51"/>
        <v>1520.2857142857142</v>
      </c>
      <c r="H53" s="345">
        <v>12650</v>
      </c>
      <c r="I53" s="345"/>
      <c r="J53" s="336">
        <f t="shared" si="52"/>
        <v>797350</v>
      </c>
      <c r="K53" s="344">
        <f t="shared" si="69"/>
        <v>4556.2857142857147</v>
      </c>
      <c r="L53" s="1118"/>
      <c r="M53" s="1118"/>
      <c r="N53" s="1118"/>
      <c r="O53" s="1132">
        <v>125</v>
      </c>
      <c r="P53" s="338">
        <f t="shared" si="71"/>
        <v>6378.8</v>
      </c>
      <c r="Q53" s="1136">
        <v>21.4</v>
      </c>
      <c r="R53" s="1136">
        <v>26.1</v>
      </c>
      <c r="S53" s="1135">
        <v>1</v>
      </c>
      <c r="T53" s="1135">
        <v>1</v>
      </c>
      <c r="U53" s="1135">
        <v>1</v>
      </c>
      <c r="V53" s="356">
        <f t="shared" si="53"/>
        <v>1</v>
      </c>
      <c r="W53" s="1111"/>
      <c r="X53" s="1117">
        <v>12</v>
      </c>
      <c r="Y53" s="1112" t="s">
        <v>10</v>
      </c>
      <c r="Z53" s="343">
        <v>402</v>
      </c>
      <c r="AA53" s="344">
        <v>1206750</v>
      </c>
      <c r="AB53" s="344">
        <f t="shared" si="54"/>
        <v>3001.8656716417909</v>
      </c>
      <c r="AC53" s="344">
        <v>648800</v>
      </c>
      <c r="AD53" s="345">
        <f t="shared" si="55"/>
        <v>1613.9303482587065</v>
      </c>
      <c r="AE53" s="345">
        <v>33000</v>
      </c>
      <c r="AF53" s="345"/>
      <c r="AG53" s="336">
        <f t="shared" si="63"/>
        <v>1888550</v>
      </c>
      <c r="AH53" s="344">
        <f t="shared" si="72"/>
        <v>4697.8855721393038</v>
      </c>
      <c r="AI53" s="1118"/>
      <c r="AJ53" s="1118"/>
      <c r="AK53" s="1118"/>
      <c r="AL53" s="1118">
        <f t="shared" si="65"/>
        <v>0</v>
      </c>
      <c r="AM53" s="338" t="e">
        <f t="shared" si="73"/>
        <v>#DIV/0!</v>
      </c>
      <c r="AN53" s="1136">
        <v>19.5</v>
      </c>
      <c r="AO53" s="1136">
        <v>27.6</v>
      </c>
      <c r="AP53" s="1143">
        <v>5</v>
      </c>
      <c r="AQ53" s="1133">
        <v>3</v>
      </c>
      <c r="AR53" s="1133">
        <v>3</v>
      </c>
      <c r="AS53" s="356">
        <f t="shared" si="56"/>
        <v>3.6666666666666665</v>
      </c>
      <c r="AT53" s="1111"/>
      <c r="AU53" s="1117">
        <v>12</v>
      </c>
      <c r="AV53" s="1166" t="s">
        <v>11</v>
      </c>
      <c r="AW53" s="1123">
        <v>692</v>
      </c>
      <c r="AX53" s="1124">
        <v>2112900</v>
      </c>
      <c r="AY53" s="1124">
        <f t="shared" si="57"/>
        <v>3053.3236994219651</v>
      </c>
      <c r="AZ53" s="1124">
        <v>1147650</v>
      </c>
      <c r="BA53" s="1124">
        <f t="shared" si="58"/>
        <v>1658.4537572254335</v>
      </c>
      <c r="BB53" s="1124">
        <v>103400</v>
      </c>
      <c r="BC53" s="1124">
        <v>2970</v>
      </c>
      <c r="BD53" s="1123">
        <f t="shared" si="67"/>
        <v>3366920</v>
      </c>
      <c r="BE53" s="1138">
        <f t="shared" si="59"/>
        <v>4865.4913294797689</v>
      </c>
      <c r="BF53" s="1142">
        <v>142</v>
      </c>
      <c r="BG53" s="1142">
        <v>49</v>
      </c>
      <c r="BH53" s="1142">
        <v>60</v>
      </c>
      <c r="BI53" s="1142">
        <f t="shared" si="70"/>
        <v>251</v>
      </c>
      <c r="BJ53" s="1126">
        <f t="shared" si="74"/>
        <v>13414.023904382469</v>
      </c>
      <c r="BK53" s="1127">
        <v>16.2</v>
      </c>
      <c r="BL53" s="1128">
        <v>25.6</v>
      </c>
      <c r="BM53" s="1143">
        <v>5</v>
      </c>
      <c r="BN53" s="1143">
        <v>5</v>
      </c>
      <c r="BO53" s="1143">
        <v>5</v>
      </c>
      <c r="BP53" s="356">
        <f t="shared" si="61"/>
        <v>5</v>
      </c>
      <c r="BQ53" s="1111"/>
      <c r="BR53" s="1111"/>
    </row>
    <row r="54" spans="1:70" s="1035" customFormat="1" ht="47" customHeight="1">
      <c r="A54" s="1117">
        <v>13</v>
      </c>
      <c r="B54" s="1112" t="s">
        <v>9</v>
      </c>
      <c r="C54" s="343">
        <v>220</v>
      </c>
      <c r="D54" s="344">
        <v>610100</v>
      </c>
      <c r="E54" s="344">
        <f t="shared" si="50"/>
        <v>2773.181818181818</v>
      </c>
      <c r="F54" s="344">
        <v>339550</v>
      </c>
      <c r="G54" s="345">
        <f t="shared" si="51"/>
        <v>1543.409090909091</v>
      </c>
      <c r="H54" s="345">
        <v>1100</v>
      </c>
      <c r="I54" s="345"/>
      <c r="J54" s="336">
        <f t="shared" si="52"/>
        <v>950750</v>
      </c>
      <c r="K54" s="344">
        <f t="shared" si="69"/>
        <v>4321.590909090909</v>
      </c>
      <c r="L54" s="1118"/>
      <c r="M54" s="1118"/>
      <c r="N54" s="1118"/>
      <c r="O54" s="1132">
        <v>145</v>
      </c>
      <c r="P54" s="338">
        <f t="shared" si="71"/>
        <v>6556.8965517241377</v>
      </c>
      <c r="Q54" s="1136">
        <v>21</v>
      </c>
      <c r="R54" s="1136">
        <v>26.7</v>
      </c>
      <c r="S54" s="1133">
        <v>3</v>
      </c>
      <c r="T54" s="1133">
        <v>3</v>
      </c>
      <c r="U54" s="1133">
        <v>3</v>
      </c>
      <c r="V54" s="356">
        <f t="shared" si="53"/>
        <v>3</v>
      </c>
      <c r="W54" s="1111"/>
      <c r="X54" s="1170">
        <v>13</v>
      </c>
      <c r="Y54" s="1166" t="s">
        <v>11</v>
      </c>
      <c r="Z54" s="1123">
        <v>506</v>
      </c>
      <c r="AA54" s="1124">
        <v>1704150</v>
      </c>
      <c r="AB54" s="1124">
        <f t="shared" si="54"/>
        <v>3367.885375494071</v>
      </c>
      <c r="AC54" s="1124">
        <v>946300</v>
      </c>
      <c r="AD54" s="1124">
        <f t="shared" si="55"/>
        <v>1870.1581027667985</v>
      </c>
      <c r="AE54" s="1124">
        <v>15400</v>
      </c>
      <c r="AF54" s="1124">
        <v>11880</v>
      </c>
      <c r="AG54" s="1123">
        <f t="shared" si="63"/>
        <v>2677730</v>
      </c>
      <c r="AH54" s="1124">
        <f t="shared" si="72"/>
        <v>5291.95652173913</v>
      </c>
      <c r="AI54" s="1125"/>
      <c r="AJ54" s="1125"/>
      <c r="AK54" s="1125"/>
      <c r="AL54" s="1125">
        <f t="shared" si="65"/>
        <v>0</v>
      </c>
      <c r="AM54" s="1126" t="e">
        <f t="shared" si="73"/>
        <v>#DIV/0!</v>
      </c>
      <c r="AN54" s="1144">
        <v>19.3</v>
      </c>
      <c r="AO54" s="1144">
        <v>24.5</v>
      </c>
      <c r="AP54" s="1121">
        <v>4</v>
      </c>
      <c r="AQ54" s="1121">
        <v>4</v>
      </c>
      <c r="AR54" s="1121">
        <v>4</v>
      </c>
      <c r="AS54" s="356">
        <f t="shared" si="56"/>
        <v>4</v>
      </c>
      <c r="AT54" s="1111"/>
      <c r="AU54" s="1117">
        <v>13</v>
      </c>
      <c r="AV54" s="1130" t="s">
        <v>669</v>
      </c>
      <c r="AW54" s="343">
        <v>508</v>
      </c>
      <c r="AX54" s="344">
        <v>1447500</v>
      </c>
      <c r="AY54" s="344">
        <f t="shared" si="57"/>
        <v>2849.4094488188975</v>
      </c>
      <c r="AZ54" s="344">
        <v>804150</v>
      </c>
      <c r="BA54" s="345">
        <f t="shared" si="58"/>
        <v>1582.9724409448818</v>
      </c>
      <c r="BB54" s="345">
        <v>23650</v>
      </c>
      <c r="BC54" s="345"/>
      <c r="BD54" s="336">
        <f t="shared" si="67"/>
        <v>2275300</v>
      </c>
      <c r="BE54" s="346">
        <f t="shared" si="59"/>
        <v>4478.9370078740158</v>
      </c>
      <c r="BF54" s="1132">
        <v>144</v>
      </c>
      <c r="BG54" s="1132">
        <v>44</v>
      </c>
      <c r="BH54" s="1132">
        <v>55.5</v>
      </c>
      <c r="BI54" s="1132">
        <f>SUM(BF54:BH54)</f>
        <v>243.5</v>
      </c>
      <c r="BJ54" s="338">
        <f t="shared" si="74"/>
        <v>9344.1478439425046</v>
      </c>
      <c r="BK54" s="1136">
        <v>16</v>
      </c>
      <c r="BL54" s="1120">
        <v>26.5</v>
      </c>
      <c r="BM54" s="1143">
        <v>5</v>
      </c>
      <c r="BN54" s="1143">
        <v>5</v>
      </c>
      <c r="BO54" s="1143">
        <v>5</v>
      </c>
      <c r="BP54" s="356">
        <f t="shared" si="61"/>
        <v>5</v>
      </c>
      <c r="BQ54" s="1111"/>
      <c r="BR54" s="1111"/>
    </row>
    <row r="55" spans="1:70" s="1035" customFormat="1" ht="47" customHeight="1">
      <c r="A55" s="1117">
        <v>14</v>
      </c>
      <c r="B55" s="1112" t="s">
        <v>10</v>
      </c>
      <c r="C55" s="343">
        <v>373</v>
      </c>
      <c r="D55" s="344">
        <v>1107700</v>
      </c>
      <c r="E55" s="344">
        <f t="shared" si="50"/>
        <v>2969.7050938337802</v>
      </c>
      <c r="F55" s="344">
        <v>596850</v>
      </c>
      <c r="G55" s="345">
        <f t="shared" si="51"/>
        <v>1600.1340482573726</v>
      </c>
      <c r="H55" s="345">
        <v>12100</v>
      </c>
      <c r="I55" s="345"/>
      <c r="J55" s="336">
        <f t="shared" si="52"/>
        <v>1716650</v>
      </c>
      <c r="K55" s="344">
        <f t="shared" si="69"/>
        <v>4602.2788203753353</v>
      </c>
      <c r="L55" s="1118"/>
      <c r="M55" s="1118"/>
      <c r="N55" s="1118"/>
      <c r="O55" s="1132">
        <v>151</v>
      </c>
      <c r="P55" s="338">
        <f t="shared" si="71"/>
        <v>11368.543046357616</v>
      </c>
      <c r="Q55" s="1136">
        <v>20</v>
      </c>
      <c r="R55" s="1136">
        <v>25.4</v>
      </c>
      <c r="S55" s="1133">
        <v>3</v>
      </c>
      <c r="T55" s="1143">
        <v>5</v>
      </c>
      <c r="U55" s="1135">
        <v>1</v>
      </c>
      <c r="V55" s="356">
        <f t="shared" si="53"/>
        <v>3</v>
      </c>
      <c r="W55" s="1111"/>
      <c r="X55" s="1170">
        <v>14</v>
      </c>
      <c r="Y55" s="1130" t="s">
        <v>669</v>
      </c>
      <c r="Z55" s="343">
        <v>639</v>
      </c>
      <c r="AA55" s="344">
        <v>2019300</v>
      </c>
      <c r="AB55" s="344">
        <f t="shared" si="54"/>
        <v>3160.0938967136149</v>
      </c>
      <c r="AC55" s="344">
        <v>1031800</v>
      </c>
      <c r="AD55" s="345">
        <f t="shared" si="55"/>
        <v>1614.7104851330203</v>
      </c>
      <c r="AE55" s="345">
        <v>25300</v>
      </c>
      <c r="AF55" s="345">
        <v>5940</v>
      </c>
      <c r="AG55" s="336">
        <f t="shared" si="63"/>
        <v>3082340</v>
      </c>
      <c r="AH55" s="344">
        <f t="shared" si="72"/>
        <v>4823.6932707355245</v>
      </c>
      <c r="AI55" s="1118"/>
      <c r="AJ55" s="1118"/>
      <c r="AK55" s="1118"/>
      <c r="AL55" s="1118">
        <f t="shared" si="65"/>
        <v>0</v>
      </c>
      <c r="AM55" s="338" t="e">
        <f t="shared" si="73"/>
        <v>#DIV/0!</v>
      </c>
      <c r="AN55" s="1136">
        <v>18.5</v>
      </c>
      <c r="AO55" s="1136">
        <v>29.5</v>
      </c>
      <c r="AP55" s="1143">
        <v>5</v>
      </c>
      <c r="AQ55" s="1143">
        <v>5</v>
      </c>
      <c r="AR55" s="1143">
        <v>5</v>
      </c>
      <c r="AS55" s="356">
        <f t="shared" si="56"/>
        <v>5</v>
      </c>
      <c r="AT55" s="1111"/>
      <c r="AU55" s="1117">
        <v>14</v>
      </c>
      <c r="AV55" s="1112" t="s">
        <v>670</v>
      </c>
      <c r="AW55" s="343">
        <v>402</v>
      </c>
      <c r="AX55" s="344">
        <v>1124700</v>
      </c>
      <c r="AY55" s="344">
        <f t="shared" si="57"/>
        <v>2797.7611940298507</v>
      </c>
      <c r="AZ55" s="344">
        <v>598300</v>
      </c>
      <c r="BA55" s="345">
        <f t="shared" si="58"/>
        <v>1488.3084577114428</v>
      </c>
      <c r="BB55" s="345">
        <v>17600</v>
      </c>
      <c r="BC55" s="345"/>
      <c r="BD55" s="336">
        <f t="shared" si="67"/>
        <v>1740600</v>
      </c>
      <c r="BE55" s="346">
        <f t="shared" si="59"/>
        <v>4329.8507462686566</v>
      </c>
      <c r="BF55" s="1132">
        <v>105</v>
      </c>
      <c r="BG55" s="1132">
        <v>33</v>
      </c>
      <c r="BH55" s="1132">
        <v>31.5</v>
      </c>
      <c r="BI55" s="1132">
        <f t="shared" ref="BI55:BI60" si="75">SUM(BF55:BH55)</f>
        <v>169.5</v>
      </c>
      <c r="BJ55" s="338">
        <f t="shared" si="74"/>
        <v>10269.026548672566</v>
      </c>
      <c r="BK55" s="1120">
        <v>19.7</v>
      </c>
      <c r="BL55" s="1120">
        <v>28.5</v>
      </c>
      <c r="BM55" s="1143">
        <v>5</v>
      </c>
      <c r="BN55" s="1143">
        <v>5</v>
      </c>
      <c r="BO55" s="1143">
        <v>5</v>
      </c>
      <c r="BP55" s="356">
        <f t="shared" si="61"/>
        <v>5</v>
      </c>
      <c r="BQ55" s="1111"/>
      <c r="BR55" s="1111"/>
    </row>
    <row r="56" spans="1:70" s="1035" customFormat="1" ht="47" customHeight="1">
      <c r="A56" s="1117">
        <v>15</v>
      </c>
      <c r="B56" s="1166" t="s">
        <v>11</v>
      </c>
      <c r="C56" s="1123">
        <v>252</v>
      </c>
      <c r="D56" s="1124">
        <v>797100</v>
      </c>
      <c r="E56" s="1124">
        <f t="shared" si="50"/>
        <v>3163.0952380952381</v>
      </c>
      <c r="F56" s="1124">
        <v>410750</v>
      </c>
      <c r="G56" s="1124">
        <f t="shared" si="51"/>
        <v>1629.9603174603174</v>
      </c>
      <c r="H56" s="1124">
        <v>30250</v>
      </c>
      <c r="I56" s="1124"/>
      <c r="J56" s="1123">
        <f t="shared" si="52"/>
        <v>1238100</v>
      </c>
      <c r="K56" s="1124">
        <f>J56/C56</f>
        <v>4913.0952380952385</v>
      </c>
      <c r="L56" s="1125"/>
      <c r="M56" s="1125"/>
      <c r="N56" s="1125"/>
      <c r="O56" s="1142">
        <v>165.5</v>
      </c>
      <c r="P56" s="1126">
        <f>J56/O56</f>
        <v>7480.9667673716012</v>
      </c>
      <c r="Q56" s="1144">
        <v>19.399999999999999</v>
      </c>
      <c r="R56" s="1144">
        <v>21.4</v>
      </c>
      <c r="S56" s="1135">
        <v>1</v>
      </c>
      <c r="T56" s="1135">
        <v>1</v>
      </c>
      <c r="U56" s="1135">
        <v>1</v>
      </c>
      <c r="V56" s="356">
        <f t="shared" si="53"/>
        <v>1</v>
      </c>
      <c r="W56" s="1111"/>
      <c r="X56" s="1170">
        <v>15</v>
      </c>
      <c r="Y56" s="1130" t="s">
        <v>670</v>
      </c>
      <c r="Z56" s="343">
        <v>473</v>
      </c>
      <c r="AA56" s="344">
        <v>1423750</v>
      </c>
      <c r="AB56" s="344">
        <f t="shared" si="54"/>
        <v>3010.0422832980971</v>
      </c>
      <c r="AC56" s="344">
        <v>754950</v>
      </c>
      <c r="AD56" s="345">
        <f t="shared" si="55"/>
        <v>1596.0887949260043</v>
      </c>
      <c r="AE56" s="345">
        <v>23650</v>
      </c>
      <c r="AF56" s="345">
        <v>5940</v>
      </c>
      <c r="AG56" s="336">
        <f t="shared" si="63"/>
        <v>2208290</v>
      </c>
      <c r="AH56" s="344">
        <f>AG56/Z56</f>
        <v>4668.6892177589853</v>
      </c>
      <c r="AI56" s="1118"/>
      <c r="AJ56" s="1118"/>
      <c r="AK56" s="1118"/>
      <c r="AL56" s="1118">
        <f t="shared" si="65"/>
        <v>0</v>
      </c>
      <c r="AM56" s="338" t="e">
        <f>AG56/AL56</f>
        <v>#DIV/0!</v>
      </c>
      <c r="AN56" s="1136">
        <v>20.3</v>
      </c>
      <c r="AO56" s="1136">
        <v>29.3</v>
      </c>
      <c r="AP56" s="1143">
        <v>5</v>
      </c>
      <c r="AQ56" s="1143">
        <v>5</v>
      </c>
      <c r="AR56" s="1143">
        <v>5</v>
      </c>
      <c r="AS56" s="356">
        <f t="shared" si="56"/>
        <v>5</v>
      </c>
      <c r="AT56" s="1111"/>
      <c r="AU56" s="1117">
        <v>15</v>
      </c>
      <c r="AV56" s="1112" t="s">
        <v>7</v>
      </c>
      <c r="AW56" s="343">
        <v>325</v>
      </c>
      <c r="AX56" s="344">
        <v>923300</v>
      </c>
      <c r="AY56" s="344">
        <f t="shared" si="57"/>
        <v>2840.9230769230771</v>
      </c>
      <c r="AZ56" s="344">
        <v>540000</v>
      </c>
      <c r="BA56" s="345">
        <f t="shared" si="58"/>
        <v>1661.5384615384614</v>
      </c>
      <c r="BB56" s="345">
        <v>34760</v>
      </c>
      <c r="BC56" s="345"/>
      <c r="BD56" s="336">
        <f t="shared" si="67"/>
        <v>1498060</v>
      </c>
      <c r="BE56" s="346">
        <f t="shared" si="59"/>
        <v>4609.4153846153849</v>
      </c>
      <c r="BF56" s="1171">
        <v>106.5</v>
      </c>
      <c r="BG56" s="1132">
        <v>33</v>
      </c>
      <c r="BH56" s="1132">
        <v>22</v>
      </c>
      <c r="BI56" s="1132">
        <f t="shared" si="75"/>
        <v>161.5</v>
      </c>
      <c r="BJ56" s="338">
        <f>BD56/BI56</f>
        <v>9275.9133126934976</v>
      </c>
      <c r="BK56" s="1120">
        <v>24.1</v>
      </c>
      <c r="BL56" s="1120">
        <v>30.2</v>
      </c>
      <c r="BM56" s="1133">
        <v>3</v>
      </c>
      <c r="BN56" s="1135">
        <v>1</v>
      </c>
      <c r="BO56" s="1133">
        <v>3</v>
      </c>
      <c r="BP56" s="356">
        <f t="shared" si="61"/>
        <v>2.3333333333333335</v>
      </c>
      <c r="BQ56" s="1111"/>
      <c r="BR56" s="1111"/>
    </row>
    <row r="57" spans="1:70" s="1035" customFormat="1" ht="47" customHeight="1">
      <c r="A57" s="1117">
        <v>16</v>
      </c>
      <c r="B57" s="1130" t="s">
        <v>669</v>
      </c>
      <c r="C57" s="343">
        <v>660</v>
      </c>
      <c r="D57" s="344">
        <v>1804850</v>
      </c>
      <c r="E57" s="344">
        <f t="shared" si="50"/>
        <v>2734.621212121212</v>
      </c>
      <c r="F57" s="344">
        <v>1029900</v>
      </c>
      <c r="G57" s="345">
        <f t="shared" si="51"/>
        <v>1560.4545454545455</v>
      </c>
      <c r="H57" s="345">
        <v>24750</v>
      </c>
      <c r="I57" s="345"/>
      <c r="J57" s="336">
        <f t="shared" si="52"/>
        <v>2859500</v>
      </c>
      <c r="K57" s="344">
        <f t="shared" ref="K57:K62" si="76">J57/C57</f>
        <v>4332.575757575758</v>
      </c>
      <c r="L57" s="1118"/>
      <c r="M57" s="1118"/>
      <c r="N57" s="1118"/>
      <c r="O57" s="1132">
        <v>165.5</v>
      </c>
      <c r="P57" s="338">
        <f t="shared" ref="P57:P62" si="77">J57/O57</f>
        <v>17277.945619335347</v>
      </c>
      <c r="Q57" s="1136">
        <v>20.100000000000001</v>
      </c>
      <c r="R57" s="1136">
        <v>28</v>
      </c>
      <c r="S57" s="1143">
        <v>5</v>
      </c>
      <c r="T57" s="1133">
        <v>3</v>
      </c>
      <c r="U57" s="1133">
        <v>3</v>
      </c>
      <c r="V57" s="356">
        <f t="shared" si="53"/>
        <v>3.6666666666666665</v>
      </c>
      <c r="W57" s="1111"/>
      <c r="X57" s="1117">
        <v>16</v>
      </c>
      <c r="Y57" s="1112" t="s">
        <v>7</v>
      </c>
      <c r="Z57" s="343">
        <v>272</v>
      </c>
      <c r="AA57" s="344">
        <v>731800</v>
      </c>
      <c r="AB57" s="344">
        <f t="shared" si="54"/>
        <v>2690.4411764705883</v>
      </c>
      <c r="AC57" s="344">
        <v>407700</v>
      </c>
      <c r="AD57" s="345">
        <f t="shared" si="55"/>
        <v>1498.8970588235295</v>
      </c>
      <c r="AE57" s="345">
        <v>3850</v>
      </c>
      <c r="AF57" s="345">
        <v>2970</v>
      </c>
      <c r="AG57" s="336">
        <f t="shared" si="63"/>
        <v>1146320</v>
      </c>
      <c r="AH57" s="344">
        <f t="shared" ref="AH57:AH62" si="78">AG57/Z57</f>
        <v>4214.411764705882</v>
      </c>
      <c r="AI57" s="1118"/>
      <c r="AJ57" s="1118"/>
      <c r="AK57" s="1118"/>
      <c r="AL57" s="1118">
        <f t="shared" si="65"/>
        <v>0</v>
      </c>
      <c r="AM57" s="338" t="e">
        <f t="shared" ref="AM57:AM62" si="79">AG57/AL57</f>
        <v>#DIV/0!</v>
      </c>
      <c r="AN57" s="1136">
        <v>21</v>
      </c>
      <c r="AO57" s="1136">
        <v>30.1</v>
      </c>
      <c r="AP57" s="1143">
        <v>5</v>
      </c>
      <c r="AQ57" s="1143">
        <v>5</v>
      </c>
      <c r="AR57" s="1143">
        <v>5</v>
      </c>
      <c r="AS57" s="356">
        <f t="shared" si="56"/>
        <v>5</v>
      </c>
      <c r="AT57" s="1111"/>
      <c r="AU57" s="1117">
        <v>16</v>
      </c>
      <c r="AV57" s="1112" t="s">
        <v>8</v>
      </c>
      <c r="AW57" s="343">
        <v>598</v>
      </c>
      <c r="AX57" s="344">
        <v>1522800</v>
      </c>
      <c r="AY57" s="344">
        <f t="shared" si="57"/>
        <v>2546.4882943143812</v>
      </c>
      <c r="AZ57" s="344">
        <v>855500</v>
      </c>
      <c r="BA57" s="345">
        <f t="shared" si="58"/>
        <v>1430.6020066889632</v>
      </c>
      <c r="BB57" s="345">
        <v>35750</v>
      </c>
      <c r="BC57" s="345"/>
      <c r="BD57" s="336">
        <f t="shared" si="67"/>
        <v>2414050</v>
      </c>
      <c r="BE57" s="346">
        <f t="shared" si="59"/>
        <v>4036.8729096989969</v>
      </c>
      <c r="BF57" s="1132">
        <v>104</v>
      </c>
      <c r="BG57" s="1132">
        <v>39</v>
      </c>
      <c r="BH57" s="1132">
        <v>22</v>
      </c>
      <c r="BI57" s="1132">
        <f>SUM(BF57:BH57)</f>
        <v>165</v>
      </c>
      <c r="BJ57" s="338">
        <f t="shared" ref="BJ57:BJ62" si="80">BD57/BI57</f>
        <v>14630.60606060606</v>
      </c>
      <c r="BK57" s="1120">
        <v>23.1</v>
      </c>
      <c r="BL57" s="1120">
        <v>30.6</v>
      </c>
      <c r="BM57" s="1135">
        <v>1</v>
      </c>
      <c r="BN57" s="1143">
        <v>5</v>
      </c>
      <c r="BO57" s="1133">
        <v>3</v>
      </c>
      <c r="BP57" s="356">
        <f t="shared" si="61"/>
        <v>3</v>
      </c>
      <c r="BQ57" s="1111"/>
      <c r="BR57" s="1111"/>
    </row>
    <row r="58" spans="1:70" s="1035" customFormat="1" ht="47" customHeight="1">
      <c r="A58" s="1117">
        <v>17</v>
      </c>
      <c r="B58" s="1130" t="s">
        <v>670</v>
      </c>
      <c r="C58" s="343">
        <v>353</v>
      </c>
      <c r="D58" s="344">
        <v>924150</v>
      </c>
      <c r="E58" s="344">
        <f t="shared" si="50"/>
        <v>2617.988668555241</v>
      </c>
      <c r="F58" s="344">
        <v>514000</v>
      </c>
      <c r="G58" s="345">
        <f t="shared" si="51"/>
        <v>1456.0906515580737</v>
      </c>
      <c r="H58" s="345">
        <v>14850</v>
      </c>
      <c r="I58" s="345"/>
      <c r="J58" s="336">
        <f t="shared" si="52"/>
        <v>1453000</v>
      </c>
      <c r="K58" s="344">
        <f t="shared" si="76"/>
        <v>4116.1473087818695</v>
      </c>
      <c r="L58" s="1118"/>
      <c r="M58" s="1118"/>
      <c r="N58" s="1118"/>
      <c r="O58" s="1132">
        <v>124.5</v>
      </c>
      <c r="P58" s="338">
        <f t="shared" si="77"/>
        <v>11670.682730923694</v>
      </c>
      <c r="Q58" s="1136">
        <v>21.7</v>
      </c>
      <c r="R58" s="1136">
        <v>26</v>
      </c>
      <c r="S58" s="1133">
        <v>3</v>
      </c>
      <c r="T58" s="1133">
        <v>3</v>
      </c>
      <c r="U58" s="1133">
        <v>3</v>
      </c>
      <c r="V58" s="356">
        <f t="shared" si="53"/>
        <v>3</v>
      </c>
      <c r="W58" s="1111"/>
      <c r="X58" s="1117">
        <v>17</v>
      </c>
      <c r="Y58" s="1112" t="s">
        <v>8</v>
      </c>
      <c r="Z58" s="343">
        <v>548</v>
      </c>
      <c r="AA58" s="344">
        <v>1607800</v>
      </c>
      <c r="AB58" s="344">
        <f t="shared" si="54"/>
        <v>2933.9416058394158</v>
      </c>
      <c r="AC58" s="344">
        <v>896100</v>
      </c>
      <c r="AD58" s="345">
        <f t="shared" si="55"/>
        <v>1635.2189781021898</v>
      </c>
      <c r="AE58" s="345">
        <v>6600</v>
      </c>
      <c r="AF58" s="345">
        <v>5940</v>
      </c>
      <c r="AG58" s="336">
        <f t="shared" si="63"/>
        <v>2516440</v>
      </c>
      <c r="AH58" s="344">
        <f t="shared" si="78"/>
        <v>4592.0437956204378</v>
      </c>
      <c r="AI58" s="1118"/>
      <c r="AJ58" s="1118"/>
      <c r="AK58" s="1118"/>
      <c r="AL58" s="1118">
        <f t="shared" si="65"/>
        <v>0</v>
      </c>
      <c r="AM58" s="338" t="e">
        <f t="shared" si="79"/>
        <v>#DIV/0!</v>
      </c>
      <c r="AN58" s="1136">
        <v>21.4</v>
      </c>
      <c r="AO58" s="1136">
        <v>31.4</v>
      </c>
      <c r="AP58" s="1143">
        <v>5</v>
      </c>
      <c r="AQ58" s="1143">
        <v>5</v>
      </c>
      <c r="AR58" s="1143">
        <v>5</v>
      </c>
      <c r="AS58" s="356">
        <f t="shared" si="56"/>
        <v>5</v>
      </c>
      <c r="AT58" s="1111"/>
      <c r="AU58" s="1117">
        <v>17</v>
      </c>
      <c r="AV58" s="1112" t="s">
        <v>9</v>
      </c>
      <c r="AW58" s="343">
        <v>342</v>
      </c>
      <c r="AX58" s="344">
        <v>1105850</v>
      </c>
      <c r="AY58" s="344">
        <f t="shared" si="57"/>
        <v>3233.4795321637425</v>
      </c>
      <c r="AZ58" s="344">
        <v>618900</v>
      </c>
      <c r="BA58" s="345">
        <f t="shared" si="58"/>
        <v>1809.6491228070176</v>
      </c>
      <c r="BB58" s="345">
        <v>47630</v>
      </c>
      <c r="BC58" s="345"/>
      <c r="BD58" s="336">
        <f t="shared" si="67"/>
        <v>1772380</v>
      </c>
      <c r="BE58" s="346">
        <f t="shared" si="59"/>
        <v>5182.3976608187131</v>
      </c>
      <c r="BF58" s="1132">
        <v>106.5</v>
      </c>
      <c r="BG58" s="1132">
        <v>33</v>
      </c>
      <c r="BH58" s="1132">
        <v>26.5</v>
      </c>
      <c r="BI58" s="1132">
        <f t="shared" si="75"/>
        <v>166</v>
      </c>
      <c r="BJ58" s="338">
        <f t="shared" si="80"/>
        <v>10676.987951807228</v>
      </c>
      <c r="BK58" s="1120">
        <v>23.9</v>
      </c>
      <c r="BL58" s="1120">
        <v>33.9</v>
      </c>
      <c r="BM58" s="1133">
        <v>3</v>
      </c>
      <c r="BN58" s="1133">
        <v>3</v>
      </c>
      <c r="BO58" s="1133">
        <v>3</v>
      </c>
      <c r="BP58" s="356">
        <f t="shared" si="61"/>
        <v>3</v>
      </c>
      <c r="BQ58" s="1111"/>
      <c r="BR58" s="1111"/>
    </row>
    <row r="59" spans="1:70" s="1035" customFormat="1" ht="47" customHeight="1">
      <c r="A59" s="1117">
        <v>18</v>
      </c>
      <c r="B59" s="1112" t="s">
        <v>7</v>
      </c>
      <c r="C59" s="343">
        <v>280</v>
      </c>
      <c r="D59" s="344">
        <v>721150</v>
      </c>
      <c r="E59" s="344">
        <f t="shared" si="50"/>
        <v>2575.5357142857142</v>
      </c>
      <c r="F59" s="344">
        <v>391100</v>
      </c>
      <c r="G59" s="345">
        <f t="shared" si="51"/>
        <v>1396.7857142857142</v>
      </c>
      <c r="H59" s="345">
        <v>12650</v>
      </c>
      <c r="I59" s="345"/>
      <c r="J59" s="336">
        <f t="shared" si="52"/>
        <v>1124900</v>
      </c>
      <c r="K59" s="344">
        <f t="shared" si="76"/>
        <v>4017.5</v>
      </c>
      <c r="L59" s="1118"/>
      <c r="M59" s="1118"/>
      <c r="N59" s="1118"/>
      <c r="O59" s="1132">
        <v>126</v>
      </c>
      <c r="P59" s="338">
        <f t="shared" si="77"/>
        <v>8927.7777777777774</v>
      </c>
      <c r="Q59" s="1136">
        <v>19.2</v>
      </c>
      <c r="R59" s="1136">
        <v>24.7</v>
      </c>
      <c r="S59" s="1137">
        <v>2</v>
      </c>
      <c r="T59" s="1137">
        <v>2</v>
      </c>
      <c r="U59" s="1133">
        <v>3</v>
      </c>
      <c r="V59" s="356">
        <f t="shared" si="53"/>
        <v>2.3333333333333335</v>
      </c>
      <c r="W59" s="1111"/>
      <c r="X59" s="1117">
        <v>18</v>
      </c>
      <c r="Y59" s="1112" t="s">
        <v>9</v>
      </c>
      <c r="Z59" s="343">
        <v>555</v>
      </c>
      <c r="AA59" s="344">
        <v>1469550</v>
      </c>
      <c r="AB59" s="344">
        <f t="shared" si="54"/>
        <v>2647.8378378378379</v>
      </c>
      <c r="AC59" s="344">
        <v>806100</v>
      </c>
      <c r="AD59" s="345">
        <f t="shared" si="55"/>
        <v>1452.4324324324325</v>
      </c>
      <c r="AE59" s="345">
        <v>1100</v>
      </c>
      <c r="AF59" s="345">
        <v>0</v>
      </c>
      <c r="AG59" s="336">
        <f t="shared" si="63"/>
        <v>2276750</v>
      </c>
      <c r="AH59" s="344">
        <f t="shared" si="78"/>
        <v>4102.2522522522522</v>
      </c>
      <c r="AI59" s="1118"/>
      <c r="AJ59" s="1118"/>
      <c r="AK59" s="1118"/>
      <c r="AL59" s="1118">
        <f t="shared" si="65"/>
        <v>0</v>
      </c>
      <c r="AM59" s="338" t="e">
        <f t="shared" si="79"/>
        <v>#DIV/0!</v>
      </c>
      <c r="AN59" s="1136">
        <v>21.2</v>
      </c>
      <c r="AO59" s="1136">
        <v>33.4</v>
      </c>
      <c r="AP59" s="1133">
        <v>3</v>
      </c>
      <c r="AQ59" s="1133">
        <v>3</v>
      </c>
      <c r="AR59" s="1133">
        <v>3</v>
      </c>
      <c r="AS59" s="356">
        <f t="shared" si="56"/>
        <v>3</v>
      </c>
      <c r="AT59" s="1111"/>
      <c r="AU59" s="1117">
        <v>18</v>
      </c>
      <c r="AV59" s="1112" t="s">
        <v>10</v>
      </c>
      <c r="AW59" s="343">
        <v>481</v>
      </c>
      <c r="AX59" s="344">
        <v>1546850</v>
      </c>
      <c r="AY59" s="344">
        <f t="shared" si="57"/>
        <v>3215.9043659043659</v>
      </c>
      <c r="AZ59" s="344">
        <v>806700</v>
      </c>
      <c r="BA59" s="345">
        <f t="shared" si="58"/>
        <v>1677.130977130977</v>
      </c>
      <c r="BB59" s="345">
        <v>43340</v>
      </c>
      <c r="BC59" s="345"/>
      <c r="BD59" s="336">
        <f t="shared" si="67"/>
        <v>2396890</v>
      </c>
      <c r="BE59" s="346">
        <f t="shared" si="59"/>
        <v>4983.1392931392929</v>
      </c>
      <c r="BF59" s="1132">
        <v>132.5</v>
      </c>
      <c r="BG59" s="1132">
        <v>33</v>
      </c>
      <c r="BH59" s="1132">
        <v>27.5</v>
      </c>
      <c r="BI59" s="1132">
        <f t="shared" si="75"/>
        <v>193</v>
      </c>
      <c r="BJ59" s="338">
        <f t="shared" si="80"/>
        <v>12419.119170984455</v>
      </c>
      <c r="BK59" s="1134">
        <v>24.8</v>
      </c>
      <c r="BL59" s="1120">
        <v>30.2</v>
      </c>
      <c r="BM59" s="1133">
        <v>3</v>
      </c>
      <c r="BN59" s="1133">
        <v>3</v>
      </c>
      <c r="BO59" s="1133">
        <v>3</v>
      </c>
      <c r="BP59" s="356">
        <f t="shared" si="61"/>
        <v>3</v>
      </c>
      <c r="BQ59" s="1111"/>
      <c r="BR59" s="1111"/>
    </row>
    <row r="60" spans="1:70" s="1035" customFormat="1" ht="47" customHeight="1">
      <c r="A60" s="1117">
        <v>19</v>
      </c>
      <c r="B60" s="1112" t="s">
        <v>8</v>
      </c>
      <c r="C60" s="343">
        <v>410</v>
      </c>
      <c r="D60" s="344">
        <v>1169800</v>
      </c>
      <c r="E60" s="344">
        <f t="shared" si="50"/>
        <v>2853.1707317073169</v>
      </c>
      <c r="F60" s="344">
        <v>639000</v>
      </c>
      <c r="G60" s="345">
        <f t="shared" si="51"/>
        <v>1558.5365853658536</v>
      </c>
      <c r="H60" s="345">
        <v>15400</v>
      </c>
      <c r="I60" s="345"/>
      <c r="J60" s="336">
        <f t="shared" si="52"/>
        <v>1824200</v>
      </c>
      <c r="K60" s="344">
        <f t="shared" si="76"/>
        <v>4449.2682926829266</v>
      </c>
      <c r="L60" s="1118"/>
      <c r="M60" s="1118"/>
      <c r="N60" s="1118"/>
      <c r="O60" s="1132">
        <v>126</v>
      </c>
      <c r="P60" s="338">
        <f t="shared" si="77"/>
        <v>14477.777777777777</v>
      </c>
      <c r="Q60" s="1136">
        <v>19.399999999999999</v>
      </c>
      <c r="R60" s="1136">
        <v>25</v>
      </c>
      <c r="S60" s="1133">
        <v>3</v>
      </c>
      <c r="T60" s="1143">
        <v>5</v>
      </c>
      <c r="U60" s="1143">
        <v>5</v>
      </c>
      <c r="V60" s="356">
        <f t="shared" si="53"/>
        <v>4.333333333333333</v>
      </c>
      <c r="W60" s="1111"/>
      <c r="X60" s="1117">
        <v>19</v>
      </c>
      <c r="Y60" s="1112" t="s">
        <v>10</v>
      </c>
      <c r="Z60" s="343">
        <v>438</v>
      </c>
      <c r="AA60" s="344">
        <v>1426400</v>
      </c>
      <c r="AB60" s="344">
        <f t="shared" si="54"/>
        <v>3256.6210045662101</v>
      </c>
      <c r="AC60" s="344">
        <v>758750</v>
      </c>
      <c r="AD60" s="345">
        <f t="shared" si="55"/>
        <v>1732.3059360730595</v>
      </c>
      <c r="AE60" s="345">
        <v>54450</v>
      </c>
      <c r="AF60" s="345">
        <v>2970</v>
      </c>
      <c r="AG60" s="336">
        <f t="shared" si="63"/>
        <v>2242570</v>
      </c>
      <c r="AH60" s="344">
        <f t="shared" si="78"/>
        <v>5120.022831050228</v>
      </c>
      <c r="AI60" s="1118"/>
      <c r="AJ60" s="1118"/>
      <c r="AK60" s="1118"/>
      <c r="AL60" s="1118">
        <f t="shared" si="65"/>
        <v>0</v>
      </c>
      <c r="AM60" s="338" t="e">
        <f t="shared" si="79"/>
        <v>#DIV/0!</v>
      </c>
      <c r="AN60" s="1136">
        <v>22.9</v>
      </c>
      <c r="AO60" s="1136">
        <v>25.3</v>
      </c>
      <c r="AP60" s="1135">
        <v>1</v>
      </c>
      <c r="AQ60" s="1135">
        <v>1</v>
      </c>
      <c r="AR60" s="1133">
        <v>3</v>
      </c>
      <c r="AS60" s="356">
        <f t="shared" si="56"/>
        <v>1.6666666666666667</v>
      </c>
      <c r="AT60" s="1111"/>
      <c r="AU60" s="1170">
        <v>19</v>
      </c>
      <c r="AV60" s="1166" t="s">
        <v>11</v>
      </c>
      <c r="AW60" s="1123">
        <v>754</v>
      </c>
      <c r="AX60" s="1123">
        <v>2342650</v>
      </c>
      <c r="AY60" s="1123">
        <f t="shared" si="57"/>
        <v>3106.9628647214854</v>
      </c>
      <c r="AZ60" s="1123">
        <v>1229650</v>
      </c>
      <c r="BA60" s="1123">
        <f t="shared" si="58"/>
        <v>1630.8355437665782</v>
      </c>
      <c r="BB60" s="1123">
        <v>122540</v>
      </c>
      <c r="BC60" s="1123"/>
      <c r="BD60" s="1123">
        <f t="shared" si="67"/>
        <v>3694840</v>
      </c>
      <c r="BE60" s="1138">
        <f t="shared" si="59"/>
        <v>4900.318302387268</v>
      </c>
      <c r="BF60" s="1142">
        <v>145</v>
      </c>
      <c r="BG60" s="1142">
        <v>49</v>
      </c>
      <c r="BH60" s="1142">
        <v>65.5</v>
      </c>
      <c r="BI60" s="1142">
        <f t="shared" si="75"/>
        <v>259.5</v>
      </c>
      <c r="BJ60" s="1126">
        <f t="shared" si="80"/>
        <v>14238.30443159923</v>
      </c>
      <c r="BK60" s="1127">
        <v>23.1</v>
      </c>
      <c r="BL60" s="1128">
        <v>27.8</v>
      </c>
      <c r="BM60" s="1133">
        <v>3</v>
      </c>
      <c r="BN60" s="1135">
        <v>1</v>
      </c>
      <c r="BO60" s="1133">
        <v>3</v>
      </c>
      <c r="BP60" s="356">
        <f t="shared" si="61"/>
        <v>2.3333333333333335</v>
      </c>
      <c r="BQ60" s="1111"/>
      <c r="BR60" s="1111"/>
    </row>
    <row r="61" spans="1:70" s="1035" customFormat="1" ht="47" customHeight="1">
      <c r="A61" s="1117">
        <v>20</v>
      </c>
      <c r="B61" s="1112" t="s">
        <v>9</v>
      </c>
      <c r="C61" s="343">
        <v>440</v>
      </c>
      <c r="D61" s="344">
        <v>1200400</v>
      </c>
      <c r="E61" s="344">
        <f t="shared" si="50"/>
        <v>2728.181818181818</v>
      </c>
      <c r="F61" s="344">
        <v>703650</v>
      </c>
      <c r="G61" s="345">
        <f t="shared" si="51"/>
        <v>1599.2045454545455</v>
      </c>
      <c r="H61" s="345">
        <v>12100</v>
      </c>
      <c r="I61" s="345"/>
      <c r="J61" s="336">
        <f t="shared" si="52"/>
        <v>1916150</v>
      </c>
      <c r="K61" s="344">
        <f t="shared" si="76"/>
        <v>4354.886363636364</v>
      </c>
      <c r="L61" s="1118"/>
      <c r="M61" s="1118"/>
      <c r="N61" s="1118"/>
      <c r="O61" s="1132">
        <v>143.5</v>
      </c>
      <c r="P61" s="338">
        <f t="shared" si="77"/>
        <v>13352.961672473868</v>
      </c>
      <c r="Q61" s="1136">
        <v>20.100000000000001</v>
      </c>
      <c r="R61" s="1136">
        <v>27.9</v>
      </c>
      <c r="S61" s="1143">
        <v>5</v>
      </c>
      <c r="T61" s="1143">
        <v>5</v>
      </c>
      <c r="U61" s="1143">
        <v>5</v>
      </c>
      <c r="V61" s="356">
        <f t="shared" si="53"/>
        <v>5</v>
      </c>
      <c r="W61" s="1111"/>
      <c r="X61" s="1117">
        <v>20</v>
      </c>
      <c r="Y61" s="1166" t="s">
        <v>11</v>
      </c>
      <c r="Z61" s="1123">
        <v>595</v>
      </c>
      <c r="AA61" s="1124">
        <v>1901650</v>
      </c>
      <c r="AB61" s="1124">
        <f t="shared" si="54"/>
        <v>3196.0504201680674</v>
      </c>
      <c r="AC61" s="1124">
        <v>1005300</v>
      </c>
      <c r="AD61" s="1124">
        <f t="shared" si="55"/>
        <v>1689.579831932773</v>
      </c>
      <c r="AE61" s="1124">
        <v>48950</v>
      </c>
      <c r="AF61" s="1124">
        <v>0</v>
      </c>
      <c r="AG61" s="1123">
        <f t="shared" si="63"/>
        <v>2955900</v>
      </c>
      <c r="AH61" s="1124">
        <f t="shared" si="78"/>
        <v>4967.8991596638652</v>
      </c>
      <c r="AI61" s="1125"/>
      <c r="AJ61" s="1125"/>
      <c r="AK61" s="1125"/>
      <c r="AL61" s="1125">
        <f t="shared" si="65"/>
        <v>0</v>
      </c>
      <c r="AM61" s="1126" t="e">
        <f t="shared" si="79"/>
        <v>#DIV/0!</v>
      </c>
      <c r="AN61" s="1144">
        <v>23.3</v>
      </c>
      <c r="AO61" s="1144">
        <v>33</v>
      </c>
      <c r="AP61" s="1172">
        <v>3</v>
      </c>
      <c r="AQ61" s="1143">
        <v>5</v>
      </c>
      <c r="AR61" s="1173">
        <v>5</v>
      </c>
      <c r="AS61" s="356">
        <f t="shared" si="56"/>
        <v>4.333333333333333</v>
      </c>
      <c r="AT61" s="1111"/>
      <c r="AU61" s="1170">
        <v>20</v>
      </c>
      <c r="AV61" s="1130" t="s">
        <v>669</v>
      </c>
      <c r="AW61" s="343">
        <v>652</v>
      </c>
      <c r="AX61" s="344">
        <v>1948200</v>
      </c>
      <c r="AY61" s="344">
        <f t="shared" si="57"/>
        <v>2988.0368098159511</v>
      </c>
      <c r="AZ61" s="344">
        <v>1023950</v>
      </c>
      <c r="BA61" s="345">
        <f t="shared" si="58"/>
        <v>1570.4754601226994</v>
      </c>
      <c r="BB61" s="345">
        <v>91960</v>
      </c>
      <c r="BC61" s="345">
        <v>5940</v>
      </c>
      <c r="BD61" s="336">
        <f t="shared" si="67"/>
        <v>3070050</v>
      </c>
      <c r="BE61" s="346">
        <f t="shared" si="59"/>
        <v>4708.6656441717787</v>
      </c>
      <c r="BF61" s="1132">
        <v>145</v>
      </c>
      <c r="BG61" s="1132">
        <v>55</v>
      </c>
      <c r="BH61" s="1132">
        <v>30</v>
      </c>
      <c r="BI61" s="1132">
        <f>SUM(BF61:BH61)</f>
        <v>230</v>
      </c>
      <c r="BJ61" s="338">
        <f t="shared" si="80"/>
        <v>13348.04347826087</v>
      </c>
      <c r="BK61" s="1120">
        <v>23.5</v>
      </c>
      <c r="BL61" s="1120">
        <v>30.8</v>
      </c>
      <c r="BM61" s="1135">
        <v>1</v>
      </c>
      <c r="BN61" s="1133">
        <v>3</v>
      </c>
      <c r="BO61" s="1133">
        <v>3</v>
      </c>
      <c r="BP61" s="356">
        <f t="shared" si="61"/>
        <v>2.3333333333333335</v>
      </c>
      <c r="BQ61" s="1111"/>
      <c r="BR61" s="1111"/>
    </row>
    <row r="62" spans="1:70" s="1035" customFormat="1" ht="47" customHeight="1">
      <c r="A62" s="1117">
        <v>21</v>
      </c>
      <c r="B62" s="1112" t="s">
        <v>10</v>
      </c>
      <c r="C62" s="343">
        <v>509</v>
      </c>
      <c r="D62" s="344">
        <v>1506700</v>
      </c>
      <c r="E62" s="344">
        <f t="shared" si="50"/>
        <v>2960.1178781925346</v>
      </c>
      <c r="F62" s="344">
        <v>809450</v>
      </c>
      <c r="G62" s="345">
        <f t="shared" si="51"/>
        <v>1590.2750491159136</v>
      </c>
      <c r="H62" s="345">
        <v>28600</v>
      </c>
      <c r="I62" s="345"/>
      <c r="J62" s="336">
        <f t="shared" si="52"/>
        <v>2344750</v>
      </c>
      <c r="K62" s="344">
        <f t="shared" si="76"/>
        <v>4606.5815324165033</v>
      </c>
      <c r="L62" s="1118"/>
      <c r="M62" s="1118"/>
      <c r="N62" s="1118"/>
      <c r="O62" s="1132">
        <v>149</v>
      </c>
      <c r="P62" s="338">
        <f t="shared" si="77"/>
        <v>15736.577181208053</v>
      </c>
      <c r="Q62" s="1136">
        <v>19.3</v>
      </c>
      <c r="R62" s="1136">
        <v>28.6</v>
      </c>
      <c r="S62" s="1143">
        <v>5</v>
      </c>
      <c r="T62" s="1143">
        <v>5</v>
      </c>
      <c r="U62" s="1133">
        <v>3</v>
      </c>
      <c r="V62" s="356">
        <f t="shared" si="53"/>
        <v>4.333333333333333</v>
      </c>
      <c r="W62" s="1111"/>
      <c r="X62" s="1117">
        <v>21</v>
      </c>
      <c r="Y62" s="1130" t="s">
        <v>669</v>
      </c>
      <c r="Z62" s="343">
        <v>468</v>
      </c>
      <c r="AA62" s="344">
        <v>1234050</v>
      </c>
      <c r="AB62" s="344">
        <f t="shared" si="54"/>
        <v>2636.8589743589741</v>
      </c>
      <c r="AC62" s="344">
        <v>693850</v>
      </c>
      <c r="AD62" s="345">
        <f t="shared" si="55"/>
        <v>1482.58547008547</v>
      </c>
      <c r="AE62" s="345">
        <v>37400</v>
      </c>
      <c r="AF62" s="345">
        <v>2970</v>
      </c>
      <c r="AG62" s="336">
        <f t="shared" si="63"/>
        <v>1968270</v>
      </c>
      <c r="AH62" s="344">
        <f t="shared" si="78"/>
        <v>4205.7051282051279</v>
      </c>
      <c r="AI62" s="1118"/>
      <c r="AJ62" s="1118"/>
      <c r="AK62" s="1118"/>
      <c r="AL62" s="1118">
        <f t="shared" si="65"/>
        <v>0</v>
      </c>
      <c r="AM62" s="338" t="e">
        <f t="shared" si="79"/>
        <v>#DIV/0!</v>
      </c>
      <c r="AN62" s="1136">
        <v>22.3</v>
      </c>
      <c r="AO62" s="1136">
        <v>34.700000000000003</v>
      </c>
      <c r="AP62" s="1133">
        <v>3</v>
      </c>
      <c r="AQ62" s="1133">
        <v>3</v>
      </c>
      <c r="AR62" s="1133">
        <v>3</v>
      </c>
      <c r="AS62" s="356">
        <f t="shared" si="56"/>
        <v>3</v>
      </c>
      <c r="AT62" s="1111"/>
      <c r="AU62" s="1170">
        <v>21</v>
      </c>
      <c r="AV62" s="1130" t="s">
        <v>670</v>
      </c>
      <c r="AW62" s="343">
        <v>543</v>
      </c>
      <c r="AX62" s="344">
        <v>1507550</v>
      </c>
      <c r="AY62" s="344">
        <f t="shared" si="57"/>
        <v>2776.3351749539593</v>
      </c>
      <c r="AZ62" s="344">
        <v>817700</v>
      </c>
      <c r="BA62" s="345">
        <f t="shared" si="58"/>
        <v>1505.8931860036832</v>
      </c>
      <c r="BB62" s="345">
        <v>21010</v>
      </c>
      <c r="BC62" s="345"/>
      <c r="BD62" s="336">
        <f t="shared" si="67"/>
        <v>2346260</v>
      </c>
      <c r="BE62" s="346">
        <f t="shared" si="59"/>
        <v>4320.9208103130759</v>
      </c>
      <c r="BF62" s="1132">
        <v>137.75</v>
      </c>
      <c r="BG62" s="1132">
        <v>55</v>
      </c>
      <c r="BH62" s="1132">
        <v>53.5</v>
      </c>
      <c r="BI62" s="1132">
        <f t="shared" ref="BI62:BI67" si="81">SUM(BF62:BH62)</f>
        <v>246.25</v>
      </c>
      <c r="BJ62" s="338">
        <f t="shared" si="80"/>
        <v>9527.9593908629449</v>
      </c>
      <c r="BK62" s="1120">
        <v>25.6</v>
      </c>
      <c r="BL62" s="1120">
        <v>32.9</v>
      </c>
      <c r="BM62" s="1143">
        <v>5</v>
      </c>
      <c r="BN62" s="1133">
        <v>3</v>
      </c>
      <c r="BO62" s="1143">
        <v>5</v>
      </c>
      <c r="BP62" s="356">
        <f t="shared" si="61"/>
        <v>4.333333333333333</v>
      </c>
      <c r="BQ62" s="1111"/>
      <c r="BR62" s="1111"/>
    </row>
    <row r="63" spans="1:70" s="1035" customFormat="1" ht="47" customHeight="1">
      <c r="A63" s="1117">
        <v>22</v>
      </c>
      <c r="B63" s="1166" t="s">
        <v>11</v>
      </c>
      <c r="C63" s="1123">
        <v>717</v>
      </c>
      <c r="D63" s="1124">
        <v>2006050</v>
      </c>
      <c r="E63" s="1124">
        <f t="shared" si="50"/>
        <v>2797.8382147838215</v>
      </c>
      <c r="F63" s="1124">
        <v>996400</v>
      </c>
      <c r="G63" s="1124">
        <f t="shared" si="51"/>
        <v>1389.679218967922</v>
      </c>
      <c r="H63" s="1124">
        <v>11000</v>
      </c>
      <c r="I63" s="1124"/>
      <c r="J63" s="1123">
        <f t="shared" si="52"/>
        <v>3013450</v>
      </c>
      <c r="K63" s="1124">
        <f>J63/C63</f>
        <v>4202.8591352859139</v>
      </c>
      <c r="L63" s="1125"/>
      <c r="M63" s="1125"/>
      <c r="N63" s="1125"/>
      <c r="O63" s="1142">
        <v>170.5</v>
      </c>
      <c r="P63" s="1126">
        <f>J63/O63</f>
        <v>17674.193548387098</v>
      </c>
      <c r="Q63" s="1144">
        <v>18.2</v>
      </c>
      <c r="R63" s="1144">
        <v>29.4</v>
      </c>
      <c r="S63" s="1143">
        <v>5</v>
      </c>
      <c r="T63" s="1143">
        <v>5</v>
      </c>
      <c r="U63" s="1143">
        <v>5</v>
      </c>
      <c r="V63" s="356">
        <f t="shared" si="53"/>
        <v>5</v>
      </c>
      <c r="W63" s="1111"/>
      <c r="X63" s="1117">
        <v>22</v>
      </c>
      <c r="Y63" s="1112" t="s">
        <v>670</v>
      </c>
      <c r="Z63" s="343">
        <v>396</v>
      </c>
      <c r="AA63" s="344">
        <v>1279800</v>
      </c>
      <c r="AB63" s="344">
        <f t="shared" si="54"/>
        <v>3231.818181818182</v>
      </c>
      <c r="AC63" s="344">
        <v>634000</v>
      </c>
      <c r="AD63" s="345">
        <f t="shared" si="55"/>
        <v>1601.0101010101009</v>
      </c>
      <c r="AE63" s="345">
        <v>27500</v>
      </c>
      <c r="AF63" s="345">
        <v>0</v>
      </c>
      <c r="AG63" s="336">
        <f t="shared" si="63"/>
        <v>1941300</v>
      </c>
      <c r="AH63" s="344">
        <f>AG63/Z63</f>
        <v>4902.272727272727</v>
      </c>
      <c r="AI63" s="1118"/>
      <c r="AJ63" s="1118"/>
      <c r="AK63" s="1118"/>
      <c r="AL63" s="1118">
        <f t="shared" si="65"/>
        <v>0</v>
      </c>
      <c r="AM63" s="338" t="e">
        <f>AG63/AL63</f>
        <v>#DIV/0!</v>
      </c>
      <c r="AN63" s="1136">
        <v>23.9</v>
      </c>
      <c r="AO63" s="1136">
        <v>34.700000000000003</v>
      </c>
      <c r="AP63" s="1133">
        <v>3</v>
      </c>
      <c r="AQ63" s="1133">
        <v>3</v>
      </c>
      <c r="AR63" s="1133">
        <v>3</v>
      </c>
      <c r="AS63" s="356">
        <f t="shared" si="56"/>
        <v>3</v>
      </c>
      <c r="AT63" s="1111"/>
      <c r="AU63" s="1117">
        <v>22</v>
      </c>
      <c r="AV63" s="1112" t="s">
        <v>7</v>
      </c>
      <c r="AW63" s="343">
        <v>339</v>
      </c>
      <c r="AX63" s="344">
        <f>1130680+3000</f>
        <v>1133680</v>
      </c>
      <c r="AY63" s="344">
        <f t="shared" si="57"/>
        <v>3344.1887905604722</v>
      </c>
      <c r="AZ63" s="344">
        <v>543050</v>
      </c>
      <c r="BA63" s="345">
        <f t="shared" si="58"/>
        <v>1601.9174041297936</v>
      </c>
      <c r="BB63" s="345">
        <v>51150</v>
      </c>
      <c r="BC63" s="345"/>
      <c r="BD63" s="336">
        <f t="shared" si="67"/>
        <v>1727880</v>
      </c>
      <c r="BE63" s="346">
        <f t="shared" si="59"/>
        <v>5096.9911504424781</v>
      </c>
      <c r="BF63" s="1132">
        <v>110.5</v>
      </c>
      <c r="BG63" s="1132">
        <v>27</v>
      </c>
      <c r="BH63" s="1132">
        <v>33.75</v>
      </c>
      <c r="BI63" s="1132">
        <f t="shared" si="81"/>
        <v>171.25</v>
      </c>
      <c r="BJ63" s="338">
        <f>BD63/BI63</f>
        <v>10089.810218978102</v>
      </c>
      <c r="BK63" s="1120">
        <v>25.4</v>
      </c>
      <c r="BL63" s="1120">
        <v>33.5</v>
      </c>
      <c r="BM63" s="1133">
        <v>3</v>
      </c>
      <c r="BN63" s="1133">
        <v>3</v>
      </c>
      <c r="BO63" s="1133">
        <v>3</v>
      </c>
      <c r="BP63" s="356">
        <f t="shared" si="61"/>
        <v>3</v>
      </c>
      <c r="BQ63" s="1111"/>
      <c r="BR63" s="1111"/>
    </row>
    <row r="64" spans="1:70" s="1035" customFormat="1" ht="47" customHeight="1">
      <c r="A64" s="1117">
        <v>23</v>
      </c>
      <c r="B64" s="1130" t="s">
        <v>669</v>
      </c>
      <c r="C64" s="343">
        <v>453</v>
      </c>
      <c r="D64" s="344">
        <v>1227450</v>
      </c>
      <c r="E64" s="344">
        <f t="shared" si="50"/>
        <v>2709.6026490066224</v>
      </c>
      <c r="F64" s="344">
        <v>618100</v>
      </c>
      <c r="G64" s="345">
        <f t="shared" si="51"/>
        <v>1364.4591611479029</v>
      </c>
      <c r="H64" s="345">
        <v>11000</v>
      </c>
      <c r="I64" s="345"/>
      <c r="J64" s="336">
        <f t="shared" si="52"/>
        <v>1856550</v>
      </c>
      <c r="K64" s="344">
        <f>J64/C64</f>
        <v>4098.3443708609275</v>
      </c>
      <c r="L64" s="1118"/>
      <c r="M64" s="1118"/>
      <c r="N64" s="1118"/>
      <c r="O64" s="1132">
        <v>173.5</v>
      </c>
      <c r="P64" s="338">
        <f t="shared" ref="P64:P69" si="82">J64/O64</f>
        <v>10700.57636887608</v>
      </c>
      <c r="Q64" s="1136">
        <v>21.2</v>
      </c>
      <c r="R64" s="1136">
        <v>28.3</v>
      </c>
      <c r="S64" s="1143">
        <v>5</v>
      </c>
      <c r="T64" s="1143">
        <v>5</v>
      </c>
      <c r="U64" s="1143">
        <v>5</v>
      </c>
      <c r="V64" s="356">
        <f t="shared" si="53"/>
        <v>5</v>
      </c>
      <c r="W64" s="1111"/>
      <c r="X64" s="1117">
        <v>23</v>
      </c>
      <c r="Y64" s="1112" t="s">
        <v>7</v>
      </c>
      <c r="Z64" s="343">
        <v>322</v>
      </c>
      <c r="AA64" s="345">
        <v>862150</v>
      </c>
      <c r="AB64" s="345">
        <f t="shared" si="54"/>
        <v>2677.4844720496894</v>
      </c>
      <c r="AC64" s="345">
        <v>452400</v>
      </c>
      <c r="AD64" s="345">
        <f t="shared" si="55"/>
        <v>1404.9689440993789</v>
      </c>
      <c r="AE64" s="345">
        <v>56100</v>
      </c>
      <c r="AF64" s="345">
        <v>0</v>
      </c>
      <c r="AG64" s="336">
        <f t="shared" si="63"/>
        <v>1370650</v>
      </c>
      <c r="AH64" s="344">
        <f>AG64/Z64</f>
        <v>4256.6770186335407</v>
      </c>
      <c r="AI64" s="1118"/>
      <c r="AJ64" s="1118"/>
      <c r="AK64" s="1118"/>
      <c r="AL64" s="1118">
        <f t="shared" si="65"/>
        <v>0</v>
      </c>
      <c r="AM64" s="338" t="e">
        <f t="shared" ref="AM64:AM69" si="83">AG64/AL64</f>
        <v>#DIV/0!</v>
      </c>
      <c r="AN64" s="1136">
        <v>26.1</v>
      </c>
      <c r="AO64" s="1136">
        <v>31.4</v>
      </c>
      <c r="AP64" s="1133">
        <v>3</v>
      </c>
      <c r="AQ64" s="1135">
        <v>1</v>
      </c>
      <c r="AR64" s="1133">
        <v>3</v>
      </c>
      <c r="AS64" s="356">
        <f t="shared" si="56"/>
        <v>2.3333333333333335</v>
      </c>
      <c r="AT64" s="1111"/>
      <c r="AU64" s="1117">
        <v>23</v>
      </c>
      <c r="AV64" s="1112" t="s">
        <v>8</v>
      </c>
      <c r="AW64" s="343">
        <v>525</v>
      </c>
      <c r="AX64" s="344">
        <v>1494850</v>
      </c>
      <c r="AY64" s="344">
        <f t="shared" si="57"/>
        <v>2847.3333333333335</v>
      </c>
      <c r="AZ64" s="344">
        <v>826550</v>
      </c>
      <c r="BA64" s="345">
        <f t="shared" si="58"/>
        <v>1574.3809523809523</v>
      </c>
      <c r="BB64" s="345">
        <v>26510</v>
      </c>
      <c r="BC64" s="345">
        <v>2970</v>
      </c>
      <c r="BD64" s="336">
        <f t="shared" si="67"/>
        <v>2350880</v>
      </c>
      <c r="BE64" s="346">
        <f t="shared" si="59"/>
        <v>4477.8666666666668</v>
      </c>
      <c r="BF64" s="1132">
        <v>105.75</v>
      </c>
      <c r="BG64" s="1132">
        <v>27.75</v>
      </c>
      <c r="BH64" s="1132">
        <v>50.58</v>
      </c>
      <c r="BI64" s="1132">
        <f t="shared" si="81"/>
        <v>184.07999999999998</v>
      </c>
      <c r="BJ64" s="338">
        <f t="shared" ref="BJ64:BJ69" si="84">BD64/BI64</f>
        <v>12770.969143850501</v>
      </c>
      <c r="BK64" s="1120">
        <v>24.9</v>
      </c>
      <c r="BL64" s="1120">
        <v>34.9</v>
      </c>
      <c r="BM64" s="1143">
        <v>5</v>
      </c>
      <c r="BN64" s="1133">
        <v>3</v>
      </c>
      <c r="BO64" s="1133">
        <v>3</v>
      </c>
      <c r="BP64" s="356">
        <f t="shared" si="61"/>
        <v>3.6666666666666665</v>
      </c>
      <c r="BQ64" s="1111"/>
      <c r="BR64" s="1111"/>
    </row>
    <row r="65" spans="1:70" s="1035" customFormat="1" ht="47" customHeight="1">
      <c r="A65" s="1117">
        <v>24</v>
      </c>
      <c r="B65" s="1112" t="s">
        <v>670</v>
      </c>
      <c r="C65" s="343">
        <v>314</v>
      </c>
      <c r="D65" s="344">
        <v>870800</v>
      </c>
      <c r="E65" s="344">
        <f t="shared" si="50"/>
        <v>2773.248407643312</v>
      </c>
      <c r="F65" s="344">
        <v>476550</v>
      </c>
      <c r="G65" s="345">
        <f t="shared" si="51"/>
        <v>1517.6751592356688</v>
      </c>
      <c r="H65" s="345">
        <v>24750</v>
      </c>
      <c r="I65" s="345"/>
      <c r="J65" s="336">
        <f t="shared" si="52"/>
        <v>1372100</v>
      </c>
      <c r="K65" s="344">
        <f>J65/C65</f>
        <v>4369.7452229299361</v>
      </c>
      <c r="L65" s="1118"/>
      <c r="M65" s="1118"/>
      <c r="N65" s="1118"/>
      <c r="O65" s="1132">
        <v>124.5</v>
      </c>
      <c r="P65" s="338">
        <f t="shared" si="82"/>
        <v>11020.883534136547</v>
      </c>
      <c r="Q65" s="1136">
        <v>22.7</v>
      </c>
      <c r="R65" s="1136">
        <v>29.2</v>
      </c>
      <c r="S65" s="1133">
        <v>3</v>
      </c>
      <c r="T65" s="1133">
        <v>3</v>
      </c>
      <c r="U65" s="1133">
        <v>3</v>
      </c>
      <c r="V65" s="356">
        <f t="shared" si="53"/>
        <v>3</v>
      </c>
      <c r="W65" s="1111"/>
      <c r="X65" s="1117">
        <v>24</v>
      </c>
      <c r="Y65" s="1112" t="s">
        <v>8</v>
      </c>
      <c r="Z65" s="343">
        <v>272</v>
      </c>
      <c r="AA65" s="345">
        <f>721000+1600</f>
        <v>722600</v>
      </c>
      <c r="AB65" s="345">
        <f t="shared" si="54"/>
        <v>2656.6176470588234</v>
      </c>
      <c r="AC65" s="345">
        <v>385000</v>
      </c>
      <c r="AD65" s="345">
        <f t="shared" si="55"/>
        <v>1415.4411764705883</v>
      </c>
      <c r="AE65" s="345">
        <v>13200</v>
      </c>
      <c r="AF65" s="345">
        <v>2970</v>
      </c>
      <c r="AG65" s="336">
        <f t="shared" si="63"/>
        <v>1123770</v>
      </c>
      <c r="AH65" s="344">
        <f>AG65/Z65</f>
        <v>4131.5073529411766</v>
      </c>
      <c r="AI65" s="1118"/>
      <c r="AJ65" s="1118"/>
      <c r="AK65" s="1118"/>
      <c r="AL65" s="1118">
        <f t="shared" si="65"/>
        <v>0</v>
      </c>
      <c r="AM65" s="338" t="e">
        <f t="shared" si="83"/>
        <v>#DIV/0!</v>
      </c>
      <c r="AN65" s="1136">
        <v>24.2</v>
      </c>
      <c r="AO65" s="1136">
        <v>27.8</v>
      </c>
      <c r="AP65" s="1135">
        <v>1</v>
      </c>
      <c r="AQ65" s="1133">
        <v>3</v>
      </c>
      <c r="AR65" s="1133">
        <v>3</v>
      </c>
      <c r="AS65" s="356">
        <f t="shared" si="56"/>
        <v>2.3333333333333335</v>
      </c>
      <c r="AT65" s="1111"/>
      <c r="AU65" s="1117">
        <v>24</v>
      </c>
      <c r="AV65" s="1112" t="s">
        <v>9</v>
      </c>
      <c r="AW65" s="343">
        <v>452</v>
      </c>
      <c r="AX65" s="344">
        <v>1258850</v>
      </c>
      <c r="AY65" s="344">
        <f t="shared" si="57"/>
        <v>2785.0663716814161</v>
      </c>
      <c r="AZ65" s="344">
        <v>645700</v>
      </c>
      <c r="BA65" s="345">
        <f t="shared" si="58"/>
        <v>1428.5398230088495</v>
      </c>
      <c r="BB65" s="345">
        <v>37400</v>
      </c>
      <c r="BC65" s="345"/>
      <c r="BD65" s="336">
        <f t="shared" si="67"/>
        <v>1941950</v>
      </c>
      <c r="BE65" s="346">
        <f t="shared" si="59"/>
        <v>4296.3495575221241</v>
      </c>
      <c r="BF65" s="1132">
        <v>106.5</v>
      </c>
      <c r="BG65" s="1132">
        <v>33</v>
      </c>
      <c r="BH65" s="1132">
        <v>26.25</v>
      </c>
      <c r="BI65" s="1132">
        <f t="shared" si="81"/>
        <v>165.75</v>
      </c>
      <c r="BJ65" s="338">
        <f t="shared" si="84"/>
        <v>11716.138763197587</v>
      </c>
      <c r="BK65" s="1120">
        <v>23.9</v>
      </c>
      <c r="BL65" s="1120">
        <v>35.299999999999997</v>
      </c>
      <c r="BM65" s="1143">
        <v>5</v>
      </c>
      <c r="BN65" s="1143">
        <v>5</v>
      </c>
      <c r="BO65" s="1143">
        <v>5</v>
      </c>
      <c r="BP65" s="356">
        <f t="shared" si="61"/>
        <v>5</v>
      </c>
      <c r="BQ65" s="1111"/>
      <c r="BR65" s="1111"/>
    </row>
    <row r="66" spans="1:70" s="1035" customFormat="1" ht="47" customHeight="1">
      <c r="A66" s="1117">
        <v>25</v>
      </c>
      <c r="B66" s="1112" t="s">
        <v>7</v>
      </c>
      <c r="C66" s="343">
        <v>315</v>
      </c>
      <c r="D66" s="344">
        <v>1021400</v>
      </c>
      <c r="E66" s="344">
        <f t="shared" si="50"/>
        <v>3242.5396825396824</v>
      </c>
      <c r="F66" s="344">
        <v>573500</v>
      </c>
      <c r="G66" s="345">
        <f t="shared" si="51"/>
        <v>1820.6349206349207</v>
      </c>
      <c r="H66" s="345">
        <v>6050</v>
      </c>
      <c r="I66" s="345"/>
      <c r="J66" s="336">
        <f t="shared" si="52"/>
        <v>1600950</v>
      </c>
      <c r="K66" s="346">
        <f>J66/C66</f>
        <v>5082.3809523809523</v>
      </c>
      <c r="L66" s="1132"/>
      <c r="M66" s="1132"/>
      <c r="N66" s="1132"/>
      <c r="O66" s="1132">
        <v>124.5</v>
      </c>
      <c r="P66" s="338">
        <f t="shared" si="82"/>
        <v>12859.036144578313</v>
      </c>
      <c r="Q66" s="1136">
        <v>24.8</v>
      </c>
      <c r="R66" s="1136">
        <v>29.8</v>
      </c>
      <c r="S66" s="1135">
        <v>1</v>
      </c>
      <c r="T66" s="1133">
        <v>3</v>
      </c>
      <c r="U66" s="1135">
        <v>1</v>
      </c>
      <c r="V66" s="356">
        <f>SUM(S66:U66)/3</f>
        <v>1.6666666666666667</v>
      </c>
      <c r="W66" s="1111"/>
      <c r="X66" s="1117">
        <v>25</v>
      </c>
      <c r="Y66" s="1112" t="s">
        <v>9</v>
      </c>
      <c r="Z66" s="343">
        <v>467</v>
      </c>
      <c r="AA66" s="345">
        <v>1222450</v>
      </c>
      <c r="AB66" s="345">
        <f t="shared" si="54"/>
        <v>2617.6659528907921</v>
      </c>
      <c r="AC66" s="345">
        <v>653150</v>
      </c>
      <c r="AD66" s="345">
        <f t="shared" si="55"/>
        <v>1398.6081370449679</v>
      </c>
      <c r="AE66" s="345">
        <v>26950</v>
      </c>
      <c r="AF66" s="345">
        <v>2970</v>
      </c>
      <c r="AG66" s="336">
        <f t="shared" si="63"/>
        <v>1905520</v>
      </c>
      <c r="AH66" s="346">
        <f>AG66/Z66</f>
        <v>4080.3426124197003</v>
      </c>
      <c r="AI66" s="1132"/>
      <c r="AJ66" s="1132"/>
      <c r="AK66" s="1132"/>
      <c r="AL66" s="1132">
        <f>SUM(AI66:AK66)</f>
        <v>0</v>
      </c>
      <c r="AM66" s="338" t="e">
        <f t="shared" si="83"/>
        <v>#DIV/0!</v>
      </c>
      <c r="AN66" s="1136">
        <v>20.6</v>
      </c>
      <c r="AO66" s="1136">
        <v>26.8</v>
      </c>
      <c r="AP66" s="1133">
        <v>3</v>
      </c>
      <c r="AQ66" s="1143">
        <v>5</v>
      </c>
      <c r="AR66" s="1133">
        <v>3</v>
      </c>
      <c r="AS66" s="356">
        <f>SUM(AP66:AR66)/3</f>
        <v>3.6666666666666665</v>
      </c>
      <c r="AT66" s="1111"/>
      <c r="AU66" s="1117">
        <v>25</v>
      </c>
      <c r="AV66" s="1112" t="s">
        <v>10</v>
      </c>
      <c r="AW66" s="343">
        <v>640</v>
      </c>
      <c r="AX66" s="344">
        <v>1800100</v>
      </c>
      <c r="AY66" s="344">
        <f t="shared" si="57"/>
        <v>2812.65625</v>
      </c>
      <c r="AZ66" s="344">
        <v>995350</v>
      </c>
      <c r="BA66" s="345">
        <f t="shared" si="58"/>
        <v>1555.234375</v>
      </c>
      <c r="BB66" s="345">
        <v>68750</v>
      </c>
      <c r="BC66" s="345"/>
      <c r="BD66" s="336">
        <f t="shared" si="67"/>
        <v>2864200</v>
      </c>
      <c r="BE66" s="346">
        <f t="shared" si="59"/>
        <v>4475.3125</v>
      </c>
      <c r="BF66" s="1132">
        <v>119</v>
      </c>
      <c r="BG66" s="1132">
        <v>38.5</v>
      </c>
      <c r="BH66" s="1132">
        <v>87.61</v>
      </c>
      <c r="BI66" s="1132">
        <f t="shared" si="81"/>
        <v>245.11</v>
      </c>
      <c r="BJ66" s="338">
        <f t="shared" si="84"/>
        <v>11685.365754151197</v>
      </c>
      <c r="BK66" s="1134">
        <v>23.6</v>
      </c>
      <c r="BL66" s="1120">
        <v>35.700000000000003</v>
      </c>
      <c r="BM66" s="1143">
        <v>5</v>
      </c>
      <c r="BN66" s="1133">
        <v>3</v>
      </c>
      <c r="BO66" s="1133">
        <v>3</v>
      </c>
      <c r="BP66" s="356">
        <f>SUM(BM66:BO66)/3</f>
        <v>3.6666666666666665</v>
      </c>
      <c r="BQ66" s="1111"/>
      <c r="BR66" s="1111"/>
    </row>
    <row r="67" spans="1:70" s="1035" customFormat="1" ht="47" customHeight="1">
      <c r="A67" s="1117">
        <v>26</v>
      </c>
      <c r="B67" s="1112" t="s">
        <v>8</v>
      </c>
      <c r="C67" s="343">
        <v>334</v>
      </c>
      <c r="D67" s="344">
        <v>860500</v>
      </c>
      <c r="E67" s="344">
        <f t="shared" si="50"/>
        <v>2576.3473053892217</v>
      </c>
      <c r="F67" s="344">
        <v>520450</v>
      </c>
      <c r="G67" s="345">
        <f t="shared" si="51"/>
        <v>1558.2335329341317</v>
      </c>
      <c r="H67" s="345">
        <v>10450</v>
      </c>
      <c r="I67" s="345"/>
      <c r="J67" s="336">
        <f t="shared" si="52"/>
        <v>1391400</v>
      </c>
      <c r="K67" s="346">
        <f t="shared" ref="K67:K72" si="85">J67/C67</f>
        <v>4165.868263473054</v>
      </c>
      <c r="L67" s="1132"/>
      <c r="M67" s="1132"/>
      <c r="N67" s="1132"/>
      <c r="O67" s="1132">
        <v>125.5</v>
      </c>
      <c r="P67" s="338">
        <f t="shared" si="82"/>
        <v>11086.852589641434</v>
      </c>
      <c r="Q67" s="1136">
        <v>24</v>
      </c>
      <c r="R67" s="1136">
        <v>32.700000000000003</v>
      </c>
      <c r="S67" s="1143">
        <v>5</v>
      </c>
      <c r="T67" s="1143">
        <v>5</v>
      </c>
      <c r="U67" s="1143">
        <v>5</v>
      </c>
      <c r="V67" s="356">
        <f t="shared" ref="V67:V72" si="86">SUM(S67:U67)/3</f>
        <v>5</v>
      </c>
      <c r="W67" s="1111"/>
      <c r="X67" s="1117">
        <v>26</v>
      </c>
      <c r="Y67" s="1112" t="s">
        <v>10</v>
      </c>
      <c r="Z67" s="343">
        <v>460</v>
      </c>
      <c r="AA67" s="345">
        <v>1526050</v>
      </c>
      <c r="AB67" s="345">
        <f t="shared" si="54"/>
        <v>3317.5</v>
      </c>
      <c r="AC67" s="345">
        <v>877300</v>
      </c>
      <c r="AD67" s="345">
        <f t="shared" si="55"/>
        <v>1907.1739130434783</v>
      </c>
      <c r="AE67" s="345">
        <v>41250</v>
      </c>
      <c r="AF67" s="345">
        <v>2970</v>
      </c>
      <c r="AG67" s="336">
        <f t="shared" si="63"/>
        <v>2447570</v>
      </c>
      <c r="AH67" s="346">
        <f t="shared" ref="AH67:AH72" si="87">AG67/Z67</f>
        <v>5320.804347826087</v>
      </c>
      <c r="AI67" s="1132"/>
      <c r="AJ67" s="1132"/>
      <c r="AK67" s="1132"/>
      <c r="AL67" s="1132">
        <f t="shared" ref="AL67:AL72" si="88">SUM(AI67:AK67)</f>
        <v>0</v>
      </c>
      <c r="AM67" s="338" t="e">
        <f t="shared" si="83"/>
        <v>#DIV/0!</v>
      </c>
      <c r="AN67" s="1136">
        <v>20.6</v>
      </c>
      <c r="AO67" s="1136">
        <v>28.9</v>
      </c>
      <c r="AP67" s="1133">
        <v>3</v>
      </c>
      <c r="AQ67" s="1133">
        <v>3</v>
      </c>
      <c r="AR67" s="1133">
        <v>3</v>
      </c>
      <c r="AS67" s="356">
        <f t="shared" ref="AS67:AS72" si="89">SUM(AP67:AR67)/3</f>
        <v>3</v>
      </c>
      <c r="AT67" s="1111"/>
      <c r="AU67" s="1117">
        <v>26</v>
      </c>
      <c r="AV67" s="1166" t="s">
        <v>11</v>
      </c>
      <c r="AW67" s="1123">
        <v>730</v>
      </c>
      <c r="AX67" s="1124">
        <v>2280000</v>
      </c>
      <c r="AY67" s="1124">
        <f t="shared" si="57"/>
        <v>3123.2876712328766</v>
      </c>
      <c r="AZ67" s="1124">
        <v>1219700</v>
      </c>
      <c r="BA67" s="1124">
        <f t="shared" si="58"/>
        <v>1670.8219178082193</v>
      </c>
      <c r="BB67" s="1124">
        <v>95810</v>
      </c>
      <c r="BC67" s="1124">
        <v>5940</v>
      </c>
      <c r="BD67" s="1123">
        <f t="shared" si="67"/>
        <v>3601450</v>
      </c>
      <c r="BE67" s="1138">
        <f t="shared" si="59"/>
        <v>4933.4931506849316</v>
      </c>
      <c r="BF67" s="1142">
        <v>147</v>
      </c>
      <c r="BG67" s="1142">
        <v>30.75</v>
      </c>
      <c r="BH67" s="1142">
        <v>61</v>
      </c>
      <c r="BI67" s="1142">
        <f t="shared" si="81"/>
        <v>238.75</v>
      </c>
      <c r="BJ67" s="1126">
        <f t="shared" si="84"/>
        <v>15084.607329842933</v>
      </c>
      <c r="BK67" s="1127">
        <v>23.7</v>
      </c>
      <c r="BL67" s="1128">
        <v>27.6</v>
      </c>
      <c r="BM67" s="1133">
        <v>3</v>
      </c>
      <c r="BN67" s="1135">
        <v>1</v>
      </c>
      <c r="BO67" s="1133">
        <v>3</v>
      </c>
      <c r="BP67" s="356">
        <f t="shared" ref="BP67:BP72" si="90">SUM(BM67:BO67)/3</f>
        <v>2.3333333333333335</v>
      </c>
      <c r="BQ67" s="1111"/>
      <c r="BR67" s="1111"/>
    </row>
    <row r="68" spans="1:70" s="1035" customFormat="1" ht="47" customHeight="1">
      <c r="A68" s="1117">
        <v>27</v>
      </c>
      <c r="B68" s="1112" t="s">
        <v>9</v>
      </c>
      <c r="C68" s="343">
        <v>335</v>
      </c>
      <c r="D68" s="344">
        <v>1048850</v>
      </c>
      <c r="E68" s="344">
        <f t="shared" si="50"/>
        <v>3130.8955223880598</v>
      </c>
      <c r="F68" s="344">
        <v>578250</v>
      </c>
      <c r="G68" s="345">
        <f t="shared" si="51"/>
        <v>1726.1194029850747</v>
      </c>
      <c r="H68" s="345">
        <v>13750</v>
      </c>
      <c r="I68" s="345"/>
      <c r="J68" s="336">
        <f t="shared" si="52"/>
        <v>1640850</v>
      </c>
      <c r="K68" s="346">
        <f t="shared" si="85"/>
        <v>4898.059701492537</v>
      </c>
      <c r="L68" s="1132"/>
      <c r="M68" s="1132"/>
      <c r="N68" s="1132"/>
      <c r="O68" s="1132">
        <v>171</v>
      </c>
      <c r="P68" s="338">
        <f t="shared" si="82"/>
        <v>9595.6140350877195</v>
      </c>
      <c r="Q68" s="1136">
        <v>23.9</v>
      </c>
      <c r="R68" s="1136">
        <v>32.9</v>
      </c>
      <c r="S68" s="1133">
        <v>3</v>
      </c>
      <c r="T68" s="1143">
        <v>5</v>
      </c>
      <c r="U68" s="1143">
        <v>5</v>
      </c>
      <c r="V68" s="356">
        <f t="shared" si="86"/>
        <v>4.333333333333333</v>
      </c>
      <c r="W68" s="1111"/>
      <c r="X68" s="1117">
        <v>27</v>
      </c>
      <c r="Y68" s="1166" t="s">
        <v>11</v>
      </c>
      <c r="Z68" s="1123">
        <v>643</v>
      </c>
      <c r="AA68" s="1124">
        <v>2078300</v>
      </c>
      <c r="AB68" s="1124">
        <f t="shared" si="54"/>
        <v>3232.1928460342147</v>
      </c>
      <c r="AC68" s="1124">
        <v>1068150</v>
      </c>
      <c r="AD68" s="1124">
        <f t="shared" si="55"/>
        <v>1661.1975116640747</v>
      </c>
      <c r="AE68" s="1124">
        <v>67320</v>
      </c>
      <c r="AF68" s="1124">
        <v>0</v>
      </c>
      <c r="AG68" s="1123">
        <f t="shared" si="63"/>
        <v>3213770</v>
      </c>
      <c r="AH68" s="1138">
        <f t="shared" si="87"/>
        <v>4998.0870917573875</v>
      </c>
      <c r="AI68" s="1142"/>
      <c r="AJ68" s="1142"/>
      <c r="AK68" s="1142"/>
      <c r="AL68" s="1142">
        <f t="shared" si="88"/>
        <v>0</v>
      </c>
      <c r="AM68" s="1126" t="e">
        <f t="shared" si="83"/>
        <v>#DIV/0!</v>
      </c>
      <c r="AN68" s="1144">
        <v>20.7</v>
      </c>
      <c r="AO68" s="1144">
        <v>25.7</v>
      </c>
      <c r="AP68" s="1172">
        <v>3</v>
      </c>
      <c r="AQ68" s="1133">
        <v>3</v>
      </c>
      <c r="AR68" s="1135">
        <v>1</v>
      </c>
      <c r="AS68" s="356">
        <f t="shared" si="89"/>
        <v>2.3333333333333335</v>
      </c>
      <c r="AT68" s="1111"/>
      <c r="AU68" s="1117">
        <v>27</v>
      </c>
      <c r="AV68" s="1130" t="s">
        <v>669</v>
      </c>
      <c r="AW68" s="343">
        <v>525</v>
      </c>
      <c r="AX68" s="344">
        <v>1536250</v>
      </c>
      <c r="AY68" s="344">
        <f t="shared" si="57"/>
        <v>2926.1904761904761</v>
      </c>
      <c r="AZ68" s="344">
        <v>829450</v>
      </c>
      <c r="BA68" s="345">
        <f t="shared" si="58"/>
        <v>1579.9047619047619</v>
      </c>
      <c r="BB68" s="345">
        <v>44110</v>
      </c>
      <c r="BC68" s="345"/>
      <c r="BD68" s="336">
        <f t="shared" si="67"/>
        <v>2409810</v>
      </c>
      <c r="BE68" s="346">
        <f t="shared" si="59"/>
        <v>4590.1142857142859</v>
      </c>
      <c r="BF68" s="1132">
        <v>144.5</v>
      </c>
      <c r="BG68" s="1132">
        <v>49.75</v>
      </c>
      <c r="BH68" s="1132">
        <v>46.5</v>
      </c>
      <c r="BI68" s="1132">
        <f>SUM(BF68:BH68)</f>
        <v>240.75</v>
      </c>
      <c r="BJ68" s="338">
        <f t="shared" si="84"/>
        <v>10009.595015576324</v>
      </c>
      <c r="BK68" s="1120">
        <v>23.2</v>
      </c>
      <c r="BL68" s="1120">
        <v>29.5</v>
      </c>
      <c r="BM68" s="1133">
        <v>3</v>
      </c>
      <c r="BN68" s="1133">
        <v>3</v>
      </c>
      <c r="BO68" s="1143">
        <v>5</v>
      </c>
      <c r="BP68" s="356">
        <f t="shared" si="90"/>
        <v>3.6666666666666665</v>
      </c>
      <c r="BQ68" s="1111"/>
      <c r="BR68" s="1111"/>
    </row>
    <row r="69" spans="1:70" s="1035" customFormat="1" ht="47" customHeight="1">
      <c r="A69" s="1117">
        <v>28</v>
      </c>
      <c r="B69" s="1112" t="s">
        <v>10</v>
      </c>
      <c r="C69" s="343">
        <v>410</v>
      </c>
      <c r="D69" s="344">
        <v>1340600</v>
      </c>
      <c r="E69" s="344">
        <f t="shared" si="50"/>
        <v>3269.7560975609758</v>
      </c>
      <c r="F69" s="344">
        <v>737300</v>
      </c>
      <c r="G69" s="345">
        <f t="shared" si="51"/>
        <v>1798.2926829268292</v>
      </c>
      <c r="H69" s="345">
        <v>37400</v>
      </c>
      <c r="I69" s="345"/>
      <c r="J69" s="336">
        <f t="shared" si="52"/>
        <v>2115300</v>
      </c>
      <c r="K69" s="346">
        <f t="shared" si="85"/>
        <v>5159.2682926829266</v>
      </c>
      <c r="L69" s="1132"/>
      <c r="M69" s="1132"/>
      <c r="N69" s="1132"/>
      <c r="O69" s="1132">
        <v>162</v>
      </c>
      <c r="P69" s="338">
        <f t="shared" si="82"/>
        <v>13057.407407407407</v>
      </c>
      <c r="Q69" s="1136">
        <v>24.4</v>
      </c>
      <c r="R69" s="1136">
        <v>33.700000000000003</v>
      </c>
      <c r="S69" s="1133">
        <v>3</v>
      </c>
      <c r="T69" s="1143">
        <v>5</v>
      </c>
      <c r="U69" s="1143">
        <v>5</v>
      </c>
      <c r="V69" s="356">
        <f t="shared" si="86"/>
        <v>4.333333333333333</v>
      </c>
      <c r="W69" s="1111"/>
      <c r="X69" s="1117">
        <v>28</v>
      </c>
      <c r="Y69" s="1130" t="s">
        <v>669</v>
      </c>
      <c r="Z69" s="343">
        <v>394</v>
      </c>
      <c r="AA69" s="344">
        <v>1136250</v>
      </c>
      <c r="AB69" s="344">
        <f t="shared" si="54"/>
        <v>2883.8832487309646</v>
      </c>
      <c r="AC69" s="344">
        <v>582820</v>
      </c>
      <c r="AD69" s="345">
        <f t="shared" si="55"/>
        <v>1479.2385786802031</v>
      </c>
      <c r="AE69" s="345">
        <v>26400</v>
      </c>
      <c r="AF69" s="1145">
        <v>0</v>
      </c>
      <c r="AG69" s="336">
        <f t="shared" si="63"/>
        <v>1745470</v>
      </c>
      <c r="AH69" s="346">
        <f t="shared" si="87"/>
        <v>4430.1269035532996</v>
      </c>
      <c r="AI69" s="1132"/>
      <c r="AJ69" s="1132"/>
      <c r="AK69" s="1132"/>
      <c r="AL69" s="1132">
        <f t="shared" si="88"/>
        <v>0</v>
      </c>
      <c r="AM69" s="338" t="e">
        <f t="shared" si="83"/>
        <v>#DIV/0!</v>
      </c>
      <c r="AN69" s="1136">
        <v>20.7</v>
      </c>
      <c r="AO69" s="1136">
        <v>27.4</v>
      </c>
      <c r="AP69" s="1133">
        <v>3</v>
      </c>
      <c r="AQ69" s="1143">
        <v>5</v>
      </c>
      <c r="AR69" s="1133">
        <v>3</v>
      </c>
      <c r="AS69" s="356">
        <f t="shared" si="89"/>
        <v>3.6666666666666665</v>
      </c>
      <c r="AT69" s="1111"/>
      <c r="AU69" s="1117">
        <v>28</v>
      </c>
      <c r="AV69" s="1112" t="s">
        <v>670</v>
      </c>
      <c r="AW69" s="343">
        <v>305</v>
      </c>
      <c r="AX69" s="344">
        <v>842000</v>
      </c>
      <c r="AY69" s="344">
        <f t="shared" si="57"/>
        <v>2760.655737704918</v>
      </c>
      <c r="AZ69" s="344">
        <v>441750</v>
      </c>
      <c r="BA69" s="345">
        <f t="shared" si="58"/>
        <v>1448.360655737705</v>
      </c>
      <c r="BB69" s="345">
        <v>26840</v>
      </c>
      <c r="BC69" s="345"/>
      <c r="BD69" s="336">
        <f t="shared" si="67"/>
        <v>1310590</v>
      </c>
      <c r="BE69" s="346">
        <f t="shared" si="59"/>
        <v>4297.0163934426228</v>
      </c>
      <c r="BF69" s="1132">
        <v>98</v>
      </c>
      <c r="BG69" s="1132">
        <v>33</v>
      </c>
      <c r="BH69" s="1132">
        <v>0</v>
      </c>
      <c r="BI69" s="1132">
        <f>SUM(BF69:BH69)</f>
        <v>131</v>
      </c>
      <c r="BJ69" s="338">
        <f t="shared" si="84"/>
        <v>10004.503816793893</v>
      </c>
      <c r="BK69" s="1120">
        <v>23.9</v>
      </c>
      <c r="BL69" s="1120">
        <v>27.6</v>
      </c>
      <c r="BM69" s="1133">
        <v>3</v>
      </c>
      <c r="BN69" s="1135">
        <v>1</v>
      </c>
      <c r="BO69" s="1133">
        <v>3</v>
      </c>
      <c r="BP69" s="356">
        <f t="shared" si="90"/>
        <v>2.3333333333333335</v>
      </c>
      <c r="BQ69" s="1111"/>
      <c r="BR69" s="1111"/>
    </row>
    <row r="70" spans="1:70" s="1035" customFormat="1" ht="47" customHeight="1">
      <c r="A70" s="1117">
        <v>29</v>
      </c>
      <c r="B70" s="1166" t="s">
        <v>11</v>
      </c>
      <c r="C70" s="1123">
        <v>487</v>
      </c>
      <c r="D70" s="1124">
        <v>1599500</v>
      </c>
      <c r="E70" s="1124">
        <f t="shared" si="50"/>
        <v>3284.3942505133468</v>
      </c>
      <c r="F70" s="1124">
        <v>885150</v>
      </c>
      <c r="G70" s="1124">
        <f t="shared" si="51"/>
        <v>1817.5564681724845</v>
      </c>
      <c r="H70" s="1124">
        <v>28600</v>
      </c>
      <c r="I70" s="1124"/>
      <c r="J70" s="1123">
        <f t="shared" si="52"/>
        <v>2513250</v>
      </c>
      <c r="K70" s="1138">
        <f t="shared" si="85"/>
        <v>5160.6776180698153</v>
      </c>
      <c r="L70" s="1142"/>
      <c r="M70" s="1142"/>
      <c r="N70" s="1142"/>
      <c r="O70" s="1142">
        <v>167</v>
      </c>
      <c r="P70" s="1126">
        <f>J70/O70</f>
        <v>15049.40119760479</v>
      </c>
      <c r="Q70" s="1144">
        <v>24.9</v>
      </c>
      <c r="R70" s="1144">
        <v>34.4</v>
      </c>
      <c r="S70" s="1133">
        <v>3</v>
      </c>
      <c r="T70" s="1133">
        <v>3</v>
      </c>
      <c r="U70" s="1133">
        <v>3</v>
      </c>
      <c r="V70" s="356">
        <f t="shared" si="86"/>
        <v>3</v>
      </c>
      <c r="W70" s="1111"/>
      <c r="X70" s="1117">
        <v>29</v>
      </c>
      <c r="Y70" s="1112" t="s">
        <v>670</v>
      </c>
      <c r="Z70" s="343">
        <v>228</v>
      </c>
      <c r="AA70" s="344">
        <v>565750</v>
      </c>
      <c r="AB70" s="344">
        <f t="shared" si="54"/>
        <v>2481.3596491228072</v>
      </c>
      <c r="AC70" s="344">
        <v>359800</v>
      </c>
      <c r="AD70" s="345">
        <f t="shared" si="55"/>
        <v>1578.0701754385964</v>
      </c>
      <c r="AE70" s="345">
        <v>9900</v>
      </c>
      <c r="AF70" s="1145">
        <v>0</v>
      </c>
      <c r="AG70" s="336">
        <f t="shared" si="63"/>
        <v>935450</v>
      </c>
      <c r="AH70" s="346">
        <f t="shared" si="87"/>
        <v>4102.8508771929828</v>
      </c>
      <c r="AI70" s="1132"/>
      <c r="AJ70" s="1132"/>
      <c r="AK70" s="1132"/>
      <c r="AL70" s="1132">
        <f t="shared" si="88"/>
        <v>0</v>
      </c>
      <c r="AM70" s="338" t="e">
        <f>AG70/AL70</f>
        <v>#DIV/0!</v>
      </c>
      <c r="AN70" s="1136">
        <v>21.9</v>
      </c>
      <c r="AO70" s="1136">
        <v>24.1</v>
      </c>
      <c r="AP70" s="1135">
        <v>1</v>
      </c>
      <c r="AQ70" s="1135">
        <v>1</v>
      </c>
      <c r="AR70" s="1135">
        <v>1</v>
      </c>
      <c r="AS70" s="356">
        <f t="shared" si="89"/>
        <v>1</v>
      </c>
      <c r="AT70" s="1111"/>
      <c r="AU70" s="1117">
        <v>29</v>
      </c>
      <c r="AV70" s="1112" t="s">
        <v>7</v>
      </c>
      <c r="AW70" s="343">
        <v>449</v>
      </c>
      <c r="AX70" s="344">
        <v>1428500</v>
      </c>
      <c r="AY70" s="344">
        <f t="shared" si="57"/>
        <v>3181.5144766146991</v>
      </c>
      <c r="AZ70" s="344">
        <v>716800</v>
      </c>
      <c r="BA70" s="345">
        <f t="shared" si="58"/>
        <v>1596.4365256124722</v>
      </c>
      <c r="BB70" s="345">
        <v>27390</v>
      </c>
      <c r="BC70" s="345">
        <v>14850</v>
      </c>
      <c r="BD70" s="336">
        <f t="shared" si="67"/>
        <v>2187540</v>
      </c>
      <c r="BE70" s="346">
        <f t="shared" si="59"/>
        <v>4872.0267260579067</v>
      </c>
      <c r="BF70" s="1132">
        <v>109.75</v>
      </c>
      <c r="BG70" s="1132">
        <v>32.75</v>
      </c>
      <c r="BH70" s="1132">
        <v>35.409999999999997</v>
      </c>
      <c r="BI70" s="1132">
        <f>SUM(BF70:BH70)</f>
        <v>177.91</v>
      </c>
      <c r="BJ70" s="338">
        <f>BD70/BI70</f>
        <v>12295.76752290484</v>
      </c>
      <c r="BK70" s="1120">
        <v>22.9</v>
      </c>
      <c r="BL70" s="1120">
        <v>28.6</v>
      </c>
      <c r="BM70" s="1135">
        <v>1</v>
      </c>
      <c r="BN70" s="1133">
        <v>3</v>
      </c>
      <c r="BO70" s="1143">
        <v>5</v>
      </c>
      <c r="BP70" s="356">
        <f t="shared" si="90"/>
        <v>3</v>
      </c>
      <c r="BQ70" s="1111"/>
      <c r="BR70" s="1111"/>
    </row>
    <row r="71" spans="1:70" s="1035" customFormat="1" ht="47" customHeight="1">
      <c r="A71" s="1117">
        <v>30</v>
      </c>
      <c r="B71" s="1130" t="s">
        <v>669</v>
      </c>
      <c r="C71" s="343">
        <v>389</v>
      </c>
      <c r="D71" s="344">
        <v>1051700</v>
      </c>
      <c r="E71" s="344">
        <f t="shared" si="50"/>
        <v>2703.5989717223651</v>
      </c>
      <c r="F71" s="344">
        <v>601750</v>
      </c>
      <c r="G71" s="345">
        <f t="shared" si="51"/>
        <v>1546.9151670951157</v>
      </c>
      <c r="H71" s="345">
        <v>9900</v>
      </c>
      <c r="I71" s="345"/>
      <c r="J71" s="336">
        <f t="shared" si="52"/>
        <v>1663350</v>
      </c>
      <c r="K71" s="346">
        <f t="shared" si="85"/>
        <v>4275.9640102827761</v>
      </c>
      <c r="L71" s="1132"/>
      <c r="M71" s="1132"/>
      <c r="N71" s="1132"/>
      <c r="O71" s="1132">
        <v>178</v>
      </c>
      <c r="P71" s="338">
        <f>J71/O71</f>
        <v>9344.6629213483138</v>
      </c>
      <c r="Q71" s="1136">
        <v>26</v>
      </c>
      <c r="R71" s="1136">
        <v>29.9</v>
      </c>
      <c r="S71" s="1143">
        <v>5</v>
      </c>
      <c r="T71" s="1143">
        <v>5</v>
      </c>
      <c r="U71" s="1143">
        <v>5</v>
      </c>
      <c r="V71" s="356">
        <f t="shared" si="86"/>
        <v>5</v>
      </c>
      <c r="W71" s="1111"/>
      <c r="X71" s="1117">
        <v>30</v>
      </c>
      <c r="Y71" s="1112" t="s">
        <v>7</v>
      </c>
      <c r="Z71" s="343">
        <v>423</v>
      </c>
      <c r="AA71" s="344">
        <v>1120100</v>
      </c>
      <c r="AB71" s="344">
        <f t="shared" si="54"/>
        <v>2647.9905437352245</v>
      </c>
      <c r="AC71" s="344">
        <v>620580</v>
      </c>
      <c r="AD71" s="345">
        <f t="shared" si="55"/>
        <v>1467.0921985815603</v>
      </c>
      <c r="AE71" s="345">
        <v>22660</v>
      </c>
      <c r="AF71" s="1145">
        <v>5940</v>
      </c>
      <c r="AG71" s="336">
        <f t="shared" si="63"/>
        <v>1769280</v>
      </c>
      <c r="AH71" s="346">
        <f t="shared" si="87"/>
        <v>4182.6950354609926</v>
      </c>
      <c r="AI71" s="1132"/>
      <c r="AJ71" s="1132"/>
      <c r="AK71" s="1132"/>
      <c r="AL71" s="1132">
        <f t="shared" si="88"/>
        <v>0</v>
      </c>
      <c r="AM71" s="338" t="e">
        <f>AG71/AL71</f>
        <v>#DIV/0!</v>
      </c>
      <c r="AN71" s="1136">
        <v>22.3</v>
      </c>
      <c r="AO71" s="1136">
        <v>28.2</v>
      </c>
      <c r="AP71" s="1133">
        <v>3</v>
      </c>
      <c r="AQ71" s="1143">
        <v>5</v>
      </c>
      <c r="AR71" s="1143">
        <v>5</v>
      </c>
      <c r="AS71" s="356">
        <f t="shared" si="89"/>
        <v>4.333333333333333</v>
      </c>
      <c r="AT71" s="1111"/>
      <c r="AU71" s="1117">
        <v>30</v>
      </c>
      <c r="AV71" s="1112" t="s">
        <v>8</v>
      </c>
      <c r="AW71" s="343">
        <v>479</v>
      </c>
      <c r="AX71" s="344">
        <v>1382050</v>
      </c>
      <c r="AY71" s="344">
        <f t="shared" si="57"/>
        <v>2885.2818371607514</v>
      </c>
      <c r="AZ71" s="344">
        <v>728500</v>
      </c>
      <c r="BA71" s="345">
        <f t="shared" si="58"/>
        <v>1520.8768267223381</v>
      </c>
      <c r="BB71" s="345">
        <v>58520</v>
      </c>
      <c r="BC71" s="345"/>
      <c r="BD71" s="336">
        <f t="shared" si="67"/>
        <v>2169070</v>
      </c>
      <c r="BE71" s="346">
        <f t="shared" si="59"/>
        <v>4528.329853862213</v>
      </c>
      <c r="BF71" s="1132">
        <v>109.75</v>
      </c>
      <c r="BG71" s="1132">
        <v>33</v>
      </c>
      <c r="BH71" s="1132">
        <v>38</v>
      </c>
      <c r="BI71" s="1132">
        <f>SUM(BF71:BH71)</f>
        <v>180.75</v>
      </c>
      <c r="BJ71" s="338">
        <f>BD71/BI71</f>
        <v>12000.387275242047</v>
      </c>
      <c r="BK71" s="1120">
        <v>23.4</v>
      </c>
      <c r="BL71" s="1120">
        <v>32.700000000000003</v>
      </c>
      <c r="BM71" s="1143">
        <v>5</v>
      </c>
      <c r="BN71" s="1133">
        <v>3</v>
      </c>
      <c r="BO71" s="1143">
        <v>5</v>
      </c>
      <c r="BP71" s="356">
        <f t="shared" si="90"/>
        <v>4.333333333333333</v>
      </c>
      <c r="BQ71" s="1111"/>
      <c r="BR71" s="1111"/>
    </row>
    <row r="72" spans="1:70" s="1035" customFormat="1" ht="47" customHeight="1" thickBot="1">
      <c r="A72" s="1148">
        <v>31</v>
      </c>
      <c r="B72" s="1112" t="s">
        <v>670</v>
      </c>
      <c r="C72" s="343">
        <v>246</v>
      </c>
      <c r="D72" s="344">
        <v>638850</v>
      </c>
      <c r="E72" s="344">
        <f t="shared" si="50"/>
        <v>2596.9512195121952</v>
      </c>
      <c r="F72" s="344">
        <v>330350</v>
      </c>
      <c r="G72" s="345">
        <f t="shared" si="51"/>
        <v>1342.8861788617887</v>
      </c>
      <c r="H72" s="345">
        <v>7700</v>
      </c>
      <c r="I72" s="345"/>
      <c r="J72" s="336">
        <f t="shared" si="52"/>
        <v>976900</v>
      </c>
      <c r="K72" s="346">
        <f t="shared" si="85"/>
        <v>3971.1382113821137</v>
      </c>
      <c r="L72" s="1132"/>
      <c r="M72" s="1132"/>
      <c r="N72" s="1132"/>
      <c r="O72" s="1132">
        <v>124.5</v>
      </c>
      <c r="P72" s="338">
        <f>J72/O72</f>
        <v>7846.5863453815264</v>
      </c>
      <c r="Q72" s="1136">
        <v>25.8</v>
      </c>
      <c r="R72" s="1136">
        <v>28.2</v>
      </c>
      <c r="S72" s="1135">
        <v>1</v>
      </c>
      <c r="T72" s="1135">
        <v>1</v>
      </c>
      <c r="U72" s="1135">
        <v>1</v>
      </c>
      <c r="V72" s="357">
        <f t="shared" si="86"/>
        <v>1</v>
      </c>
      <c r="W72" s="1111"/>
      <c r="X72" s="1148">
        <v>31</v>
      </c>
      <c r="Y72" s="1112" t="s">
        <v>731</v>
      </c>
      <c r="Z72" s="343">
        <v>367</v>
      </c>
      <c r="AA72" s="344">
        <v>1037950</v>
      </c>
      <c r="AB72" s="344">
        <f t="shared" si="54"/>
        <v>2828.2016348773841</v>
      </c>
      <c r="AC72" s="344">
        <v>550530</v>
      </c>
      <c r="AD72" s="345">
        <f t="shared" si="55"/>
        <v>1500.0817438692097</v>
      </c>
      <c r="AE72" s="345">
        <v>12870</v>
      </c>
      <c r="AF72" s="1145">
        <v>5940</v>
      </c>
      <c r="AG72" s="336">
        <f t="shared" si="63"/>
        <v>1607290</v>
      </c>
      <c r="AH72" s="346">
        <f t="shared" si="87"/>
        <v>4379.5367847411444</v>
      </c>
      <c r="AI72" s="1132"/>
      <c r="AJ72" s="1132"/>
      <c r="AK72" s="1132"/>
      <c r="AL72" s="1132">
        <f t="shared" si="88"/>
        <v>0</v>
      </c>
      <c r="AM72" s="338" t="e">
        <f>AG72/AL72</f>
        <v>#DIV/0!</v>
      </c>
      <c r="AN72" s="1136">
        <v>21.1</v>
      </c>
      <c r="AO72" s="1136">
        <v>25.7</v>
      </c>
      <c r="AP72" s="1143">
        <v>5</v>
      </c>
      <c r="AQ72" s="1143">
        <v>5</v>
      </c>
      <c r="AR72" s="1143">
        <v>5</v>
      </c>
      <c r="AS72" s="357">
        <f t="shared" si="89"/>
        <v>5</v>
      </c>
      <c r="AT72" s="1111"/>
      <c r="AU72" s="1148">
        <v>31</v>
      </c>
      <c r="AV72" s="1112" t="s">
        <v>7</v>
      </c>
      <c r="AW72" s="343">
        <v>437</v>
      </c>
      <c r="AX72" s="344">
        <v>1388950</v>
      </c>
      <c r="AY72" s="344">
        <f t="shared" si="57"/>
        <v>3178.3752860411901</v>
      </c>
      <c r="AZ72" s="344">
        <v>722300</v>
      </c>
      <c r="BA72" s="345">
        <f t="shared" si="58"/>
        <v>1652.8604118993135</v>
      </c>
      <c r="BB72" s="345">
        <v>44770</v>
      </c>
      <c r="BC72" s="1145"/>
      <c r="BD72" s="336">
        <f t="shared" si="67"/>
        <v>2156020</v>
      </c>
      <c r="BE72" s="346">
        <f t="shared" si="59"/>
        <v>4933.6842105263158</v>
      </c>
      <c r="BF72" s="1132">
        <v>110.5</v>
      </c>
      <c r="BG72" s="1132">
        <v>33</v>
      </c>
      <c r="BH72" s="1132">
        <v>39</v>
      </c>
      <c r="BI72" s="1132">
        <f>SUM(BF72:BH72)</f>
        <v>182.5</v>
      </c>
      <c r="BJ72" s="338">
        <f>BD72/BI72</f>
        <v>11813.808219178081</v>
      </c>
      <c r="BK72" s="1120">
        <v>23.3</v>
      </c>
      <c r="BL72" s="1120">
        <v>30.1</v>
      </c>
      <c r="BM72" s="1143">
        <v>5</v>
      </c>
      <c r="BN72" s="1143">
        <v>5</v>
      </c>
      <c r="BO72" s="1133">
        <v>3</v>
      </c>
      <c r="BP72" s="357">
        <f t="shared" si="90"/>
        <v>4.333333333333333</v>
      </c>
      <c r="BQ72" s="1111"/>
      <c r="BR72" s="1111"/>
    </row>
    <row r="73" spans="1:70" s="1035" customFormat="1" ht="47" customHeight="1" thickTop="1" thickBot="1">
      <c r="A73" s="1152" t="s">
        <v>3</v>
      </c>
      <c r="B73" s="1153"/>
      <c r="C73" s="1154">
        <f>SUM(C42:C72)</f>
        <v>11036</v>
      </c>
      <c r="D73" s="1154">
        <f>SUM(D42:D72)</f>
        <v>31457000</v>
      </c>
      <c r="E73" s="1154">
        <f>D73/C73</f>
        <v>2850.3986951794127</v>
      </c>
      <c r="F73" s="1154">
        <f>SUM(F42:F72)</f>
        <v>17428000</v>
      </c>
      <c r="G73" s="1154">
        <f>F73/C73</f>
        <v>1579.1953606379122</v>
      </c>
      <c r="H73" s="1154">
        <f>SUM(H42:H72)</f>
        <v>457600</v>
      </c>
      <c r="I73" s="1154">
        <f>SUM(I42:I72)</f>
        <v>0</v>
      </c>
      <c r="J73" s="1154">
        <f>SUM(J42:J72)</f>
        <v>49342600</v>
      </c>
      <c r="K73" s="1154">
        <f>J73/C73</f>
        <v>4471.0583544762594</v>
      </c>
      <c r="L73" s="1154">
        <f>SUM(L42:L72)</f>
        <v>0</v>
      </c>
      <c r="M73" s="1154">
        <f>SUM(M42:M72)</f>
        <v>0</v>
      </c>
      <c r="N73" s="1154">
        <f>SUM(N42:N72)</f>
        <v>0</v>
      </c>
      <c r="O73" s="1154">
        <f>SUM(O42:O72)</f>
        <v>4578.5</v>
      </c>
      <c r="P73" s="1155">
        <f>J73/O73</f>
        <v>10777.023042481162</v>
      </c>
      <c r="Q73" s="1156">
        <f t="shared" ref="Q73:V73" si="91">SUM(Q42:Q72)</f>
        <v>649.69999999999993</v>
      </c>
      <c r="R73" s="1157">
        <f t="shared" si="91"/>
        <v>861.19999999999993</v>
      </c>
      <c r="S73" s="1157">
        <f t="shared" si="91"/>
        <v>104</v>
      </c>
      <c r="T73" s="1157">
        <f t="shared" si="91"/>
        <v>113</v>
      </c>
      <c r="U73" s="1157">
        <f t="shared" si="91"/>
        <v>106</v>
      </c>
      <c r="V73" s="1158">
        <f t="shared" si="91"/>
        <v>107.66666666666666</v>
      </c>
      <c r="W73" s="1111"/>
      <c r="X73" s="1152" t="s">
        <v>3</v>
      </c>
      <c r="Y73" s="1153"/>
      <c r="Z73" s="1154">
        <f>SUM(Z42:Z72)</f>
        <v>11438</v>
      </c>
      <c r="AA73" s="1154">
        <f>SUM(AA42:AA72)</f>
        <v>33458800</v>
      </c>
      <c r="AB73" s="1154">
        <f>AA73/Z73</f>
        <v>2925.2316838608149</v>
      </c>
      <c r="AC73" s="1154">
        <f>SUM(AC42:AC72)</f>
        <v>18130480</v>
      </c>
      <c r="AD73" s="1154">
        <f>AC73/Z73</f>
        <v>1585.1092848400069</v>
      </c>
      <c r="AE73" s="1154">
        <f>SUM(AE42:AE72)</f>
        <v>726000</v>
      </c>
      <c r="AF73" s="1154">
        <f>SUM(AF42:AF72)</f>
        <v>59400</v>
      </c>
      <c r="AG73" s="1154">
        <f>SUM(AG42:AG72)</f>
        <v>52374680</v>
      </c>
      <c r="AH73" s="1154">
        <f>AG73/Z73</f>
        <v>4579.0068193740162</v>
      </c>
      <c r="AI73" s="1154">
        <f>SUM(AI42:AI72)</f>
        <v>0</v>
      </c>
      <c r="AJ73" s="1154">
        <f>SUM(AJ42:AJ72)</f>
        <v>0</v>
      </c>
      <c r="AK73" s="1154">
        <f>SUM(AK42:AK72)</f>
        <v>0</v>
      </c>
      <c r="AL73" s="1154">
        <f>SUM(AL42:AL72)</f>
        <v>0</v>
      </c>
      <c r="AM73" s="1155" t="e">
        <f>AG73/AL73</f>
        <v>#DIV/0!</v>
      </c>
      <c r="AN73" s="1156">
        <f t="shared" ref="AN73:AS73" si="92">SUM(AN42:AN72)</f>
        <v>635.4</v>
      </c>
      <c r="AO73" s="1157">
        <f t="shared" si="92"/>
        <v>867.50000000000011</v>
      </c>
      <c r="AP73" s="1157">
        <f t="shared" si="92"/>
        <v>98</v>
      </c>
      <c r="AQ73" s="1157">
        <f t="shared" si="92"/>
        <v>101</v>
      </c>
      <c r="AR73" s="1157">
        <f t="shared" si="92"/>
        <v>98</v>
      </c>
      <c r="AS73" s="1158">
        <f t="shared" si="92"/>
        <v>98.999999999999986</v>
      </c>
      <c r="AT73" s="1111"/>
      <c r="AU73" s="1152" t="s">
        <v>3</v>
      </c>
      <c r="AV73" s="1153"/>
      <c r="AW73" s="1154">
        <f>SUM(AW42:AW72)</f>
        <v>15015</v>
      </c>
      <c r="AX73" s="1154">
        <f>SUM(AX42:AX72)</f>
        <v>44188910</v>
      </c>
      <c r="AY73" s="1154">
        <f>AX73/AW73</f>
        <v>2942.9843489843488</v>
      </c>
      <c r="AZ73" s="1154">
        <f>SUM(AZ42:AZ72)</f>
        <v>23702300</v>
      </c>
      <c r="BA73" s="1154">
        <f>AZ73/AW73</f>
        <v>1578.5747585747586</v>
      </c>
      <c r="BB73" s="1154">
        <f>SUM(BB42:BB72)</f>
        <v>1409980</v>
      </c>
      <c r="BC73" s="1154">
        <f>SUM(BC42:BC72)</f>
        <v>38610</v>
      </c>
      <c r="BD73" s="1154">
        <f>SUM(BD42:BD72)</f>
        <v>69339800</v>
      </c>
      <c r="BE73" s="1154">
        <f>BD73/AW73</f>
        <v>4618.0352980352982</v>
      </c>
      <c r="BF73" s="1154">
        <f>SUM(BF42:BF72)</f>
        <v>3711</v>
      </c>
      <c r="BG73" s="1154">
        <f>SUM(BG42:BG72)</f>
        <v>1149.5</v>
      </c>
      <c r="BH73" s="1154">
        <f>SUM(BH42:BH72)</f>
        <v>1140.1000000000001</v>
      </c>
      <c r="BI73" s="1154">
        <f>SUM(BI42:BI72)</f>
        <v>6000.5999999999995</v>
      </c>
      <c r="BJ73" s="1155">
        <f>BD73/BI73</f>
        <v>11555.477785554778</v>
      </c>
      <c r="BK73" s="1156">
        <f t="shared" ref="BK73:BP73" si="93">SUM(BK42:BK72)</f>
        <v>693.5</v>
      </c>
      <c r="BL73" s="1157">
        <f t="shared" si="93"/>
        <v>943</v>
      </c>
      <c r="BM73" s="1157">
        <f t="shared" si="93"/>
        <v>117</v>
      </c>
      <c r="BN73" s="1157">
        <f t="shared" si="93"/>
        <v>105</v>
      </c>
      <c r="BO73" s="1157">
        <f t="shared" si="93"/>
        <v>121</v>
      </c>
      <c r="BP73" s="1158">
        <f t="shared" si="93"/>
        <v>114.33333333333331</v>
      </c>
      <c r="BQ73" s="1111"/>
      <c r="BR73" s="1111"/>
    </row>
    <row r="74" spans="1:70" s="1035" customFormat="1" ht="47" customHeight="1" thickTop="1" thickBot="1">
      <c r="A74" s="1159" t="s">
        <v>667</v>
      </c>
      <c r="B74" s="1160"/>
      <c r="C74" s="1160"/>
      <c r="D74" s="1160">
        <f>D73/1.1</f>
        <v>28597272.727272727</v>
      </c>
      <c r="E74" s="1160">
        <f t="shared" ref="E74:K74" si="94">E73/1.1</f>
        <v>2591.271541072193</v>
      </c>
      <c r="F74" s="1160">
        <f t="shared" si="94"/>
        <v>15843636.363636361</v>
      </c>
      <c r="G74" s="1160">
        <f t="shared" si="94"/>
        <v>1435.6321460344654</v>
      </c>
      <c r="H74" s="1160">
        <f t="shared" si="94"/>
        <v>415999.99999999994</v>
      </c>
      <c r="I74" s="1160">
        <f t="shared" si="94"/>
        <v>0</v>
      </c>
      <c r="J74" s="1161">
        <f t="shared" si="94"/>
        <v>44856909.090909086</v>
      </c>
      <c r="K74" s="1160">
        <f t="shared" si="94"/>
        <v>4064.5985040693263</v>
      </c>
      <c r="L74" s="1160"/>
      <c r="M74" s="1160"/>
      <c r="N74" s="1160"/>
      <c r="O74" s="1160"/>
      <c r="P74" s="1160">
        <f>P73/1.1</f>
        <v>9797.2936749828732</v>
      </c>
      <c r="Q74" s="386">
        <f>Q73/W74</f>
        <v>20.958064516129031</v>
      </c>
      <c r="R74" s="1162">
        <f>R73/W74</f>
        <v>27.78064516129032</v>
      </c>
      <c r="S74" s="1163">
        <f>S73/W74</f>
        <v>3.3548387096774195</v>
      </c>
      <c r="T74" s="1163">
        <f>T73/W74</f>
        <v>3.6451612903225805</v>
      </c>
      <c r="U74" s="1163">
        <f>U73/W74</f>
        <v>3.4193548387096775</v>
      </c>
      <c r="V74" s="1164">
        <f>V73/W74</f>
        <v>3.4731182795698921</v>
      </c>
      <c r="W74" s="1111">
        <v>31</v>
      </c>
      <c r="X74" s="1159" t="s">
        <v>667</v>
      </c>
      <c r="Y74" s="1160"/>
      <c r="Z74" s="1160"/>
      <c r="AA74" s="1160">
        <f>AA73/1.1</f>
        <v>30417090.909090906</v>
      </c>
      <c r="AB74" s="1160">
        <f t="shared" ref="AB74:AH74" si="95">AB73/1.1</f>
        <v>2659.301530782559</v>
      </c>
      <c r="AC74" s="1160">
        <f t="shared" si="95"/>
        <v>16482254.545454545</v>
      </c>
      <c r="AD74" s="1160">
        <f t="shared" si="95"/>
        <v>1441.0084407636425</v>
      </c>
      <c r="AE74" s="1160">
        <f t="shared" si="95"/>
        <v>660000</v>
      </c>
      <c r="AF74" s="1160">
        <f t="shared" si="95"/>
        <v>53999.999999999993</v>
      </c>
      <c r="AG74" s="1161">
        <f t="shared" si="95"/>
        <v>47613345.454545453</v>
      </c>
      <c r="AH74" s="1160">
        <f t="shared" si="95"/>
        <v>4162.7334721581965</v>
      </c>
      <c r="AI74" s="1160"/>
      <c r="AJ74" s="1160"/>
      <c r="AK74" s="1160"/>
      <c r="AL74" s="1160"/>
      <c r="AM74" s="1160" t="e">
        <f>AM73/1.1</f>
        <v>#DIV/0!</v>
      </c>
      <c r="AN74" s="386">
        <f>AN73/AT74</f>
        <v>20.496774193548386</v>
      </c>
      <c r="AO74" s="1162">
        <f>AO73/AT74</f>
        <v>27.983870967741939</v>
      </c>
      <c r="AP74" s="1163">
        <f>AP73/AT74</f>
        <v>3.161290322580645</v>
      </c>
      <c r="AQ74" s="1163">
        <f>AQ73/AT74</f>
        <v>3.2580645161290325</v>
      </c>
      <c r="AR74" s="1163">
        <f>AR73/AT74</f>
        <v>3.161290322580645</v>
      </c>
      <c r="AS74" s="1164">
        <f>AS73/AT74</f>
        <v>3.1935483870967736</v>
      </c>
      <c r="AT74" s="1111">
        <v>31</v>
      </c>
      <c r="AU74" s="1159" t="s">
        <v>667</v>
      </c>
      <c r="AV74" s="1160"/>
      <c r="AW74" s="1160"/>
      <c r="AX74" s="1160">
        <f>AX73/1.1</f>
        <v>40171736.36363636</v>
      </c>
      <c r="AY74" s="1160">
        <f t="shared" ref="AY74:BE74" si="96">AY73/1.1</f>
        <v>2675.4403172584989</v>
      </c>
      <c r="AZ74" s="1160">
        <f t="shared" si="96"/>
        <v>21547545.454545453</v>
      </c>
      <c r="BA74" s="1160">
        <f t="shared" si="96"/>
        <v>1435.0679623406895</v>
      </c>
      <c r="BB74" s="1160">
        <f t="shared" si="96"/>
        <v>1281800</v>
      </c>
      <c r="BC74" s="1160">
        <f t="shared" si="96"/>
        <v>35100</v>
      </c>
      <c r="BD74" s="1161">
        <f t="shared" si="96"/>
        <v>63036181.818181813</v>
      </c>
      <c r="BE74" s="1160">
        <f t="shared" si="96"/>
        <v>4198.2139073048165</v>
      </c>
      <c r="BF74" s="1160"/>
      <c r="BG74" s="1160"/>
      <c r="BH74" s="1160"/>
      <c r="BI74" s="1160"/>
      <c r="BJ74" s="1160">
        <f>BJ73/1.1</f>
        <v>10504.979805049798</v>
      </c>
      <c r="BK74" s="386">
        <f>BK73/BQ74</f>
        <v>22.370967741935484</v>
      </c>
      <c r="BL74" s="1162">
        <f>BL73/BQ74</f>
        <v>30.419354838709676</v>
      </c>
      <c r="BM74" s="1163">
        <f>BM73/BQ74</f>
        <v>3.774193548387097</v>
      </c>
      <c r="BN74" s="1163">
        <f>BN73/BQ74</f>
        <v>3.3870967741935485</v>
      </c>
      <c r="BO74" s="1163">
        <f>BO73/BQ74</f>
        <v>3.903225806451613</v>
      </c>
      <c r="BP74" s="1164">
        <f>BP73/BQ74</f>
        <v>3.6881720430107521</v>
      </c>
      <c r="BQ74" s="1111">
        <v>31</v>
      </c>
      <c r="BR74" s="1111"/>
    </row>
    <row r="75" spans="1:70" s="1035" customFormat="1" ht="47" customHeight="1" thickTop="1">
      <c r="A75" s="1111"/>
      <c r="B75" s="1111"/>
      <c r="C75" s="1111"/>
      <c r="D75" s="1111"/>
      <c r="E75" s="1111"/>
      <c r="F75" s="1111"/>
      <c r="G75" s="1111"/>
      <c r="H75" s="1111"/>
      <c r="I75" s="1111"/>
      <c r="J75" s="1111"/>
      <c r="K75" s="1111"/>
      <c r="L75" s="1111"/>
      <c r="M75" s="1111"/>
      <c r="N75" s="1111"/>
      <c r="O75" s="1111"/>
      <c r="P75" s="1111"/>
      <c r="Q75" s="1111"/>
      <c r="R75" s="1111"/>
      <c r="S75" s="1111"/>
      <c r="T75" s="1111"/>
      <c r="U75" s="1111"/>
      <c r="V75" s="1111"/>
      <c r="W75" s="1111"/>
      <c r="X75" s="1111"/>
      <c r="Y75" s="1111"/>
      <c r="Z75" s="1111"/>
      <c r="AA75" s="1111"/>
      <c r="AB75" s="1111"/>
      <c r="AC75" s="1111"/>
      <c r="AD75" s="1111"/>
      <c r="AE75" s="1111"/>
      <c r="AF75" s="1111" t="s">
        <v>728</v>
      </c>
      <c r="AG75" s="1165">
        <f>AG74/J74</f>
        <v>1.061449538532627</v>
      </c>
      <c r="AH75" s="1523">
        <f>AG74-J74</f>
        <v>2756436.363636367</v>
      </c>
      <c r="AI75" s="1523"/>
      <c r="AJ75" s="1111"/>
      <c r="AK75" s="1111"/>
      <c r="AL75" s="1111"/>
      <c r="AM75" s="1111"/>
      <c r="AN75" s="1111"/>
      <c r="AO75" s="1111"/>
      <c r="AP75" s="1111"/>
      <c r="AQ75" s="1111"/>
      <c r="AR75" s="1111"/>
      <c r="AS75" s="1165">
        <f>AS74/V74</f>
        <v>0.91950464396284826</v>
      </c>
      <c r="AT75" s="1111"/>
      <c r="AU75" s="1111"/>
      <c r="AV75" s="1111"/>
      <c r="AW75" s="1111"/>
      <c r="AX75" s="1111"/>
      <c r="AY75" s="1111"/>
      <c r="AZ75" s="1111"/>
      <c r="BA75" s="1111"/>
      <c r="BB75" s="1111"/>
      <c r="BC75" s="1111" t="s">
        <v>728</v>
      </c>
      <c r="BD75" s="1165">
        <f>BD74/J74</f>
        <v>1.4052725231341681</v>
      </c>
      <c r="BE75" s="1523">
        <f>BD74-J74</f>
        <v>18179272.727272727</v>
      </c>
      <c r="BF75" s="1523"/>
      <c r="BG75" s="1111"/>
      <c r="BH75" s="1111"/>
      <c r="BI75" s="1111"/>
      <c r="BJ75" s="1111"/>
      <c r="BK75" s="1111"/>
      <c r="BL75" s="1111"/>
      <c r="BM75" s="1111"/>
      <c r="BN75" s="1111"/>
      <c r="BO75" s="1111"/>
      <c r="BP75" s="1165">
        <f>BP74/V74</f>
        <v>1.0619195046439629</v>
      </c>
      <c r="BQ75" s="1111"/>
      <c r="BR75" s="1111"/>
    </row>
    <row r="76" spans="1:70" s="1035" customFormat="1" ht="47" customHeight="1">
      <c r="A76" s="1111"/>
      <c r="B76" s="1111"/>
      <c r="C76" s="1111"/>
      <c r="D76" s="1111"/>
      <c r="E76" s="1111"/>
      <c r="F76" s="1111"/>
      <c r="G76" s="1111"/>
      <c r="H76" s="1111"/>
      <c r="I76" s="1111"/>
      <c r="J76" s="1111"/>
      <c r="K76" s="1111"/>
      <c r="L76" s="1111"/>
      <c r="M76" s="1111"/>
      <c r="N76" s="1111"/>
      <c r="O76" s="1111"/>
      <c r="P76" s="1111"/>
      <c r="Q76" s="1111"/>
      <c r="R76" s="1111"/>
      <c r="S76" s="1111"/>
      <c r="T76" s="1111"/>
      <c r="U76" s="1111"/>
      <c r="V76" s="1111"/>
      <c r="W76" s="1111"/>
      <c r="X76" s="1111"/>
      <c r="Y76" s="1111"/>
      <c r="Z76" s="1111"/>
      <c r="AA76" s="1111"/>
      <c r="AB76" s="1111"/>
      <c r="AC76" s="1111"/>
      <c r="AD76" s="1111"/>
      <c r="AE76" s="1111"/>
      <c r="AF76" s="1111"/>
      <c r="AG76" s="1111"/>
      <c r="AH76" s="1111"/>
      <c r="AI76" s="1111"/>
      <c r="AJ76" s="1111"/>
      <c r="AK76" s="1111"/>
      <c r="AL76" s="1111"/>
      <c r="AM76" s="1111"/>
      <c r="AN76" s="1111"/>
      <c r="AO76" s="1111"/>
      <c r="AP76" s="1111"/>
      <c r="AQ76" s="1111"/>
      <c r="AR76" s="1111"/>
      <c r="AS76" s="1111"/>
      <c r="AT76" s="1111"/>
      <c r="AU76" s="1111"/>
      <c r="AV76" s="1111"/>
      <c r="AW76" s="1111"/>
      <c r="AX76" s="1111"/>
      <c r="AY76" s="1111"/>
      <c r="AZ76" s="1111"/>
      <c r="BA76" s="1111"/>
      <c r="BB76" s="1111"/>
      <c r="BC76" s="1111" t="s">
        <v>729</v>
      </c>
      <c r="BD76" s="1165">
        <f>BD74/AG74</f>
        <v>1.323918351386586</v>
      </c>
      <c r="BE76" s="1525">
        <f>BD74-AG74</f>
        <v>15422836.36363636</v>
      </c>
      <c r="BF76" s="1525"/>
      <c r="BG76" s="1111"/>
      <c r="BH76" s="1111"/>
      <c r="BI76" s="1111"/>
      <c r="BJ76" s="1111"/>
      <c r="BK76" s="1111"/>
      <c r="BL76" s="1111"/>
      <c r="BM76" s="1111"/>
      <c r="BN76" s="1111"/>
      <c r="BO76" s="1111"/>
      <c r="BP76" s="1165">
        <f>BP74/AS74</f>
        <v>1.1548821548821548</v>
      </c>
      <c r="BQ76" s="1111"/>
      <c r="BR76" s="1111"/>
    </row>
    <row r="77" spans="1:70" s="1035" customFormat="1" ht="47" customHeight="1">
      <c r="A77" s="1111"/>
      <c r="B77" s="1111"/>
      <c r="C77" s="1111"/>
      <c r="D77" s="1111"/>
      <c r="E77" s="1111"/>
      <c r="F77" s="1111"/>
      <c r="G77" s="1111"/>
      <c r="H77" s="1111"/>
      <c r="I77" s="1111"/>
      <c r="J77" s="1111"/>
      <c r="K77" s="1111"/>
      <c r="L77" s="1111"/>
      <c r="M77" s="1111"/>
      <c r="N77" s="1111"/>
      <c r="O77" s="1111"/>
      <c r="P77" s="1111"/>
      <c r="Q77" s="1111"/>
      <c r="R77" s="1111"/>
      <c r="S77" s="1111"/>
      <c r="T77" s="1111"/>
      <c r="U77" s="1111"/>
      <c r="V77" s="1111"/>
      <c r="W77" s="1111"/>
      <c r="X77" s="1111"/>
      <c r="Y77" s="1111"/>
      <c r="Z77" s="1111"/>
      <c r="AA77" s="1111"/>
      <c r="AB77" s="1111"/>
      <c r="AC77" s="1111"/>
      <c r="AD77" s="1111"/>
      <c r="AE77" s="1111"/>
      <c r="AF77" s="1111"/>
      <c r="AG77" s="1111"/>
      <c r="AH77" s="1111"/>
      <c r="AI77" s="1111"/>
      <c r="AJ77" s="1111"/>
      <c r="AK77" s="1111"/>
      <c r="AL77" s="1111"/>
      <c r="AM77" s="1111"/>
      <c r="AN77" s="1111"/>
      <c r="AO77" s="1111"/>
      <c r="AP77" s="1111"/>
      <c r="AQ77" s="1111"/>
      <c r="AR77" s="1111"/>
      <c r="AS77" s="1111"/>
      <c r="AT77" s="1111"/>
      <c r="AU77" s="1111"/>
      <c r="AV77" s="1111"/>
      <c r="AW77" s="1111"/>
      <c r="AX77" s="1111"/>
      <c r="AY77" s="1111"/>
      <c r="AZ77" s="1111"/>
      <c r="BA77" s="1111"/>
      <c r="BB77" s="1111"/>
      <c r="BC77" s="1111"/>
      <c r="BD77" s="1111"/>
      <c r="BE77" s="1111"/>
      <c r="BF77" s="1111"/>
      <c r="BG77" s="1111"/>
      <c r="BH77" s="1111"/>
      <c r="BI77" s="1111"/>
      <c r="BJ77" s="1111"/>
      <c r="BK77" s="1111"/>
      <c r="BL77" s="1111"/>
      <c r="BM77" s="1111"/>
      <c r="BN77" s="1111"/>
      <c r="BO77" s="1111"/>
      <c r="BP77" s="1111"/>
      <c r="BQ77" s="1111"/>
      <c r="BR77" s="1111"/>
    </row>
    <row r="78" spans="1:70" s="1035" customFormat="1" ht="47" customHeight="1">
      <c r="A78" s="1520">
        <v>43677</v>
      </c>
      <c r="B78" s="1521"/>
      <c r="C78" s="1521"/>
      <c r="D78" s="1521"/>
      <c r="E78" s="1521"/>
      <c r="F78" s="1521"/>
      <c r="G78" s="1521"/>
      <c r="H78" s="1521"/>
      <c r="I78" s="1521"/>
      <c r="J78" s="1521"/>
      <c r="K78" s="1521"/>
      <c r="L78" s="1521"/>
      <c r="M78" s="1521"/>
      <c r="N78" s="1521"/>
      <c r="O78" s="1521"/>
      <c r="P78" s="1521"/>
      <c r="Q78" s="1521"/>
      <c r="R78" s="1521"/>
      <c r="S78" s="1521"/>
      <c r="T78" s="1521"/>
      <c r="U78" s="1521"/>
      <c r="V78" s="1522"/>
      <c r="W78" s="1111"/>
      <c r="X78" s="1520">
        <v>44043</v>
      </c>
      <c r="Y78" s="1521"/>
      <c r="Z78" s="1521"/>
      <c r="AA78" s="1521"/>
      <c r="AB78" s="1521"/>
      <c r="AC78" s="1521"/>
      <c r="AD78" s="1521"/>
      <c r="AE78" s="1521"/>
      <c r="AF78" s="1521"/>
      <c r="AG78" s="1521"/>
      <c r="AH78" s="1521"/>
      <c r="AI78" s="1521"/>
      <c r="AJ78" s="1521"/>
      <c r="AK78" s="1521"/>
      <c r="AL78" s="1521"/>
      <c r="AM78" s="1521"/>
      <c r="AN78" s="1521"/>
      <c r="AO78" s="1521"/>
      <c r="AP78" s="1521"/>
      <c r="AQ78" s="1521"/>
      <c r="AR78" s="1521"/>
      <c r="AS78" s="1522"/>
      <c r="AT78" s="1111"/>
      <c r="AU78" s="1520">
        <v>44408</v>
      </c>
      <c r="AV78" s="1521"/>
      <c r="AW78" s="1521"/>
      <c r="AX78" s="1521"/>
      <c r="AY78" s="1521"/>
      <c r="AZ78" s="1521"/>
      <c r="BA78" s="1521"/>
      <c r="BB78" s="1521"/>
      <c r="BC78" s="1521"/>
      <c r="BD78" s="1521"/>
      <c r="BE78" s="1521"/>
      <c r="BF78" s="1521"/>
      <c r="BG78" s="1521"/>
      <c r="BH78" s="1521"/>
      <c r="BI78" s="1521"/>
      <c r="BJ78" s="1521"/>
      <c r="BK78" s="1521"/>
      <c r="BL78" s="1521"/>
      <c r="BM78" s="1521"/>
      <c r="BN78" s="1521"/>
      <c r="BO78" s="1521"/>
      <c r="BP78" s="1522"/>
      <c r="BQ78" s="1111"/>
      <c r="BR78" s="1111"/>
    </row>
    <row r="79" spans="1:70" s="1035" customFormat="1" ht="47" customHeight="1">
      <c r="A79" s="1112" t="s">
        <v>13</v>
      </c>
      <c r="B79" s="1112" t="s">
        <v>666</v>
      </c>
      <c r="C79" s="1112" t="s">
        <v>1</v>
      </c>
      <c r="D79" s="1112" t="s">
        <v>39</v>
      </c>
      <c r="E79" s="1112" t="s">
        <v>40</v>
      </c>
      <c r="F79" s="1112" t="s">
        <v>37</v>
      </c>
      <c r="G79" s="1112" t="s">
        <v>38</v>
      </c>
      <c r="H79" s="1112" t="s">
        <v>127</v>
      </c>
      <c r="I79" s="1112" t="s">
        <v>478</v>
      </c>
      <c r="J79" s="1112" t="s">
        <v>126</v>
      </c>
      <c r="K79" s="1112" t="s">
        <v>77</v>
      </c>
      <c r="L79" s="1113" t="s">
        <v>613</v>
      </c>
      <c r="M79" s="1113" t="s">
        <v>491</v>
      </c>
      <c r="N79" s="1113" t="s">
        <v>490</v>
      </c>
      <c r="O79" s="1113" t="s">
        <v>668</v>
      </c>
      <c r="P79" s="1112" t="s">
        <v>128</v>
      </c>
      <c r="Q79" s="1114" t="s">
        <v>172</v>
      </c>
      <c r="R79" s="1115" t="s">
        <v>173</v>
      </c>
      <c r="S79" s="1116" t="s">
        <v>174</v>
      </c>
      <c r="T79" s="1116" t="s">
        <v>175</v>
      </c>
      <c r="U79" s="1116" t="s">
        <v>176</v>
      </c>
      <c r="V79" s="1116" t="s">
        <v>184</v>
      </c>
      <c r="W79" s="1111"/>
      <c r="X79" s="1112" t="s">
        <v>13</v>
      </c>
      <c r="Y79" s="1112" t="s">
        <v>666</v>
      </c>
      <c r="Z79" s="1112" t="s">
        <v>1</v>
      </c>
      <c r="AA79" s="1112" t="s">
        <v>39</v>
      </c>
      <c r="AB79" s="1112" t="s">
        <v>40</v>
      </c>
      <c r="AC79" s="1112" t="s">
        <v>37</v>
      </c>
      <c r="AD79" s="1112" t="s">
        <v>38</v>
      </c>
      <c r="AE79" s="1112" t="s">
        <v>127</v>
      </c>
      <c r="AF79" s="1112" t="s">
        <v>478</v>
      </c>
      <c r="AG79" s="1112" t="s">
        <v>126</v>
      </c>
      <c r="AH79" s="1112" t="s">
        <v>77</v>
      </c>
      <c r="AI79" s="1113" t="s">
        <v>613</v>
      </c>
      <c r="AJ79" s="1113" t="s">
        <v>491</v>
      </c>
      <c r="AK79" s="1113" t="s">
        <v>490</v>
      </c>
      <c r="AL79" s="1113" t="s">
        <v>668</v>
      </c>
      <c r="AM79" s="1112" t="s">
        <v>128</v>
      </c>
      <c r="AN79" s="1114" t="s">
        <v>172</v>
      </c>
      <c r="AO79" s="1115" t="s">
        <v>173</v>
      </c>
      <c r="AP79" s="1116" t="s">
        <v>174</v>
      </c>
      <c r="AQ79" s="1116" t="s">
        <v>175</v>
      </c>
      <c r="AR79" s="1116" t="s">
        <v>176</v>
      </c>
      <c r="AS79" s="1116" t="s">
        <v>184</v>
      </c>
      <c r="AT79" s="1111"/>
      <c r="AU79" s="1112" t="s">
        <v>13</v>
      </c>
      <c r="AV79" s="1112" t="s">
        <v>666</v>
      </c>
      <c r="AW79" s="1112" t="s">
        <v>1</v>
      </c>
      <c r="AX79" s="1112" t="s">
        <v>39</v>
      </c>
      <c r="AY79" s="1112" t="s">
        <v>40</v>
      </c>
      <c r="AZ79" s="1112" t="s">
        <v>37</v>
      </c>
      <c r="BA79" s="1112" t="s">
        <v>38</v>
      </c>
      <c r="BB79" s="1112" t="s">
        <v>127</v>
      </c>
      <c r="BC79" s="1112" t="s">
        <v>478</v>
      </c>
      <c r="BD79" s="1112" t="s">
        <v>126</v>
      </c>
      <c r="BE79" s="1112" t="s">
        <v>77</v>
      </c>
      <c r="BF79" s="1113" t="s">
        <v>613</v>
      </c>
      <c r="BG79" s="1113" t="s">
        <v>491</v>
      </c>
      <c r="BH79" s="1113" t="s">
        <v>490</v>
      </c>
      <c r="BI79" s="1113" t="s">
        <v>668</v>
      </c>
      <c r="BJ79" s="1112" t="s">
        <v>128</v>
      </c>
      <c r="BK79" s="1114" t="s">
        <v>172</v>
      </c>
      <c r="BL79" s="1115" t="s">
        <v>173</v>
      </c>
      <c r="BM79" s="1116" t="s">
        <v>174</v>
      </c>
      <c r="BN79" s="1116" t="s">
        <v>175</v>
      </c>
      <c r="BO79" s="1116" t="s">
        <v>176</v>
      </c>
      <c r="BP79" s="1116" t="s">
        <v>184</v>
      </c>
      <c r="BQ79" s="1111"/>
      <c r="BR79" s="1111"/>
    </row>
    <row r="80" spans="1:70" s="1035" customFormat="1" ht="47" customHeight="1">
      <c r="A80" s="1117">
        <v>1</v>
      </c>
      <c r="B80" s="1112" t="s">
        <v>7</v>
      </c>
      <c r="C80" s="343">
        <v>342</v>
      </c>
      <c r="D80" s="344">
        <v>997050</v>
      </c>
      <c r="E80" s="344">
        <f t="shared" ref="E80:E110" si="97">D80/C80</f>
        <v>2915.3508771929824</v>
      </c>
      <c r="F80" s="344">
        <v>560500</v>
      </c>
      <c r="G80" s="345">
        <f t="shared" ref="G80:G110" si="98">F80/C80</f>
        <v>1638.8888888888889</v>
      </c>
      <c r="H80" s="344">
        <v>25300</v>
      </c>
      <c r="I80" s="344"/>
      <c r="J80" s="336">
        <f t="shared" ref="J80:J110" si="99">D80+F80+H80</f>
        <v>1582850</v>
      </c>
      <c r="K80" s="346">
        <f>J80/C80</f>
        <v>4628.2163742690054</v>
      </c>
      <c r="L80" s="1118"/>
      <c r="M80" s="1118"/>
      <c r="N80" s="1118"/>
      <c r="O80" s="1132">
        <v>151</v>
      </c>
      <c r="P80" s="338">
        <f>J80/O80</f>
        <v>10482.450331125829</v>
      </c>
      <c r="Q80" s="1136">
        <v>21.5</v>
      </c>
      <c r="R80" s="1136">
        <v>31.1</v>
      </c>
      <c r="S80" s="1143">
        <v>5</v>
      </c>
      <c r="T80" s="1133">
        <v>3</v>
      </c>
      <c r="U80" s="1143">
        <v>5</v>
      </c>
      <c r="V80" s="356">
        <f t="shared" ref="V80:V103" si="100">SUM(S80:U80)/3</f>
        <v>4.333333333333333</v>
      </c>
      <c r="W80" s="1111"/>
      <c r="X80" s="1117">
        <v>1</v>
      </c>
      <c r="Y80" s="1112" t="s">
        <v>9</v>
      </c>
      <c r="Z80" s="343">
        <v>350</v>
      </c>
      <c r="AA80" s="344">
        <v>1126050</v>
      </c>
      <c r="AB80" s="344">
        <f t="shared" ref="AB80:AB103" si="101">AA80/Z80</f>
        <v>3217.2857142857142</v>
      </c>
      <c r="AC80" s="344">
        <v>575550</v>
      </c>
      <c r="AD80" s="345">
        <f t="shared" ref="AD80:AD103" si="102">AC80/Z80</f>
        <v>1644.4285714285713</v>
      </c>
      <c r="AE80" s="344">
        <v>46530</v>
      </c>
      <c r="AF80" s="345"/>
      <c r="AG80" s="336">
        <f>AA80+AC80+AE80+AF80</f>
        <v>1748130</v>
      </c>
      <c r="AH80" s="344">
        <f>AG80/Z80</f>
        <v>4994.6571428571433</v>
      </c>
      <c r="AI80" s="1118"/>
      <c r="AJ80" s="1118"/>
      <c r="AK80" s="1118"/>
      <c r="AL80" s="1118">
        <f>AI80+AJ80+AK80</f>
        <v>0</v>
      </c>
      <c r="AM80" s="338" t="e">
        <f>AG80/AL80</f>
        <v>#DIV/0!</v>
      </c>
      <c r="AN80" s="1136">
        <v>20.5</v>
      </c>
      <c r="AO80" s="1136">
        <v>28.4</v>
      </c>
      <c r="AP80" s="1133">
        <v>3</v>
      </c>
      <c r="AQ80" s="1135">
        <v>1</v>
      </c>
      <c r="AR80" s="1133">
        <v>3</v>
      </c>
      <c r="AS80" s="356">
        <f t="shared" ref="AS80:AS103" si="103">SUM(AP80:AR80)/3</f>
        <v>2.3333333333333335</v>
      </c>
      <c r="AT80" s="1111"/>
      <c r="AU80" s="1117">
        <v>1</v>
      </c>
      <c r="AV80" s="1112" t="s">
        <v>10</v>
      </c>
      <c r="AW80" s="343">
        <v>611</v>
      </c>
      <c r="AX80" s="344">
        <v>2035600</v>
      </c>
      <c r="AY80" s="344">
        <f t="shared" ref="AY80:AY110" si="104">AX80/AW80</f>
        <v>3331.5875613747953</v>
      </c>
      <c r="AZ80" s="1131">
        <v>1010650</v>
      </c>
      <c r="BA80" s="345">
        <f t="shared" ref="BA80:BA110" si="105">AZ80/AW80</f>
        <v>1654.0916530278232</v>
      </c>
      <c r="BB80" s="345">
        <v>59950</v>
      </c>
      <c r="BC80" s="345"/>
      <c r="BD80" s="336">
        <f>AX80+AZ80+BB80+BC80</f>
        <v>3106200</v>
      </c>
      <c r="BE80" s="346">
        <f t="shared" ref="BE80:BE110" si="106">BD80/AW80</f>
        <v>5083.7970540098204</v>
      </c>
      <c r="BF80" s="1132">
        <v>123</v>
      </c>
      <c r="BG80" s="1132">
        <v>55.75</v>
      </c>
      <c r="BH80" s="1132">
        <v>39</v>
      </c>
      <c r="BI80" s="1132">
        <f>SUM(BF80:BH80)</f>
        <v>217.75</v>
      </c>
      <c r="BJ80" s="338">
        <f>BD80/BI80</f>
        <v>14264.982778415615</v>
      </c>
      <c r="BK80" s="1134">
        <v>23.8</v>
      </c>
      <c r="BL80" s="1120">
        <v>30.7</v>
      </c>
      <c r="BM80" s="1143">
        <v>5</v>
      </c>
      <c r="BN80" s="1143">
        <v>5</v>
      </c>
      <c r="BO80" s="1143">
        <v>5</v>
      </c>
      <c r="BP80" s="356">
        <f t="shared" ref="BP80:BP103" si="107">SUM(BM80:BO80)/3</f>
        <v>5</v>
      </c>
      <c r="BQ80" s="1111"/>
      <c r="BR80" s="1111"/>
    </row>
    <row r="81" spans="1:70" s="1035" customFormat="1" ht="47" customHeight="1">
      <c r="A81" s="1117">
        <v>2</v>
      </c>
      <c r="B81" s="1112" t="s">
        <v>8</v>
      </c>
      <c r="C81" s="343">
        <v>310</v>
      </c>
      <c r="D81" s="344">
        <v>891200</v>
      </c>
      <c r="E81" s="344">
        <f t="shared" si="97"/>
        <v>2874.8387096774195</v>
      </c>
      <c r="F81" s="344">
        <v>522250</v>
      </c>
      <c r="G81" s="345">
        <f t="shared" si="98"/>
        <v>1684.6774193548388</v>
      </c>
      <c r="H81" s="344">
        <v>14850</v>
      </c>
      <c r="I81" s="344"/>
      <c r="J81" s="336">
        <f t="shared" si="99"/>
        <v>1428300</v>
      </c>
      <c r="K81" s="346">
        <f>J81/C81</f>
        <v>4607.4193548387093</v>
      </c>
      <c r="L81" s="1118"/>
      <c r="M81" s="1118"/>
      <c r="N81" s="1118"/>
      <c r="O81" s="1132">
        <v>151</v>
      </c>
      <c r="P81" s="338">
        <f t="shared" ref="P81:P86" si="108">J81/O81</f>
        <v>9458.9403973509925</v>
      </c>
      <c r="Q81" s="1136">
        <v>24.2</v>
      </c>
      <c r="R81" s="1136">
        <v>34</v>
      </c>
      <c r="S81" s="1133">
        <v>3</v>
      </c>
      <c r="T81" s="1133">
        <v>3</v>
      </c>
      <c r="U81" s="1133">
        <v>3</v>
      </c>
      <c r="V81" s="356">
        <f t="shared" si="100"/>
        <v>3</v>
      </c>
      <c r="W81" s="1111"/>
      <c r="X81" s="1117">
        <v>2</v>
      </c>
      <c r="Y81" s="1112" t="s">
        <v>10</v>
      </c>
      <c r="Z81" s="343">
        <v>634</v>
      </c>
      <c r="AA81" s="344">
        <v>2073900</v>
      </c>
      <c r="AB81" s="344">
        <f t="shared" si="101"/>
        <v>3271.1356466876973</v>
      </c>
      <c r="AC81" s="344">
        <v>1102350</v>
      </c>
      <c r="AD81" s="345">
        <f t="shared" si="102"/>
        <v>1738.7223974763408</v>
      </c>
      <c r="AE81" s="344">
        <v>17050</v>
      </c>
      <c r="AF81" s="345">
        <v>20790</v>
      </c>
      <c r="AG81" s="467">
        <f>AA81+AC81+AE81+AF81</f>
        <v>3214090</v>
      </c>
      <c r="AH81" s="344">
        <f t="shared" ref="AH81:AH86" si="109">AG81/Z81</f>
        <v>5069.5425867507884</v>
      </c>
      <c r="AI81" s="1118"/>
      <c r="AJ81" s="1118"/>
      <c r="AK81" s="1118"/>
      <c r="AL81" s="1118">
        <f t="shared" ref="AL81:AL103" si="110">AI81+AJ81+AK81</f>
        <v>0</v>
      </c>
      <c r="AM81" s="338" t="e">
        <f t="shared" ref="AM81:AM86" si="111">AG81/AL81</f>
        <v>#DIV/0!</v>
      </c>
      <c r="AN81" s="1136">
        <v>23.2</v>
      </c>
      <c r="AO81" s="1136">
        <v>30</v>
      </c>
      <c r="AP81" s="1133">
        <v>3</v>
      </c>
      <c r="AQ81" s="1133">
        <v>3</v>
      </c>
      <c r="AR81" s="1133">
        <v>3</v>
      </c>
      <c r="AS81" s="356">
        <f t="shared" si="103"/>
        <v>3</v>
      </c>
      <c r="AT81" s="1111"/>
      <c r="AU81" s="1117">
        <v>2</v>
      </c>
      <c r="AV81" s="1122" t="s">
        <v>11</v>
      </c>
      <c r="AW81" s="1123">
        <v>705</v>
      </c>
      <c r="AX81" s="1124">
        <v>2267450</v>
      </c>
      <c r="AY81" s="1124">
        <f t="shared" si="104"/>
        <v>3216.2411347517732</v>
      </c>
      <c r="AZ81" s="1141">
        <v>1222700</v>
      </c>
      <c r="BA81" s="1124">
        <f t="shared" si="105"/>
        <v>1734.3262411347519</v>
      </c>
      <c r="BB81" s="1124">
        <v>134090</v>
      </c>
      <c r="BC81" s="1124"/>
      <c r="BD81" s="1123">
        <f>AX81+AZ81+BB81+BC81</f>
        <v>3624240</v>
      </c>
      <c r="BE81" s="1138">
        <f t="shared" si="106"/>
        <v>5140.7659574468089</v>
      </c>
      <c r="BF81" s="1142">
        <v>144.5</v>
      </c>
      <c r="BG81" s="1142">
        <v>66.5</v>
      </c>
      <c r="BH81" s="1142">
        <v>68.75</v>
      </c>
      <c r="BI81" s="1142">
        <f>SUM(BF81:BH81)</f>
        <v>279.75</v>
      </c>
      <c r="BJ81" s="1126">
        <f t="shared" ref="BJ81:BJ86" si="112">BD81/BI81</f>
        <v>12955.281501340483</v>
      </c>
      <c r="BK81" s="1127">
        <v>24</v>
      </c>
      <c r="BL81" s="1168">
        <v>31.8</v>
      </c>
      <c r="BM81" s="1143">
        <v>5</v>
      </c>
      <c r="BN81" s="1133">
        <v>3</v>
      </c>
      <c r="BO81" s="1143">
        <v>5</v>
      </c>
      <c r="BP81" s="356">
        <f t="shared" si="107"/>
        <v>4.333333333333333</v>
      </c>
      <c r="BQ81" s="1111"/>
      <c r="BR81" s="1111"/>
    </row>
    <row r="82" spans="1:70" s="1035" customFormat="1" ht="47" customHeight="1">
      <c r="A82" s="1117">
        <v>3</v>
      </c>
      <c r="B82" s="1112" t="s">
        <v>9</v>
      </c>
      <c r="C82" s="343">
        <v>316</v>
      </c>
      <c r="D82" s="344">
        <v>790400</v>
      </c>
      <c r="E82" s="344">
        <f t="shared" si="97"/>
        <v>2501.2658227848101</v>
      </c>
      <c r="F82" s="344">
        <v>442100</v>
      </c>
      <c r="G82" s="345">
        <f t="shared" si="98"/>
        <v>1399.0506329113923</v>
      </c>
      <c r="H82" s="344">
        <v>30250</v>
      </c>
      <c r="I82" s="344"/>
      <c r="J82" s="336">
        <f t="shared" si="99"/>
        <v>1262750</v>
      </c>
      <c r="K82" s="346">
        <f>J82/C82</f>
        <v>3996.0443037974683</v>
      </c>
      <c r="L82" s="1118"/>
      <c r="M82" s="1118"/>
      <c r="N82" s="1118"/>
      <c r="O82" s="1132">
        <v>145</v>
      </c>
      <c r="P82" s="338">
        <f t="shared" si="108"/>
        <v>8708.6206896551721</v>
      </c>
      <c r="Q82" s="1136">
        <v>25.6</v>
      </c>
      <c r="R82" s="1136">
        <v>32.200000000000003</v>
      </c>
      <c r="S82" s="1133">
        <v>3</v>
      </c>
      <c r="T82" s="1133">
        <v>3</v>
      </c>
      <c r="U82" s="1143">
        <v>5</v>
      </c>
      <c r="V82" s="356">
        <f t="shared" si="100"/>
        <v>3.6666666666666665</v>
      </c>
      <c r="W82" s="1111"/>
      <c r="X82" s="1117">
        <v>3</v>
      </c>
      <c r="Y82" s="1122" t="s">
        <v>11</v>
      </c>
      <c r="Z82" s="1123">
        <v>689</v>
      </c>
      <c r="AA82" s="1124">
        <v>2070400</v>
      </c>
      <c r="AB82" s="1124">
        <f t="shared" si="101"/>
        <v>3004.934687953556</v>
      </c>
      <c r="AC82" s="1124">
        <v>1133850</v>
      </c>
      <c r="AD82" s="1124">
        <f t="shared" si="102"/>
        <v>1645.6458635703918</v>
      </c>
      <c r="AE82" s="1124">
        <v>96690</v>
      </c>
      <c r="AF82" s="1124">
        <v>5940</v>
      </c>
      <c r="AG82" s="1123">
        <f>AA82+AC82+AE82+AF82</f>
        <v>3306880</v>
      </c>
      <c r="AH82" s="1124">
        <f t="shared" si="109"/>
        <v>4799.5355587808417</v>
      </c>
      <c r="AI82" s="1125"/>
      <c r="AJ82" s="1125"/>
      <c r="AK82" s="1125"/>
      <c r="AL82" s="1125">
        <f t="shared" si="110"/>
        <v>0</v>
      </c>
      <c r="AM82" s="1126" t="e">
        <f t="shared" si="111"/>
        <v>#DIV/0!</v>
      </c>
      <c r="AN82" s="1144">
        <v>24.1</v>
      </c>
      <c r="AO82" s="1144">
        <v>29.5</v>
      </c>
      <c r="AP82" s="1174">
        <v>3</v>
      </c>
      <c r="AQ82" s="1133">
        <v>3</v>
      </c>
      <c r="AR82" s="1135">
        <v>1</v>
      </c>
      <c r="AS82" s="356">
        <f t="shared" si="103"/>
        <v>2.3333333333333335</v>
      </c>
      <c r="AT82" s="1111"/>
      <c r="AU82" s="1117">
        <v>3</v>
      </c>
      <c r="AV82" s="1130" t="s">
        <v>669</v>
      </c>
      <c r="AW82" s="343">
        <v>497</v>
      </c>
      <c r="AX82" s="344">
        <v>1472000</v>
      </c>
      <c r="AY82" s="344">
        <f t="shared" si="104"/>
        <v>2961.7706237424545</v>
      </c>
      <c r="AZ82" s="344">
        <v>756800</v>
      </c>
      <c r="BA82" s="345">
        <f t="shared" si="105"/>
        <v>1522.7364185110664</v>
      </c>
      <c r="BB82" s="345">
        <v>20680</v>
      </c>
      <c r="BC82" s="345"/>
      <c r="BD82" s="336">
        <f>AX82+AZ82+BB82+BC82</f>
        <v>2249480</v>
      </c>
      <c r="BE82" s="346">
        <f t="shared" si="106"/>
        <v>4526.1167002012071</v>
      </c>
      <c r="BF82" s="1132">
        <v>143</v>
      </c>
      <c r="BG82" s="1132">
        <v>49.75</v>
      </c>
      <c r="BH82" s="1132">
        <v>52.75</v>
      </c>
      <c r="BI82" s="1132">
        <f>SUM(BF82:BH82)</f>
        <v>245.5</v>
      </c>
      <c r="BJ82" s="338">
        <f t="shared" si="112"/>
        <v>9162.8513238289197</v>
      </c>
      <c r="BK82" s="1120">
        <v>24.7</v>
      </c>
      <c r="BL82" s="1120">
        <v>31.2</v>
      </c>
      <c r="BM82" s="1143">
        <v>5</v>
      </c>
      <c r="BN82" s="1143">
        <v>5</v>
      </c>
      <c r="BO82" s="1143">
        <v>5</v>
      </c>
      <c r="BP82" s="356">
        <f t="shared" si="107"/>
        <v>5</v>
      </c>
      <c r="BQ82" s="1111"/>
      <c r="BR82" s="1111"/>
    </row>
    <row r="83" spans="1:70" s="1035" customFormat="1" ht="47" customHeight="1">
      <c r="A83" s="1117">
        <v>4</v>
      </c>
      <c r="B83" s="1112" t="s">
        <v>10</v>
      </c>
      <c r="C83" s="343">
        <v>343</v>
      </c>
      <c r="D83" s="344">
        <v>1098200</v>
      </c>
      <c r="E83" s="344">
        <f t="shared" si="97"/>
        <v>3201.7492711370264</v>
      </c>
      <c r="F83" s="344">
        <v>626650</v>
      </c>
      <c r="G83" s="345">
        <f t="shared" si="98"/>
        <v>1826.9679300291546</v>
      </c>
      <c r="H83" s="344">
        <v>14300</v>
      </c>
      <c r="I83" s="344"/>
      <c r="J83" s="336">
        <f t="shared" si="99"/>
        <v>1739150</v>
      </c>
      <c r="K83" s="346">
        <f>J83/C83</f>
        <v>5070.408163265306</v>
      </c>
      <c r="L83" s="1118"/>
      <c r="M83" s="1118"/>
      <c r="N83" s="1118"/>
      <c r="O83" s="1132">
        <v>145</v>
      </c>
      <c r="P83" s="338">
        <f t="shared" si="108"/>
        <v>11994.137931034482</v>
      </c>
      <c r="Q83" s="1136">
        <v>27.1</v>
      </c>
      <c r="R83" s="1136">
        <v>31</v>
      </c>
      <c r="S83" s="1133">
        <v>3</v>
      </c>
      <c r="T83" s="1133">
        <v>3</v>
      </c>
      <c r="U83" s="1135">
        <v>1</v>
      </c>
      <c r="V83" s="356">
        <f t="shared" si="100"/>
        <v>2.3333333333333335</v>
      </c>
      <c r="W83" s="1111"/>
      <c r="X83" s="1117">
        <v>4</v>
      </c>
      <c r="Y83" s="1130" t="s">
        <v>669</v>
      </c>
      <c r="Z83" s="343">
        <v>445</v>
      </c>
      <c r="AA83" s="344">
        <v>1310550</v>
      </c>
      <c r="AB83" s="344">
        <f t="shared" si="101"/>
        <v>2945.0561797752807</v>
      </c>
      <c r="AC83" s="344">
        <v>665150</v>
      </c>
      <c r="AD83" s="345">
        <f t="shared" si="102"/>
        <v>1494.7191011235955</v>
      </c>
      <c r="AE83" s="344">
        <v>29590</v>
      </c>
      <c r="AF83" s="345"/>
      <c r="AG83" s="336">
        <f t="shared" ref="AG83:AG110" si="113">AA83+AC83+AE83+AF83</f>
        <v>2005290</v>
      </c>
      <c r="AH83" s="344">
        <f t="shared" si="109"/>
        <v>4506.2696629213488</v>
      </c>
      <c r="AI83" s="1118"/>
      <c r="AJ83" s="1118"/>
      <c r="AK83" s="1118"/>
      <c r="AL83" s="1118">
        <f t="shared" si="110"/>
        <v>0</v>
      </c>
      <c r="AM83" s="338" t="e">
        <f t="shared" si="111"/>
        <v>#DIV/0!</v>
      </c>
      <c r="AN83" s="1136">
        <v>20.399999999999999</v>
      </c>
      <c r="AO83" s="1136">
        <v>22.9</v>
      </c>
      <c r="AP83" s="1175">
        <v>2</v>
      </c>
      <c r="AQ83" s="1175">
        <v>2</v>
      </c>
      <c r="AR83" s="1175">
        <v>2</v>
      </c>
      <c r="AS83" s="356">
        <f t="shared" si="103"/>
        <v>2</v>
      </c>
      <c r="AT83" s="1111"/>
      <c r="AU83" s="1117">
        <v>4</v>
      </c>
      <c r="AV83" s="1112" t="s">
        <v>670</v>
      </c>
      <c r="AW83" s="343">
        <v>454</v>
      </c>
      <c r="AX83" s="344">
        <v>1392700</v>
      </c>
      <c r="AY83" s="344">
        <f t="shared" si="104"/>
        <v>3067.6211453744495</v>
      </c>
      <c r="AZ83" s="345">
        <v>693000</v>
      </c>
      <c r="BA83" s="345">
        <f t="shared" si="105"/>
        <v>1526.431718061674</v>
      </c>
      <c r="BB83" s="345">
        <v>60390</v>
      </c>
      <c r="BC83" s="345"/>
      <c r="BD83" s="336">
        <f t="shared" ref="BD83:BD110" si="114">AX83+AZ83+BB83+BC83</f>
        <v>2146090</v>
      </c>
      <c r="BE83" s="346">
        <f t="shared" si="106"/>
        <v>4727.070484581498</v>
      </c>
      <c r="BF83" s="1132">
        <v>108</v>
      </c>
      <c r="BG83" s="1132">
        <v>28</v>
      </c>
      <c r="BH83" s="1132">
        <v>28.75</v>
      </c>
      <c r="BI83" s="1132">
        <f t="shared" ref="BI83:BI88" si="115">SUM(BF83:BH83)</f>
        <v>164.75</v>
      </c>
      <c r="BJ83" s="338">
        <f t="shared" si="112"/>
        <v>13026.342943854324</v>
      </c>
      <c r="BK83" s="1120">
        <v>23.8</v>
      </c>
      <c r="BL83" s="1136">
        <v>30</v>
      </c>
      <c r="BM83" s="1133">
        <v>3</v>
      </c>
      <c r="BN83" s="1133">
        <v>3</v>
      </c>
      <c r="BO83" s="1133">
        <v>3</v>
      </c>
      <c r="BP83" s="356">
        <f t="shared" si="107"/>
        <v>3</v>
      </c>
      <c r="BQ83" s="1111"/>
      <c r="BR83" s="1111"/>
    </row>
    <row r="84" spans="1:70" s="1035" customFormat="1" ht="47" customHeight="1">
      <c r="A84" s="1117">
        <v>5</v>
      </c>
      <c r="B84" s="1122" t="s">
        <v>11</v>
      </c>
      <c r="C84" s="1123">
        <v>570</v>
      </c>
      <c r="D84" s="1124">
        <v>1661250</v>
      </c>
      <c r="E84" s="1124">
        <f t="shared" si="97"/>
        <v>2914.4736842105262</v>
      </c>
      <c r="F84" s="1124">
        <v>912750</v>
      </c>
      <c r="G84" s="1124">
        <f t="shared" si="98"/>
        <v>1601.3157894736842</v>
      </c>
      <c r="H84" s="1124">
        <v>64350</v>
      </c>
      <c r="I84" s="1124"/>
      <c r="J84" s="1123">
        <f t="shared" si="99"/>
        <v>2638350</v>
      </c>
      <c r="K84" s="1138">
        <f t="shared" ref="K84:K93" si="116">J84/C84</f>
        <v>4628.6842105263158</v>
      </c>
      <c r="L84" s="1125"/>
      <c r="M84" s="1125"/>
      <c r="N84" s="1125"/>
      <c r="O84" s="1142">
        <v>145</v>
      </c>
      <c r="P84" s="1126">
        <f t="shared" si="108"/>
        <v>18195.517241379312</v>
      </c>
      <c r="Q84" s="1144">
        <v>22.9</v>
      </c>
      <c r="R84" s="1144">
        <v>29.4</v>
      </c>
      <c r="S84" s="1133">
        <v>3</v>
      </c>
      <c r="T84" s="1135">
        <v>1</v>
      </c>
      <c r="U84" s="1133">
        <v>3</v>
      </c>
      <c r="V84" s="356">
        <f t="shared" si="100"/>
        <v>2.3333333333333335</v>
      </c>
      <c r="W84" s="1111"/>
      <c r="X84" s="1117">
        <v>5</v>
      </c>
      <c r="Y84" s="1112" t="s">
        <v>670</v>
      </c>
      <c r="Z84" s="343">
        <v>389</v>
      </c>
      <c r="AA84" s="344">
        <v>1000400</v>
      </c>
      <c r="AB84" s="344">
        <f t="shared" si="101"/>
        <v>2571.7223650385604</v>
      </c>
      <c r="AC84" s="344">
        <v>495400</v>
      </c>
      <c r="AD84" s="345">
        <f t="shared" si="102"/>
        <v>1273.521850899743</v>
      </c>
      <c r="AE84" s="344">
        <v>23210</v>
      </c>
      <c r="AF84" s="345">
        <v>2970</v>
      </c>
      <c r="AG84" s="336">
        <f t="shared" si="113"/>
        <v>1521980</v>
      </c>
      <c r="AH84" s="344">
        <f t="shared" si="109"/>
        <v>3912.5449871465294</v>
      </c>
      <c r="AI84" s="1118"/>
      <c r="AJ84" s="1118"/>
      <c r="AK84" s="1118"/>
      <c r="AL84" s="1118">
        <f t="shared" si="110"/>
        <v>0</v>
      </c>
      <c r="AM84" s="338" t="e">
        <f t="shared" si="111"/>
        <v>#DIV/0!</v>
      </c>
      <c r="AN84" s="1136">
        <v>19.899999999999999</v>
      </c>
      <c r="AO84" s="1136">
        <v>24.4</v>
      </c>
      <c r="AP84" s="1175">
        <v>2</v>
      </c>
      <c r="AQ84" s="1175">
        <v>2</v>
      </c>
      <c r="AR84" s="1175">
        <v>2</v>
      </c>
      <c r="AS84" s="356">
        <f t="shared" si="103"/>
        <v>2</v>
      </c>
      <c r="AT84" s="1111"/>
      <c r="AU84" s="1117">
        <v>5</v>
      </c>
      <c r="AV84" s="1112" t="s">
        <v>7</v>
      </c>
      <c r="AW84" s="343">
        <v>428</v>
      </c>
      <c r="AX84" s="344">
        <v>1269900</v>
      </c>
      <c r="AY84" s="344">
        <f t="shared" si="104"/>
        <v>2967.0560747663553</v>
      </c>
      <c r="AZ84" s="1131">
        <v>644750</v>
      </c>
      <c r="BA84" s="345">
        <f t="shared" si="105"/>
        <v>1506.4252336448599</v>
      </c>
      <c r="BB84" s="345">
        <v>39600</v>
      </c>
      <c r="BC84" s="345"/>
      <c r="BD84" s="336">
        <f t="shared" si="114"/>
        <v>1954250</v>
      </c>
      <c r="BE84" s="346">
        <f t="shared" si="106"/>
        <v>4566.0046728971965</v>
      </c>
      <c r="BF84" s="1132">
        <v>106.5</v>
      </c>
      <c r="BG84" s="1132">
        <v>33</v>
      </c>
      <c r="BH84" s="1132">
        <v>25</v>
      </c>
      <c r="BI84" s="1132">
        <f t="shared" si="115"/>
        <v>164.5</v>
      </c>
      <c r="BJ84" s="338">
        <f t="shared" si="112"/>
        <v>11879.939209726444</v>
      </c>
      <c r="BK84" s="1120">
        <v>24.3</v>
      </c>
      <c r="BL84" s="1136">
        <v>29</v>
      </c>
      <c r="BM84" s="1143">
        <v>5</v>
      </c>
      <c r="BN84" s="1133">
        <v>3</v>
      </c>
      <c r="BO84" s="1135">
        <v>1</v>
      </c>
      <c r="BP84" s="356">
        <f t="shared" si="107"/>
        <v>3</v>
      </c>
      <c r="BQ84" s="1111"/>
      <c r="BR84" s="1111"/>
    </row>
    <row r="85" spans="1:70" s="1035" customFormat="1" ht="47" customHeight="1">
      <c r="A85" s="1117">
        <v>6</v>
      </c>
      <c r="B85" s="1130" t="s">
        <v>669</v>
      </c>
      <c r="C85" s="343">
        <v>288</v>
      </c>
      <c r="D85" s="344">
        <v>735050</v>
      </c>
      <c r="E85" s="344">
        <f t="shared" si="97"/>
        <v>2552.2569444444443</v>
      </c>
      <c r="F85" s="344">
        <v>368900</v>
      </c>
      <c r="G85" s="345">
        <f t="shared" si="98"/>
        <v>1280.9027777777778</v>
      </c>
      <c r="H85" s="344">
        <v>3850</v>
      </c>
      <c r="I85" s="344"/>
      <c r="J85" s="336">
        <f t="shared" si="99"/>
        <v>1107800</v>
      </c>
      <c r="K85" s="346">
        <f t="shared" si="116"/>
        <v>3846.5277777777778</v>
      </c>
      <c r="L85" s="1118"/>
      <c r="M85" s="1118"/>
      <c r="N85" s="1118"/>
      <c r="O85" s="1132">
        <v>151</v>
      </c>
      <c r="P85" s="338">
        <f t="shared" si="108"/>
        <v>7336.4238410596026</v>
      </c>
      <c r="Q85" s="1136">
        <v>22.2</v>
      </c>
      <c r="R85" s="1136">
        <v>25.7</v>
      </c>
      <c r="S85" s="1135">
        <v>1</v>
      </c>
      <c r="T85" s="1133">
        <v>3</v>
      </c>
      <c r="U85" s="1135">
        <v>1</v>
      </c>
      <c r="V85" s="356">
        <f t="shared" si="100"/>
        <v>1.6666666666666667</v>
      </c>
      <c r="W85" s="1111"/>
      <c r="X85" s="1117">
        <v>6</v>
      </c>
      <c r="Y85" s="1112" t="s">
        <v>7</v>
      </c>
      <c r="Z85" s="343">
        <v>565</v>
      </c>
      <c r="AA85" s="344">
        <v>1517600</v>
      </c>
      <c r="AB85" s="344">
        <f t="shared" si="101"/>
        <v>2686.0176991150443</v>
      </c>
      <c r="AC85" s="344">
        <v>803450</v>
      </c>
      <c r="AD85" s="345">
        <f t="shared" si="102"/>
        <v>1422.0353982300885</v>
      </c>
      <c r="AE85" s="344">
        <v>33220</v>
      </c>
      <c r="AF85" s="345">
        <v>0</v>
      </c>
      <c r="AG85" s="336">
        <f t="shared" si="113"/>
        <v>2354270</v>
      </c>
      <c r="AH85" s="344">
        <f t="shared" si="109"/>
        <v>4166.8495575221241</v>
      </c>
      <c r="AI85" s="1118"/>
      <c r="AJ85" s="1118"/>
      <c r="AK85" s="1118"/>
      <c r="AL85" s="1118">
        <f t="shared" si="110"/>
        <v>0</v>
      </c>
      <c r="AM85" s="338" t="e">
        <f t="shared" si="111"/>
        <v>#DIV/0!</v>
      </c>
      <c r="AN85" s="1136">
        <v>20.7</v>
      </c>
      <c r="AO85" s="1136">
        <v>26.4</v>
      </c>
      <c r="AP85" s="1133">
        <v>3</v>
      </c>
      <c r="AQ85" s="1133">
        <v>3</v>
      </c>
      <c r="AR85" s="1143">
        <v>5</v>
      </c>
      <c r="AS85" s="356">
        <f t="shared" si="103"/>
        <v>3.6666666666666665</v>
      </c>
      <c r="AT85" s="1111"/>
      <c r="AU85" s="1117">
        <v>6</v>
      </c>
      <c r="AV85" s="1112" t="s">
        <v>8</v>
      </c>
      <c r="AW85" s="343">
        <v>515</v>
      </c>
      <c r="AX85" s="344">
        <v>1577000</v>
      </c>
      <c r="AY85" s="344">
        <f t="shared" si="104"/>
        <v>3062.1359223300969</v>
      </c>
      <c r="AZ85" s="1131">
        <v>802150</v>
      </c>
      <c r="BA85" s="345">
        <f t="shared" si="105"/>
        <v>1557.5728155339805</v>
      </c>
      <c r="BB85" s="345">
        <v>55220</v>
      </c>
      <c r="BC85" s="345"/>
      <c r="BD85" s="336">
        <f t="shared" si="114"/>
        <v>2434370</v>
      </c>
      <c r="BE85" s="346">
        <f t="shared" si="106"/>
        <v>4726.9320388349515</v>
      </c>
      <c r="BF85" s="1132">
        <v>108.25</v>
      </c>
      <c r="BG85" s="1132">
        <v>32.75</v>
      </c>
      <c r="BH85" s="1132">
        <v>76</v>
      </c>
      <c r="BI85" s="1132">
        <f t="shared" si="115"/>
        <v>217</v>
      </c>
      <c r="BJ85" s="338">
        <f t="shared" si="112"/>
        <v>11218.294930875576</v>
      </c>
      <c r="BK85" s="1120">
        <v>23.1</v>
      </c>
      <c r="BL85" s="1120">
        <v>30.2</v>
      </c>
      <c r="BM85" s="1133">
        <v>3</v>
      </c>
      <c r="BN85" s="1135">
        <v>1</v>
      </c>
      <c r="BO85" s="1135">
        <v>1</v>
      </c>
      <c r="BP85" s="356">
        <f t="shared" si="107"/>
        <v>1.6666666666666667</v>
      </c>
      <c r="BQ85" s="1111"/>
      <c r="BR85" s="1111"/>
    </row>
    <row r="86" spans="1:70" s="1035" customFormat="1" ht="47" customHeight="1">
      <c r="A86" s="1117">
        <v>7</v>
      </c>
      <c r="B86" s="1112" t="s">
        <v>670</v>
      </c>
      <c r="C86" s="343">
        <v>322</v>
      </c>
      <c r="D86" s="344">
        <v>941600</v>
      </c>
      <c r="E86" s="344">
        <f t="shared" si="97"/>
        <v>2924.2236024844719</v>
      </c>
      <c r="F86" s="344">
        <v>478900</v>
      </c>
      <c r="G86" s="345">
        <f t="shared" si="98"/>
        <v>1487.2670807453417</v>
      </c>
      <c r="H86" s="344">
        <v>20900</v>
      </c>
      <c r="I86" s="344"/>
      <c r="J86" s="336">
        <f t="shared" si="99"/>
        <v>1441400</v>
      </c>
      <c r="K86" s="346">
        <f t="shared" si="116"/>
        <v>4476.3975155279504</v>
      </c>
      <c r="L86" s="1118"/>
      <c r="M86" s="1118"/>
      <c r="N86" s="1118"/>
      <c r="O86" s="1132">
        <v>165.5</v>
      </c>
      <c r="P86" s="338">
        <f t="shared" si="108"/>
        <v>8709.3655589123864</v>
      </c>
      <c r="Q86" s="1136">
        <v>19.7</v>
      </c>
      <c r="R86" s="1136">
        <v>26.1</v>
      </c>
      <c r="S86" s="1133">
        <v>3</v>
      </c>
      <c r="T86" s="1133">
        <v>3</v>
      </c>
      <c r="U86" s="1133">
        <v>3</v>
      </c>
      <c r="V86" s="356">
        <f t="shared" si="100"/>
        <v>3</v>
      </c>
      <c r="W86" s="1111"/>
      <c r="X86" s="1117">
        <v>7</v>
      </c>
      <c r="Y86" s="1112" t="s">
        <v>8</v>
      </c>
      <c r="Z86" s="343">
        <v>573</v>
      </c>
      <c r="AA86" s="344">
        <v>1792600</v>
      </c>
      <c r="AB86" s="344">
        <f t="shared" si="101"/>
        <v>3128.4467713787085</v>
      </c>
      <c r="AC86" s="344">
        <v>926200</v>
      </c>
      <c r="AD86" s="345">
        <f t="shared" si="102"/>
        <v>1616.4048865619545</v>
      </c>
      <c r="AE86" s="344">
        <v>49390</v>
      </c>
      <c r="AF86" s="345">
        <v>8910</v>
      </c>
      <c r="AG86" s="336">
        <f t="shared" si="113"/>
        <v>2777100</v>
      </c>
      <c r="AH86" s="344">
        <f t="shared" si="109"/>
        <v>4846.5968586387435</v>
      </c>
      <c r="AI86" s="1118"/>
      <c r="AJ86" s="1118"/>
      <c r="AK86" s="1118"/>
      <c r="AL86" s="1118">
        <f t="shared" si="110"/>
        <v>0</v>
      </c>
      <c r="AM86" s="338" t="e">
        <f t="shared" si="111"/>
        <v>#DIV/0!</v>
      </c>
      <c r="AN86" s="1136">
        <v>21.8</v>
      </c>
      <c r="AO86" s="1136">
        <v>32</v>
      </c>
      <c r="AP86" s="1143">
        <v>5</v>
      </c>
      <c r="AQ86" s="1133">
        <v>3</v>
      </c>
      <c r="AR86" s="1133">
        <v>3</v>
      </c>
      <c r="AS86" s="356">
        <f t="shared" si="103"/>
        <v>3.6666666666666665</v>
      </c>
      <c r="AT86" s="1111"/>
      <c r="AU86" s="1117">
        <v>7</v>
      </c>
      <c r="AV86" s="1112" t="s">
        <v>9</v>
      </c>
      <c r="AW86" s="343">
        <v>373</v>
      </c>
      <c r="AX86" s="344">
        <v>1136350</v>
      </c>
      <c r="AY86" s="344">
        <f t="shared" si="104"/>
        <v>3046.5147453083109</v>
      </c>
      <c r="AZ86" s="1131">
        <v>590750</v>
      </c>
      <c r="BA86" s="345">
        <f t="shared" si="105"/>
        <v>1583.7801608579089</v>
      </c>
      <c r="BB86" s="345">
        <v>44660</v>
      </c>
      <c r="BC86" s="345"/>
      <c r="BD86" s="336">
        <f t="shared" si="114"/>
        <v>1771760</v>
      </c>
      <c r="BE86" s="346">
        <f t="shared" si="106"/>
        <v>4750.0268096514747</v>
      </c>
      <c r="BF86" s="1132">
        <v>103</v>
      </c>
      <c r="BG86" s="1132">
        <v>27</v>
      </c>
      <c r="BH86" s="1132">
        <v>58.75</v>
      </c>
      <c r="BI86" s="1132">
        <f t="shared" si="115"/>
        <v>188.75</v>
      </c>
      <c r="BJ86" s="338">
        <f t="shared" si="112"/>
        <v>9386.8079470198682</v>
      </c>
      <c r="BK86" s="1136">
        <v>22.5</v>
      </c>
      <c r="BL86" s="1120">
        <v>26.5</v>
      </c>
      <c r="BM86" s="1135">
        <v>1</v>
      </c>
      <c r="BN86" s="1133">
        <v>3</v>
      </c>
      <c r="BO86" s="1135">
        <v>1</v>
      </c>
      <c r="BP86" s="356">
        <f t="shared" si="107"/>
        <v>1.6666666666666667</v>
      </c>
      <c r="BQ86" s="1111"/>
      <c r="BR86" s="1111"/>
    </row>
    <row r="87" spans="1:70" s="1035" customFormat="1" ht="47" customHeight="1">
      <c r="A87" s="1117">
        <v>8</v>
      </c>
      <c r="B87" s="1112" t="s">
        <v>7</v>
      </c>
      <c r="C87" s="343">
        <v>376</v>
      </c>
      <c r="D87" s="344">
        <v>1277000</v>
      </c>
      <c r="E87" s="344">
        <f t="shared" si="97"/>
        <v>3396.2765957446809</v>
      </c>
      <c r="F87" s="344">
        <v>652650</v>
      </c>
      <c r="G87" s="345">
        <f t="shared" si="98"/>
        <v>1735.7712765957447</v>
      </c>
      <c r="H87" s="344">
        <v>25300</v>
      </c>
      <c r="I87" s="344"/>
      <c r="J87" s="336">
        <f t="shared" si="99"/>
        <v>1954950</v>
      </c>
      <c r="K87" s="346">
        <f t="shared" si="116"/>
        <v>5199.3351063829787</v>
      </c>
      <c r="L87" s="1118"/>
      <c r="M87" s="1118"/>
      <c r="N87" s="1118"/>
      <c r="O87" s="1132">
        <v>165.5</v>
      </c>
      <c r="P87" s="338">
        <f>J87/O87</f>
        <v>11812.38670694864</v>
      </c>
      <c r="Q87" s="1136">
        <v>23.3</v>
      </c>
      <c r="R87" s="1136">
        <v>27.7</v>
      </c>
      <c r="S87" s="1135">
        <v>1</v>
      </c>
      <c r="T87" s="1135">
        <v>1</v>
      </c>
      <c r="U87" s="1143">
        <v>5</v>
      </c>
      <c r="V87" s="356">
        <f t="shared" si="100"/>
        <v>2.3333333333333335</v>
      </c>
      <c r="W87" s="1111"/>
      <c r="X87" s="1117">
        <v>8</v>
      </c>
      <c r="Y87" s="1112" t="s">
        <v>9</v>
      </c>
      <c r="Z87" s="343">
        <v>548</v>
      </c>
      <c r="AA87" s="344">
        <v>1461350</v>
      </c>
      <c r="AB87" s="344">
        <f t="shared" si="101"/>
        <v>2666.6970802919709</v>
      </c>
      <c r="AC87" s="344">
        <v>755400</v>
      </c>
      <c r="AD87" s="345">
        <f t="shared" si="102"/>
        <v>1378.4671532846714</v>
      </c>
      <c r="AE87" s="344">
        <v>26400</v>
      </c>
      <c r="AF87" s="345">
        <v>0</v>
      </c>
      <c r="AG87" s="336">
        <f t="shared" si="113"/>
        <v>2243150</v>
      </c>
      <c r="AH87" s="344">
        <f>AG87/Z87</f>
        <v>4093.3394160583944</v>
      </c>
      <c r="AI87" s="1118"/>
      <c r="AJ87" s="1118"/>
      <c r="AK87" s="1118"/>
      <c r="AL87" s="1118">
        <f t="shared" si="110"/>
        <v>0</v>
      </c>
      <c r="AM87" s="338" t="e">
        <f>AG87/AL87</f>
        <v>#DIV/0!</v>
      </c>
      <c r="AN87" s="1136">
        <v>23.7</v>
      </c>
      <c r="AO87" s="1136">
        <v>30.1</v>
      </c>
      <c r="AP87" s="1133">
        <v>3</v>
      </c>
      <c r="AQ87" s="1135">
        <v>1</v>
      </c>
      <c r="AR87" s="1133">
        <v>3</v>
      </c>
      <c r="AS87" s="356">
        <f t="shared" si="103"/>
        <v>2.3333333333333335</v>
      </c>
      <c r="AT87" s="1111"/>
      <c r="AU87" s="1117">
        <v>8</v>
      </c>
      <c r="AV87" s="1112" t="s">
        <v>10</v>
      </c>
      <c r="AW87" s="343">
        <v>566</v>
      </c>
      <c r="AX87" s="344">
        <v>2003900</v>
      </c>
      <c r="AY87" s="344">
        <f t="shared" si="104"/>
        <v>3540.4593639575974</v>
      </c>
      <c r="AZ87" s="1131">
        <v>1008700</v>
      </c>
      <c r="BA87" s="345">
        <f t="shared" si="105"/>
        <v>1782.1554770318021</v>
      </c>
      <c r="BB87" s="345">
        <v>78210</v>
      </c>
      <c r="BC87" s="345"/>
      <c r="BD87" s="336">
        <f t="shared" si="114"/>
        <v>3090810</v>
      </c>
      <c r="BE87" s="346">
        <f t="shared" si="106"/>
        <v>5460.7950530035332</v>
      </c>
      <c r="BF87" s="1132">
        <v>132</v>
      </c>
      <c r="BG87" s="1132">
        <v>57</v>
      </c>
      <c r="BH87" s="1132">
        <v>97.9</v>
      </c>
      <c r="BI87" s="1132">
        <f t="shared" si="115"/>
        <v>286.89999999999998</v>
      </c>
      <c r="BJ87" s="338">
        <f>BD87/BI87</f>
        <v>10773.126524921576</v>
      </c>
      <c r="BK87" s="1134">
        <v>20.9</v>
      </c>
      <c r="BL87" s="1120">
        <v>26.6</v>
      </c>
      <c r="BM87" s="1135">
        <v>1</v>
      </c>
      <c r="BN87" s="1135">
        <v>1</v>
      </c>
      <c r="BO87" s="1133">
        <v>3</v>
      </c>
      <c r="BP87" s="356">
        <f t="shared" si="107"/>
        <v>1.6666666666666667</v>
      </c>
      <c r="BQ87" s="1111"/>
      <c r="BR87" s="1111"/>
    </row>
    <row r="88" spans="1:70" s="1035" customFormat="1" ht="47" customHeight="1">
      <c r="A88" s="1117">
        <v>9</v>
      </c>
      <c r="B88" s="1112" t="s">
        <v>8</v>
      </c>
      <c r="C88" s="343">
        <v>391</v>
      </c>
      <c r="D88" s="344">
        <v>1076850</v>
      </c>
      <c r="E88" s="344">
        <f t="shared" si="97"/>
        <v>2754.0920716112532</v>
      </c>
      <c r="F88" s="344">
        <v>577750</v>
      </c>
      <c r="G88" s="345">
        <f t="shared" si="98"/>
        <v>1477.6214833759591</v>
      </c>
      <c r="H88" s="344">
        <v>30800</v>
      </c>
      <c r="I88" s="344"/>
      <c r="J88" s="336">
        <f t="shared" si="99"/>
        <v>1685400</v>
      </c>
      <c r="K88" s="346">
        <f t="shared" si="116"/>
        <v>4310.4859335038363</v>
      </c>
      <c r="L88" s="1118"/>
      <c r="M88" s="1118"/>
      <c r="N88" s="1118"/>
      <c r="O88" s="1132">
        <v>165.5</v>
      </c>
      <c r="P88" s="338">
        <f t="shared" ref="P88:P93" si="117">J88/O88</f>
        <v>10183.685800604229</v>
      </c>
      <c r="Q88" s="1136">
        <v>24.5</v>
      </c>
      <c r="R88" s="1136">
        <v>30.8</v>
      </c>
      <c r="S88" s="1135">
        <v>1</v>
      </c>
      <c r="T88" s="1133">
        <v>3</v>
      </c>
      <c r="U88" s="1143">
        <v>5</v>
      </c>
      <c r="V88" s="356">
        <f t="shared" si="100"/>
        <v>3</v>
      </c>
      <c r="W88" s="1111"/>
      <c r="X88" s="1117">
        <v>9</v>
      </c>
      <c r="Y88" s="1112" t="s">
        <v>10</v>
      </c>
      <c r="Z88" s="343">
        <v>538</v>
      </c>
      <c r="AA88" s="344">
        <v>1659800</v>
      </c>
      <c r="AB88" s="344">
        <f t="shared" si="101"/>
        <v>3085.1301115241636</v>
      </c>
      <c r="AC88" s="344">
        <v>891950</v>
      </c>
      <c r="AD88" s="345">
        <f t="shared" si="102"/>
        <v>1657.899628252788</v>
      </c>
      <c r="AE88" s="344">
        <v>52140</v>
      </c>
      <c r="AF88" s="345">
        <v>8910</v>
      </c>
      <c r="AG88" s="336">
        <f t="shared" si="113"/>
        <v>2612800</v>
      </c>
      <c r="AH88" s="344">
        <f t="shared" ref="AH88:AH93" si="118">AG88/Z88</f>
        <v>4856.5055762081784</v>
      </c>
      <c r="AI88" s="1118"/>
      <c r="AJ88" s="1118"/>
      <c r="AK88" s="1118"/>
      <c r="AL88" s="1118">
        <f t="shared" si="110"/>
        <v>0</v>
      </c>
      <c r="AM88" s="338" t="e">
        <f t="shared" ref="AM88:AM93" si="119">AG88/AL88</f>
        <v>#DIV/0!</v>
      </c>
      <c r="AN88" s="1136">
        <v>24.8</v>
      </c>
      <c r="AO88" s="1136">
        <v>30.2</v>
      </c>
      <c r="AP88" s="1133">
        <v>3</v>
      </c>
      <c r="AQ88" s="1133">
        <v>3</v>
      </c>
      <c r="AR88" s="1133">
        <v>3</v>
      </c>
      <c r="AS88" s="356">
        <f t="shared" si="103"/>
        <v>3</v>
      </c>
      <c r="AT88" s="1111"/>
      <c r="AU88" s="1117">
        <v>9</v>
      </c>
      <c r="AV88" s="1122" t="s">
        <v>11</v>
      </c>
      <c r="AW88" s="1123">
        <v>575</v>
      </c>
      <c r="AX88" s="1124">
        <v>1850350</v>
      </c>
      <c r="AY88" s="1124">
        <f t="shared" si="104"/>
        <v>3218</v>
      </c>
      <c r="AZ88" s="1141">
        <v>907250</v>
      </c>
      <c r="BA88" s="1124">
        <f t="shared" si="105"/>
        <v>1577.8260869565217</v>
      </c>
      <c r="BB88" s="1124">
        <v>69300</v>
      </c>
      <c r="BC88" s="1124"/>
      <c r="BD88" s="1123">
        <f t="shared" si="114"/>
        <v>2826900</v>
      </c>
      <c r="BE88" s="1138">
        <f t="shared" si="106"/>
        <v>4916.347826086957</v>
      </c>
      <c r="BF88" s="1142">
        <v>140.25</v>
      </c>
      <c r="BG88" s="1142">
        <v>54.75</v>
      </c>
      <c r="BH88" s="1142">
        <v>58.75</v>
      </c>
      <c r="BI88" s="1142">
        <f t="shared" si="115"/>
        <v>253.75</v>
      </c>
      <c r="BJ88" s="1126">
        <f t="shared" ref="BJ88:BJ93" si="120">BD88/BI88</f>
        <v>11140.492610837438</v>
      </c>
      <c r="BK88" s="1127">
        <v>20.100000000000001</v>
      </c>
      <c r="BL88" s="1128">
        <v>27.2</v>
      </c>
      <c r="BM88" s="1143">
        <v>5</v>
      </c>
      <c r="BN88" s="1143">
        <v>5</v>
      </c>
      <c r="BO88" s="1135">
        <v>1</v>
      </c>
      <c r="BP88" s="356">
        <f t="shared" si="107"/>
        <v>3.6666666666666665</v>
      </c>
      <c r="BQ88" s="1111"/>
      <c r="BR88" s="1111"/>
    </row>
    <row r="89" spans="1:70" s="1035" customFormat="1" ht="47" customHeight="1">
      <c r="A89" s="1117">
        <v>10</v>
      </c>
      <c r="B89" s="1112" t="s">
        <v>9</v>
      </c>
      <c r="C89" s="343">
        <v>441</v>
      </c>
      <c r="D89" s="344">
        <v>1244400</v>
      </c>
      <c r="E89" s="344">
        <f t="shared" si="97"/>
        <v>2821.7687074829932</v>
      </c>
      <c r="F89" s="344">
        <v>662400</v>
      </c>
      <c r="G89" s="345">
        <f t="shared" si="98"/>
        <v>1502.0408163265306</v>
      </c>
      <c r="H89" s="344">
        <v>15950</v>
      </c>
      <c r="I89" s="344"/>
      <c r="J89" s="336">
        <f t="shared" si="99"/>
        <v>1922750</v>
      </c>
      <c r="K89" s="346">
        <f t="shared" si="116"/>
        <v>4359.9773242630381</v>
      </c>
      <c r="L89" s="1118"/>
      <c r="M89" s="1118"/>
      <c r="N89" s="1118"/>
      <c r="O89" s="1132">
        <v>126</v>
      </c>
      <c r="P89" s="338">
        <f t="shared" si="117"/>
        <v>15259.920634920634</v>
      </c>
      <c r="Q89" s="1136">
        <v>25.7</v>
      </c>
      <c r="R89" s="1136">
        <v>31.1</v>
      </c>
      <c r="S89" s="1143">
        <v>5</v>
      </c>
      <c r="T89" s="1143">
        <v>5</v>
      </c>
      <c r="U89" s="1143">
        <v>5</v>
      </c>
      <c r="V89" s="356">
        <f t="shared" si="100"/>
        <v>5</v>
      </c>
      <c r="W89" s="1111"/>
      <c r="X89" s="1117">
        <v>10</v>
      </c>
      <c r="Y89" s="1122" t="s">
        <v>11</v>
      </c>
      <c r="Z89" s="1123">
        <v>557</v>
      </c>
      <c r="AA89" s="1124">
        <v>1645950</v>
      </c>
      <c r="AB89" s="1124">
        <f t="shared" si="101"/>
        <v>2955.0269299820466</v>
      </c>
      <c r="AC89" s="1124">
        <f>880010+5500</f>
        <v>885510</v>
      </c>
      <c r="AD89" s="1124">
        <f t="shared" si="102"/>
        <v>1589.7845601436265</v>
      </c>
      <c r="AE89" s="1124">
        <v>62920</v>
      </c>
      <c r="AF89" s="1124">
        <v>0</v>
      </c>
      <c r="AG89" s="1123">
        <f t="shared" si="113"/>
        <v>2594380</v>
      </c>
      <c r="AH89" s="1124">
        <f t="shared" si="118"/>
        <v>4657.7737881508083</v>
      </c>
      <c r="AI89" s="1125"/>
      <c r="AJ89" s="1125"/>
      <c r="AK89" s="1125"/>
      <c r="AL89" s="1125">
        <f t="shared" si="110"/>
        <v>0</v>
      </c>
      <c r="AM89" s="1126" t="e">
        <f t="shared" si="119"/>
        <v>#DIV/0!</v>
      </c>
      <c r="AN89" s="1144">
        <v>24.5</v>
      </c>
      <c r="AO89" s="1144">
        <v>28.6</v>
      </c>
      <c r="AP89" s="1143">
        <v>5</v>
      </c>
      <c r="AQ89" s="1143">
        <v>5</v>
      </c>
      <c r="AR89" s="1143">
        <v>5</v>
      </c>
      <c r="AS89" s="356">
        <f t="shared" si="103"/>
        <v>5</v>
      </c>
      <c r="AT89" s="1111"/>
      <c r="AU89" s="1117">
        <v>10</v>
      </c>
      <c r="AV89" s="1130" t="s">
        <v>669</v>
      </c>
      <c r="AW89" s="343">
        <v>675</v>
      </c>
      <c r="AX89" s="344">
        <v>2241900</v>
      </c>
      <c r="AY89" s="344">
        <f t="shared" si="104"/>
        <v>3321.3333333333335</v>
      </c>
      <c r="AZ89" s="344">
        <v>1108350</v>
      </c>
      <c r="BA89" s="345">
        <f t="shared" si="105"/>
        <v>1642</v>
      </c>
      <c r="BB89" s="345">
        <v>62370</v>
      </c>
      <c r="BC89" s="345"/>
      <c r="BD89" s="336">
        <f t="shared" si="114"/>
        <v>3412620</v>
      </c>
      <c r="BE89" s="346">
        <f t="shared" si="106"/>
        <v>5055.7333333333336</v>
      </c>
      <c r="BF89" s="1132">
        <v>139.5</v>
      </c>
      <c r="BG89" s="1132">
        <v>54.75</v>
      </c>
      <c r="BH89" s="1132">
        <v>58.75</v>
      </c>
      <c r="BI89" s="1132">
        <f>SUM(BF89:BH89)</f>
        <v>253</v>
      </c>
      <c r="BJ89" s="338">
        <f t="shared" si="120"/>
        <v>13488.616600790514</v>
      </c>
      <c r="BK89" s="1136">
        <v>21.1</v>
      </c>
      <c r="BL89" s="1136">
        <v>28</v>
      </c>
      <c r="BM89" s="1133">
        <v>3</v>
      </c>
      <c r="BN89" s="1135">
        <v>1</v>
      </c>
      <c r="BO89" s="1143">
        <v>5</v>
      </c>
      <c r="BP89" s="356">
        <f t="shared" si="107"/>
        <v>3</v>
      </c>
      <c r="BQ89" s="1111"/>
      <c r="BR89" s="1111"/>
    </row>
    <row r="90" spans="1:70" s="1035" customFormat="1" ht="47" customHeight="1">
      <c r="A90" s="1117">
        <v>11</v>
      </c>
      <c r="B90" s="1112" t="s">
        <v>10</v>
      </c>
      <c r="C90" s="343">
        <v>447</v>
      </c>
      <c r="D90" s="344">
        <v>1408500</v>
      </c>
      <c r="E90" s="344">
        <f t="shared" si="97"/>
        <v>3151.0067114093958</v>
      </c>
      <c r="F90" s="344">
        <v>788400</v>
      </c>
      <c r="G90" s="345">
        <f t="shared" si="98"/>
        <v>1763.7583892617449</v>
      </c>
      <c r="H90" s="344">
        <v>30250</v>
      </c>
      <c r="I90" s="344"/>
      <c r="J90" s="336">
        <f t="shared" si="99"/>
        <v>2227150</v>
      </c>
      <c r="K90" s="344">
        <f t="shared" si="116"/>
        <v>4982.4384787472036</v>
      </c>
      <c r="L90" s="1118"/>
      <c r="M90" s="1118"/>
      <c r="N90" s="1118"/>
      <c r="O90" s="1132">
        <v>126</v>
      </c>
      <c r="P90" s="338">
        <f t="shared" si="117"/>
        <v>17675.79365079365</v>
      </c>
      <c r="Q90" s="1136">
        <v>24.7</v>
      </c>
      <c r="R90" s="1136">
        <v>32.299999999999997</v>
      </c>
      <c r="S90" s="1143">
        <v>5</v>
      </c>
      <c r="T90" s="1143">
        <v>5</v>
      </c>
      <c r="U90" s="1143">
        <v>5</v>
      </c>
      <c r="V90" s="356">
        <f t="shared" si="100"/>
        <v>5</v>
      </c>
      <c r="W90" s="1111"/>
      <c r="X90" s="1117">
        <v>11</v>
      </c>
      <c r="Y90" s="1130" t="s">
        <v>669</v>
      </c>
      <c r="Z90" s="343">
        <v>612</v>
      </c>
      <c r="AA90" s="344">
        <v>1751350</v>
      </c>
      <c r="AB90" s="344">
        <f t="shared" si="101"/>
        <v>2861.6830065359477</v>
      </c>
      <c r="AC90" s="344">
        <v>895610</v>
      </c>
      <c r="AD90" s="345">
        <f t="shared" si="102"/>
        <v>1463.4150326797385</v>
      </c>
      <c r="AE90" s="344">
        <v>37950</v>
      </c>
      <c r="AF90" s="345">
        <v>8910</v>
      </c>
      <c r="AG90" s="336">
        <f t="shared" si="113"/>
        <v>2693820</v>
      </c>
      <c r="AH90" s="344">
        <f t="shared" si="118"/>
        <v>4401.666666666667</v>
      </c>
      <c r="AI90" s="1118"/>
      <c r="AJ90" s="1118"/>
      <c r="AK90" s="1118"/>
      <c r="AL90" s="1118">
        <f t="shared" si="110"/>
        <v>0</v>
      </c>
      <c r="AM90" s="338" t="e">
        <f t="shared" si="119"/>
        <v>#DIV/0!</v>
      </c>
      <c r="AN90" s="1136">
        <v>22.1</v>
      </c>
      <c r="AO90" s="1136">
        <v>29.4</v>
      </c>
      <c r="AP90" s="1143">
        <v>5</v>
      </c>
      <c r="AQ90" s="1143">
        <v>5</v>
      </c>
      <c r="AR90" s="1143">
        <v>5</v>
      </c>
      <c r="AS90" s="356">
        <f t="shared" si="103"/>
        <v>5</v>
      </c>
      <c r="AT90" s="1111"/>
      <c r="AU90" s="1117">
        <v>11</v>
      </c>
      <c r="AV90" s="1112" t="s">
        <v>670</v>
      </c>
      <c r="AW90" s="343">
        <v>548</v>
      </c>
      <c r="AX90" s="344">
        <v>1485650</v>
      </c>
      <c r="AY90" s="344">
        <f t="shared" si="104"/>
        <v>2711.0401459854015</v>
      </c>
      <c r="AZ90" s="345">
        <v>820600</v>
      </c>
      <c r="BA90" s="345">
        <f t="shared" si="105"/>
        <v>1497.4452554744526</v>
      </c>
      <c r="BB90" s="345">
        <v>28380</v>
      </c>
      <c r="BC90" s="345"/>
      <c r="BD90" s="336">
        <f t="shared" si="114"/>
        <v>2334630</v>
      </c>
      <c r="BE90" s="346">
        <f t="shared" si="106"/>
        <v>4260.2737226277368</v>
      </c>
      <c r="BF90" s="1132">
        <v>128</v>
      </c>
      <c r="BG90" s="1132">
        <v>54.75</v>
      </c>
      <c r="BH90" s="1132">
        <v>58.75</v>
      </c>
      <c r="BI90" s="1132">
        <f t="shared" ref="BI90:BI95" si="121">SUM(BF90:BH90)</f>
        <v>241.5</v>
      </c>
      <c r="BJ90" s="338">
        <f t="shared" si="120"/>
        <v>9667.2049689440992</v>
      </c>
      <c r="BK90" s="1120">
        <v>20.7</v>
      </c>
      <c r="BL90" s="1120">
        <v>31.5</v>
      </c>
      <c r="BM90" s="1143">
        <v>5</v>
      </c>
      <c r="BN90" s="1143">
        <v>5</v>
      </c>
      <c r="BO90" s="1133">
        <v>3</v>
      </c>
      <c r="BP90" s="356">
        <f t="shared" si="107"/>
        <v>4.333333333333333</v>
      </c>
      <c r="BQ90" s="1111"/>
      <c r="BR90" s="1111"/>
    </row>
    <row r="91" spans="1:70" s="1035" customFormat="1" ht="47" customHeight="1">
      <c r="A91" s="1117">
        <v>12</v>
      </c>
      <c r="B91" s="1122" t="s">
        <v>11</v>
      </c>
      <c r="C91" s="1123">
        <v>505</v>
      </c>
      <c r="D91" s="1124">
        <v>1494050</v>
      </c>
      <c r="E91" s="1124">
        <f t="shared" si="97"/>
        <v>2958.5148514851485</v>
      </c>
      <c r="F91" s="1124">
        <v>825500</v>
      </c>
      <c r="G91" s="1124">
        <f t="shared" si="98"/>
        <v>1634.6534653465346</v>
      </c>
      <c r="H91" s="1124">
        <v>7150</v>
      </c>
      <c r="I91" s="1124"/>
      <c r="J91" s="1123">
        <f t="shared" si="99"/>
        <v>2326700</v>
      </c>
      <c r="K91" s="1124">
        <f t="shared" si="116"/>
        <v>4607.3267326732675</v>
      </c>
      <c r="L91" s="1125"/>
      <c r="M91" s="1125"/>
      <c r="N91" s="1125"/>
      <c r="O91" s="1142">
        <v>125</v>
      </c>
      <c r="P91" s="1126">
        <f t="shared" si="117"/>
        <v>18613.599999999999</v>
      </c>
      <c r="Q91" s="1144">
        <v>23.3</v>
      </c>
      <c r="R91" s="1144">
        <v>32</v>
      </c>
      <c r="S91" s="1143">
        <v>5</v>
      </c>
      <c r="T91" s="1143">
        <v>5</v>
      </c>
      <c r="U91" s="1143">
        <v>5</v>
      </c>
      <c r="V91" s="356">
        <f t="shared" si="100"/>
        <v>5</v>
      </c>
      <c r="W91" s="1111"/>
      <c r="X91" s="1117">
        <v>12</v>
      </c>
      <c r="Y91" s="1112" t="s">
        <v>670</v>
      </c>
      <c r="Z91" s="343">
        <v>576</v>
      </c>
      <c r="AA91" s="344">
        <v>1597650</v>
      </c>
      <c r="AB91" s="344">
        <f t="shared" si="101"/>
        <v>2773.6979166666665</v>
      </c>
      <c r="AC91" s="344">
        <v>833920</v>
      </c>
      <c r="AD91" s="345">
        <f t="shared" si="102"/>
        <v>1447.7777777777778</v>
      </c>
      <c r="AE91" s="344">
        <v>42570</v>
      </c>
      <c r="AF91" s="345">
        <v>0</v>
      </c>
      <c r="AG91" s="336">
        <f t="shared" si="113"/>
        <v>2474140</v>
      </c>
      <c r="AH91" s="344">
        <f t="shared" si="118"/>
        <v>4295.3819444444443</v>
      </c>
      <c r="AI91" s="1118"/>
      <c r="AJ91" s="1118"/>
      <c r="AK91" s="1118"/>
      <c r="AL91" s="1118">
        <f t="shared" si="110"/>
        <v>0</v>
      </c>
      <c r="AM91" s="338" t="e">
        <f t="shared" si="119"/>
        <v>#DIV/0!</v>
      </c>
      <c r="AN91" s="1136">
        <v>23.3</v>
      </c>
      <c r="AO91" s="1136">
        <v>34.1</v>
      </c>
      <c r="AP91" s="1133">
        <v>3</v>
      </c>
      <c r="AQ91" s="1133">
        <v>3</v>
      </c>
      <c r="AR91" s="1133">
        <v>3</v>
      </c>
      <c r="AS91" s="356">
        <f t="shared" si="103"/>
        <v>3</v>
      </c>
      <c r="AT91" s="1111"/>
      <c r="AU91" s="1117">
        <v>12</v>
      </c>
      <c r="AV91" s="1112" t="s">
        <v>7</v>
      </c>
      <c r="AW91" s="343">
        <v>555</v>
      </c>
      <c r="AX91" s="344">
        <v>1569440</v>
      </c>
      <c r="AY91" s="344">
        <f t="shared" si="104"/>
        <v>2827.8198198198197</v>
      </c>
      <c r="AZ91" s="1131">
        <v>803950</v>
      </c>
      <c r="BA91" s="345">
        <f t="shared" si="105"/>
        <v>1448.5585585585586</v>
      </c>
      <c r="BB91" s="345">
        <v>40700</v>
      </c>
      <c r="BC91" s="345">
        <v>5940</v>
      </c>
      <c r="BD91" s="336">
        <f t="shared" si="114"/>
        <v>2420030</v>
      </c>
      <c r="BE91" s="346">
        <f t="shared" si="106"/>
        <v>4360.4144144144148</v>
      </c>
      <c r="BF91" s="1132">
        <v>113.75</v>
      </c>
      <c r="BG91" s="1132">
        <v>32.75</v>
      </c>
      <c r="BH91" s="1132">
        <v>62.55</v>
      </c>
      <c r="BI91" s="1132">
        <f t="shared" si="121"/>
        <v>209.05</v>
      </c>
      <c r="BJ91" s="338">
        <f t="shared" si="120"/>
        <v>11576.321454197559</v>
      </c>
      <c r="BK91" s="1120">
        <v>22.3</v>
      </c>
      <c r="BL91" s="1120">
        <v>29.7</v>
      </c>
      <c r="BM91" s="1143">
        <v>5</v>
      </c>
      <c r="BN91" s="1143">
        <v>5</v>
      </c>
      <c r="BO91" s="1143">
        <v>5</v>
      </c>
      <c r="BP91" s="356">
        <f t="shared" si="107"/>
        <v>5</v>
      </c>
      <c r="BQ91" s="1111"/>
      <c r="BR91" s="1111"/>
    </row>
    <row r="92" spans="1:70" s="1035" customFormat="1" ht="47" customHeight="1">
      <c r="A92" s="1117">
        <v>13</v>
      </c>
      <c r="B92" s="1130" t="s">
        <v>669</v>
      </c>
      <c r="C92" s="343">
        <v>527</v>
      </c>
      <c r="D92" s="344">
        <v>1473850</v>
      </c>
      <c r="E92" s="344">
        <f t="shared" si="97"/>
        <v>2796.6793168880454</v>
      </c>
      <c r="F92" s="344">
        <v>799500</v>
      </c>
      <c r="G92" s="345">
        <f t="shared" si="98"/>
        <v>1517.07779886148</v>
      </c>
      <c r="H92" s="344">
        <v>11000</v>
      </c>
      <c r="I92" s="344"/>
      <c r="J92" s="336">
        <f t="shared" si="99"/>
        <v>2284350</v>
      </c>
      <c r="K92" s="344">
        <f t="shared" si="116"/>
        <v>4334.6299810246683</v>
      </c>
      <c r="L92" s="1118"/>
      <c r="M92" s="1118"/>
      <c r="N92" s="1118"/>
      <c r="O92" s="1132">
        <v>145</v>
      </c>
      <c r="P92" s="338">
        <f t="shared" si="117"/>
        <v>15754.137931034482</v>
      </c>
      <c r="Q92" s="1136">
        <v>23.5</v>
      </c>
      <c r="R92" s="1136">
        <v>30.5</v>
      </c>
      <c r="S92" s="1133">
        <v>3</v>
      </c>
      <c r="T92" s="1143">
        <v>5</v>
      </c>
      <c r="U92" s="1143">
        <v>5</v>
      </c>
      <c r="V92" s="356">
        <f t="shared" si="100"/>
        <v>4.333333333333333</v>
      </c>
      <c r="W92" s="1111"/>
      <c r="X92" s="1117">
        <v>13</v>
      </c>
      <c r="Y92" s="1112" t="s">
        <v>7</v>
      </c>
      <c r="Z92" s="343">
        <v>289</v>
      </c>
      <c r="AA92" s="344">
        <v>821850</v>
      </c>
      <c r="AB92" s="344">
        <f t="shared" si="101"/>
        <v>2843.7716262975778</v>
      </c>
      <c r="AC92" s="344">
        <v>436550</v>
      </c>
      <c r="AD92" s="345">
        <f t="shared" si="102"/>
        <v>1510.5536332179931</v>
      </c>
      <c r="AE92" s="344">
        <v>20570</v>
      </c>
      <c r="AF92" s="345">
        <v>0</v>
      </c>
      <c r="AG92" s="336">
        <f t="shared" si="113"/>
        <v>1278970</v>
      </c>
      <c r="AH92" s="344">
        <f t="shared" si="118"/>
        <v>4425.501730103806</v>
      </c>
      <c r="AI92" s="1118"/>
      <c r="AJ92" s="1118"/>
      <c r="AK92" s="1118"/>
      <c r="AL92" s="1118">
        <f t="shared" si="110"/>
        <v>0</v>
      </c>
      <c r="AM92" s="338" t="e">
        <f t="shared" si="119"/>
        <v>#DIV/0!</v>
      </c>
      <c r="AN92" s="1136">
        <v>25.7</v>
      </c>
      <c r="AO92" s="1136">
        <v>28.5</v>
      </c>
      <c r="AP92" s="1135">
        <v>1</v>
      </c>
      <c r="AQ92" s="1135">
        <v>1</v>
      </c>
      <c r="AR92" s="1135">
        <v>1</v>
      </c>
      <c r="AS92" s="356">
        <f t="shared" si="103"/>
        <v>1</v>
      </c>
      <c r="AT92" s="1111"/>
      <c r="AU92" s="1117">
        <v>13</v>
      </c>
      <c r="AV92" s="1112" t="s">
        <v>8</v>
      </c>
      <c r="AW92" s="343">
        <v>501</v>
      </c>
      <c r="AX92" s="344">
        <v>1427850</v>
      </c>
      <c r="AY92" s="344">
        <f t="shared" si="104"/>
        <v>2850</v>
      </c>
      <c r="AZ92" s="1131">
        <v>756900</v>
      </c>
      <c r="BA92" s="345">
        <f t="shared" si="105"/>
        <v>1510.7784431137725</v>
      </c>
      <c r="BB92" s="345">
        <v>48510</v>
      </c>
      <c r="BC92" s="345"/>
      <c r="BD92" s="336">
        <f t="shared" si="114"/>
        <v>2233260</v>
      </c>
      <c r="BE92" s="346">
        <f t="shared" si="106"/>
        <v>4457.6047904191619</v>
      </c>
      <c r="BF92" s="1132">
        <v>107</v>
      </c>
      <c r="BG92" s="1132">
        <v>27.75</v>
      </c>
      <c r="BH92" s="1132">
        <v>73.25</v>
      </c>
      <c r="BI92" s="1132">
        <f t="shared" si="121"/>
        <v>208</v>
      </c>
      <c r="BJ92" s="338">
        <f t="shared" si="120"/>
        <v>10736.826923076924</v>
      </c>
      <c r="BK92" s="1120">
        <v>20.8</v>
      </c>
      <c r="BL92" s="1120">
        <v>29.2</v>
      </c>
      <c r="BM92" s="1143">
        <v>5</v>
      </c>
      <c r="BN92" s="1143">
        <v>5</v>
      </c>
      <c r="BO92" s="1143">
        <v>5</v>
      </c>
      <c r="BP92" s="356">
        <f t="shared" si="107"/>
        <v>5</v>
      </c>
      <c r="BQ92" s="1111"/>
      <c r="BR92" s="1111"/>
    </row>
    <row r="93" spans="1:70" s="1035" customFormat="1" ht="47" customHeight="1">
      <c r="A93" s="1117">
        <v>14</v>
      </c>
      <c r="B93" s="1112" t="s">
        <v>670</v>
      </c>
      <c r="C93" s="343">
        <v>456</v>
      </c>
      <c r="D93" s="344">
        <v>1247650</v>
      </c>
      <c r="E93" s="344">
        <f t="shared" si="97"/>
        <v>2736.0745614035086</v>
      </c>
      <c r="F93" s="344">
        <v>677000</v>
      </c>
      <c r="G93" s="345">
        <f t="shared" si="98"/>
        <v>1484.6491228070176</v>
      </c>
      <c r="H93" s="344">
        <v>16500</v>
      </c>
      <c r="I93" s="344"/>
      <c r="J93" s="336">
        <f t="shared" si="99"/>
        <v>1941150</v>
      </c>
      <c r="K93" s="344">
        <f t="shared" si="116"/>
        <v>4256.9078947368425</v>
      </c>
      <c r="L93" s="1118"/>
      <c r="M93" s="1118"/>
      <c r="N93" s="1118"/>
      <c r="O93" s="1132">
        <v>151</v>
      </c>
      <c r="P93" s="338">
        <f t="shared" si="117"/>
        <v>12855.298013245034</v>
      </c>
      <c r="Q93" s="1136">
        <v>23.1</v>
      </c>
      <c r="R93" s="1136">
        <v>30.7</v>
      </c>
      <c r="S93" s="1143">
        <v>5</v>
      </c>
      <c r="T93" s="1133">
        <v>3</v>
      </c>
      <c r="U93" s="1133">
        <v>3</v>
      </c>
      <c r="V93" s="356">
        <f t="shared" si="100"/>
        <v>3.6666666666666665</v>
      </c>
      <c r="W93" s="1111"/>
      <c r="X93" s="1117">
        <v>14</v>
      </c>
      <c r="Y93" s="1112" t="s">
        <v>8</v>
      </c>
      <c r="Z93" s="343">
        <v>283</v>
      </c>
      <c r="AA93" s="344">
        <v>713750</v>
      </c>
      <c r="AB93" s="344">
        <f t="shared" si="101"/>
        <v>2522.0848056537102</v>
      </c>
      <c r="AC93" s="344">
        <f>416150+600</f>
        <v>416750</v>
      </c>
      <c r="AD93" s="345">
        <f t="shared" si="102"/>
        <v>1472.6148409893992</v>
      </c>
      <c r="AE93" s="344">
        <v>26950</v>
      </c>
      <c r="AF93" s="345">
        <v>0</v>
      </c>
      <c r="AG93" s="336">
        <f t="shared" si="113"/>
        <v>1157450</v>
      </c>
      <c r="AH93" s="344">
        <f t="shared" si="118"/>
        <v>4089.9293286219081</v>
      </c>
      <c r="AI93" s="1118"/>
      <c r="AJ93" s="1118"/>
      <c r="AK93" s="1118"/>
      <c r="AL93" s="1118">
        <f t="shared" si="110"/>
        <v>0</v>
      </c>
      <c r="AM93" s="338" t="e">
        <f t="shared" si="119"/>
        <v>#DIV/0!</v>
      </c>
      <c r="AN93" s="1136">
        <v>24.7</v>
      </c>
      <c r="AO93" s="1136">
        <v>28.5</v>
      </c>
      <c r="AP93" s="1135">
        <v>1</v>
      </c>
      <c r="AQ93" s="1135">
        <v>1</v>
      </c>
      <c r="AR93" s="1135">
        <v>1</v>
      </c>
      <c r="AS93" s="356">
        <f t="shared" si="103"/>
        <v>1</v>
      </c>
      <c r="AT93" s="1111"/>
      <c r="AU93" s="1117">
        <v>14</v>
      </c>
      <c r="AV93" s="1112" t="s">
        <v>9</v>
      </c>
      <c r="AW93" s="343">
        <v>614</v>
      </c>
      <c r="AX93" s="344">
        <v>1794150</v>
      </c>
      <c r="AY93" s="344">
        <f t="shared" si="104"/>
        <v>2922.0684039087946</v>
      </c>
      <c r="AZ93" s="1131">
        <v>1010350</v>
      </c>
      <c r="BA93" s="345">
        <f t="shared" si="105"/>
        <v>1645.5211726384364</v>
      </c>
      <c r="BB93" s="345">
        <v>71830</v>
      </c>
      <c r="BC93" s="345"/>
      <c r="BD93" s="336">
        <f t="shared" si="114"/>
        <v>2876330</v>
      </c>
      <c r="BE93" s="346">
        <f t="shared" si="106"/>
        <v>4684.5765472312705</v>
      </c>
      <c r="BF93" s="1132">
        <v>106</v>
      </c>
      <c r="BG93" s="1132">
        <v>37.75</v>
      </c>
      <c r="BH93" s="1132">
        <v>74.25</v>
      </c>
      <c r="BI93" s="1132">
        <f t="shared" si="121"/>
        <v>218</v>
      </c>
      <c r="BJ93" s="338">
        <f t="shared" si="120"/>
        <v>13194.174311926605</v>
      </c>
      <c r="BK93" s="1120">
        <v>21.2</v>
      </c>
      <c r="BL93" s="1120">
        <v>28.9</v>
      </c>
      <c r="BM93" s="1133">
        <v>3</v>
      </c>
      <c r="BN93" s="1133">
        <v>3</v>
      </c>
      <c r="BO93" s="1133">
        <v>3</v>
      </c>
      <c r="BP93" s="356">
        <f t="shared" si="107"/>
        <v>3</v>
      </c>
      <c r="BQ93" s="1111"/>
      <c r="BR93" s="1111"/>
    </row>
    <row r="94" spans="1:70" s="1035" customFormat="1" ht="47" customHeight="1">
      <c r="A94" s="1117">
        <v>15</v>
      </c>
      <c r="B94" s="1112" t="s">
        <v>7</v>
      </c>
      <c r="C94" s="343">
        <v>477</v>
      </c>
      <c r="D94" s="344">
        <v>1324650</v>
      </c>
      <c r="E94" s="344">
        <f t="shared" si="97"/>
        <v>2777.0440251572327</v>
      </c>
      <c r="F94" s="344">
        <v>665650</v>
      </c>
      <c r="G94" s="345">
        <f t="shared" si="98"/>
        <v>1395.4926624737946</v>
      </c>
      <c r="H94" s="344">
        <v>21450</v>
      </c>
      <c r="I94" s="344"/>
      <c r="J94" s="336">
        <f t="shared" si="99"/>
        <v>2011750</v>
      </c>
      <c r="K94" s="344">
        <f>J94/C94</f>
        <v>4217.5052410901471</v>
      </c>
      <c r="L94" s="1118"/>
      <c r="M94" s="1118"/>
      <c r="N94" s="1118"/>
      <c r="O94" s="1132">
        <v>165.5</v>
      </c>
      <c r="P94" s="338">
        <f>J94/O94</f>
        <v>12155.58912386707</v>
      </c>
      <c r="Q94" s="1136">
        <v>22.5</v>
      </c>
      <c r="R94" s="1136">
        <v>30</v>
      </c>
      <c r="S94" s="1143">
        <v>5</v>
      </c>
      <c r="T94" s="1133">
        <v>3</v>
      </c>
      <c r="U94" s="1133">
        <v>3</v>
      </c>
      <c r="V94" s="356">
        <f t="shared" si="100"/>
        <v>3.6666666666666665</v>
      </c>
      <c r="W94" s="1111"/>
      <c r="X94" s="1117">
        <v>15</v>
      </c>
      <c r="Y94" s="1112" t="s">
        <v>9</v>
      </c>
      <c r="Z94" s="343">
        <v>610</v>
      </c>
      <c r="AA94" s="344">
        <v>1585650</v>
      </c>
      <c r="AB94" s="344">
        <f t="shared" si="101"/>
        <v>2599.4262295081967</v>
      </c>
      <c r="AC94" s="344">
        <v>920950</v>
      </c>
      <c r="AD94" s="345">
        <f t="shared" si="102"/>
        <v>1509.7540983606557</v>
      </c>
      <c r="AE94" s="344">
        <v>43340</v>
      </c>
      <c r="AF94" s="345">
        <v>0</v>
      </c>
      <c r="AG94" s="336">
        <f t="shared" si="113"/>
        <v>2549940</v>
      </c>
      <c r="AH94" s="344">
        <f>AG94/Z94</f>
        <v>4180.2295081967213</v>
      </c>
      <c r="AI94" s="1118"/>
      <c r="AJ94" s="1118"/>
      <c r="AK94" s="1118"/>
      <c r="AL94" s="1118">
        <f t="shared" si="110"/>
        <v>0</v>
      </c>
      <c r="AM94" s="338" t="e">
        <f>AG94/AL94</f>
        <v>#DIV/0!</v>
      </c>
      <c r="AN94" s="1136">
        <v>22.3</v>
      </c>
      <c r="AO94" s="1136">
        <v>27.6</v>
      </c>
      <c r="AP94" s="1143">
        <v>5</v>
      </c>
      <c r="AQ94" s="1135">
        <v>1</v>
      </c>
      <c r="AR94" s="1143">
        <v>5</v>
      </c>
      <c r="AS94" s="356">
        <f t="shared" si="103"/>
        <v>3.6666666666666665</v>
      </c>
      <c r="AT94" s="1111"/>
      <c r="AU94" s="1117">
        <v>15</v>
      </c>
      <c r="AV94" s="1112" t="s">
        <v>10</v>
      </c>
      <c r="AW94" s="343">
        <v>726</v>
      </c>
      <c r="AX94" s="344">
        <v>2073150</v>
      </c>
      <c r="AY94" s="344">
        <f t="shared" si="104"/>
        <v>2855.5785123966944</v>
      </c>
      <c r="AZ94" s="1131">
        <v>1163450</v>
      </c>
      <c r="BA94" s="345">
        <f t="shared" si="105"/>
        <v>1602.5482093663911</v>
      </c>
      <c r="BB94" s="345">
        <v>59840</v>
      </c>
      <c r="BC94" s="345"/>
      <c r="BD94" s="336">
        <f t="shared" si="114"/>
        <v>3296440</v>
      </c>
      <c r="BE94" s="346">
        <f t="shared" si="106"/>
        <v>4540.5509641873277</v>
      </c>
      <c r="BF94" s="1132">
        <v>142</v>
      </c>
      <c r="BG94" s="1132">
        <v>32.75</v>
      </c>
      <c r="BH94" s="1132">
        <v>63.25</v>
      </c>
      <c r="BI94" s="1132">
        <f t="shared" si="121"/>
        <v>238</v>
      </c>
      <c r="BJ94" s="338">
        <f>BD94/BI94</f>
        <v>13850.588235294117</v>
      </c>
      <c r="BK94" s="1134">
        <v>23.5</v>
      </c>
      <c r="BL94" s="1120">
        <v>30.1</v>
      </c>
      <c r="BM94" s="1143">
        <v>5</v>
      </c>
      <c r="BN94" s="1143">
        <v>5</v>
      </c>
      <c r="BO94" s="1143">
        <v>5</v>
      </c>
      <c r="BP94" s="356">
        <f t="shared" si="107"/>
        <v>5</v>
      </c>
      <c r="BQ94" s="1111"/>
      <c r="BR94" s="1111"/>
    </row>
    <row r="95" spans="1:70" s="1035" customFormat="1" ht="47" customHeight="1">
      <c r="A95" s="1117">
        <v>16</v>
      </c>
      <c r="B95" s="1112" t="s">
        <v>8</v>
      </c>
      <c r="C95" s="343">
        <v>215</v>
      </c>
      <c r="D95" s="344">
        <v>538250</v>
      </c>
      <c r="E95" s="344">
        <f t="shared" si="97"/>
        <v>2503.4883720930234</v>
      </c>
      <c r="F95" s="344">
        <v>295400</v>
      </c>
      <c r="G95" s="345">
        <f t="shared" si="98"/>
        <v>1373.953488372093</v>
      </c>
      <c r="H95" s="344">
        <v>6050</v>
      </c>
      <c r="I95" s="344"/>
      <c r="J95" s="336">
        <f t="shared" si="99"/>
        <v>839700</v>
      </c>
      <c r="K95" s="344">
        <f t="shared" ref="K95:K100" si="122">J95/C95</f>
        <v>3905.5813953488373</v>
      </c>
      <c r="L95" s="1118"/>
      <c r="M95" s="1118"/>
      <c r="N95" s="1118"/>
      <c r="O95" s="1132">
        <v>165.5</v>
      </c>
      <c r="P95" s="338">
        <f t="shared" ref="P95:P100" si="123">J95/O95</f>
        <v>5073.716012084592</v>
      </c>
      <c r="Q95" s="1136">
        <v>23.2</v>
      </c>
      <c r="R95" s="1136">
        <v>26.5</v>
      </c>
      <c r="S95" s="1135">
        <v>1</v>
      </c>
      <c r="T95" s="1135">
        <v>1</v>
      </c>
      <c r="U95" s="1133">
        <v>3</v>
      </c>
      <c r="V95" s="356">
        <f t="shared" si="100"/>
        <v>1.6666666666666667</v>
      </c>
      <c r="W95" s="1111"/>
      <c r="X95" s="1117">
        <v>16</v>
      </c>
      <c r="Y95" s="1112" t="s">
        <v>10</v>
      </c>
      <c r="Z95" s="343">
        <v>628</v>
      </c>
      <c r="AA95" s="344">
        <v>1747950</v>
      </c>
      <c r="AB95" s="344">
        <f t="shared" si="101"/>
        <v>2783.3598726114651</v>
      </c>
      <c r="AC95" s="344">
        <v>997050</v>
      </c>
      <c r="AD95" s="345">
        <f t="shared" si="102"/>
        <v>1587.6592356687897</v>
      </c>
      <c r="AE95" s="344">
        <v>34430</v>
      </c>
      <c r="AF95" s="345">
        <v>2970</v>
      </c>
      <c r="AG95" s="336">
        <f t="shared" si="113"/>
        <v>2782400</v>
      </c>
      <c r="AH95" s="344">
        <f t="shared" ref="AH95:AH100" si="124">AG95/Z95</f>
        <v>4430.5732484076434</v>
      </c>
      <c r="AI95" s="1118"/>
      <c r="AJ95" s="1118"/>
      <c r="AK95" s="1118"/>
      <c r="AL95" s="1118">
        <f t="shared" si="110"/>
        <v>0</v>
      </c>
      <c r="AM95" s="338" t="e">
        <f t="shared" ref="AM95:AM100" si="125">AG95/AL95</f>
        <v>#DIV/0!</v>
      </c>
      <c r="AN95" s="1136">
        <v>23</v>
      </c>
      <c r="AO95" s="1136">
        <v>29.3</v>
      </c>
      <c r="AP95" s="1133">
        <v>3</v>
      </c>
      <c r="AQ95" s="1133">
        <v>3</v>
      </c>
      <c r="AR95" s="1133">
        <v>3</v>
      </c>
      <c r="AS95" s="356">
        <f t="shared" si="103"/>
        <v>3</v>
      </c>
      <c r="AT95" s="1111"/>
      <c r="AU95" s="1117">
        <v>16</v>
      </c>
      <c r="AV95" s="1122" t="s">
        <v>11</v>
      </c>
      <c r="AW95" s="1123">
        <v>705</v>
      </c>
      <c r="AX95" s="1124">
        <v>2140400</v>
      </c>
      <c r="AY95" s="1124">
        <f t="shared" si="104"/>
        <v>3036.0283687943261</v>
      </c>
      <c r="AZ95" s="1141">
        <v>1143300</v>
      </c>
      <c r="BA95" s="1124">
        <f t="shared" si="105"/>
        <v>1621.7021276595744</v>
      </c>
      <c r="BB95" s="1124">
        <v>68200</v>
      </c>
      <c r="BC95" s="1124">
        <v>2970</v>
      </c>
      <c r="BD95" s="1123">
        <f t="shared" si="114"/>
        <v>3354870</v>
      </c>
      <c r="BE95" s="1138">
        <f t="shared" si="106"/>
        <v>4758.6808510638302</v>
      </c>
      <c r="BF95" s="1142">
        <v>143</v>
      </c>
      <c r="BG95" s="1142">
        <v>49</v>
      </c>
      <c r="BH95" s="1142">
        <v>58.75</v>
      </c>
      <c r="BI95" s="1142">
        <f t="shared" si="121"/>
        <v>250.75</v>
      </c>
      <c r="BJ95" s="1126">
        <f t="shared" ref="BJ95:BJ100" si="126">BD95/BI95</f>
        <v>13379.341974077766</v>
      </c>
      <c r="BK95" s="1127">
        <v>19.8</v>
      </c>
      <c r="BL95" s="1128">
        <v>33.4</v>
      </c>
      <c r="BM95" s="1133">
        <v>3</v>
      </c>
      <c r="BN95" s="1133">
        <v>3</v>
      </c>
      <c r="BO95" s="1133">
        <v>3</v>
      </c>
      <c r="BP95" s="356">
        <f t="shared" si="107"/>
        <v>3</v>
      </c>
      <c r="BQ95" s="1111"/>
      <c r="BR95" s="1111"/>
    </row>
    <row r="96" spans="1:70" s="1035" customFormat="1" ht="47" customHeight="1">
      <c r="A96" s="1117">
        <v>17</v>
      </c>
      <c r="B96" s="1112" t="s">
        <v>9</v>
      </c>
      <c r="C96" s="343">
        <v>277</v>
      </c>
      <c r="D96" s="344">
        <v>589350</v>
      </c>
      <c r="E96" s="344">
        <f t="shared" si="97"/>
        <v>2127.6173285198556</v>
      </c>
      <c r="F96" s="344">
        <v>383500</v>
      </c>
      <c r="G96" s="345">
        <f t="shared" si="98"/>
        <v>1384.4765342960288</v>
      </c>
      <c r="H96" s="344">
        <v>2200</v>
      </c>
      <c r="I96" s="344"/>
      <c r="J96" s="336">
        <f t="shared" si="99"/>
        <v>975050</v>
      </c>
      <c r="K96" s="344">
        <f t="shared" si="122"/>
        <v>3520.0361010830325</v>
      </c>
      <c r="L96" s="1118"/>
      <c r="M96" s="1118"/>
      <c r="N96" s="1118"/>
      <c r="O96" s="1132">
        <v>124.5</v>
      </c>
      <c r="P96" s="338">
        <f t="shared" si="123"/>
        <v>7831.726907630522</v>
      </c>
      <c r="Q96" s="1136">
        <v>25.2</v>
      </c>
      <c r="R96" s="1136">
        <v>31.1</v>
      </c>
      <c r="S96" s="1143">
        <v>5</v>
      </c>
      <c r="T96" s="1135">
        <v>1</v>
      </c>
      <c r="U96" s="1135">
        <v>1</v>
      </c>
      <c r="V96" s="356">
        <f t="shared" si="100"/>
        <v>2.3333333333333335</v>
      </c>
      <c r="W96" s="1111"/>
      <c r="X96" s="1117">
        <v>17</v>
      </c>
      <c r="Y96" s="1122" t="s">
        <v>11</v>
      </c>
      <c r="Z96" s="1123">
        <v>479</v>
      </c>
      <c r="AA96" s="1124">
        <v>1393000</v>
      </c>
      <c r="AB96" s="1124">
        <f t="shared" si="101"/>
        <v>2908.1419624217119</v>
      </c>
      <c r="AC96" s="1124">
        <v>745750</v>
      </c>
      <c r="AD96" s="1124">
        <f t="shared" si="102"/>
        <v>1556.8893528183717</v>
      </c>
      <c r="AE96" s="1124">
        <v>28050</v>
      </c>
      <c r="AF96" s="1124">
        <v>5940</v>
      </c>
      <c r="AG96" s="1123">
        <f t="shared" si="113"/>
        <v>2172740</v>
      </c>
      <c r="AH96" s="1124">
        <f t="shared" si="124"/>
        <v>4535.991649269311</v>
      </c>
      <c r="AI96" s="1125"/>
      <c r="AJ96" s="1125"/>
      <c r="AK96" s="1125"/>
      <c r="AL96" s="1125">
        <f t="shared" si="110"/>
        <v>0</v>
      </c>
      <c r="AM96" s="1126" t="e">
        <f t="shared" si="125"/>
        <v>#DIV/0!</v>
      </c>
      <c r="AN96" s="1144">
        <v>23.2</v>
      </c>
      <c r="AO96" s="1144">
        <v>27.6</v>
      </c>
      <c r="AP96" s="1172">
        <v>3</v>
      </c>
      <c r="AQ96" s="1133">
        <v>3</v>
      </c>
      <c r="AR96" s="1143">
        <v>5</v>
      </c>
      <c r="AS96" s="356">
        <f t="shared" si="103"/>
        <v>3.6666666666666665</v>
      </c>
      <c r="AT96" s="1111"/>
      <c r="AU96" s="1117">
        <v>17</v>
      </c>
      <c r="AV96" s="1130" t="s">
        <v>669</v>
      </c>
      <c r="AW96" s="343">
        <v>313</v>
      </c>
      <c r="AX96" s="344">
        <v>917050</v>
      </c>
      <c r="AY96" s="344">
        <f t="shared" si="104"/>
        <v>2929.8722044728434</v>
      </c>
      <c r="AZ96" s="344">
        <v>470450</v>
      </c>
      <c r="BA96" s="345">
        <f t="shared" si="105"/>
        <v>1503.035143769968</v>
      </c>
      <c r="BB96" s="345">
        <v>35310</v>
      </c>
      <c r="BC96" s="345"/>
      <c r="BD96" s="336">
        <f t="shared" si="114"/>
        <v>1422810</v>
      </c>
      <c r="BE96" s="346">
        <f t="shared" si="106"/>
        <v>4545.7188498402556</v>
      </c>
      <c r="BF96" s="1132">
        <v>127.5</v>
      </c>
      <c r="BG96" s="1132">
        <v>55</v>
      </c>
      <c r="BH96" s="1132">
        <v>58.58</v>
      </c>
      <c r="BI96" s="1132">
        <f>SUM(BF96:BH96)</f>
        <v>241.07999999999998</v>
      </c>
      <c r="BJ96" s="338">
        <f t="shared" si="126"/>
        <v>5901.8168242906922</v>
      </c>
      <c r="BK96" s="1120">
        <v>24.2</v>
      </c>
      <c r="BL96" s="1120">
        <v>27.3</v>
      </c>
      <c r="BM96" s="1135">
        <v>1</v>
      </c>
      <c r="BN96" s="1133">
        <v>3</v>
      </c>
      <c r="BO96" s="1133">
        <v>3</v>
      </c>
      <c r="BP96" s="356">
        <f t="shared" si="107"/>
        <v>2.3333333333333335</v>
      </c>
      <c r="BQ96" s="1111"/>
      <c r="BR96" s="1111"/>
    </row>
    <row r="97" spans="1:70" s="1035" customFormat="1" ht="47" customHeight="1">
      <c r="A97" s="1117">
        <v>18</v>
      </c>
      <c r="B97" s="1112" t="s">
        <v>10</v>
      </c>
      <c r="C97" s="343">
        <v>387</v>
      </c>
      <c r="D97" s="344">
        <v>1137850</v>
      </c>
      <c r="E97" s="344">
        <f t="shared" si="97"/>
        <v>2940.1808785529715</v>
      </c>
      <c r="F97" s="344">
        <v>661650</v>
      </c>
      <c r="G97" s="345">
        <f t="shared" si="98"/>
        <v>1709.6899224806202</v>
      </c>
      <c r="H97" s="344">
        <v>29150</v>
      </c>
      <c r="I97" s="344"/>
      <c r="J97" s="336">
        <f t="shared" si="99"/>
        <v>1828650</v>
      </c>
      <c r="K97" s="344">
        <f t="shared" si="122"/>
        <v>4725.1937984496126</v>
      </c>
      <c r="L97" s="1118"/>
      <c r="M97" s="1118"/>
      <c r="N97" s="1118"/>
      <c r="O97" s="1132">
        <v>126</v>
      </c>
      <c r="P97" s="338">
        <f t="shared" si="123"/>
        <v>14513.095238095239</v>
      </c>
      <c r="Q97" s="1136">
        <v>23.4</v>
      </c>
      <c r="R97" s="1136">
        <v>31</v>
      </c>
      <c r="S97" s="1133">
        <v>3</v>
      </c>
      <c r="T97" s="1135">
        <v>1</v>
      </c>
      <c r="U97" s="1133">
        <v>3</v>
      </c>
      <c r="V97" s="356">
        <f t="shared" si="100"/>
        <v>2.3333333333333335</v>
      </c>
      <c r="W97" s="1111"/>
      <c r="X97" s="1117">
        <v>18</v>
      </c>
      <c r="Y97" s="1130" t="s">
        <v>669</v>
      </c>
      <c r="Z97" s="343">
        <v>478</v>
      </c>
      <c r="AA97" s="344">
        <v>1149200</v>
      </c>
      <c r="AB97" s="344">
        <f t="shared" si="101"/>
        <v>2404.1841004184103</v>
      </c>
      <c r="AC97" s="344">
        <v>648950</v>
      </c>
      <c r="AD97" s="345">
        <f t="shared" si="102"/>
        <v>1357.6359832635983</v>
      </c>
      <c r="AE97" s="344">
        <v>15400</v>
      </c>
      <c r="AF97" s="345">
        <v>5940</v>
      </c>
      <c r="AG97" s="336">
        <f t="shared" si="113"/>
        <v>1819490</v>
      </c>
      <c r="AH97" s="344">
        <f t="shared" si="124"/>
        <v>3806.4644351464435</v>
      </c>
      <c r="AI97" s="1118"/>
      <c r="AJ97" s="1118"/>
      <c r="AK97" s="1118"/>
      <c r="AL97" s="1118">
        <f t="shared" si="110"/>
        <v>0</v>
      </c>
      <c r="AM97" s="338" t="e">
        <f t="shared" si="125"/>
        <v>#DIV/0!</v>
      </c>
      <c r="AN97" s="1136">
        <v>22</v>
      </c>
      <c r="AO97" s="1136">
        <v>25.8</v>
      </c>
      <c r="AP97" s="1143">
        <v>5</v>
      </c>
      <c r="AQ97" s="1143">
        <v>5</v>
      </c>
      <c r="AR97" s="1143">
        <v>5</v>
      </c>
      <c r="AS97" s="356">
        <f t="shared" si="103"/>
        <v>5</v>
      </c>
      <c r="AT97" s="1111"/>
      <c r="AU97" s="1117">
        <v>18</v>
      </c>
      <c r="AV97" s="1112" t="s">
        <v>670</v>
      </c>
      <c r="AW97" s="343">
        <v>509</v>
      </c>
      <c r="AX97" s="344">
        <v>1270000</v>
      </c>
      <c r="AY97" s="344">
        <f t="shared" si="104"/>
        <v>2495.0884086444007</v>
      </c>
      <c r="AZ97" s="345">
        <v>687250</v>
      </c>
      <c r="BA97" s="345">
        <f t="shared" si="105"/>
        <v>1350.1964636542239</v>
      </c>
      <c r="BB97" s="345">
        <v>37840</v>
      </c>
      <c r="BC97" s="345"/>
      <c r="BD97" s="336">
        <f t="shared" si="114"/>
        <v>1995090</v>
      </c>
      <c r="BE97" s="346">
        <f t="shared" si="106"/>
        <v>3919.6267190569743</v>
      </c>
      <c r="BF97" s="1132">
        <v>111.75</v>
      </c>
      <c r="BG97" s="1132">
        <v>33</v>
      </c>
      <c r="BH97" s="1132">
        <v>43</v>
      </c>
      <c r="BI97" s="1132">
        <f t="shared" ref="BI97:BI102" si="127">SUM(BF97:BH97)</f>
        <v>187.75</v>
      </c>
      <c r="BJ97" s="338">
        <f t="shared" si="126"/>
        <v>10626.311584553929</v>
      </c>
      <c r="BK97" s="1120">
        <v>19.7</v>
      </c>
      <c r="BL97" s="1120">
        <v>29.3</v>
      </c>
      <c r="BM97" s="1143">
        <v>5</v>
      </c>
      <c r="BN97" s="1143">
        <v>5</v>
      </c>
      <c r="BO97" s="1133">
        <v>3</v>
      </c>
      <c r="BP97" s="356">
        <f t="shared" si="107"/>
        <v>4.333333333333333</v>
      </c>
      <c r="BQ97" s="1111"/>
      <c r="BR97" s="1111"/>
    </row>
    <row r="98" spans="1:70" s="1035" customFormat="1" ht="47" customHeight="1">
      <c r="A98" s="1117">
        <v>19</v>
      </c>
      <c r="B98" s="1122" t="s">
        <v>11</v>
      </c>
      <c r="C98" s="1123">
        <v>515</v>
      </c>
      <c r="D98" s="1124">
        <v>1463750</v>
      </c>
      <c r="E98" s="1124">
        <f t="shared" si="97"/>
        <v>2842.2330097087379</v>
      </c>
      <c r="F98" s="1124">
        <v>817750</v>
      </c>
      <c r="G98" s="1124">
        <f t="shared" si="98"/>
        <v>1587.8640776699028</v>
      </c>
      <c r="H98" s="1124">
        <v>20900</v>
      </c>
      <c r="I98" s="1124"/>
      <c r="J98" s="1123">
        <f t="shared" si="99"/>
        <v>2302400</v>
      </c>
      <c r="K98" s="1124">
        <f t="shared" si="122"/>
        <v>4470.6796116504856</v>
      </c>
      <c r="L98" s="1125"/>
      <c r="M98" s="1125"/>
      <c r="N98" s="1125"/>
      <c r="O98" s="1142">
        <v>126</v>
      </c>
      <c r="P98" s="1126">
        <f t="shared" si="123"/>
        <v>18273.015873015873</v>
      </c>
      <c r="Q98" s="1144">
        <v>22.9</v>
      </c>
      <c r="R98" s="1144">
        <v>32.200000000000003</v>
      </c>
      <c r="S98" s="1133">
        <v>3</v>
      </c>
      <c r="T98" s="1133">
        <v>3</v>
      </c>
      <c r="U98" s="1143">
        <v>5</v>
      </c>
      <c r="V98" s="356">
        <f t="shared" si="100"/>
        <v>3.6666666666666665</v>
      </c>
      <c r="W98" s="1111"/>
      <c r="X98" s="1117">
        <v>19</v>
      </c>
      <c r="Y98" s="1112" t="s">
        <v>670</v>
      </c>
      <c r="Z98" s="343">
        <v>279</v>
      </c>
      <c r="AA98" s="344">
        <v>618650</v>
      </c>
      <c r="AB98" s="344">
        <f t="shared" si="101"/>
        <v>2217.3835125448027</v>
      </c>
      <c r="AC98" s="344">
        <v>344400</v>
      </c>
      <c r="AD98" s="345">
        <f t="shared" si="102"/>
        <v>1234.4086021505377</v>
      </c>
      <c r="AE98" s="344">
        <v>4400</v>
      </c>
      <c r="AF98" s="345"/>
      <c r="AG98" s="336">
        <f t="shared" si="113"/>
        <v>967450</v>
      </c>
      <c r="AH98" s="344">
        <f t="shared" si="124"/>
        <v>3467.5627240143367</v>
      </c>
      <c r="AI98" s="1118"/>
      <c r="AJ98" s="1118"/>
      <c r="AK98" s="1118"/>
      <c r="AL98" s="1118">
        <f t="shared" si="110"/>
        <v>0</v>
      </c>
      <c r="AM98" s="338" t="e">
        <f t="shared" si="125"/>
        <v>#DIV/0!</v>
      </c>
      <c r="AN98" s="1136">
        <v>20</v>
      </c>
      <c r="AO98" s="1136">
        <v>29.4</v>
      </c>
      <c r="AP98" s="1143">
        <v>5</v>
      </c>
      <c r="AQ98" s="1133">
        <v>3</v>
      </c>
      <c r="AR98" s="1133">
        <v>3</v>
      </c>
      <c r="AS98" s="356">
        <f t="shared" si="103"/>
        <v>3.6666666666666665</v>
      </c>
      <c r="AT98" s="1111"/>
      <c r="AU98" s="1117">
        <v>19</v>
      </c>
      <c r="AV98" s="1112" t="s">
        <v>7</v>
      </c>
      <c r="AW98" s="343">
        <v>374</v>
      </c>
      <c r="AX98" s="344">
        <v>1065600</v>
      </c>
      <c r="AY98" s="344">
        <f t="shared" si="104"/>
        <v>2849.1978609625667</v>
      </c>
      <c r="AZ98" s="1131">
        <v>589700</v>
      </c>
      <c r="BA98" s="345">
        <f t="shared" si="105"/>
        <v>1576.7379679144385</v>
      </c>
      <c r="BB98" s="345">
        <v>24970</v>
      </c>
      <c r="BC98" s="345"/>
      <c r="BD98" s="336">
        <f t="shared" si="114"/>
        <v>1680270</v>
      </c>
      <c r="BE98" s="346">
        <f t="shared" si="106"/>
        <v>4492.7005347593586</v>
      </c>
      <c r="BF98" s="1132">
        <v>108</v>
      </c>
      <c r="BG98" s="1132">
        <v>27</v>
      </c>
      <c r="BH98" s="1132">
        <v>34.5</v>
      </c>
      <c r="BI98" s="1132">
        <f>SUM(BF98:BH98)</f>
        <v>169.5</v>
      </c>
      <c r="BJ98" s="338">
        <f t="shared" si="126"/>
        <v>9913.0973451327427</v>
      </c>
      <c r="BK98" s="1120">
        <v>18.7</v>
      </c>
      <c r="BL98" s="1120">
        <v>29.2</v>
      </c>
      <c r="BM98" s="1133">
        <v>3</v>
      </c>
      <c r="BN98" s="1133">
        <v>3</v>
      </c>
      <c r="BO98" s="1143">
        <v>5</v>
      </c>
      <c r="BP98" s="356">
        <f t="shared" si="107"/>
        <v>3.6666666666666665</v>
      </c>
      <c r="BQ98" s="1111"/>
      <c r="BR98" s="1111"/>
    </row>
    <row r="99" spans="1:70" s="1035" customFormat="1" ht="47" customHeight="1">
      <c r="A99" s="1117">
        <v>20</v>
      </c>
      <c r="B99" s="1130" t="s">
        <v>669</v>
      </c>
      <c r="C99" s="343">
        <v>428</v>
      </c>
      <c r="D99" s="344">
        <v>1143400</v>
      </c>
      <c r="E99" s="344">
        <f t="shared" si="97"/>
        <v>2671.4953271028039</v>
      </c>
      <c r="F99" s="344">
        <v>637950</v>
      </c>
      <c r="G99" s="345">
        <f t="shared" si="98"/>
        <v>1490.5373831775701</v>
      </c>
      <c r="H99" s="344">
        <v>16500</v>
      </c>
      <c r="I99" s="344"/>
      <c r="J99" s="336">
        <f t="shared" si="99"/>
        <v>1797850</v>
      </c>
      <c r="K99" s="344">
        <f t="shared" si="122"/>
        <v>4200.5841121495323</v>
      </c>
      <c r="L99" s="1118"/>
      <c r="M99" s="1118"/>
      <c r="N99" s="1118"/>
      <c r="O99" s="1132">
        <v>143.5</v>
      </c>
      <c r="P99" s="338">
        <f t="shared" si="123"/>
        <v>12528.571428571429</v>
      </c>
      <c r="Q99" s="1136">
        <v>24.4</v>
      </c>
      <c r="R99" s="1136">
        <v>29.8</v>
      </c>
      <c r="S99" s="1135">
        <v>1</v>
      </c>
      <c r="T99" s="1143">
        <v>5</v>
      </c>
      <c r="U99" s="1133">
        <v>3</v>
      </c>
      <c r="V99" s="356">
        <f t="shared" si="100"/>
        <v>3</v>
      </c>
      <c r="W99" s="1111"/>
      <c r="X99" s="1117">
        <v>20</v>
      </c>
      <c r="Y99" s="1112" t="s">
        <v>7</v>
      </c>
      <c r="Z99" s="343">
        <v>333</v>
      </c>
      <c r="AA99" s="344">
        <v>984150</v>
      </c>
      <c r="AB99" s="344">
        <f t="shared" si="101"/>
        <v>2955.4054054054054</v>
      </c>
      <c r="AC99" s="344">
        <v>489750</v>
      </c>
      <c r="AD99" s="345">
        <f t="shared" si="102"/>
        <v>1470.7207207207207</v>
      </c>
      <c r="AE99" s="344">
        <v>37400</v>
      </c>
      <c r="AF99" s="345"/>
      <c r="AG99" s="336">
        <f t="shared" si="113"/>
        <v>1511300</v>
      </c>
      <c r="AH99" s="344">
        <f t="shared" si="124"/>
        <v>4538.4384384384384</v>
      </c>
      <c r="AI99" s="1118"/>
      <c r="AJ99" s="1118"/>
      <c r="AK99" s="1118"/>
      <c r="AL99" s="1118">
        <f t="shared" si="110"/>
        <v>0</v>
      </c>
      <c r="AM99" s="338" t="e">
        <f t="shared" si="125"/>
        <v>#DIV/0!</v>
      </c>
      <c r="AN99" s="1136">
        <v>19.399999999999999</v>
      </c>
      <c r="AO99" s="1136">
        <v>25.1</v>
      </c>
      <c r="AP99" s="1135">
        <v>1</v>
      </c>
      <c r="AQ99" s="1133">
        <v>3</v>
      </c>
      <c r="AR99" s="1133">
        <v>3</v>
      </c>
      <c r="AS99" s="356">
        <f t="shared" si="103"/>
        <v>2.3333333333333335</v>
      </c>
      <c r="AT99" s="1111"/>
      <c r="AU99" s="1117">
        <v>20</v>
      </c>
      <c r="AV99" s="1112" t="s">
        <v>8</v>
      </c>
      <c r="AW99" s="343">
        <v>301</v>
      </c>
      <c r="AX99" s="344">
        <v>960400</v>
      </c>
      <c r="AY99" s="344">
        <f t="shared" si="104"/>
        <v>3190.6976744186045</v>
      </c>
      <c r="AZ99" s="1131">
        <v>519300</v>
      </c>
      <c r="BA99" s="345">
        <f t="shared" si="105"/>
        <v>1725.2491694352159</v>
      </c>
      <c r="BB99" s="345">
        <v>40150</v>
      </c>
      <c r="BC99" s="345"/>
      <c r="BD99" s="336">
        <f t="shared" si="114"/>
        <v>1519850</v>
      </c>
      <c r="BE99" s="346">
        <f t="shared" si="106"/>
        <v>5049.3355481727576</v>
      </c>
      <c r="BF99" s="1171">
        <v>110.75</v>
      </c>
      <c r="BG99" s="1132">
        <v>33</v>
      </c>
      <c r="BH99" s="1132">
        <v>34.5</v>
      </c>
      <c r="BI99" s="1132">
        <f t="shared" si="127"/>
        <v>178.25</v>
      </c>
      <c r="BJ99" s="338">
        <f t="shared" si="126"/>
        <v>8526.5077138849938</v>
      </c>
      <c r="BK99" s="1120">
        <v>21.7</v>
      </c>
      <c r="BL99" s="1120">
        <v>33.1</v>
      </c>
      <c r="BM99" s="1133">
        <v>3</v>
      </c>
      <c r="BN99" s="1133">
        <v>3</v>
      </c>
      <c r="BO99" s="1135">
        <v>1</v>
      </c>
      <c r="BP99" s="356">
        <f t="shared" si="107"/>
        <v>2.3333333333333335</v>
      </c>
      <c r="BQ99" s="1111"/>
      <c r="BR99" s="1111"/>
    </row>
    <row r="100" spans="1:70" s="1035" customFormat="1" ht="47" customHeight="1">
      <c r="A100" s="1117">
        <v>21</v>
      </c>
      <c r="B100" s="1112" t="s">
        <v>670</v>
      </c>
      <c r="C100" s="343">
        <v>329</v>
      </c>
      <c r="D100" s="344">
        <v>866000</v>
      </c>
      <c r="E100" s="344">
        <f t="shared" si="97"/>
        <v>2632.2188449848022</v>
      </c>
      <c r="F100" s="344">
        <v>481500</v>
      </c>
      <c r="G100" s="345">
        <f t="shared" si="98"/>
        <v>1463.5258358662613</v>
      </c>
      <c r="H100" s="344">
        <v>8250</v>
      </c>
      <c r="I100" s="344"/>
      <c r="J100" s="336">
        <f t="shared" si="99"/>
        <v>1355750</v>
      </c>
      <c r="K100" s="344">
        <f t="shared" si="122"/>
        <v>4120.8206686930089</v>
      </c>
      <c r="L100" s="1118"/>
      <c r="M100" s="1118"/>
      <c r="N100" s="1118"/>
      <c r="O100" s="1132">
        <v>149</v>
      </c>
      <c r="P100" s="338">
        <f t="shared" si="123"/>
        <v>9098.9932885906037</v>
      </c>
      <c r="Q100" s="1136">
        <v>23.9</v>
      </c>
      <c r="R100" s="1136">
        <v>32.4</v>
      </c>
      <c r="S100" s="1143">
        <v>5</v>
      </c>
      <c r="T100" s="1143">
        <v>5</v>
      </c>
      <c r="U100" s="1121">
        <v>4</v>
      </c>
      <c r="V100" s="356">
        <f t="shared" si="100"/>
        <v>4.666666666666667</v>
      </c>
      <c r="W100" s="1111"/>
      <c r="X100" s="1117">
        <v>21</v>
      </c>
      <c r="Y100" s="1112" t="s">
        <v>8</v>
      </c>
      <c r="Z100" s="343">
        <v>506</v>
      </c>
      <c r="AA100" s="344">
        <v>1302600</v>
      </c>
      <c r="AB100" s="344">
        <f t="shared" si="101"/>
        <v>2574.308300395257</v>
      </c>
      <c r="AC100" s="344">
        <v>664850</v>
      </c>
      <c r="AD100" s="345">
        <f t="shared" si="102"/>
        <v>1313.9328063241107</v>
      </c>
      <c r="AE100" s="344">
        <v>20350</v>
      </c>
      <c r="AF100" s="345"/>
      <c r="AG100" s="336">
        <f t="shared" si="113"/>
        <v>1987800</v>
      </c>
      <c r="AH100" s="344">
        <f t="shared" si="124"/>
        <v>3928.4584980237155</v>
      </c>
      <c r="AI100" s="1118"/>
      <c r="AJ100" s="1118"/>
      <c r="AK100" s="1118"/>
      <c r="AL100" s="1118">
        <f t="shared" si="110"/>
        <v>0</v>
      </c>
      <c r="AM100" s="338" t="e">
        <f t="shared" si="125"/>
        <v>#DIV/0!</v>
      </c>
      <c r="AN100" s="1136">
        <v>18.2</v>
      </c>
      <c r="AO100" s="1136">
        <v>28.7</v>
      </c>
      <c r="AP100" s="1143">
        <v>5</v>
      </c>
      <c r="AQ100" s="1143">
        <v>5</v>
      </c>
      <c r="AR100" s="1143">
        <v>5</v>
      </c>
      <c r="AS100" s="356">
        <f t="shared" si="103"/>
        <v>5</v>
      </c>
      <c r="AT100" s="1111"/>
      <c r="AU100" s="1117">
        <v>21</v>
      </c>
      <c r="AV100" s="1112" t="s">
        <v>9</v>
      </c>
      <c r="AW100" s="343">
        <v>343</v>
      </c>
      <c r="AX100" s="344">
        <v>947100</v>
      </c>
      <c r="AY100" s="344">
        <f t="shared" si="104"/>
        <v>2761.2244897959185</v>
      </c>
      <c r="AZ100" s="1131">
        <v>480600</v>
      </c>
      <c r="BA100" s="345">
        <f t="shared" si="105"/>
        <v>1401.1661807580174</v>
      </c>
      <c r="BB100" s="345">
        <v>26730</v>
      </c>
      <c r="BC100" s="345"/>
      <c r="BD100" s="336">
        <f t="shared" si="114"/>
        <v>1454430</v>
      </c>
      <c r="BE100" s="346">
        <f t="shared" si="106"/>
        <v>4240.3206997084544</v>
      </c>
      <c r="BF100" s="1132">
        <v>110.25</v>
      </c>
      <c r="BG100" s="1132">
        <v>33</v>
      </c>
      <c r="BH100" s="1132">
        <v>34.5</v>
      </c>
      <c r="BI100" s="1132">
        <f t="shared" si="127"/>
        <v>177.75</v>
      </c>
      <c r="BJ100" s="338">
        <f t="shared" si="126"/>
        <v>8182.4472573839666</v>
      </c>
      <c r="BK100" s="1120">
        <v>19.2</v>
      </c>
      <c r="BL100" s="1120">
        <v>27.3</v>
      </c>
      <c r="BM100" s="1133">
        <v>3</v>
      </c>
      <c r="BN100" s="1143">
        <v>5</v>
      </c>
      <c r="BO100" s="1143">
        <v>5</v>
      </c>
      <c r="BP100" s="356">
        <f t="shared" si="107"/>
        <v>4.333333333333333</v>
      </c>
      <c r="BQ100" s="1111"/>
      <c r="BR100" s="1111"/>
    </row>
    <row r="101" spans="1:70" s="1035" customFormat="1" ht="47" customHeight="1">
      <c r="A101" s="1117">
        <v>22</v>
      </c>
      <c r="B101" s="1112" t="s">
        <v>7</v>
      </c>
      <c r="C101" s="343">
        <v>281</v>
      </c>
      <c r="D101" s="344">
        <v>832300</v>
      </c>
      <c r="E101" s="344">
        <f t="shared" si="97"/>
        <v>2961.9217081850534</v>
      </c>
      <c r="F101" s="344">
        <v>475750</v>
      </c>
      <c r="G101" s="345">
        <f t="shared" si="98"/>
        <v>1693.0604982206405</v>
      </c>
      <c r="H101" s="344">
        <v>4950</v>
      </c>
      <c r="I101" s="344"/>
      <c r="J101" s="336">
        <f t="shared" si="99"/>
        <v>1313000</v>
      </c>
      <c r="K101" s="344">
        <f>J101/C101</f>
        <v>4672.5978647686834</v>
      </c>
      <c r="L101" s="1118"/>
      <c r="M101" s="1118"/>
      <c r="N101" s="1118"/>
      <c r="O101" s="1132">
        <v>170.5</v>
      </c>
      <c r="P101" s="338">
        <f>J101/O101</f>
        <v>7700.8797653958945</v>
      </c>
      <c r="Q101" s="1136">
        <v>24.7</v>
      </c>
      <c r="R101" s="1136">
        <v>33.200000000000003</v>
      </c>
      <c r="S101" s="1133">
        <v>3</v>
      </c>
      <c r="T101" s="1133">
        <v>3</v>
      </c>
      <c r="U101" s="1121">
        <v>4</v>
      </c>
      <c r="V101" s="356">
        <f t="shared" si="100"/>
        <v>3.3333333333333335</v>
      </c>
      <c r="W101" s="1111"/>
      <c r="X101" s="1117">
        <v>22</v>
      </c>
      <c r="Y101" s="1112" t="s">
        <v>9</v>
      </c>
      <c r="Z101" s="343">
        <v>244</v>
      </c>
      <c r="AA101" s="344">
        <v>721350</v>
      </c>
      <c r="AB101" s="344">
        <f t="shared" si="101"/>
        <v>2956.3524590163934</v>
      </c>
      <c r="AC101" s="344">
        <v>388750</v>
      </c>
      <c r="AD101" s="345">
        <f t="shared" si="102"/>
        <v>1593.2377049180327</v>
      </c>
      <c r="AE101" s="344">
        <v>41250</v>
      </c>
      <c r="AF101" s="345"/>
      <c r="AG101" s="336">
        <f t="shared" si="113"/>
        <v>1151350</v>
      </c>
      <c r="AH101" s="344">
        <f>AG101/Z101</f>
        <v>4718.6475409836066</v>
      </c>
      <c r="AI101" s="1118"/>
      <c r="AJ101" s="1118"/>
      <c r="AK101" s="1118"/>
      <c r="AL101" s="1118">
        <f t="shared" si="110"/>
        <v>0</v>
      </c>
      <c r="AM101" s="338" t="e">
        <f>AG101/AL101</f>
        <v>#DIV/0!</v>
      </c>
      <c r="AN101" s="1136">
        <v>19.600000000000001</v>
      </c>
      <c r="AO101" s="1136">
        <v>25.7</v>
      </c>
      <c r="AP101" s="1133">
        <v>3</v>
      </c>
      <c r="AQ101" s="1135">
        <v>1</v>
      </c>
      <c r="AR101" s="1135">
        <v>1</v>
      </c>
      <c r="AS101" s="356">
        <f t="shared" si="103"/>
        <v>1.6666666666666667</v>
      </c>
      <c r="AT101" s="1111"/>
      <c r="AU101" s="1117">
        <v>22</v>
      </c>
      <c r="AV101" s="1112" t="s">
        <v>10</v>
      </c>
      <c r="AW101" s="343">
        <v>451</v>
      </c>
      <c r="AX101" s="344">
        <v>1420650</v>
      </c>
      <c r="AY101" s="344">
        <f t="shared" si="104"/>
        <v>3150</v>
      </c>
      <c r="AZ101" s="1131">
        <v>768700</v>
      </c>
      <c r="BA101" s="345">
        <f t="shared" si="105"/>
        <v>1704.4345898004435</v>
      </c>
      <c r="BB101" s="345">
        <v>71500</v>
      </c>
      <c r="BC101" s="345">
        <v>2970</v>
      </c>
      <c r="BD101" s="336">
        <f t="shared" si="114"/>
        <v>2263820</v>
      </c>
      <c r="BE101" s="346">
        <f t="shared" si="106"/>
        <v>5019.5565410199561</v>
      </c>
      <c r="BF101" s="1132">
        <v>143</v>
      </c>
      <c r="BG101" s="1176">
        <v>33</v>
      </c>
      <c r="BH101" s="1177">
        <v>17.25</v>
      </c>
      <c r="BI101" s="1132">
        <f t="shared" si="127"/>
        <v>193.25</v>
      </c>
      <c r="BJ101" s="338">
        <f>BD101/BI101</f>
        <v>11714.463130659768</v>
      </c>
      <c r="BK101" s="1134">
        <v>19.899999999999999</v>
      </c>
      <c r="BL101" s="1120">
        <v>27.3</v>
      </c>
      <c r="BM101" s="1143">
        <v>5</v>
      </c>
      <c r="BN101" s="1133">
        <v>3</v>
      </c>
      <c r="BO101" s="1135">
        <v>1</v>
      </c>
      <c r="BP101" s="356">
        <f t="shared" si="107"/>
        <v>3</v>
      </c>
      <c r="BQ101" s="1111"/>
      <c r="BR101" s="1111"/>
    </row>
    <row r="102" spans="1:70" s="1035" customFormat="1" ht="47" customHeight="1">
      <c r="A102" s="1117">
        <v>23</v>
      </c>
      <c r="B102" s="1112" t="s">
        <v>8</v>
      </c>
      <c r="C102" s="343">
        <v>258</v>
      </c>
      <c r="D102" s="344">
        <v>784400</v>
      </c>
      <c r="E102" s="344">
        <f t="shared" si="97"/>
        <v>3040.3100775193798</v>
      </c>
      <c r="F102" s="344">
        <v>451600</v>
      </c>
      <c r="G102" s="345">
        <f t="shared" si="98"/>
        <v>1750.3875968992247</v>
      </c>
      <c r="H102" s="344">
        <v>4400</v>
      </c>
      <c r="I102" s="344"/>
      <c r="J102" s="336">
        <f t="shared" si="99"/>
        <v>1240400</v>
      </c>
      <c r="K102" s="344">
        <f>J102/C102</f>
        <v>4807.7519379844962</v>
      </c>
      <c r="L102" s="1118"/>
      <c r="M102" s="1118"/>
      <c r="N102" s="1118"/>
      <c r="O102" s="1132">
        <v>173.5</v>
      </c>
      <c r="P102" s="338">
        <f t="shared" ref="P102:P107" si="128">J102/O102</f>
        <v>7149.2795389048988</v>
      </c>
      <c r="Q102" s="1136">
        <v>26.2</v>
      </c>
      <c r="R102" s="1136">
        <v>36.299999999999997</v>
      </c>
      <c r="S102" s="1133">
        <v>3</v>
      </c>
      <c r="T102" s="1133">
        <v>3</v>
      </c>
      <c r="U102" s="1121">
        <v>4</v>
      </c>
      <c r="V102" s="356">
        <f t="shared" si="100"/>
        <v>3.3333333333333335</v>
      </c>
      <c r="W102" s="1111"/>
      <c r="X102" s="1117">
        <v>23</v>
      </c>
      <c r="Y102" s="1112" t="s">
        <v>10</v>
      </c>
      <c r="Z102" s="343">
        <v>383</v>
      </c>
      <c r="AA102" s="345">
        <v>1116150</v>
      </c>
      <c r="AB102" s="345">
        <f t="shared" si="101"/>
        <v>2914.2297650130549</v>
      </c>
      <c r="AC102" s="345">
        <v>576300</v>
      </c>
      <c r="AD102" s="345">
        <f t="shared" si="102"/>
        <v>1504.6997389033943</v>
      </c>
      <c r="AE102" s="345">
        <v>36960</v>
      </c>
      <c r="AF102" s="345"/>
      <c r="AG102" s="336">
        <f t="shared" si="113"/>
        <v>1729410</v>
      </c>
      <c r="AH102" s="344">
        <f>AG102/Z102</f>
        <v>4515.4308093994778</v>
      </c>
      <c r="AI102" s="1118"/>
      <c r="AJ102" s="1118"/>
      <c r="AK102" s="1118"/>
      <c r="AL102" s="1118">
        <f t="shared" si="110"/>
        <v>0</v>
      </c>
      <c r="AM102" s="338" t="e">
        <f t="shared" ref="AM102:AM107" si="129">AG102/AL102</f>
        <v>#DIV/0!</v>
      </c>
      <c r="AN102" s="1136">
        <v>22.5</v>
      </c>
      <c r="AO102" s="1136">
        <v>30.7</v>
      </c>
      <c r="AP102" s="1135">
        <v>1</v>
      </c>
      <c r="AQ102" s="1135">
        <v>1</v>
      </c>
      <c r="AR102" s="1135">
        <v>1</v>
      </c>
      <c r="AS102" s="356">
        <f t="shared" si="103"/>
        <v>1</v>
      </c>
      <c r="AT102" s="1111"/>
      <c r="AU102" s="1117">
        <v>23</v>
      </c>
      <c r="AV102" s="1122" t="s">
        <v>11</v>
      </c>
      <c r="AW102" s="1123">
        <v>610</v>
      </c>
      <c r="AX102" s="1124">
        <v>1982400</v>
      </c>
      <c r="AY102" s="1124">
        <f t="shared" si="104"/>
        <v>3249.8360655737706</v>
      </c>
      <c r="AZ102" s="1141">
        <v>1073850</v>
      </c>
      <c r="BA102" s="1124">
        <f t="shared" si="105"/>
        <v>1760.4098360655737</v>
      </c>
      <c r="BB102" s="1124">
        <v>94380</v>
      </c>
      <c r="BC102" s="1124"/>
      <c r="BD102" s="1123">
        <f t="shared" si="114"/>
        <v>3150630</v>
      </c>
      <c r="BE102" s="1138">
        <f t="shared" si="106"/>
        <v>5164.9672131147545</v>
      </c>
      <c r="BF102" s="1142">
        <v>145</v>
      </c>
      <c r="BG102" s="1178">
        <v>55</v>
      </c>
      <c r="BH102" s="1179">
        <v>17.25</v>
      </c>
      <c r="BI102" s="1142">
        <f t="shared" si="127"/>
        <v>217.25</v>
      </c>
      <c r="BJ102" s="1126">
        <f t="shared" ref="BJ102:BJ107" si="130">BD102/BI102</f>
        <v>14502.324510932105</v>
      </c>
      <c r="BK102" s="1127">
        <v>20.8</v>
      </c>
      <c r="BL102" s="1128">
        <v>30.1</v>
      </c>
      <c r="BM102" s="1143">
        <v>5</v>
      </c>
      <c r="BN102" s="1143">
        <v>5</v>
      </c>
      <c r="BO102" s="1133">
        <v>3</v>
      </c>
      <c r="BP102" s="356">
        <f t="shared" si="107"/>
        <v>4.333333333333333</v>
      </c>
      <c r="BQ102" s="1111"/>
      <c r="BR102" s="1111"/>
    </row>
    <row r="103" spans="1:70" s="1035" customFormat="1" ht="47" customHeight="1">
      <c r="A103" s="1117">
        <v>24</v>
      </c>
      <c r="B103" s="1112" t="s">
        <v>9</v>
      </c>
      <c r="C103" s="343">
        <v>230</v>
      </c>
      <c r="D103" s="344">
        <v>738550</v>
      </c>
      <c r="E103" s="344">
        <f t="shared" si="97"/>
        <v>3211.086956521739</v>
      </c>
      <c r="F103" s="344">
        <v>408850</v>
      </c>
      <c r="G103" s="345">
        <f t="shared" si="98"/>
        <v>1777.608695652174</v>
      </c>
      <c r="H103" s="344">
        <v>18700</v>
      </c>
      <c r="I103" s="344"/>
      <c r="J103" s="336">
        <f t="shared" si="99"/>
        <v>1166100</v>
      </c>
      <c r="K103" s="344">
        <f>J103/C103</f>
        <v>5070</v>
      </c>
      <c r="L103" s="1118"/>
      <c r="M103" s="1118"/>
      <c r="N103" s="1118"/>
      <c r="O103" s="1132">
        <v>124.5</v>
      </c>
      <c r="P103" s="338">
        <f t="shared" si="128"/>
        <v>9366.2650602409631</v>
      </c>
      <c r="Q103" s="1136">
        <v>26.3</v>
      </c>
      <c r="R103" s="1136">
        <v>35</v>
      </c>
      <c r="S103" s="1133">
        <v>3</v>
      </c>
      <c r="T103" s="1135">
        <v>1</v>
      </c>
      <c r="U103" s="1121">
        <v>4</v>
      </c>
      <c r="V103" s="356">
        <f t="shared" si="100"/>
        <v>2.6666666666666665</v>
      </c>
      <c r="W103" s="1111"/>
      <c r="X103" s="1117">
        <v>24</v>
      </c>
      <c r="Y103" s="1122" t="s">
        <v>11</v>
      </c>
      <c r="Z103" s="1123">
        <v>572</v>
      </c>
      <c r="AA103" s="1124">
        <v>1595750</v>
      </c>
      <c r="AB103" s="1124">
        <f t="shared" si="101"/>
        <v>2789.7727272727275</v>
      </c>
      <c r="AC103" s="1124">
        <v>884020</v>
      </c>
      <c r="AD103" s="1124">
        <f t="shared" si="102"/>
        <v>1545.4895104895104</v>
      </c>
      <c r="AE103" s="1124">
        <v>63030</v>
      </c>
      <c r="AF103" s="1124">
        <v>5940</v>
      </c>
      <c r="AG103" s="1123">
        <f t="shared" si="113"/>
        <v>2548740</v>
      </c>
      <c r="AH103" s="1124">
        <f>AG103/Z103</f>
        <v>4455.8391608391612</v>
      </c>
      <c r="AI103" s="1125"/>
      <c r="AJ103" s="1125"/>
      <c r="AK103" s="1125"/>
      <c r="AL103" s="1125">
        <f t="shared" si="110"/>
        <v>0</v>
      </c>
      <c r="AM103" s="1126" t="e">
        <f t="shared" si="129"/>
        <v>#DIV/0!</v>
      </c>
      <c r="AN103" s="1144">
        <v>25.3</v>
      </c>
      <c r="AO103" s="1144">
        <v>29</v>
      </c>
      <c r="AP103" s="1143">
        <v>5</v>
      </c>
      <c r="AQ103" s="1143">
        <v>5</v>
      </c>
      <c r="AR103" s="1143">
        <v>5</v>
      </c>
      <c r="AS103" s="356">
        <f t="shared" si="103"/>
        <v>5</v>
      </c>
      <c r="AT103" s="1111"/>
      <c r="AU103" s="1117">
        <v>24</v>
      </c>
      <c r="AV103" s="1130" t="s">
        <v>669</v>
      </c>
      <c r="AW103" s="343">
        <v>318</v>
      </c>
      <c r="AX103" s="344">
        <v>933800</v>
      </c>
      <c r="AY103" s="344">
        <f t="shared" si="104"/>
        <v>2936.4779874213837</v>
      </c>
      <c r="AZ103" s="344">
        <v>507800</v>
      </c>
      <c r="BA103" s="345">
        <f t="shared" si="105"/>
        <v>1596.8553459119496</v>
      </c>
      <c r="BB103" s="345">
        <v>27940</v>
      </c>
      <c r="BC103" s="345"/>
      <c r="BD103" s="336">
        <f t="shared" si="114"/>
        <v>1469540</v>
      </c>
      <c r="BE103" s="346">
        <f t="shared" si="106"/>
        <v>4621.1949685534591</v>
      </c>
      <c r="BF103" s="1132">
        <v>131</v>
      </c>
      <c r="BG103" s="1132">
        <v>45</v>
      </c>
      <c r="BH103" s="1132">
        <v>0</v>
      </c>
      <c r="BI103" s="1132">
        <f>SUM(BF103:BH103)</f>
        <v>176</v>
      </c>
      <c r="BJ103" s="338">
        <f t="shared" si="130"/>
        <v>8349.6590909090901</v>
      </c>
      <c r="BK103" s="1120">
        <v>20.399999999999999</v>
      </c>
      <c r="BL103" s="1120">
        <v>28.9</v>
      </c>
      <c r="BM103" s="1143">
        <v>5</v>
      </c>
      <c r="BN103" s="1143">
        <v>5</v>
      </c>
      <c r="BO103" s="1143">
        <v>5</v>
      </c>
      <c r="BP103" s="356">
        <f t="shared" si="107"/>
        <v>5</v>
      </c>
      <c r="BQ103" s="1111"/>
      <c r="BR103" s="1111"/>
    </row>
    <row r="104" spans="1:70" s="1035" customFormat="1" ht="47" customHeight="1">
      <c r="A104" s="1117">
        <v>25</v>
      </c>
      <c r="B104" s="1112" t="s">
        <v>10</v>
      </c>
      <c r="C104" s="343">
        <v>265</v>
      </c>
      <c r="D104" s="344">
        <v>848850</v>
      </c>
      <c r="E104" s="344">
        <f t="shared" si="97"/>
        <v>3203.2075471698113</v>
      </c>
      <c r="F104" s="344">
        <v>452650</v>
      </c>
      <c r="G104" s="345">
        <f t="shared" si="98"/>
        <v>1708.1132075471698</v>
      </c>
      <c r="H104" s="344">
        <v>22550</v>
      </c>
      <c r="I104" s="344"/>
      <c r="J104" s="336">
        <f t="shared" si="99"/>
        <v>1324050</v>
      </c>
      <c r="K104" s="346">
        <f>J104/C104</f>
        <v>4996.4150943396226</v>
      </c>
      <c r="L104" s="1132"/>
      <c r="M104" s="1132"/>
      <c r="N104" s="1132"/>
      <c r="O104" s="1132">
        <v>124.5</v>
      </c>
      <c r="P104" s="338">
        <f t="shared" si="128"/>
        <v>10634.939759036144</v>
      </c>
      <c r="Q104" s="1136">
        <v>26</v>
      </c>
      <c r="R104" s="1136">
        <v>34.700000000000003</v>
      </c>
      <c r="S104" s="1133">
        <v>3</v>
      </c>
      <c r="T104" s="1133">
        <v>3</v>
      </c>
      <c r="U104" s="1121">
        <v>4</v>
      </c>
      <c r="V104" s="356">
        <f>SUM(S104:U104)/3</f>
        <v>3.3333333333333335</v>
      </c>
      <c r="W104" s="1111"/>
      <c r="X104" s="1117">
        <v>25</v>
      </c>
      <c r="Y104" s="1130" t="s">
        <v>669</v>
      </c>
      <c r="Z104" s="343">
        <v>659</v>
      </c>
      <c r="AA104" s="345">
        <v>1393200</v>
      </c>
      <c r="AB104" s="345">
        <f>AA104/Z104</f>
        <v>2114.112291350531</v>
      </c>
      <c r="AC104" s="345">
        <v>794950</v>
      </c>
      <c r="AD104" s="345">
        <f>AC104/Z104</f>
        <v>1206.2974203338392</v>
      </c>
      <c r="AE104" s="345">
        <v>44660</v>
      </c>
      <c r="AF104" s="1145">
        <v>5940</v>
      </c>
      <c r="AG104" s="336">
        <f t="shared" si="113"/>
        <v>2238750</v>
      </c>
      <c r="AH104" s="346">
        <f>AG104/Z104</f>
        <v>3397.1927162367224</v>
      </c>
      <c r="AI104" s="1132"/>
      <c r="AJ104" s="1132"/>
      <c r="AK104" s="1132"/>
      <c r="AL104" s="1132">
        <f>SUM(AI104:AK104)</f>
        <v>0</v>
      </c>
      <c r="AM104" s="338" t="e">
        <f t="shared" si="129"/>
        <v>#DIV/0!</v>
      </c>
      <c r="AN104" s="1136">
        <v>20.2</v>
      </c>
      <c r="AO104" s="1136">
        <v>28.9</v>
      </c>
      <c r="AP104" s="1143">
        <v>5</v>
      </c>
      <c r="AQ104" s="1133">
        <v>3</v>
      </c>
      <c r="AR104" s="1133">
        <v>3</v>
      </c>
      <c r="AS104" s="356">
        <f>SUM(AP104:AR104)/3</f>
        <v>3.6666666666666665</v>
      </c>
      <c r="AT104" s="1111"/>
      <c r="AU104" s="1117">
        <v>25</v>
      </c>
      <c r="AV104" s="1112" t="s">
        <v>670</v>
      </c>
      <c r="AW104" s="343">
        <v>225</v>
      </c>
      <c r="AX104" s="344">
        <v>623750</v>
      </c>
      <c r="AY104" s="344">
        <f t="shared" si="104"/>
        <v>2772.2222222222222</v>
      </c>
      <c r="AZ104" s="345">
        <v>339050</v>
      </c>
      <c r="BA104" s="345">
        <f t="shared" si="105"/>
        <v>1506.8888888888889</v>
      </c>
      <c r="BB104" s="345">
        <v>16060</v>
      </c>
      <c r="BC104" s="345"/>
      <c r="BD104" s="336">
        <f t="shared" si="114"/>
        <v>978860</v>
      </c>
      <c r="BE104" s="346">
        <f t="shared" si="106"/>
        <v>4350.4888888888891</v>
      </c>
      <c r="BF104" s="1132">
        <v>110</v>
      </c>
      <c r="BG104" s="1176">
        <v>33</v>
      </c>
      <c r="BH104" s="1177">
        <v>34.5</v>
      </c>
      <c r="BI104" s="1132">
        <f t="shared" ref="BI104:BI109" si="131">SUM(BF104:BH104)</f>
        <v>177.5</v>
      </c>
      <c r="BJ104" s="338">
        <f t="shared" si="130"/>
        <v>5514.7042253521131</v>
      </c>
      <c r="BK104" s="1120">
        <v>23</v>
      </c>
      <c r="BL104" s="1120">
        <v>28.2</v>
      </c>
      <c r="BM104" s="1133">
        <v>3</v>
      </c>
      <c r="BN104" s="1133">
        <v>3</v>
      </c>
      <c r="BO104" s="1133">
        <v>3</v>
      </c>
      <c r="BP104" s="356">
        <f>SUM(BM104:BO104)/3</f>
        <v>3</v>
      </c>
      <c r="BQ104" s="1111"/>
      <c r="BR104" s="1111"/>
    </row>
    <row r="105" spans="1:70" s="1035" customFormat="1" ht="47" customHeight="1">
      <c r="A105" s="1117">
        <v>26</v>
      </c>
      <c r="B105" s="1122" t="s">
        <v>11</v>
      </c>
      <c r="C105" s="1123">
        <v>407</v>
      </c>
      <c r="D105" s="1124">
        <v>1102550</v>
      </c>
      <c r="E105" s="1124">
        <f t="shared" si="97"/>
        <v>2708.9680589680588</v>
      </c>
      <c r="F105" s="1124">
        <v>639200</v>
      </c>
      <c r="G105" s="1124">
        <f t="shared" si="98"/>
        <v>1570.5159705159706</v>
      </c>
      <c r="H105" s="1124">
        <v>39050</v>
      </c>
      <c r="I105" s="1124"/>
      <c r="J105" s="1123">
        <f t="shared" si="99"/>
        <v>1780800</v>
      </c>
      <c r="K105" s="1138">
        <f t="shared" ref="K105:K110" si="132">J105/C105</f>
        <v>4375.4299754299755</v>
      </c>
      <c r="L105" s="1142"/>
      <c r="M105" s="1142"/>
      <c r="N105" s="1142"/>
      <c r="O105" s="1142">
        <v>125.5</v>
      </c>
      <c r="P105" s="1126">
        <f t="shared" si="128"/>
        <v>14189.641434262949</v>
      </c>
      <c r="Q105" s="1144">
        <v>26.7</v>
      </c>
      <c r="R105" s="1144">
        <v>35.6</v>
      </c>
      <c r="S105" s="1133">
        <v>3</v>
      </c>
      <c r="T105" s="1133">
        <v>3</v>
      </c>
      <c r="U105" s="1121">
        <v>4</v>
      </c>
      <c r="V105" s="356">
        <f t="shared" ref="V105:V110" si="133">SUM(S105:U105)/3</f>
        <v>3.3333333333333335</v>
      </c>
      <c r="W105" s="1111"/>
      <c r="X105" s="1117">
        <v>26</v>
      </c>
      <c r="Y105" s="1112" t="s">
        <v>670</v>
      </c>
      <c r="Z105" s="343">
        <v>202</v>
      </c>
      <c r="AA105" s="345">
        <v>560400</v>
      </c>
      <c r="AB105" s="345">
        <f t="shared" ref="AB105:AB110" si="134">AA105/Z105</f>
        <v>2774.2574257425745</v>
      </c>
      <c r="AC105" s="345">
        <v>302700</v>
      </c>
      <c r="AD105" s="345">
        <f t="shared" ref="AD105:AD110" si="135">AC105/Z105</f>
        <v>1498.5148514851485</v>
      </c>
      <c r="AE105" s="345">
        <v>4950</v>
      </c>
      <c r="AF105" s="1145"/>
      <c r="AG105" s="336">
        <f t="shared" si="113"/>
        <v>868050</v>
      </c>
      <c r="AH105" s="346">
        <f t="shared" ref="AH105:AH110" si="136">AG105/Z105</f>
        <v>4297.2772277227723</v>
      </c>
      <c r="AI105" s="1132"/>
      <c r="AJ105" s="1132"/>
      <c r="AK105" s="1132"/>
      <c r="AL105" s="1132">
        <f t="shared" ref="AL105:AL110" si="137">SUM(AI105:AK105)</f>
        <v>0</v>
      </c>
      <c r="AM105" s="338" t="e">
        <f t="shared" si="129"/>
        <v>#DIV/0!</v>
      </c>
      <c r="AN105" s="1136">
        <v>21.5</v>
      </c>
      <c r="AO105" s="1136">
        <v>28.3</v>
      </c>
      <c r="AP105" s="1133">
        <v>3</v>
      </c>
      <c r="AQ105" s="1133">
        <v>3</v>
      </c>
      <c r="AR105" s="1133">
        <v>3</v>
      </c>
      <c r="AS105" s="356">
        <f t="shared" ref="AS105:AS110" si="138">SUM(AP105:AR105)/3</f>
        <v>3</v>
      </c>
      <c r="AT105" s="1111"/>
      <c r="AU105" s="1117">
        <v>26</v>
      </c>
      <c r="AV105" s="1112" t="s">
        <v>7</v>
      </c>
      <c r="AW105" s="343">
        <v>192</v>
      </c>
      <c r="AX105" s="344">
        <v>573750</v>
      </c>
      <c r="AY105" s="344">
        <f t="shared" si="104"/>
        <v>2988.28125</v>
      </c>
      <c r="AZ105" s="1131">
        <v>288750</v>
      </c>
      <c r="BA105" s="345">
        <f t="shared" si="105"/>
        <v>1503.90625</v>
      </c>
      <c r="BB105" s="345">
        <v>1650</v>
      </c>
      <c r="BC105" s="345"/>
      <c r="BD105" s="336">
        <f t="shared" si="114"/>
        <v>864150</v>
      </c>
      <c r="BE105" s="346">
        <f t="shared" si="106"/>
        <v>4500.78125</v>
      </c>
      <c r="BF105" s="1132">
        <v>105.5</v>
      </c>
      <c r="BG105" s="1176">
        <v>33</v>
      </c>
      <c r="BH105" s="1177">
        <v>34.5</v>
      </c>
      <c r="BI105" s="1132">
        <f t="shared" si="131"/>
        <v>173</v>
      </c>
      <c r="BJ105" s="338">
        <f t="shared" si="130"/>
        <v>4995.0867052023123</v>
      </c>
      <c r="BK105" s="1120">
        <v>22.8</v>
      </c>
      <c r="BL105" s="1120">
        <v>29.1</v>
      </c>
      <c r="BM105" s="1133">
        <v>3</v>
      </c>
      <c r="BN105" s="1135">
        <v>1</v>
      </c>
      <c r="BO105" s="1143">
        <v>5</v>
      </c>
      <c r="BP105" s="356">
        <f t="shared" ref="BP105:BP110" si="139">SUM(BM105:BO105)/3</f>
        <v>3</v>
      </c>
      <c r="BQ105" s="1111"/>
      <c r="BR105" s="1111"/>
    </row>
    <row r="106" spans="1:70" s="1035" customFormat="1" ht="47" customHeight="1">
      <c r="A106" s="1117">
        <v>27</v>
      </c>
      <c r="B106" s="1130" t="s">
        <v>669</v>
      </c>
      <c r="C106" s="343">
        <v>341</v>
      </c>
      <c r="D106" s="344">
        <v>1007250</v>
      </c>
      <c r="E106" s="344">
        <f t="shared" si="97"/>
        <v>2953.8123167155427</v>
      </c>
      <c r="F106" s="344">
        <v>556800</v>
      </c>
      <c r="G106" s="345">
        <f t="shared" si="98"/>
        <v>1632.8445747800586</v>
      </c>
      <c r="H106" s="344">
        <v>30800</v>
      </c>
      <c r="I106" s="344"/>
      <c r="J106" s="336">
        <f t="shared" si="99"/>
        <v>1594850</v>
      </c>
      <c r="K106" s="346">
        <f t="shared" si="132"/>
        <v>4676.9794721407625</v>
      </c>
      <c r="L106" s="1132"/>
      <c r="M106" s="1132"/>
      <c r="N106" s="1132"/>
      <c r="O106" s="1132">
        <v>171</v>
      </c>
      <c r="P106" s="338">
        <f t="shared" si="128"/>
        <v>9326.6081871345032</v>
      </c>
      <c r="Q106" s="1136">
        <v>26.4</v>
      </c>
      <c r="R106" s="1136">
        <v>30.7</v>
      </c>
      <c r="S106" s="1135">
        <v>1</v>
      </c>
      <c r="T106" s="1135">
        <v>1</v>
      </c>
      <c r="U106" s="1133">
        <v>3</v>
      </c>
      <c r="V106" s="356">
        <f t="shared" si="133"/>
        <v>1.6666666666666667</v>
      </c>
      <c r="W106" s="1111"/>
      <c r="X106" s="1117">
        <v>27</v>
      </c>
      <c r="Y106" s="1112" t="s">
        <v>7</v>
      </c>
      <c r="Z106" s="343">
        <v>100</v>
      </c>
      <c r="AA106" s="345">
        <v>297950</v>
      </c>
      <c r="AB106" s="345">
        <f t="shared" si="134"/>
        <v>2979.5</v>
      </c>
      <c r="AC106" s="345">
        <v>164800</v>
      </c>
      <c r="AD106" s="345">
        <f t="shared" si="135"/>
        <v>1648</v>
      </c>
      <c r="AE106" s="345">
        <v>234596</v>
      </c>
      <c r="AF106" s="1145"/>
      <c r="AG106" s="336">
        <f t="shared" si="113"/>
        <v>697346</v>
      </c>
      <c r="AH106" s="346">
        <f t="shared" si="136"/>
        <v>6973.46</v>
      </c>
      <c r="AI106" s="1132"/>
      <c r="AJ106" s="1132"/>
      <c r="AK106" s="1132"/>
      <c r="AL106" s="1132">
        <f t="shared" si="137"/>
        <v>0</v>
      </c>
      <c r="AM106" s="338" t="e">
        <f t="shared" si="129"/>
        <v>#DIV/0!</v>
      </c>
      <c r="AN106" s="1136">
        <v>22.3</v>
      </c>
      <c r="AO106" s="1136">
        <v>25.2</v>
      </c>
      <c r="AP106" s="1135">
        <v>1</v>
      </c>
      <c r="AQ106" s="1135">
        <v>1</v>
      </c>
      <c r="AR106" s="1135">
        <v>1</v>
      </c>
      <c r="AS106" s="356">
        <f t="shared" si="138"/>
        <v>1</v>
      </c>
      <c r="AT106" s="1111"/>
      <c r="AU106" s="1117">
        <v>27</v>
      </c>
      <c r="AV106" s="1112" t="s">
        <v>8</v>
      </c>
      <c r="AW106" s="343">
        <v>136</v>
      </c>
      <c r="AX106" s="344">
        <v>422750</v>
      </c>
      <c r="AY106" s="344">
        <f t="shared" si="104"/>
        <v>3108.455882352941</v>
      </c>
      <c r="AZ106" s="1131">
        <v>221050</v>
      </c>
      <c r="BA106" s="345">
        <f t="shared" si="105"/>
        <v>1625.3676470588234</v>
      </c>
      <c r="BB106" s="345">
        <v>4960</v>
      </c>
      <c r="BC106" s="345"/>
      <c r="BD106" s="336">
        <f t="shared" si="114"/>
        <v>648760</v>
      </c>
      <c r="BE106" s="346">
        <f t="shared" si="106"/>
        <v>4770.2941176470586</v>
      </c>
      <c r="BF106" s="1132">
        <v>108.25</v>
      </c>
      <c r="BG106" s="1176">
        <v>33</v>
      </c>
      <c r="BH106" s="1177">
        <v>34.03</v>
      </c>
      <c r="BI106" s="1132">
        <f t="shared" si="131"/>
        <v>175.28</v>
      </c>
      <c r="BJ106" s="338">
        <f t="shared" si="130"/>
        <v>3701.2779552715656</v>
      </c>
      <c r="BK106" s="1120">
        <v>23.4</v>
      </c>
      <c r="BL106" s="1120">
        <v>30.1</v>
      </c>
      <c r="BM106" s="1143">
        <v>5</v>
      </c>
      <c r="BN106" s="1135">
        <v>1</v>
      </c>
      <c r="BO106" s="1135">
        <v>1</v>
      </c>
      <c r="BP106" s="356">
        <f t="shared" si="139"/>
        <v>2.3333333333333335</v>
      </c>
      <c r="BQ106" s="1111"/>
      <c r="BR106" s="1111"/>
    </row>
    <row r="107" spans="1:70" s="1035" customFormat="1" ht="47" customHeight="1">
      <c r="A107" s="1117">
        <v>28</v>
      </c>
      <c r="B107" s="1112" t="s">
        <v>670</v>
      </c>
      <c r="C107" s="343">
        <v>209</v>
      </c>
      <c r="D107" s="344">
        <v>547500</v>
      </c>
      <c r="E107" s="344">
        <f t="shared" si="97"/>
        <v>2619.6172248803828</v>
      </c>
      <c r="F107" s="344">
        <v>282400</v>
      </c>
      <c r="G107" s="345">
        <f t="shared" si="98"/>
        <v>1351.1961722488038</v>
      </c>
      <c r="H107" s="344">
        <v>2200</v>
      </c>
      <c r="I107" s="344"/>
      <c r="J107" s="336">
        <f t="shared" si="99"/>
        <v>832100</v>
      </c>
      <c r="K107" s="346">
        <f t="shared" si="132"/>
        <v>3981.3397129186601</v>
      </c>
      <c r="L107" s="1132"/>
      <c r="M107" s="1132"/>
      <c r="N107" s="1132"/>
      <c r="O107" s="1132">
        <v>162</v>
      </c>
      <c r="P107" s="338">
        <f t="shared" si="128"/>
        <v>5136.4197530864194</v>
      </c>
      <c r="Q107" s="1136">
        <v>23.3</v>
      </c>
      <c r="R107" s="1136">
        <v>27.8</v>
      </c>
      <c r="S107" s="1143">
        <v>5</v>
      </c>
      <c r="T107" s="1143">
        <v>5</v>
      </c>
      <c r="U107" s="1143">
        <v>5</v>
      </c>
      <c r="V107" s="356">
        <f t="shared" si="133"/>
        <v>5</v>
      </c>
      <c r="W107" s="1111"/>
      <c r="X107" s="1117">
        <v>28</v>
      </c>
      <c r="Y107" s="1112" t="s">
        <v>8</v>
      </c>
      <c r="Z107" s="343">
        <v>229</v>
      </c>
      <c r="AA107" s="345">
        <v>602900</v>
      </c>
      <c r="AB107" s="345">
        <f t="shared" si="134"/>
        <v>2632.7510917030568</v>
      </c>
      <c r="AC107" s="345">
        <v>359350</v>
      </c>
      <c r="AD107" s="345">
        <f t="shared" si="135"/>
        <v>1569.2139737991267</v>
      </c>
      <c r="AE107" s="345">
        <v>28270</v>
      </c>
      <c r="AF107" s="1145"/>
      <c r="AG107" s="336">
        <f t="shared" si="113"/>
        <v>990520</v>
      </c>
      <c r="AH107" s="346">
        <f t="shared" si="136"/>
        <v>4325.4148471615717</v>
      </c>
      <c r="AI107" s="1132"/>
      <c r="AJ107" s="1132"/>
      <c r="AK107" s="1132"/>
      <c r="AL107" s="1132">
        <f t="shared" si="137"/>
        <v>0</v>
      </c>
      <c r="AM107" s="338" t="e">
        <f t="shared" si="129"/>
        <v>#DIV/0!</v>
      </c>
      <c r="AN107" s="1136">
        <v>19.5</v>
      </c>
      <c r="AO107" s="1136">
        <v>28.5</v>
      </c>
      <c r="AP107" s="1143">
        <v>5</v>
      </c>
      <c r="AQ107" s="1143">
        <v>5</v>
      </c>
      <c r="AR107" s="1133">
        <v>3</v>
      </c>
      <c r="AS107" s="356">
        <f t="shared" si="138"/>
        <v>4.333333333333333</v>
      </c>
      <c r="AT107" s="1111"/>
      <c r="AU107" s="1117">
        <v>28</v>
      </c>
      <c r="AV107" s="1112" t="s">
        <v>9</v>
      </c>
      <c r="AW107" s="343">
        <v>312</v>
      </c>
      <c r="AX107" s="344">
        <v>945050</v>
      </c>
      <c r="AY107" s="344">
        <f t="shared" si="104"/>
        <v>3029.0064102564102</v>
      </c>
      <c r="AZ107" s="1131">
        <v>492200</v>
      </c>
      <c r="BA107" s="345">
        <f t="shared" si="105"/>
        <v>1577.5641025641025</v>
      </c>
      <c r="BB107" s="345">
        <v>26510</v>
      </c>
      <c r="BC107" s="345"/>
      <c r="BD107" s="336">
        <f t="shared" si="114"/>
        <v>1463760</v>
      </c>
      <c r="BE107" s="346">
        <f t="shared" si="106"/>
        <v>4691.5384615384619</v>
      </c>
      <c r="BF107" s="1132">
        <v>108.75</v>
      </c>
      <c r="BG107" s="1176">
        <v>27</v>
      </c>
      <c r="BH107" s="1177">
        <v>34.5</v>
      </c>
      <c r="BI107" s="1132">
        <f t="shared" si="131"/>
        <v>170.25</v>
      </c>
      <c r="BJ107" s="338">
        <f t="shared" si="130"/>
        <v>8597.7092511013216</v>
      </c>
      <c r="BK107" s="1120">
        <v>19.100000000000001</v>
      </c>
      <c r="BL107" s="1120">
        <v>25.1</v>
      </c>
      <c r="BM107" s="1143">
        <v>5</v>
      </c>
      <c r="BN107" s="1133">
        <v>3</v>
      </c>
      <c r="BO107" s="1133">
        <v>3</v>
      </c>
      <c r="BP107" s="356">
        <f t="shared" si="139"/>
        <v>3.6666666666666665</v>
      </c>
      <c r="BQ107" s="1111"/>
      <c r="BR107" s="1111"/>
    </row>
    <row r="108" spans="1:70" s="1035" customFormat="1" ht="47" customHeight="1">
      <c r="A108" s="1117">
        <v>29</v>
      </c>
      <c r="B108" s="1112" t="s">
        <v>7</v>
      </c>
      <c r="C108" s="343">
        <v>259</v>
      </c>
      <c r="D108" s="344">
        <v>771850</v>
      </c>
      <c r="E108" s="344">
        <f t="shared" si="97"/>
        <v>2980.1158301158302</v>
      </c>
      <c r="F108" s="344">
        <v>411350</v>
      </c>
      <c r="G108" s="345">
        <f t="shared" si="98"/>
        <v>1588.2239382239381</v>
      </c>
      <c r="H108" s="344">
        <v>1100</v>
      </c>
      <c r="I108" s="344"/>
      <c r="J108" s="336">
        <f t="shared" si="99"/>
        <v>1184300</v>
      </c>
      <c r="K108" s="346">
        <f t="shared" si="132"/>
        <v>4572.5868725868722</v>
      </c>
      <c r="L108" s="1132"/>
      <c r="M108" s="1132"/>
      <c r="N108" s="1132"/>
      <c r="O108" s="1132">
        <v>167</v>
      </c>
      <c r="P108" s="338">
        <f>J108/O108</f>
        <v>7091.6167664670656</v>
      </c>
      <c r="Q108" s="1136">
        <v>21.2</v>
      </c>
      <c r="R108" s="1136">
        <v>27.2</v>
      </c>
      <c r="S108" s="1133">
        <v>3</v>
      </c>
      <c r="T108" s="1133">
        <v>3</v>
      </c>
      <c r="U108" s="1133">
        <v>3</v>
      </c>
      <c r="V108" s="356">
        <f t="shared" si="133"/>
        <v>3</v>
      </c>
      <c r="W108" s="1111"/>
      <c r="X108" s="1117">
        <v>29</v>
      </c>
      <c r="Y108" s="1112" t="s">
        <v>9</v>
      </c>
      <c r="Z108" s="343">
        <v>249</v>
      </c>
      <c r="AA108" s="345">
        <v>729600</v>
      </c>
      <c r="AB108" s="345">
        <f t="shared" si="134"/>
        <v>2930.1204819277109</v>
      </c>
      <c r="AC108" s="345">
        <v>399500</v>
      </c>
      <c r="AD108" s="345">
        <f t="shared" si="135"/>
        <v>1604.4176706827309</v>
      </c>
      <c r="AE108" s="345">
        <v>18040</v>
      </c>
      <c r="AF108" s="1145">
        <v>2970</v>
      </c>
      <c r="AG108" s="336">
        <f t="shared" si="113"/>
        <v>1150110</v>
      </c>
      <c r="AH108" s="346">
        <f t="shared" si="136"/>
        <v>4618.9156626506028</v>
      </c>
      <c r="AI108" s="1132"/>
      <c r="AJ108" s="1132"/>
      <c r="AK108" s="1132"/>
      <c r="AL108" s="1132">
        <f t="shared" si="137"/>
        <v>0</v>
      </c>
      <c r="AM108" s="338" t="e">
        <f>AG108/AL108</f>
        <v>#DIV/0!</v>
      </c>
      <c r="AN108" s="1136">
        <v>19.8</v>
      </c>
      <c r="AO108" s="1136">
        <v>30.6</v>
      </c>
      <c r="AP108" s="1143">
        <v>5</v>
      </c>
      <c r="AQ108" s="1133">
        <v>3</v>
      </c>
      <c r="AR108" s="1133">
        <v>3</v>
      </c>
      <c r="AS108" s="356">
        <f t="shared" si="138"/>
        <v>3.6666666666666665</v>
      </c>
      <c r="AT108" s="1111"/>
      <c r="AU108" s="1117">
        <v>29</v>
      </c>
      <c r="AV108" s="1112" t="s">
        <v>10</v>
      </c>
      <c r="AW108" s="343">
        <v>311</v>
      </c>
      <c r="AX108" s="344">
        <v>986850</v>
      </c>
      <c r="AY108" s="344">
        <f t="shared" si="104"/>
        <v>3173.1511254019292</v>
      </c>
      <c r="AZ108" s="1131">
        <v>518650</v>
      </c>
      <c r="BA108" s="345">
        <f t="shared" si="105"/>
        <v>1667.684887459807</v>
      </c>
      <c r="BB108" s="345">
        <v>48510</v>
      </c>
      <c r="BC108" s="345"/>
      <c r="BD108" s="336">
        <f t="shared" si="114"/>
        <v>1554010</v>
      </c>
      <c r="BE108" s="346">
        <f t="shared" si="106"/>
        <v>4996.8167202572349</v>
      </c>
      <c r="BF108" s="1132">
        <v>140</v>
      </c>
      <c r="BG108" s="1176">
        <v>39</v>
      </c>
      <c r="BH108" s="1177">
        <v>17</v>
      </c>
      <c r="BI108" s="1132">
        <f t="shared" si="131"/>
        <v>196</v>
      </c>
      <c r="BJ108" s="338">
        <f>BD108/BI108</f>
        <v>7928.6224489795923</v>
      </c>
      <c r="BK108" s="1134">
        <v>20.2</v>
      </c>
      <c r="BL108" s="1120">
        <v>24.5</v>
      </c>
      <c r="BM108" s="1133">
        <v>3</v>
      </c>
      <c r="BN108" s="1135">
        <v>1</v>
      </c>
      <c r="BO108" s="1135">
        <v>1</v>
      </c>
      <c r="BP108" s="356">
        <f t="shared" si="139"/>
        <v>1.6666666666666667</v>
      </c>
      <c r="BQ108" s="1111"/>
      <c r="BR108" s="1111"/>
    </row>
    <row r="109" spans="1:70" s="1035" customFormat="1" ht="47" customHeight="1">
      <c r="A109" s="1117">
        <v>30</v>
      </c>
      <c r="B109" s="1112" t="s">
        <v>8</v>
      </c>
      <c r="C109" s="343">
        <v>322</v>
      </c>
      <c r="D109" s="344">
        <v>741700</v>
      </c>
      <c r="E109" s="344">
        <f t="shared" si="97"/>
        <v>2303.4161490683232</v>
      </c>
      <c r="F109" s="344">
        <v>425200</v>
      </c>
      <c r="G109" s="345">
        <f t="shared" si="98"/>
        <v>1320.4968944099378</v>
      </c>
      <c r="H109" s="344">
        <v>49500</v>
      </c>
      <c r="I109" s="344"/>
      <c r="J109" s="336">
        <f t="shared" si="99"/>
        <v>1216400</v>
      </c>
      <c r="K109" s="346">
        <f t="shared" si="132"/>
        <v>3777.6397515527951</v>
      </c>
      <c r="L109" s="1132"/>
      <c r="M109" s="1132"/>
      <c r="N109" s="1132"/>
      <c r="O109" s="1132">
        <v>178</v>
      </c>
      <c r="P109" s="338">
        <f>J109/O109</f>
        <v>6833.7078651685397</v>
      </c>
      <c r="Q109" s="1136">
        <v>22.3</v>
      </c>
      <c r="R109" s="1136">
        <v>27.7</v>
      </c>
      <c r="S109" s="1143">
        <v>5</v>
      </c>
      <c r="T109" s="1143">
        <v>5</v>
      </c>
      <c r="U109" s="1143">
        <v>5</v>
      </c>
      <c r="V109" s="356">
        <f t="shared" si="133"/>
        <v>5</v>
      </c>
      <c r="W109" s="1111"/>
      <c r="X109" s="1117">
        <v>30</v>
      </c>
      <c r="Y109" s="1112" t="s">
        <v>10</v>
      </c>
      <c r="Z109" s="343">
        <v>371</v>
      </c>
      <c r="AA109" s="345">
        <v>1347850</v>
      </c>
      <c r="AB109" s="345">
        <f t="shared" si="134"/>
        <v>3633.0188679245284</v>
      </c>
      <c r="AC109" s="345">
        <v>653450</v>
      </c>
      <c r="AD109" s="345">
        <f t="shared" si="135"/>
        <v>1761.3207547169811</v>
      </c>
      <c r="AE109" s="345">
        <v>25850</v>
      </c>
      <c r="AF109" s="1145"/>
      <c r="AG109" s="336">
        <f t="shared" si="113"/>
        <v>2027150</v>
      </c>
      <c r="AH109" s="346">
        <f t="shared" si="136"/>
        <v>5464.0161725067383</v>
      </c>
      <c r="AI109" s="1132"/>
      <c r="AJ109" s="1132"/>
      <c r="AK109" s="1132"/>
      <c r="AL109" s="1132">
        <f t="shared" si="137"/>
        <v>0</v>
      </c>
      <c r="AM109" s="338" t="e">
        <f>AG109/AL109</f>
        <v>#DIV/0!</v>
      </c>
      <c r="AN109" s="1136">
        <v>23.5</v>
      </c>
      <c r="AO109" s="1136">
        <v>30.3</v>
      </c>
      <c r="AP109" s="1143">
        <v>5</v>
      </c>
      <c r="AQ109" s="1135">
        <v>1</v>
      </c>
      <c r="AR109" s="1135">
        <v>1</v>
      </c>
      <c r="AS109" s="356">
        <f t="shared" si="138"/>
        <v>2.3333333333333335</v>
      </c>
      <c r="AT109" s="1111"/>
      <c r="AU109" s="1117">
        <v>30</v>
      </c>
      <c r="AV109" s="1122" t="s">
        <v>11</v>
      </c>
      <c r="AW109" s="1123">
        <v>364</v>
      </c>
      <c r="AX109" s="1124">
        <v>1046200</v>
      </c>
      <c r="AY109" s="1124">
        <f t="shared" si="104"/>
        <v>2874.1758241758243</v>
      </c>
      <c r="AZ109" s="1141">
        <v>556800</v>
      </c>
      <c r="BA109" s="1124">
        <f t="shared" si="105"/>
        <v>1529.6703296703297</v>
      </c>
      <c r="BB109" s="1124">
        <v>33990</v>
      </c>
      <c r="BC109" s="1124"/>
      <c r="BD109" s="1123">
        <f t="shared" si="114"/>
        <v>1636990</v>
      </c>
      <c r="BE109" s="1138">
        <f t="shared" si="106"/>
        <v>4497.2252747252751</v>
      </c>
      <c r="BF109" s="1142">
        <v>139.5</v>
      </c>
      <c r="BG109" s="1178">
        <v>61</v>
      </c>
      <c r="BH109" s="1179">
        <v>17.25</v>
      </c>
      <c r="BI109" s="1142">
        <f t="shared" si="131"/>
        <v>217.75</v>
      </c>
      <c r="BJ109" s="1126">
        <f>BD109/BI109</f>
        <v>7517.7497129735939</v>
      </c>
      <c r="BK109" s="1127">
        <v>19.5</v>
      </c>
      <c r="BL109" s="1128">
        <v>22.9</v>
      </c>
      <c r="BM109" s="1135">
        <v>1</v>
      </c>
      <c r="BN109" s="1133">
        <v>3</v>
      </c>
      <c r="BO109" s="1133">
        <v>3</v>
      </c>
      <c r="BP109" s="356">
        <f t="shared" si="139"/>
        <v>2.3333333333333335</v>
      </c>
      <c r="BQ109" s="1111"/>
      <c r="BR109" s="1111"/>
    </row>
    <row r="110" spans="1:70" s="1035" customFormat="1" ht="47" customHeight="1" thickBot="1">
      <c r="A110" s="1148">
        <v>31</v>
      </c>
      <c r="B110" s="1112" t="s">
        <v>9</v>
      </c>
      <c r="C110" s="343">
        <v>259</v>
      </c>
      <c r="D110" s="344">
        <v>650700</v>
      </c>
      <c r="E110" s="344">
        <f t="shared" si="97"/>
        <v>2512.3552123552122</v>
      </c>
      <c r="F110" s="344">
        <v>362800</v>
      </c>
      <c r="G110" s="345">
        <f t="shared" si="98"/>
        <v>1400.7722007722007</v>
      </c>
      <c r="H110" s="344">
        <v>29650</v>
      </c>
      <c r="I110" s="344"/>
      <c r="J110" s="336">
        <f t="shared" si="99"/>
        <v>1043150</v>
      </c>
      <c r="K110" s="346">
        <f t="shared" si="132"/>
        <v>4027.6061776061774</v>
      </c>
      <c r="L110" s="1132"/>
      <c r="M110" s="1132"/>
      <c r="N110" s="1132"/>
      <c r="O110" s="1132">
        <v>124.5</v>
      </c>
      <c r="P110" s="338">
        <f>J110/O110</f>
        <v>8378.7148594377504</v>
      </c>
      <c r="Q110" s="1136">
        <v>23.5</v>
      </c>
      <c r="R110" s="1136">
        <v>31.1</v>
      </c>
      <c r="S110" s="1143">
        <v>5</v>
      </c>
      <c r="T110" s="1143">
        <v>5</v>
      </c>
      <c r="U110" s="1133">
        <v>3</v>
      </c>
      <c r="V110" s="357">
        <f t="shared" si="133"/>
        <v>4.333333333333333</v>
      </c>
      <c r="W110" s="1111"/>
      <c r="X110" s="1148">
        <v>31</v>
      </c>
      <c r="Y110" s="1122" t="s">
        <v>11</v>
      </c>
      <c r="Z110" s="1123">
        <v>521</v>
      </c>
      <c r="AA110" s="1124">
        <v>1455450</v>
      </c>
      <c r="AB110" s="1124">
        <f t="shared" si="134"/>
        <v>2793.570057581574</v>
      </c>
      <c r="AC110" s="1124">
        <v>765150</v>
      </c>
      <c r="AD110" s="1124">
        <f t="shared" si="135"/>
        <v>1468.6180422264874</v>
      </c>
      <c r="AE110" s="1124">
        <v>66880</v>
      </c>
      <c r="AF110" s="1146"/>
      <c r="AG110" s="1123">
        <f t="shared" si="113"/>
        <v>2287480</v>
      </c>
      <c r="AH110" s="1138">
        <f t="shared" si="136"/>
        <v>4390.5566218809981</v>
      </c>
      <c r="AI110" s="1142"/>
      <c r="AJ110" s="1142"/>
      <c r="AK110" s="1142"/>
      <c r="AL110" s="1142">
        <f t="shared" si="137"/>
        <v>0</v>
      </c>
      <c r="AM110" s="1126" t="e">
        <f>AG110/AL110</f>
        <v>#DIV/0!</v>
      </c>
      <c r="AN110" s="1144">
        <v>21.7</v>
      </c>
      <c r="AO110" s="1144">
        <v>28</v>
      </c>
      <c r="AP110" s="1135">
        <v>1</v>
      </c>
      <c r="AQ110" s="1133">
        <v>3</v>
      </c>
      <c r="AR110" s="1143">
        <v>5</v>
      </c>
      <c r="AS110" s="357">
        <f t="shared" si="138"/>
        <v>3</v>
      </c>
      <c r="AT110" s="1111"/>
      <c r="AU110" s="1148">
        <v>31</v>
      </c>
      <c r="AV110" s="1130" t="s">
        <v>669</v>
      </c>
      <c r="AW110" s="343">
        <v>521</v>
      </c>
      <c r="AX110" s="344">
        <v>1587200</v>
      </c>
      <c r="AY110" s="344">
        <f t="shared" si="104"/>
        <v>3046.4491362763915</v>
      </c>
      <c r="AZ110" s="344">
        <v>857200</v>
      </c>
      <c r="BA110" s="345">
        <f t="shared" si="105"/>
        <v>1645.2975047984644</v>
      </c>
      <c r="BB110" s="345">
        <v>42240</v>
      </c>
      <c r="BC110" s="345"/>
      <c r="BD110" s="336">
        <f t="shared" si="114"/>
        <v>2486640</v>
      </c>
      <c r="BE110" s="346">
        <f t="shared" si="106"/>
        <v>4772.8214971209209</v>
      </c>
      <c r="BF110" s="1132">
        <v>130</v>
      </c>
      <c r="BG110" s="1132">
        <v>55</v>
      </c>
      <c r="BH110" s="1132">
        <v>0</v>
      </c>
      <c r="BI110" s="1132">
        <f>SUM(BF110:BH110)</f>
        <v>185</v>
      </c>
      <c r="BJ110" s="338">
        <f>BD110/BI110</f>
        <v>13441.297297297297</v>
      </c>
      <c r="BK110" s="1136">
        <v>19.3</v>
      </c>
      <c r="BL110" s="1136">
        <v>26.9</v>
      </c>
      <c r="BM110" s="1133">
        <v>3</v>
      </c>
      <c r="BN110" s="1133">
        <v>3</v>
      </c>
      <c r="BO110" s="1133">
        <v>3</v>
      </c>
      <c r="BP110" s="357">
        <f t="shared" si="139"/>
        <v>3</v>
      </c>
      <c r="BQ110" s="1111"/>
      <c r="BR110" s="1111"/>
    </row>
    <row r="111" spans="1:70" s="1035" customFormat="1" ht="47" customHeight="1" thickTop="1" thickBot="1">
      <c r="A111" s="1152" t="s">
        <v>3</v>
      </c>
      <c r="B111" s="1153"/>
      <c r="C111" s="1154">
        <f>SUM(C80:C110)</f>
        <v>11093</v>
      </c>
      <c r="D111" s="1154">
        <f>SUM(D80:D110)</f>
        <v>31425950</v>
      </c>
      <c r="E111" s="1154">
        <f>D111/C111</f>
        <v>2832.9532137383935</v>
      </c>
      <c r="F111" s="1154">
        <f>SUM(F80:F110)</f>
        <v>17305250</v>
      </c>
      <c r="G111" s="1154">
        <f>F111/C111</f>
        <v>1560.015324979717</v>
      </c>
      <c r="H111" s="1154">
        <f>SUM(H80:H110)</f>
        <v>618150</v>
      </c>
      <c r="I111" s="1154">
        <f>SUM(I80:I110)</f>
        <v>0</v>
      </c>
      <c r="J111" s="1154">
        <f>SUM(J80:J110)</f>
        <v>49349350</v>
      </c>
      <c r="K111" s="1154">
        <f>J111/C111</f>
        <v>4448.6928693770842</v>
      </c>
      <c r="L111" s="1154">
        <f>SUM(L80:L110)</f>
        <v>0</v>
      </c>
      <c r="M111" s="1154">
        <f>SUM(M80:M110)</f>
        <v>0</v>
      </c>
      <c r="N111" s="1154">
        <f>SUM(N80:N110)</f>
        <v>0</v>
      </c>
      <c r="O111" s="1154">
        <f>SUM(O80:O110)</f>
        <v>4578.5</v>
      </c>
      <c r="P111" s="1155">
        <f>J111/O111</f>
        <v>10778.49732445124</v>
      </c>
      <c r="Q111" s="1156">
        <f t="shared" ref="Q111:V111" si="140">SUM(Q80:Q110)</f>
        <v>743.39999999999986</v>
      </c>
      <c r="R111" s="1157">
        <f t="shared" si="140"/>
        <v>956.9000000000002</v>
      </c>
      <c r="S111" s="1157">
        <f t="shared" si="140"/>
        <v>103</v>
      </c>
      <c r="T111" s="1157">
        <f t="shared" si="140"/>
        <v>97</v>
      </c>
      <c r="U111" s="1157">
        <f t="shared" si="140"/>
        <v>115</v>
      </c>
      <c r="V111" s="1158">
        <f t="shared" si="140"/>
        <v>105</v>
      </c>
      <c r="W111" s="1111"/>
      <c r="X111" s="1152" t="s">
        <v>3</v>
      </c>
      <c r="Y111" s="1153"/>
      <c r="Z111" s="1154">
        <f>SUM(Z80:Z110)</f>
        <v>13891</v>
      </c>
      <c r="AA111" s="1154">
        <f>SUM(AA80:AA110)</f>
        <v>39145000</v>
      </c>
      <c r="AB111" s="1154">
        <f>AA111/Z111</f>
        <v>2818.0116622273413</v>
      </c>
      <c r="AC111" s="1154">
        <f>SUM(AC80:AC110)</f>
        <v>20918310</v>
      </c>
      <c r="AD111" s="1154">
        <f>AC111/Z111</f>
        <v>1505.8894248074294</v>
      </c>
      <c r="AE111" s="1154">
        <f>SUM(AE80:AE110)</f>
        <v>1313036</v>
      </c>
      <c r="AF111" s="1154">
        <f>SUM(AF80:AF110)</f>
        <v>86130</v>
      </c>
      <c r="AG111" s="1154">
        <f>SUM(AG80:AG110)</f>
        <v>61462476</v>
      </c>
      <c r="AH111" s="1154">
        <f>AG111/Z111</f>
        <v>4424.6257288892084</v>
      </c>
      <c r="AI111" s="1154">
        <f>SUM(AI80:AI110)</f>
        <v>0</v>
      </c>
      <c r="AJ111" s="1154">
        <f>SUM(AJ80:AJ110)</f>
        <v>0</v>
      </c>
      <c r="AK111" s="1154">
        <f>SUM(AK80:AK110)</f>
        <v>0</v>
      </c>
      <c r="AL111" s="1154">
        <f>SUM(AL80:AL110)</f>
        <v>0</v>
      </c>
      <c r="AM111" s="1155" t="e">
        <f>AG111/AL111</f>
        <v>#DIV/0!</v>
      </c>
      <c r="AN111" s="1156">
        <f t="shared" ref="AN111:AS111" si="141">SUM(AN80:AN110)</f>
        <v>683.4</v>
      </c>
      <c r="AO111" s="1157">
        <f t="shared" si="141"/>
        <v>881.70000000000016</v>
      </c>
      <c r="AP111" s="1157">
        <f t="shared" si="141"/>
        <v>103</v>
      </c>
      <c r="AQ111" s="1157">
        <f t="shared" si="141"/>
        <v>85</v>
      </c>
      <c r="AR111" s="1157">
        <f t="shared" si="141"/>
        <v>95</v>
      </c>
      <c r="AS111" s="1158">
        <f t="shared" si="141"/>
        <v>94.333333333333329</v>
      </c>
      <c r="AT111" s="1111"/>
      <c r="AU111" s="1152" t="s">
        <v>3</v>
      </c>
      <c r="AV111" s="1153"/>
      <c r="AW111" s="1154">
        <f>SUM(AW80:AW110)</f>
        <v>14328</v>
      </c>
      <c r="AX111" s="1154">
        <f>SUM(AX80:AX110)</f>
        <v>43420340</v>
      </c>
      <c r="AY111" s="1154">
        <f>AX111/AW111</f>
        <v>3030.4536571747626</v>
      </c>
      <c r="AZ111" s="1154">
        <f>SUM(AZ80:AZ110)</f>
        <v>22815000</v>
      </c>
      <c r="BA111" s="1154">
        <f>AZ111/AW111</f>
        <v>1592.3366834170854</v>
      </c>
      <c r="BB111" s="1154">
        <f>SUM(BB80:BB110)</f>
        <v>1474670</v>
      </c>
      <c r="BC111" s="1154">
        <f>SUM(BC80:BC110)</f>
        <v>11880</v>
      </c>
      <c r="BD111" s="1154">
        <f>SUM(BD80:BD110)</f>
        <v>67721890</v>
      </c>
      <c r="BE111" s="1154">
        <f>BD111/AW111</f>
        <v>4726.541736460078</v>
      </c>
      <c r="BF111" s="1154">
        <f>SUM(BF80:BF110)</f>
        <v>3817</v>
      </c>
      <c r="BG111" s="1154">
        <f>SUM(BG80:BG110)</f>
        <v>1289</v>
      </c>
      <c r="BH111" s="1154">
        <f>SUM(BH80:BH110)</f>
        <v>1366.56</v>
      </c>
      <c r="BI111" s="1154">
        <f>SUM(BI80:BI110)</f>
        <v>6472.56</v>
      </c>
      <c r="BJ111" s="1155">
        <f>BD111/BI111</f>
        <v>10462.921935061242</v>
      </c>
      <c r="BK111" s="1156">
        <f t="shared" ref="BK111:BP111" si="142">SUM(BK80:BK110)</f>
        <v>668.49999999999989</v>
      </c>
      <c r="BL111" s="1157">
        <f t="shared" si="142"/>
        <v>893.3</v>
      </c>
      <c r="BM111" s="1157">
        <f t="shared" si="142"/>
        <v>115</v>
      </c>
      <c r="BN111" s="1157">
        <f t="shared" si="142"/>
        <v>103</v>
      </c>
      <c r="BO111" s="1157">
        <f t="shared" si="142"/>
        <v>99</v>
      </c>
      <c r="BP111" s="1158">
        <f t="shared" si="142"/>
        <v>105.66666666666666</v>
      </c>
      <c r="BQ111" s="1111"/>
      <c r="BR111" s="1111"/>
    </row>
    <row r="112" spans="1:70" s="1035" customFormat="1" ht="47" customHeight="1" thickTop="1" thickBot="1">
      <c r="A112" s="1159" t="s">
        <v>667</v>
      </c>
      <c r="B112" s="1160"/>
      <c r="C112" s="1160"/>
      <c r="D112" s="1161">
        <f>D111/1.1</f>
        <v>28569045.454545453</v>
      </c>
      <c r="E112" s="1160">
        <f t="shared" ref="E112:K112" si="143">E111/1.1</f>
        <v>2575.4120124894484</v>
      </c>
      <c r="F112" s="1161">
        <f t="shared" si="143"/>
        <v>15732045.454545453</v>
      </c>
      <c r="G112" s="1160">
        <f t="shared" si="143"/>
        <v>1418.1957499815608</v>
      </c>
      <c r="H112" s="1160">
        <f t="shared" si="143"/>
        <v>561954.54545454541</v>
      </c>
      <c r="I112" s="1160">
        <f t="shared" si="143"/>
        <v>0</v>
      </c>
      <c r="J112" s="1161">
        <f t="shared" si="143"/>
        <v>44863045.454545453</v>
      </c>
      <c r="K112" s="1160">
        <f t="shared" si="143"/>
        <v>4044.2662448882579</v>
      </c>
      <c r="L112" s="1160"/>
      <c r="M112" s="1160"/>
      <c r="N112" s="1160"/>
      <c r="O112" s="1160"/>
      <c r="P112" s="1160">
        <f>P111/1.1</f>
        <v>9798.6339313193093</v>
      </c>
      <c r="Q112" s="386">
        <f>Q111/W112</f>
        <v>23.980645161290319</v>
      </c>
      <c r="R112" s="1162">
        <f>R111/W112</f>
        <v>30.867741935483878</v>
      </c>
      <c r="S112" s="1163">
        <f>S111/W112</f>
        <v>3.3225806451612905</v>
      </c>
      <c r="T112" s="1163">
        <f>T111/W112</f>
        <v>3.129032258064516</v>
      </c>
      <c r="U112" s="1163">
        <f>U111/W112</f>
        <v>3.7096774193548385</v>
      </c>
      <c r="V112" s="1164">
        <f>V111/W112</f>
        <v>3.3870967741935485</v>
      </c>
      <c r="W112" s="1111">
        <v>31</v>
      </c>
      <c r="X112" s="1159" t="s">
        <v>667</v>
      </c>
      <c r="Y112" s="1160"/>
      <c r="Z112" s="1160"/>
      <c r="AA112" s="1160">
        <f>AA111/1.1</f>
        <v>35586363.636363633</v>
      </c>
      <c r="AB112" s="1160">
        <f t="shared" ref="AB112:AH112" si="144">AB111/1.1</f>
        <v>2561.8287838430374</v>
      </c>
      <c r="AC112" s="1160">
        <f t="shared" si="144"/>
        <v>19016645.454545453</v>
      </c>
      <c r="AD112" s="1160">
        <f t="shared" si="144"/>
        <v>1368.9903861885721</v>
      </c>
      <c r="AE112" s="1160">
        <f t="shared" si="144"/>
        <v>1193669.0909090908</v>
      </c>
      <c r="AF112" s="1160">
        <f t="shared" si="144"/>
        <v>78300</v>
      </c>
      <c r="AG112" s="1161">
        <f t="shared" si="144"/>
        <v>55874978.18181818</v>
      </c>
      <c r="AH112" s="1160">
        <f t="shared" si="144"/>
        <v>4022.3870262629166</v>
      </c>
      <c r="AI112" s="1160"/>
      <c r="AJ112" s="1160"/>
      <c r="AK112" s="1160"/>
      <c r="AL112" s="1160"/>
      <c r="AM112" s="1160" t="e">
        <f>AM111/1.1</f>
        <v>#DIV/0!</v>
      </c>
      <c r="AN112" s="386">
        <f>AN111/AT112</f>
        <v>22.045161290322579</v>
      </c>
      <c r="AO112" s="1162">
        <f>AO111/AT112</f>
        <v>28.441935483870974</v>
      </c>
      <c r="AP112" s="1163">
        <f>AP111/AT112</f>
        <v>3.3225806451612905</v>
      </c>
      <c r="AQ112" s="1163">
        <f>AQ111/AT112</f>
        <v>2.7419354838709675</v>
      </c>
      <c r="AR112" s="1163">
        <f>AR111/AT112</f>
        <v>3.064516129032258</v>
      </c>
      <c r="AS112" s="1164">
        <f>AS111/AT112</f>
        <v>3.043010752688172</v>
      </c>
      <c r="AT112" s="1111">
        <v>31</v>
      </c>
      <c r="AU112" s="1159" t="s">
        <v>667</v>
      </c>
      <c r="AV112" s="1160"/>
      <c r="AW112" s="1160"/>
      <c r="AX112" s="1160">
        <f>AX111/1.1</f>
        <v>39473036.36363636</v>
      </c>
      <c r="AY112" s="1160">
        <f t="shared" ref="AY112:BE112" si="145">AY111/1.1</f>
        <v>2754.9578701588748</v>
      </c>
      <c r="AZ112" s="1160">
        <f t="shared" si="145"/>
        <v>20740909.09090909</v>
      </c>
      <c r="BA112" s="1160">
        <f t="shared" si="145"/>
        <v>1447.5788031064412</v>
      </c>
      <c r="BB112" s="1160">
        <f t="shared" si="145"/>
        <v>1340609.0909090908</v>
      </c>
      <c r="BC112" s="1160">
        <f t="shared" si="145"/>
        <v>10800</v>
      </c>
      <c r="BD112" s="1161">
        <f t="shared" si="145"/>
        <v>61565354.545454539</v>
      </c>
      <c r="BE112" s="1160">
        <f t="shared" si="145"/>
        <v>4296.856124054616</v>
      </c>
      <c r="BF112" s="1160"/>
      <c r="BG112" s="1160"/>
      <c r="BH112" s="1160"/>
      <c r="BI112" s="1160"/>
      <c r="BJ112" s="1160">
        <f>BJ111/1.1</f>
        <v>9511.7472136920369</v>
      </c>
      <c r="BK112" s="386">
        <f>BK111/BQ112</f>
        <v>21.564516129032253</v>
      </c>
      <c r="BL112" s="1162">
        <f>BL111/BQ112</f>
        <v>28.816129032258065</v>
      </c>
      <c r="BM112" s="1163">
        <f>BM111/BQ112</f>
        <v>3.7096774193548385</v>
      </c>
      <c r="BN112" s="1163">
        <f>BN111/BQ112</f>
        <v>3.3225806451612905</v>
      </c>
      <c r="BO112" s="1163">
        <f>BO111/BQ112</f>
        <v>3.193548387096774</v>
      </c>
      <c r="BP112" s="1164">
        <f>BP111/BQ112</f>
        <v>3.408602150537634</v>
      </c>
      <c r="BQ112" s="1111">
        <v>31</v>
      </c>
      <c r="BR112" s="1111"/>
    </row>
    <row r="113" spans="1:70" s="1035" customFormat="1" ht="47" customHeight="1" thickTop="1">
      <c r="A113" s="1111"/>
      <c r="B113" s="1111"/>
      <c r="C113" s="1111"/>
      <c r="D113" s="1111"/>
      <c r="E113" s="1111"/>
      <c r="F113" s="1111"/>
      <c r="G113" s="1111"/>
      <c r="H113" s="1111"/>
      <c r="I113" s="1111"/>
      <c r="J113" s="1111"/>
      <c r="K113" s="1111"/>
      <c r="L113" s="1111"/>
      <c r="M113" s="1111"/>
      <c r="N113" s="1111"/>
      <c r="O113" s="1111"/>
      <c r="P113" s="1111"/>
      <c r="Q113" s="1111"/>
      <c r="R113" s="1111"/>
      <c r="S113" s="1111"/>
      <c r="T113" s="1111"/>
      <c r="U113" s="1111"/>
      <c r="V113" s="1111"/>
      <c r="W113" s="1111"/>
      <c r="X113" s="1111"/>
      <c r="Y113" s="1111"/>
      <c r="Z113" s="1111"/>
      <c r="AA113" s="1111"/>
      <c r="AB113" s="1111"/>
      <c r="AC113" s="1111"/>
      <c r="AD113" s="1111"/>
      <c r="AE113" s="1111"/>
      <c r="AF113" s="1111" t="s">
        <v>728</v>
      </c>
      <c r="AG113" s="1165">
        <f>AG112/J112</f>
        <v>1.2454566473519915</v>
      </c>
      <c r="AH113" s="1523">
        <f>AG112-J112</f>
        <v>11011932.727272727</v>
      </c>
      <c r="AI113" s="1524"/>
      <c r="AJ113" s="1111"/>
      <c r="AK113" s="1111"/>
      <c r="AL113" s="1111"/>
      <c r="AM113" s="1111"/>
      <c r="AN113" s="1111"/>
      <c r="AO113" s="1111"/>
      <c r="AP113" s="1111"/>
      <c r="AQ113" s="1111"/>
      <c r="AR113" s="1111"/>
      <c r="AS113" s="1165">
        <f>AS112/V112</f>
        <v>0.89841269841269833</v>
      </c>
      <c r="AT113" s="1111"/>
      <c r="AU113" s="1111"/>
      <c r="AV113" s="1111"/>
      <c r="AW113" s="1111"/>
      <c r="AX113" s="1111"/>
      <c r="AY113" s="1111"/>
      <c r="AZ113" s="1111"/>
      <c r="BA113" s="1111"/>
      <c r="BB113" s="1111"/>
      <c r="BC113" s="1111" t="s">
        <v>728</v>
      </c>
      <c r="BD113" s="1165">
        <f>BD112/J112</f>
        <v>1.3722954810954955</v>
      </c>
      <c r="BE113" s="1523">
        <f>BD112-J112</f>
        <v>16702309.090909086</v>
      </c>
      <c r="BF113" s="1524"/>
      <c r="BG113" s="1111"/>
      <c r="BH113" s="1111"/>
      <c r="BI113" s="1111"/>
      <c r="BJ113" s="1111"/>
      <c r="BK113" s="1111"/>
      <c r="BL113" s="1111"/>
      <c r="BM113" s="1111"/>
      <c r="BN113" s="1111"/>
      <c r="BO113" s="1111"/>
      <c r="BP113" s="1165">
        <f>BP112/V112</f>
        <v>1.0063492063492061</v>
      </c>
      <c r="BQ113" s="1111"/>
      <c r="BR113" s="1111"/>
    </row>
    <row r="114" spans="1:70" s="1035" customFormat="1" ht="47" customHeight="1">
      <c r="A114" s="1111"/>
      <c r="B114" s="1111"/>
      <c r="C114" s="1111"/>
      <c r="D114" s="1111"/>
      <c r="E114" s="1111"/>
      <c r="F114" s="1111"/>
      <c r="G114" s="1111"/>
      <c r="H114" s="1111"/>
      <c r="I114" s="1111"/>
      <c r="J114" s="1111"/>
      <c r="K114" s="1111"/>
      <c r="L114" s="1111"/>
      <c r="M114" s="1111"/>
      <c r="N114" s="1111"/>
      <c r="O114" s="1111"/>
      <c r="P114" s="1111"/>
      <c r="Q114" s="1111"/>
      <c r="R114" s="1111"/>
      <c r="S114" s="1111"/>
      <c r="T114" s="1111"/>
      <c r="U114" s="1111"/>
      <c r="V114" s="1111"/>
      <c r="W114" s="1111"/>
      <c r="X114" s="1111"/>
      <c r="Y114" s="1111"/>
      <c r="Z114" s="1111"/>
      <c r="AA114" s="1111"/>
      <c r="AB114" s="1111"/>
      <c r="AC114" s="1111"/>
      <c r="AD114" s="1111"/>
      <c r="AE114" s="1111"/>
      <c r="AF114" s="1111"/>
      <c r="AG114" s="1111"/>
      <c r="AH114" s="1111"/>
      <c r="AI114" s="1111"/>
      <c r="AJ114" s="1111"/>
      <c r="AK114" s="1111"/>
      <c r="AL114" s="1111"/>
      <c r="AM114" s="1111"/>
      <c r="AN114" s="1111"/>
      <c r="AO114" s="1111"/>
      <c r="AP114" s="1111"/>
      <c r="AQ114" s="1111"/>
      <c r="AR114" s="1111"/>
      <c r="AS114" s="1111"/>
      <c r="AT114" s="1111"/>
      <c r="AU114" s="1111"/>
      <c r="AV114" s="1111"/>
      <c r="AW114" s="1111"/>
      <c r="AX114" s="1111"/>
      <c r="AY114" s="1111"/>
      <c r="AZ114" s="1111"/>
      <c r="BA114" s="1111"/>
      <c r="BB114" s="1111"/>
      <c r="BC114" s="1111" t="s">
        <v>729</v>
      </c>
      <c r="BD114" s="1165">
        <f>BD112/AG112</f>
        <v>1.1018412274832532</v>
      </c>
      <c r="BE114" s="1525">
        <f>BD112-AG112</f>
        <v>5690376.3636363596</v>
      </c>
      <c r="BF114" s="1526"/>
      <c r="BG114" s="1111"/>
      <c r="BH114" s="1111"/>
      <c r="BI114" s="1111"/>
      <c r="BJ114" s="1111"/>
      <c r="BK114" s="1111"/>
      <c r="BL114" s="1111"/>
      <c r="BM114" s="1111"/>
      <c r="BN114" s="1111"/>
      <c r="BO114" s="1111"/>
      <c r="BP114" s="1165">
        <f>BP112/AS112</f>
        <v>1.1201413427561837</v>
      </c>
      <c r="BQ114" s="1111"/>
      <c r="BR114" s="1111"/>
    </row>
    <row r="115" spans="1:70" s="1035" customFormat="1" ht="53" customHeight="1">
      <c r="A115" s="1111"/>
      <c r="B115" s="1111"/>
      <c r="C115" s="1111"/>
      <c r="D115" s="1111"/>
      <c r="E115" s="1111"/>
      <c r="F115" s="1111"/>
      <c r="G115" s="1111"/>
      <c r="H115" s="1111"/>
      <c r="I115" s="1111"/>
      <c r="J115" s="1111"/>
      <c r="K115" s="1111"/>
      <c r="L115" s="1111"/>
      <c r="M115" s="1111"/>
      <c r="N115" s="1111"/>
      <c r="O115" s="1111"/>
      <c r="P115" s="1111"/>
      <c r="Q115" s="1111"/>
      <c r="R115" s="1111"/>
      <c r="S115" s="1111"/>
      <c r="T115" s="1111"/>
      <c r="U115" s="1111"/>
      <c r="V115" s="1111"/>
      <c r="W115" s="1111"/>
      <c r="X115" s="1111"/>
      <c r="Y115" s="1111"/>
      <c r="Z115" s="1111"/>
      <c r="AA115" s="1111"/>
      <c r="AB115" s="1111"/>
      <c r="AC115" s="1111"/>
      <c r="AD115" s="1111"/>
      <c r="AE115" s="1111"/>
      <c r="AF115" s="1111"/>
      <c r="AG115" s="1111"/>
      <c r="AH115" s="1111"/>
      <c r="AI115" s="1111"/>
      <c r="AJ115" s="1111"/>
      <c r="AK115" s="1111"/>
      <c r="AL115" s="1111"/>
      <c r="AM115" s="1111"/>
      <c r="AN115" s="1111"/>
      <c r="AO115" s="1111"/>
      <c r="AP115" s="1111"/>
      <c r="AQ115" s="1111"/>
      <c r="AR115" s="1111"/>
      <c r="AS115" s="1111"/>
      <c r="AT115" s="1111"/>
      <c r="AU115" s="1111"/>
      <c r="AV115" s="1111"/>
      <c r="AW115" s="1111"/>
      <c r="AX115" s="1111"/>
      <c r="AY115" s="1111"/>
      <c r="AZ115" s="1111"/>
      <c r="BA115" s="1111"/>
      <c r="BB115" s="1111"/>
      <c r="BC115" s="1111"/>
      <c r="BD115" s="1111"/>
      <c r="BE115" s="1111"/>
      <c r="BF115" s="1111"/>
      <c r="BG115" s="1111"/>
      <c r="BH115" s="1111"/>
      <c r="BI115" s="1111"/>
      <c r="BJ115" s="1111"/>
      <c r="BK115" s="1111"/>
      <c r="BL115" s="1111"/>
      <c r="BM115" s="1111"/>
      <c r="BN115" s="1111"/>
      <c r="BO115" s="1111"/>
      <c r="BP115" s="1111"/>
      <c r="BQ115" s="1111"/>
      <c r="BR115" s="1111"/>
    </row>
    <row r="116" spans="1:70" ht="53" customHeight="1">
      <c r="A116" s="1111"/>
      <c r="B116" s="1111"/>
      <c r="C116" s="1111"/>
      <c r="D116" s="1111"/>
      <c r="E116" s="1111"/>
      <c r="F116" s="1111"/>
      <c r="G116" s="1111"/>
      <c r="H116" s="1111"/>
      <c r="I116" s="1111"/>
      <c r="J116" s="1111"/>
      <c r="K116" s="1111"/>
      <c r="L116" s="1111"/>
      <c r="M116" s="1111"/>
      <c r="N116" s="1111"/>
      <c r="O116" s="1111"/>
      <c r="P116" s="1111"/>
      <c r="Q116" s="1111"/>
      <c r="R116" s="1111"/>
      <c r="S116" s="1111"/>
      <c r="T116" s="1111"/>
      <c r="U116" s="1111"/>
      <c r="V116" s="1111"/>
      <c r="W116" s="1111"/>
      <c r="X116" s="1111"/>
      <c r="Y116" s="1111"/>
      <c r="Z116" s="1111"/>
      <c r="AA116" s="1111"/>
      <c r="AB116" s="1111"/>
      <c r="AC116" s="1111"/>
      <c r="AD116" s="1111"/>
      <c r="AE116" s="1111"/>
      <c r="AF116" s="1111"/>
      <c r="AG116" s="1111"/>
      <c r="AH116" s="1111"/>
      <c r="AI116" s="1111"/>
      <c r="AJ116" s="1111"/>
      <c r="AK116" s="1111"/>
      <c r="AL116" s="1111"/>
      <c r="AM116" s="1111"/>
      <c r="AN116" s="1111"/>
      <c r="AO116" s="1111"/>
      <c r="AP116" s="1111"/>
      <c r="AQ116" s="1111"/>
      <c r="AR116" s="1111"/>
      <c r="AS116" s="1111"/>
      <c r="AT116" s="1111"/>
      <c r="AU116" s="1111"/>
      <c r="AV116" s="1111"/>
      <c r="AW116" s="1111"/>
      <c r="AX116" s="1111"/>
      <c r="AY116" s="1111"/>
      <c r="AZ116" s="1111"/>
      <c r="BA116" s="1111"/>
      <c r="BB116" s="1111"/>
      <c r="BC116" s="1111"/>
      <c r="BD116" s="1111"/>
      <c r="BE116" s="1111"/>
      <c r="BF116" s="1111"/>
      <c r="BG116" s="1111"/>
      <c r="BH116" s="1111"/>
      <c r="BI116" s="1111"/>
      <c r="BJ116" s="1111"/>
      <c r="BK116" s="1111"/>
      <c r="BL116" s="1111"/>
      <c r="BM116" s="1111"/>
      <c r="BN116" s="1111"/>
      <c r="BO116" s="1111"/>
      <c r="BP116" s="1111"/>
      <c r="BQ116" s="1111"/>
      <c r="BR116" s="1111"/>
    </row>
    <row r="117" spans="1:70" ht="25" customHeight="1">
      <c r="A117" s="1111"/>
      <c r="B117" s="1111"/>
      <c r="C117" s="1111"/>
      <c r="D117" s="1111"/>
      <c r="E117" s="1111"/>
      <c r="F117" s="1111"/>
      <c r="G117" s="1111"/>
      <c r="H117" s="1111"/>
      <c r="I117" s="1111"/>
      <c r="J117" s="1111"/>
      <c r="K117" s="1111"/>
      <c r="L117" s="1111"/>
      <c r="M117" s="1111"/>
      <c r="N117" s="1111"/>
      <c r="O117" s="1111"/>
      <c r="P117" s="1111"/>
      <c r="Q117" s="1111"/>
      <c r="R117" s="1111"/>
      <c r="S117" s="1111"/>
      <c r="T117" s="1111"/>
      <c r="U117" s="1111"/>
      <c r="V117" s="1111"/>
      <c r="W117" s="1111"/>
      <c r="X117" s="1111"/>
      <c r="Y117" s="1111"/>
      <c r="Z117" s="1111"/>
      <c r="AA117" s="1111"/>
      <c r="AB117" s="1111"/>
      <c r="AC117" s="1111"/>
      <c r="AD117" s="1111"/>
      <c r="AE117" s="1111"/>
      <c r="AF117" s="1111"/>
      <c r="AG117" s="1111"/>
      <c r="AH117" s="1111"/>
      <c r="AI117" s="1111"/>
      <c r="AJ117" s="1111"/>
      <c r="AK117" s="1111"/>
      <c r="AL117" s="1111"/>
      <c r="AM117" s="1111"/>
      <c r="AN117" s="1111"/>
      <c r="AO117" s="1111"/>
      <c r="AP117" s="1111"/>
      <c r="AQ117" s="1111"/>
      <c r="AR117" s="1111"/>
      <c r="AS117" s="1111"/>
      <c r="AT117" s="1111"/>
      <c r="AU117" s="1111"/>
      <c r="AV117" s="1111"/>
      <c r="AW117" s="1111"/>
      <c r="AX117" s="1111"/>
      <c r="AY117" s="1111"/>
      <c r="AZ117" s="1111"/>
      <c r="BA117" s="1111"/>
      <c r="BB117" s="1111"/>
      <c r="BC117" s="1111"/>
      <c r="BD117" s="1111"/>
      <c r="BE117" s="1111"/>
      <c r="BF117" s="1111"/>
      <c r="BG117" s="1111"/>
      <c r="BH117" s="1111"/>
      <c r="BI117" s="1111"/>
      <c r="BJ117" s="1111"/>
      <c r="BK117" s="1111"/>
      <c r="BL117" s="1111"/>
      <c r="BM117" s="1111"/>
      <c r="BN117" s="1111"/>
      <c r="BO117" s="1111"/>
      <c r="BP117" s="1111"/>
      <c r="BQ117" s="1111"/>
      <c r="BR117" s="1111"/>
    </row>
  </sheetData>
  <mergeCells count="18">
    <mergeCell ref="AH113:AI113"/>
    <mergeCell ref="BE113:BF113"/>
    <mergeCell ref="BE114:BF114"/>
    <mergeCell ref="AH37:AI37"/>
    <mergeCell ref="BE37:BF37"/>
    <mergeCell ref="BE38:BF38"/>
    <mergeCell ref="AH75:AI75"/>
    <mergeCell ref="BE75:BF75"/>
    <mergeCell ref="BE76:BF76"/>
    <mergeCell ref="A78:V78"/>
    <mergeCell ref="X78:AS78"/>
    <mergeCell ref="AU78:BP78"/>
    <mergeCell ref="A2:V2"/>
    <mergeCell ref="X2:AS2"/>
    <mergeCell ref="AU2:BP2"/>
    <mergeCell ref="A40:V40"/>
    <mergeCell ref="X40:AS40"/>
    <mergeCell ref="AU40:BP40"/>
  </mergeCells>
  <phoneticPr fontId="1"/>
  <pageMargins left="0.7" right="0.7" top="0.75" bottom="0.75" header="0.3" footer="0.3"/>
  <pageSetup paperSize="8" scale="13" orientation="landscape" horizontalDpi="0" verticalDpi="0" copies="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B429-BA1B-1043-ACDD-E58DBD728742}">
  <sheetPr>
    <tabColor rgb="FFFFC000"/>
  </sheetPr>
  <dimension ref="A1:BQ40"/>
  <sheetViews>
    <sheetView zoomScale="50" workbookViewId="0">
      <selection sqref="A1:XFD38"/>
    </sheetView>
  </sheetViews>
  <sheetFormatPr baseColWidth="10" defaultRowHeight="17"/>
  <cols>
    <col min="3" max="9" width="13.5" customWidth="1"/>
    <col min="10" max="10" width="17" customWidth="1"/>
    <col min="11" max="16" width="13.5" customWidth="1"/>
    <col min="17" max="22" width="11" customWidth="1"/>
    <col min="23" max="23" width="5.83203125" customWidth="1"/>
    <col min="26" max="32" width="13.5" customWidth="1"/>
    <col min="33" max="33" width="17" customWidth="1"/>
    <col min="34" max="39" width="13.5" customWidth="1"/>
    <col min="40" max="45" width="11" customWidth="1"/>
    <col min="46" max="46" width="4.83203125" customWidth="1"/>
    <col min="49" max="55" width="13.5" customWidth="1"/>
    <col min="56" max="56" width="17" customWidth="1"/>
    <col min="57" max="62" width="13.5" customWidth="1"/>
    <col min="63" max="68" width="11" customWidth="1"/>
  </cols>
  <sheetData>
    <row r="1" spans="1:68" s="1035" customFormat="1" ht="43" customHeight="1">
      <c r="A1" s="789" t="s">
        <v>735</v>
      </c>
    </row>
    <row r="2" spans="1:68" ht="66" customHeight="1">
      <c r="A2" s="1520">
        <v>43677</v>
      </c>
      <c r="B2" s="1521"/>
      <c r="C2" s="1521"/>
      <c r="D2" s="1521"/>
      <c r="E2" s="1521"/>
      <c r="F2" s="1521"/>
      <c r="G2" s="1521"/>
      <c r="H2" s="1521"/>
      <c r="I2" s="1521"/>
      <c r="J2" s="1521"/>
      <c r="K2" s="1521"/>
      <c r="L2" s="1521"/>
      <c r="M2" s="1521"/>
      <c r="N2" s="1521"/>
      <c r="O2" s="1521"/>
      <c r="P2" s="1521"/>
      <c r="Q2" s="1521"/>
      <c r="R2" s="1521"/>
      <c r="S2" s="1521"/>
      <c r="T2" s="1521"/>
      <c r="U2" s="1521"/>
      <c r="V2" s="1522"/>
      <c r="X2" s="1520">
        <v>44043</v>
      </c>
      <c r="Y2" s="1521"/>
      <c r="Z2" s="1521"/>
      <c r="AA2" s="1521"/>
      <c r="AB2" s="1521"/>
      <c r="AC2" s="1521"/>
      <c r="AD2" s="1521"/>
      <c r="AE2" s="1521"/>
      <c r="AF2" s="1521"/>
      <c r="AG2" s="1521"/>
      <c r="AH2" s="1521"/>
      <c r="AI2" s="1521"/>
      <c r="AJ2" s="1521"/>
      <c r="AK2" s="1521"/>
      <c r="AL2" s="1521"/>
      <c r="AM2" s="1521"/>
      <c r="AN2" s="1521"/>
      <c r="AO2" s="1521"/>
      <c r="AP2" s="1521"/>
      <c r="AQ2" s="1521"/>
      <c r="AR2" s="1521"/>
      <c r="AS2" s="1522"/>
      <c r="AU2" s="1520">
        <v>44408</v>
      </c>
      <c r="AV2" s="1521"/>
      <c r="AW2" s="1521"/>
      <c r="AX2" s="1521"/>
      <c r="AY2" s="1521"/>
      <c r="AZ2" s="1521"/>
      <c r="BA2" s="1521"/>
      <c r="BB2" s="1521"/>
      <c r="BC2" s="1521"/>
      <c r="BD2" s="1521"/>
      <c r="BE2" s="1521"/>
      <c r="BF2" s="1521"/>
      <c r="BG2" s="1521"/>
      <c r="BH2" s="1521"/>
      <c r="BI2" s="1521"/>
      <c r="BJ2" s="1521"/>
      <c r="BK2" s="1521"/>
      <c r="BL2" s="1521"/>
      <c r="BM2" s="1521"/>
      <c r="BN2" s="1521"/>
      <c r="BO2" s="1521"/>
      <c r="BP2" s="1522"/>
    </row>
    <row r="3" spans="1:68" ht="18">
      <c r="A3" s="174" t="s">
        <v>13</v>
      </c>
      <c r="B3" s="174" t="s">
        <v>666</v>
      </c>
      <c r="C3" s="174" t="s">
        <v>1</v>
      </c>
      <c r="D3" s="174" t="s">
        <v>39</v>
      </c>
      <c r="E3" s="174" t="s">
        <v>40</v>
      </c>
      <c r="F3" s="174" t="s">
        <v>37</v>
      </c>
      <c r="G3" s="174" t="s">
        <v>38</v>
      </c>
      <c r="H3" s="174" t="s">
        <v>127</v>
      </c>
      <c r="I3" s="174" t="s">
        <v>478</v>
      </c>
      <c r="J3" s="174" t="s">
        <v>126</v>
      </c>
      <c r="K3" s="174" t="s">
        <v>77</v>
      </c>
      <c r="L3" s="884" t="s">
        <v>613</v>
      </c>
      <c r="M3" s="884" t="s">
        <v>491</v>
      </c>
      <c r="N3" s="884" t="s">
        <v>490</v>
      </c>
      <c r="O3" s="884" t="s">
        <v>668</v>
      </c>
      <c r="P3" s="174" t="s">
        <v>128</v>
      </c>
      <c r="Q3" s="331" t="s">
        <v>172</v>
      </c>
      <c r="R3" s="332" t="s">
        <v>173</v>
      </c>
      <c r="S3" s="65" t="s">
        <v>174</v>
      </c>
      <c r="T3" s="65" t="s">
        <v>175</v>
      </c>
      <c r="U3" s="65" t="s">
        <v>176</v>
      </c>
      <c r="V3" s="65" t="s">
        <v>184</v>
      </c>
      <c r="X3" s="174" t="s">
        <v>13</v>
      </c>
      <c r="Y3" s="174" t="s">
        <v>666</v>
      </c>
      <c r="Z3" s="174" t="s">
        <v>1</v>
      </c>
      <c r="AA3" s="174" t="s">
        <v>39</v>
      </c>
      <c r="AB3" s="174" t="s">
        <v>40</v>
      </c>
      <c r="AC3" s="174" t="s">
        <v>37</v>
      </c>
      <c r="AD3" s="174" t="s">
        <v>38</v>
      </c>
      <c r="AE3" s="174" t="s">
        <v>127</v>
      </c>
      <c r="AF3" s="174" t="s">
        <v>478</v>
      </c>
      <c r="AG3" s="174" t="s">
        <v>126</v>
      </c>
      <c r="AH3" s="174" t="s">
        <v>77</v>
      </c>
      <c r="AI3" s="884" t="s">
        <v>613</v>
      </c>
      <c r="AJ3" s="884" t="s">
        <v>491</v>
      </c>
      <c r="AK3" s="884" t="s">
        <v>490</v>
      </c>
      <c r="AL3" s="884" t="s">
        <v>668</v>
      </c>
      <c r="AM3" s="174" t="s">
        <v>128</v>
      </c>
      <c r="AN3" s="331" t="s">
        <v>172</v>
      </c>
      <c r="AO3" s="332" t="s">
        <v>173</v>
      </c>
      <c r="AP3" s="65" t="s">
        <v>174</v>
      </c>
      <c r="AQ3" s="65" t="s">
        <v>175</v>
      </c>
      <c r="AR3" s="65" t="s">
        <v>176</v>
      </c>
      <c r="AS3" s="65" t="s">
        <v>184</v>
      </c>
      <c r="AU3" s="174" t="s">
        <v>13</v>
      </c>
      <c r="AV3" s="174" t="s">
        <v>666</v>
      </c>
      <c r="AW3" s="174" t="s">
        <v>1</v>
      </c>
      <c r="AX3" s="174" t="s">
        <v>39</v>
      </c>
      <c r="AY3" s="174" t="s">
        <v>40</v>
      </c>
      <c r="AZ3" s="174" t="s">
        <v>37</v>
      </c>
      <c r="BA3" s="174" t="s">
        <v>38</v>
      </c>
      <c r="BB3" s="174" t="s">
        <v>127</v>
      </c>
      <c r="BC3" s="174" t="s">
        <v>478</v>
      </c>
      <c r="BD3" s="174" t="s">
        <v>126</v>
      </c>
      <c r="BE3" s="174" t="s">
        <v>77</v>
      </c>
      <c r="BF3" s="884" t="s">
        <v>613</v>
      </c>
      <c r="BG3" s="884" t="s">
        <v>491</v>
      </c>
      <c r="BH3" s="884" t="s">
        <v>490</v>
      </c>
      <c r="BI3" s="884" t="s">
        <v>668</v>
      </c>
      <c r="BJ3" s="174" t="s">
        <v>128</v>
      </c>
      <c r="BK3" s="331" t="s">
        <v>172</v>
      </c>
      <c r="BL3" s="332" t="s">
        <v>173</v>
      </c>
      <c r="BM3" s="65" t="s">
        <v>174</v>
      </c>
      <c r="BN3" s="65" t="s">
        <v>175</v>
      </c>
      <c r="BO3" s="65" t="s">
        <v>176</v>
      </c>
      <c r="BP3" s="65" t="s">
        <v>184</v>
      </c>
    </row>
    <row r="4" spans="1:68" ht="25">
      <c r="A4" s="190">
        <v>1</v>
      </c>
      <c r="B4" s="174" t="s">
        <v>7</v>
      </c>
      <c r="C4" s="119">
        <v>342</v>
      </c>
      <c r="D4" s="178">
        <v>997050</v>
      </c>
      <c r="E4" s="178">
        <f t="shared" ref="E4:E34" si="0">D4/C4</f>
        <v>2915.3508771929824</v>
      </c>
      <c r="F4" s="178">
        <v>560500</v>
      </c>
      <c r="G4" s="179">
        <f t="shared" ref="G4:G34" si="1">F4/C4</f>
        <v>1638.8888888888889</v>
      </c>
      <c r="H4" s="178">
        <v>25300</v>
      </c>
      <c r="I4" s="178"/>
      <c r="J4" s="180">
        <f t="shared" ref="J4:J34" si="2">D4+F4+H4</f>
        <v>1582850</v>
      </c>
      <c r="K4" s="181">
        <f>J4/C4</f>
        <v>4628.2163742690054</v>
      </c>
      <c r="L4" s="885"/>
      <c r="M4" s="885"/>
      <c r="N4" s="885"/>
      <c r="O4" s="291">
        <v>151</v>
      </c>
      <c r="P4" s="182">
        <f>J4/O4</f>
        <v>10482.450331125829</v>
      </c>
      <c r="Q4" s="326">
        <v>21.5</v>
      </c>
      <c r="R4" s="326">
        <v>31.1</v>
      </c>
      <c r="S4" s="578">
        <v>5</v>
      </c>
      <c r="T4" s="579">
        <v>3</v>
      </c>
      <c r="U4" s="578">
        <v>5</v>
      </c>
      <c r="V4" s="356">
        <f t="shared" ref="V4:V27" si="3">SUM(S4:U4)/3</f>
        <v>4.333333333333333</v>
      </c>
      <c r="X4" s="190">
        <v>1</v>
      </c>
      <c r="Y4" s="174" t="s">
        <v>9</v>
      </c>
      <c r="Z4" s="119">
        <v>350</v>
      </c>
      <c r="AA4" s="178">
        <v>1126050</v>
      </c>
      <c r="AB4" s="178">
        <f t="shared" ref="AB4:AB27" si="4">AA4/Z4</f>
        <v>3217.2857142857142</v>
      </c>
      <c r="AC4" s="178">
        <v>575550</v>
      </c>
      <c r="AD4" s="179">
        <f t="shared" ref="AD4:AD27" si="5">AC4/Z4</f>
        <v>1644.4285714285713</v>
      </c>
      <c r="AE4" s="178">
        <v>46530</v>
      </c>
      <c r="AF4" s="179"/>
      <c r="AG4" s="180">
        <f>AA4+AC4+AE4+AF4</f>
        <v>1748130</v>
      </c>
      <c r="AH4" s="178">
        <f>AG4/Z4</f>
        <v>4994.6571428571433</v>
      </c>
      <c r="AI4" s="885"/>
      <c r="AJ4" s="885"/>
      <c r="AK4" s="885"/>
      <c r="AL4" s="885">
        <f>AI4+AJ4+AK4</f>
        <v>0</v>
      </c>
      <c r="AM4" s="182" t="e">
        <f>AG4/AL4</f>
        <v>#DIV/0!</v>
      </c>
      <c r="AN4" s="326">
        <v>20.5</v>
      </c>
      <c r="AO4" s="326">
        <v>28.4</v>
      </c>
      <c r="AP4" s="579">
        <v>3</v>
      </c>
      <c r="AQ4" s="556">
        <v>1</v>
      </c>
      <c r="AR4" s="579">
        <v>3</v>
      </c>
      <c r="AS4" s="356">
        <f t="shared" ref="AS4:AS27" si="6">SUM(AP4:AR4)/3</f>
        <v>2.3333333333333335</v>
      </c>
      <c r="AU4" s="190">
        <v>1</v>
      </c>
      <c r="AV4" s="174" t="s">
        <v>10</v>
      </c>
      <c r="AW4" s="119">
        <v>611</v>
      </c>
      <c r="AX4" s="178">
        <v>2035600</v>
      </c>
      <c r="AY4" s="178">
        <f t="shared" ref="AY4:AY34" si="7">AX4/AW4</f>
        <v>3331.5875613747953</v>
      </c>
      <c r="AZ4" s="801">
        <v>1010650</v>
      </c>
      <c r="BA4" s="179">
        <f t="shared" ref="BA4:BA34" si="8">AZ4/AW4</f>
        <v>1654.0916530278232</v>
      </c>
      <c r="BB4" s="179">
        <v>59950</v>
      </c>
      <c r="BC4" s="179"/>
      <c r="BD4" s="180">
        <f>AX4+AZ4+BB4+BC4</f>
        <v>3106200</v>
      </c>
      <c r="BE4" s="181">
        <f t="shared" ref="BE4:BE34" si="9">BD4/AW4</f>
        <v>5083.7970540098204</v>
      </c>
      <c r="BF4" s="291">
        <v>123</v>
      </c>
      <c r="BG4" s="291">
        <v>55.75</v>
      </c>
      <c r="BH4" s="291">
        <v>39</v>
      </c>
      <c r="BI4" s="291">
        <f>SUM(BF4:BH4)</f>
        <v>217.75</v>
      </c>
      <c r="BJ4" s="182">
        <f>BD4/BI4</f>
        <v>14264.982778415615</v>
      </c>
      <c r="BK4" s="322">
        <v>23.8</v>
      </c>
      <c r="BL4" s="321">
        <v>30.7</v>
      </c>
      <c r="BM4" s="578">
        <v>5</v>
      </c>
      <c r="BN4" s="578">
        <v>5</v>
      </c>
      <c r="BO4" s="578">
        <v>5</v>
      </c>
      <c r="BP4" s="356">
        <f t="shared" ref="BP4:BP27" si="10">SUM(BM4:BO4)/3</f>
        <v>5</v>
      </c>
    </row>
    <row r="5" spans="1:68" ht="25">
      <c r="A5" s="190">
        <v>2</v>
      </c>
      <c r="B5" s="174" t="s">
        <v>8</v>
      </c>
      <c r="C5" s="119">
        <v>310</v>
      </c>
      <c r="D5" s="178">
        <v>891200</v>
      </c>
      <c r="E5" s="178">
        <f t="shared" si="0"/>
        <v>2874.8387096774195</v>
      </c>
      <c r="F5" s="178">
        <v>522250</v>
      </c>
      <c r="G5" s="179">
        <f t="shared" si="1"/>
        <v>1684.6774193548388</v>
      </c>
      <c r="H5" s="178">
        <v>14850</v>
      </c>
      <c r="I5" s="178"/>
      <c r="J5" s="180">
        <f t="shared" si="2"/>
        <v>1428300</v>
      </c>
      <c r="K5" s="181">
        <f>J5/C5</f>
        <v>4607.4193548387093</v>
      </c>
      <c r="L5" s="885"/>
      <c r="M5" s="885"/>
      <c r="N5" s="885"/>
      <c r="O5" s="291">
        <v>151</v>
      </c>
      <c r="P5" s="182">
        <f t="shared" ref="P5:P10" si="11">J5/O5</f>
        <v>9458.9403973509925</v>
      </c>
      <c r="Q5" s="326">
        <v>24.2</v>
      </c>
      <c r="R5" s="326">
        <v>34</v>
      </c>
      <c r="S5" s="579">
        <v>3</v>
      </c>
      <c r="T5" s="579">
        <v>3</v>
      </c>
      <c r="U5" s="579">
        <v>3</v>
      </c>
      <c r="V5" s="356">
        <f t="shared" si="3"/>
        <v>3</v>
      </c>
      <c r="X5" s="190">
        <v>2</v>
      </c>
      <c r="Y5" s="174" t="s">
        <v>10</v>
      </c>
      <c r="Z5" s="119">
        <v>634</v>
      </c>
      <c r="AA5" s="178">
        <v>2073900</v>
      </c>
      <c r="AB5" s="178">
        <f t="shared" si="4"/>
        <v>3271.1356466876973</v>
      </c>
      <c r="AC5" s="178">
        <v>1102350</v>
      </c>
      <c r="AD5" s="179">
        <f t="shared" si="5"/>
        <v>1738.7223974763408</v>
      </c>
      <c r="AE5" s="178">
        <v>17050</v>
      </c>
      <c r="AF5" s="179">
        <v>20790</v>
      </c>
      <c r="AG5" s="468">
        <f>AA5+AC5+AE5+AF5</f>
        <v>3214090</v>
      </c>
      <c r="AH5" s="178">
        <f t="shared" ref="AH5:AH10" si="12">AG5/Z5</f>
        <v>5069.5425867507884</v>
      </c>
      <c r="AI5" s="885"/>
      <c r="AJ5" s="885"/>
      <c r="AK5" s="885"/>
      <c r="AL5" s="885">
        <f t="shared" ref="AL5:AL27" si="13">AI5+AJ5+AK5</f>
        <v>0</v>
      </c>
      <c r="AM5" s="182" t="e">
        <f t="shared" ref="AM5:AM10" si="14">AG5/AL5</f>
        <v>#DIV/0!</v>
      </c>
      <c r="AN5" s="326">
        <v>23.2</v>
      </c>
      <c r="AO5" s="326">
        <v>30</v>
      </c>
      <c r="AP5" s="579">
        <v>3</v>
      </c>
      <c r="AQ5" s="579">
        <v>3</v>
      </c>
      <c r="AR5" s="579">
        <v>3</v>
      </c>
      <c r="AS5" s="356">
        <f t="shared" si="6"/>
        <v>3</v>
      </c>
      <c r="AU5" s="190">
        <v>2</v>
      </c>
      <c r="AV5" s="886" t="s">
        <v>11</v>
      </c>
      <c r="AW5" s="1092">
        <v>705</v>
      </c>
      <c r="AX5" s="1093">
        <v>2267450</v>
      </c>
      <c r="AY5" s="1093">
        <f t="shared" si="7"/>
        <v>3216.2411347517732</v>
      </c>
      <c r="AZ5" s="1103">
        <v>1222700</v>
      </c>
      <c r="BA5" s="1093">
        <f t="shared" si="8"/>
        <v>1734.3262411347519</v>
      </c>
      <c r="BB5" s="1093">
        <v>134090</v>
      </c>
      <c r="BC5" s="1093"/>
      <c r="BD5" s="1092">
        <f>AX5+AZ5+BB5+BC5</f>
        <v>3624240</v>
      </c>
      <c r="BE5" s="1094">
        <f t="shared" si="9"/>
        <v>5140.7659574468089</v>
      </c>
      <c r="BF5" s="1102">
        <v>144.5</v>
      </c>
      <c r="BG5" s="1102">
        <v>66.5</v>
      </c>
      <c r="BH5" s="1102">
        <v>68.75</v>
      </c>
      <c r="BI5" s="1102">
        <f>SUM(BF5:BH5)</f>
        <v>279.75</v>
      </c>
      <c r="BJ5" s="1097">
        <f t="shared" ref="BJ5:BJ10" si="15">BD5/BI5</f>
        <v>12955.281501340483</v>
      </c>
      <c r="BK5" s="1098">
        <v>24</v>
      </c>
      <c r="BL5" s="1104">
        <v>31.8</v>
      </c>
      <c r="BM5" s="578">
        <v>5</v>
      </c>
      <c r="BN5" s="579">
        <v>3</v>
      </c>
      <c r="BO5" s="578">
        <v>5</v>
      </c>
      <c r="BP5" s="356">
        <f t="shared" si="10"/>
        <v>4.333333333333333</v>
      </c>
    </row>
    <row r="6" spans="1:68" ht="25">
      <c r="A6" s="190">
        <v>3</v>
      </c>
      <c r="B6" s="174" t="s">
        <v>9</v>
      </c>
      <c r="C6" s="119">
        <v>316</v>
      </c>
      <c r="D6" s="178">
        <v>790400</v>
      </c>
      <c r="E6" s="178">
        <f t="shared" si="0"/>
        <v>2501.2658227848101</v>
      </c>
      <c r="F6" s="178">
        <v>442100</v>
      </c>
      <c r="G6" s="179">
        <f t="shared" si="1"/>
        <v>1399.0506329113923</v>
      </c>
      <c r="H6" s="178">
        <v>30250</v>
      </c>
      <c r="I6" s="178"/>
      <c r="J6" s="180">
        <f t="shared" si="2"/>
        <v>1262750</v>
      </c>
      <c r="K6" s="181">
        <f>J6/C6</f>
        <v>3996.0443037974683</v>
      </c>
      <c r="L6" s="885"/>
      <c r="M6" s="885"/>
      <c r="N6" s="885"/>
      <c r="O6" s="291">
        <v>145</v>
      </c>
      <c r="P6" s="182">
        <f t="shared" si="11"/>
        <v>8708.6206896551721</v>
      </c>
      <c r="Q6" s="326">
        <v>25.6</v>
      </c>
      <c r="R6" s="326">
        <v>32.200000000000003</v>
      </c>
      <c r="S6" s="579">
        <v>3</v>
      </c>
      <c r="T6" s="579">
        <v>3</v>
      </c>
      <c r="U6" s="578">
        <v>5</v>
      </c>
      <c r="V6" s="356">
        <f t="shared" si="3"/>
        <v>3.6666666666666665</v>
      </c>
      <c r="X6" s="190">
        <v>3</v>
      </c>
      <c r="Y6" s="886" t="s">
        <v>11</v>
      </c>
      <c r="Z6" s="1092">
        <v>689</v>
      </c>
      <c r="AA6" s="1093">
        <v>2070400</v>
      </c>
      <c r="AB6" s="1093">
        <f t="shared" si="4"/>
        <v>3004.934687953556</v>
      </c>
      <c r="AC6" s="1093">
        <v>1133850</v>
      </c>
      <c r="AD6" s="1093">
        <f t="shared" si="5"/>
        <v>1645.6458635703918</v>
      </c>
      <c r="AE6" s="1093">
        <v>96690</v>
      </c>
      <c r="AF6" s="1093">
        <v>5940</v>
      </c>
      <c r="AG6" s="1092">
        <f>AA6+AC6+AE6+AF6</f>
        <v>3306880</v>
      </c>
      <c r="AH6" s="1093">
        <f t="shared" si="12"/>
        <v>4799.5355587808417</v>
      </c>
      <c r="AI6" s="1095"/>
      <c r="AJ6" s="1095"/>
      <c r="AK6" s="1095"/>
      <c r="AL6" s="1095">
        <f t="shared" si="13"/>
        <v>0</v>
      </c>
      <c r="AM6" s="1097" t="e">
        <f t="shared" si="14"/>
        <v>#DIV/0!</v>
      </c>
      <c r="AN6" s="1100">
        <v>24.1</v>
      </c>
      <c r="AO6" s="1100">
        <v>29.5</v>
      </c>
      <c r="AP6" s="636">
        <v>3</v>
      </c>
      <c r="AQ6" s="579">
        <v>3</v>
      </c>
      <c r="AR6" s="556">
        <v>1</v>
      </c>
      <c r="AS6" s="356">
        <f t="shared" si="6"/>
        <v>2.3333333333333335</v>
      </c>
      <c r="AU6" s="190">
        <v>3</v>
      </c>
      <c r="AV6" s="887" t="s">
        <v>669</v>
      </c>
      <c r="AW6" s="119">
        <v>497</v>
      </c>
      <c r="AX6" s="178">
        <v>1472000</v>
      </c>
      <c r="AY6" s="178">
        <f t="shared" si="7"/>
        <v>2961.7706237424545</v>
      </c>
      <c r="AZ6" s="178">
        <v>756800</v>
      </c>
      <c r="BA6" s="179">
        <f t="shared" si="8"/>
        <v>1522.7364185110664</v>
      </c>
      <c r="BB6" s="179">
        <v>20680</v>
      </c>
      <c r="BC6" s="179"/>
      <c r="BD6" s="180">
        <f>AX6+AZ6+BB6+BC6</f>
        <v>2249480</v>
      </c>
      <c r="BE6" s="181">
        <f t="shared" si="9"/>
        <v>4526.1167002012071</v>
      </c>
      <c r="BF6" s="291">
        <v>143</v>
      </c>
      <c r="BG6" s="291">
        <v>49.75</v>
      </c>
      <c r="BH6" s="291">
        <v>52.75</v>
      </c>
      <c r="BI6" s="291">
        <f>SUM(BF6:BH6)</f>
        <v>245.5</v>
      </c>
      <c r="BJ6" s="182">
        <f t="shared" si="15"/>
        <v>9162.8513238289197</v>
      </c>
      <c r="BK6" s="321">
        <v>24.7</v>
      </c>
      <c r="BL6" s="321">
        <v>31.2</v>
      </c>
      <c r="BM6" s="578">
        <v>5</v>
      </c>
      <c r="BN6" s="578">
        <v>5</v>
      </c>
      <c r="BO6" s="578">
        <v>5</v>
      </c>
      <c r="BP6" s="356">
        <f t="shared" si="10"/>
        <v>5</v>
      </c>
    </row>
    <row r="7" spans="1:68" ht="25">
      <c r="A7" s="190">
        <v>4</v>
      </c>
      <c r="B7" s="174" t="s">
        <v>10</v>
      </c>
      <c r="C7" s="119">
        <v>343</v>
      </c>
      <c r="D7" s="178">
        <v>1098200</v>
      </c>
      <c r="E7" s="178">
        <f t="shared" si="0"/>
        <v>3201.7492711370264</v>
      </c>
      <c r="F7" s="178">
        <v>626650</v>
      </c>
      <c r="G7" s="179">
        <f t="shared" si="1"/>
        <v>1826.9679300291546</v>
      </c>
      <c r="H7" s="178">
        <v>14300</v>
      </c>
      <c r="I7" s="178"/>
      <c r="J7" s="180">
        <f t="shared" si="2"/>
        <v>1739150</v>
      </c>
      <c r="K7" s="181">
        <f>J7/C7</f>
        <v>5070.408163265306</v>
      </c>
      <c r="L7" s="885"/>
      <c r="M7" s="885"/>
      <c r="N7" s="885"/>
      <c r="O7" s="291">
        <v>145</v>
      </c>
      <c r="P7" s="182">
        <f t="shared" si="11"/>
        <v>11994.137931034482</v>
      </c>
      <c r="Q7" s="326">
        <v>27.1</v>
      </c>
      <c r="R7" s="326">
        <v>31</v>
      </c>
      <c r="S7" s="579">
        <v>3</v>
      </c>
      <c r="T7" s="579">
        <v>3</v>
      </c>
      <c r="U7" s="556">
        <v>1</v>
      </c>
      <c r="V7" s="356">
        <f t="shared" si="3"/>
        <v>2.3333333333333335</v>
      </c>
      <c r="X7" s="190">
        <v>4</v>
      </c>
      <c r="Y7" s="887" t="s">
        <v>669</v>
      </c>
      <c r="Z7" s="119">
        <v>445</v>
      </c>
      <c r="AA7" s="178">
        <v>1310550</v>
      </c>
      <c r="AB7" s="178">
        <f t="shared" si="4"/>
        <v>2945.0561797752807</v>
      </c>
      <c r="AC7" s="178">
        <v>665150</v>
      </c>
      <c r="AD7" s="179">
        <f t="shared" si="5"/>
        <v>1494.7191011235955</v>
      </c>
      <c r="AE7" s="178">
        <v>29590</v>
      </c>
      <c r="AF7" s="179"/>
      <c r="AG7" s="180">
        <f t="shared" ref="AG7:AG34" si="16">AA7+AC7+AE7+AF7</f>
        <v>2005290</v>
      </c>
      <c r="AH7" s="178">
        <f t="shared" si="12"/>
        <v>4506.2696629213488</v>
      </c>
      <c r="AI7" s="885"/>
      <c r="AJ7" s="885"/>
      <c r="AK7" s="885"/>
      <c r="AL7" s="885">
        <f t="shared" si="13"/>
        <v>0</v>
      </c>
      <c r="AM7" s="182" t="e">
        <f t="shared" si="14"/>
        <v>#DIV/0!</v>
      </c>
      <c r="AN7" s="326">
        <v>20.399999999999999</v>
      </c>
      <c r="AO7" s="326">
        <v>22.9</v>
      </c>
      <c r="AP7" s="635">
        <v>2</v>
      </c>
      <c r="AQ7" s="635">
        <v>2</v>
      </c>
      <c r="AR7" s="635">
        <v>2</v>
      </c>
      <c r="AS7" s="356">
        <f t="shared" si="6"/>
        <v>2</v>
      </c>
      <c r="AU7" s="190">
        <v>4</v>
      </c>
      <c r="AV7" s="174" t="s">
        <v>670</v>
      </c>
      <c r="AW7" s="119">
        <v>454</v>
      </c>
      <c r="AX7" s="178">
        <v>1392700</v>
      </c>
      <c r="AY7" s="178">
        <f t="shared" si="7"/>
        <v>3067.6211453744495</v>
      </c>
      <c r="AZ7" s="179">
        <v>693000</v>
      </c>
      <c r="BA7" s="179">
        <f t="shared" si="8"/>
        <v>1526.431718061674</v>
      </c>
      <c r="BB7" s="179">
        <v>60390</v>
      </c>
      <c r="BC7" s="179"/>
      <c r="BD7" s="180">
        <f t="shared" ref="BD7:BD12" si="17">AX7+AZ7+BB7+BC7</f>
        <v>2146090</v>
      </c>
      <c r="BE7" s="181">
        <f t="shared" si="9"/>
        <v>4727.070484581498</v>
      </c>
      <c r="BF7" s="291">
        <v>108</v>
      </c>
      <c r="BG7" s="291">
        <v>28</v>
      </c>
      <c r="BH7" s="291">
        <v>28.75</v>
      </c>
      <c r="BI7" s="291">
        <f t="shared" ref="BI7:BI12" si="18">SUM(BF7:BH7)</f>
        <v>164.75</v>
      </c>
      <c r="BJ7" s="182">
        <f t="shared" si="15"/>
        <v>13026.342943854324</v>
      </c>
      <c r="BK7" s="321">
        <v>23.8</v>
      </c>
      <c r="BL7" s="326">
        <v>30</v>
      </c>
      <c r="BM7" s="579">
        <v>3</v>
      </c>
      <c r="BN7" s="579">
        <v>3</v>
      </c>
      <c r="BO7" s="579">
        <v>3</v>
      </c>
      <c r="BP7" s="356">
        <f t="shared" si="10"/>
        <v>3</v>
      </c>
    </row>
    <row r="8" spans="1:68" ht="25">
      <c r="A8" s="190">
        <v>5</v>
      </c>
      <c r="B8" s="886" t="s">
        <v>11</v>
      </c>
      <c r="C8" s="1092">
        <v>570</v>
      </c>
      <c r="D8" s="1093">
        <v>1661250</v>
      </c>
      <c r="E8" s="1093">
        <f t="shared" si="0"/>
        <v>2914.4736842105262</v>
      </c>
      <c r="F8" s="1093">
        <v>912750</v>
      </c>
      <c r="G8" s="1093">
        <f t="shared" si="1"/>
        <v>1601.3157894736842</v>
      </c>
      <c r="H8" s="1093">
        <v>64350</v>
      </c>
      <c r="I8" s="1093"/>
      <c r="J8" s="1092">
        <f t="shared" si="2"/>
        <v>2638350</v>
      </c>
      <c r="K8" s="1094">
        <f t="shared" ref="K8:K17" si="19">J8/C8</f>
        <v>4628.6842105263158</v>
      </c>
      <c r="L8" s="1095"/>
      <c r="M8" s="1095"/>
      <c r="N8" s="1095"/>
      <c r="O8" s="1102">
        <v>145</v>
      </c>
      <c r="P8" s="1097">
        <f t="shared" si="11"/>
        <v>18195.517241379312</v>
      </c>
      <c r="Q8" s="1100">
        <v>22.9</v>
      </c>
      <c r="R8" s="1100">
        <v>29.4</v>
      </c>
      <c r="S8" s="579">
        <v>3</v>
      </c>
      <c r="T8" s="556">
        <v>1</v>
      </c>
      <c r="U8" s="579">
        <v>3</v>
      </c>
      <c r="V8" s="356">
        <f t="shared" si="3"/>
        <v>2.3333333333333335</v>
      </c>
      <c r="X8" s="190">
        <v>5</v>
      </c>
      <c r="Y8" s="174" t="s">
        <v>670</v>
      </c>
      <c r="Z8" s="119">
        <v>389</v>
      </c>
      <c r="AA8" s="178">
        <v>1000400</v>
      </c>
      <c r="AB8" s="178">
        <f t="shared" si="4"/>
        <v>2571.7223650385604</v>
      </c>
      <c r="AC8" s="178">
        <v>495400</v>
      </c>
      <c r="AD8" s="179">
        <f t="shared" si="5"/>
        <v>1273.521850899743</v>
      </c>
      <c r="AE8" s="178">
        <v>23210</v>
      </c>
      <c r="AF8" s="179">
        <v>2970</v>
      </c>
      <c r="AG8" s="180">
        <f t="shared" si="16"/>
        <v>1521980</v>
      </c>
      <c r="AH8" s="178">
        <f t="shared" si="12"/>
        <v>3912.5449871465294</v>
      </c>
      <c r="AI8" s="885"/>
      <c r="AJ8" s="885"/>
      <c r="AK8" s="885"/>
      <c r="AL8" s="885">
        <f t="shared" si="13"/>
        <v>0</v>
      </c>
      <c r="AM8" s="182" t="e">
        <f t="shared" si="14"/>
        <v>#DIV/0!</v>
      </c>
      <c r="AN8" s="326">
        <v>19.899999999999999</v>
      </c>
      <c r="AO8" s="326">
        <v>24.4</v>
      </c>
      <c r="AP8" s="635">
        <v>2</v>
      </c>
      <c r="AQ8" s="635">
        <v>2</v>
      </c>
      <c r="AR8" s="635">
        <v>2</v>
      </c>
      <c r="AS8" s="356">
        <f t="shared" si="6"/>
        <v>2</v>
      </c>
      <c r="AU8" s="190">
        <v>5</v>
      </c>
      <c r="AV8" s="174" t="s">
        <v>7</v>
      </c>
      <c r="AW8" s="119">
        <v>428</v>
      </c>
      <c r="AX8" s="178">
        <v>1269900</v>
      </c>
      <c r="AY8" s="178">
        <f t="shared" si="7"/>
        <v>2967.0560747663553</v>
      </c>
      <c r="AZ8" s="801">
        <v>644750</v>
      </c>
      <c r="BA8" s="179">
        <f t="shared" si="8"/>
        <v>1506.4252336448599</v>
      </c>
      <c r="BB8" s="179">
        <v>39600</v>
      </c>
      <c r="BC8" s="179"/>
      <c r="BD8" s="180">
        <f t="shared" si="17"/>
        <v>1954250</v>
      </c>
      <c r="BE8" s="181">
        <f t="shared" si="9"/>
        <v>4566.0046728971965</v>
      </c>
      <c r="BF8" s="291">
        <v>106.5</v>
      </c>
      <c r="BG8" s="291">
        <v>33</v>
      </c>
      <c r="BH8" s="291">
        <v>25</v>
      </c>
      <c r="BI8" s="291">
        <f t="shared" si="18"/>
        <v>164.5</v>
      </c>
      <c r="BJ8" s="182">
        <f t="shared" si="15"/>
        <v>11879.939209726444</v>
      </c>
      <c r="BK8" s="321">
        <v>24.3</v>
      </c>
      <c r="BL8" s="326">
        <v>29</v>
      </c>
      <c r="BM8" s="578">
        <v>5</v>
      </c>
      <c r="BN8" s="579">
        <v>3</v>
      </c>
      <c r="BO8" s="556">
        <v>1</v>
      </c>
      <c r="BP8" s="356">
        <f t="shared" si="10"/>
        <v>3</v>
      </c>
    </row>
    <row r="9" spans="1:68" ht="25">
      <c r="A9" s="190">
        <v>6</v>
      </c>
      <c r="B9" s="887" t="s">
        <v>669</v>
      </c>
      <c r="C9" s="119">
        <v>288</v>
      </c>
      <c r="D9" s="178">
        <v>735050</v>
      </c>
      <c r="E9" s="178">
        <f t="shared" si="0"/>
        <v>2552.2569444444443</v>
      </c>
      <c r="F9" s="178">
        <v>368900</v>
      </c>
      <c r="G9" s="179">
        <f t="shared" si="1"/>
        <v>1280.9027777777778</v>
      </c>
      <c r="H9" s="178">
        <v>3850</v>
      </c>
      <c r="I9" s="178"/>
      <c r="J9" s="180">
        <f t="shared" si="2"/>
        <v>1107800</v>
      </c>
      <c r="K9" s="181">
        <f t="shared" si="19"/>
        <v>3846.5277777777778</v>
      </c>
      <c r="L9" s="885"/>
      <c r="M9" s="885"/>
      <c r="N9" s="885"/>
      <c r="O9" s="291">
        <v>151</v>
      </c>
      <c r="P9" s="182">
        <f t="shared" si="11"/>
        <v>7336.4238410596026</v>
      </c>
      <c r="Q9" s="326">
        <v>22.2</v>
      </c>
      <c r="R9" s="326">
        <v>25.7</v>
      </c>
      <c r="S9" s="556">
        <v>1</v>
      </c>
      <c r="T9" s="579">
        <v>3</v>
      </c>
      <c r="U9" s="556">
        <v>1</v>
      </c>
      <c r="V9" s="356">
        <f t="shared" si="3"/>
        <v>1.6666666666666667</v>
      </c>
      <c r="X9" s="190">
        <v>6</v>
      </c>
      <c r="Y9" s="174" t="s">
        <v>7</v>
      </c>
      <c r="Z9" s="119">
        <v>565</v>
      </c>
      <c r="AA9" s="178">
        <v>1517600</v>
      </c>
      <c r="AB9" s="178">
        <f t="shared" si="4"/>
        <v>2686.0176991150443</v>
      </c>
      <c r="AC9" s="178">
        <v>803450</v>
      </c>
      <c r="AD9" s="179">
        <f t="shared" si="5"/>
        <v>1422.0353982300885</v>
      </c>
      <c r="AE9" s="178">
        <v>33220</v>
      </c>
      <c r="AF9" s="179">
        <v>0</v>
      </c>
      <c r="AG9" s="180">
        <f t="shared" si="16"/>
        <v>2354270</v>
      </c>
      <c r="AH9" s="178">
        <f t="shared" si="12"/>
        <v>4166.8495575221241</v>
      </c>
      <c r="AI9" s="885"/>
      <c r="AJ9" s="885"/>
      <c r="AK9" s="885"/>
      <c r="AL9" s="885">
        <f t="shared" si="13"/>
        <v>0</v>
      </c>
      <c r="AM9" s="182" t="e">
        <f t="shared" si="14"/>
        <v>#DIV/0!</v>
      </c>
      <c r="AN9" s="326">
        <v>20.7</v>
      </c>
      <c r="AO9" s="326">
        <v>26.4</v>
      </c>
      <c r="AP9" s="579">
        <v>3</v>
      </c>
      <c r="AQ9" s="579">
        <v>3</v>
      </c>
      <c r="AR9" s="578">
        <v>5</v>
      </c>
      <c r="AS9" s="356">
        <f t="shared" si="6"/>
        <v>3.6666666666666665</v>
      </c>
      <c r="AU9" s="190">
        <v>6</v>
      </c>
      <c r="AV9" s="174" t="s">
        <v>8</v>
      </c>
      <c r="AW9" s="119">
        <v>515</v>
      </c>
      <c r="AX9" s="178">
        <v>1577000</v>
      </c>
      <c r="AY9" s="178">
        <f t="shared" si="7"/>
        <v>3062.1359223300969</v>
      </c>
      <c r="AZ9" s="801">
        <v>802150</v>
      </c>
      <c r="BA9" s="179">
        <f t="shared" si="8"/>
        <v>1557.5728155339805</v>
      </c>
      <c r="BB9" s="179">
        <v>55220</v>
      </c>
      <c r="BC9" s="179"/>
      <c r="BD9" s="180">
        <f t="shared" si="17"/>
        <v>2434370</v>
      </c>
      <c r="BE9" s="181">
        <f t="shared" si="9"/>
        <v>4726.9320388349515</v>
      </c>
      <c r="BF9" s="291">
        <v>108.25</v>
      </c>
      <c r="BG9" s="291">
        <v>32.75</v>
      </c>
      <c r="BH9" s="291">
        <v>76</v>
      </c>
      <c r="BI9" s="291">
        <f t="shared" si="18"/>
        <v>217</v>
      </c>
      <c r="BJ9" s="182">
        <f t="shared" si="15"/>
        <v>11218.294930875576</v>
      </c>
      <c r="BK9" s="321">
        <v>23.1</v>
      </c>
      <c r="BL9" s="321">
        <v>30.2</v>
      </c>
      <c r="BM9" s="579">
        <v>3</v>
      </c>
      <c r="BN9" s="556">
        <v>1</v>
      </c>
      <c r="BO9" s="556">
        <v>1</v>
      </c>
      <c r="BP9" s="356">
        <f t="shared" si="10"/>
        <v>1.6666666666666667</v>
      </c>
    </row>
    <row r="10" spans="1:68" ht="25">
      <c r="A10" s="190">
        <v>7</v>
      </c>
      <c r="B10" s="174" t="s">
        <v>670</v>
      </c>
      <c r="C10" s="119">
        <v>322</v>
      </c>
      <c r="D10" s="178">
        <v>941600</v>
      </c>
      <c r="E10" s="178">
        <f t="shared" si="0"/>
        <v>2924.2236024844719</v>
      </c>
      <c r="F10" s="178">
        <v>478900</v>
      </c>
      <c r="G10" s="179">
        <f t="shared" si="1"/>
        <v>1487.2670807453417</v>
      </c>
      <c r="H10" s="178">
        <v>20900</v>
      </c>
      <c r="I10" s="178"/>
      <c r="J10" s="180">
        <f t="shared" si="2"/>
        <v>1441400</v>
      </c>
      <c r="K10" s="181">
        <f t="shared" si="19"/>
        <v>4476.3975155279504</v>
      </c>
      <c r="L10" s="885"/>
      <c r="M10" s="885"/>
      <c r="N10" s="885"/>
      <c r="O10" s="291">
        <v>165.5</v>
      </c>
      <c r="P10" s="182">
        <f t="shared" si="11"/>
        <v>8709.3655589123864</v>
      </c>
      <c r="Q10" s="326">
        <v>19.7</v>
      </c>
      <c r="R10" s="326">
        <v>26.1</v>
      </c>
      <c r="S10" s="579">
        <v>3</v>
      </c>
      <c r="T10" s="579">
        <v>3</v>
      </c>
      <c r="U10" s="579">
        <v>3</v>
      </c>
      <c r="V10" s="356">
        <f t="shared" si="3"/>
        <v>3</v>
      </c>
      <c r="X10" s="190">
        <v>7</v>
      </c>
      <c r="Y10" s="174" t="s">
        <v>8</v>
      </c>
      <c r="Z10" s="119">
        <v>573</v>
      </c>
      <c r="AA10" s="178">
        <v>1792600</v>
      </c>
      <c r="AB10" s="178">
        <f t="shared" si="4"/>
        <v>3128.4467713787085</v>
      </c>
      <c r="AC10" s="178">
        <v>926200</v>
      </c>
      <c r="AD10" s="179">
        <f t="shared" si="5"/>
        <v>1616.4048865619545</v>
      </c>
      <c r="AE10" s="178">
        <v>49390</v>
      </c>
      <c r="AF10" s="179">
        <v>8910</v>
      </c>
      <c r="AG10" s="180">
        <f t="shared" si="16"/>
        <v>2777100</v>
      </c>
      <c r="AH10" s="178">
        <f t="shared" si="12"/>
        <v>4846.5968586387435</v>
      </c>
      <c r="AI10" s="885"/>
      <c r="AJ10" s="885"/>
      <c r="AK10" s="885"/>
      <c r="AL10" s="885">
        <f t="shared" si="13"/>
        <v>0</v>
      </c>
      <c r="AM10" s="182" t="e">
        <f t="shared" si="14"/>
        <v>#DIV/0!</v>
      </c>
      <c r="AN10" s="326">
        <v>21.8</v>
      </c>
      <c r="AO10" s="326">
        <v>32</v>
      </c>
      <c r="AP10" s="578">
        <v>5</v>
      </c>
      <c r="AQ10" s="579">
        <v>3</v>
      </c>
      <c r="AR10" s="579">
        <v>3</v>
      </c>
      <c r="AS10" s="356">
        <f t="shared" si="6"/>
        <v>3.6666666666666665</v>
      </c>
      <c r="AU10" s="190">
        <v>7</v>
      </c>
      <c r="AV10" s="174" t="s">
        <v>9</v>
      </c>
      <c r="AW10" s="119">
        <v>373</v>
      </c>
      <c r="AX10" s="178">
        <v>1136350</v>
      </c>
      <c r="AY10" s="178">
        <f t="shared" si="7"/>
        <v>3046.5147453083109</v>
      </c>
      <c r="AZ10" s="801">
        <v>590750</v>
      </c>
      <c r="BA10" s="179">
        <f t="shared" si="8"/>
        <v>1583.7801608579089</v>
      </c>
      <c r="BB10" s="179">
        <v>44660</v>
      </c>
      <c r="BC10" s="179"/>
      <c r="BD10" s="180">
        <f t="shared" si="17"/>
        <v>1771760</v>
      </c>
      <c r="BE10" s="181">
        <f t="shared" si="9"/>
        <v>4750.0268096514747</v>
      </c>
      <c r="BF10" s="291">
        <v>103</v>
      </c>
      <c r="BG10" s="291">
        <v>27</v>
      </c>
      <c r="BH10" s="291">
        <v>58.75</v>
      </c>
      <c r="BI10" s="291">
        <f t="shared" si="18"/>
        <v>188.75</v>
      </c>
      <c r="BJ10" s="182">
        <f t="shared" si="15"/>
        <v>9386.8079470198682</v>
      </c>
      <c r="BK10" s="326">
        <v>22.5</v>
      </c>
      <c r="BL10" s="321">
        <v>26.5</v>
      </c>
      <c r="BM10" s="556">
        <v>1</v>
      </c>
      <c r="BN10" s="579">
        <v>3</v>
      </c>
      <c r="BO10" s="556">
        <v>1</v>
      </c>
      <c r="BP10" s="356">
        <f t="shared" si="10"/>
        <v>1.6666666666666667</v>
      </c>
    </row>
    <row r="11" spans="1:68" ht="25">
      <c r="A11" s="190">
        <v>8</v>
      </c>
      <c r="B11" s="174" t="s">
        <v>7</v>
      </c>
      <c r="C11" s="119">
        <v>376</v>
      </c>
      <c r="D11" s="178">
        <v>1277000</v>
      </c>
      <c r="E11" s="178">
        <f t="shared" si="0"/>
        <v>3396.2765957446809</v>
      </c>
      <c r="F11" s="178">
        <v>652650</v>
      </c>
      <c r="G11" s="179">
        <f t="shared" si="1"/>
        <v>1735.7712765957447</v>
      </c>
      <c r="H11" s="178">
        <v>25300</v>
      </c>
      <c r="I11" s="178"/>
      <c r="J11" s="180">
        <f t="shared" si="2"/>
        <v>1954950</v>
      </c>
      <c r="K11" s="181">
        <f t="shared" si="19"/>
        <v>5199.3351063829787</v>
      </c>
      <c r="L11" s="885"/>
      <c r="M11" s="885"/>
      <c r="N11" s="885"/>
      <c r="O11" s="291">
        <v>165.5</v>
      </c>
      <c r="P11" s="182">
        <f>J11/O11</f>
        <v>11812.38670694864</v>
      </c>
      <c r="Q11" s="326">
        <v>23.3</v>
      </c>
      <c r="R11" s="326">
        <v>27.7</v>
      </c>
      <c r="S11" s="556">
        <v>1</v>
      </c>
      <c r="T11" s="556">
        <v>1</v>
      </c>
      <c r="U11" s="578">
        <v>5</v>
      </c>
      <c r="V11" s="356">
        <f t="shared" si="3"/>
        <v>2.3333333333333335</v>
      </c>
      <c r="X11" s="190">
        <v>8</v>
      </c>
      <c r="Y11" s="174" t="s">
        <v>9</v>
      </c>
      <c r="Z11" s="119">
        <v>548</v>
      </c>
      <c r="AA11" s="178">
        <v>1461350</v>
      </c>
      <c r="AB11" s="178">
        <f t="shared" si="4"/>
        <v>2666.6970802919709</v>
      </c>
      <c r="AC11" s="178">
        <v>755400</v>
      </c>
      <c r="AD11" s="179">
        <f t="shared" si="5"/>
        <v>1378.4671532846714</v>
      </c>
      <c r="AE11" s="178">
        <v>26400</v>
      </c>
      <c r="AF11" s="179">
        <v>0</v>
      </c>
      <c r="AG11" s="180">
        <f t="shared" si="16"/>
        <v>2243150</v>
      </c>
      <c r="AH11" s="178">
        <f>AG11/Z11</f>
        <v>4093.3394160583944</v>
      </c>
      <c r="AI11" s="885"/>
      <c r="AJ11" s="885"/>
      <c r="AK11" s="885"/>
      <c r="AL11" s="885">
        <f t="shared" si="13"/>
        <v>0</v>
      </c>
      <c r="AM11" s="182" t="e">
        <f>AG11/AL11</f>
        <v>#DIV/0!</v>
      </c>
      <c r="AN11" s="326">
        <v>23.7</v>
      </c>
      <c r="AO11" s="326">
        <v>30.1</v>
      </c>
      <c r="AP11" s="579">
        <v>3</v>
      </c>
      <c r="AQ11" s="556">
        <v>1</v>
      </c>
      <c r="AR11" s="579">
        <v>3</v>
      </c>
      <c r="AS11" s="356">
        <f t="shared" si="6"/>
        <v>2.3333333333333335</v>
      </c>
      <c r="AU11" s="190">
        <v>8</v>
      </c>
      <c r="AV11" s="174" t="s">
        <v>10</v>
      </c>
      <c r="AW11" s="119">
        <v>566</v>
      </c>
      <c r="AX11" s="178">
        <v>2003900</v>
      </c>
      <c r="AY11" s="178">
        <f t="shared" si="7"/>
        <v>3540.4593639575974</v>
      </c>
      <c r="AZ11" s="801">
        <v>1008700</v>
      </c>
      <c r="BA11" s="179">
        <f t="shared" si="8"/>
        <v>1782.1554770318021</v>
      </c>
      <c r="BB11" s="179">
        <v>78210</v>
      </c>
      <c r="BC11" s="179"/>
      <c r="BD11" s="180">
        <f t="shared" si="17"/>
        <v>3090810</v>
      </c>
      <c r="BE11" s="181">
        <f t="shared" si="9"/>
        <v>5460.7950530035332</v>
      </c>
      <c r="BF11" s="291">
        <v>132</v>
      </c>
      <c r="BG11" s="291">
        <v>57</v>
      </c>
      <c r="BH11" s="291">
        <v>97.9</v>
      </c>
      <c r="BI11" s="291">
        <f t="shared" si="18"/>
        <v>286.89999999999998</v>
      </c>
      <c r="BJ11" s="182">
        <f>BD11/BI11</f>
        <v>10773.126524921576</v>
      </c>
      <c r="BK11" s="322">
        <v>20.9</v>
      </c>
      <c r="BL11" s="321">
        <v>26.6</v>
      </c>
      <c r="BM11" s="556">
        <v>1</v>
      </c>
      <c r="BN11" s="556">
        <v>1</v>
      </c>
      <c r="BO11" s="579">
        <v>3</v>
      </c>
      <c r="BP11" s="356">
        <f t="shared" si="10"/>
        <v>1.6666666666666667</v>
      </c>
    </row>
    <row r="12" spans="1:68" ht="25">
      <c r="A12" s="190">
        <v>9</v>
      </c>
      <c r="B12" s="174" t="s">
        <v>8</v>
      </c>
      <c r="C12" s="119">
        <v>391</v>
      </c>
      <c r="D12" s="178">
        <v>1076850</v>
      </c>
      <c r="E12" s="178">
        <f t="shared" si="0"/>
        <v>2754.0920716112532</v>
      </c>
      <c r="F12" s="178">
        <v>577750</v>
      </c>
      <c r="G12" s="179">
        <f t="shared" si="1"/>
        <v>1477.6214833759591</v>
      </c>
      <c r="H12" s="178">
        <v>30800</v>
      </c>
      <c r="I12" s="178"/>
      <c r="J12" s="180">
        <f t="shared" si="2"/>
        <v>1685400</v>
      </c>
      <c r="K12" s="181">
        <f t="shared" si="19"/>
        <v>4310.4859335038363</v>
      </c>
      <c r="L12" s="885"/>
      <c r="M12" s="885"/>
      <c r="N12" s="885"/>
      <c r="O12" s="291">
        <v>165.5</v>
      </c>
      <c r="P12" s="182">
        <f t="shared" ref="P12:P17" si="20">J12/O12</f>
        <v>10183.685800604229</v>
      </c>
      <c r="Q12" s="326">
        <v>24.5</v>
      </c>
      <c r="R12" s="326">
        <v>30.8</v>
      </c>
      <c r="S12" s="556">
        <v>1</v>
      </c>
      <c r="T12" s="579">
        <v>3</v>
      </c>
      <c r="U12" s="578">
        <v>5</v>
      </c>
      <c r="V12" s="356">
        <f t="shared" si="3"/>
        <v>3</v>
      </c>
      <c r="X12" s="190">
        <v>9</v>
      </c>
      <c r="Y12" s="174" t="s">
        <v>10</v>
      </c>
      <c r="Z12" s="119">
        <v>538</v>
      </c>
      <c r="AA12" s="178">
        <v>1659800</v>
      </c>
      <c r="AB12" s="178">
        <f t="shared" si="4"/>
        <v>3085.1301115241636</v>
      </c>
      <c r="AC12" s="178">
        <v>891950</v>
      </c>
      <c r="AD12" s="179">
        <f t="shared" si="5"/>
        <v>1657.899628252788</v>
      </c>
      <c r="AE12" s="178">
        <v>52140</v>
      </c>
      <c r="AF12" s="179">
        <v>8910</v>
      </c>
      <c r="AG12" s="180">
        <f t="shared" si="16"/>
        <v>2612800</v>
      </c>
      <c r="AH12" s="178">
        <f t="shared" ref="AH12:AH17" si="21">AG12/Z12</f>
        <v>4856.5055762081784</v>
      </c>
      <c r="AI12" s="885"/>
      <c r="AJ12" s="885"/>
      <c r="AK12" s="885"/>
      <c r="AL12" s="885">
        <f t="shared" si="13"/>
        <v>0</v>
      </c>
      <c r="AM12" s="182" t="e">
        <f t="shared" ref="AM12:AM17" si="22">AG12/AL12</f>
        <v>#DIV/0!</v>
      </c>
      <c r="AN12" s="326">
        <v>24.8</v>
      </c>
      <c r="AO12" s="326">
        <v>30.2</v>
      </c>
      <c r="AP12" s="579">
        <v>3</v>
      </c>
      <c r="AQ12" s="579">
        <v>3</v>
      </c>
      <c r="AR12" s="579">
        <v>3</v>
      </c>
      <c r="AS12" s="356">
        <f t="shared" si="6"/>
        <v>3</v>
      </c>
      <c r="AU12" s="190">
        <v>9</v>
      </c>
      <c r="AV12" s="886" t="s">
        <v>11</v>
      </c>
      <c r="AW12" s="1092">
        <v>575</v>
      </c>
      <c r="AX12" s="1093">
        <v>1850350</v>
      </c>
      <c r="AY12" s="1093">
        <f t="shared" si="7"/>
        <v>3218</v>
      </c>
      <c r="AZ12" s="1103">
        <v>907250</v>
      </c>
      <c r="BA12" s="1093">
        <f t="shared" si="8"/>
        <v>1577.8260869565217</v>
      </c>
      <c r="BB12" s="1093">
        <v>69300</v>
      </c>
      <c r="BC12" s="1093"/>
      <c r="BD12" s="1092">
        <f t="shared" si="17"/>
        <v>2826900</v>
      </c>
      <c r="BE12" s="1094">
        <f t="shared" si="9"/>
        <v>4916.347826086957</v>
      </c>
      <c r="BF12" s="1102">
        <v>140.25</v>
      </c>
      <c r="BG12" s="1102">
        <v>54.75</v>
      </c>
      <c r="BH12" s="1102">
        <v>58.75</v>
      </c>
      <c r="BI12" s="1102">
        <f t="shared" si="18"/>
        <v>253.75</v>
      </c>
      <c r="BJ12" s="1097">
        <f t="shared" ref="BJ12:BJ17" si="23">BD12/BI12</f>
        <v>11140.492610837438</v>
      </c>
      <c r="BK12" s="1098">
        <v>20.100000000000001</v>
      </c>
      <c r="BL12" s="1099">
        <v>27.2</v>
      </c>
      <c r="BM12" s="578">
        <v>5</v>
      </c>
      <c r="BN12" s="578">
        <v>5</v>
      </c>
      <c r="BO12" s="556">
        <v>1</v>
      </c>
      <c r="BP12" s="356">
        <f t="shared" si="10"/>
        <v>3.6666666666666665</v>
      </c>
    </row>
    <row r="13" spans="1:68" ht="25">
      <c r="A13" s="190">
        <v>10</v>
      </c>
      <c r="B13" s="174" t="s">
        <v>9</v>
      </c>
      <c r="C13" s="119">
        <v>441</v>
      </c>
      <c r="D13" s="178">
        <v>1244400</v>
      </c>
      <c r="E13" s="178">
        <f t="shared" si="0"/>
        <v>2821.7687074829932</v>
      </c>
      <c r="F13" s="178">
        <v>662400</v>
      </c>
      <c r="G13" s="179">
        <f t="shared" si="1"/>
        <v>1502.0408163265306</v>
      </c>
      <c r="H13" s="178">
        <v>15950</v>
      </c>
      <c r="I13" s="178"/>
      <c r="J13" s="180">
        <f t="shared" si="2"/>
        <v>1922750</v>
      </c>
      <c r="K13" s="181">
        <f t="shared" si="19"/>
        <v>4359.9773242630381</v>
      </c>
      <c r="L13" s="885"/>
      <c r="M13" s="885"/>
      <c r="N13" s="885"/>
      <c r="O13" s="291">
        <v>126</v>
      </c>
      <c r="P13" s="182">
        <f t="shared" si="20"/>
        <v>15259.920634920634</v>
      </c>
      <c r="Q13" s="326">
        <v>25.7</v>
      </c>
      <c r="R13" s="326">
        <v>31.1</v>
      </c>
      <c r="S13" s="578">
        <v>5</v>
      </c>
      <c r="T13" s="578">
        <v>5</v>
      </c>
      <c r="U13" s="578">
        <v>5</v>
      </c>
      <c r="V13" s="356">
        <f t="shared" si="3"/>
        <v>5</v>
      </c>
      <c r="X13" s="190">
        <v>10</v>
      </c>
      <c r="Y13" s="886" t="s">
        <v>11</v>
      </c>
      <c r="Z13" s="1092">
        <v>557</v>
      </c>
      <c r="AA13" s="1093">
        <v>1645950</v>
      </c>
      <c r="AB13" s="1093">
        <f t="shared" si="4"/>
        <v>2955.0269299820466</v>
      </c>
      <c r="AC13" s="1093">
        <f>880010+5500</f>
        <v>885510</v>
      </c>
      <c r="AD13" s="1093">
        <f t="shared" si="5"/>
        <v>1589.7845601436265</v>
      </c>
      <c r="AE13" s="1093">
        <v>62920</v>
      </c>
      <c r="AF13" s="1093">
        <v>0</v>
      </c>
      <c r="AG13" s="1092">
        <f t="shared" si="16"/>
        <v>2594380</v>
      </c>
      <c r="AH13" s="1093">
        <f t="shared" si="21"/>
        <v>4657.7737881508083</v>
      </c>
      <c r="AI13" s="1095"/>
      <c r="AJ13" s="1095"/>
      <c r="AK13" s="1095"/>
      <c r="AL13" s="1095">
        <f t="shared" si="13"/>
        <v>0</v>
      </c>
      <c r="AM13" s="1097" t="e">
        <f t="shared" si="22"/>
        <v>#DIV/0!</v>
      </c>
      <c r="AN13" s="1100">
        <v>24.5</v>
      </c>
      <c r="AO13" s="1100">
        <v>28.6</v>
      </c>
      <c r="AP13" s="578">
        <v>5</v>
      </c>
      <c r="AQ13" s="578">
        <v>5</v>
      </c>
      <c r="AR13" s="578">
        <v>5</v>
      </c>
      <c r="AS13" s="356">
        <f t="shared" si="6"/>
        <v>5</v>
      </c>
      <c r="AU13" s="190">
        <v>10</v>
      </c>
      <c r="AV13" s="887" t="s">
        <v>669</v>
      </c>
      <c r="AW13" s="119">
        <v>675</v>
      </c>
      <c r="AX13" s="178">
        <v>2241900</v>
      </c>
      <c r="AY13" s="178">
        <f t="shared" si="7"/>
        <v>3321.3333333333335</v>
      </c>
      <c r="AZ13" s="178">
        <v>1108350</v>
      </c>
      <c r="BA13" s="179">
        <f t="shared" si="8"/>
        <v>1642</v>
      </c>
      <c r="BB13" s="179">
        <v>62370</v>
      </c>
      <c r="BC13" s="179"/>
      <c r="BD13" s="180">
        <f t="shared" ref="BD13:BD34" si="24">AX13+AZ13+BB13+BC13</f>
        <v>3412620</v>
      </c>
      <c r="BE13" s="181">
        <f t="shared" si="9"/>
        <v>5055.7333333333336</v>
      </c>
      <c r="BF13" s="291">
        <v>139.5</v>
      </c>
      <c r="BG13" s="291">
        <v>54.75</v>
      </c>
      <c r="BH13" s="291">
        <v>58.75</v>
      </c>
      <c r="BI13" s="291">
        <f>SUM(BF13:BH13)</f>
        <v>253</v>
      </c>
      <c r="BJ13" s="182">
        <f t="shared" si="23"/>
        <v>13488.616600790514</v>
      </c>
      <c r="BK13" s="326">
        <v>21.1</v>
      </c>
      <c r="BL13" s="326">
        <v>28</v>
      </c>
      <c r="BM13" s="579">
        <v>3</v>
      </c>
      <c r="BN13" s="556">
        <v>1</v>
      </c>
      <c r="BO13" s="578">
        <v>5</v>
      </c>
      <c r="BP13" s="356">
        <f t="shared" si="10"/>
        <v>3</v>
      </c>
    </row>
    <row r="14" spans="1:68" ht="25">
      <c r="A14" s="190">
        <v>11</v>
      </c>
      <c r="B14" s="174" t="s">
        <v>10</v>
      </c>
      <c r="C14" s="119">
        <v>447</v>
      </c>
      <c r="D14" s="178">
        <v>1408500</v>
      </c>
      <c r="E14" s="178">
        <f t="shared" si="0"/>
        <v>3151.0067114093958</v>
      </c>
      <c r="F14" s="178">
        <v>788400</v>
      </c>
      <c r="G14" s="179">
        <f t="shared" si="1"/>
        <v>1763.7583892617449</v>
      </c>
      <c r="H14" s="178">
        <v>30250</v>
      </c>
      <c r="I14" s="178"/>
      <c r="J14" s="180">
        <f t="shared" si="2"/>
        <v>2227150</v>
      </c>
      <c r="K14" s="178">
        <f t="shared" si="19"/>
        <v>4982.4384787472036</v>
      </c>
      <c r="L14" s="885"/>
      <c r="M14" s="885"/>
      <c r="N14" s="885"/>
      <c r="O14" s="291">
        <v>126</v>
      </c>
      <c r="P14" s="182">
        <f t="shared" si="20"/>
        <v>17675.79365079365</v>
      </c>
      <c r="Q14" s="326">
        <v>24.7</v>
      </c>
      <c r="R14" s="326">
        <v>32.299999999999997</v>
      </c>
      <c r="S14" s="578">
        <v>5</v>
      </c>
      <c r="T14" s="578">
        <v>5</v>
      </c>
      <c r="U14" s="578">
        <v>5</v>
      </c>
      <c r="V14" s="356">
        <f t="shared" si="3"/>
        <v>5</v>
      </c>
      <c r="X14" s="190">
        <v>11</v>
      </c>
      <c r="Y14" s="887" t="s">
        <v>669</v>
      </c>
      <c r="Z14" s="119">
        <v>612</v>
      </c>
      <c r="AA14" s="178">
        <v>1751350</v>
      </c>
      <c r="AB14" s="178">
        <f t="shared" si="4"/>
        <v>2861.6830065359477</v>
      </c>
      <c r="AC14" s="178">
        <v>895610</v>
      </c>
      <c r="AD14" s="179">
        <f t="shared" si="5"/>
        <v>1463.4150326797385</v>
      </c>
      <c r="AE14" s="178">
        <v>37950</v>
      </c>
      <c r="AF14" s="179">
        <v>8910</v>
      </c>
      <c r="AG14" s="180">
        <f t="shared" si="16"/>
        <v>2693820</v>
      </c>
      <c r="AH14" s="178">
        <f t="shared" si="21"/>
        <v>4401.666666666667</v>
      </c>
      <c r="AI14" s="885"/>
      <c r="AJ14" s="885"/>
      <c r="AK14" s="885"/>
      <c r="AL14" s="885">
        <f t="shared" si="13"/>
        <v>0</v>
      </c>
      <c r="AM14" s="182" t="e">
        <f t="shared" si="22"/>
        <v>#DIV/0!</v>
      </c>
      <c r="AN14" s="326">
        <v>22.1</v>
      </c>
      <c r="AO14" s="326">
        <v>29.4</v>
      </c>
      <c r="AP14" s="578">
        <v>5</v>
      </c>
      <c r="AQ14" s="578">
        <v>5</v>
      </c>
      <c r="AR14" s="578">
        <v>5</v>
      </c>
      <c r="AS14" s="356">
        <f t="shared" si="6"/>
        <v>5</v>
      </c>
      <c r="AU14" s="190">
        <v>11</v>
      </c>
      <c r="AV14" s="174" t="s">
        <v>670</v>
      </c>
      <c r="AW14" s="119">
        <v>548</v>
      </c>
      <c r="AX14" s="178">
        <v>1485650</v>
      </c>
      <c r="AY14" s="178">
        <f t="shared" si="7"/>
        <v>2711.0401459854015</v>
      </c>
      <c r="AZ14" s="179">
        <v>820600</v>
      </c>
      <c r="BA14" s="179">
        <f t="shared" si="8"/>
        <v>1497.4452554744526</v>
      </c>
      <c r="BB14" s="179">
        <v>28380</v>
      </c>
      <c r="BC14" s="179"/>
      <c r="BD14" s="180">
        <f t="shared" si="24"/>
        <v>2334630</v>
      </c>
      <c r="BE14" s="181">
        <f t="shared" si="9"/>
        <v>4260.2737226277368</v>
      </c>
      <c r="BF14" s="291">
        <v>128</v>
      </c>
      <c r="BG14" s="291">
        <v>54.75</v>
      </c>
      <c r="BH14" s="291">
        <v>58.75</v>
      </c>
      <c r="BI14" s="291">
        <f t="shared" ref="BI14:BI19" si="25">SUM(BF14:BH14)</f>
        <v>241.5</v>
      </c>
      <c r="BJ14" s="182">
        <f t="shared" si="23"/>
        <v>9667.2049689440992</v>
      </c>
      <c r="BK14" s="321">
        <v>20.7</v>
      </c>
      <c r="BL14" s="321">
        <v>31.5</v>
      </c>
      <c r="BM14" s="578">
        <v>5</v>
      </c>
      <c r="BN14" s="578">
        <v>5</v>
      </c>
      <c r="BO14" s="579">
        <v>3</v>
      </c>
      <c r="BP14" s="356">
        <f t="shared" si="10"/>
        <v>4.333333333333333</v>
      </c>
    </row>
    <row r="15" spans="1:68" ht="25">
      <c r="A15" s="190">
        <v>12</v>
      </c>
      <c r="B15" s="886" t="s">
        <v>11</v>
      </c>
      <c r="C15" s="1092">
        <v>505</v>
      </c>
      <c r="D15" s="1093">
        <v>1494050</v>
      </c>
      <c r="E15" s="1093">
        <f t="shared" si="0"/>
        <v>2958.5148514851485</v>
      </c>
      <c r="F15" s="1093">
        <v>825500</v>
      </c>
      <c r="G15" s="1093">
        <f t="shared" si="1"/>
        <v>1634.6534653465346</v>
      </c>
      <c r="H15" s="1093">
        <v>7150</v>
      </c>
      <c r="I15" s="1093"/>
      <c r="J15" s="1092">
        <f t="shared" si="2"/>
        <v>2326700</v>
      </c>
      <c r="K15" s="1093">
        <f t="shared" si="19"/>
        <v>4607.3267326732675</v>
      </c>
      <c r="L15" s="1095"/>
      <c r="M15" s="1095"/>
      <c r="N15" s="1095"/>
      <c r="O15" s="1102">
        <v>125</v>
      </c>
      <c r="P15" s="1097">
        <f t="shared" si="20"/>
        <v>18613.599999999999</v>
      </c>
      <c r="Q15" s="1100">
        <v>23.3</v>
      </c>
      <c r="R15" s="1100">
        <v>32</v>
      </c>
      <c r="S15" s="578">
        <v>5</v>
      </c>
      <c r="T15" s="578">
        <v>5</v>
      </c>
      <c r="U15" s="578">
        <v>5</v>
      </c>
      <c r="V15" s="356">
        <f t="shared" si="3"/>
        <v>5</v>
      </c>
      <c r="X15" s="190">
        <v>12</v>
      </c>
      <c r="Y15" s="174" t="s">
        <v>670</v>
      </c>
      <c r="Z15" s="119">
        <v>576</v>
      </c>
      <c r="AA15" s="178">
        <v>1597650</v>
      </c>
      <c r="AB15" s="178">
        <f t="shared" si="4"/>
        <v>2773.6979166666665</v>
      </c>
      <c r="AC15" s="178">
        <v>833920</v>
      </c>
      <c r="AD15" s="179">
        <f t="shared" si="5"/>
        <v>1447.7777777777778</v>
      </c>
      <c r="AE15" s="178">
        <v>42570</v>
      </c>
      <c r="AF15" s="179">
        <v>0</v>
      </c>
      <c r="AG15" s="180">
        <f t="shared" si="16"/>
        <v>2474140</v>
      </c>
      <c r="AH15" s="178">
        <f t="shared" si="21"/>
        <v>4295.3819444444443</v>
      </c>
      <c r="AI15" s="885"/>
      <c r="AJ15" s="885"/>
      <c r="AK15" s="885"/>
      <c r="AL15" s="885">
        <f t="shared" si="13"/>
        <v>0</v>
      </c>
      <c r="AM15" s="182" t="e">
        <f t="shared" si="22"/>
        <v>#DIV/0!</v>
      </c>
      <c r="AN15" s="326">
        <v>23.3</v>
      </c>
      <c r="AO15" s="326">
        <v>34.1</v>
      </c>
      <c r="AP15" s="579">
        <v>3</v>
      </c>
      <c r="AQ15" s="579">
        <v>3</v>
      </c>
      <c r="AR15" s="579">
        <v>3</v>
      </c>
      <c r="AS15" s="356">
        <f t="shared" si="6"/>
        <v>3</v>
      </c>
      <c r="AU15" s="190">
        <v>12</v>
      </c>
      <c r="AV15" s="174" t="s">
        <v>7</v>
      </c>
      <c r="AW15" s="119">
        <v>555</v>
      </c>
      <c r="AX15" s="178">
        <v>1569440</v>
      </c>
      <c r="AY15" s="178">
        <f t="shared" si="7"/>
        <v>2827.8198198198197</v>
      </c>
      <c r="AZ15" s="801">
        <v>803950</v>
      </c>
      <c r="BA15" s="179">
        <f t="shared" si="8"/>
        <v>1448.5585585585586</v>
      </c>
      <c r="BB15" s="179">
        <v>40700</v>
      </c>
      <c r="BC15" s="179">
        <v>5940</v>
      </c>
      <c r="BD15" s="180">
        <f t="shared" si="24"/>
        <v>2420030</v>
      </c>
      <c r="BE15" s="181">
        <f t="shared" si="9"/>
        <v>4360.4144144144148</v>
      </c>
      <c r="BF15" s="291">
        <v>113.75</v>
      </c>
      <c r="BG15" s="291">
        <v>32.75</v>
      </c>
      <c r="BH15" s="291">
        <v>62.55</v>
      </c>
      <c r="BI15" s="291">
        <f t="shared" si="25"/>
        <v>209.05</v>
      </c>
      <c r="BJ15" s="182">
        <f t="shared" si="23"/>
        <v>11576.321454197559</v>
      </c>
      <c r="BK15" s="321">
        <v>22.3</v>
      </c>
      <c r="BL15" s="321">
        <v>29.7</v>
      </c>
      <c r="BM15" s="578">
        <v>5</v>
      </c>
      <c r="BN15" s="578">
        <v>5</v>
      </c>
      <c r="BO15" s="578">
        <v>5</v>
      </c>
      <c r="BP15" s="356">
        <f t="shared" si="10"/>
        <v>5</v>
      </c>
    </row>
    <row r="16" spans="1:68" ht="25">
      <c r="A16" s="190">
        <v>13</v>
      </c>
      <c r="B16" s="887" t="s">
        <v>669</v>
      </c>
      <c r="C16" s="119">
        <v>527</v>
      </c>
      <c r="D16" s="178">
        <v>1473850</v>
      </c>
      <c r="E16" s="178">
        <f t="shared" si="0"/>
        <v>2796.6793168880454</v>
      </c>
      <c r="F16" s="178">
        <v>799500</v>
      </c>
      <c r="G16" s="179">
        <f t="shared" si="1"/>
        <v>1517.07779886148</v>
      </c>
      <c r="H16" s="178">
        <v>11000</v>
      </c>
      <c r="I16" s="178"/>
      <c r="J16" s="180">
        <f t="shared" si="2"/>
        <v>2284350</v>
      </c>
      <c r="K16" s="178">
        <f t="shared" si="19"/>
        <v>4334.6299810246683</v>
      </c>
      <c r="L16" s="885"/>
      <c r="M16" s="885"/>
      <c r="N16" s="885"/>
      <c r="O16" s="291">
        <v>145</v>
      </c>
      <c r="P16" s="182">
        <f t="shared" si="20"/>
        <v>15754.137931034482</v>
      </c>
      <c r="Q16" s="326">
        <v>23.5</v>
      </c>
      <c r="R16" s="326">
        <v>30.5</v>
      </c>
      <c r="S16" s="579">
        <v>3</v>
      </c>
      <c r="T16" s="578">
        <v>5</v>
      </c>
      <c r="U16" s="578">
        <v>5</v>
      </c>
      <c r="V16" s="356">
        <f t="shared" si="3"/>
        <v>4.333333333333333</v>
      </c>
      <c r="X16" s="190">
        <v>13</v>
      </c>
      <c r="Y16" s="174" t="s">
        <v>7</v>
      </c>
      <c r="Z16" s="119">
        <v>289</v>
      </c>
      <c r="AA16" s="178">
        <v>821850</v>
      </c>
      <c r="AB16" s="178">
        <f t="shared" si="4"/>
        <v>2843.7716262975778</v>
      </c>
      <c r="AC16" s="178">
        <v>436550</v>
      </c>
      <c r="AD16" s="179">
        <f t="shared" si="5"/>
        <v>1510.5536332179931</v>
      </c>
      <c r="AE16" s="178">
        <v>20570</v>
      </c>
      <c r="AF16" s="179">
        <v>0</v>
      </c>
      <c r="AG16" s="180">
        <f t="shared" si="16"/>
        <v>1278970</v>
      </c>
      <c r="AH16" s="178">
        <f t="shared" si="21"/>
        <v>4425.501730103806</v>
      </c>
      <c r="AI16" s="885"/>
      <c r="AJ16" s="885"/>
      <c r="AK16" s="885"/>
      <c r="AL16" s="885">
        <f t="shared" si="13"/>
        <v>0</v>
      </c>
      <c r="AM16" s="182" t="e">
        <f t="shared" si="22"/>
        <v>#DIV/0!</v>
      </c>
      <c r="AN16" s="326">
        <v>25.7</v>
      </c>
      <c r="AO16" s="326">
        <v>28.5</v>
      </c>
      <c r="AP16" s="556">
        <v>1</v>
      </c>
      <c r="AQ16" s="556">
        <v>1</v>
      </c>
      <c r="AR16" s="556">
        <v>1</v>
      </c>
      <c r="AS16" s="356">
        <f t="shared" si="6"/>
        <v>1</v>
      </c>
      <c r="AU16" s="190">
        <v>13</v>
      </c>
      <c r="AV16" s="174" t="s">
        <v>8</v>
      </c>
      <c r="AW16" s="119">
        <v>501</v>
      </c>
      <c r="AX16" s="178">
        <v>1427850</v>
      </c>
      <c r="AY16" s="178">
        <f t="shared" si="7"/>
        <v>2850</v>
      </c>
      <c r="AZ16" s="801">
        <v>756900</v>
      </c>
      <c r="BA16" s="179">
        <f t="shared" si="8"/>
        <v>1510.7784431137725</v>
      </c>
      <c r="BB16" s="179">
        <v>48510</v>
      </c>
      <c r="BC16" s="179"/>
      <c r="BD16" s="180">
        <f t="shared" si="24"/>
        <v>2233260</v>
      </c>
      <c r="BE16" s="181">
        <f t="shared" si="9"/>
        <v>4457.6047904191619</v>
      </c>
      <c r="BF16" s="291">
        <v>107</v>
      </c>
      <c r="BG16" s="291">
        <v>27.75</v>
      </c>
      <c r="BH16" s="291">
        <v>73.25</v>
      </c>
      <c r="BI16" s="291">
        <f t="shared" si="25"/>
        <v>208</v>
      </c>
      <c r="BJ16" s="182">
        <f t="shared" si="23"/>
        <v>10736.826923076924</v>
      </c>
      <c r="BK16" s="321">
        <v>20.8</v>
      </c>
      <c r="BL16" s="321">
        <v>29.2</v>
      </c>
      <c r="BM16" s="578">
        <v>5</v>
      </c>
      <c r="BN16" s="578">
        <v>5</v>
      </c>
      <c r="BO16" s="578">
        <v>5</v>
      </c>
      <c r="BP16" s="356">
        <f t="shared" si="10"/>
        <v>5</v>
      </c>
    </row>
    <row r="17" spans="1:68" ht="25">
      <c r="A17" s="190">
        <v>14</v>
      </c>
      <c r="B17" s="174" t="s">
        <v>670</v>
      </c>
      <c r="C17" s="119">
        <v>456</v>
      </c>
      <c r="D17" s="178">
        <v>1247650</v>
      </c>
      <c r="E17" s="178">
        <f t="shared" si="0"/>
        <v>2736.0745614035086</v>
      </c>
      <c r="F17" s="178">
        <v>677000</v>
      </c>
      <c r="G17" s="179">
        <f t="shared" si="1"/>
        <v>1484.6491228070176</v>
      </c>
      <c r="H17" s="178">
        <v>16500</v>
      </c>
      <c r="I17" s="178"/>
      <c r="J17" s="180">
        <f t="shared" si="2"/>
        <v>1941150</v>
      </c>
      <c r="K17" s="178">
        <f t="shared" si="19"/>
        <v>4256.9078947368425</v>
      </c>
      <c r="L17" s="885"/>
      <c r="M17" s="885"/>
      <c r="N17" s="885"/>
      <c r="O17" s="291">
        <v>151</v>
      </c>
      <c r="P17" s="182">
        <f t="shared" si="20"/>
        <v>12855.298013245034</v>
      </c>
      <c r="Q17" s="326">
        <v>23.1</v>
      </c>
      <c r="R17" s="326">
        <v>30.7</v>
      </c>
      <c r="S17" s="578">
        <v>5</v>
      </c>
      <c r="T17" s="579">
        <v>3</v>
      </c>
      <c r="U17" s="579">
        <v>3</v>
      </c>
      <c r="V17" s="356">
        <f t="shared" si="3"/>
        <v>3.6666666666666665</v>
      </c>
      <c r="X17" s="190">
        <v>14</v>
      </c>
      <c r="Y17" s="174" t="s">
        <v>8</v>
      </c>
      <c r="Z17" s="119">
        <v>283</v>
      </c>
      <c r="AA17" s="178">
        <v>713750</v>
      </c>
      <c r="AB17" s="178">
        <f t="shared" si="4"/>
        <v>2522.0848056537102</v>
      </c>
      <c r="AC17" s="178">
        <f>416150+600</f>
        <v>416750</v>
      </c>
      <c r="AD17" s="179">
        <f t="shared" si="5"/>
        <v>1472.6148409893992</v>
      </c>
      <c r="AE17" s="178">
        <v>26950</v>
      </c>
      <c r="AF17" s="179">
        <v>0</v>
      </c>
      <c r="AG17" s="180">
        <f t="shared" si="16"/>
        <v>1157450</v>
      </c>
      <c r="AH17" s="178">
        <f t="shared" si="21"/>
        <v>4089.9293286219081</v>
      </c>
      <c r="AI17" s="885"/>
      <c r="AJ17" s="885"/>
      <c r="AK17" s="885"/>
      <c r="AL17" s="885">
        <f t="shared" si="13"/>
        <v>0</v>
      </c>
      <c r="AM17" s="182" t="e">
        <f t="shared" si="22"/>
        <v>#DIV/0!</v>
      </c>
      <c r="AN17" s="326">
        <v>24.7</v>
      </c>
      <c r="AO17" s="326">
        <v>28.5</v>
      </c>
      <c r="AP17" s="556">
        <v>1</v>
      </c>
      <c r="AQ17" s="556">
        <v>1</v>
      </c>
      <c r="AR17" s="556">
        <v>1</v>
      </c>
      <c r="AS17" s="356">
        <f t="shared" si="6"/>
        <v>1</v>
      </c>
      <c r="AU17" s="190">
        <v>14</v>
      </c>
      <c r="AV17" s="174" t="s">
        <v>9</v>
      </c>
      <c r="AW17" s="119">
        <v>614</v>
      </c>
      <c r="AX17" s="178">
        <v>1794150</v>
      </c>
      <c r="AY17" s="178">
        <f t="shared" si="7"/>
        <v>2922.0684039087946</v>
      </c>
      <c r="AZ17" s="801">
        <v>1010350</v>
      </c>
      <c r="BA17" s="179">
        <f t="shared" si="8"/>
        <v>1645.5211726384364</v>
      </c>
      <c r="BB17" s="179">
        <v>71830</v>
      </c>
      <c r="BC17" s="179"/>
      <c r="BD17" s="180">
        <f t="shared" si="24"/>
        <v>2876330</v>
      </c>
      <c r="BE17" s="181">
        <f t="shared" si="9"/>
        <v>4684.5765472312705</v>
      </c>
      <c r="BF17" s="291">
        <v>106</v>
      </c>
      <c r="BG17" s="291">
        <v>37.75</v>
      </c>
      <c r="BH17" s="291">
        <v>74.25</v>
      </c>
      <c r="BI17" s="291">
        <f t="shared" si="25"/>
        <v>218</v>
      </c>
      <c r="BJ17" s="182">
        <f t="shared" si="23"/>
        <v>13194.174311926605</v>
      </c>
      <c r="BK17" s="321">
        <v>21.2</v>
      </c>
      <c r="BL17" s="321">
        <v>28.9</v>
      </c>
      <c r="BM17" s="579">
        <v>3</v>
      </c>
      <c r="BN17" s="579">
        <v>3</v>
      </c>
      <c r="BO17" s="579">
        <v>3</v>
      </c>
      <c r="BP17" s="356">
        <f t="shared" si="10"/>
        <v>3</v>
      </c>
    </row>
    <row r="18" spans="1:68" ht="25">
      <c r="A18" s="190">
        <v>15</v>
      </c>
      <c r="B18" s="174" t="s">
        <v>7</v>
      </c>
      <c r="C18" s="119">
        <v>477</v>
      </c>
      <c r="D18" s="178">
        <v>1324650</v>
      </c>
      <c r="E18" s="178">
        <f t="shared" si="0"/>
        <v>2777.0440251572327</v>
      </c>
      <c r="F18" s="178">
        <v>665650</v>
      </c>
      <c r="G18" s="179">
        <f t="shared" si="1"/>
        <v>1395.4926624737946</v>
      </c>
      <c r="H18" s="178">
        <v>21450</v>
      </c>
      <c r="I18" s="178"/>
      <c r="J18" s="180">
        <f t="shared" si="2"/>
        <v>2011750</v>
      </c>
      <c r="K18" s="178">
        <f>J18/C18</f>
        <v>4217.5052410901471</v>
      </c>
      <c r="L18" s="885"/>
      <c r="M18" s="885"/>
      <c r="N18" s="885"/>
      <c r="O18" s="291">
        <v>165.5</v>
      </c>
      <c r="P18" s="182">
        <f>J18/O18</f>
        <v>12155.58912386707</v>
      </c>
      <c r="Q18" s="326">
        <v>22.5</v>
      </c>
      <c r="R18" s="326">
        <v>30</v>
      </c>
      <c r="S18" s="578">
        <v>5</v>
      </c>
      <c r="T18" s="579">
        <v>3</v>
      </c>
      <c r="U18" s="579">
        <v>3</v>
      </c>
      <c r="V18" s="356">
        <f t="shared" si="3"/>
        <v>3.6666666666666665</v>
      </c>
      <c r="X18" s="190">
        <v>15</v>
      </c>
      <c r="Y18" s="174" t="s">
        <v>9</v>
      </c>
      <c r="Z18" s="119">
        <v>610</v>
      </c>
      <c r="AA18" s="178">
        <v>1585650</v>
      </c>
      <c r="AB18" s="178">
        <f t="shared" si="4"/>
        <v>2599.4262295081967</v>
      </c>
      <c r="AC18" s="178">
        <v>920950</v>
      </c>
      <c r="AD18" s="179">
        <f t="shared" si="5"/>
        <v>1509.7540983606557</v>
      </c>
      <c r="AE18" s="178">
        <v>43340</v>
      </c>
      <c r="AF18" s="179">
        <v>0</v>
      </c>
      <c r="AG18" s="180">
        <f t="shared" si="16"/>
        <v>2549940</v>
      </c>
      <c r="AH18" s="178">
        <f>AG18/Z18</f>
        <v>4180.2295081967213</v>
      </c>
      <c r="AI18" s="885"/>
      <c r="AJ18" s="885"/>
      <c r="AK18" s="885"/>
      <c r="AL18" s="885">
        <f t="shared" si="13"/>
        <v>0</v>
      </c>
      <c r="AM18" s="182" t="e">
        <f>AG18/AL18</f>
        <v>#DIV/0!</v>
      </c>
      <c r="AN18" s="326">
        <v>22.3</v>
      </c>
      <c r="AO18" s="326">
        <v>27.6</v>
      </c>
      <c r="AP18" s="578">
        <v>5</v>
      </c>
      <c r="AQ18" s="556">
        <v>1</v>
      </c>
      <c r="AR18" s="578">
        <v>5</v>
      </c>
      <c r="AS18" s="356">
        <f t="shared" si="6"/>
        <v>3.6666666666666665</v>
      </c>
      <c r="AU18" s="190">
        <v>15</v>
      </c>
      <c r="AV18" s="174" t="s">
        <v>10</v>
      </c>
      <c r="AW18" s="119">
        <v>726</v>
      </c>
      <c r="AX18" s="178">
        <v>2073150</v>
      </c>
      <c r="AY18" s="178">
        <f t="shared" si="7"/>
        <v>2855.5785123966944</v>
      </c>
      <c r="AZ18" s="801">
        <v>1163450</v>
      </c>
      <c r="BA18" s="179">
        <f t="shared" si="8"/>
        <v>1602.5482093663911</v>
      </c>
      <c r="BB18" s="179">
        <v>59840</v>
      </c>
      <c r="BC18" s="179"/>
      <c r="BD18" s="180">
        <f t="shared" si="24"/>
        <v>3296440</v>
      </c>
      <c r="BE18" s="181">
        <f t="shared" si="9"/>
        <v>4540.5509641873277</v>
      </c>
      <c r="BF18" s="291">
        <v>142</v>
      </c>
      <c r="BG18" s="291">
        <v>32.75</v>
      </c>
      <c r="BH18" s="291">
        <v>63.25</v>
      </c>
      <c r="BI18" s="291">
        <f t="shared" si="25"/>
        <v>238</v>
      </c>
      <c r="BJ18" s="182">
        <f>BD18/BI18</f>
        <v>13850.588235294117</v>
      </c>
      <c r="BK18" s="322">
        <v>23.5</v>
      </c>
      <c r="BL18" s="321">
        <v>30.1</v>
      </c>
      <c r="BM18" s="578">
        <v>5</v>
      </c>
      <c r="BN18" s="578">
        <v>5</v>
      </c>
      <c r="BO18" s="578">
        <v>5</v>
      </c>
      <c r="BP18" s="356">
        <f t="shared" si="10"/>
        <v>5</v>
      </c>
    </row>
    <row r="19" spans="1:68" ht="25">
      <c r="A19" s="190">
        <v>16</v>
      </c>
      <c r="B19" s="174" t="s">
        <v>8</v>
      </c>
      <c r="C19" s="119">
        <v>215</v>
      </c>
      <c r="D19" s="178">
        <v>538250</v>
      </c>
      <c r="E19" s="178">
        <f t="shared" si="0"/>
        <v>2503.4883720930234</v>
      </c>
      <c r="F19" s="178">
        <v>295400</v>
      </c>
      <c r="G19" s="179">
        <f t="shared" si="1"/>
        <v>1373.953488372093</v>
      </c>
      <c r="H19" s="178">
        <v>6050</v>
      </c>
      <c r="I19" s="178"/>
      <c r="J19" s="180">
        <f t="shared" si="2"/>
        <v>839700</v>
      </c>
      <c r="K19" s="178">
        <f t="shared" ref="K19:K24" si="26">J19/C19</f>
        <v>3905.5813953488373</v>
      </c>
      <c r="L19" s="885"/>
      <c r="M19" s="885"/>
      <c r="N19" s="885"/>
      <c r="O19" s="291">
        <v>165.5</v>
      </c>
      <c r="P19" s="182">
        <f t="shared" ref="P19:P24" si="27">J19/O19</f>
        <v>5073.716012084592</v>
      </c>
      <c r="Q19" s="326">
        <v>23.2</v>
      </c>
      <c r="R19" s="326">
        <v>26.5</v>
      </c>
      <c r="S19" s="556">
        <v>1</v>
      </c>
      <c r="T19" s="556">
        <v>1</v>
      </c>
      <c r="U19" s="579">
        <v>3</v>
      </c>
      <c r="V19" s="356">
        <f t="shared" si="3"/>
        <v>1.6666666666666667</v>
      </c>
      <c r="X19" s="190">
        <v>16</v>
      </c>
      <c r="Y19" s="174" t="s">
        <v>10</v>
      </c>
      <c r="Z19" s="119">
        <v>628</v>
      </c>
      <c r="AA19" s="178">
        <v>1747950</v>
      </c>
      <c r="AB19" s="178">
        <f t="shared" si="4"/>
        <v>2783.3598726114651</v>
      </c>
      <c r="AC19" s="178">
        <v>997050</v>
      </c>
      <c r="AD19" s="179">
        <f t="shared" si="5"/>
        <v>1587.6592356687897</v>
      </c>
      <c r="AE19" s="178">
        <v>34430</v>
      </c>
      <c r="AF19" s="179">
        <v>2970</v>
      </c>
      <c r="AG19" s="180">
        <f t="shared" si="16"/>
        <v>2782400</v>
      </c>
      <c r="AH19" s="178">
        <f t="shared" ref="AH19:AH24" si="28">AG19/Z19</f>
        <v>4430.5732484076434</v>
      </c>
      <c r="AI19" s="885"/>
      <c r="AJ19" s="885"/>
      <c r="AK19" s="885"/>
      <c r="AL19" s="885">
        <f t="shared" si="13"/>
        <v>0</v>
      </c>
      <c r="AM19" s="182" t="e">
        <f t="shared" ref="AM19:AM24" si="29">AG19/AL19</f>
        <v>#DIV/0!</v>
      </c>
      <c r="AN19" s="326">
        <v>23</v>
      </c>
      <c r="AO19" s="326">
        <v>29.3</v>
      </c>
      <c r="AP19" s="579">
        <v>3</v>
      </c>
      <c r="AQ19" s="579">
        <v>3</v>
      </c>
      <c r="AR19" s="579">
        <v>3</v>
      </c>
      <c r="AS19" s="356">
        <f t="shared" si="6"/>
        <v>3</v>
      </c>
      <c r="AU19" s="190">
        <v>16</v>
      </c>
      <c r="AV19" s="886" t="s">
        <v>11</v>
      </c>
      <c r="AW19" s="1092">
        <v>705</v>
      </c>
      <c r="AX19" s="1093">
        <v>2140400</v>
      </c>
      <c r="AY19" s="1093">
        <f t="shared" si="7"/>
        <v>3036.0283687943261</v>
      </c>
      <c r="AZ19" s="1103">
        <v>1143300</v>
      </c>
      <c r="BA19" s="1093">
        <f t="shared" si="8"/>
        <v>1621.7021276595744</v>
      </c>
      <c r="BB19" s="1093">
        <v>68200</v>
      </c>
      <c r="BC19" s="1093">
        <v>2970</v>
      </c>
      <c r="BD19" s="1092">
        <f t="shared" si="24"/>
        <v>3354870</v>
      </c>
      <c r="BE19" s="1094">
        <f t="shared" si="9"/>
        <v>4758.6808510638302</v>
      </c>
      <c r="BF19" s="1102">
        <v>143</v>
      </c>
      <c r="BG19" s="1102">
        <v>49</v>
      </c>
      <c r="BH19" s="1102">
        <v>58.75</v>
      </c>
      <c r="BI19" s="1102">
        <f t="shared" si="25"/>
        <v>250.75</v>
      </c>
      <c r="BJ19" s="1097">
        <f t="shared" ref="BJ19:BJ24" si="30">BD19/BI19</f>
        <v>13379.341974077766</v>
      </c>
      <c r="BK19" s="1098">
        <v>19.8</v>
      </c>
      <c r="BL19" s="1099">
        <v>33.4</v>
      </c>
      <c r="BM19" s="579">
        <v>3</v>
      </c>
      <c r="BN19" s="579">
        <v>3</v>
      </c>
      <c r="BO19" s="579">
        <v>3</v>
      </c>
      <c r="BP19" s="356">
        <f t="shared" si="10"/>
        <v>3</v>
      </c>
    </row>
    <row r="20" spans="1:68" ht="25">
      <c r="A20" s="190">
        <v>17</v>
      </c>
      <c r="B20" s="174" t="s">
        <v>9</v>
      </c>
      <c r="C20" s="119">
        <v>277</v>
      </c>
      <c r="D20" s="178">
        <v>589350</v>
      </c>
      <c r="E20" s="178">
        <f t="shared" si="0"/>
        <v>2127.6173285198556</v>
      </c>
      <c r="F20" s="178">
        <v>383500</v>
      </c>
      <c r="G20" s="179">
        <f t="shared" si="1"/>
        <v>1384.4765342960288</v>
      </c>
      <c r="H20" s="178">
        <v>2200</v>
      </c>
      <c r="I20" s="178"/>
      <c r="J20" s="180">
        <f t="shared" si="2"/>
        <v>975050</v>
      </c>
      <c r="K20" s="178">
        <f t="shared" si="26"/>
        <v>3520.0361010830325</v>
      </c>
      <c r="L20" s="885"/>
      <c r="M20" s="885"/>
      <c r="N20" s="885"/>
      <c r="O20" s="291">
        <v>124.5</v>
      </c>
      <c r="P20" s="182">
        <f t="shared" si="27"/>
        <v>7831.726907630522</v>
      </c>
      <c r="Q20" s="326">
        <v>25.2</v>
      </c>
      <c r="R20" s="326">
        <v>31.1</v>
      </c>
      <c r="S20" s="578">
        <v>5</v>
      </c>
      <c r="T20" s="556">
        <v>1</v>
      </c>
      <c r="U20" s="556">
        <v>1</v>
      </c>
      <c r="V20" s="356">
        <f t="shared" si="3"/>
        <v>2.3333333333333335</v>
      </c>
      <c r="X20" s="190">
        <v>17</v>
      </c>
      <c r="Y20" s="886" t="s">
        <v>11</v>
      </c>
      <c r="Z20" s="1092">
        <v>479</v>
      </c>
      <c r="AA20" s="1093">
        <v>1393000</v>
      </c>
      <c r="AB20" s="1093">
        <f t="shared" si="4"/>
        <v>2908.1419624217119</v>
      </c>
      <c r="AC20" s="1093">
        <v>745750</v>
      </c>
      <c r="AD20" s="1093">
        <f t="shared" si="5"/>
        <v>1556.8893528183717</v>
      </c>
      <c r="AE20" s="1093">
        <v>28050</v>
      </c>
      <c r="AF20" s="1093">
        <v>5940</v>
      </c>
      <c r="AG20" s="1092">
        <f t="shared" si="16"/>
        <v>2172740</v>
      </c>
      <c r="AH20" s="1093">
        <f t="shared" si="28"/>
        <v>4535.991649269311</v>
      </c>
      <c r="AI20" s="1095"/>
      <c r="AJ20" s="1095"/>
      <c r="AK20" s="1095"/>
      <c r="AL20" s="1095">
        <f t="shared" si="13"/>
        <v>0</v>
      </c>
      <c r="AM20" s="1097" t="e">
        <f t="shared" si="29"/>
        <v>#DIV/0!</v>
      </c>
      <c r="AN20" s="1100">
        <v>23.2</v>
      </c>
      <c r="AO20" s="1100">
        <v>27.6</v>
      </c>
      <c r="AP20" s="580">
        <v>3</v>
      </c>
      <c r="AQ20" s="579">
        <v>3</v>
      </c>
      <c r="AR20" s="578">
        <v>5</v>
      </c>
      <c r="AS20" s="356">
        <f t="shared" si="6"/>
        <v>3.6666666666666665</v>
      </c>
      <c r="AU20" s="190">
        <v>17</v>
      </c>
      <c r="AV20" s="887" t="s">
        <v>669</v>
      </c>
      <c r="AW20" s="119">
        <v>313</v>
      </c>
      <c r="AX20" s="178">
        <v>917050</v>
      </c>
      <c r="AY20" s="178">
        <f t="shared" si="7"/>
        <v>2929.8722044728434</v>
      </c>
      <c r="AZ20" s="178">
        <v>470450</v>
      </c>
      <c r="BA20" s="179">
        <f t="shared" si="8"/>
        <v>1503.035143769968</v>
      </c>
      <c r="BB20" s="179">
        <v>35310</v>
      </c>
      <c r="BC20" s="179"/>
      <c r="BD20" s="180">
        <f t="shared" si="24"/>
        <v>1422810</v>
      </c>
      <c r="BE20" s="181">
        <f t="shared" si="9"/>
        <v>4545.7188498402556</v>
      </c>
      <c r="BF20" s="291">
        <v>127.5</v>
      </c>
      <c r="BG20" s="291">
        <v>55</v>
      </c>
      <c r="BH20" s="291">
        <v>58.58</v>
      </c>
      <c r="BI20" s="291">
        <f>SUM(BF20:BH20)</f>
        <v>241.07999999999998</v>
      </c>
      <c r="BJ20" s="182">
        <f t="shared" si="30"/>
        <v>5901.8168242906922</v>
      </c>
      <c r="BK20" s="321">
        <v>24.2</v>
      </c>
      <c r="BL20" s="321">
        <v>27.3</v>
      </c>
      <c r="BM20" s="556">
        <v>1</v>
      </c>
      <c r="BN20" s="579">
        <v>3</v>
      </c>
      <c r="BO20" s="579">
        <v>3</v>
      </c>
      <c r="BP20" s="356">
        <f t="shared" si="10"/>
        <v>2.3333333333333335</v>
      </c>
    </row>
    <row r="21" spans="1:68" ht="25">
      <c r="A21" s="190">
        <v>18</v>
      </c>
      <c r="B21" s="174" t="s">
        <v>10</v>
      </c>
      <c r="C21" s="119">
        <v>387</v>
      </c>
      <c r="D21" s="178">
        <v>1137850</v>
      </c>
      <c r="E21" s="178">
        <f t="shared" si="0"/>
        <v>2940.1808785529715</v>
      </c>
      <c r="F21" s="178">
        <v>661650</v>
      </c>
      <c r="G21" s="179">
        <f t="shared" si="1"/>
        <v>1709.6899224806202</v>
      </c>
      <c r="H21" s="178">
        <v>29150</v>
      </c>
      <c r="I21" s="178"/>
      <c r="J21" s="180">
        <f t="shared" si="2"/>
        <v>1828650</v>
      </c>
      <c r="K21" s="178">
        <f t="shared" si="26"/>
        <v>4725.1937984496126</v>
      </c>
      <c r="L21" s="885"/>
      <c r="M21" s="885"/>
      <c r="N21" s="885"/>
      <c r="O21" s="291">
        <v>126</v>
      </c>
      <c r="P21" s="182">
        <f t="shared" si="27"/>
        <v>14513.095238095239</v>
      </c>
      <c r="Q21" s="326">
        <v>23.4</v>
      </c>
      <c r="R21" s="326">
        <v>31</v>
      </c>
      <c r="S21" s="579">
        <v>3</v>
      </c>
      <c r="T21" s="556">
        <v>1</v>
      </c>
      <c r="U21" s="579">
        <v>3</v>
      </c>
      <c r="V21" s="356">
        <f t="shared" si="3"/>
        <v>2.3333333333333335</v>
      </c>
      <c r="X21" s="190">
        <v>18</v>
      </c>
      <c r="Y21" s="887" t="s">
        <v>669</v>
      </c>
      <c r="Z21" s="119">
        <v>478</v>
      </c>
      <c r="AA21" s="178">
        <v>1149200</v>
      </c>
      <c r="AB21" s="178">
        <f t="shared" si="4"/>
        <v>2404.1841004184103</v>
      </c>
      <c r="AC21" s="178">
        <v>648950</v>
      </c>
      <c r="AD21" s="179">
        <f t="shared" si="5"/>
        <v>1357.6359832635983</v>
      </c>
      <c r="AE21" s="178">
        <v>15400</v>
      </c>
      <c r="AF21" s="179">
        <v>5940</v>
      </c>
      <c r="AG21" s="180">
        <f t="shared" si="16"/>
        <v>1819490</v>
      </c>
      <c r="AH21" s="178">
        <f t="shared" si="28"/>
        <v>3806.4644351464435</v>
      </c>
      <c r="AI21" s="885"/>
      <c r="AJ21" s="885"/>
      <c r="AK21" s="885"/>
      <c r="AL21" s="885">
        <f t="shared" si="13"/>
        <v>0</v>
      </c>
      <c r="AM21" s="182" t="e">
        <f t="shared" si="29"/>
        <v>#DIV/0!</v>
      </c>
      <c r="AN21" s="326">
        <v>22</v>
      </c>
      <c r="AO21" s="326">
        <v>25.8</v>
      </c>
      <c r="AP21" s="578">
        <v>5</v>
      </c>
      <c r="AQ21" s="578">
        <v>5</v>
      </c>
      <c r="AR21" s="578">
        <v>5</v>
      </c>
      <c r="AS21" s="356">
        <f t="shared" si="6"/>
        <v>5</v>
      </c>
      <c r="AU21" s="190">
        <v>18</v>
      </c>
      <c r="AV21" s="174" t="s">
        <v>670</v>
      </c>
      <c r="AW21" s="119">
        <v>509</v>
      </c>
      <c r="AX21" s="178">
        <v>1270000</v>
      </c>
      <c r="AY21" s="178">
        <f t="shared" si="7"/>
        <v>2495.0884086444007</v>
      </c>
      <c r="AZ21" s="179">
        <v>687250</v>
      </c>
      <c r="BA21" s="179">
        <f t="shared" si="8"/>
        <v>1350.1964636542239</v>
      </c>
      <c r="BB21" s="179">
        <v>37840</v>
      </c>
      <c r="BC21" s="179"/>
      <c r="BD21" s="180">
        <f t="shared" si="24"/>
        <v>1995090</v>
      </c>
      <c r="BE21" s="181">
        <f t="shared" si="9"/>
        <v>3919.6267190569743</v>
      </c>
      <c r="BF21" s="291">
        <v>111.75</v>
      </c>
      <c r="BG21" s="291">
        <v>33</v>
      </c>
      <c r="BH21" s="291">
        <v>43</v>
      </c>
      <c r="BI21" s="291">
        <f t="shared" ref="BI21:BI26" si="31">SUM(BF21:BH21)</f>
        <v>187.75</v>
      </c>
      <c r="BJ21" s="182">
        <f t="shared" si="30"/>
        <v>10626.311584553929</v>
      </c>
      <c r="BK21" s="321">
        <v>19.7</v>
      </c>
      <c r="BL21" s="321">
        <v>29.3</v>
      </c>
      <c r="BM21" s="578">
        <v>5</v>
      </c>
      <c r="BN21" s="578">
        <v>5</v>
      </c>
      <c r="BO21" s="579">
        <v>3</v>
      </c>
      <c r="BP21" s="356">
        <f t="shared" si="10"/>
        <v>4.333333333333333</v>
      </c>
    </row>
    <row r="22" spans="1:68" ht="25">
      <c r="A22" s="190">
        <v>19</v>
      </c>
      <c r="B22" s="886" t="s">
        <v>11</v>
      </c>
      <c r="C22" s="1092">
        <v>515</v>
      </c>
      <c r="D22" s="1093">
        <v>1463750</v>
      </c>
      <c r="E22" s="1093">
        <f t="shared" si="0"/>
        <v>2842.2330097087379</v>
      </c>
      <c r="F22" s="1093">
        <v>817750</v>
      </c>
      <c r="G22" s="1093">
        <f t="shared" si="1"/>
        <v>1587.8640776699028</v>
      </c>
      <c r="H22" s="1093">
        <v>20900</v>
      </c>
      <c r="I22" s="1093"/>
      <c r="J22" s="1092">
        <f t="shared" si="2"/>
        <v>2302400</v>
      </c>
      <c r="K22" s="1093">
        <f t="shared" si="26"/>
        <v>4470.6796116504856</v>
      </c>
      <c r="L22" s="1095"/>
      <c r="M22" s="1095"/>
      <c r="N22" s="1095"/>
      <c r="O22" s="1102">
        <v>126</v>
      </c>
      <c r="P22" s="1097">
        <f t="shared" si="27"/>
        <v>18273.015873015873</v>
      </c>
      <c r="Q22" s="1100">
        <v>22.9</v>
      </c>
      <c r="R22" s="1100">
        <v>32.200000000000003</v>
      </c>
      <c r="S22" s="579">
        <v>3</v>
      </c>
      <c r="T22" s="579">
        <v>3</v>
      </c>
      <c r="U22" s="578">
        <v>5</v>
      </c>
      <c r="V22" s="356">
        <f t="shared" si="3"/>
        <v>3.6666666666666665</v>
      </c>
      <c r="X22" s="190">
        <v>19</v>
      </c>
      <c r="Y22" s="174" t="s">
        <v>670</v>
      </c>
      <c r="Z22" s="119">
        <v>279</v>
      </c>
      <c r="AA22" s="178">
        <v>618650</v>
      </c>
      <c r="AB22" s="178">
        <f t="shared" si="4"/>
        <v>2217.3835125448027</v>
      </c>
      <c r="AC22" s="178">
        <v>344400</v>
      </c>
      <c r="AD22" s="179">
        <f t="shared" si="5"/>
        <v>1234.4086021505377</v>
      </c>
      <c r="AE22" s="178">
        <v>4400</v>
      </c>
      <c r="AF22" s="179"/>
      <c r="AG22" s="180">
        <f t="shared" si="16"/>
        <v>967450</v>
      </c>
      <c r="AH22" s="178">
        <f t="shared" si="28"/>
        <v>3467.5627240143367</v>
      </c>
      <c r="AI22" s="885"/>
      <c r="AJ22" s="885"/>
      <c r="AK22" s="885"/>
      <c r="AL22" s="885">
        <f t="shared" si="13"/>
        <v>0</v>
      </c>
      <c r="AM22" s="182" t="e">
        <f t="shared" si="29"/>
        <v>#DIV/0!</v>
      </c>
      <c r="AN22" s="326">
        <v>20</v>
      </c>
      <c r="AO22" s="326">
        <v>29.4</v>
      </c>
      <c r="AP22" s="578">
        <v>5</v>
      </c>
      <c r="AQ22" s="579">
        <v>3</v>
      </c>
      <c r="AR22" s="579">
        <v>3</v>
      </c>
      <c r="AS22" s="356">
        <f t="shared" si="6"/>
        <v>3.6666666666666665</v>
      </c>
      <c r="AU22" s="190">
        <v>19</v>
      </c>
      <c r="AV22" s="174" t="s">
        <v>7</v>
      </c>
      <c r="AW22" s="119">
        <v>374</v>
      </c>
      <c r="AX22" s="178">
        <v>1065600</v>
      </c>
      <c r="AY22" s="178">
        <f t="shared" si="7"/>
        <v>2849.1978609625667</v>
      </c>
      <c r="AZ22" s="801">
        <v>589700</v>
      </c>
      <c r="BA22" s="179">
        <f t="shared" si="8"/>
        <v>1576.7379679144385</v>
      </c>
      <c r="BB22" s="179">
        <v>24970</v>
      </c>
      <c r="BC22" s="179"/>
      <c r="BD22" s="180">
        <f t="shared" si="24"/>
        <v>1680270</v>
      </c>
      <c r="BE22" s="181">
        <f t="shared" si="9"/>
        <v>4492.7005347593586</v>
      </c>
      <c r="BF22" s="291">
        <v>108</v>
      </c>
      <c r="BG22" s="291">
        <v>27</v>
      </c>
      <c r="BH22" s="291">
        <v>34.5</v>
      </c>
      <c r="BI22" s="291">
        <f>SUM(BF22:BH22)</f>
        <v>169.5</v>
      </c>
      <c r="BJ22" s="182">
        <f t="shared" si="30"/>
        <v>9913.0973451327427</v>
      </c>
      <c r="BK22" s="321">
        <v>18.7</v>
      </c>
      <c r="BL22" s="321">
        <v>29.2</v>
      </c>
      <c r="BM22" s="579">
        <v>3</v>
      </c>
      <c r="BN22" s="579">
        <v>3</v>
      </c>
      <c r="BO22" s="578">
        <v>5</v>
      </c>
      <c r="BP22" s="356">
        <f t="shared" si="10"/>
        <v>3.6666666666666665</v>
      </c>
    </row>
    <row r="23" spans="1:68" ht="25">
      <c r="A23" s="190">
        <v>20</v>
      </c>
      <c r="B23" s="887" t="s">
        <v>669</v>
      </c>
      <c r="C23" s="119">
        <v>428</v>
      </c>
      <c r="D23" s="178">
        <v>1143400</v>
      </c>
      <c r="E23" s="178">
        <f t="shared" si="0"/>
        <v>2671.4953271028039</v>
      </c>
      <c r="F23" s="178">
        <v>637950</v>
      </c>
      <c r="G23" s="179">
        <f t="shared" si="1"/>
        <v>1490.5373831775701</v>
      </c>
      <c r="H23" s="178">
        <v>16500</v>
      </c>
      <c r="I23" s="178"/>
      <c r="J23" s="180">
        <f t="shared" si="2"/>
        <v>1797850</v>
      </c>
      <c r="K23" s="178">
        <f t="shared" si="26"/>
        <v>4200.5841121495323</v>
      </c>
      <c r="L23" s="885"/>
      <c r="M23" s="885"/>
      <c r="N23" s="885"/>
      <c r="O23" s="291">
        <v>143.5</v>
      </c>
      <c r="P23" s="182">
        <f t="shared" si="27"/>
        <v>12528.571428571429</v>
      </c>
      <c r="Q23" s="326">
        <v>24.4</v>
      </c>
      <c r="R23" s="326">
        <v>29.8</v>
      </c>
      <c r="S23" s="556">
        <v>1</v>
      </c>
      <c r="T23" s="578">
        <v>5</v>
      </c>
      <c r="U23" s="579">
        <v>3</v>
      </c>
      <c r="V23" s="356">
        <f t="shared" si="3"/>
        <v>3</v>
      </c>
      <c r="X23" s="190">
        <v>20</v>
      </c>
      <c r="Y23" s="174" t="s">
        <v>7</v>
      </c>
      <c r="Z23" s="119">
        <v>333</v>
      </c>
      <c r="AA23" s="178">
        <v>984150</v>
      </c>
      <c r="AB23" s="178">
        <f t="shared" si="4"/>
        <v>2955.4054054054054</v>
      </c>
      <c r="AC23" s="178">
        <v>489750</v>
      </c>
      <c r="AD23" s="179">
        <f t="shared" si="5"/>
        <v>1470.7207207207207</v>
      </c>
      <c r="AE23" s="178">
        <v>37400</v>
      </c>
      <c r="AF23" s="179"/>
      <c r="AG23" s="180">
        <f t="shared" si="16"/>
        <v>1511300</v>
      </c>
      <c r="AH23" s="178">
        <f t="shared" si="28"/>
        <v>4538.4384384384384</v>
      </c>
      <c r="AI23" s="885"/>
      <c r="AJ23" s="885"/>
      <c r="AK23" s="885"/>
      <c r="AL23" s="885">
        <f t="shared" si="13"/>
        <v>0</v>
      </c>
      <c r="AM23" s="182" t="e">
        <f t="shared" si="29"/>
        <v>#DIV/0!</v>
      </c>
      <c r="AN23" s="326">
        <v>19.399999999999999</v>
      </c>
      <c r="AO23" s="326">
        <v>25.1</v>
      </c>
      <c r="AP23" s="556">
        <v>1</v>
      </c>
      <c r="AQ23" s="579">
        <v>3</v>
      </c>
      <c r="AR23" s="579">
        <v>3</v>
      </c>
      <c r="AS23" s="356">
        <f t="shared" si="6"/>
        <v>2.3333333333333335</v>
      </c>
      <c r="AU23" s="190">
        <v>20</v>
      </c>
      <c r="AV23" s="174" t="s">
        <v>8</v>
      </c>
      <c r="AW23" s="119">
        <v>301</v>
      </c>
      <c r="AX23" s="178">
        <v>960400</v>
      </c>
      <c r="AY23" s="178">
        <f t="shared" si="7"/>
        <v>3190.6976744186045</v>
      </c>
      <c r="AZ23" s="801">
        <v>519300</v>
      </c>
      <c r="BA23" s="179">
        <f t="shared" si="8"/>
        <v>1725.2491694352159</v>
      </c>
      <c r="BB23" s="179">
        <v>40150</v>
      </c>
      <c r="BC23" s="179"/>
      <c r="BD23" s="180">
        <f t="shared" si="24"/>
        <v>1519850</v>
      </c>
      <c r="BE23" s="181">
        <f t="shared" si="9"/>
        <v>5049.3355481727576</v>
      </c>
      <c r="BF23" s="1">
        <v>110.75</v>
      </c>
      <c r="BG23" s="291">
        <v>33</v>
      </c>
      <c r="BH23" s="291">
        <v>34.5</v>
      </c>
      <c r="BI23" s="291">
        <f t="shared" si="31"/>
        <v>178.25</v>
      </c>
      <c r="BJ23" s="182">
        <f t="shared" si="30"/>
        <v>8526.5077138849938</v>
      </c>
      <c r="BK23" s="321">
        <v>21.7</v>
      </c>
      <c r="BL23" s="321">
        <v>33.1</v>
      </c>
      <c r="BM23" s="579">
        <v>3</v>
      </c>
      <c r="BN23" s="579">
        <v>3</v>
      </c>
      <c r="BO23" s="556">
        <v>1</v>
      </c>
      <c r="BP23" s="356">
        <f t="shared" si="10"/>
        <v>2.3333333333333335</v>
      </c>
    </row>
    <row r="24" spans="1:68" ht="25">
      <c r="A24" s="190">
        <v>21</v>
      </c>
      <c r="B24" s="174" t="s">
        <v>670</v>
      </c>
      <c r="C24" s="119">
        <v>329</v>
      </c>
      <c r="D24" s="178">
        <v>866000</v>
      </c>
      <c r="E24" s="178">
        <f t="shared" si="0"/>
        <v>2632.2188449848022</v>
      </c>
      <c r="F24" s="178">
        <v>481500</v>
      </c>
      <c r="G24" s="179">
        <f t="shared" si="1"/>
        <v>1463.5258358662613</v>
      </c>
      <c r="H24" s="178">
        <v>8250</v>
      </c>
      <c r="I24" s="178"/>
      <c r="J24" s="180">
        <f t="shared" si="2"/>
        <v>1355750</v>
      </c>
      <c r="K24" s="178">
        <f t="shared" si="26"/>
        <v>4120.8206686930089</v>
      </c>
      <c r="L24" s="885"/>
      <c r="M24" s="885"/>
      <c r="N24" s="885"/>
      <c r="O24" s="291">
        <v>149</v>
      </c>
      <c r="P24" s="182">
        <f t="shared" si="27"/>
        <v>9098.9932885906037</v>
      </c>
      <c r="Q24" s="326">
        <v>23.9</v>
      </c>
      <c r="R24" s="326">
        <v>32.4</v>
      </c>
      <c r="S24" s="578">
        <v>5</v>
      </c>
      <c r="T24" s="578">
        <v>5</v>
      </c>
      <c r="U24" s="568">
        <v>4</v>
      </c>
      <c r="V24" s="356">
        <f t="shared" si="3"/>
        <v>4.666666666666667</v>
      </c>
      <c r="X24" s="190">
        <v>21</v>
      </c>
      <c r="Y24" s="174" t="s">
        <v>8</v>
      </c>
      <c r="Z24" s="119">
        <v>506</v>
      </c>
      <c r="AA24" s="178">
        <v>1302600</v>
      </c>
      <c r="AB24" s="178">
        <f t="shared" si="4"/>
        <v>2574.308300395257</v>
      </c>
      <c r="AC24" s="178">
        <v>664850</v>
      </c>
      <c r="AD24" s="179">
        <f t="shared" si="5"/>
        <v>1313.9328063241107</v>
      </c>
      <c r="AE24" s="178">
        <v>20350</v>
      </c>
      <c r="AF24" s="179"/>
      <c r="AG24" s="180">
        <f t="shared" si="16"/>
        <v>1987800</v>
      </c>
      <c r="AH24" s="178">
        <f t="shared" si="28"/>
        <v>3928.4584980237155</v>
      </c>
      <c r="AI24" s="885"/>
      <c r="AJ24" s="885"/>
      <c r="AK24" s="885"/>
      <c r="AL24" s="885">
        <f t="shared" si="13"/>
        <v>0</v>
      </c>
      <c r="AM24" s="182" t="e">
        <f t="shared" si="29"/>
        <v>#DIV/0!</v>
      </c>
      <c r="AN24" s="326">
        <v>18.2</v>
      </c>
      <c r="AO24" s="326">
        <v>28.7</v>
      </c>
      <c r="AP24" s="578">
        <v>5</v>
      </c>
      <c r="AQ24" s="578">
        <v>5</v>
      </c>
      <c r="AR24" s="578">
        <v>5</v>
      </c>
      <c r="AS24" s="356">
        <f t="shared" si="6"/>
        <v>5</v>
      </c>
      <c r="AU24" s="190">
        <v>21</v>
      </c>
      <c r="AV24" s="174" t="s">
        <v>9</v>
      </c>
      <c r="AW24" s="119">
        <v>343</v>
      </c>
      <c r="AX24" s="178">
        <v>947100</v>
      </c>
      <c r="AY24" s="178">
        <f t="shared" si="7"/>
        <v>2761.2244897959185</v>
      </c>
      <c r="AZ24" s="801">
        <v>480600</v>
      </c>
      <c r="BA24" s="179">
        <f t="shared" si="8"/>
        <v>1401.1661807580174</v>
      </c>
      <c r="BB24" s="179">
        <v>26730</v>
      </c>
      <c r="BC24" s="179"/>
      <c r="BD24" s="180">
        <f t="shared" si="24"/>
        <v>1454430</v>
      </c>
      <c r="BE24" s="181">
        <f t="shared" si="9"/>
        <v>4240.3206997084544</v>
      </c>
      <c r="BF24" s="291">
        <v>110.25</v>
      </c>
      <c r="BG24" s="291">
        <v>33</v>
      </c>
      <c r="BH24" s="291">
        <v>34.5</v>
      </c>
      <c r="BI24" s="291">
        <f t="shared" si="31"/>
        <v>177.75</v>
      </c>
      <c r="BJ24" s="182">
        <f t="shared" si="30"/>
        <v>8182.4472573839666</v>
      </c>
      <c r="BK24" s="321">
        <v>19.2</v>
      </c>
      <c r="BL24" s="321">
        <v>27.3</v>
      </c>
      <c r="BM24" s="579">
        <v>3</v>
      </c>
      <c r="BN24" s="578">
        <v>5</v>
      </c>
      <c r="BO24" s="578">
        <v>5</v>
      </c>
      <c r="BP24" s="356">
        <f t="shared" si="10"/>
        <v>4.333333333333333</v>
      </c>
    </row>
    <row r="25" spans="1:68" ht="25">
      <c r="A25" s="190">
        <v>22</v>
      </c>
      <c r="B25" s="174" t="s">
        <v>7</v>
      </c>
      <c r="C25" s="119">
        <v>281</v>
      </c>
      <c r="D25" s="178">
        <v>832300</v>
      </c>
      <c r="E25" s="178">
        <f t="shared" si="0"/>
        <v>2961.9217081850534</v>
      </c>
      <c r="F25" s="178">
        <v>475750</v>
      </c>
      <c r="G25" s="179">
        <f t="shared" si="1"/>
        <v>1693.0604982206405</v>
      </c>
      <c r="H25" s="178">
        <v>4950</v>
      </c>
      <c r="I25" s="178"/>
      <c r="J25" s="180">
        <f t="shared" si="2"/>
        <v>1313000</v>
      </c>
      <c r="K25" s="178">
        <f>J25/C25</f>
        <v>4672.5978647686834</v>
      </c>
      <c r="L25" s="885"/>
      <c r="M25" s="885"/>
      <c r="N25" s="885"/>
      <c r="O25" s="291">
        <v>170.5</v>
      </c>
      <c r="P25" s="182">
        <f>J25/O25</f>
        <v>7700.8797653958945</v>
      </c>
      <c r="Q25" s="326">
        <v>24.7</v>
      </c>
      <c r="R25" s="326">
        <v>33.200000000000003</v>
      </c>
      <c r="S25" s="579">
        <v>3</v>
      </c>
      <c r="T25" s="579">
        <v>3</v>
      </c>
      <c r="U25" s="568">
        <v>4</v>
      </c>
      <c r="V25" s="356">
        <f t="shared" si="3"/>
        <v>3.3333333333333335</v>
      </c>
      <c r="X25" s="190">
        <v>22</v>
      </c>
      <c r="Y25" s="174" t="s">
        <v>9</v>
      </c>
      <c r="Z25" s="119">
        <v>244</v>
      </c>
      <c r="AA25" s="178">
        <v>721350</v>
      </c>
      <c r="AB25" s="178">
        <f t="shared" si="4"/>
        <v>2956.3524590163934</v>
      </c>
      <c r="AC25" s="178">
        <v>388750</v>
      </c>
      <c r="AD25" s="179">
        <f t="shared" si="5"/>
        <v>1593.2377049180327</v>
      </c>
      <c r="AE25" s="178">
        <v>41250</v>
      </c>
      <c r="AF25" s="179"/>
      <c r="AG25" s="180">
        <f t="shared" si="16"/>
        <v>1151350</v>
      </c>
      <c r="AH25" s="178">
        <f>AG25/Z25</f>
        <v>4718.6475409836066</v>
      </c>
      <c r="AI25" s="885"/>
      <c r="AJ25" s="885"/>
      <c r="AK25" s="885"/>
      <c r="AL25" s="885">
        <f t="shared" si="13"/>
        <v>0</v>
      </c>
      <c r="AM25" s="182" t="e">
        <f>AG25/AL25</f>
        <v>#DIV/0!</v>
      </c>
      <c r="AN25" s="326">
        <v>19.600000000000001</v>
      </c>
      <c r="AO25" s="326">
        <v>25.7</v>
      </c>
      <c r="AP25" s="579">
        <v>3</v>
      </c>
      <c r="AQ25" s="556">
        <v>1</v>
      </c>
      <c r="AR25" s="556">
        <v>1</v>
      </c>
      <c r="AS25" s="356">
        <f t="shared" si="6"/>
        <v>1.6666666666666667</v>
      </c>
      <c r="AU25" s="190">
        <v>22</v>
      </c>
      <c r="AV25" s="174" t="s">
        <v>10</v>
      </c>
      <c r="AW25" s="119">
        <v>451</v>
      </c>
      <c r="AX25" s="178">
        <v>1420650</v>
      </c>
      <c r="AY25" s="178">
        <f t="shared" si="7"/>
        <v>3150</v>
      </c>
      <c r="AZ25" s="801">
        <v>768700</v>
      </c>
      <c r="BA25" s="179">
        <f t="shared" si="8"/>
        <v>1704.4345898004435</v>
      </c>
      <c r="BB25" s="179">
        <v>71500</v>
      </c>
      <c r="BC25" s="179">
        <v>2970</v>
      </c>
      <c r="BD25" s="180">
        <f t="shared" si="24"/>
        <v>2263820</v>
      </c>
      <c r="BE25" s="181">
        <f t="shared" si="9"/>
        <v>5019.5565410199561</v>
      </c>
      <c r="BF25" s="291">
        <v>143</v>
      </c>
      <c r="BG25" s="847">
        <v>33</v>
      </c>
      <c r="BH25" s="842">
        <v>17.25</v>
      </c>
      <c r="BI25" s="291">
        <f t="shared" si="31"/>
        <v>193.25</v>
      </c>
      <c r="BJ25" s="182">
        <f>BD25/BI25</f>
        <v>11714.463130659768</v>
      </c>
      <c r="BK25" s="322">
        <v>19.899999999999999</v>
      </c>
      <c r="BL25" s="321">
        <v>27.3</v>
      </c>
      <c r="BM25" s="578">
        <v>5</v>
      </c>
      <c r="BN25" s="579">
        <v>3</v>
      </c>
      <c r="BO25" s="556">
        <v>1</v>
      </c>
      <c r="BP25" s="356">
        <f t="shared" si="10"/>
        <v>3</v>
      </c>
    </row>
    <row r="26" spans="1:68" ht="25">
      <c r="A26" s="190">
        <v>23</v>
      </c>
      <c r="B26" s="174" t="s">
        <v>8</v>
      </c>
      <c r="C26" s="119">
        <v>258</v>
      </c>
      <c r="D26" s="178">
        <v>784400</v>
      </c>
      <c r="E26" s="178">
        <f t="shared" si="0"/>
        <v>3040.3100775193798</v>
      </c>
      <c r="F26" s="178">
        <v>451600</v>
      </c>
      <c r="G26" s="179">
        <f t="shared" si="1"/>
        <v>1750.3875968992247</v>
      </c>
      <c r="H26" s="178">
        <v>4400</v>
      </c>
      <c r="I26" s="178"/>
      <c r="J26" s="180">
        <f t="shared" si="2"/>
        <v>1240400</v>
      </c>
      <c r="K26" s="178">
        <f>J26/C26</f>
        <v>4807.7519379844962</v>
      </c>
      <c r="L26" s="885"/>
      <c r="M26" s="885"/>
      <c r="N26" s="885"/>
      <c r="O26" s="291">
        <v>173.5</v>
      </c>
      <c r="P26" s="182">
        <f t="shared" ref="P26:P31" si="32">J26/O26</f>
        <v>7149.2795389048988</v>
      </c>
      <c r="Q26" s="326">
        <v>26.2</v>
      </c>
      <c r="R26" s="326">
        <v>36.299999999999997</v>
      </c>
      <c r="S26" s="579">
        <v>3</v>
      </c>
      <c r="T26" s="579">
        <v>3</v>
      </c>
      <c r="U26" s="568">
        <v>4</v>
      </c>
      <c r="V26" s="356">
        <f t="shared" si="3"/>
        <v>3.3333333333333335</v>
      </c>
      <c r="X26" s="190">
        <v>23</v>
      </c>
      <c r="Y26" s="174" t="s">
        <v>10</v>
      </c>
      <c r="Z26" s="119">
        <v>383</v>
      </c>
      <c r="AA26" s="179">
        <v>1116150</v>
      </c>
      <c r="AB26" s="179">
        <f t="shared" si="4"/>
        <v>2914.2297650130549</v>
      </c>
      <c r="AC26" s="179">
        <v>576300</v>
      </c>
      <c r="AD26" s="179">
        <f t="shared" si="5"/>
        <v>1504.6997389033943</v>
      </c>
      <c r="AE26" s="179">
        <v>36960</v>
      </c>
      <c r="AF26" s="179"/>
      <c r="AG26" s="180">
        <f t="shared" si="16"/>
        <v>1729410</v>
      </c>
      <c r="AH26" s="178">
        <f>AG26/Z26</f>
        <v>4515.4308093994778</v>
      </c>
      <c r="AI26" s="885"/>
      <c r="AJ26" s="885"/>
      <c r="AK26" s="885"/>
      <c r="AL26" s="885">
        <f t="shared" si="13"/>
        <v>0</v>
      </c>
      <c r="AM26" s="182" t="e">
        <f t="shared" ref="AM26:AM31" si="33">AG26/AL26</f>
        <v>#DIV/0!</v>
      </c>
      <c r="AN26" s="326">
        <v>22.5</v>
      </c>
      <c r="AO26" s="326">
        <v>30.7</v>
      </c>
      <c r="AP26" s="556">
        <v>1</v>
      </c>
      <c r="AQ26" s="556">
        <v>1</v>
      </c>
      <c r="AR26" s="556">
        <v>1</v>
      </c>
      <c r="AS26" s="356">
        <f t="shared" si="6"/>
        <v>1</v>
      </c>
      <c r="AU26" s="190">
        <v>23</v>
      </c>
      <c r="AV26" s="886" t="s">
        <v>11</v>
      </c>
      <c r="AW26" s="1092">
        <v>610</v>
      </c>
      <c r="AX26" s="1093">
        <v>1982400</v>
      </c>
      <c r="AY26" s="1093">
        <f t="shared" si="7"/>
        <v>3249.8360655737706</v>
      </c>
      <c r="AZ26" s="1103">
        <v>1073850</v>
      </c>
      <c r="BA26" s="1093">
        <f t="shared" si="8"/>
        <v>1760.4098360655737</v>
      </c>
      <c r="BB26" s="1093">
        <v>94380</v>
      </c>
      <c r="BC26" s="1093"/>
      <c r="BD26" s="1092">
        <f t="shared" si="24"/>
        <v>3150630</v>
      </c>
      <c r="BE26" s="1094">
        <f t="shared" si="9"/>
        <v>5164.9672131147545</v>
      </c>
      <c r="BF26" s="1102">
        <v>145</v>
      </c>
      <c r="BG26" s="1105">
        <v>55</v>
      </c>
      <c r="BH26" s="1106">
        <v>17.25</v>
      </c>
      <c r="BI26" s="1102">
        <f t="shared" si="31"/>
        <v>217.25</v>
      </c>
      <c r="BJ26" s="1097">
        <f t="shared" ref="BJ26:BJ31" si="34">BD26/BI26</f>
        <v>14502.324510932105</v>
      </c>
      <c r="BK26" s="1098">
        <v>20.8</v>
      </c>
      <c r="BL26" s="1099">
        <v>30.1</v>
      </c>
      <c r="BM26" s="578">
        <v>5</v>
      </c>
      <c r="BN26" s="578">
        <v>5</v>
      </c>
      <c r="BO26" s="579">
        <v>3</v>
      </c>
      <c r="BP26" s="356">
        <f t="shared" si="10"/>
        <v>4.333333333333333</v>
      </c>
    </row>
    <row r="27" spans="1:68" ht="25">
      <c r="A27" s="190">
        <v>24</v>
      </c>
      <c r="B27" s="174" t="s">
        <v>9</v>
      </c>
      <c r="C27" s="119">
        <v>230</v>
      </c>
      <c r="D27" s="178">
        <v>738550</v>
      </c>
      <c r="E27" s="178">
        <f t="shared" si="0"/>
        <v>3211.086956521739</v>
      </c>
      <c r="F27" s="178">
        <v>408850</v>
      </c>
      <c r="G27" s="179">
        <f t="shared" si="1"/>
        <v>1777.608695652174</v>
      </c>
      <c r="H27" s="178">
        <v>18700</v>
      </c>
      <c r="I27" s="178"/>
      <c r="J27" s="180">
        <f t="shared" si="2"/>
        <v>1166100</v>
      </c>
      <c r="K27" s="178">
        <f>J27/C27</f>
        <v>5070</v>
      </c>
      <c r="L27" s="885"/>
      <c r="M27" s="885"/>
      <c r="N27" s="885"/>
      <c r="O27" s="291">
        <v>124.5</v>
      </c>
      <c r="P27" s="182">
        <f t="shared" si="32"/>
        <v>9366.2650602409631</v>
      </c>
      <c r="Q27" s="326">
        <v>26.3</v>
      </c>
      <c r="R27" s="326">
        <v>35</v>
      </c>
      <c r="S27" s="579">
        <v>3</v>
      </c>
      <c r="T27" s="556">
        <v>1</v>
      </c>
      <c r="U27" s="568">
        <v>4</v>
      </c>
      <c r="V27" s="356">
        <f t="shared" si="3"/>
        <v>2.6666666666666665</v>
      </c>
      <c r="X27" s="190">
        <v>24</v>
      </c>
      <c r="Y27" s="886" t="s">
        <v>11</v>
      </c>
      <c r="Z27" s="1092">
        <v>572</v>
      </c>
      <c r="AA27" s="1093">
        <v>1595750</v>
      </c>
      <c r="AB27" s="1093">
        <f t="shared" si="4"/>
        <v>2789.7727272727275</v>
      </c>
      <c r="AC27" s="1093">
        <v>884020</v>
      </c>
      <c r="AD27" s="1093">
        <f t="shared" si="5"/>
        <v>1545.4895104895104</v>
      </c>
      <c r="AE27" s="1093">
        <v>63030</v>
      </c>
      <c r="AF27" s="1093">
        <v>5940</v>
      </c>
      <c r="AG27" s="1092">
        <f t="shared" si="16"/>
        <v>2548740</v>
      </c>
      <c r="AH27" s="1093">
        <f>AG27/Z27</f>
        <v>4455.8391608391612</v>
      </c>
      <c r="AI27" s="1095"/>
      <c r="AJ27" s="1095"/>
      <c r="AK27" s="1095"/>
      <c r="AL27" s="1095">
        <f t="shared" si="13"/>
        <v>0</v>
      </c>
      <c r="AM27" s="1097" t="e">
        <f t="shared" si="33"/>
        <v>#DIV/0!</v>
      </c>
      <c r="AN27" s="1100">
        <v>25.3</v>
      </c>
      <c r="AO27" s="1100">
        <v>29</v>
      </c>
      <c r="AP27" s="578">
        <v>5</v>
      </c>
      <c r="AQ27" s="578">
        <v>5</v>
      </c>
      <c r="AR27" s="578">
        <v>5</v>
      </c>
      <c r="AS27" s="356">
        <f t="shared" si="6"/>
        <v>5</v>
      </c>
      <c r="AU27" s="190">
        <v>24</v>
      </c>
      <c r="AV27" s="887" t="s">
        <v>669</v>
      </c>
      <c r="AW27" s="119">
        <v>318</v>
      </c>
      <c r="AX27" s="178">
        <v>933800</v>
      </c>
      <c r="AY27" s="178">
        <f t="shared" si="7"/>
        <v>2936.4779874213837</v>
      </c>
      <c r="AZ27" s="178">
        <v>507800</v>
      </c>
      <c r="BA27" s="179">
        <f t="shared" si="8"/>
        <v>1596.8553459119496</v>
      </c>
      <c r="BB27" s="179">
        <v>27940</v>
      </c>
      <c r="BC27" s="179"/>
      <c r="BD27" s="180">
        <f t="shared" si="24"/>
        <v>1469540</v>
      </c>
      <c r="BE27" s="181">
        <f t="shared" si="9"/>
        <v>4621.1949685534591</v>
      </c>
      <c r="BF27" s="291">
        <v>131</v>
      </c>
      <c r="BG27" s="291">
        <v>45</v>
      </c>
      <c r="BH27" s="291">
        <v>0</v>
      </c>
      <c r="BI27" s="291">
        <f>SUM(BF27:BH27)</f>
        <v>176</v>
      </c>
      <c r="BJ27" s="182">
        <f t="shared" si="34"/>
        <v>8349.6590909090901</v>
      </c>
      <c r="BK27" s="321">
        <v>20.399999999999999</v>
      </c>
      <c r="BL27" s="321">
        <v>28.9</v>
      </c>
      <c r="BM27" s="578">
        <v>5</v>
      </c>
      <c r="BN27" s="578">
        <v>5</v>
      </c>
      <c r="BO27" s="578">
        <v>5</v>
      </c>
      <c r="BP27" s="356">
        <f t="shared" si="10"/>
        <v>5</v>
      </c>
    </row>
    <row r="28" spans="1:68" ht="25">
      <c r="A28" s="190">
        <v>25</v>
      </c>
      <c r="B28" s="174" t="s">
        <v>10</v>
      </c>
      <c r="C28" s="119">
        <v>265</v>
      </c>
      <c r="D28" s="178">
        <v>848850</v>
      </c>
      <c r="E28" s="178">
        <f t="shared" si="0"/>
        <v>3203.2075471698113</v>
      </c>
      <c r="F28" s="178">
        <v>452650</v>
      </c>
      <c r="G28" s="179">
        <f t="shared" si="1"/>
        <v>1708.1132075471698</v>
      </c>
      <c r="H28" s="178">
        <v>22550</v>
      </c>
      <c r="I28" s="178"/>
      <c r="J28" s="180">
        <f t="shared" si="2"/>
        <v>1324050</v>
      </c>
      <c r="K28" s="181">
        <f>J28/C28</f>
        <v>4996.4150943396226</v>
      </c>
      <c r="L28" s="291"/>
      <c r="M28" s="291"/>
      <c r="N28" s="291"/>
      <c r="O28" s="291">
        <v>124.5</v>
      </c>
      <c r="P28" s="182">
        <f t="shared" si="32"/>
        <v>10634.939759036144</v>
      </c>
      <c r="Q28" s="326">
        <v>26</v>
      </c>
      <c r="R28" s="326">
        <v>34.700000000000003</v>
      </c>
      <c r="S28" s="579">
        <v>3</v>
      </c>
      <c r="T28" s="579">
        <v>3</v>
      </c>
      <c r="U28" s="568">
        <v>4</v>
      </c>
      <c r="V28" s="356">
        <f>SUM(S28:U28)/3</f>
        <v>3.3333333333333335</v>
      </c>
      <c r="X28" s="190">
        <v>25</v>
      </c>
      <c r="Y28" s="887" t="s">
        <v>669</v>
      </c>
      <c r="Z28" s="119">
        <v>659</v>
      </c>
      <c r="AA28" s="179">
        <v>1393200</v>
      </c>
      <c r="AB28" s="179">
        <f>AA28/Z28</f>
        <v>2114.112291350531</v>
      </c>
      <c r="AC28" s="179">
        <v>794950</v>
      </c>
      <c r="AD28" s="179">
        <f>AC28/Z28</f>
        <v>1206.2974203338392</v>
      </c>
      <c r="AE28" s="179">
        <v>44660</v>
      </c>
      <c r="AF28" s="573">
        <v>5940</v>
      </c>
      <c r="AG28" s="180">
        <f t="shared" si="16"/>
        <v>2238750</v>
      </c>
      <c r="AH28" s="181">
        <f>AG28/Z28</f>
        <v>3397.1927162367224</v>
      </c>
      <c r="AI28" s="291"/>
      <c r="AJ28" s="291"/>
      <c r="AK28" s="291"/>
      <c r="AL28" s="291">
        <f>SUM(AI28:AK28)</f>
        <v>0</v>
      </c>
      <c r="AM28" s="182" t="e">
        <f t="shared" si="33"/>
        <v>#DIV/0!</v>
      </c>
      <c r="AN28" s="326">
        <v>20.2</v>
      </c>
      <c r="AO28" s="326">
        <v>28.9</v>
      </c>
      <c r="AP28" s="578">
        <v>5</v>
      </c>
      <c r="AQ28" s="579">
        <v>3</v>
      </c>
      <c r="AR28" s="579">
        <v>3</v>
      </c>
      <c r="AS28" s="356">
        <f>SUM(AP28:AR28)/3</f>
        <v>3.6666666666666665</v>
      </c>
      <c r="AU28" s="190">
        <v>25</v>
      </c>
      <c r="AV28" s="174" t="s">
        <v>670</v>
      </c>
      <c r="AW28" s="119">
        <v>225</v>
      </c>
      <c r="AX28" s="178">
        <v>623750</v>
      </c>
      <c r="AY28" s="178">
        <f t="shared" si="7"/>
        <v>2772.2222222222222</v>
      </c>
      <c r="AZ28" s="179">
        <v>339050</v>
      </c>
      <c r="BA28" s="179">
        <f t="shared" si="8"/>
        <v>1506.8888888888889</v>
      </c>
      <c r="BB28" s="179">
        <v>16060</v>
      </c>
      <c r="BC28" s="179"/>
      <c r="BD28" s="180">
        <f t="shared" si="24"/>
        <v>978860</v>
      </c>
      <c r="BE28" s="181">
        <f t="shared" si="9"/>
        <v>4350.4888888888891</v>
      </c>
      <c r="BF28" s="291">
        <v>110</v>
      </c>
      <c r="BG28" s="847">
        <v>33</v>
      </c>
      <c r="BH28" s="842">
        <v>34.5</v>
      </c>
      <c r="BI28" s="291">
        <f t="shared" ref="BI28:BI33" si="35">SUM(BF28:BH28)</f>
        <v>177.5</v>
      </c>
      <c r="BJ28" s="182">
        <f t="shared" si="34"/>
        <v>5514.7042253521131</v>
      </c>
      <c r="BK28" s="321">
        <v>23</v>
      </c>
      <c r="BL28" s="321">
        <v>28.2</v>
      </c>
      <c r="BM28" s="579">
        <v>3</v>
      </c>
      <c r="BN28" s="579">
        <v>3</v>
      </c>
      <c r="BO28" s="579">
        <v>3</v>
      </c>
      <c r="BP28" s="356">
        <f>SUM(BM28:BO28)/3</f>
        <v>3</v>
      </c>
    </row>
    <row r="29" spans="1:68" ht="25">
      <c r="A29" s="190">
        <v>26</v>
      </c>
      <c r="B29" s="886" t="s">
        <v>11</v>
      </c>
      <c r="C29" s="1092">
        <v>407</v>
      </c>
      <c r="D29" s="1093">
        <v>1102550</v>
      </c>
      <c r="E29" s="1093">
        <f t="shared" si="0"/>
        <v>2708.9680589680588</v>
      </c>
      <c r="F29" s="1093">
        <v>639200</v>
      </c>
      <c r="G29" s="1093">
        <f t="shared" si="1"/>
        <v>1570.5159705159706</v>
      </c>
      <c r="H29" s="1093">
        <v>39050</v>
      </c>
      <c r="I29" s="1093"/>
      <c r="J29" s="1092">
        <f t="shared" si="2"/>
        <v>1780800</v>
      </c>
      <c r="K29" s="1094">
        <f t="shared" ref="K29:K34" si="36">J29/C29</f>
        <v>4375.4299754299755</v>
      </c>
      <c r="L29" s="1102"/>
      <c r="M29" s="1102"/>
      <c r="N29" s="1102"/>
      <c r="O29" s="1102">
        <v>125.5</v>
      </c>
      <c r="P29" s="1097">
        <f t="shared" si="32"/>
        <v>14189.641434262949</v>
      </c>
      <c r="Q29" s="1100">
        <v>26.7</v>
      </c>
      <c r="R29" s="1100">
        <v>35.6</v>
      </c>
      <c r="S29" s="579">
        <v>3</v>
      </c>
      <c r="T29" s="579">
        <v>3</v>
      </c>
      <c r="U29" s="568">
        <v>4</v>
      </c>
      <c r="V29" s="356">
        <f t="shared" ref="V29:V34" si="37">SUM(S29:U29)/3</f>
        <v>3.3333333333333335</v>
      </c>
      <c r="X29" s="190">
        <v>26</v>
      </c>
      <c r="Y29" s="174" t="s">
        <v>670</v>
      </c>
      <c r="Z29" s="119">
        <v>202</v>
      </c>
      <c r="AA29" s="179">
        <v>560400</v>
      </c>
      <c r="AB29" s="179">
        <f t="shared" ref="AB29:AB34" si="38">AA29/Z29</f>
        <v>2774.2574257425745</v>
      </c>
      <c r="AC29" s="179">
        <v>302700</v>
      </c>
      <c r="AD29" s="179">
        <f t="shared" ref="AD29:AD34" si="39">AC29/Z29</f>
        <v>1498.5148514851485</v>
      </c>
      <c r="AE29" s="179">
        <v>4950</v>
      </c>
      <c r="AF29" s="573"/>
      <c r="AG29" s="180">
        <f t="shared" si="16"/>
        <v>868050</v>
      </c>
      <c r="AH29" s="181">
        <f t="shared" ref="AH29:AH34" si="40">AG29/Z29</f>
        <v>4297.2772277227723</v>
      </c>
      <c r="AI29" s="291"/>
      <c r="AJ29" s="291"/>
      <c r="AK29" s="291"/>
      <c r="AL29" s="291">
        <f t="shared" ref="AL29:AL34" si="41">SUM(AI29:AK29)</f>
        <v>0</v>
      </c>
      <c r="AM29" s="182" t="e">
        <f t="shared" si="33"/>
        <v>#DIV/0!</v>
      </c>
      <c r="AN29" s="326">
        <v>21.5</v>
      </c>
      <c r="AO29" s="326">
        <v>28.3</v>
      </c>
      <c r="AP29" s="579">
        <v>3</v>
      </c>
      <c r="AQ29" s="579">
        <v>3</v>
      </c>
      <c r="AR29" s="579">
        <v>3</v>
      </c>
      <c r="AS29" s="356">
        <f t="shared" ref="AS29:AS34" si="42">SUM(AP29:AR29)/3</f>
        <v>3</v>
      </c>
      <c r="AU29" s="190">
        <v>26</v>
      </c>
      <c r="AV29" s="174" t="s">
        <v>7</v>
      </c>
      <c r="AW29" s="119">
        <v>192</v>
      </c>
      <c r="AX29" s="178">
        <v>573750</v>
      </c>
      <c r="AY29" s="178">
        <f t="shared" si="7"/>
        <v>2988.28125</v>
      </c>
      <c r="AZ29" s="801">
        <v>288750</v>
      </c>
      <c r="BA29" s="179">
        <f t="shared" si="8"/>
        <v>1503.90625</v>
      </c>
      <c r="BB29" s="179">
        <v>1650</v>
      </c>
      <c r="BC29" s="179"/>
      <c r="BD29" s="180">
        <f t="shared" si="24"/>
        <v>864150</v>
      </c>
      <c r="BE29" s="181">
        <f t="shared" si="9"/>
        <v>4500.78125</v>
      </c>
      <c r="BF29" s="291">
        <v>105.5</v>
      </c>
      <c r="BG29" s="847">
        <v>33</v>
      </c>
      <c r="BH29" s="842">
        <v>34.5</v>
      </c>
      <c r="BI29" s="291">
        <f t="shared" si="35"/>
        <v>173</v>
      </c>
      <c r="BJ29" s="182">
        <f t="shared" si="34"/>
        <v>4995.0867052023123</v>
      </c>
      <c r="BK29" s="321">
        <v>22.8</v>
      </c>
      <c r="BL29" s="321">
        <v>29.1</v>
      </c>
      <c r="BM29" s="579">
        <v>3</v>
      </c>
      <c r="BN29" s="556">
        <v>1</v>
      </c>
      <c r="BO29" s="578">
        <v>5</v>
      </c>
      <c r="BP29" s="356">
        <f t="shared" ref="BP29:BP34" si="43">SUM(BM29:BO29)/3</f>
        <v>3</v>
      </c>
    </row>
    <row r="30" spans="1:68" ht="25">
      <c r="A30" s="190">
        <v>27</v>
      </c>
      <c r="B30" s="887" t="s">
        <v>669</v>
      </c>
      <c r="C30" s="119">
        <v>341</v>
      </c>
      <c r="D30" s="178">
        <v>1007250</v>
      </c>
      <c r="E30" s="178">
        <f t="shared" si="0"/>
        <v>2953.8123167155427</v>
      </c>
      <c r="F30" s="178">
        <v>556800</v>
      </c>
      <c r="G30" s="179">
        <f t="shared" si="1"/>
        <v>1632.8445747800586</v>
      </c>
      <c r="H30" s="178">
        <v>30800</v>
      </c>
      <c r="I30" s="178"/>
      <c r="J30" s="180">
        <f t="shared" si="2"/>
        <v>1594850</v>
      </c>
      <c r="K30" s="181">
        <f t="shared" si="36"/>
        <v>4676.9794721407625</v>
      </c>
      <c r="L30" s="291"/>
      <c r="M30" s="291"/>
      <c r="N30" s="291"/>
      <c r="O30" s="291">
        <v>171</v>
      </c>
      <c r="P30" s="182">
        <f t="shared" si="32"/>
        <v>9326.6081871345032</v>
      </c>
      <c r="Q30" s="326">
        <v>26.4</v>
      </c>
      <c r="R30" s="326">
        <v>30.7</v>
      </c>
      <c r="S30" s="556">
        <v>1</v>
      </c>
      <c r="T30" s="556">
        <v>1</v>
      </c>
      <c r="U30" s="579">
        <v>3</v>
      </c>
      <c r="V30" s="356">
        <f t="shared" si="37"/>
        <v>1.6666666666666667</v>
      </c>
      <c r="X30" s="190">
        <v>27</v>
      </c>
      <c r="Y30" s="174" t="s">
        <v>7</v>
      </c>
      <c r="Z30" s="119">
        <v>100</v>
      </c>
      <c r="AA30" s="179">
        <v>297950</v>
      </c>
      <c r="AB30" s="179">
        <f t="shared" si="38"/>
        <v>2979.5</v>
      </c>
      <c r="AC30" s="179">
        <v>164800</v>
      </c>
      <c r="AD30" s="179">
        <f t="shared" si="39"/>
        <v>1648</v>
      </c>
      <c r="AE30" s="179">
        <v>234596</v>
      </c>
      <c r="AF30" s="573"/>
      <c r="AG30" s="180">
        <f t="shared" si="16"/>
        <v>697346</v>
      </c>
      <c r="AH30" s="181">
        <f t="shared" si="40"/>
        <v>6973.46</v>
      </c>
      <c r="AI30" s="291"/>
      <c r="AJ30" s="291"/>
      <c r="AK30" s="291"/>
      <c r="AL30" s="291">
        <f t="shared" si="41"/>
        <v>0</v>
      </c>
      <c r="AM30" s="182" t="e">
        <f t="shared" si="33"/>
        <v>#DIV/0!</v>
      </c>
      <c r="AN30" s="326">
        <v>22.3</v>
      </c>
      <c r="AO30" s="326">
        <v>25.2</v>
      </c>
      <c r="AP30" s="556">
        <v>1</v>
      </c>
      <c r="AQ30" s="556">
        <v>1</v>
      </c>
      <c r="AR30" s="556">
        <v>1</v>
      </c>
      <c r="AS30" s="356">
        <f t="shared" si="42"/>
        <v>1</v>
      </c>
      <c r="AU30" s="190">
        <v>27</v>
      </c>
      <c r="AV30" s="174" t="s">
        <v>8</v>
      </c>
      <c r="AW30" s="119">
        <v>136</v>
      </c>
      <c r="AX30" s="178">
        <v>422750</v>
      </c>
      <c r="AY30" s="178">
        <f t="shared" si="7"/>
        <v>3108.455882352941</v>
      </c>
      <c r="AZ30" s="801">
        <v>221050</v>
      </c>
      <c r="BA30" s="179">
        <f t="shared" si="8"/>
        <v>1625.3676470588234</v>
      </c>
      <c r="BB30" s="179">
        <v>4960</v>
      </c>
      <c r="BC30" s="179"/>
      <c r="BD30" s="180">
        <f t="shared" si="24"/>
        <v>648760</v>
      </c>
      <c r="BE30" s="181">
        <f t="shared" si="9"/>
        <v>4770.2941176470586</v>
      </c>
      <c r="BF30" s="291">
        <v>108.25</v>
      </c>
      <c r="BG30" s="847">
        <v>33</v>
      </c>
      <c r="BH30" s="842">
        <v>34.03</v>
      </c>
      <c r="BI30" s="291">
        <f t="shared" si="35"/>
        <v>175.28</v>
      </c>
      <c r="BJ30" s="182">
        <f t="shared" si="34"/>
        <v>3701.2779552715656</v>
      </c>
      <c r="BK30" s="321">
        <v>23.4</v>
      </c>
      <c r="BL30" s="321">
        <v>30.1</v>
      </c>
      <c r="BM30" s="578">
        <v>5</v>
      </c>
      <c r="BN30" s="556">
        <v>1</v>
      </c>
      <c r="BO30" s="556">
        <v>1</v>
      </c>
      <c r="BP30" s="356">
        <f t="shared" si="43"/>
        <v>2.3333333333333335</v>
      </c>
    </row>
    <row r="31" spans="1:68" ht="25">
      <c r="A31" s="190">
        <v>28</v>
      </c>
      <c r="B31" s="174" t="s">
        <v>670</v>
      </c>
      <c r="C31" s="119">
        <v>209</v>
      </c>
      <c r="D31" s="178">
        <v>547500</v>
      </c>
      <c r="E31" s="178">
        <f t="shared" si="0"/>
        <v>2619.6172248803828</v>
      </c>
      <c r="F31" s="178">
        <v>282400</v>
      </c>
      <c r="G31" s="179">
        <f t="shared" si="1"/>
        <v>1351.1961722488038</v>
      </c>
      <c r="H31" s="178">
        <v>2200</v>
      </c>
      <c r="I31" s="178"/>
      <c r="J31" s="180">
        <f t="shared" si="2"/>
        <v>832100</v>
      </c>
      <c r="K31" s="181">
        <f t="shared" si="36"/>
        <v>3981.3397129186601</v>
      </c>
      <c r="L31" s="291"/>
      <c r="M31" s="291"/>
      <c r="N31" s="291"/>
      <c r="O31" s="291">
        <v>162</v>
      </c>
      <c r="P31" s="182">
        <f t="shared" si="32"/>
        <v>5136.4197530864194</v>
      </c>
      <c r="Q31" s="326">
        <v>23.3</v>
      </c>
      <c r="R31" s="326">
        <v>27.8</v>
      </c>
      <c r="S31" s="578">
        <v>5</v>
      </c>
      <c r="T31" s="578">
        <v>5</v>
      </c>
      <c r="U31" s="578">
        <v>5</v>
      </c>
      <c r="V31" s="356">
        <f t="shared" si="37"/>
        <v>5</v>
      </c>
      <c r="X31" s="190">
        <v>28</v>
      </c>
      <c r="Y31" s="174" t="s">
        <v>8</v>
      </c>
      <c r="Z31" s="119">
        <v>229</v>
      </c>
      <c r="AA31" s="179">
        <v>602900</v>
      </c>
      <c r="AB31" s="179">
        <f t="shared" si="38"/>
        <v>2632.7510917030568</v>
      </c>
      <c r="AC31" s="179">
        <v>359350</v>
      </c>
      <c r="AD31" s="179">
        <f t="shared" si="39"/>
        <v>1569.2139737991267</v>
      </c>
      <c r="AE31" s="179">
        <v>28270</v>
      </c>
      <c r="AF31" s="573"/>
      <c r="AG31" s="180">
        <f t="shared" si="16"/>
        <v>990520</v>
      </c>
      <c r="AH31" s="181">
        <f t="shared" si="40"/>
        <v>4325.4148471615717</v>
      </c>
      <c r="AI31" s="291"/>
      <c r="AJ31" s="291"/>
      <c r="AK31" s="291"/>
      <c r="AL31" s="291">
        <f t="shared" si="41"/>
        <v>0</v>
      </c>
      <c r="AM31" s="182" t="e">
        <f t="shared" si="33"/>
        <v>#DIV/0!</v>
      </c>
      <c r="AN31" s="326">
        <v>19.5</v>
      </c>
      <c r="AO31" s="326">
        <v>28.5</v>
      </c>
      <c r="AP31" s="578">
        <v>5</v>
      </c>
      <c r="AQ31" s="578">
        <v>5</v>
      </c>
      <c r="AR31" s="579">
        <v>3</v>
      </c>
      <c r="AS31" s="356">
        <f t="shared" si="42"/>
        <v>4.333333333333333</v>
      </c>
      <c r="AU31" s="190">
        <v>28</v>
      </c>
      <c r="AV31" s="174" t="s">
        <v>9</v>
      </c>
      <c r="AW31" s="119">
        <v>312</v>
      </c>
      <c r="AX31" s="178">
        <v>945050</v>
      </c>
      <c r="AY31" s="178">
        <f t="shared" si="7"/>
        <v>3029.0064102564102</v>
      </c>
      <c r="AZ31" s="801">
        <v>492200</v>
      </c>
      <c r="BA31" s="179">
        <f t="shared" si="8"/>
        <v>1577.5641025641025</v>
      </c>
      <c r="BB31" s="179">
        <v>26510</v>
      </c>
      <c r="BC31" s="179"/>
      <c r="BD31" s="180">
        <f t="shared" si="24"/>
        <v>1463760</v>
      </c>
      <c r="BE31" s="181">
        <f t="shared" si="9"/>
        <v>4691.5384615384619</v>
      </c>
      <c r="BF31" s="291">
        <v>108.75</v>
      </c>
      <c r="BG31" s="847">
        <v>27</v>
      </c>
      <c r="BH31" s="842">
        <v>34.5</v>
      </c>
      <c r="BI31" s="291">
        <f t="shared" si="35"/>
        <v>170.25</v>
      </c>
      <c r="BJ31" s="182">
        <f t="shared" si="34"/>
        <v>8597.7092511013216</v>
      </c>
      <c r="BK31" s="321">
        <v>19.100000000000001</v>
      </c>
      <c r="BL31" s="321">
        <v>25.1</v>
      </c>
      <c r="BM31" s="578">
        <v>5</v>
      </c>
      <c r="BN31" s="579">
        <v>3</v>
      </c>
      <c r="BO31" s="579">
        <v>3</v>
      </c>
      <c r="BP31" s="356">
        <f t="shared" si="43"/>
        <v>3.6666666666666665</v>
      </c>
    </row>
    <row r="32" spans="1:68" ht="25">
      <c r="A32" s="190">
        <v>29</v>
      </c>
      <c r="B32" s="174" t="s">
        <v>7</v>
      </c>
      <c r="C32" s="119">
        <v>259</v>
      </c>
      <c r="D32" s="178">
        <v>771850</v>
      </c>
      <c r="E32" s="178">
        <f t="shared" si="0"/>
        <v>2980.1158301158302</v>
      </c>
      <c r="F32" s="178">
        <v>411350</v>
      </c>
      <c r="G32" s="179">
        <f t="shared" si="1"/>
        <v>1588.2239382239381</v>
      </c>
      <c r="H32" s="178">
        <v>1100</v>
      </c>
      <c r="I32" s="178"/>
      <c r="J32" s="180">
        <f t="shared" si="2"/>
        <v>1184300</v>
      </c>
      <c r="K32" s="181">
        <f t="shared" si="36"/>
        <v>4572.5868725868722</v>
      </c>
      <c r="L32" s="291"/>
      <c r="M32" s="291"/>
      <c r="N32" s="291"/>
      <c r="O32" s="291">
        <v>167</v>
      </c>
      <c r="P32" s="182">
        <f>J32/O32</f>
        <v>7091.6167664670656</v>
      </c>
      <c r="Q32" s="326">
        <v>21.2</v>
      </c>
      <c r="R32" s="326">
        <v>27.2</v>
      </c>
      <c r="S32" s="579">
        <v>3</v>
      </c>
      <c r="T32" s="579">
        <v>3</v>
      </c>
      <c r="U32" s="579">
        <v>3</v>
      </c>
      <c r="V32" s="356">
        <f t="shared" si="37"/>
        <v>3</v>
      </c>
      <c r="X32" s="190">
        <v>29</v>
      </c>
      <c r="Y32" s="174" t="s">
        <v>9</v>
      </c>
      <c r="Z32" s="119">
        <v>249</v>
      </c>
      <c r="AA32" s="179">
        <v>729600</v>
      </c>
      <c r="AB32" s="179">
        <f t="shared" si="38"/>
        <v>2930.1204819277109</v>
      </c>
      <c r="AC32" s="179">
        <v>399500</v>
      </c>
      <c r="AD32" s="179">
        <f t="shared" si="39"/>
        <v>1604.4176706827309</v>
      </c>
      <c r="AE32" s="179">
        <v>18040</v>
      </c>
      <c r="AF32" s="573">
        <v>2970</v>
      </c>
      <c r="AG32" s="180">
        <f t="shared" si="16"/>
        <v>1150110</v>
      </c>
      <c r="AH32" s="181">
        <f t="shared" si="40"/>
        <v>4618.9156626506028</v>
      </c>
      <c r="AI32" s="291"/>
      <c r="AJ32" s="291"/>
      <c r="AK32" s="291"/>
      <c r="AL32" s="291">
        <f t="shared" si="41"/>
        <v>0</v>
      </c>
      <c r="AM32" s="182" t="e">
        <f>AG32/AL32</f>
        <v>#DIV/0!</v>
      </c>
      <c r="AN32" s="326">
        <v>19.8</v>
      </c>
      <c r="AO32" s="326">
        <v>30.6</v>
      </c>
      <c r="AP32" s="578">
        <v>5</v>
      </c>
      <c r="AQ32" s="579">
        <v>3</v>
      </c>
      <c r="AR32" s="579">
        <v>3</v>
      </c>
      <c r="AS32" s="356">
        <f t="shared" si="42"/>
        <v>3.6666666666666665</v>
      </c>
      <c r="AU32" s="190">
        <v>29</v>
      </c>
      <c r="AV32" s="174" t="s">
        <v>10</v>
      </c>
      <c r="AW32" s="119">
        <v>311</v>
      </c>
      <c r="AX32" s="178">
        <v>986850</v>
      </c>
      <c r="AY32" s="178">
        <f t="shared" si="7"/>
        <v>3173.1511254019292</v>
      </c>
      <c r="AZ32" s="801">
        <v>518650</v>
      </c>
      <c r="BA32" s="179">
        <f t="shared" si="8"/>
        <v>1667.684887459807</v>
      </c>
      <c r="BB32" s="179">
        <v>48510</v>
      </c>
      <c r="BC32" s="179"/>
      <c r="BD32" s="180">
        <f t="shared" si="24"/>
        <v>1554010</v>
      </c>
      <c r="BE32" s="181">
        <f t="shared" si="9"/>
        <v>4996.8167202572349</v>
      </c>
      <c r="BF32" s="291">
        <v>140</v>
      </c>
      <c r="BG32" s="847">
        <v>39</v>
      </c>
      <c r="BH32" s="842">
        <v>17</v>
      </c>
      <c r="BI32" s="291">
        <f t="shared" si="35"/>
        <v>196</v>
      </c>
      <c r="BJ32" s="182">
        <f>BD32/BI32</f>
        <v>7928.6224489795923</v>
      </c>
      <c r="BK32" s="322">
        <v>20.2</v>
      </c>
      <c r="BL32" s="321">
        <v>24.5</v>
      </c>
      <c r="BM32" s="579">
        <v>3</v>
      </c>
      <c r="BN32" s="556">
        <v>1</v>
      </c>
      <c r="BO32" s="556">
        <v>1</v>
      </c>
      <c r="BP32" s="356">
        <f t="shared" si="43"/>
        <v>1.6666666666666667</v>
      </c>
    </row>
    <row r="33" spans="1:69" ht="25">
      <c r="A33" s="190">
        <v>30</v>
      </c>
      <c r="B33" s="174" t="s">
        <v>8</v>
      </c>
      <c r="C33" s="119">
        <v>322</v>
      </c>
      <c r="D33" s="178">
        <v>741700</v>
      </c>
      <c r="E33" s="178">
        <f t="shared" si="0"/>
        <v>2303.4161490683232</v>
      </c>
      <c r="F33" s="178">
        <v>425200</v>
      </c>
      <c r="G33" s="179">
        <f t="shared" si="1"/>
        <v>1320.4968944099378</v>
      </c>
      <c r="H33" s="178">
        <v>49500</v>
      </c>
      <c r="I33" s="178"/>
      <c r="J33" s="180">
        <f t="shared" si="2"/>
        <v>1216400</v>
      </c>
      <c r="K33" s="181">
        <f t="shared" si="36"/>
        <v>3777.6397515527951</v>
      </c>
      <c r="L33" s="291"/>
      <c r="M33" s="291"/>
      <c r="N33" s="291"/>
      <c r="O33" s="291">
        <v>178</v>
      </c>
      <c r="P33" s="182">
        <f>J33/O33</f>
        <v>6833.7078651685397</v>
      </c>
      <c r="Q33" s="326">
        <v>22.3</v>
      </c>
      <c r="R33" s="326">
        <v>27.7</v>
      </c>
      <c r="S33" s="578">
        <v>5</v>
      </c>
      <c r="T33" s="578">
        <v>5</v>
      </c>
      <c r="U33" s="578">
        <v>5</v>
      </c>
      <c r="V33" s="356">
        <f t="shared" si="37"/>
        <v>5</v>
      </c>
      <c r="X33" s="190">
        <v>30</v>
      </c>
      <c r="Y33" s="174" t="s">
        <v>10</v>
      </c>
      <c r="Z33" s="119">
        <v>371</v>
      </c>
      <c r="AA33" s="179">
        <v>1347850</v>
      </c>
      <c r="AB33" s="179">
        <f t="shared" si="38"/>
        <v>3633.0188679245284</v>
      </c>
      <c r="AC33" s="179">
        <v>653450</v>
      </c>
      <c r="AD33" s="179">
        <f t="shared" si="39"/>
        <v>1761.3207547169811</v>
      </c>
      <c r="AE33" s="179">
        <v>25850</v>
      </c>
      <c r="AF33" s="573"/>
      <c r="AG33" s="180">
        <f t="shared" si="16"/>
        <v>2027150</v>
      </c>
      <c r="AH33" s="181">
        <f t="shared" si="40"/>
        <v>5464.0161725067383</v>
      </c>
      <c r="AI33" s="291"/>
      <c r="AJ33" s="291"/>
      <c r="AK33" s="291"/>
      <c r="AL33" s="291">
        <f t="shared" si="41"/>
        <v>0</v>
      </c>
      <c r="AM33" s="182" t="e">
        <f>AG33/AL33</f>
        <v>#DIV/0!</v>
      </c>
      <c r="AN33" s="326">
        <v>23.5</v>
      </c>
      <c r="AO33" s="326">
        <v>30.3</v>
      </c>
      <c r="AP33" s="578">
        <v>5</v>
      </c>
      <c r="AQ33" s="556">
        <v>1</v>
      </c>
      <c r="AR33" s="556">
        <v>1</v>
      </c>
      <c r="AS33" s="356">
        <f t="shared" si="42"/>
        <v>2.3333333333333335</v>
      </c>
      <c r="AU33" s="190">
        <v>30</v>
      </c>
      <c r="AV33" s="886" t="s">
        <v>11</v>
      </c>
      <c r="AW33" s="1092">
        <v>364</v>
      </c>
      <c r="AX33" s="1093">
        <v>1046200</v>
      </c>
      <c r="AY33" s="1093">
        <f t="shared" si="7"/>
        <v>2874.1758241758243</v>
      </c>
      <c r="AZ33" s="1103">
        <v>556800</v>
      </c>
      <c r="BA33" s="1093">
        <f t="shared" si="8"/>
        <v>1529.6703296703297</v>
      </c>
      <c r="BB33" s="1093">
        <v>33990</v>
      </c>
      <c r="BC33" s="1093"/>
      <c r="BD33" s="1092">
        <f t="shared" si="24"/>
        <v>1636990</v>
      </c>
      <c r="BE33" s="1094">
        <f t="shared" si="9"/>
        <v>4497.2252747252751</v>
      </c>
      <c r="BF33" s="1102">
        <v>139.5</v>
      </c>
      <c r="BG33" s="1105">
        <v>61</v>
      </c>
      <c r="BH33" s="1106">
        <v>17.25</v>
      </c>
      <c r="BI33" s="1102">
        <f t="shared" si="35"/>
        <v>217.75</v>
      </c>
      <c r="BJ33" s="1097">
        <f>BD33/BI33</f>
        <v>7517.7497129735939</v>
      </c>
      <c r="BK33" s="1098">
        <v>19.5</v>
      </c>
      <c r="BL33" s="1099">
        <v>22.9</v>
      </c>
      <c r="BM33" s="556">
        <v>1</v>
      </c>
      <c r="BN33" s="579">
        <v>3</v>
      </c>
      <c r="BO33" s="579">
        <v>3</v>
      </c>
      <c r="BP33" s="356">
        <f t="shared" si="43"/>
        <v>2.3333333333333335</v>
      </c>
    </row>
    <row r="34" spans="1:69" ht="26" thickBot="1">
      <c r="A34" s="889">
        <v>31</v>
      </c>
      <c r="B34" s="174" t="s">
        <v>9</v>
      </c>
      <c r="C34" s="119">
        <v>259</v>
      </c>
      <c r="D34" s="178">
        <v>650700</v>
      </c>
      <c r="E34" s="178">
        <f t="shared" si="0"/>
        <v>2512.3552123552122</v>
      </c>
      <c r="F34" s="178">
        <v>362800</v>
      </c>
      <c r="G34" s="179">
        <f t="shared" si="1"/>
        <v>1400.7722007722007</v>
      </c>
      <c r="H34" s="178">
        <v>29650</v>
      </c>
      <c r="I34" s="178"/>
      <c r="J34" s="180">
        <f t="shared" si="2"/>
        <v>1043150</v>
      </c>
      <c r="K34" s="181">
        <f t="shared" si="36"/>
        <v>4027.6061776061774</v>
      </c>
      <c r="L34" s="291"/>
      <c r="M34" s="291"/>
      <c r="N34" s="291"/>
      <c r="O34" s="291">
        <v>124.5</v>
      </c>
      <c r="P34" s="182">
        <f>J34/O34</f>
        <v>8378.7148594377504</v>
      </c>
      <c r="Q34" s="326">
        <v>23.5</v>
      </c>
      <c r="R34" s="326">
        <v>31.1</v>
      </c>
      <c r="S34" s="578">
        <v>5</v>
      </c>
      <c r="T34" s="578">
        <v>5</v>
      </c>
      <c r="U34" s="579">
        <v>3</v>
      </c>
      <c r="V34" s="357">
        <f t="shared" si="37"/>
        <v>4.333333333333333</v>
      </c>
      <c r="X34" s="889">
        <v>31</v>
      </c>
      <c r="Y34" s="886" t="s">
        <v>11</v>
      </c>
      <c r="Z34" s="1092">
        <v>521</v>
      </c>
      <c r="AA34" s="1093">
        <v>1455450</v>
      </c>
      <c r="AB34" s="1093">
        <f t="shared" si="38"/>
        <v>2793.570057581574</v>
      </c>
      <c r="AC34" s="1093">
        <v>765150</v>
      </c>
      <c r="AD34" s="1093">
        <f t="shared" si="39"/>
        <v>1468.6180422264874</v>
      </c>
      <c r="AE34" s="1093">
        <v>66880</v>
      </c>
      <c r="AF34" s="1101"/>
      <c r="AG34" s="1092">
        <f t="shared" si="16"/>
        <v>2287480</v>
      </c>
      <c r="AH34" s="1094">
        <f t="shared" si="40"/>
        <v>4390.5566218809981</v>
      </c>
      <c r="AI34" s="1102"/>
      <c r="AJ34" s="1102"/>
      <c r="AK34" s="1102"/>
      <c r="AL34" s="1102">
        <f t="shared" si="41"/>
        <v>0</v>
      </c>
      <c r="AM34" s="1097" t="e">
        <f>AG34/AL34</f>
        <v>#DIV/0!</v>
      </c>
      <c r="AN34" s="1100">
        <v>21.7</v>
      </c>
      <c r="AO34" s="1100">
        <v>28</v>
      </c>
      <c r="AP34" s="556">
        <v>1</v>
      </c>
      <c r="AQ34" s="579">
        <v>3</v>
      </c>
      <c r="AR34" s="578">
        <v>5</v>
      </c>
      <c r="AS34" s="357">
        <f t="shared" si="42"/>
        <v>3</v>
      </c>
      <c r="AU34" s="889">
        <v>31</v>
      </c>
      <c r="AV34" s="887" t="s">
        <v>669</v>
      </c>
      <c r="AW34" s="119">
        <v>521</v>
      </c>
      <c r="AX34" s="178">
        <v>1587200</v>
      </c>
      <c r="AY34" s="178">
        <f t="shared" si="7"/>
        <v>3046.4491362763915</v>
      </c>
      <c r="AZ34" s="178">
        <v>857200</v>
      </c>
      <c r="BA34" s="179">
        <f t="shared" si="8"/>
        <v>1645.2975047984644</v>
      </c>
      <c r="BB34" s="179">
        <v>42240</v>
      </c>
      <c r="BC34" s="179"/>
      <c r="BD34" s="180">
        <f t="shared" si="24"/>
        <v>2486640</v>
      </c>
      <c r="BE34" s="181">
        <f t="shared" si="9"/>
        <v>4772.8214971209209</v>
      </c>
      <c r="BF34" s="291">
        <v>130</v>
      </c>
      <c r="BG34" s="291">
        <v>55</v>
      </c>
      <c r="BH34" s="291">
        <v>0</v>
      </c>
      <c r="BI34" s="291">
        <f>SUM(BF34:BH34)</f>
        <v>185</v>
      </c>
      <c r="BJ34" s="182">
        <f>BD34/BI34</f>
        <v>13441.297297297297</v>
      </c>
      <c r="BK34" s="326">
        <v>19.3</v>
      </c>
      <c r="BL34" s="326">
        <v>26.9</v>
      </c>
      <c r="BM34" s="579">
        <v>3</v>
      </c>
      <c r="BN34" s="579">
        <v>3</v>
      </c>
      <c r="BO34" s="579">
        <v>3</v>
      </c>
      <c r="BP34" s="357">
        <f t="shared" si="43"/>
        <v>3</v>
      </c>
    </row>
    <row r="35" spans="1:69" ht="24" thickTop="1" thickBot="1">
      <c r="A35" s="903" t="s">
        <v>3</v>
      </c>
      <c r="B35" s="898"/>
      <c r="C35" s="899">
        <f>SUM(C4:C34)</f>
        <v>11093</v>
      </c>
      <c r="D35" s="925">
        <f>SUM(D4:D34)</f>
        <v>31425950</v>
      </c>
      <c r="E35" s="925">
        <f>D35/C35</f>
        <v>2832.9532137383935</v>
      </c>
      <c r="F35" s="925">
        <f>SUM(F4:F34)</f>
        <v>17305250</v>
      </c>
      <c r="G35" s="899">
        <f>F35/C35</f>
        <v>1560.015324979717</v>
      </c>
      <c r="H35" s="899">
        <f>SUM(H4:H34)</f>
        <v>618150</v>
      </c>
      <c r="I35" s="899">
        <f>SUM(I4:I34)</f>
        <v>0</v>
      </c>
      <c r="J35" s="899">
        <f>SUM(J4:J34)</f>
        <v>49349350</v>
      </c>
      <c r="K35" s="899">
        <f>J35/C35</f>
        <v>4448.6928693770842</v>
      </c>
      <c r="L35" s="899">
        <f>SUM(L4:L34)</f>
        <v>0</v>
      </c>
      <c r="M35" s="899">
        <f>SUM(M4:M34)</f>
        <v>0</v>
      </c>
      <c r="N35" s="899">
        <f>SUM(N4:N34)</f>
        <v>0</v>
      </c>
      <c r="O35" s="899">
        <f>SUM(O4:O34)</f>
        <v>4578.5</v>
      </c>
      <c r="P35" s="912">
        <f>J35/O35</f>
        <v>10778.49732445124</v>
      </c>
      <c r="Q35" s="913">
        <f t="shared" ref="Q35:V35" si="44">SUM(Q4:Q34)</f>
        <v>743.39999999999986</v>
      </c>
      <c r="R35" s="914">
        <f t="shared" si="44"/>
        <v>956.9000000000002</v>
      </c>
      <c r="S35" s="914">
        <f t="shared" si="44"/>
        <v>103</v>
      </c>
      <c r="T35" s="914">
        <f t="shared" si="44"/>
        <v>97</v>
      </c>
      <c r="U35" s="914">
        <f t="shared" si="44"/>
        <v>115</v>
      </c>
      <c r="V35" s="915">
        <f t="shared" si="44"/>
        <v>105</v>
      </c>
      <c r="X35" s="903" t="s">
        <v>3</v>
      </c>
      <c r="Y35" s="898"/>
      <c r="Z35" s="899">
        <f>SUM(Z4:Z34)</f>
        <v>13891</v>
      </c>
      <c r="AA35" s="925">
        <f>SUM(AA4:AA34)</f>
        <v>39145000</v>
      </c>
      <c r="AB35" s="899">
        <f>AA35/Z35</f>
        <v>2818.0116622273413</v>
      </c>
      <c r="AC35" s="925">
        <f>SUM(AC4:AC34)</f>
        <v>20918310</v>
      </c>
      <c r="AD35" s="899">
        <f>AC35/Z35</f>
        <v>1505.8894248074294</v>
      </c>
      <c r="AE35" s="899">
        <f>SUM(AE4:AE34)</f>
        <v>1313036</v>
      </c>
      <c r="AF35" s="899">
        <f>SUM(AF4:AF34)</f>
        <v>86130</v>
      </c>
      <c r="AG35" s="899">
        <f>SUM(AG4:AG34)</f>
        <v>61462476</v>
      </c>
      <c r="AH35" s="899">
        <f>AG35/Z35</f>
        <v>4424.6257288892084</v>
      </c>
      <c r="AI35" s="899">
        <f>SUM(AI4:AI34)</f>
        <v>0</v>
      </c>
      <c r="AJ35" s="899">
        <f>SUM(AJ4:AJ34)</f>
        <v>0</v>
      </c>
      <c r="AK35" s="899">
        <f>SUM(AK4:AK34)</f>
        <v>0</v>
      </c>
      <c r="AL35" s="899">
        <f>SUM(AL4:AL34)</f>
        <v>0</v>
      </c>
      <c r="AM35" s="912" t="e">
        <f>AG35/AL35</f>
        <v>#DIV/0!</v>
      </c>
      <c r="AN35" s="913">
        <f t="shared" ref="AN35:AS35" si="45">SUM(AN4:AN34)</f>
        <v>683.4</v>
      </c>
      <c r="AO35" s="914">
        <f t="shared" si="45"/>
        <v>881.70000000000016</v>
      </c>
      <c r="AP35" s="914">
        <f t="shared" si="45"/>
        <v>103</v>
      </c>
      <c r="AQ35" s="914">
        <f t="shared" si="45"/>
        <v>85</v>
      </c>
      <c r="AR35" s="914">
        <f t="shared" si="45"/>
        <v>95</v>
      </c>
      <c r="AS35" s="915">
        <f t="shared" si="45"/>
        <v>94.333333333333329</v>
      </c>
      <c r="AU35" s="903" t="s">
        <v>3</v>
      </c>
      <c r="AV35" s="898"/>
      <c r="AW35" s="899">
        <f>SUM(AW4:AW34)</f>
        <v>14328</v>
      </c>
      <c r="AX35" s="925">
        <f>SUM(AX4:AX34)</f>
        <v>43420340</v>
      </c>
      <c r="AY35" s="925">
        <f>AX35/AW35</f>
        <v>3030.4536571747626</v>
      </c>
      <c r="AZ35" s="925">
        <f>SUM(AZ4:AZ34)</f>
        <v>22815000</v>
      </c>
      <c r="BA35" s="899">
        <f>AZ35/AW35</f>
        <v>1592.3366834170854</v>
      </c>
      <c r="BB35" s="899">
        <f>SUM(BB4:BB34)</f>
        <v>1474670</v>
      </c>
      <c r="BC35" s="899">
        <f>SUM(BC4:BC34)</f>
        <v>11880</v>
      </c>
      <c r="BD35" s="899">
        <f>SUM(BD4:BD34)</f>
        <v>67721890</v>
      </c>
      <c r="BE35" s="899">
        <f>BD35/AW35</f>
        <v>4726.541736460078</v>
      </c>
      <c r="BF35" s="899">
        <f>SUM(BF4:BF34)</f>
        <v>3817</v>
      </c>
      <c r="BG35" s="899">
        <f>SUM(BG4:BG34)</f>
        <v>1289</v>
      </c>
      <c r="BH35" s="899">
        <f>SUM(BH4:BH34)</f>
        <v>1366.56</v>
      </c>
      <c r="BI35" s="899">
        <f>SUM(BI4:BI34)</f>
        <v>6472.56</v>
      </c>
      <c r="BJ35" s="912">
        <f>BD35/BI35</f>
        <v>10462.921935061242</v>
      </c>
      <c r="BK35" s="913">
        <f t="shared" ref="BK35:BP35" si="46">SUM(BK4:BK34)</f>
        <v>668.49999999999989</v>
      </c>
      <c r="BL35" s="914">
        <f t="shared" si="46"/>
        <v>893.3</v>
      </c>
      <c r="BM35" s="914">
        <f t="shared" si="46"/>
        <v>115</v>
      </c>
      <c r="BN35" s="914">
        <f t="shared" si="46"/>
        <v>103</v>
      </c>
      <c r="BO35" s="914">
        <f t="shared" si="46"/>
        <v>99</v>
      </c>
      <c r="BP35" s="915">
        <f t="shared" si="46"/>
        <v>105.66666666666666</v>
      </c>
    </row>
    <row r="36" spans="1:69" ht="27" thickTop="1" thickBot="1">
      <c r="A36" s="904" t="s">
        <v>667</v>
      </c>
      <c r="B36" s="906"/>
      <c r="C36" s="906"/>
      <c r="D36" s="926">
        <f>D35/1.1</f>
        <v>28569045.454545453</v>
      </c>
      <c r="E36" s="907">
        <f t="shared" ref="E36:K36" si="47">E35/1.1</f>
        <v>2575.4120124894484</v>
      </c>
      <c r="F36" s="926">
        <f t="shared" si="47"/>
        <v>15732045.454545453</v>
      </c>
      <c r="G36" s="907">
        <f t="shared" si="47"/>
        <v>1418.1957499815608</v>
      </c>
      <c r="H36" s="907">
        <f t="shared" si="47"/>
        <v>561954.54545454541</v>
      </c>
      <c r="I36" s="907">
        <f t="shared" si="47"/>
        <v>0</v>
      </c>
      <c r="J36" s="908">
        <f t="shared" si="47"/>
        <v>44863045.454545453</v>
      </c>
      <c r="K36" s="907">
        <f t="shared" si="47"/>
        <v>4044.2662448882579</v>
      </c>
      <c r="L36" s="906"/>
      <c r="M36" s="906"/>
      <c r="N36" s="906"/>
      <c r="O36" s="906"/>
      <c r="P36" s="907">
        <f>P35/1.1</f>
        <v>9798.6339313193093</v>
      </c>
      <c r="Q36" s="389">
        <f>Q35/W36</f>
        <v>23.980645161290319</v>
      </c>
      <c r="R36" s="910">
        <f>R35/W36</f>
        <v>30.867741935483878</v>
      </c>
      <c r="S36" s="918">
        <f>S35/W36</f>
        <v>3.3225806451612905</v>
      </c>
      <c r="T36" s="918">
        <f>T35/W36</f>
        <v>3.129032258064516</v>
      </c>
      <c r="U36" s="918">
        <f>U35/W36</f>
        <v>3.7096774193548385</v>
      </c>
      <c r="V36" s="919">
        <f>V35/W36</f>
        <v>3.3870967741935485</v>
      </c>
      <c r="W36">
        <v>31</v>
      </c>
      <c r="X36" s="904" t="s">
        <v>667</v>
      </c>
      <c r="Y36" s="906"/>
      <c r="Z36" s="906"/>
      <c r="AA36" s="907">
        <f>AA35/1.1</f>
        <v>35586363.636363633</v>
      </c>
      <c r="AB36" s="907">
        <f t="shared" ref="AB36:AH36" si="48">AB35/1.1</f>
        <v>2561.8287838430374</v>
      </c>
      <c r="AC36" s="907">
        <f t="shared" si="48"/>
        <v>19016645.454545453</v>
      </c>
      <c r="AD36" s="907">
        <f t="shared" si="48"/>
        <v>1368.9903861885721</v>
      </c>
      <c r="AE36" s="907">
        <f t="shared" si="48"/>
        <v>1193669.0909090908</v>
      </c>
      <c r="AF36" s="907">
        <f t="shared" si="48"/>
        <v>78300</v>
      </c>
      <c r="AG36" s="908">
        <f t="shared" si="48"/>
        <v>55874978.18181818</v>
      </c>
      <c r="AH36" s="907">
        <f t="shared" si="48"/>
        <v>4022.3870262629166</v>
      </c>
      <c r="AI36" s="906"/>
      <c r="AJ36" s="906"/>
      <c r="AK36" s="906"/>
      <c r="AL36" s="906"/>
      <c r="AM36" s="907" t="e">
        <f>AM35/1.1</f>
        <v>#DIV/0!</v>
      </c>
      <c r="AN36" s="389">
        <f>AN35/AT36</f>
        <v>22.045161290322579</v>
      </c>
      <c r="AO36" s="910">
        <f>AO35/AT36</f>
        <v>28.441935483870974</v>
      </c>
      <c r="AP36" s="918">
        <f>AP35/AT36</f>
        <v>3.3225806451612905</v>
      </c>
      <c r="AQ36" s="918">
        <f>AQ35/AT36</f>
        <v>2.7419354838709675</v>
      </c>
      <c r="AR36" s="918">
        <f>AR35/AT36</f>
        <v>3.064516129032258</v>
      </c>
      <c r="AS36" s="919">
        <f>AS35/AT36</f>
        <v>3.043010752688172</v>
      </c>
      <c r="AT36">
        <v>31</v>
      </c>
      <c r="AU36" s="904" t="s">
        <v>667</v>
      </c>
      <c r="AV36" s="906"/>
      <c r="AW36" s="906"/>
      <c r="AX36" s="907">
        <f>AX35/1.1</f>
        <v>39473036.36363636</v>
      </c>
      <c r="AY36" s="907">
        <f t="shared" ref="AY36:BE36" si="49">AY35/1.1</f>
        <v>2754.9578701588748</v>
      </c>
      <c r="AZ36" s="907">
        <f t="shared" si="49"/>
        <v>20740909.09090909</v>
      </c>
      <c r="BA36" s="907">
        <f t="shared" si="49"/>
        <v>1447.5788031064412</v>
      </c>
      <c r="BB36" s="907">
        <f t="shared" si="49"/>
        <v>1340609.0909090908</v>
      </c>
      <c r="BC36" s="907">
        <f t="shared" si="49"/>
        <v>10800</v>
      </c>
      <c r="BD36" s="908">
        <f t="shared" si="49"/>
        <v>61565354.545454539</v>
      </c>
      <c r="BE36" s="907">
        <f t="shared" si="49"/>
        <v>4296.856124054616</v>
      </c>
      <c r="BF36" s="906"/>
      <c r="BG36" s="906"/>
      <c r="BH36" s="906"/>
      <c r="BI36" s="906"/>
      <c r="BJ36" s="907">
        <f>BJ35/1.1</f>
        <v>9511.7472136920369</v>
      </c>
      <c r="BK36" s="389">
        <f>BK35/BQ36</f>
        <v>21.564516129032253</v>
      </c>
      <c r="BL36" s="910">
        <f>BL35/BQ36</f>
        <v>28.816129032258065</v>
      </c>
      <c r="BM36" s="918">
        <f>BM35/BQ36</f>
        <v>3.7096774193548385</v>
      </c>
      <c r="BN36" s="918">
        <f>BN35/BQ36</f>
        <v>3.3225806451612905</v>
      </c>
      <c r="BO36" s="918">
        <f>BO35/BQ36</f>
        <v>3.193548387096774</v>
      </c>
      <c r="BP36" s="919">
        <f>BP35/BQ36</f>
        <v>3.408602150537634</v>
      </c>
      <c r="BQ36">
        <v>31</v>
      </c>
    </row>
    <row r="37" spans="1:69" s="1035" customFormat="1" ht="37" customHeight="1" thickTop="1">
      <c r="AF37" s="1035" t="s">
        <v>728</v>
      </c>
      <c r="AG37" s="1074">
        <f>AG36/J36</f>
        <v>1.2454566473519915</v>
      </c>
      <c r="AH37" s="1529">
        <f>AG36-J36</f>
        <v>11011932.727272727</v>
      </c>
      <c r="AI37" s="1530"/>
      <c r="AS37" s="1074">
        <f>AS36/V36</f>
        <v>0.89841269841269833</v>
      </c>
      <c r="BC37" s="1035" t="s">
        <v>728</v>
      </c>
      <c r="BD37" s="1074">
        <f>BD36/J36</f>
        <v>1.3722954810954955</v>
      </c>
      <c r="BE37" s="1529">
        <f>BD36-J36</f>
        <v>16702309.090909086</v>
      </c>
      <c r="BF37" s="1530"/>
      <c r="BP37" s="1074">
        <f>BP36/V36</f>
        <v>1.0063492063492061</v>
      </c>
    </row>
    <row r="38" spans="1:69" s="1035" customFormat="1" ht="37" customHeight="1">
      <c r="BC38" s="1035" t="s">
        <v>729</v>
      </c>
      <c r="BD38" s="1074">
        <f>BD36/AG36</f>
        <v>1.1018412274832532</v>
      </c>
      <c r="BE38" s="1527">
        <f>BD36-AG36</f>
        <v>5690376.3636363596</v>
      </c>
      <c r="BF38" s="1528"/>
      <c r="BP38" s="1074">
        <f>BP36/AS36</f>
        <v>1.1201413427561837</v>
      </c>
    </row>
    <row r="39" spans="1:69" ht="37" customHeight="1"/>
    <row r="40" spans="1:69" ht="37" customHeight="1"/>
  </sheetData>
  <mergeCells count="6">
    <mergeCell ref="BE38:BF38"/>
    <mergeCell ref="A2:V2"/>
    <mergeCell ref="X2:AS2"/>
    <mergeCell ref="AU2:BP2"/>
    <mergeCell ref="AH37:AI37"/>
    <mergeCell ref="BE37:BF37"/>
  </mergeCells>
  <phoneticPr fontId="1"/>
  <pageMargins left="0.7" right="0.7" top="0.75" bottom="0.75" header="0.3" footer="0.3"/>
  <pageSetup paperSize="8"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1D3B-6021-0843-8396-0B61F309701B}">
  <sheetPr>
    <tabColor rgb="FFFFC000"/>
    <pageSetUpPr fitToPage="1"/>
  </sheetPr>
  <dimension ref="A1:DN113"/>
  <sheetViews>
    <sheetView topLeftCell="CA1" zoomScale="43" workbookViewId="0"/>
  </sheetViews>
  <sheetFormatPr baseColWidth="10" defaultColWidth="9" defaultRowHeight="16"/>
  <cols>
    <col min="1" max="1" width="8.1640625" style="1" customWidth="1"/>
    <col min="2" max="2" width="6.6640625" style="42" customWidth="1"/>
    <col min="3" max="3" width="13.6640625" style="1" customWidth="1"/>
    <col min="4" max="4" width="13.1640625" style="1" customWidth="1"/>
    <col min="5" max="5" width="17.5" style="1" customWidth="1"/>
    <col min="6" max="6" width="11.1640625" style="1" customWidth="1"/>
    <col min="7" max="7" width="17.83203125" style="1" customWidth="1"/>
    <col min="8" max="8" width="11.1640625" style="1" customWidth="1"/>
    <col min="9" max="9" width="21.5" style="1" customWidth="1"/>
    <col min="10" max="10" width="11.1640625" style="1" customWidth="1"/>
    <col min="11" max="11" width="21"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1.5" style="1" customWidth="1"/>
    <col min="28" max="28" width="11.1640625" style="1" customWidth="1"/>
    <col min="29" max="29" width="18.1640625" style="1" customWidth="1"/>
    <col min="30" max="30" width="11.1640625" style="1" customWidth="1"/>
    <col min="31" max="31" width="16.83203125" style="1" customWidth="1"/>
    <col min="32" max="32" width="11.1640625" style="1" customWidth="1"/>
    <col min="33" max="33" width="18.1640625" style="1" customWidth="1"/>
    <col min="34" max="34" width="11.1640625" style="1" customWidth="1"/>
    <col min="35" max="35" width="23.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0" width="16" style="1" customWidth="1"/>
    <col min="81" max="81" width="18.83203125" style="1" customWidth="1"/>
    <col min="82" max="82" width="16" style="1" customWidth="1"/>
    <col min="83" max="83" width="26.33203125" style="1" customWidth="1"/>
    <col min="84" max="86" width="16" style="1" customWidth="1"/>
    <col min="87" max="87" width="19" style="1" customWidth="1"/>
    <col min="88" max="88" width="16" style="1" customWidth="1"/>
    <col min="89" max="89" width="22.1640625" style="1" customWidth="1"/>
    <col min="90" max="90" width="5.1640625" style="1" customWidth="1"/>
    <col min="91" max="92" width="20.83203125" style="1" bestFit="1" customWidth="1"/>
    <col min="93" max="96" width="10.33203125" style="1" customWidth="1"/>
    <col min="97" max="97" width="6" style="46" customWidth="1"/>
    <col min="98" max="98" width="9" style="1"/>
    <col min="99" max="99" width="19.5" style="1" customWidth="1"/>
    <col min="100" max="100" width="9.5" style="1" bestFit="1" customWidth="1"/>
    <col min="101" max="101" width="11.5" style="1" bestFit="1" customWidth="1"/>
    <col min="102" max="102" width="9.83203125" style="1" bestFit="1" customWidth="1"/>
    <col min="103" max="103" width="12.6640625" style="1" bestFit="1" customWidth="1"/>
    <col min="104" max="104" width="5.1640625" style="1" customWidth="1"/>
    <col min="105" max="106" width="18.5" style="1" bestFit="1" customWidth="1"/>
    <col min="107" max="110" width="10.33203125" style="1" customWidth="1"/>
    <col min="111" max="111" width="6.33203125" style="1" customWidth="1"/>
    <col min="112" max="112" width="9" style="1"/>
    <col min="113" max="113" width="19.5" style="1" customWidth="1"/>
    <col min="114" max="114" width="9.1640625" style="1" bestFit="1" customWidth="1"/>
    <col min="115" max="115" width="11" style="1" bestFit="1" customWidth="1"/>
    <col min="116" max="116" width="9.83203125" style="1" bestFit="1" customWidth="1"/>
    <col min="117" max="117" width="11.5" style="1" bestFit="1" customWidth="1"/>
    <col min="118" max="16384" width="9" style="1"/>
  </cols>
  <sheetData>
    <row r="1" spans="1:118" s="31" customFormat="1" ht="64" customHeight="1">
      <c r="A1" s="144" t="s">
        <v>621</v>
      </c>
      <c r="B1" s="42"/>
      <c r="T1" s="105"/>
      <c r="U1" s="105"/>
      <c r="V1" s="105"/>
      <c r="W1" s="105"/>
      <c r="X1" s="105"/>
      <c r="Y1" s="41"/>
      <c r="Z1" s="42"/>
      <c r="AR1" s="105"/>
      <c r="AS1" s="105"/>
      <c r="AT1" s="105"/>
      <c r="AU1" s="105"/>
      <c r="AV1" s="105"/>
      <c r="AW1" s="41"/>
      <c r="AX1" s="42"/>
      <c r="CB1" s="31" t="s">
        <v>444</v>
      </c>
      <c r="CG1" s="238"/>
      <c r="CH1" s="238"/>
      <c r="CI1" s="238"/>
      <c r="CJ1" s="238"/>
      <c r="CS1" s="32"/>
      <c r="DG1" s="32"/>
    </row>
    <row r="2" spans="1:118" s="31" customFormat="1" ht="34.25" customHeight="1" thickBot="1">
      <c r="A2" s="1385" t="s">
        <v>113</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67721890</v>
      </c>
      <c r="CK2" s="31">
        <v>31</v>
      </c>
      <c r="CS2" s="363"/>
    </row>
    <row r="3" spans="1:118"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429</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135</v>
      </c>
      <c r="BW3" s="1399"/>
      <c r="BX3" s="1399"/>
      <c r="BY3" s="1399"/>
      <c r="BZ3" s="1399"/>
      <c r="CA3" s="1399"/>
      <c r="CB3" s="1399"/>
      <c r="CC3" s="1399"/>
      <c r="CD3" s="1399"/>
      <c r="CE3" s="1399"/>
      <c r="CF3" s="1399"/>
      <c r="CG3" s="1400" t="s">
        <v>86</v>
      </c>
      <c r="CH3" s="1401"/>
      <c r="CI3" s="1401"/>
      <c r="CJ3" s="1402"/>
      <c r="CK3" s="121" t="s">
        <v>35</v>
      </c>
    </row>
    <row r="4" spans="1:118" s="46" customFormat="1" ht="53" customHeight="1">
      <c r="A4" s="1403" t="s">
        <v>58</v>
      </c>
      <c r="B4" s="1404"/>
      <c r="C4" s="115" t="s">
        <v>59</v>
      </c>
      <c r="D4" s="115">
        <v>13000</v>
      </c>
      <c r="E4" s="1405" t="s">
        <v>60</v>
      </c>
      <c r="F4" s="1406"/>
      <c r="G4" s="1406"/>
      <c r="H4" s="1406"/>
      <c r="I4" s="1406"/>
      <c r="J4" s="1406"/>
      <c r="K4" s="1407"/>
      <c r="L4" s="1408">
        <v>3000</v>
      </c>
      <c r="M4" s="1408"/>
      <c r="N4" s="116" t="s">
        <v>35</v>
      </c>
      <c r="O4" s="1409">
        <f>D4*L4</f>
        <v>39000000</v>
      </c>
      <c r="P4" s="1409"/>
      <c r="Q4" s="1410"/>
      <c r="R4" s="69"/>
      <c r="T4" s="106"/>
      <c r="U4" s="106"/>
      <c r="V4" s="106"/>
      <c r="W4" s="106"/>
      <c r="X4" s="106"/>
      <c r="Y4" s="1403" t="s">
        <v>58</v>
      </c>
      <c r="Z4" s="1404"/>
      <c r="AA4" s="115" t="s">
        <v>59</v>
      </c>
      <c r="AB4" s="115">
        <f>D4</f>
        <v>13000</v>
      </c>
      <c r="AC4" s="1405" t="s">
        <v>61</v>
      </c>
      <c r="AD4" s="1406"/>
      <c r="AE4" s="1406"/>
      <c r="AF4" s="1406"/>
      <c r="AG4" s="1406"/>
      <c r="AH4" s="1406"/>
      <c r="AI4" s="1407"/>
      <c r="AJ4" s="1408">
        <v>2000</v>
      </c>
      <c r="AK4" s="1408"/>
      <c r="AL4" s="71" t="s">
        <v>35</v>
      </c>
      <c r="AM4" s="1421">
        <f>AB4*AJ4</f>
        <v>26000000</v>
      </c>
      <c r="AN4" s="1421"/>
      <c r="AO4" s="1422"/>
      <c r="AP4" s="69"/>
      <c r="AR4" s="106"/>
      <c r="AS4" s="106"/>
      <c r="AT4" s="106"/>
      <c r="AU4" s="106"/>
      <c r="AV4" s="106"/>
      <c r="AW4" s="1423" t="s">
        <v>58</v>
      </c>
      <c r="AX4" s="1424"/>
      <c r="AY4" s="122" t="s">
        <v>59</v>
      </c>
      <c r="AZ4" s="122"/>
      <c r="BA4" s="122"/>
      <c r="BB4" s="122"/>
      <c r="BC4" s="122"/>
      <c r="BD4" s="122"/>
      <c r="BE4" s="122"/>
      <c r="BF4" s="122"/>
      <c r="BG4" s="122"/>
      <c r="BH4" s="123"/>
      <c r="BI4" s="124" t="s">
        <v>62</v>
      </c>
      <c r="BJ4" s="125"/>
      <c r="BK4" s="124" t="s">
        <v>35</v>
      </c>
      <c r="BL4" s="125"/>
      <c r="BM4" s="124" t="s">
        <v>87</v>
      </c>
      <c r="BN4" s="126">
        <f>BH4/BJ2</f>
        <v>0</v>
      </c>
      <c r="BO4" s="127">
        <f>BL4/BJ2</f>
        <v>0</v>
      </c>
      <c r="BP4" s="69"/>
      <c r="BV4" s="1423" t="s">
        <v>125</v>
      </c>
      <c r="BW4" s="1424"/>
      <c r="BX4" s="122" t="s">
        <v>59</v>
      </c>
      <c r="BY4" s="123"/>
      <c r="BZ4" s="124" t="s">
        <v>62</v>
      </c>
      <c r="CA4" s="169"/>
      <c r="CB4" s="1425" t="s">
        <v>130</v>
      </c>
      <c r="CC4" s="1426"/>
      <c r="CD4" s="1427"/>
      <c r="CE4" s="198"/>
      <c r="CF4" s="200" t="s">
        <v>87</v>
      </c>
      <c r="CG4" s="1535"/>
      <c r="CH4" s="1536"/>
      <c r="CI4" s="1536"/>
      <c r="CJ4" s="1537"/>
      <c r="CK4" s="199">
        <f>CE4/CK2</f>
        <v>0</v>
      </c>
      <c r="CM4" s="1414" t="s">
        <v>416</v>
      </c>
      <c r="CN4" s="1415"/>
      <c r="CO4" s="1415"/>
      <c r="CP4" s="1415"/>
      <c r="CQ4" s="1415"/>
      <c r="CR4" s="1416"/>
      <c r="DA4" s="1414" t="s">
        <v>416</v>
      </c>
      <c r="DB4" s="1415"/>
      <c r="DC4" s="1415"/>
      <c r="DD4" s="1415"/>
      <c r="DE4" s="1415"/>
      <c r="DF4" s="1416"/>
    </row>
    <row r="5" spans="1:118"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A5" s="1420" t="str">
        <f>CM5</f>
        <v>1st week</v>
      </c>
      <c r="DB5" s="1420"/>
      <c r="DC5" s="1420"/>
      <c r="DD5" s="1420"/>
      <c r="DE5" s="1420"/>
      <c r="DF5" s="1420"/>
      <c r="DJ5" s="46"/>
    </row>
    <row r="6" spans="1:118"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T6" s="1" t="s">
        <v>179</v>
      </c>
      <c r="CU6" s="1"/>
      <c r="CV6" s="46" t="s">
        <v>182</v>
      </c>
      <c r="DA6" s="331" t="s">
        <v>172</v>
      </c>
      <c r="DB6" s="332" t="s">
        <v>173</v>
      </c>
      <c r="DC6" s="65" t="s">
        <v>174</v>
      </c>
      <c r="DD6" s="65" t="s">
        <v>175</v>
      </c>
      <c r="DE6" s="65" t="s">
        <v>176</v>
      </c>
      <c r="DF6" s="333" t="s">
        <v>184</v>
      </c>
      <c r="DH6" s="1" t="s">
        <v>179</v>
      </c>
      <c r="DI6" s="1"/>
      <c r="DJ6" s="46" t="s">
        <v>182</v>
      </c>
    </row>
    <row r="7" spans="1:118"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BY7+CA7+CC7+CD7</f>
        <v>0</v>
      </c>
      <c r="CF7" s="181" t="e">
        <f>CE7/BX7</f>
        <v>#DIV/0!</v>
      </c>
      <c r="CG7" s="291"/>
      <c r="CH7" s="291"/>
      <c r="CI7" s="291"/>
      <c r="CJ7" s="291">
        <f>SUM(CG7:CI7)</f>
        <v>0</v>
      </c>
      <c r="CK7" s="182" t="e">
        <f t="shared" ref="CK7:CK14" si="18">CE7/CJ7</f>
        <v>#DIV/0!</v>
      </c>
      <c r="CM7" s="321"/>
      <c r="CN7" s="321"/>
      <c r="CO7" s="65"/>
      <c r="CP7" s="65"/>
      <c r="CQ7" s="65"/>
      <c r="CR7" s="356">
        <f t="shared" ref="CR7:CR14" si="19">SUM(CO7:CQ7)/3</f>
        <v>0</v>
      </c>
      <c r="CT7" s="355" t="s">
        <v>180</v>
      </c>
      <c r="CU7" s="3"/>
      <c r="CV7" s="354">
        <v>5</v>
      </c>
      <c r="DA7" s="321"/>
      <c r="DB7" s="321"/>
      <c r="DC7" s="65"/>
      <c r="DD7" s="65"/>
      <c r="DE7" s="65"/>
      <c r="DF7" s="356">
        <f t="shared" ref="DF7:DF14" si="20">SUM(DC7:DE7)/3</f>
        <v>0</v>
      </c>
      <c r="DH7" s="355" t="s">
        <v>180</v>
      </c>
      <c r="DI7" s="3"/>
      <c r="DJ7" s="354">
        <v>5</v>
      </c>
    </row>
    <row r="8" spans="1:118" ht="23.5" customHeight="1">
      <c r="A8" s="77" t="s">
        <v>6</v>
      </c>
      <c r="B8" s="68"/>
      <c r="C8" s="57">
        <f t="shared" si="0"/>
        <v>0</v>
      </c>
      <c r="D8" s="54"/>
      <c r="E8" s="7">
        <f t="shared" si="1"/>
        <v>0</v>
      </c>
      <c r="F8" s="54"/>
      <c r="G8" s="7">
        <f t="shared" si="2"/>
        <v>0</v>
      </c>
      <c r="H8" s="54"/>
      <c r="I8" s="6">
        <f t="shared" si="3"/>
        <v>0</v>
      </c>
      <c r="J8" s="54"/>
      <c r="K8" s="6">
        <f t="shared" si="4"/>
        <v>0</v>
      </c>
      <c r="L8" s="6">
        <f t="shared" ref="L8:L13" si="21">E8+G8+I8+K8</f>
        <v>0</v>
      </c>
      <c r="M8" s="6" t="e">
        <f t="shared" ref="M8:M13" si="22">L8/C8</f>
        <v>#DIV/0!</v>
      </c>
      <c r="N8" s="70"/>
      <c r="O8" s="54"/>
      <c r="P8" s="6"/>
      <c r="Q8" s="76" t="e">
        <f t="shared" ref="Q8:Q14" si="23">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4">F8</f>
        <v>0</v>
      </c>
      <c r="AE8" s="7">
        <f t="shared" si="9"/>
        <v>0</v>
      </c>
      <c r="AF8" s="7">
        <f t="shared" ref="AF8:AF13" si="25">H8</f>
        <v>0</v>
      </c>
      <c r="AG8" s="7">
        <f t="shared" si="10"/>
        <v>0</v>
      </c>
      <c r="AH8" s="7">
        <f t="shared" ref="AH8:AH13" si="26">J8</f>
        <v>0</v>
      </c>
      <c r="AI8" s="7">
        <f t="shared" si="11"/>
        <v>0</v>
      </c>
      <c r="AJ8" s="7">
        <f t="shared" ref="AJ8:AJ13" si="27">AC8+AE8+AG8+AI8</f>
        <v>0</v>
      </c>
      <c r="AK8" s="6" t="e">
        <f t="shared" ref="AK8:AK13" si="28">AJ8/AA8</f>
        <v>#DIV/0!</v>
      </c>
      <c r="AL8" s="70">
        <f t="shared" ref="AL8:AN13" si="29">N8</f>
        <v>0</v>
      </c>
      <c r="AM8" s="7">
        <f t="shared" si="29"/>
        <v>0</v>
      </c>
      <c r="AN8" s="6">
        <f t="shared" si="29"/>
        <v>0</v>
      </c>
      <c r="AO8" s="76" t="e">
        <f t="shared" ref="AO8:AO13" si="30">(AJ8+BH8)/AN8</f>
        <v>#DIV/0!</v>
      </c>
      <c r="AP8" s="2"/>
      <c r="AR8" s="107">
        <v>1700</v>
      </c>
      <c r="AS8" s="107">
        <v>2200</v>
      </c>
      <c r="AT8" s="107">
        <v>2200</v>
      </c>
      <c r="AU8" s="107">
        <v>1400</v>
      </c>
      <c r="AV8" s="107"/>
      <c r="AW8" s="77" t="s">
        <v>6</v>
      </c>
      <c r="AX8" s="48">
        <f t="shared" ref="AX8:AY14" si="31">B8</f>
        <v>0</v>
      </c>
      <c r="AY8" s="57">
        <f t="shared" si="31"/>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9"/>
      <c r="CB8" s="179" t="e">
        <f t="shared" si="17"/>
        <v>#DIV/0!</v>
      </c>
      <c r="CC8" s="179"/>
      <c r="CD8" s="179"/>
      <c r="CE8" s="180">
        <f t="shared" ref="CE8:CE13" si="37">BY8+CA8+CC8+CD8</f>
        <v>0</v>
      </c>
      <c r="CF8" s="181" t="e">
        <f t="shared" ref="CF8:CF13" si="38">CE8/BX8</f>
        <v>#DIV/0!</v>
      </c>
      <c r="CG8" s="291"/>
      <c r="CH8" s="291"/>
      <c r="CI8" s="291"/>
      <c r="CJ8" s="291">
        <f t="shared" ref="CJ8:CJ13" si="39">SUM(CG8:CI8)</f>
        <v>0</v>
      </c>
      <c r="CK8" s="182" t="e">
        <f t="shared" si="18"/>
        <v>#DIV/0!</v>
      </c>
      <c r="CM8" s="321"/>
      <c r="CN8" s="321"/>
      <c r="CO8" s="334"/>
      <c r="CP8" s="334"/>
      <c r="CQ8" s="334"/>
      <c r="CR8" s="356">
        <f t="shared" si="19"/>
        <v>0</v>
      </c>
      <c r="CT8" s="42" t="s">
        <v>181</v>
      </c>
      <c r="CV8" s="1">
        <v>4</v>
      </c>
      <c r="DA8" s="321"/>
      <c r="DB8" s="321"/>
      <c r="DC8" s="65"/>
      <c r="DD8" s="65"/>
      <c r="DE8" s="65"/>
      <c r="DF8" s="356">
        <f t="shared" si="20"/>
        <v>0</v>
      </c>
      <c r="DH8" s="42" t="s">
        <v>181</v>
      </c>
      <c r="DJ8" s="1">
        <v>4</v>
      </c>
    </row>
    <row r="9" spans="1:118" ht="23.5" customHeight="1">
      <c r="A9" s="77" t="s">
        <v>7</v>
      </c>
      <c r="B9" s="68"/>
      <c r="C9" s="57">
        <f t="shared" si="0"/>
        <v>0</v>
      </c>
      <c r="D9" s="54"/>
      <c r="E9" s="7">
        <f t="shared" si="1"/>
        <v>0</v>
      </c>
      <c r="F9" s="54"/>
      <c r="G9" s="7">
        <f t="shared" si="2"/>
        <v>0</v>
      </c>
      <c r="H9" s="54"/>
      <c r="I9" s="6">
        <f t="shared" si="3"/>
        <v>0</v>
      </c>
      <c r="J9" s="54"/>
      <c r="K9" s="6">
        <f t="shared" si="4"/>
        <v>0</v>
      </c>
      <c r="L9" s="6">
        <f t="shared" si="21"/>
        <v>0</v>
      </c>
      <c r="M9" s="6" t="e">
        <f t="shared" si="22"/>
        <v>#DIV/0!</v>
      </c>
      <c r="N9" s="70"/>
      <c r="O9" s="54"/>
      <c r="P9" s="6"/>
      <c r="Q9" s="76" t="e">
        <f t="shared" si="23"/>
        <v>#DIV/0!</v>
      </c>
      <c r="R9" s="2"/>
      <c r="T9" s="107">
        <v>3300</v>
      </c>
      <c r="U9" s="107">
        <v>3800</v>
      </c>
      <c r="V9" s="107">
        <v>4800</v>
      </c>
      <c r="W9" s="107">
        <v>2000</v>
      </c>
      <c r="X9" s="107"/>
      <c r="Y9" s="77" t="s">
        <v>7</v>
      </c>
      <c r="Z9" s="48">
        <f t="shared" si="5"/>
        <v>0</v>
      </c>
      <c r="AA9" s="57">
        <f t="shared" si="6"/>
        <v>0</v>
      </c>
      <c r="AB9" s="7">
        <f t="shared" si="7"/>
        <v>0</v>
      </c>
      <c r="AC9" s="7">
        <f t="shared" si="8"/>
        <v>0</v>
      </c>
      <c r="AD9" s="7">
        <f t="shared" si="24"/>
        <v>0</v>
      </c>
      <c r="AE9" s="7">
        <f t="shared" si="9"/>
        <v>0</v>
      </c>
      <c r="AF9" s="7">
        <f t="shared" si="25"/>
        <v>0</v>
      </c>
      <c r="AG9" s="7">
        <f t="shared" si="10"/>
        <v>0</v>
      </c>
      <c r="AH9" s="7">
        <f t="shared" si="26"/>
        <v>0</v>
      </c>
      <c r="AI9" s="7">
        <f t="shared" si="11"/>
        <v>0</v>
      </c>
      <c r="AJ9" s="7">
        <f t="shared" si="27"/>
        <v>0</v>
      </c>
      <c r="AK9" s="6" t="e">
        <f t="shared" si="28"/>
        <v>#DIV/0!</v>
      </c>
      <c r="AL9" s="70">
        <f t="shared" si="29"/>
        <v>0</v>
      </c>
      <c r="AM9" s="7">
        <f t="shared" si="29"/>
        <v>0</v>
      </c>
      <c r="AN9" s="6">
        <f t="shared" si="29"/>
        <v>0</v>
      </c>
      <c r="AO9" s="76" t="e">
        <f t="shared" si="30"/>
        <v>#DIV/0!</v>
      </c>
      <c r="AP9" s="2"/>
      <c r="AR9" s="107">
        <v>1700</v>
      </c>
      <c r="AS9" s="107">
        <v>2200</v>
      </c>
      <c r="AT9" s="107">
        <v>2200</v>
      </c>
      <c r="AU9" s="107">
        <v>1400</v>
      </c>
      <c r="AV9" s="107"/>
      <c r="AW9" s="77" t="s">
        <v>7</v>
      </c>
      <c r="AX9" s="48">
        <f t="shared" si="31"/>
        <v>0</v>
      </c>
      <c r="AY9" s="57">
        <f t="shared" si="31"/>
        <v>0</v>
      </c>
      <c r="AZ9" s="54">
        <v>22</v>
      </c>
      <c r="BA9" s="7">
        <f t="shared" si="12"/>
        <v>0</v>
      </c>
      <c r="BB9" s="54">
        <v>10</v>
      </c>
      <c r="BC9" s="7">
        <f t="shared" si="13"/>
        <v>0</v>
      </c>
      <c r="BD9" s="54">
        <v>6</v>
      </c>
      <c r="BE9" s="6">
        <f t="shared" si="14"/>
        <v>0</v>
      </c>
      <c r="BF9" s="54"/>
      <c r="BG9" s="6">
        <f t="shared" si="15"/>
        <v>0</v>
      </c>
      <c r="BH9" s="6">
        <f t="shared" si="32"/>
        <v>0</v>
      </c>
      <c r="BI9" s="6" t="e">
        <f t="shared" si="32"/>
        <v>#DIV/0!</v>
      </c>
      <c r="BJ9" s="6">
        <f t="shared" si="33"/>
        <v>0</v>
      </c>
      <c r="BK9" s="7" t="e">
        <f t="shared" si="33"/>
        <v>#DIV/0!</v>
      </c>
      <c r="BL9" s="101">
        <f t="shared" si="34"/>
        <v>0</v>
      </c>
      <c r="BM9" s="90" t="e">
        <f t="shared" si="34"/>
        <v>#DIV/0!</v>
      </c>
      <c r="BN9" s="90"/>
      <c r="BO9" s="76" t="e">
        <f t="shared" si="35"/>
        <v>#DIV/0!</v>
      </c>
      <c r="BP9" s="2"/>
      <c r="BR9" s="55"/>
      <c r="BS9" s="55"/>
      <c r="BT9" s="55"/>
      <c r="BU9" s="55"/>
      <c r="BV9" s="173" t="s">
        <v>7</v>
      </c>
      <c r="BW9" s="190">
        <f t="shared" si="36"/>
        <v>0</v>
      </c>
      <c r="BX9" s="119"/>
      <c r="BY9" s="178"/>
      <c r="BZ9" s="178" t="e">
        <f t="shared" si="16"/>
        <v>#DIV/0!</v>
      </c>
      <c r="CA9" s="801"/>
      <c r="CB9" s="179" t="e">
        <f t="shared" si="17"/>
        <v>#DIV/0!</v>
      </c>
      <c r="CC9" s="179"/>
      <c r="CD9" s="179"/>
      <c r="CE9" s="180">
        <f t="shared" si="37"/>
        <v>0</v>
      </c>
      <c r="CF9" s="181" t="e">
        <f t="shared" si="38"/>
        <v>#DIV/0!</v>
      </c>
      <c r="CG9" s="291"/>
      <c r="CH9" s="291"/>
      <c r="CI9" s="291"/>
      <c r="CJ9" s="291">
        <f t="shared" si="39"/>
        <v>0</v>
      </c>
      <c r="CK9" s="182" t="e">
        <f t="shared" si="18"/>
        <v>#DIV/0!</v>
      </c>
      <c r="CM9" s="321"/>
      <c r="CN9" s="321"/>
      <c r="CO9" s="334"/>
      <c r="CP9" s="334"/>
      <c r="CQ9" s="334"/>
      <c r="CR9" s="356">
        <f t="shared" si="19"/>
        <v>0</v>
      </c>
      <c r="CT9" s="42" t="s">
        <v>185</v>
      </c>
      <c r="CV9" s="1">
        <v>3</v>
      </c>
      <c r="DA9" s="326"/>
      <c r="DB9" s="326"/>
      <c r="DC9" s="334"/>
      <c r="DD9" s="334"/>
      <c r="DE9" s="334"/>
      <c r="DF9" s="356">
        <f t="shared" si="20"/>
        <v>0</v>
      </c>
      <c r="DH9" s="42" t="s">
        <v>185</v>
      </c>
      <c r="DJ9" s="1">
        <v>3</v>
      </c>
    </row>
    <row r="10" spans="1:118" ht="23.5" customHeight="1">
      <c r="A10" s="77" t="s">
        <v>8</v>
      </c>
      <c r="B10" s="68"/>
      <c r="C10" s="57">
        <f t="shared" si="0"/>
        <v>0</v>
      </c>
      <c r="D10" s="54"/>
      <c r="E10" s="7">
        <f t="shared" si="1"/>
        <v>0</v>
      </c>
      <c r="F10" s="54"/>
      <c r="G10" s="7">
        <f t="shared" si="2"/>
        <v>0</v>
      </c>
      <c r="H10" s="54"/>
      <c r="I10" s="6">
        <f t="shared" si="3"/>
        <v>0</v>
      </c>
      <c r="J10" s="54"/>
      <c r="K10" s="6">
        <f t="shared" si="4"/>
        <v>0</v>
      </c>
      <c r="L10" s="6">
        <f t="shared" si="21"/>
        <v>0</v>
      </c>
      <c r="M10" s="6" t="e">
        <f t="shared" si="22"/>
        <v>#DIV/0!</v>
      </c>
      <c r="N10" s="70"/>
      <c r="O10" s="54"/>
      <c r="P10" s="6"/>
      <c r="Q10" s="76" t="e">
        <f t="shared" si="23"/>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4"/>
        <v>0</v>
      </c>
      <c r="AE10" s="7">
        <f t="shared" si="9"/>
        <v>0</v>
      </c>
      <c r="AF10" s="7">
        <f t="shared" si="25"/>
        <v>0</v>
      </c>
      <c r="AG10" s="7">
        <f t="shared" si="10"/>
        <v>0</v>
      </c>
      <c r="AH10" s="7">
        <f t="shared" si="26"/>
        <v>0</v>
      </c>
      <c r="AI10" s="7">
        <f t="shared" si="11"/>
        <v>0</v>
      </c>
      <c r="AJ10" s="7">
        <f t="shared" si="27"/>
        <v>0</v>
      </c>
      <c r="AK10" s="6" t="e">
        <f t="shared" si="28"/>
        <v>#DIV/0!</v>
      </c>
      <c r="AL10" s="70">
        <f t="shared" si="29"/>
        <v>0</v>
      </c>
      <c r="AM10" s="7">
        <f t="shared" si="29"/>
        <v>0</v>
      </c>
      <c r="AN10" s="6">
        <f t="shared" si="29"/>
        <v>0</v>
      </c>
      <c r="AO10" s="76" t="e">
        <f t="shared" si="30"/>
        <v>#DIV/0!</v>
      </c>
      <c r="AP10" s="2"/>
      <c r="AR10" s="107">
        <v>1700</v>
      </c>
      <c r="AS10" s="107">
        <v>2200</v>
      </c>
      <c r="AT10" s="107">
        <v>2200</v>
      </c>
      <c r="AU10" s="107">
        <v>1400</v>
      </c>
      <c r="AV10" s="107"/>
      <c r="AW10" s="77" t="s">
        <v>8</v>
      </c>
      <c r="AX10" s="48">
        <f t="shared" si="31"/>
        <v>0</v>
      </c>
      <c r="AY10" s="57">
        <f t="shared" si="31"/>
        <v>0</v>
      </c>
      <c r="AZ10" s="54">
        <v>10</v>
      </c>
      <c r="BA10" s="7">
        <f t="shared" si="12"/>
        <v>0</v>
      </c>
      <c r="BB10" s="54">
        <v>24</v>
      </c>
      <c r="BC10" s="7">
        <f t="shared" si="13"/>
        <v>0</v>
      </c>
      <c r="BD10" s="54">
        <v>12</v>
      </c>
      <c r="BE10" s="6">
        <f t="shared" si="14"/>
        <v>0</v>
      </c>
      <c r="BF10" s="54"/>
      <c r="BG10" s="6">
        <f t="shared" si="15"/>
        <v>0</v>
      </c>
      <c r="BH10" s="6">
        <f t="shared" si="32"/>
        <v>0</v>
      </c>
      <c r="BI10" s="6" t="e">
        <f t="shared" si="32"/>
        <v>#DIV/0!</v>
      </c>
      <c r="BJ10" s="6">
        <f t="shared" si="33"/>
        <v>0</v>
      </c>
      <c r="BK10" s="7" t="e">
        <f t="shared" si="33"/>
        <v>#DIV/0!</v>
      </c>
      <c r="BL10" s="101">
        <f t="shared" si="34"/>
        <v>0</v>
      </c>
      <c r="BM10" s="90" t="e">
        <f t="shared" si="34"/>
        <v>#DIV/0!</v>
      </c>
      <c r="BN10" s="90"/>
      <c r="BO10" s="76" t="e">
        <f t="shared" si="35"/>
        <v>#DIV/0!</v>
      </c>
      <c r="BP10" s="2"/>
      <c r="BR10" s="55"/>
      <c r="BS10" s="55"/>
      <c r="BT10" s="55"/>
      <c r="BU10" s="55"/>
      <c r="BV10" s="173" t="s">
        <v>8</v>
      </c>
      <c r="BW10" s="190">
        <f t="shared" si="36"/>
        <v>0</v>
      </c>
      <c r="BX10" s="119"/>
      <c r="BY10" s="178"/>
      <c r="BZ10" s="178" t="e">
        <f t="shared" si="16"/>
        <v>#DIV/0!</v>
      </c>
      <c r="CA10" s="801"/>
      <c r="CB10" s="179" t="e">
        <f t="shared" si="17"/>
        <v>#DIV/0!</v>
      </c>
      <c r="CC10" s="179"/>
      <c r="CD10" s="179"/>
      <c r="CE10" s="180">
        <f t="shared" si="37"/>
        <v>0</v>
      </c>
      <c r="CF10" s="181" t="e">
        <f t="shared" si="38"/>
        <v>#DIV/0!</v>
      </c>
      <c r="CG10" s="291"/>
      <c r="CH10" s="291"/>
      <c r="CI10" s="291"/>
      <c r="CJ10" s="291">
        <f t="shared" si="39"/>
        <v>0</v>
      </c>
      <c r="CK10" s="182" t="e">
        <f t="shared" si="18"/>
        <v>#DIV/0!</v>
      </c>
      <c r="CM10" s="321"/>
      <c r="CN10" s="321"/>
      <c r="CO10" s="334"/>
      <c r="CP10" s="334"/>
      <c r="CQ10" s="334"/>
      <c r="CR10" s="356">
        <f t="shared" si="19"/>
        <v>0</v>
      </c>
      <c r="CT10" s="42" t="s">
        <v>177</v>
      </c>
      <c r="CV10" s="1">
        <v>2</v>
      </c>
      <c r="DA10" s="326"/>
      <c r="DB10" s="326"/>
      <c r="DC10" s="334"/>
      <c r="DD10" s="334"/>
      <c r="DE10" s="334"/>
      <c r="DF10" s="356">
        <f t="shared" si="20"/>
        <v>0</v>
      </c>
      <c r="DH10" s="42" t="s">
        <v>177</v>
      </c>
      <c r="DJ10" s="1">
        <v>2</v>
      </c>
    </row>
    <row r="11" spans="1:118" ht="23.5" customHeight="1">
      <c r="A11" s="77" t="s">
        <v>9</v>
      </c>
      <c r="B11" s="68"/>
      <c r="C11" s="57">
        <f t="shared" si="0"/>
        <v>0</v>
      </c>
      <c r="D11" s="54"/>
      <c r="E11" s="7">
        <f t="shared" si="1"/>
        <v>0</v>
      </c>
      <c r="F11" s="54"/>
      <c r="G11" s="7">
        <f t="shared" si="2"/>
        <v>0</v>
      </c>
      <c r="H11" s="54"/>
      <c r="I11" s="6">
        <f t="shared" si="3"/>
        <v>0</v>
      </c>
      <c r="J11" s="54"/>
      <c r="K11" s="6">
        <f t="shared" si="4"/>
        <v>0</v>
      </c>
      <c r="L11" s="6">
        <f t="shared" si="21"/>
        <v>0</v>
      </c>
      <c r="M11" s="6" t="e">
        <f t="shared" si="22"/>
        <v>#DIV/0!</v>
      </c>
      <c r="N11" s="70"/>
      <c r="O11" s="54"/>
      <c r="P11" s="6"/>
      <c r="Q11" s="76" t="e">
        <f t="shared" si="23"/>
        <v>#DIV/0!</v>
      </c>
      <c r="R11" s="2"/>
      <c r="T11" s="107">
        <v>3300</v>
      </c>
      <c r="U11" s="107">
        <v>3800</v>
      </c>
      <c r="V11" s="107">
        <v>4800</v>
      </c>
      <c r="W11" s="107">
        <v>2000</v>
      </c>
      <c r="X11" s="107"/>
      <c r="Y11" s="77" t="s">
        <v>9</v>
      </c>
      <c r="Z11" s="48">
        <f t="shared" si="5"/>
        <v>0</v>
      </c>
      <c r="AA11" s="57">
        <f t="shared" si="6"/>
        <v>0</v>
      </c>
      <c r="AB11" s="7">
        <f t="shared" si="7"/>
        <v>0</v>
      </c>
      <c r="AC11" s="7">
        <f t="shared" si="8"/>
        <v>0</v>
      </c>
      <c r="AD11" s="7">
        <f t="shared" si="24"/>
        <v>0</v>
      </c>
      <c r="AE11" s="7">
        <f t="shared" si="9"/>
        <v>0</v>
      </c>
      <c r="AF11" s="7">
        <f t="shared" si="25"/>
        <v>0</v>
      </c>
      <c r="AG11" s="7">
        <f t="shared" si="10"/>
        <v>0</v>
      </c>
      <c r="AH11" s="7">
        <f t="shared" si="26"/>
        <v>0</v>
      </c>
      <c r="AI11" s="7">
        <f t="shared" si="11"/>
        <v>0</v>
      </c>
      <c r="AJ11" s="7">
        <f t="shared" si="27"/>
        <v>0</v>
      </c>
      <c r="AK11" s="6" t="e">
        <f t="shared" si="28"/>
        <v>#DIV/0!</v>
      </c>
      <c r="AL11" s="70">
        <f t="shared" si="29"/>
        <v>0</v>
      </c>
      <c r="AM11" s="7">
        <f t="shared" si="29"/>
        <v>0</v>
      </c>
      <c r="AN11" s="6">
        <f t="shared" si="29"/>
        <v>0</v>
      </c>
      <c r="AO11" s="76" t="e">
        <f t="shared" si="30"/>
        <v>#DIV/0!</v>
      </c>
      <c r="AP11" s="2"/>
      <c r="AR11" s="107">
        <v>1700</v>
      </c>
      <c r="AS11" s="107">
        <v>2200</v>
      </c>
      <c r="AT11" s="107">
        <v>2200</v>
      </c>
      <c r="AU11" s="107">
        <v>1400</v>
      </c>
      <c r="AV11" s="107"/>
      <c r="AW11" s="77" t="s">
        <v>9</v>
      </c>
      <c r="AX11" s="48">
        <f t="shared" si="31"/>
        <v>0</v>
      </c>
      <c r="AY11" s="57">
        <f t="shared" si="31"/>
        <v>0</v>
      </c>
      <c r="AZ11" s="54">
        <v>10</v>
      </c>
      <c r="BA11" s="7">
        <f t="shared" si="12"/>
        <v>0</v>
      </c>
      <c r="BB11" s="54">
        <v>24</v>
      </c>
      <c r="BC11" s="7">
        <f t="shared" si="13"/>
        <v>0</v>
      </c>
      <c r="BD11" s="54">
        <v>12</v>
      </c>
      <c r="BE11" s="6">
        <f t="shared" si="14"/>
        <v>0</v>
      </c>
      <c r="BF11" s="54"/>
      <c r="BG11" s="6">
        <f t="shared" si="15"/>
        <v>0</v>
      </c>
      <c r="BH11" s="6">
        <f t="shared" si="32"/>
        <v>0</v>
      </c>
      <c r="BI11" s="6" t="e">
        <f t="shared" si="32"/>
        <v>#DIV/0!</v>
      </c>
      <c r="BJ11" s="6">
        <f t="shared" si="33"/>
        <v>0</v>
      </c>
      <c r="BK11" s="7" t="e">
        <f t="shared" si="33"/>
        <v>#DIV/0!</v>
      </c>
      <c r="BL11" s="101">
        <f t="shared" si="34"/>
        <v>0</v>
      </c>
      <c r="BM11" s="90" t="e">
        <f t="shared" si="34"/>
        <v>#DIV/0!</v>
      </c>
      <c r="BN11" s="90"/>
      <c r="BO11" s="76" t="e">
        <f t="shared" si="35"/>
        <v>#DIV/0!</v>
      </c>
      <c r="BP11" s="2"/>
      <c r="BR11" s="55"/>
      <c r="BS11" s="55"/>
      <c r="BT11" s="55"/>
      <c r="BU11" s="55"/>
      <c r="BV11" s="173" t="s">
        <v>9</v>
      </c>
      <c r="BW11" s="190">
        <f t="shared" si="36"/>
        <v>0</v>
      </c>
      <c r="BX11" s="119"/>
      <c r="BY11" s="178"/>
      <c r="BZ11" s="178" t="e">
        <f t="shared" si="16"/>
        <v>#DIV/0!</v>
      </c>
      <c r="CA11" s="801"/>
      <c r="CB11" s="179" t="e">
        <f t="shared" si="17"/>
        <v>#DIV/0!</v>
      </c>
      <c r="CC11" s="179"/>
      <c r="CD11" s="179"/>
      <c r="CE11" s="180">
        <f t="shared" si="37"/>
        <v>0</v>
      </c>
      <c r="CF11" s="181" t="e">
        <f t="shared" si="38"/>
        <v>#DIV/0!</v>
      </c>
      <c r="CG11" s="291"/>
      <c r="CH11" s="291"/>
      <c r="CI11" s="291"/>
      <c r="CJ11" s="291">
        <f t="shared" si="39"/>
        <v>0</v>
      </c>
      <c r="CK11" s="182" t="e">
        <f t="shared" si="18"/>
        <v>#DIV/0!</v>
      </c>
      <c r="CM11" s="321"/>
      <c r="CN11" s="326"/>
      <c r="CO11" s="334"/>
      <c r="CP11" s="334"/>
      <c r="CQ11" s="334"/>
      <c r="CR11" s="356">
        <f t="shared" si="19"/>
        <v>0</v>
      </c>
      <c r="CT11" s="42" t="s">
        <v>178</v>
      </c>
      <c r="CV11" s="1">
        <v>1</v>
      </c>
      <c r="DA11" s="326">
        <v>20.5</v>
      </c>
      <c r="DB11" s="326">
        <v>28.4</v>
      </c>
      <c r="DC11" s="579">
        <v>3</v>
      </c>
      <c r="DD11" s="556">
        <v>1</v>
      </c>
      <c r="DE11" s="579">
        <v>3</v>
      </c>
      <c r="DF11" s="356">
        <f t="shared" si="20"/>
        <v>2.3333333333333335</v>
      </c>
      <c r="DH11" s="42" t="s">
        <v>178</v>
      </c>
      <c r="DJ11" s="1">
        <v>1</v>
      </c>
    </row>
    <row r="12" spans="1:118" ht="23.5" customHeight="1">
      <c r="A12" s="77" t="s">
        <v>10</v>
      </c>
      <c r="B12" s="68">
        <v>1</v>
      </c>
      <c r="C12" s="57">
        <f t="shared" si="0"/>
        <v>0</v>
      </c>
      <c r="D12" s="54"/>
      <c r="E12" s="7">
        <f t="shared" si="1"/>
        <v>0</v>
      </c>
      <c r="F12" s="54"/>
      <c r="G12" s="7">
        <f t="shared" si="2"/>
        <v>0</v>
      </c>
      <c r="H12" s="54"/>
      <c r="I12" s="6">
        <f t="shared" si="3"/>
        <v>0</v>
      </c>
      <c r="J12" s="54"/>
      <c r="K12" s="6">
        <f t="shared" si="4"/>
        <v>0</v>
      </c>
      <c r="L12" s="6">
        <f t="shared" si="21"/>
        <v>0</v>
      </c>
      <c r="M12" s="6" t="e">
        <f t="shared" si="22"/>
        <v>#DIV/0!</v>
      </c>
      <c r="N12" s="70"/>
      <c r="O12" s="54"/>
      <c r="P12" s="6"/>
      <c r="Q12" s="76" t="e">
        <f t="shared" si="23"/>
        <v>#DIV/0!</v>
      </c>
      <c r="R12" s="2"/>
      <c r="T12" s="107">
        <v>3300</v>
      </c>
      <c r="U12" s="107">
        <v>3800</v>
      </c>
      <c r="V12" s="107">
        <v>4800</v>
      </c>
      <c r="W12" s="107">
        <v>2000</v>
      </c>
      <c r="X12" s="107"/>
      <c r="Y12" s="77" t="s">
        <v>10</v>
      </c>
      <c r="Z12" s="48">
        <f t="shared" si="5"/>
        <v>1</v>
      </c>
      <c r="AA12" s="57">
        <f t="shared" si="6"/>
        <v>0</v>
      </c>
      <c r="AB12" s="7">
        <f t="shared" si="7"/>
        <v>0</v>
      </c>
      <c r="AC12" s="7">
        <f t="shared" si="8"/>
        <v>0</v>
      </c>
      <c r="AD12" s="7">
        <f t="shared" si="24"/>
        <v>0</v>
      </c>
      <c r="AE12" s="7">
        <f t="shared" si="9"/>
        <v>0</v>
      </c>
      <c r="AF12" s="7">
        <f t="shared" si="25"/>
        <v>0</v>
      </c>
      <c r="AG12" s="7">
        <f t="shared" si="10"/>
        <v>0</v>
      </c>
      <c r="AH12" s="7">
        <f t="shared" si="26"/>
        <v>0</v>
      </c>
      <c r="AI12" s="7">
        <f t="shared" si="11"/>
        <v>0</v>
      </c>
      <c r="AJ12" s="7">
        <f t="shared" si="27"/>
        <v>0</v>
      </c>
      <c r="AK12" s="6" t="e">
        <f t="shared" si="28"/>
        <v>#DIV/0!</v>
      </c>
      <c r="AL12" s="70">
        <f t="shared" si="29"/>
        <v>0</v>
      </c>
      <c r="AM12" s="7">
        <f t="shared" si="29"/>
        <v>0</v>
      </c>
      <c r="AN12" s="6">
        <f t="shared" si="29"/>
        <v>0</v>
      </c>
      <c r="AO12" s="76" t="e">
        <f t="shared" si="30"/>
        <v>#DIV/0!</v>
      </c>
      <c r="AP12" s="2"/>
      <c r="AR12" s="107">
        <v>1700</v>
      </c>
      <c r="AS12" s="107">
        <v>2200</v>
      </c>
      <c r="AT12" s="107">
        <v>2200</v>
      </c>
      <c r="AU12" s="107">
        <v>1400</v>
      </c>
      <c r="AV12" s="107"/>
      <c r="AW12" s="77" t="s">
        <v>10</v>
      </c>
      <c r="AX12" s="48">
        <f t="shared" si="31"/>
        <v>1</v>
      </c>
      <c r="AY12" s="57">
        <f t="shared" si="31"/>
        <v>0</v>
      </c>
      <c r="AZ12" s="54">
        <v>10</v>
      </c>
      <c r="BA12" s="7">
        <f t="shared" si="12"/>
        <v>0</v>
      </c>
      <c r="BB12" s="54">
        <v>24</v>
      </c>
      <c r="BC12" s="7">
        <f t="shared" si="13"/>
        <v>0</v>
      </c>
      <c r="BD12" s="54">
        <v>12</v>
      </c>
      <c r="BE12" s="6">
        <f t="shared" si="14"/>
        <v>0</v>
      </c>
      <c r="BF12" s="54"/>
      <c r="BG12" s="6">
        <f t="shared" si="15"/>
        <v>0</v>
      </c>
      <c r="BH12" s="6">
        <f t="shared" si="32"/>
        <v>0</v>
      </c>
      <c r="BI12" s="6" t="e">
        <f t="shared" si="32"/>
        <v>#DIV/0!</v>
      </c>
      <c r="BJ12" s="6">
        <f t="shared" si="33"/>
        <v>0</v>
      </c>
      <c r="BK12" s="7" t="e">
        <f t="shared" si="33"/>
        <v>#DIV/0!</v>
      </c>
      <c r="BL12" s="101">
        <f t="shared" si="34"/>
        <v>0</v>
      </c>
      <c r="BM12" s="90" t="e">
        <f t="shared" si="34"/>
        <v>#DIV/0!</v>
      </c>
      <c r="BN12" s="90"/>
      <c r="BO12" s="76" t="e">
        <f t="shared" si="35"/>
        <v>#DIV/0!</v>
      </c>
      <c r="BP12" s="2"/>
      <c r="BR12" s="55"/>
      <c r="BS12" s="55"/>
      <c r="BT12" s="55"/>
      <c r="BU12" s="55"/>
      <c r="BV12" s="173" t="s">
        <v>10</v>
      </c>
      <c r="BW12" s="190">
        <f t="shared" si="36"/>
        <v>1</v>
      </c>
      <c r="BX12" s="119">
        <v>611</v>
      </c>
      <c r="BY12" s="178">
        <v>2035600</v>
      </c>
      <c r="BZ12" s="178">
        <f t="shared" si="16"/>
        <v>3331.5875613747953</v>
      </c>
      <c r="CA12" s="801">
        <v>1010650</v>
      </c>
      <c r="CB12" s="179">
        <f t="shared" si="17"/>
        <v>1654.0916530278232</v>
      </c>
      <c r="CC12" s="179">
        <v>59950</v>
      </c>
      <c r="CD12" s="179"/>
      <c r="CE12" s="180">
        <f t="shared" si="37"/>
        <v>3106200</v>
      </c>
      <c r="CF12" s="181">
        <f t="shared" si="38"/>
        <v>5083.7970540098204</v>
      </c>
      <c r="CG12" s="291">
        <v>123</v>
      </c>
      <c r="CH12" s="291">
        <v>55.75</v>
      </c>
      <c r="CI12" s="291">
        <v>39</v>
      </c>
      <c r="CJ12" s="291">
        <f t="shared" si="39"/>
        <v>217.75</v>
      </c>
      <c r="CK12" s="182">
        <f t="shared" si="18"/>
        <v>14264.982778415615</v>
      </c>
      <c r="CM12" s="322">
        <v>23.8</v>
      </c>
      <c r="CN12" s="321">
        <v>30.7</v>
      </c>
      <c r="CO12" s="578">
        <v>5</v>
      </c>
      <c r="CP12" s="578">
        <v>5</v>
      </c>
      <c r="CQ12" s="578">
        <v>5</v>
      </c>
      <c r="CR12" s="356">
        <f t="shared" si="19"/>
        <v>5</v>
      </c>
      <c r="CT12" s="42" t="s">
        <v>183</v>
      </c>
      <c r="CV12" s="1">
        <v>0</v>
      </c>
      <c r="DA12" s="326">
        <v>23.2</v>
      </c>
      <c r="DB12" s="326">
        <v>30</v>
      </c>
      <c r="DC12" s="579">
        <v>3</v>
      </c>
      <c r="DD12" s="579">
        <v>3</v>
      </c>
      <c r="DE12" s="579">
        <v>3</v>
      </c>
      <c r="DF12" s="356">
        <f t="shared" si="20"/>
        <v>3</v>
      </c>
      <c r="DH12" s="42" t="s">
        <v>183</v>
      </c>
      <c r="DJ12" s="1">
        <v>0</v>
      </c>
    </row>
    <row r="13" spans="1:118" ht="23.5" customHeight="1" thickBot="1">
      <c r="A13" s="78" t="s">
        <v>11</v>
      </c>
      <c r="B13" s="68">
        <v>2</v>
      </c>
      <c r="C13" s="57">
        <f t="shared" si="0"/>
        <v>0</v>
      </c>
      <c r="D13" s="54"/>
      <c r="E13" s="7">
        <f t="shared" si="1"/>
        <v>0</v>
      </c>
      <c r="F13" s="54"/>
      <c r="G13" s="7">
        <f t="shared" si="2"/>
        <v>0</v>
      </c>
      <c r="H13" s="54"/>
      <c r="I13" s="6">
        <f t="shared" si="3"/>
        <v>0</v>
      </c>
      <c r="J13" s="54"/>
      <c r="K13" s="6">
        <f t="shared" si="4"/>
        <v>0</v>
      </c>
      <c r="L13" s="6">
        <f t="shared" si="21"/>
        <v>0</v>
      </c>
      <c r="M13" s="6" t="e">
        <f t="shared" si="22"/>
        <v>#DIV/0!</v>
      </c>
      <c r="N13" s="70" t="s">
        <v>92</v>
      </c>
      <c r="O13" s="54">
        <v>180</v>
      </c>
      <c r="P13" s="6"/>
      <c r="Q13" s="76" t="e">
        <f t="shared" si="23"/>
        <v>#DIV/0!</v>
      </c>
      <c r="R13" s="2"/>
      <c r="T13" s="107">
        <v>3300</v>
      </c>
      <c r="U13" s="107">
        <v>3800</v>
      </c>
      <c r="V13" s="107">
        <v>4800</v>
      </c>
      <c r="W13" s="107">
        <v>2000</v>
      </c>
      <c r="X13" s="107"/>
      <c r="Y13" s="78" t="s">
        <v>11</v>
      </c>
      <c r="Z13" s="48">
        <f t="shared" si="5"/>
        <v>2</v>
      </c>
      <c r="AA13" s="57">
        <f t="shared" si="6"/>
        <v>0</v>
      </c>
      <c r="AB13" s="7">
        <f t="shared" si="7"/>
        <v>0</v>
      </c>
      <c r="AC13" s="7">
        <f t="shared" si="8"/>
        <v>0</v>
      </c>
      <c r="AD13" s="7">
        <f t="shared" si="24"/>
        <v>0</v>
      </c>
      <c r="AE13" s="7">
        <f t="shared" si="9"/>
        <v>0</v>
      </c>
      <c r="AF13" s="7">
        <f t="shared" si="25"/>
        <v>0</v>
      </c>
      <c r="AG13" s="7">
        <f t="shared" si="10"/>
        <v>0</v>
      </c>
      <c r="AH13" s="7">
        <f t="shared" si="26"/>
        <v>0</v>
      </c>
      <c r="AI13" s="7">
        <f t="shared" si="11"/>
        <v>0</v>
      </c>
      <c r="AJ13" s="7">
        <f t="shared" si="27"/>
        <v>0</v>
      </c>
      <c r="AK13" s="6" t="e">
        <f t="shared" si="28"/>
        <v>#DIV/0!</v>
      </c>
      <c r="AL13" s="70" t="str">
        <f t="shared" si="29"/>
        <v>TOP1</v>
      </c>
      <c r="AM13" s="7">
        <f t="shared" si="29"/>
        <v>180</v>
      </c>
      <c r="AN13" s="6">
        <f t="shared" si="29"/>
        <v>0</v>
      </c>
      <c r="AO13" s="76" t="e">
        <f t="shared" si="30"/>
        <v>#DIV/0!</v>
      </c>
      <c r="AP13" s="2"/>
      <c r="AR13" s="107">
        <v>1700</v>
      </c>
      <c r="AS13" s="107">
        <v>2200</v>
      </c>
      <c r="AT13" s="107">
        <v>2200</v>
      </c>
      <c r="AU13" s="107">
        <v>1400</v>
      </c>
      <c r="AV13" s="107"/>
      <c r="AW13" s="78" t="s">
        <v>11</v>
      </c>
      <c r="AX13" s="48">
        <f t="shared" si="31"/>
        <v>2</v>
      </c>
      <c r="AY13" s="57">
        <f t="shared" si="31"/>
        <v>0</v>
      </c>
      <c r="AZ13" s="54">
        <v>10</v>
      </c>
      <c r="BA13" s="7">
        <f t="shared" si="12"/>
        <v>0</v>
      </c>
      <c r="BB13" s="54">
        <v>28</v>
      </c>
      <c r="BC13" s="7">
        <f t="shared" si="13"/>
        <v>0</v>
      </c>
      <c r="BD13" s="54">
        <v>12</v>
      </c>
      <c r="BE13" s="6">
        <f t="shared" si="14"/>
        <v>0</v>
      </c>
      <c r="BF13" s="54"/>
      <c r="BG13" s="6">
        <f t="shared" si="15"/>
        <v>0</v>
      </c>
      <c r="BH13" s="6">
        <f t="shared" si="32"/>
        <v>0</v>
      </c>
      <c r="BI13" s="6" t="e">
        <f t="shared" si="32"/>
        <v>#DIV/0!</v>
      </c>
      <c r="BJ13" s="6">
        <f t="shared" si="33"/>
        <v>0</v>
      </c>
      <c r="BK13" s="7" t="e">
        <f t="shared" si="33"/>
        <v>#DIV/0!</v>
      </c>
      <c r="BL13" s="101">
        <f t="shared" si="34"/>
        <v>0</v>
      </c>
      <c r="BM13" s="90" t="e">
        <f t="shared" si="34"/>
        <v>#DIV/0!</v>
      </c>
      <c r="BN13" s="90"/>
      <c r="BO13" s="76" t="e">
        <f t="shared" si="35"/>
        <v>#DIV/0!</v>
      </c>
      <c r="BP13" s="2"/>
      <c r="BR13" s="55"/>
      <c r="BS13" s="55"/>
      <c r="BT13" s="55"/>
      <c r="BU13" s="55"/>
      <c r="BV13" s="183" t="s">
        <v>11</v>
      </c>
      <c r="BW13" s="190">
        <f t="shared" si="36"/>
        <v>2</v>
      </c>
      <c r="BX13" s="119">
        <v>705</v>
      </c>
      <c r="BY13" s="178">
        <v>2267450</v>
      </c>
      <c r="BZ13" s="178">
        <f t="shared" si="16"/>
        <v>3216.2411347517732</v>
      </c>
      <c r="CA13" s="801">
        <v>1222700</v>
      </c>
      <c r="CB13" s="179">
        <f t="shared" si="17"/>
        <v>1734.3262411347519</v>
      </c>
      <c r="CC13" s="179">
        <v>134090</v>
      </c>
      <c r="CD13" s="179"/>
      <c r="CE13" s="180">
        <f t="shared" si="37"/>
        <v>3624240</v>
      </c>
      <c r="CF13" s="181">
        <f t="shared" si="38"/>
        <v>5140.7659574468089</v>
      </c>
      <c r="CG13" s="291">
        <v>144.5</v>
      </c>
      <c r="CH13" s="291">
        <v>66.5</v>
      </c>
      <c r="CI13" s="291">
        <v>68.75</v>
      </c>
      <c r="CJ13" s="291">
        <f t="shared" si="39"/>
        <v>279.75</v>
      </c>
      <c r="CK13" s="182">
        <f t="shared" si="18"/>
        <v>12955.281501340483</v>
      </c>
      <c r="CM13" s="323">
        <v>24</v>
      </c>
      <c r="CN13" s="810">
        <v>31.8</v>
      </c>
      <c r="CO13" s="578">
        <v>5</v>
      </c>
      <c r="CP13" s="579">
        <v>3</v>
      </c>
      <c r="CQ13" s="578">
        <v>5</v>
      </c>
      <c r="CR13" s="357">
        <f t="shared" si="19"/>
        <v>4.333333333333333</v>
      </c>
      <c r="CT13" s="1" t="s">
        <v>186</v>
      </c>
      <c r="DA13" s="327">
        <v>24.1</v>
      </c>
      <c r="DB13" s="327">
        <v>29.5</v>
      </c>
      <c r="DC13" s="636">
        <v>3</v>
      </c>
      <c r="DD13" s="579">
        <v>3</v>
      </c>
      <c r="DE13" s="556">
        <v>1</v>
      </c>
      <c r="DF13" s="357">
        <f t="shared" si="20"/>
        <v>2.3333333333333335</v>
      </c>
      <c r="DH13" s="1" t="s">
        <v>186</v>
      </c>
    </row>
    <row r="14" spans="1:118" s="368" customFormat="1" ht="37" customHeight="1" thickTop="1" thickBot="1">
      <c r="A14" s="1434" t="s">
        <v>16</v>
      </c>
      <c r="B14" s="1435"/>
      <c r="C14" s="101">
        <f>SUM(C7:C13)</f>
        <v>0</v>
      </c>
      <c r="D14" s="101">
        <f>SUM(D7:D13)</f>
        <v>0</v>
      </c>
      <c r="E14" s="101">
        <f t="shared" ref="E14:J14" si="40">SUM(E7:E13)</f>
        <v>0</v>
      </c>
      <c r="F14" s="101">
        <f t="shared" si="40"/>
        <v>0</v>
      </c>
      <c r="G14" s="101">
        <f t="shared" si="40"/>
        <v>0</v>
      </c>
      <c r="H14" s="101">
        <f t="shared" si="40"/>
        <v>0</v>
      </c>
      <c r="I14" s="101">
        <f t="shared" si="40"/>
        <v>0</v>
      </c>
      <c r="J14" s="101">
        <f t="shared" si="40"/>
        <v>0</v>
      </c>
      <c r="K14" s="101">
        <f>SUM(K7:K13)</f>
        <v>0</v>
      </c>
      <c r="L14" s="101">
        <f>SUM(L7:L13)</f>
        <v>0</v>
      </c>
      <c r="M14" s="101" t="e">
        <f>L14/C14</f>
        <v>#DIV/0!</v>
      </c>
      <c r="N14" s="365"/>
      <c r="O14" s="101">
        <f>SUM(O7:O13)</f>
        <v>180</v>
      </c>
      <c r="P14" s="101">
        <f>SUM(P7:P13)</f>
        <v>0</v>
      </c>
      <c r="Q14" s="366" t="e">
        <f t="shared" si="23"/>
        <v>#DIV/0!</v>
      </c>
      <c r="R14" s="367"/>
      <c r="T14" s="368" t="s">
        <v>48</v>
      </c>
      <c r="U14" s="367" t="e">
        <f>C14/W14</f>
        <v>#DIV/0!</v>
      </c>
      <c r="V14" s="369" t="s">
        <v>49</v>
      </c>
      <c r="W14" s="370">
        <v>0</v>
      </c>
      <c r="Y14" s="1434" t="s">
        <v>16</v>
      </c>
      <c r="Z14" s="1435"/>
      <c r="AA14" s="371">
        <f>SUM(AA7:AA13)</f>
        <v>0</v>
      </c>
      <c r="AB14" s="371">
        <f>SUM(AB7:AB13)</f>
        <v>0</v>
      </c>
      <c r="AC14" s="371">
        <f t="shared" ref="AC14:AH14" si="41">SUM(AC7:AC13)</f>
        <v>0</v>
      </c>
      <c r="AD14" s="371">
        <f t="shared" si="41"/>
        <v>0</v>
      </c>
      <c r="AE14" s="371">
        <f t="shared" si="41"/>
        <v>0</v>
      </c>
      <c r="AF14" s="371">
        <f t="shared" si="41"/>
        <v>0</v>
      </c>
      <c r="AG14" s="371">
        <f t="shared" si="41"/>
        <v>0</v>
      </c>
      <c r="AH14" s="371">
        <f t="shared" si="41"/>
        <v>0</v>
      </c>
      <c r="AI14" s="371">
        <f>SUM(AI7:AI13)</f>
        <v>0</v>
      </c>
      <c r="AJ14" s="371">
        <f>SUM(AJ7:AJ13)</f>
        <v>0</v>
      </c>
      <c r="AK14" s="101" t="e">
        <f>AJ14/AA14</f>
        <v>#DIV/0!</v>
      </c>
      <c r="AL14" s="365"/>
      <c r="AM14" s="101">
        <f>SUM(AM7:AM13)</f>
        <v>180</v>
      </c>
      <c r="AN14" s="101">
        <f>SUM(AN7:AN13)</f>
        <v>0</v>
      </c>
      <c r="AO14" s="366" t="e">
        <f>(AJ14+BH14)/AN14</f>
        <v>#DIV/0!</v>
      </c>
      <c r="AP14" s="367"/>
      <c r="AR14" s="368" t="s">
        <v>48</v>
      </c>
      <c r="AS14" s="367" t="e">
        <f>AA14/AU14</f>
        <v>#DIV/0!</v>
      </c>
      <c r="AT14" s="369" t="s">
        <v>49</v>
      </c>
      <c r="AU14" s="368">
        <f>W14</f>
        <v>0</v>
      </c>
      <c r="AW14" s="1434" t="s">
        <v>16</v>
      </c>
      <c r="AX14" s="1435"/>
      <c r="AY14" s="371">
        <f t="shared" si="31"/>
        <v>0</v>
      </c>
      <c r="AZ14" s="101">
        <f>SUM(AZ7:AZ13)</f>
        <v>84</v>
      </c>
      <c r="BA14" s="101">
        <f t="shared" ref="BA14:BF14" si="42">SUM(BA7:BA13)</f>
        <v>0</v>
      </c>
      <c r="BB14" s="101">
        <f t="shared" si="42"/>
        <v>120</v>
      </c>
      <c r="BC14" s="101">
        <f t="shared" si="42"/>
        <v>0</v>
      </c>
      <c r="BD14" s="101">
        <f t="shared" si="42"/>
        <v>60</v>
      </c>
      <c r="BE14" s="101">
        <f t="shared" si="42"/>
        <v>0</v>
      </c>
      <c r="BF14" s="101">
        <f t="shared" si="42"/>
        <v>0</v>
      </c>
      <c r="BG14" s="101">
        <f>SUM(BG7:BG13)</f>
        <v>0</v>
      </c>
      <c r="BH14" s="372">
        <f t="shared" si="32"/>
        <v>0</v>
      </c>
      <c r="BI14" s="372" t="e">
        <f>M14</f>
        <v>#DIV/0!</v>
      </c>
      <c r="BJ14" s="372">
        <f t="shared" si="33"/>
        <v>0</v>
      </c>
      <c r="BK14" s="373" t="e">
        <f>AK14</f>
        <v>#DIV/0!</v>
      </c>
      <c r="BL14" s="101">
        <f>SUM(BL7:BL13)</f>
        <v>0</v>
      </c>
      <c r="BM14" s="374" t="e">
        <f>BI14+BK14</f>
        <v>#DIV/0!</v>
      </c>
      <c r="BN14" s="375"/>
      <c r="BO14" s="366" t="e">
        <f t="shared" si="35"/>
        <v>#DIV/0!</v>
      </c>
      <c r="BP14" s="367"/>
      <c r="BR14" s="368" t="s">
        <v>48</v>
      </c>
      <c r="BS14" s="367" t="e">
        <f>AY14/BU14</f>
        <v>#DIV/0!</v>
      </c>
      <c r="BT14" s="369" t="s">
        <v>49</v>
      </c>
      <c r="BU14" s="368">
        <f>W14</f>
        <v>0</v>
      </c>
      <c r="BV14" s="1434" t="s">
        <v>16</v>
      </c>
      <c r="BW14" s="1435"/>
      <c r="BX14" s="101">
        <f>SUM(BX7:BX13)</f>
        <v>1316</v>
      </c>
      <c r="BY14" s="101">
        <f>SUM(BY7:BY13)</f>
        <v>4303050</v>
      </c>
      <c r="BZ14" s="101">
        <f t="shared" si="16"/>
        <v>3269.7948328267476</v>
      </c>
      <c r="CA14" s="101">
        <f>SUM(CA7:CA13)</f>
        <v>2233350</v>
      </c>
      <c r="CB14" s="371">
        <f t="shared" si="17"/>
        <v>1697.0744680851064</v>
      </c>
      <c r="CC14" s="371">
        <f>SUM(CC7:CC13)</f>
        <v>194040</v>
      </c>
      <c r="CD14" s="371">
        <f>SUM(CD7:CD13)</f>
        <v>0</v>
      </c>
      <c r="CE14" s="180">
        <f>BY14+CA14+CC14+CD14</f>
        <v>6730440</v>
      </c>
      <c r="CF14" s="375">
        <f>CE14/BX14</f>
        <v>5114.3161094224924</v>
      </c>
      <c r="CG14" s="538">
        <f>SUM(CG7:CG13)</f>
        <v>267.5</v>
      </c>
      <c r="CH14" s="538">
        <f>SUM(CH7:CH13)</f>
        <v>122.25</v>
      </c>
      <c r="CI14" s="538">
        <f>SUM(CI7:CI13)</f>
        <v>107.75</v>
      </c>
      <c r="CJ14" s="538">
        <f>SUM(CJ7:CJ13)</f>
        <v>497.5</v>
      </c>
      <c r="CK14" s="366">
        <f t="shared" si="18"/>
        <v>13528.522613065326</v>
      </c>
      <c r="CL14" s="368">
        <v>2</v>
      </c>
      <c r="CM14" s="384">
        <f>SUM(CM7:CM13)/CL14</f>
        <v>23.9</v>
      </c>
      <c r="CN14" s="385">
        <f>SUM(CN7:CN13)/CL14</f>
        <v>31.25</v>
      </c>
      <c r="CO14" s="406">
        <f>SUM(CO7:CO13)/CL14</f>
        <v>5</v>
      </c>
      <c r="CP14" s="406">
        <f>SUM(CP7:CP13)/CL14</f>
        <v>4</v>
      </c>
      <c r="CQ14" s="406">
        <f>SUM(CQ7:CQ13)/CL14</f>
        <v>5</v>
      </c>
      <c r="CR14" s="606">
        <f t="shared" si="19"/>
        <v>4.666666666666667</v>
      </c>
      <c r="CS14" s="369">
        <v>12</v>
      </c>
      <c r="CT14" s="1436">
        <f>CE14/CL14</f>
        <v>3365220</v>
      </c>
      <c r="CU14" s="1437"/>
      <c r="CV14" s="1437"/>
      <c r="CW14" s="1437"/>
      <c r="CX14" s="1438"/>
      <c r="CY14" s="368" t="s">
        <v>197</v>
      </c>
      <c r="CZ14" s="340">
        <v>3</v>
      </c>
      <c r="DA14" s="392">
        <f>SUM(DA7:DA13)/CZ14</f>
        <v>22.600000000000005</v>
      </c>
      <c r="DB14" s="387">
        <f>SUM(DB7:DB13)/CZ14</f>
        <v>29.3</v>
      </c>
      <c r="DC14" s="403">
        <f>SUM(DC7:DC13)/CZ14</f>
        <v>3</v>
      </c>
      <c r="DD14" s="403">
        <f>SUM(DD7:DD13)/CZ14</f>
        <v>2.3333333333333335</v>
      </c>
      <c r="DE14" s="403">
        <f>SUM(DE7:DE13)/CZ14</f>
        <v>2.3333333333333335</v>
      </c>
      <c r="DF14" s="404">
        <f t="shared" si="20"/>
        <v>2.5555555555555558</v>
      </c>
      <c r="DG14" s="340">
        <v>11</v>
      </c>
      <c r="DH14" s="1457">
        <v>2756366.6666666665</v>
      </c>
      <c r="DI14" s="1458"/>
      <c r="DJ14" s="1458"/>
      <c r="DK14" s="1458"/>
      <c r="DL14" s="1459"/>
      <c r="DM14" s="368" t="s">
        <v>197</v>
      </c>
      <c r="DN14" s="340"/>
    </row>
    <row r="15" spans="1:118"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CY15" s="368" t="s">
        <v>197</v>
      </c>
      <c r="DA15" s="1420" t="str">
        <f>CM15</f>
        <v>2nd week</v>
      </c>
      <c r="DB15" s="1420"/>
      <c r="DC15" s="1420"/>
      <c r="DD15" s="1420"/>
      <c r="DE15" s="1420"/>
      <c r="DF15" s="1420"/>
      <c r="DM15" s="368" t="s">
        <v>197</v>
      </c>
    </row>
    <row r="16" spans="1:118"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A16" s="331" t="s">
        <v>172</v>
      </c>
      <c r="DB16" s="332" t="s">
        <v>173</v>
      </c>
      <c r="DC16" s="65" t="s">
        <v>174</v>
      </c>
      <c r="DD16" s="65" t="s">
        <v>175</v>
      </c>
      <c r="DE16" s="65" t="s">
        <v>176</v>
      </c>
      <c r="DF16" s="333" t="s">
        <v>184</v>
      </c>
      <c r="DH16" s="1" t="s">
        <v>179</v>
      </c>
      <c r="DJ16" s="46" t="s">
        <v>182</v>
      </c>
    </row>
    <row r="17" spans="1:118" ht="23" customHeight="1">
      <c r="A17" s="75" t="s">
        <v>5</v>
      </c>
      <c r="B17" s="68">
        <v>3</v>
      </c>
      <c r="C17" s="57">
        <f t="shared" ref="C17:C23" si="43">D17+F17+H17+J17</f>
        <v>0</v>
      </c>
      <c r="D17" s="54"/>
      <c r="E17" s="7">
        <f t="shared" ref="E17:E23" si="44">D17*T17</f>
        <v>0</v>
      </c>
      <c r="F17" s="54"/>
      <c r="G17" s="7">
        <f t="shared" ref="G17:G23" si="45">F17*U17</f>
        <v>0</v>
      </c>
      <c r="H17" s="54"/>
      <c r="I17" s="6">
        <f t="shared" ref="I17:I23" si="46">H17*V17</f>
        <v>0</v>
      </c>
      <c r="J17" s="54"/>
      <c r="K17" s="6">
        <f t="shared" ref="K17:K23" si="47">J17*W17</f>
        <v>0</v>
      </c>
      <c r="L17" s="6">
        <f>E17+G17+I17+K17</f>
        <v>0</v>
      </c>
      <c r="M17" s="6" t="e">
        <f>L17/C17</f>
        <v>#DIV/0!</v>
      </c>
      <c r="N17" s="70" t="s">
        <v>93</v>
      </c>
      <c r="O17" s="54">
        <v>170</v>
      </c>
      <c r="P17" s="54"/>
      <c r="Q17" s="76" t="e">
        <f>L17/P17</f>
        <v>#DIV/0!</v>
      </c>
      <c r="R17" s="2"/>
      <c r="T17" s="107">
        <v>3300</v>
      </c>
      <c r="U17" s="107">
        <v>3800</v>
      </c>
      <c r="V17" s="107">
        <v>4800</v>
      </c>
      <c r="W17" s="107">
        <v>2000</v>
      </c>
      <c r="X17" s="107"/>
      <c r="Y17" s="75" t="s">
        <v>5</v>
      </c>
      <c r="Z17" s="48">
        <f t="shared" ref="Z17:Z23" si="48">B17</f>
        <v>3</v>
      </c>
      <c r="AA17" s="57">
        <f t="shared" ref="AA17:AA23" si="49">AB17+AD17+AF17+AH17</f>
        <v>0</v>
      </c>
      <c r="AB17" s="7">
        <f t="shared" ref="AB17:AB23" si="50">D17</f>
        <v>0</v>
      </c>
      <c r="AC17" s="7">
        <f t="shared" ref="AC17:AC23" si="51">AB17*AR17</f>
        <v>0</v>
      </c>
      <c r="AD17" s="7">
        <f>F17</f>
        <v>0</v>
      </c>
      <c r="AE17" s="7">
        <f t="shared" ref="AE17:AE23" si="52">AD17*AS17</f>
        <v>0</v>
      </c>
      <c r="AF17" s="7">
        <f>H17</f>
        <v>0</v>
      </c>
      <c r="AG17" s="7">
        <f t="shared" ref="AG17:AG23" si="53">AF17*AT17</f>
        <v>0</v>
      </c>
      <c r="AH17" s="7">
        <f>J17</f>
        <v>0</v>
      </c>
      <c r="AI17" s="7">
        <f t="shared" ref="AI17:AI23" si="54">AH17*AU17</f>
        <v>0</v>
      </c>
      <c r="AJ17" s="7">
        <f>AC17+AE17+AG17+AI17</f>
        <v>0</v>
      </c>
      <c r="AK17" s="6" t="e">
        <f>AJ17/AA17</f>
        <v>#DIV/0!</v>
      </c>
      <c r="AL17" s="70" t="str">
        <f>N17</f>
        <v>TOP2</v>
      </c>
      <c r="AM17" s="7">
        <f>O17</f>
        <v>170</v>
      </c>
      <c r="AN17" s="6">
        <f>P17</f>
        <v>0</v>
      </c>
      <c r="AO17" s="76" t="e">
        <f>(AJ17+BH17)/AN17</f>
        <v>#DIV/0!</v>
      </c>
      <c r="AP17" s="2"/>
      <c r="AR17" s="107">
        <v>1700</v>
      </c>
      <c r="AS17" s="107">
        <v>2200</v>
      </c>
      <c r="AT17" s="107">
        <v>2200</v>
      </c>
      <c r="AU17" s="107">
        <v>1400</v>
      </c>
      <c r="AV17" s="107"/>
      <c r="AW17" s="75" t="s">
        <v>5</v>
      </c>
      <c r="AX17" s="48">
        <f>B17</f>
        <v>3</v>
      </c>
      <c r="AY17" s="57">
        <f>C17</f>
        <v>0</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3</v>
      </c>
      <c r="BX17" s="119">
        <v>497</v>
      </c>
      <c r="BY17" s="178">
        <v>1472000</v>
      </c>
      <c r="BZ17" s="178">
        <f t="shared" ref="BZ17:BZ24" si="59">BY17/BX17</f>
        <v>2961.7706237424545</v>
      </c>
      <c r="CA17" s="178">
        <v>756800</v>
      </c>
      <c r="CB17" s="179">
        <f t="shared" ref="CB17:CB24" si="60">CA17/BX17</f>
        <v>1522.7364185110664</v>
      </c>
      <c r="CC17" s="179">
        <v>20680</v>
      </c>
      <c r="CD17" s="179"/>
      <c r="CE17" s="180">
        <f>BY17+CA17+CC17+CD17</f>
        <v>2249480</v>
      </c>
      <c r="CF17" s="181">
        <f>CE17/BX17</f>
        <v>4526.1167002012071</v>
      </c>
      <c r="CG17" s="291">
        <v>143</v>
      </c>
      <c r="CH17" s="291">
        <v>49.75</v>
      </c>
      <c r="CI17" s="291">
        <v>52.75</v>
      </c>
      <c r="CJ17" s="291">
        <f>SUM(CG17:CI17)</f>
        <v>245.5</v>
      </c>
      <c r="CK17" s="182">
        <f t="shared" ref="CK17:CK24" si="61">CE17/CJ17</f>
        <v>9162.8513238289197</v>
      </c>
      <c r="CM17" s="321">
        <v>24.7</v>
      </c>
      <c r="CN17" s="321">
        <v>31.2</v>
      </c>
      <c r="CO17" s="578">
        <v>5</v>
      </c>
      <c r="CP17" s="578">
        <v>5</v>
      </c>
      <c r="CQ17" s="578">
        <v>5</v>
      </c>
      <c r="CR17" s="356">
        <f>SUM(CO17:CQ17)/3</f>
        <v>5</v>
      </c>
      <c r="CT17" s="355" t="s">
        <v>180</v>
      </c>
      <c r="CU17" s="3"/>
      <c r="CV17" s="354">
        <v>5</v>
      </c>
      <c r="DA17" s="326">
        <v>20.399999999999999</v>
      </c>
      <c r="DB17" s="326">
        <v>22.9</v>
      </c>
      <c r="DC17" s="635">
        <v>2</v>
      </c>
      <c r="DD17" s="635">
        <v>2</v>
      </c>
      <c r="DE17" s="635">
        <v>2</v>
      </c>
      <c r="DF17" s="356">
        <f>SUM(DC17:DE17)/3</f>
        <v>2</v>
      </c>
      <c r="DH17" s="355" t="s">
        <v>180</v>
      </c>
      <c r="DI17" s="3"/>
      <c r="DJ17" s="354">
        <v>5</v>
      </c>
    </row>
    <row r="18" spans="1:118" ht="23.5" customHeight="1">
      <c r="A18" s="77" t="s">
        <v>6</v>
      </c>
      <c r="B18" s="68">
        <v>4</v>
      </c>
      <c r="C18" s="57">
        <f t="shared" si="43"/>
        <v>0</v>
      </c>
      <c r="D18" s="54"/>
      <c r="E18" s="7">
        <f t="shared" si="44"/>
        <v>0</v>
      </c>
      <c r="F18" s="54"/>
      <c r="G18" s="7">
        <f t="shared" si="45"/>
        <v>0</v>
      </c>
      <c r="H18" s="54"/>
      <c r="I18" s="6">
        <f t="shared" si="46"/>
        <v>0</v>
      </c>
      <c r="J18" s="54"/>
      <c r="K18" s="6">
        <f t="shared" si="47"/>
        <v>0</v>
      </c>
      <c r="L18" s="6">
        <f t="shared" ref="L18:L23" si="62">E18+G18+I18+K18</f>
        <v>0</v>
      </c>
      <c r="M18" s="6" t="e">
        <f t="shared" ref="M18:M23" si="63">L18/C18</f>
        <v>#DIV/0!</v>
      </c>
      <c r="N18" s="70" t="s">
        <v>96</v>
      </c>
      <c r="O18" s="54">
        <v>150</v>
      </c>
      <c r="P18" s="54"/>
      <c r="Q18" s="76" t="e">
        <f t="shared" ref="Q18:Q24" si="64">L18/P18</f>
        <v>#DIV/0!</v>
      </c>
      <c r="R18" s="2"/>
      <c r="T18" s="107">
        <v>3300</v>
      </c>
      <c r="U18" s="107">
        <v>3800</v>
      </c>
      <c r="V18" s="107">
        <v>4800</v>
      </c>
      <c r="W18" s="107">
        <v>2000</v>
      </c>
      <c r="X18" s="107"/>
      <c r="Y18" s="77" t="s">
        <v>6</v>
      </c>
      <c r="Z18" s="48">
        <f t="shared" si="48"/>
        <v>4</v>
      </c>
      <c r="AA18" s="57">
        <f t="shared" si="49"/>
        <v>0</v>
      </c>
      <c r="AB18" s="7">
        <f t="shared" si="50"/>
        <v>0</v>
      </c>
      <c r="AC18" s="7">
        <f t="shared" si="51"/>
        <v>0</v>
      </c>
      <c r="AD18" s="7">
        <f t="shared" ref="AD18:AD23" si="65">F18</f>
        <v>0</v>
      </c>
      <c r="AE18" s="7">
        <f t="shared" si="52"/>
        <v>0</v>
      </c>
      <c r="AF18" s="7">
        <f t="shared" ref="AF18:AF23" si="66">H18</f>
        <v>0</v>
      </c>
      <c r="AG18" s="7">
        <f t="shared" si="53"/>
        <v>0</v>
      </c>
      <c r="AH18" s="7">
        <f t="shared" ref="AH18:AH23" si="67">J18</f>
        <v>0</v>
      </c>
      <c r="AI18" s="7">
        <f t="shared" si="54"/>
        <v>0</v>
      </c>
      <c r="AJ18" s="7">
        <f t="shared" ref="AJ18:AJ23" si="68">AC18+AE18+AG18+AI18</f>
        <v>0</v>
      </c>
      <c r="AK18" s="6" t="e">
        <f t="shared" ref="AK18:AK23" si="69">AJ18/AA18</f>
        <v>#DIV/0!</v>
      </c>
      <c r="AL18" s="70" t="str">
        <f t="shared" ref="AL18:AN23" si="70">N18</f>
        <v>ON2</v>
      </c>
      <c r="AM18" s="7">
        <f t="shared" si="70"/>
        <v>150</v>
      </c>
      <c r="AN18" s="6">
        <f t="shared" si="70"/>
        <v>0</v>
      </c>
      <c r="AO18" s="76" t="e">
        <f t="shared" ref="AO18:AO23" si="71">(AJ18+BH18)/AN18</f>
        <v>#DIV/0!</v>
      </c>
      <c r="AP18" s="2"/>
      <c r="AR18" s="107">
        <v>1700</v>
      </c>
      <c r="AS18" s="107">
        <v>2200</v>
      </c>
      <c r="AT18" s="107">
        <v>2200</v>
      </c>
      <c r="AU18" s="107">
        <v>1400</v>
      </c>
      <c r="AV18" s="107"/>
      <c r="AW18" s="77" t="s">
        <v>6</v>
      </c>
      <c r="AX18" s="48">
        <f t="shared" ref="AX18:AY24" si="72">B18</f>
        <v>4</v>
      </c>
      <c r="AY18" s="57">
        <f t="shared" si="72"/>
        <v>0</v>
      </c>
      <c r="AZ18" s="54">
        <v>22</v>
      </c>
      <c r="BA18" s="7">
        <f t="shared" si="55"/>
        <v>0</v>
      </c>
      <c r="BB18" s="54">
        <v>10</v>
      </c>
      <c r="BC18" s="7">
        <f t="shared" si="56"/>
        <v>0</v>
      </c>
      <c r="BD18" s="54">
        <v>6</v>
      </c>
      <c r="BE18" s="6">
        <f t="shared" si="57"/>
        <v>0</v>
      </c>
      <c r="BF18" s="54"/>
      <c r="BG18" s="6">
        <f t="shared" si="58"/>
        <v>0</v>
      </c>
      <c r="BH18" s="6">
        <f t="shared" ref="BH18:BI24" si="73">L18</f>
        <v>0</v>
      </c>
      <c r="BI18" s="6" t="e">
        <f t="shared" si="73"/>
        <v>#DIV/0!</v>
      </c>
      <c r="BJ18" s="6">
        <f t="shared" ref="BJ18:BK24" si="74">AJ18</f>
        <v>0</v>
      </c>
      <c r="BK18" s="7" t="e">
        <f t="shared" si="74"/>
        <v>#DIV/0!</v>
      </c>
      <c r="BL18" s="101">
        <f t="shared" ref="BL18:BM23" si="75">BH18+BJ18</f>
        <v>0</v>
      </c>
      <c r="BM18" s="90" t="e">
        <f t="shared" si="75"/>
        <v>#DIV/0!</v>
      </c>
      <c r="BN18" s="90"/>
      <c r="BO18" s="76" t="e">
        <f t="shared" ref="BO18:BO24" si="76">Q18+AO18</f>
        <v>#DIV/0!</v>
      </c>
      <c r="BP18" s="2"/>
      <c r="BR18" s="55"/>
      <c r="BS18" s="55"/>
      <c r="BT18" s="55"/>
      <c r="BU18" s="55"/>
      <c r="BV18" s="173" t="s">
        <v>6</v>
      </c>
      <c r="BW18" s="190">
        <f t="shared" ref="BW18:BW23" si="77">AX18</f>
        <v>4</v>
      </c>
      <c r="BX18" s="119">
        <v>454</v>
      </c>
      <c r="BY18" s="178">
        <v>1392700</v>
      </c>
      <c r="BZ18" s="178">
        <f t="shared" si="59"/>
        <v>3067.6211453744495</v>
      </c>
      <c r="CA18" s="179">
        <v>693000</v>
      </c>
      <c r="CB18" s="179">
        <f t="shared" si="60"/>
        <v>1526.431718061674</v>
      </c>
      <c r="CC18" s="179">
        <v>60390</v>
      </c>
      <c r="CD18" s="179"/>
      <c r="CE18" s="180">
        <f t="shared" ref="CE18:CE23" si="78">BY18+CA18+CC18+CD18</f>
        <v>2146090</v>
      </c>
      <c r="CF18" s="181">
        <f t="shared" ref="CF18:CF23" si="79">CE18/BX18</f>
        <v>4727.070484581498</v>
      </c>
      <c r="CG18" s="291">
        <v>108</v>
      </c>
      <c r="CH18" s="291">
        <v>28</v>
      </c>
      <c r="CI18" s="291">
        <v>28.75</v>
      </c>
      <c r="CJ18" s="291">
        <f t="shared" ref="CJ18:CJ23" si="80">SUM(CG18:CI18)</f>
        <v>164.75</v>
      </c>
      <c r="CK18" s="182">
        <f t="shared" si="61"/>
        <v>13026.342943854324</v>
      </c>
      <c r="CM18" s="321">
        <v>23.8</v>
      </c>
      <c r="CN18" s="326">
        <v>30</v>
      </c>
      <c r="CO18" s="579">
        <v>3</v>
      </c>
      <c r="CP18" s="579">
        <v>3</v>
      </c>
      <c r="CQ18" s="579">
        <v>3</v>
      </c>
      <c r="CR18" s="356">
        <f t="shared" ref="CR18:CR23" si="81">SUM(CO18:CQ18)/3</f>
        <v>3</v>
      </c>
      <c r="CT18" s="42" t="s">
        <v>181</v>
      </c>
      <c r="CV18" s="1">
        <v>4</v>
      </c>
      <c r="DA18" s="326">
        <v>19.899999999999999</v>
      </c>
      <c r="DB18" s="326">
        <v>24.4</v>
      </c>
      <c r="DC18" s="635">
        <v>2</v>
      </c>
      <c r="DD18" s="635">
        <v>2</v>
      </c>
      <c r="DE18" s="635">
        <v>2</v>
      </c>
      <c r="DF18" s="356">
        <f t="shared" ref="DF18:DF23" si="82">SUM(DC18:DE18)/3</f>
        <v>2</v>
      </c>
      <c r="DH18" s="42" t="s">
        <v>181</v>
      </c>
      <c r="DJ18" s="1">
        <v>4</v>
      </c>
    </row>
    <row r="19" spans="1:118" ht="23.5" customHeight="1">
      <c r="A19" s="77" t="s">
        <v>7</v>
      </c>
      <c r="B19" s="68">
        <v>5</v>
      </c>
      <c r="C19" s="57">
        <f t="shared" si="43"/>
        <v>0</v>
      </c>
      <c r="D19" s="54"/>
      <c r="E19" s="7">
        <f t="shared" si="44"/>
        <v>0</v>
      </c>
      <c r="F19" s="54"/>
      <c r="G19" s="7">
        <f t="shared" si="45"/>
        <v>0</v>
      </c>
      <c r="H19" s="54"/>
      <c r="I19" s="6">
        <f t="shared" si="46"/>
        <v>0</v>
      </c>
      <c r="J19" s="54"/>
      <c r="K19" s="6">
        <f t="shared" si="47"/>
        <v>0</v>
      </c>
      <c r="L19" s="6">
        <f t="shared" si="62"/>
        <v>0</v>
      </c>
      <c r="M19" s="6" t="e">
        <f t="shared" si="63"/>
        <v>#DIV/0!</v>
      </c>
      <c r="N19" s="70" t="s">
        <v>96</v>
      </c>
      <c r="O19" s="54">
        <v>150</v>
      </c>
      <c r="P19" s="54"/>
      <c r="Q19" s="76" t="e">
        <f t="shared" si="64"/>
        <v>#DIV/0!</v>
      </c>
      <c r="R19" s="2"/>
      <c r="T19" s="107">
        <v>3300</v>
      </c>
      <c r="U19" s="107">
        <v>3800</v>
      </c>
      <c r="V19" s="107">
        <v>4800</v>
      </c>
      <c r="W19" s="107">
        <v>2000</v>
      </c>
      <c r="X19" s="107"/>
      <c r="Y19" s="77" t="s">
        <v>7</v>
      </c>
      <c r="Z19" s="48">
        <f t="shared" si="48"/>
        <v>5</v>
      </c>
      <c r="AA19" s="57">
        <f t="shared" si="49"/>
        <v>0</v>
      </c>
      <c r="AB19" s="7">
        <f t="shared" si="50"/>
        <v>0</v>
      </c>
      <c r="AC19" s="7">
        <f t="shared" si="51"/>
        <v>0</v>
      </c>
      <c r="AD19" s="7">
        <f t="shared" si="65"/>
        <v>0</v>
      </c>
      <c r="AE19" s="7">
        <f t="shared" si="52"/>
        <v>0</v>
      </c>
      <c r="AF19" s="7">
        <f t="shared" si="66"/>
        <v>0</v>
      </c>
      <c r="AG19" s="7">
        <f t="shared" si="53"/>
        <v>0</v>
      </c>
      <c r="AH19" s="7">
        <f t="shared" si="67"/>
        <v>0</v>
      </c>
      <c r="AI19" s="7">
        <f t="shared" si="54"/>
        <v>0</v>
      </c>
      <c r="AJ19" s="7">
        <f t="shared" si="68"/>
        <v>0</v>
      </c>
      <c r="AK19" s="6" t="e">
        <f t="shared" si="69"/>
        <v>#DIV/0!</v>
      </c>
      <c r="AL19" s="70" t="str">
        <f t="shared" si="70"/>
        <v>ON2</v>
      </c>
      <c r="AM19" s="7">
        <f t="shared" si="70"/>
        <v>150</v>
      </c>
      <c r="AN19" s="6">
        <f t="shared" si="70"/>
        <v>0</v>
      </c>
      <c r="AO19" s="76" t="e">
        <f t="shared" si="71"/>
        <v>#DIV/0!</v>
      </c>
      <c r="AP19" s="2"/>
      <c r="AR19" s="107">
        <v>1700</v>
      </c>
      <c r="AS19" s="107">
        <v>2200</v>
      </c>
      <c r="AT19" s="107">
        <v>2200</v>
      </c>
      <c r="AU19" s="107">
        <v>1400</v>
      </c>
      <c r="AV19" s="107"/>
      <c r="AW19" s="77" t="s">
        <v>7</v>
      </c>
      <c r="AX19" s="48">
        <f t="shared" si="72"/>
        <v>5</v>
      </c>
      <c r="AY19" s="57">
        <f t="shared" si="72"/>
        <v>0</v>
      </c>
      <c r="AZ19" s="54">
        <v>22</v>
      </c>
      <c r="BA19" s="7">
        <f t="shared" si="55"/>
        <v>0</v>
      </c>
      <c r="BB19" s="54">
        <v>10</v>
      </c>
      <c r="BC19" s="7">
        <f t="shared" si="56"/>
        <v>0</v>
      </c>
      <c r="BD19" s="54">
        <v>6</v>
      </c>
      <c r="BE19" s="6">
        <f t="shared" si="57"/>
        <v>0</v>
      </c>
      <c r="BF19" s="54"/>
      <c r="BG19" s="6">
        <f t="shared" si="58"/>
        <v>0</v>
      </c>
      <c r="BH19" s="6">
        <f t="shared" si="73"/>
        <v>0</v>
      </c>
      <c r="BI19" s="6" t="e">
        <f t="shared" si="73"/>
        <v>#DIV/0!</v>
      </c>
      <c r="BJ19" s="6">
        <f t="shared" si="74"/>
        <v>0</v>
      </c>
      <c r="BK19" s="7" t="e">
        <f t="shared" si="74"/>
        <v>#DIV/0!</v>
      </c>
      <c r="BL19" s="101">
        <f t="shared" si="75"/>
        <v>0</v>
      </c>
      <c r="BM19" s="90" t="e">
        <f t="shared" si="75"/>
        <v>#DIV/0!</v>
      </c>
      <c r="BN19" s="90"/>
      <c r="BO19" s="76" t="e">
        <f t="shared" si="76"/>
        <v>#DIV/0!</v>
      </c>
      <c r="BP19" s="2"/>
      <c r="BR19" s="55"/>
      <c r="BS19" s="55"/>
      <c r="BT19" s="55"/>
      <c r="BU19" s="55"/>
      <c r="BV19" s="173" t="s">
        <v>7</v>
      </c>
      <c r="BW19" s="190">
        <f t="shared" si="77"/>
        <v>5</v>
      </c>
      <c r="BX19" s="119">
        <v>428</v>
      </c>
      <c r="BY19" s="178">
        <v>1269900</v>
      </c>
      <c r="BZ19" s="178">
        <f t="shared" si="59"/>
        <v>2967.0560747663553</v>
      </c>
      <c r="CA19" s="801">
        <v>644750</v>
      </c>
      <c r="CB19" s="179">
        <f t="shared" si="60"/>
        <v>1506.4252336448599</v>
      </c>
      <c r="CC19" s="179">
        <v>39600</v>
      </c>
      <c r="CD19" s="179"/>
      <c r="CE19" s="180">
        <f t="shared" si="78"/>
        <v>1954250</v>
      </c>
      <c r="CF19" s="181">
        <f t="shared" si="79"/>
        <v>4566.0046728971965</v>
      </c>
      <c r="CG19" s="291">
        <v>106.5</v>
      </c>
      <c r="CH19" s="291">
        <v>33</v>
      </c>
      <c r="CI19" s="291">
        <v>25</v>
      </c>
      <c r="CJ19" s="291">
        <f t="shared" si="80"/>
        <v>164.5</v>
      </c>
      <c r="CK19" s="182">
        <f t="shared" si="61"/>
        <v>11879.939209726444</v>
      </c>
      <c r="CM19" s="321">
        <v>24.3</v>
      </c>
      <c r="CN19" s="326">
        <v>29</v>
      </c>
      <c r="CO19" s="578">
        <v>5</v>
      </c>
      <c r="CP19" s="579">
        <v>3</v>
      </c>
      <c r="CQ19" s="556">
        <v>1</v>
      </c>
      <c r="CR19" s="356">
        <f t="shared" si="81"/>
        <v>3</v>
      </c>
      <c r="CT19" s="42" t="s">
        <v>185</v>
      </c>
      <c r="CV19" s="1">
        <v>3</v>
      </c>
      <c r="DA19" s="326">
        <v>20.7</v>
      </c>
      <c r="DB19" s="326">
        <v>26.4</v>
      </c>
      <c r="DC19" s="579">
        <v>3</v>
      </c>
      <c r="DD19" s="579">
        <v>3</v>
      </c>
      <c r="DE19" s="578">
        <v>5</v>
      </c>
      <c r="DF19" s="356">
        <f t="shared" si="82"/>
        <v>3.6666666666666665</v>
      </c>
      <c r="DH19" s="42" t="s">
        <v>185</v>
      </c>
      <c r="DJ19" s="1">
        <v>3</v>
      </c>
    </row>
    <row r="20" spans="1:118" ht="23.5" customHeight="1">
      <c r="A20" s="77" t="s">
        <v>8</v>
      </c>
      <c r="B20" s="68">
        <v>6</v>
      </c>
      <c r="C20" s="57">
        <f t="shared" si="43"/>
        <v>0</v>
      </c>
      <c r="D20" s="54"/>
      <c r="E20" s="7">
        <f t="shared" si="44"/>
        <v>0</v>
      </c>
      <c r="F20" s="54"/>
      <c r="G20" s="7">
        <f t="shared" si="45"/>
        <v>0</v>
      </c>
      <c r="H20" s="54"/>
      <c r="I20" s="6">
        <f t="shared" si="46"/>
        <v>0</v>
      </c>
      <c r="J20" s="54"/>
      <c r="K20" s="6">
        <f t="shared" si="47"/>
        <v>0</v>
      </c>
      <c r="L20" s="6">
        <f t="shared" si="62"/>
        <v>0</v>
      </c>
      <c r="M20" s="6" t="e">
        <f t="shared" si="63"/>
        <v>#DIV/0!</v>
      </c>
      <c r="N20" s="70" t="s">
        <v>95</v>
      </c>
      <c r="O20" s="54">
        <v>150</v>
      </c>
      <c r="P20" s="54"/>
      <c r="Q20" s="76" t="e">
        <f t="shared" si="64"/>
        <v>#DIV/0!</v>
      </c>
      <c r="R20" s="2"/>
      <c r="T20" s="107">
        <v>3300</v>
      </c>
      <c r="U20" s="107">
        <v>3800</v>
      </c>
      <c r="V20" s="107">
        <v>4800</v>
      </c>
      <c r="W20" s="107">
        <v>2000</v>
      </c>
      <c r="X20" s="107"/>
      <c r="Y20" s="77" t="s">
        <v>8</v>
      </c>
      <c r="Z20" s="48">
        <f t="shared" si="48"/>
        <v>6</v>
      </c>
      <c r="AA20" s="57">
        <f t="shared" si="49"/>
        <v>0</v>
      </c>
      <c r="AB20" s="7">
        <f t="shared" si="50"/>
        <v>0</v>
      </c>
      <c r="AC20" s="7">
        <f t="shared" si="51"/>
        <v>0</v>
      </c>
      <c r="AD20" s="7">
        <f t="shared" si="65"/>
        <v>0</v>
      </c>
      <c r="AE20" s="7">
        <f t="shared" si="52"/>
        <v>0</v>
      </c>
      <c r="AF20" s="7">
        <f t="shared" si="66"/>
        <v>0</v>
      </c>
      <c r="AG20" s="7">
        <f t="shared" si="53"/>
        <v>0</v>
      </c>
      <c r="AH20" s="7">
        <f t="shared" si="67"/>
        <v>0</v>
      </c>
      <c r="AI20" s="7">
        <f t="shared" si="54"/>
        <v>0</v>
      </c>
      <c r="AJ20" s="7">
        <f t="shared" si="68"/>
        <v>0</v>
      </c>
      <c r="AK20" s="6" t="e">
        <f t="shared" si="69"/>
        <v>#DIV/0!</v>
      </c>
      <c r="AL20" s="70" t="str">
        <f t="shared" si="70"/>
        <v>ON2</v>
      </c>
      <c r="AM20" s="7">
        <f t="shared" si="70"/>
        <v>150</v>
      </c>
      <c r="AN20" s="6">
        <f t="shared" si="70"/>
        <v>0</v>
      </c>
      <c r="AO20" s="76" t="e">
        <f t="shared" si="71"/>
        <v>#DIV/0!</v>
      </c>
      <c r="AP20" s="2"/>
      <c r="AR20" s="107">
        <v>1700</v>
      </c>
      <c r="AS20" s="107">
        <v>2200</v>
      </c>
      <c r="AT20" s="107">
        <v>2200</v>
      </c>
      <c r="AU20" s="107">
        <v>1400</v>
      </c>
      <c r="AV20" s="107"/>
      <c r="AW20" s="77" t="s">
        <v>8</v>
      </c>
      <c r="AX20" s="48">
        <f t="shared" si="72"/>
        <v>6</v>
      </c>
      <c r="AY20" s="57">
        <f t="shared" si="72"/>
        <v>0</v>
      </c>
      <c r="AZ20" s="54">
        <v>10</v>
      </c>
      <c r="BA20" s="7">
        <f t="shared" si="55"/>
        <v>0</v>
      </c>
      <c r="BB20" s="54">
        <v>24</v>
      </c>
      <c r="BC20" s="7">
        <f t="shared" si="56"/>
        <v>0</v>
      </c>
      <c r="BD20" s="54">
        <v>12</v>
      </c>
      <c r="BE20" s="6">
        <f t="shared" si="57"/>
        <v>0</v>
      </c>
      <c r="BF20" s="54"/>
      <c r="BG20" s="6">
        <f t="shared" si="58"/>
        <v>0</v>
      </c>
      <c r="BH20" s="6">
        <f t="shared" si="73"/>
        <v>0</v>
      </c>
      <c r="BI20" s="6" t="e">
        <f t="shared" si="73"/>
        <v>#DIV/0!</v>
      </c>
      <c r="BJ20" s="6">
        <f t="shared" si="74"/>
        <v>0</v>
      </c>
      <c r="BK20" s="7" t="e">
        <f t="shared" si="74"/>
        <v>#DIV/0!</v>
      </c>
      <c r="BL20" s="101">
        <f t="shared" si="75"/>
        <v>0</v>
      </c>
      <c r="BM20" s="90" t="e">
        <f t="shared" si="75"/>
        <v>#DIV/0!</v>
      </c>
      <c r="BN20" s="90"/>
      <c r="BO20" s="76" t="e">
        <f t="shared" si="76"/>
        <v>#DIV/0!</v>
      </c>
      <c r="BP20" s="2"/>
      <c r="BR20" s="55"/>
      <c r="BS20" s="55"/>
      <c r="BT20" s="55"/>
      <c r="BU20" s="55"/>
      <c r="BV20" s="173" t="s">
        <v>8</v>
      </c>
      <c r="BW20" s="190">
        <f t="shared" si="77"/>
        <v>6</v>
      </c>
      <c r="BX20" s="119">
        <v>515</v>
      </c>
      <c r="BY20" s="178">
        <v>1577000</v>
      </c>
      <c r="BZ20" s="178">
        <f t="shared" si="59"/>
        <v>3062.1359223300969</v>
      </c>
      <c r="CA20" s="801">
        <v>802150</v>
      </c>
      <c r="CB20" s="179">
        <f t="shared" si="60"/>
        <v>1557.5728155339805</v>
      </c>
      <c r="CC20" s="179">
        <v>55220</v>
      </c>
      <c r="CD20" s="179"/>
      <c r="CE20" s="180">
        <f t="shared" si="78"/>
        <v>2434370</v>
      </c>
      <c r="CF20" s="181">
        <f t="shared" si="79"/>
        <v>4726.9320388349515</v>
      </c>
      <c r="CG20" s="291">
        <v>108.25</v>
      </c>
      <c r="CH20" s="291">
        <v>32.75</v>
      </c>
      <c r="CI20" s="291">
        <v>76</v>
      </c>
      <c r="CJ20" s="291">
        <f t="shared" si="80"/>
        <v>217</v>
      </c>
      <c r="CK20" s="182">
        <f t="shared" si="61"/>
        <v>11218.294930875576</v>
      </c>
      <c r="CM20" s="321">
        <v>23.1</v>
      </c>
      <c r="CN20" s="321">
        <v>30.2</v>
      </c>
      <c r="CO20" s="579">
        <v>3</v>
      </c>
      <c r="CP20" s="556">
        <v>1</v>
      </c>
      <c r="CQ20" s="556">
        <v>1</v>
      </c>
      <c r="CR20" s="356">
        <f t="shared" si="81"/>
        <v>1.6666666666666667</v>
      </c>
      <c r="CT20" s="42" t="s">
        <v>177</v>
      </c>
      <c r="CV20" s="1">
        <v>2</v>
      </c>
      <c r="DA20" s="326">
        <v>21.8</v>
      </c>
      <c r="DB20" s="326">
        <v>32</v>
      </c>
      <c r="DC20" s="578">
        <v>5</v>
      </c>
      <c r="DD20" s="579">
        <v>3</v>
      </c>
      <c r="DE20" s="579">
        <v>3</v>
      </c>
      <c r="DF20" s="356">
        <f t="shared" si="82"/>
        <v>3.6666666666666665</v>
      </c>
      <c r="DH20" s="42" t="s">
        <v>177</v>
      </c>
      <c r="DJ20" s="1">
        <v>2</v>
      </c>
    </row>
    <row r="21" spans="1:118" ht="23.5" customHeight="1">
      <c r="A21" s="77" t="s">
        <v>9</v>
      </c>
      <c r="B21" s="68">
        <v>7</v>
      </c>
      <c r="C21" s="57">
        <f t="shared" si="43"/>
        <v>0</v>
      </c>
      <c r="D21" s="54"/>
      <c r="E21" s="7">
        <f t="shared" si="44"/>
        <v>0</v>
      </c>
      <c r="F21" s="54"/>
      <c r="G21" s="7">
        <f t="shared" si="45"/>
        <v>0</v>
      </c>
      <c r="H21" s="54"/>
      <c r="I21" s="6">
        <f t="shared" si="46"/>
        <v>0</v>
      </c>
      <c r="J21" s="54"/>
      <c r="K21" s="6">
        <f t="shared" si="47"/>
        <v>0</v>
      </c>
      <c r="L21" s="6">
        <f t="shared" si="62"/>
        <v>0</v>
      </c>
      <c r="M21" s="6" t="e">
        <f t="shared" si="63"/>
        <v>#DIV/0!</v>
      </c>
      <c r="N21" s="70" t="s">
        <v>95</v>
      </c>
      <c r="O21" s="54">
        <v>150</v>
      </c>
      <c r="P21" s="54"/>
      <c r="Q21" s="76" t="e">
        <f t="shared" si="64"/>
        <v>#DIV/0!</v>
      </c>
      <c r="R21" s="2"/>
      <c r="T21" s="107">
        <v>3300</v>
      </c>
      <c r="U21" s="107">
        <v>3800</v>
      </c>
      <c r="V21" s="107">
        <v>4800</v>
      </c>
      <c r="W21" s="107">
        <v>2000</v>
      </c>
      <c r="X21" s="107"/>
      <c r="Y21" s="77" t="s">
        <v>9</v>
      </c>
      <c r="Z21" s="48">
        <f t="shared" si="48"/>
        <v>7</v>
      </c>
      <c r="AA21" s="57">
        <f t="shared" si="49"/>
        <v>0</v>
      </c>
      <c r="AB21" s="7">
        <f t="shared" si="50"/>
        <v>0</v>
      </c>
      <c r="AC21" s="7">
        <f t="shared" si="51"/>
        <v>0</v>
      </c>
      <c r="AD21" s="7">
        <f t="shared" si="65"/>
        <v>0</v>
      </c>
      <c r="AE21" s="7">
        <f t="shared" si="52"/>
        <v>0</v>
      </c>
      <c r="AF21" s="7">
        <f t="shared" si="66"/>
        <v>0</v>
      </c>
      <c r="AG21" s="7">
        <f t="shared" si="53"/>
        <v>0</v>
      </c>
      <c r="AH21" s="7">
        <f t="shared" si="67"/>
        <v>0</v>
      </c>
      <c r="AI21" s="7">
        <f t="shared" si="54"/>
        <v>0</v>
      </c>
      <c r="AJ21" s="7">
        <f t="shared" si="68"/>
        <v>0</v>
      </c>
      <c r="AK21" s="6" t="e">
        <f t="shared" si="69"/>
        <v>#DIV/0!</v>
      </c>
      <c r="AL21" s="70" t="str">
        <f t="shared" si="70"/>
        <v>ON2</v>
      </c>
      <c r="AM21" s="7">
        <f t="shared" si="70"/>
        <v>150</v>
      </c>
      <c r="AN21" s="6">
        <f t="shared" si="70"/>
        <v>0</v>
      </c>
      <c r="AO21" s="76" t="e">
        <f t="shared" si="71"/>
        <v>#DIV/0!</v>
      </c>
      <c r="AP21" s="2"/>
      <c r="AR21" s="107">
        <v>1700</v>
      </c>
      <c r="AS21" s="107">
        <v>2200</v>
      </c>
      <c r="AT21" s="107">
        <v>2200</v>
      </c>
      <c r="AU21" s="107">
        <v>1400</v>
      </c>
      <c r="AV21" s="107"/>
      <c r="AW21" s="77" t="s">
        <v>9</v>
      </c>
      <c r="AX21" s="48">
        <f t="shared" si="72"/>
        <v>7</v>
      </c>
      <c r="AY21" s="57">
        <f t="shared" si="72"/>
        <v>0</v>
      </c>
      <c r="AZ21" s="54">
        <v>10</v>
      </c>
      <c r="BA21" s="7">
        <f t="shared" si="55"/>
        <v>0</v>
      </c>
      <c r="BB21" s="54">
        <v>24</v>
      </c>
      <c r="BC21" s="7">
        <f t="shared" si="56"/>
        <v>0</v>
      </c>
      <c r="BD21" s="54">
        <v>12</v>
      </c>
      <c r="BE21" s="6">
        <f t="shared" si="57"/>
        <v>0</v>
      </c>
      <c r="BF21" s="54"/>
      <c r="BG21" s="6">
        <f t="shared" si="58"/>
        <v>0</v>
      </c>
      <c r="BH21" s="6">
        <f t="shared" si="73"/>
        <v>0</v>
      </c>
      <c r="BI21" s="6" t="e">
        <f t="shared" si="73"/>
        <v>#DIV/0!</v>
      </c>
      <c r="BJ21" s="6">
        <f t="shared" si="74"/>
        <v>0</v>
      </c>
      <c r="BK21" s="7" t="e">
        <f t="shared" si="74"/>
        <v>#DIV/0!</v>
      </c>
      <c r="BL21" s="101">
        <f t="shared" si="75"/>
        <v>0</v>
      </c>
      <c r="BM21" s="90" t="e">
        <f t="shared" si="75"/>
        <v>#DIV/0!</v>
      </c>
      <c r="BN21" s="90"/>
      <c r="BO21" s="76" t="e">
        <f t="shared" si="76"/>
        <v>#DIV/0!</v>
      </c>
      <c r="BP21" s="2"/>
      <c r="BR21" s="55"/>
      <c r="BS21" s="55"/>
      <c r="BT21" s="55"/>
      <c r="BU21" s="55"/>
      <c r="BV21" s="173" t="s">
        <v>9</v>
      </c>
      <c r="BW21" s="190">
        <f t="shared" si="77"/>
        <v>7</v>
      </c>
      <c r="BX21" s="119">
        <v>373</v>
      </c>
      <c r="BY21" s="178">
        <v>1136350</v>
      </c>
      <c r="BZ21" s="178">
        <f t="shared" si="59"/>
        <v>3046.5147453083109</v>
      </c>
      <c r="CA21" s="801">
        <v>590750</v>
      </c>
      <c r="CB21" s="179">
        <f t="shared" si="60"/>
        <v>1583.7801608579089</v>
      </c>
      <c r="CC21" s="179">
        <v>44660</v>
      </c>
      <c r="CD21" s="179"/>
      <c r="CE21" s="180">
        <f t="shared" si="78"/>
        <v>1771760</v>
      </c>
      <c r="CF21" s="181">
        <f t="shared" si="79"/>
        <v>4750.0268096514747</v>
      </c>
      <c r="CG21" s="291">
        <v>103</v>
      </c>
      <c r="CH21" s="291">
        <v>27</v>
      </c>
      <c r="CI21" s="291">
        <v>58.75</v>
      </c>
      <c r="CJ21" s="291">
        <f t="shared" si="80"/>
        <v>188.75</v>
      </c>
      <c r="CK21" s="182">
        <f t="shared" si="61"/>
        <v>9386.8079470198682</v>
      </c>
      <c r="CM21" s="326">
        <v>22.5</v>
      </c>
      <c r="CN21" s="321">
        <v>26.5</v>
      </c>
      <c r="CO21" s="556">
        <v>1</v>
      </c>
      <c r="CP21" s="579">
        <v>3</v>
      </c>
      <c r="CQ21" s="556">
        <v>1</v>
      </c>
      <c r="CR21" s="356">
        <f t="shared" si="81"/>
        <v>1.6666666666666667</v>
      </c>
      <c r="CT21" s="42" t="s">
        <v>178</v>
      </c>
      <c r="CV21" s="1">
        <v>1</v>
      </c>
      <c r="DA21" s="326">
        <v>23.7</v>
      </c>
      <c r="DB21" s="326">
        <v>30.1</v>
      </c>
      <c r="DC21" s="579">
        <v>3</v>
      </c>
      <c r="DD21" s="556">
        <v>1</v>
      </c>
      <c r="DE21" s="579">
        <v>3</v>
      </c>
      <c r="DF21" s="356">
        <f t="shared" si="82"/>
        <v>2.3333333333333335</v>
      </c>
      <c r="DH21" s="42" t="s">
        <v>178</v>
      </c>
      <c r="DJ21" s="1">
        <v>1</v>
      </c>
    </row>
    <row r="22" spans="1:118" ht="23.5" customHeight="1">
      <c r="A22" s="77" t="s">
        <v>10</v>
      </c>
      <c r="B22" s="68">
        <v>8</v>
      </c>
      <c r="C22" s="57">
        <f t="shared" si="43"/>
        <v>0</v>
      </c>
      <c r="D22" s="54"/>
      <c r="E22" s="7">
        <f t="shared" si="44"/>
        <v>0</v>
      </c>
      <c r="F22" s="54"/>
      <c r="G22" s="7">
        <f t="shared" si="45"/>
        <v>0</v>
      </c>
      <c r="H22" s="54"/>
      <c r="I22" s="6">
        <f t="shared" si="46"/>
        <v>0</v>
      </c>
      <c r="J22" s="54"/>
      <c r="K22" s="6">
        <f t="shared" si="47"/>
        <v>0</v>
      </c>
      <c r="L22" s="6">
        <f t="shared" si="62"/>
        <v>0</v>
      </c>
      <c r="M22" s="6" t="e">
        <f t="shared" si="63"/>
        <v>#DIV/0!</v>
      </c>
      <c r="N22" s="70" t="s">
        <v>94</v>
      </c>
      <c r="O22" s="54">
        <v>160</v>
      </c>
      <c r="P22" s="54"/>
      <c r="Q22" s="76" t="e">
        <f t="shared" si="64"/>
        <v>#DIV/0!</v>
      </c>
      <c r="R22" s="2"/>
      <c r="T22" s="107">
        <v>3300</v>
      </c>
      <c r="U22" s="107">
        <v>3800</v>
      </c>
      <c r="V22" s="107">
        <v>4800</v>
      </c>
      <c r="W22" s="107">
        <v>2000</v>
      </c>
      <c r="X22" s="107"/>
      <c r="Y22" s="77" t="s">
        <v>10</v>
      </c>
      <c r="Z22" s="48">
        <f t="shared" si="48"/>
        <v>8</v>
      </c>
      <c r="AA22" s="57">
        <f t="shared" si="49"/>
        <v>0</v>
      </c>
      <c r="AB22" s="7">
        <f t="shared" si="50"/>
        <v>0</v>
      </c>
      <c r="AC22" s="7">
        <f t="shared" si="51"/>
        <v>0</v>
      </c>
      <c r="AD22" s="7">
        <f t="shared" si="65"/>
        <v>0</v>
      </c>
      <c r="AE22" s="7">
        <f t="shared" si="52"/>
        <v>0</v>
      </c>
      <c r="AF22" s="7">
        <f t="shared" si="66"/>
        <v>0</v>
      </c>
      <c r="AG22" s="7">
        <f t="shared" si="53"/>
        <v>0</v>
      </c>
      <c r="AH22" s="7">
        <f t="shared" si="67"/>
        <v>0</v>
      </c>
      <c r="AI22" s="7">
        <f t="shared" si="54"/>
        <v>0</v>
      </c>
      <c r="AJ22" s="7">
        <f t="shared" si="68"/>
        <v>0</v>
      </c>
      <c r="AK22" s="6" t="e">
        <f t="shared" si="69"/>
        <v>#DIV/0!</v>
      </c>
      <c r="AL22" s="70" t="str">
        <f t="shared" si="70"/>
        <v>ON1</v>
      </c>
      <c r="AM22" s="7">
        <f t="shared" si="70"/>
        <v>160</v>
      </c>
      <c r="AN22" s="6">
        <f t="shared" si="70"/>
        <v>0</v>
      </c>
      <c r="AO22" s="76" t="e">
        <f t="shared" si="71"/>
        <v>#DIV/0!</v>
      </c>
      <c r="AP22" s="2"/>
      <c r="AR22" s="107">
        <v>1700</v>
      </c>
      <c r="AS22" s="107">
        <v>2200</v>
      </c>
      <c r="AT22" s="107">
        <v>2200</v>
      </c>
      <c r="AU22" s="107">
        <v>1400</v>
      </c>
      <c r="AV22" s="107"/>
      <c r="AW22" s="77" t="s">
        <v>10</v>
      </c>
      <c r="AX22" s="48">
        <f t="shared" si="72"/>
        <v>8</v>
      </c>
      <c r="AY22" s="57">
        <f t="shared" si="72"/>
        <v>0</v>
      </c>
      <c r="AZ22" s="54">
        <v>10</v>
      </c>
      <c r="BA22" s="7">
        <f t="shared" si="55"/>
        <v>0</v>
      </c>
      <c r="BB22" s="54">
        <v>24</v>
      </c>
      <c r="BC22" s="7">
        <f t="shared" si="56"/>
        <v>0</v>
      </c>
      <c r="BD22" s="54">
        <v>12</v>
      </c>
      <c r="BE22" s="6">
        <f t="shared" si="57"/>
        <v>0</v>
      </c>
      <c r="BF22" s="54"/>
      <c r="BG22" s="6">
        <f t="shared" si="58"/>
        <v>0</v>
      </c>
      <c r="BH22" s="6">
        <f t="shared" si="73"/>
        <v>0</v>
      </c>
      <c r="BI22" s="6" t="e">
        <f t="shared" si="73"/>
        <v>#DIV/0!</v>
      </c>
      <c r="BJ22" s="6">
        <f t="shared" si="74"/>
        <v>0</v>
      </c>
      <c r="BK22" s="7" t="e">
        <f t="shared" si="74"/>
        <v>#DIV/0!</v>
      </c>
      <c r="BL22" s="101">
        <f t="shared" si="75"/>
        <v>0</v>
      </c>
      <c r="BM22" s="90" t="e">
        <f t="shared" si="75"/>
        <v>#DIV/0!</v>
      </c>
      <c r="BN22" s="90"/>
      <c r="BO22" s="76" t="e">
        <f t="shared" si="76"/>
        <v>#DIV/0!</v>
      </c>
      <c r="BP22" s="2"/>
      <c r="BR22" s="55"/>
      <c r="BS22" s="55"/>
      <c r="BT22" s="55"/>
      <c r="BU22" s="55"/>
      <c r="BV22" s="173" t="s">
        <v>10</v>
      </c>
      <c r="BW22" s="190">
        <f t="shared" si="77"/>
        <v>8</v>
      </c>
      <c r="BX22" s="119">
        <v>566</v>
      </c>
      <c r="BY22" s="178">
        <v>2003900</v>
      </c>
      <c r="BZ22" s="178">
        <f t="shared" si="59"/>
        <v>3540.4593639575974</v>
      </c>
      <c r="CA22" s="801">
        <v>1008700</v>
      </c>
      <c r="CB22" s="179">
        <f t="shared" si="60"/>
        <v>1782.1554770318021</v>
      </c>
      <c r="CC22" s="179">
        <v>78210</v>
      </c>
      <c r="CD22" s="179"/>
      <c r="CE22" s="180">
        <f t="shared" si="78"/>
        <v>3090810</v>
      </c>
      <c r="CF22" s="181">
        <f t="shared" si="79"/>
        <v>5460.7950530035332</v>
      </c>
      <c r="CG22" s="291">
        <v>132</v>
      </c>
      <c r="CH22" s="291">
        <v>57</v>
      </c>
      <c r="CI22" s="291">
        <v>97.9</v>
      </c>
      <c r="CJ22" s="291">
        <f t="shared" si="80"/>
        <v>286.89999999999998</v>
      </c>
      <c r="CK22" s="182">
        <f t="shared" si="61"/>
        <v>10773.126524921576</v>
      </c>
      <c r="CM22" s="322">
        <v>20.9</v>
      </c>
      <c r="CN22" s="321">
        <v>26.6</v>
      </c>
      <c r="CO22" s="556">
        <v>1</v>
      </c>
      <c r="CP22" s="556">
        <v>1</v>
      </c>
      <c r="CQ22" s="579">
        <v>3</v>
      </c>
      <c r="CR22" s="356">
        <f t="shared" si="81"/>
        <v>1.6666666666666667</v>
      </c>
      <c r="CT22" s="42" t="s">
        <v>183</v>
      </c>
      <c r="CV22" s="1">
        <v>0</v>
      </c>
      <c r="DA22" s="326">
        <v>24.8</v>
      </c>
      <c r="DB22" s="326">
        <v>30.2</v>
      </c>
      <c r="DC22" s="579">
        <v>3</v>
      </c>
      <c r="DD22" s="579">
        <v>3</v>
      </c>
      <c r="DE22" s="579">
        <v>3</v>
      </c>
      <c r="DF22" s="356">
        <f t="shared" si="82"/>
        <v>3</v>
      </c>
      <c r="DH22" s="42" t="s">
        <v>183</v>
      </c>
      <c r="DJ22" s="1">
        <v>0</v>
      </c>
    </row>
    <row r="23" spans="1:118" ht="23.5" customHeight="1" thickBot="1">
      <c r="A23" s="78" t="s">
        <v>11</v>
      </c>
      <c r="B23" s="68">
        <v>9</v>
      </c>
      <c r="C23" s="57">
        <f t="shared" si="43"/>
        <v>0</v>
      </c>
      <c r="D23" s="54"/>
      <c r="E23" s="7">
        <f t="shared" si="44"/>
        <v>0</v>
      </c>
      <c r="F23" s="54"/>
      <c r="G23" s="7">
        <f t="shared" si="45"/>
        <v>0</v>
      </c>
      <c r="H23" s="54"/>
      <c r="I23" s="6">
        <f t="shared" si="46"/>
        <v>0</v>
      </c>
      <c r="J23" s="54"/>
      <c r="K23" s="6">
        <f t="shared" si="47"/>
        <v>0</v>
      </c>
      <c r="L23" s="6">
        <f t="shared" si="62"/>
        <v>0</v>
      </c>
      <c r="M23" s="6" t="e">
        <f t="shared" si="63"/>
        <v>#DIV/0!</v>
      </c>
      <c r="N23" s="70" t="s">
        <v>92</v>
      </c>
      <c r="O23" s="54">
        <v>180</v>
      </c>
      <c r="P23" s="54"/>
      <c r="Q23" s="76" t="e">
        <f t="shared" si="64"/>
        <v>#DIV/0!</v>
      </c>
      <c r="R23" s="2"/>
      <c r="T23" s="107">
        <v>3300</v>
      </c>
      <c r="U23" s="107">
        <v>3800</v>
      </c>
      <c r="V23" s="107">
        <v>4800</v>
      </c>
      <c r="W23" s="107">
        <v>2000</v>
      </c>
      <c r="X23" s="107"/>
      <c r="Y23" s="78" t="s">
        <v>11</v>
      </c>
      <c r="Z23" s="48">
        <f t="shared" si="48"/>
        <v>9</v>
      </c>
      <c r="AA23" s="57">
        <f t="shared" si="49"/>
        <v>0</v>
      </c>
      <c r="AB23" s="7">
        <f t="shared" si="50"/>
        <v>0</v>
      </c>
      <c r="AC23" s="7">
        <f t="shared" si="51"/>
        <v>0</v>
      </c>
      <c r="AD23" s="7">
        <f t="shared" si="65"/>
        <v>0</v>
      </c>
      <c r="AE23" s="7">
        <f t="shared" si="52"/>
        <v>0</v>
      </c>
      <c r="AF23" s="7">
        <f t="shared" si="66"/>
        <v>0</v>
      </c>
      <c r="AG23" s="7">
        <f t="shared" si="53"/>
        <v>0</v>
      </c>
      <c r="AH23" s="7">
        <f t="shared" si="67"/>
        <v>0</v>
      </c>
      <c r="AI23" s="7">
        <f t="shared" si="54"/>
        <v>0</v>
      </c>
      <c r="AJ23" s="7">
        <f t="shared" si="68"/>
        <v>0</v>
      </c>
      <c r="AK23" s="6" t="e">
        <f t="shared" si="69"/>
        <v>#DIV/0!</v>
      </c>
      <c r="AL23" s="70" t="str">
        <f t="shared" si="70"/>
        <v>TOP1</v>
      </c>
      <c r="AM23" s="7">
        <f t="shared" si="70"/>
        <v>180</v>
      </c>
      <c r="AN23" s="6">
        <f t="shared" si="70"/>
        <v>0</v>
      </c>
      <c r="AO23" s="76" t="e">
        <f t="shared" si="71"/>
        <v>#DIV/0!</v>
      </c>
      <c r="AP23" s="2"/>
      <c r="AR23" s="107">
        <v>1700</v>
      </c>
      <c r="AS23" s="107">
        <v>2200</v>
      </c>
      <c r="AT23" s="107">
        <v>2200</v>
      </c>
      <c r="AU23" s="107">
        <v>1400</v>
      </c>
      <c r="AV23" s="107"/>
      <c r="AW23" s="78" t="s">
        <v>11</v>
      </c>
      <c r="AX23" s="48">
        <f t="shared" si="72"/>
        <v>9</v>
      </c>
      <c r="AY23" s="57">
        <f t="shared" si="72"/>
        <v>0</v>
      </c>
      <c r="AZ23" s="54">
        <v>10</v>
      </c>
      <c r="BA23" s="7">
        <f t="shared" si="55"/>
        <v>0</v>
      </c>
      <c r="BB23" s="54">
        <v>28</v>
      </c>
      <c r="BC23" s="7">
        <f t="shared" si="56"/>
        <v>0</v>
      </c>
      <c r="BD23" s="54">
        <v>12</v>
      </c>
      <c r="BE23" s="6">
        <f t="shared" si="57"/>
        <v>0</v>
      </c>
      <c r="BF23" s="54"/>
      <c r="BG23" s="6">
        <f t="shared" si="58"/>
        <v>0</v>
      </c>
      <c r="BH23" s="6">
        <f t="shared" si="73"/>
        <v>0</v>
      </c>
      <c r="BI23" s="6" t="e">
        <f t="shared" si="73"/>
        <v>#DIV/0!</v>
      </c>
      <c r="BJ23" s="6">
        <f t="shared" si="74"/>
        <v>0</v>
      </c>
      <c r="BK23" s="7" t="e">
        <f t="shared" si="74"/>
        <v>#DIV/0!</v>
      </c>
      <c r="BL23" s="101">
        <f t="shared" si="75"/>
        <v>0</v>
      </c>
      <c r="BM23" s="90" t="e">
        <f t="shared" si="75"/>
        <v>#DIV/0!</v>
      </c>
      <c r="BN23" s="90"/>
      <c r="BO23" s="76" t="e">
        <f t="shared" si="76"/>
        <v>#DIV/0!</v>
      </c>
      <c r="BP23" s="2"/>
      <c r="BR23" s="55"/>
      <c r="BS23" s="55"/>
      <c r="BT23" s="55"/>
      <c r="BU23" s="55"/>
      <c r="BV23" s="183" t="s">
        <v>11</v>
      </c>
      <c r="BW23" s="190">
        <f t="shared" si="77"/>
        <v>9</v>
      </c>
      <c r="BX23" s="119">
        <v>575</v>
      </c>
      <c r="BY23" s="178">
        <v>1850350</v>
      </c>
      <c r="BZ23" s="178">
        <f t="shared" si="59"/>
        <v>3218</v>
      </c>
      <c r="CA23" s="801">
        <v>907250</v>
      </c>
      <c r="CB23" s="179">
        <f t="shared" si="60"/>
        <v>1577.8260869565217</v>
      </c>
      <c r="CC23" s="179">
        <v>69300</v>
      </c>
      <c r="CD23" s="179"/>
      <c r="CE23" s="180">
        <f t="shared" si="78"/>
        <v>2826900</v>
      </c>
      <c r="CF23" s="181">
        <f t="shared" si="79"/>
        <v>4916.347826086957</v>
      </c>
      <c r="CG23" s="291">
        <v>140.25</v>
      </c>
      <c r="CH23" s="291">
        <v>54.75</v>
      </c>
      <c r="CI23" s="291">
        <v>58.75</v>
      </c>
      <c r="CJ23" s="291">
        <f t="shared" si="80"/>
        <v>253.75</v>
      </c>
      <c r="CK23" s="182">
        <f t="shared" si="61"/>
        <v>11140.492610837438</v>
      </c>
      <c r="CM23" s="323">
        <v>20.100000000000001</v>
      </c>
      <c r="CN23" s="324">
        <v>27.2</v>
      </c>
      <c r="CO23" s="578">
        <v>5</v>
      </c>
      <c r="CP23" s="578">
        <v>5</v>
      </c>
      <c r="CQ23" s="556">
        <v>1</v>
      </c>
      <c r="CR23" s="357">
        <f t="shared" si="81"/>
        <v>3.6666666666666665</v>
      </c>
      <c r="CT23" s="1" t="s">
        <v>186</v>
      </c>
      <c r="DA23" s="327">
        <v>24.5</v>
      </c>
      <c r="DB23" s="327">
        <v>28.6</v>
      </c>
      <c r="DC23" s="578">
        <v>5</v>
      </c>
      <c r="DD23" s="578">
        <v>5</v>
      </c>
      <c r="DE23" s="578">
        <v>5</v>
      </c>
      <c r="DF23" s="357">
        <f t="shared" si="82"/>
        <v>5</v>
      </c>
      <c r="DH23" s="1" t="s">
        <v>186</v>
      </c>
    </row>
    <row r="24" spans="1:118" s="368" customFormat="1" ht="33" customHeight="1" thickTop="1" thickBot="1">
      <c r="A24" s="1434" t="s">
        <v>16</v>
      </c>
      <c r="B24" s="1435"/>
      <c r="C24" s="101">
        <f>SUM(C17:C23)</f>
        <v>0</v>
      </c>
      <c r="D24" s="101">
        <f>SUM(D17:D23)</f>
        <v>0</v>
      </c>
      <c r="E24" s="101">
        <f t="shared" ref="E24:J24" si="83">SUM(E17:E23)</f>
        <v>0</v>
      </c>
      <c r="F24" s="101">
        <f t="shared" si="83"/>
        <v>0</v>
      </c>
      <c r="G24" s="101">
        <f t="shared" si="83"/>
        <v>0</v>
      </c>
      <c r="H24" s="101">
        <f t="shared" si="83"/>
        <v>0</v>
      </c>
      <c r="I24" s="101">
        <f t="shared" si="83"/>
        <v>0</v>
      </c>
      <c r="J24" s="101">
        <f t="shared" si="83"/>
        <v>0</v>
      </c>
      <c r="K24" s="101">
        <f>SUM(K17:K23)</f>
        <v>0</v>
      </c>
      <c r="L24" s="101">
        <f>SUM(L17:L23)</f>
        <v>0</v>
      </c>
      <c r="M24" s="101" t="e">
        <f>L24/C24</f>
        <v>#DIV/0!</v>
      </c>
      <c r="N24" s="365"/>
      <c r="O24" s="101">
        <f>SUM(O17:O23)</f>
        <v>1110</v>
      </c>
      <c r="P24" s="101">
        <f>SUM(P17:P23)</f>
        <v>0</v>
      </c>
      <c r="Q24" s="366" t="e">
        <f t="shared" si="64"/>
        <v>#DIV/0!</v>
      </c>
      <c r="R24" s="367"/>
      <c r="T24" s="368" t="s">
        <v>48</v>
      </c>
      <c r="U24" s="367" t="e">
        <f>C24/W24</f>
        <v>#DIV/0!</v>
      </c>
      <c r="V24" s="369" t="s">
        <v>49</v>
      </c>
      <c r="W24" s="370">
        <v>0</v>
      </c>
      <c r="Y24" s="1434" t="s">
        <v>16</v>
      </c>
      <c r="Z24" s="1435"/>
      <c r="AA24" s="371">
        <f>SUM(AA17:AA23)</f>
        <v>0</v>
      </c>
      <c r="AB24" s="371">
        <f>SUM(AB17:AB23)</f>
        <v>0</v>
      </c>
      <c r="AC24" s="371">
        <f t="shared" ref="AC24:AH24" si="84">SUM(AC17:AC23)</f>
        <v>0</v>
      </c>
      <c r="AD24" s="371">
        <f t="shared" si="84"/>
        <v>0</v>
      </c>
      <c r="AE24" s="371">
        <f t="shared" si="84"/>
        <v>0</v>
      </c>
      <c r="AF24" s="371">
        <f t="shared" si="84"/>
        <v>0</v>
      </c>
      <c r="AG24" s="371">
        <f t="shared" si="84"/>
        <v>0</v>
      </c>
      <c r="AH24" s="371">
        <f t="shared" si="84"/>
        <v>0</v>
      </c>
      <c r="AI24" s="371">
        <f>SUM(AI17:AI23)</f>
        <v>0</v>
      </c>
      <c r="AJ24" s="371">
        <f>SUM(AJ17:AJ23)</f>
        <v>0</v>
      </c>
      <c r="AK24" s="101" t="e">
        <f>AJ24/AA24</f>
        <v>#DIV/0!</v>
      </c>
      <c r="AL24" s="365"/>
      <c r="AM24" s="101">
        <f>SUM(AM17:AM23)</f>
        <v>1110</v>
      </c>
      <c r="AN24" s="101">
        <f>SUM(AN17:AN23)</f>
        <v>0</v>
      </c>
      <c r="AO24" s="366" t="e">
        <f>(AJ24+BH24)/AN24</f>
        <v>#DIV/0!</v>
      </c>
      <c r="AP24" s="367"/>
      <c r="AR24" s="368" t="s">
        <v>48</v>
      </c>
      <c r="AS24" s="367" t="e">
        <f>AA24/AU24</f>
        <v>#DIV/0!</v>
      </c>
      <c r="AT24" s="369" t="s">
        <v>49</v>
      </c>
      <c r="AU24" s="368">
        <f>W24</f>
        <v>0</v>
      </c>
      <c r="AW24" s="1434" t="s">
        <v>16</v>
      </c>
      <c r="AX24" s="1435"/>
      <c r="AY24" s="371">
        <f t="shared" si="72"/>
        <v>0</v>
      </c>
      <c r="AZ24" s="101">
        <f>SUM(AZ17:AZ23)</f>
        <v>84</v>
      </c>
      <c r="BA24" s="101">
        <f t="shared" ref="BA24:BF24" si="85">SUM(BA17:BA23)</f>
        <v>0</v>
      </c>
      <c r="BB24" s="101">
        <f t="shared" si="85"/>
        <v>120</v>
      </c>
      <c r="BC24" s="101">
        <f t="shared" si="85"/>
        <v>0</v>
      </c>
      <c r="BD24" s="101">
        <f t="shared" si="85"/>
        <v>60</v>
      </c>
      <c r="BE24" s="101">
        <f t="shared" si="85"/>
        <v>0</v>
      </c>
      <c r="BF24" s="101">
        <f t="shared" si="85"/>
        <v>0</v>
      </c>
      <c r="BG24" s="101">
        <f>SUM(BG17:BG23)</f>
        <v>0</v>
      </c>
      <c r="BH24" s="372">
        <f t="shared" si="73"/>
        <v>0</v>
      </c>
      <c r="BI24" s="372" t="e">
        <f t="shared" si="73"/>
        <v>#DIV/0!</v>
      </c>
      <c r="BJ24" s="372">
        <f t="shared" si="74"/>
        <v>0</v>
      </c>
      <c r="BK24" s="373" t="e">
        <f t="shared" si="74"/>
        <v>#DIV/0!</v>
      </c>
      <c r="BL24" s="101">
        <f>SUM(BL17:BL23)</f>
        <v>0</v>
      </c>
      <c r="BM24" s="374" t="e">
        <f>BI24+BK24</f>
        <v>#DIV/0!</v>
      </c>
      <c r="BN24" s="375"/>
      <c r="BO24" s="366" t="e">
        <f t="shared" si="76"/>
        <v>#DIV/0!</v>
      </c>
      <c r="BP24" s="367"/>
      <c r="BR24" s="368" t="s">
        <v>48</v>
      </c>
      <c r="BS24" s="367" t="e">
        <f>AY24/BU24</f>
        <v>#DIV/0!</v>
      </c>
      <c r="BT24" s="369" t="s">
        <v>49</v>
      </c>
      <c r="BU24" s="368">
        <f>W24</f>
        <v>0</v>
      </c>
      <c r="BV24" s="1434" t="s">
        <v>16</v>
      </c>
      <c r="BW24" s="1435"/>
      <c r="BX24" s="101">
        <f>SUM(BX17:BX23)</f>
        <v>3408</v>
      </c>
      <c r="BY24" s="101">
        <f>SUM(BY17:BY23)</f>
        <v>10702200</v>
      </c>
      <c r="BZ24" s="101">
        <f t="shared" si="59"/>
        <v>3140.3169014084506</v>
      </c>
      <c r="CA24" s="101">
        <f>SUM(CA17:CA23)</f>
        <v>5403400</v>
      </c>
      <c r="CB24" s="371">
        <f t="shared" si="60"/>
        <v>1585.5046948356808</v>
      </c>
      <c r="CC24" s="371">
        <f>SUM(CC17:CC23)</f>
        <v>368060</v>
      </c>
      <c r="CD24" s="371">
        <f>SUM(CD17:CD23)</f>
        <v>0</v>
      </c>
      <c r="CE24" s="180">
        <f>BY24+CA24+CC24+CD24</f>
        <v>16473660</v>
      </c>
      <c r="CF24" s="375">
        <f>CE24/BX24</f>
        <v>4833.820422535211</v>
      </c>
      <c r="CG24" s="538">
        <f>SUM(CG17:CG23)</f>
        <v>841</v>
      </c>
      <c r="CH24" s="538">
        <f>SUM(CH17:CH23)</f>
        <v>282.25</v>
      </c>
      <c r="CI24" s="538">
        <f>SUM(CI17:CI23)</f>
        <v>397.9</v>
      </c>
      <c r="CJ24" s="538">
        <f>SUM(CJ17:CJ23)</f>
        <v>1521.15</v>
      </c>
      <c r="CK24" s="366">
        <f t="shared" si="61"/>
        <v>10829.740656739967</v>
      </c>
      <c r="CL24" s="368">
        <v>7</v>
      </c>
      <c r="CM24" s="384">
        <f>SUM(CM17:CM23)/CL24</f>
        <v>22.771428571428572</v>
      </c>
      <c r="CN24" s="385">
        <f>SUM(CN17:CN23)/CL24</f>
        <v>28.671428571428571</v>
      </c>
      <c r="CO24" s="406">
        <f>SUM(CO17:CO23)/CL24</f>
        <v>3.2857142857142856</v>
      </c>
      <c r="CP24" s="406">
        <f>SUM(CP17:CP23)/CL24</f>
        <v>3</v>
      </c>
      <c r="CQ24" s="406">
        <f>SUM(CQ17:CQ23)/CL24</f>
        <v>2.1428571428571428</v>
      </c>
      <c r="CR24" s="407">
        <f>SUM(CO24:CQ24)/3</f>
        <v>2.8095238095238098</v>
      </c>
      <c r="CS24" s="369">
        <v>13</v>
      </c>
      <c r="CT24" s="1448">
        <f>CE24/CL24</f>
        <v>2353380</v>
      </c>
      <c r="CU24" s="1449"/>
      <c r="CV24" s="1449"/>
      <c r="CW24" s="1449"/>
      <c r="CX24" s="1450"/>
      <c r="CY24" s="368" t="s">
        <v>197</v>
      </c>
      <c r="CZ24" s="340">
        <v>7</v>
      </c>
      <c r="DA24" s="386">
        <f>SUM(DA17:DA23)/CZ24</f>
        <v>22.25714285714286</v>
      </c>
      <c r="DB24" s="387">
        <f>SUM(DB17:DB23)/CZ24</f>
        <v>27.799999999999994</v>
      </c>
      <c r="DC24" s="403">
        <f>SUM(DC17:DC23)/CZ24</f>
        <v>3.2857142857142856</v>
      </c>
      <c r="DD24" s="403">
        <f>SUM(DD17:DD23)/CZ24</f>
        <v>2.7142857142857144</v>
      </c>
      <c r="DE24" s="403">
        <f>SUM(DE17:DE23)/CZ24</f>
        <v>3.2857142857142856</v>
      </c>
      <c r="DF24" s="404">
        <f>SUM(DC24:DE24)/3</f>
        <v>3.0952380952380949</v>
      </c>
      <c r="DG24" s="340">
        <v>12</v>
      </c>
      <c r="DH24" s="1457">
        <v>2301281.4285714286</v>
      </c>
      <c r="DI24" s="1458"/>
      <c r="DJ24" s="1458"/>
      <c r="DK24" s="1458"/>
      <c r="DL24" s="1459"/>
      <c r="DM24" s="368" t="s">
        <v>197</v>
      </c>
      <c r="DN24" s="340"/>
    </row>
    <row r="25" spans="1:118"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A25" s="1420" t="str">
        <f>CM25</f>
        <v>3rd week</v>
      </c>
      <c r="DB25" s="1420"/>
      <c r="DC25" s="1420"/>
      <c r="DD25" s="1420"/>
      <c r="DE25" s="1420"/>
      <c r="DF25" s="1420"/>
    </row>
    <row r="26" spans="1:118"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80" t="e">
        <f>BY26+CA26+CC26</f>
        <v>#VALUE!</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A26" s="331" t="s">
        <v>172</v>
      </c>
      <c r="DB26" s="332" t="s">
        <v>173</v>
      </c>
      <c r="DC26" s="65" t="s">
        <v>174</v>
      </c>
      <c r="DD26" s="65" t="s">
        <v>175</v>
      </c>
      <c r="DE26" s="65" t="s">
        <v>176</v>
      </c>
      <c r="DF26" s="333" t="s">
        <v>184</v>
      </c>
      <c r="DH26" s="1" t="s">
        <v>179</v>
      </c>
      <c r="DJ26" s="46" t="s">
        <v>182</v>
      </c>
    </row>
    <row r="27" spans="1:118" ht="23.5" customHeight="1">
      <c r="A27" s="75" t="s">
        <v>5</v>
      </c>
      <c r="B27" s="68">
        <v>10</v>
      </c>
      <c r="C27" s="57">
        <f t="shared" ref="C27:C33" si="86">D27+F27+H27+J27</f>
        <v>0</v>
      </c>
      <c r="D27" s="54"/>
      <c r="E27" s="7">
        <f t="shared" ref="E27:E33" si="87">D27*T27</f>
        <v>0</v>
      </c>
      <c r="F27" s="54"/>
      <c r="G27" s="7">
        <f t="shared" ref="G27:G33" si="88">F27*U27</f>
        <v>0</v>
      </c>
      <c r="H27" s="54"/>
      <c r="I27" s="6">
        <f t="shared" ref="I27:I33" si="89">H27*V27</f>
        <v>0</v>
      </c>
      <c r="J27" s="54"/>
      <c r="K27" s="6">
        <f t="shared" ref="K27:K33" si="90">J27*W27</f>
        <v>0</v>
      </c>
      <c r="L27" s="6">
        <f>E27+G27+I27+K27</f>
        <v>0</v>
      </c>
      <c r="M27" s="6" t="e">
        <f>L27/C27</f>
        <v>#DIV/0!</v>
      </c>
      <c r="N27" s="70" t="s">
        <v>93</v>
      </c>
      <c r="O27" s="54">
        <v>170</v>
      </c>
      <c r="P27" s="54"/>
      <c r="Q27" s="76" t="e">
        <f>L27/P27</f>
        <v>#DIV/0!</v>
      </c>
      <c r="R27" s="2"/>
      <c r="T27" s="107">
        <v>3300</v>
      </c>
      <c r="U27" s="107">
        <v>3800</v>
      </c>
      <c r="V27" s="107">
        <v>4800</v>
      </c>
      <c r="W27" s="107">
        <v>2000</v>
      </c>
      <c r="X27" s="107"/>
      <c r="Y27" s="75" t="s">
        <v>5</v>
      </c>
      <c r="Z27" s="48">
        <f t="shared" ref="Z27:Z33" si="91">B27</f>
        <v>10</v>
      </c>
      <c r="AA27" s="57">
        <f t="shared" ref="AA27:AA33" si="92">AB27+AD27+AF27+AH27</f>
        <v>0</v>
      </c>
      <c r="AB27" s="7">
        <f t="shared" ref="AB27:AB33" si="93">D27</f>
        <v>0</v>
      </c>
      <c r="AC27" s="7">
        <f t="shared" ref="AC27:AC33" si="94">AB27*AR27</f>
        <v>0</v>
      </c>
      <c r="AD27" s="7">
        <f>F27</f>
        <v>0</v>
      </c>
      <c r="AE27" s="7">
        <f t="shared" ref="AE27:AE33" si="95">AD27*AS27</f>
        <v>0</v>
      </c>
      <c r="AF27" s="7">
        <f>H27</f>
        <v>0</v>
      </c>
      <c r="AG27" s="7">
        <f t="shared" ref="AG27:AG33" si="96">AF27*AT27</f>
        <v>0</v>
      </c>
      <c r="AH27" s="7">
        <f>J27</f>
        <v>0</v>
      </c>
      <c r="AI27" s="7">
        <f t="shared" ref="AI27:AI33" si="97">AH27*AU27</f>
        <v>0</v>
      </c>
      <c r="AJ27" s="7">
        <f>AC27+AE27+AG27+AI27</f>
        <v>0</v>
      </c>
      <c r="AK27" s="6" t="e">
        <f>AJ27/AA27</f>
        <v>#DIV/0!</v>
      </c>
      <c r="AL27" s="70" t="str">
        <f>N27</f>
        <v>TOP2</v>
      </c>
      <c r="AM27" s="7">
        <f>O27</f>
        <v>170</v>
      </c>
      <c r="AN27" s="6">
        <f>P27</f>
        <v>0</v>
      </c>
      <c r="AO27" s="76" t="e">
        <f>(AJ27+BH27)/AN27</f>
        <v>#DIV/0!</v>
      </c>
      <c r="AP27" s="2"/>
      <c r="AR27" s="107">
        <v>1700</v>
      </c>
      <c r="AS27" s="107">
        <v>2200</v>
      </c>
      <c r="AT27" s="107">
        <v>2200</v>
      </c>
      <c r="AU27" s="107">
        <v>1400</v>
      </c>
      <c r="AV27" s="107"/>
      <c r="AW27" s="75" t="s">
        <v>5</v>
      </c>
      <c r="AX27" s="48">
        <f>B27</f>
        <v>10</v>
      </c>
      <c r="AY27" s="57">
        <f>C27</f>
        <v>0</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10</v>
      </c>
      <c r="BX27" s="119">
        <v>675</v>
      </c>
      <c r="BY27" s="178">
        <v>2241900</v>
      </c>
      <c r="BZ27" s="178">
        <f t="shared" ref="BZ27:BZ34" si="102">BY27/BX27</f>
        <v>3321.3333333333335</v>
      </c>
      <c r="CA27" s="178">
        <v>1108350</v>
      </c>
      <c r="CB27" s="179">
        <f t="shared" ref="CB27:CB34" si="103">CA27/BX27</f>
        <v>1642</v>
      </c>
      <c r="CC27" s="179">
        <v>62370</v>
      </c>
      <c r="CD27" s="179"/>
      <c r="CE27" s="180">
        <f>BY27+CA27+CC27+CD27</f>
        <v>3412620</v>
      </c>
      <c r="CF27" s="181">
        <f>CE27/BX27</f>
        <v>5055.7333333333336</v>
      </c>
      <c r="CG27" s="291">
        <v>139.5</v>
      </c>
      <c r="CH27" s="291">
        <v>54.75</v>
      </c>
      <c r="CI27" s="291">
        <v>58.75</v>
      </c>
      <c r="CJ27" s="291">
        <f>SUM(CG27:CI27)</f>
        <v>253</v>
      </c>
      <c r="CK27" s="182">
        <f t="shared" ref="CK27:CK34" si="104">CE27/CJ27</f>
        <v>13488.616600790514</v>
      </c>
      <c r="CM27" s="326">
        <v>21.1</v>
      </c>
      <c r="CN27" s="326">
        <v>28</v>
      </c>
      <c r="CO27" s="579">
        <v>3</v>
      </c>
      <c r="CP27" s="556">
        <v>1</v>
      </c>
      <c r="CQ27" s="578">
        <v>5</v>
      </c>
      <c r="CR27" s="356">
        <f>SUM(CO27:CQ27)/3</f>
        <v>3</v>
      </c>
      <c r="CT27" s="355" t="s">
        <v>180</v>
      </c>
      <c r="CU27" s="3"/>
      <c r="CV27" s="354">
        <v>5</v>
      </c>
      <c r="DA27" s="326">
        <v>22.1</v>
      </c>
      <c r="DB27" s="326">
        <v>29.4</v>
      </c>
      <c r="DC27" s="578">
        <v>5</v>
      </c>
      <c r="DD27" s="578">
        <v>5</v>
      </c>
      <c r="DE27" s="578">
        <v>5</v>
      </c>
      <c r="DF27" s="356">
        <f>SUM(DC27:DE27)/3</f>
        <v>5</v>
      </c>
      <c r="DH27" s="355" t="s">
        <v>180</v>
      </c>
      <c r="DI27" s="3"/>
      <c r="DJ27" s="354">
        <v>5</v>
      </c>
    </row>
    <row r="28" spans="1:118" ht="23.5" customHeight="1">
      <c r="A28" s="147" t="s">
        <v>6</v>
      </c>
      <c r="B28" s="542">
        <v>11</v>
      </c>
      <c r="C28" s="57">
        <f t="shared" si="86"/>
        <v>0</v>
      </c>
      <c r="D28" s="54"/>
      <c r="E28" s="7">
        <f t="shared" si="87"/>
        <v>0</v>
      </c>
      <c r="F28" s="54"/>
      <c r="G28" s="7">
        <f t="shared" si="88"/>
        <v>0</v>
      </c>
      <c r="H28" s="54"/>
      <c r="I28" s="6">
        <f t="shared" si="89"/>
        <v>0</v>
      </c>
      <c r="J28" s="54"/>
      <c r="K28" s="6">
        <f t="shared" si="90"/>
        <v>0</v>
      </c>
      <c r="L28" s="6">
        <f t="shared" ref="L28:L33" si="105">E28+G28+I28+K28</f>
        <v>0</v>
      </c>
      <c r="M28" s="6" t="e">
        <f t="shared" ref="M28:M33" si="106">L28/C28</f>
        <v>#DIV/0!</v>
      </c>
      <c r="N28" s="70" t="s">
        <v>96</v>
      </c>
      <c r="O28" s="54">
        <v>150</v>
      </c>
      <c r="P28" s="54"/>
      <c r="Q28" s="76" t="e">
        <f t="shared" ref="Q28:Q34" si="107">L28/P28</f>
        <v>#DIV/0!</v>
      </c>
      <c r="R28" s="2"/>
      <c r="T28" s="107">
        <v>3300</v>
      </c>
      <c r="U28" s="107">
        <v>3800</v>
      </c>
      <c r="V28" s="107">
        <v>4800</v>
      </c>
      <c r="W28" s="107">
        <v>2000</v>
      </c>
      <c r="X28" s="107"/>
      <c r="Y28" s="77" t="s">
        <v>6</v>
      </c>
      <c r="Z28" s="48">
        <f t="shared" si="91"/>
        <v>11</v>
      </c>
      <c r="AA28" s="57">
        <f t="shared" si="92"/>
        <v>0</v>
      </c>
      <c r="AB28" s="7">
        <f t="shared" si="93"/>
        <v>0</v>
      </c>
      <c r="AC28" s="7">
        <f t="shared" si="94"/>
        <v>0</v>
      </c>
      <c r="AD28" s="7">
        <f t="shared" ref="AD28:AD33" si="108">F28</f>
        <v>0</v>
      </c>
      <c r="AE28" s="7">
        <f t="shared" si="95"/>
        <v>0</v>
      </c>
      <c r="AF28" s="7">
        <f t="shared" ref="AF28:AF33" si="109">H28</f>
        <v>0</v>
      </c>
      <c r="AG28" s="7">
        <f t="shared" si="96"/>
        <v>0</v>
      </c>
      <c r="AH28" s="7">
        <f t="shared" ref="AH28:AH33" si="110">J28</f>
        <v>0</v>
      </c>
      <c r="AI28" s="7">
        <f t="shared" si="97"/>
        <v>0</v>
      </c>
      <c r="AJ28" s="7">
        <f t="shared" ref="AJ28:AJ33" si="111">AC28+AE28+AG28+AI28</f>
        <v>0</v>
      </c>
      <c r="AK28" s="6" t="e">
        <f t="shared" ref="AK28:AK33" si="112">AJ28/AA28</f>
        <v>#DIV/0!</v>
      </c>
      <c r="AL28" s="70" t="str">
        <f t="shared" ref="AL28:AN33" si="113">N28</f>
        <v>ON2</v>
      </c>
      <c r="AM28" s="7">
        <f t="shared" si="113"/>
        <v>150</v>
      </c>
      <c r="AN28" s="6">
        <f t="shared" si="113"/>
        <v>0</v>
      </c>
      <c r="AO28" s="76" t="e">
        <f t="shared" ref="AO28:AO33" si="114">(AJ28+BH28)/AN28</f>
        <v>#DIV/0!</v>
      </c>
      <c r="AP28" s="2"/>
      <c r="AR28" s="107">
        <v>1700</v>
      </c>
      <c r="AS28" s="107">
        <v>2200</v>
      </c>
      <c r="AT28" s="107">
        <v>2200</v>
      </c>
      <c r="AU28" s="107">
        <v>1400</v>
      </c>
      <c r="AV28" s="107"/>
      <c r="AW28" s="77" t="s">
        <v>6</v>
      </c>
      <c r="AX28" s="48">
        <f t="shared" ref="AX28:AY34" si="115">B28</f>
        <v>11</v>
      </c>
      <c r="AY28" s="57">
        <f t="shared" si="115"/>
        <v>0</v>
      </c>
      <c r="AZ28" s="54">
        <v>22</v>
      </c>
      <c r="BA28" s="7">
        <f t="shared" si="98"/>
        <v>0</v>
      </c>
      <c r="BB28" s="54">
        <v>10</v>
      </c>
      <c r="BC28" s="7">
        <f t="shared" si="99"/>
        <v>0</v>
      </c>
      <c r="BD28" s="54">
        <v>6</v>
      </c>
      <c r="BE28" s="6">
        <f t="shared" si="100"/>
        <v>0</v>
      </c>
      <c r="BF28" s="54"/>
      <c r="BG28" s="6">
        <f t="shared" si="101"/>
        <v>0</v>
      </c>
      <c r="BH28" s="6">
        <f t="shared" ref="BH28:BI34" si="116">L28</f>
        <v>0</v>
      </c>
      <c r="BI28" s="6" t="e">
        <f t="shared" si="116"/>
        <v>#DIV/0!</v>
      </c>
      <c r="BJ28" s="6">
        <f t="shared" ref="BJ28:BK34" si="117">AJ28</f>
        <v>0</v>
      </c>
      <c r="BK28" s="7" t="e">
        <f t="shared" si="117"/>
        <v>#DIV/0!</v>
      </c>
      <c r="BL28" s="101">
        <f t="shared" ref="BL28:BM33" si="118">BH28+BJ28</f>
        <v>0</v>
      </c>
      <c r="BM28" s="90" t="e">
        <f t="shared" si="118"/>
        <v>#DIV/0!</v>
      </c>
      <c r="BN28" s="90"/>
      <c r="BO28" s="76" t="e">
        <f t="shared" ref="BO28:BO34" si="119">Q28+AO28</f>
        <v>#DIV/0!</v>
      </c>
      <c r="BP28" s="2"/>
      <c r="BR28" s="55"/>
      <c r="BS28" s="55"/>
      <c r="BT28" s="55"/>
      <c r="BU28" s="55"/>
      <c r="BV28" s="177" t="s">
        <v>6</v>
      </c>
      <c r="BW28" s="190">
        <f t="shared" ref="BW28:BW33" si="120">AX28</f>
        <v>11</v>
      </c>
      <c r="BX28" s="119">
        <v>548</v>
      </c>
      <c r="BY28" s="178">
        <v>1485650</v>
      </c>
      <c r="BZ28" s="178">
        <f t="shared" si="102"/>
        <v>2711.0401459854015</v>
      </c>
      <c r="CA28" s="179">
        <v>820600</v>
      </c>
      <c r="CB28" s="179">
        <f t="shared" si="103"/>
        <v>1497.4452554744526</v>
      </c>
      <c r="CC28" s="179">
        <v>28380</v>
      </c>
      <c r="CD28" s="179"/>
      <c r="CE28" s="180">
        <f t="shared" ref="CE28:CE33" si="121">BY28+CA28+CC28+CD28</f>
        <v>2334630</v>
      </c>
      <c r="CF28" s="181">
        <f t="shared" ref="CF28:CF33" si="122">CE28/BX28</f>
        <v>4260.2737226277368</v>
      </c>
      <c r="CG28" s="291">
        <v>128</v>
      </c>
      <c r="CH28" s="291">
        <v>54.75</v>
      </c>
      <c r="CI28" s="291">
        <v>58.75</v>
      </c>
      <c r="CJ28" s="291">
        <f t="shared" ref="CJ28:CJ33" si="123">SUM(CG28:CI28)</f>
        <v>241.5</v>
      </c>
      <c r="CK28" s="182">
        <f t="shared" si="104"/>
        <v>9667.2049689440992</v>
      </c>
      <c r="CM28" s="321">
        <v>20.7</v>
      </c>
      <c r="CN28" s="321">
        <v>31.5</v>
      </c>
      <c r="CO28" s="578">
        <v>5</v>
      </c>
      <c r="CP28" s="578">
        <v>5</v>
      </c>
      <c r="CQ28" s="579">
        <v>3</v>
      </c>
      <c r="CR28" s="356">
        <f t="shared" ref="CR28:CR33" si="124">SUM(CO28:CQ28)/3</f>
        <v>4.333333333333333</v>
      </c>
      <c r="CT28" s="42" t="s">
        <v>181</v>
      </c>
      <c r="CV28" s="1">
        <v>4</v>
      </c>
      <c r="DA28" s="326">
        <v>23.3</v>
      </c>
      <c r="DB28" s="326">
        <v>34.1</v>
      </c>
      <c r="DC28" s="579">
        <v>3</v>
      </c>
      <c r="DD28" s="579">
        <v>3</v>
      </c>
      <c r="DE28" s="579">
        <v>3</v>
      </c>
      <c r="DF28" s="356">
        <f t="shared" ref="DF28:DF33" si="125">SUM(DC28:DE28)/3</f>
        <v>3</v>
      </c>
      <c r="DH28" s="42" t="s">
        <v>181</v>
      </c>
      <c r="DJ28" s="1">
        <v>4</v>
      </c>
    </row>
    <row r="29" spans="1:118" ht="23.5" customHeight="1">
      <c r="A29" s="77" t="s">
        <v>7</v>
      </c>
      <c r="B29" s="68">
        <v>12</v>
      </c>
      <c r="C29" s="57">
        <f t="shared" si="86"/>
        <v>0</v>
      </c>
      <c r="D29" s="54"/>
      <c r="E29" s="7">
        <f t="shared" si="87"/>
        <v>0</v>
      </c>
      <c r="F29" s="54"/>
      <c r="G29" s="7">
        <f t="shared" si="88"/>
        <v>0</v>
      </c>
      <c r="H29" s="54"/>
      <c r="I29" s="6">
        <f t="shared" si="89"/>
        <v>0</v>
      </c>
      <c r="J29" s="54"/>
      <c r="K29" s="6">
        <f t="shared" si="90"/>
        <v>0</v>
      </c>
      <c r="L29" s="6">
        <f t="shared" si="105"/>
        <v>0</v>
      </c>
      <c r="M29" s="6" t="e">
        <f t="shared" si="106"/>
        <v>#DIV/0!</v>
      </c>
      <c r="N29" s="70" t="s">
        <v>96</v>
      </c>
      <c r="O29" s="54">
        <v>150</v>
      </c>
      <c r="P29" s="54"/>
      <c r="Q29" s="76" t="e">
        <f t="shared" si="107"/>
        <v>#DIV/0!</v>
      </c>
      <c r="R29" s="2"/>
      <c r="T29" s="107">
        <v>3300</v>
      </c>
      <c r="U29" s="107">
        <v>3800</v>
      </c>
      <c r="V29" s="107">
        <v>4800</v>
      </c>
      <c r="W29" s="107">
        <v>2000</v>
      </c>
      <c r="X29" s="107"/>
      <c r="Y29" s="77" t="s">
        <v>7</v>
      </c>
      <c r="Z29" s="48">
        <f t="shared" si="91"/>
        <v>12</v>
      </c>
      <c r="AA29" s="57">
        <f t="shared" si="92"/>
        <v>0</v>
      </c>
      <c r="AB29" s="7">
        <f t="shared" si="93"/>
        <v>0</v>
      </c>
      <c r="AC29" s="7">
        <f t="shared" si="94"/>
        <v>0</v>
      </c>
      <c r="AD29" s="7">
        <f t="shared" si="108"/>
        <v>0</v>
      </c>
      <c r="AE29" s="7">
        <f t="shared" si="95"/>
        <v>0</v>
      </c>
      <c r="AF29" s="7">
        <f t="shared" si="109"/>
        <v>0</v>
      </c>
      <c r="AG29" s="7">
        <f t="shared" si="96"/>
        <v>0</v>
      </c>
      <c r="AH29" s="7">
        <f t="shared" si="110"/>
        <v>0</v>
      </c>
      <c r="AI29" s="7">
        <f t="shared" si="97"/>
        <v>0</v>
      </c>
      <c r="AJ29" s="7">
        <f t="shared" si="111"/>
        <v>0</v>
      </c>
      <c r="AK29" s="6" t="e">
        <f t="shared" si="112"/>
        <v>#DIV/0!</v>
      </c>
      <c r="AL29" s="70" t="str">
        <f t="shared" si="113"/>
        <v>ON2</v>
      </c>
      <c r="AM29" s="7">
        <f t="shared" si="113"/>
        <v>150</v>
      </c>
      <c r="AN29" s="6">
        <f t="shared" si="113"/>
        <v>0</v>
      </c>
      <c r="AO29" s="76" t="e">
        <f t="shared" si="114"/>
        <v>#DIV/0!</v>
      </c>
      <c r="AP29" s="2"/>
      <c r="AR29" s="107">
        <v>1700</v>
      </c>
      <c r="AS29" s="107">
        <v>2200</v>
      </c>
      <c r="AT29" s="107">
        <v>2200</v>
      </c>
      <c r="AU29" s="107">
        <v>1400</v>
      </c>
      <c r="AV29" s="107"/>
      <c r="AW29" s="77" t="s">
        <v>7</v>
      </c>
      <c r="AX29" s="48">
        <f t="shared" si="115"/>
        <v>12</v>
      </c>
      <c r="AY29" s="57">
        <f t="shared" si="115"/>
        <v>0</v>
      </c>
      <c r="AZ29" s="54">
        <v>22</v>
      </c>
      <c r="BA29" s="7">
        <f t="shared" si="98"/>
        <v>0</v>
      </c>
      <c r="BB29" s="54">
        <v>10</v>
      </c>
      <c r="BC29" s="7">
        <f t="shared" si="99"/>
        <v>0</v>
      </c>
      <c r="BD29" s="54">
        <v>6</v>
      </c>
      <c r="BE29" s="6">
        <f t="shared" si="100"/>
        <v>0</v>
      </c>
      <c r="BF29" s="54"/>
      <c r="BG29" s="6">
        <f t="shared" si="101"/>
        <v>0</v>
      </c>
      <c r="BH29" s="6">
        <f t="shared" si="116"/>
        <v>0</v>
      </c>
      <c r="BI29" s="6" t="e">
        <f t="shared" si="116"/>
        <v>#DIV/0!</v>
      </c>
      <c r="BJ29" s="6">
        <f t="shared" si="117"/>
        <v>0</v>
      </c>
      <c r="BK29" s="7" t="e">
        <f t="shared" si="117"/>
        <v>#DIV/0!</v>
      </c>
      <c r="BL29" s="101">
        <f t="shared" si="118"/>
        <v>0</v>
      </c>
      <c r="BM29" s="90" t="e">
        <f t="shared" si="118"/>
        <v>#DIV/0!</v>
      </c>
      <c r="BN29" s="90"/>
      <c r="BO29" s="76" t="e">
        <f t="shared" si="119"/>
        <v>#DIV/0!</v>
      </c>
      <c r="BP29" s="2"/>
      <c r="BR29" s="55"/>
      <c r="BS29" s="55"/>
      <c r="BT29" s="55"/>
      <c r="BU29" s="55"/>
      <c r="BV29" s="173" t="s">
        <v>7</v>
      </c>
      <c r="BW29" s="190">
        <f t="shared" si="120"/>
        <v>12</v>
      </c>
      <c r="BX29" s="119">
        <v>555</v>
      </c>
      <c r="BY29" s="178">
        <v>1569440</v>
      </c>
      <c r="BZ29" s="178">
        <f t="shared" si="102"/>
        <v>2827.8198198198197</v>
      </c>
      <c r="CA29" s="801">
        <v>803950</v>
      </c>
      <c r="CB29" s="179">
        <f t="shared" si="103"/>
        <v>1448.5585585585586</v>
      </c>
      <c r="CC29" s="179">
        <v>40700</v>
      </c>
      <c r="CD29" s="179">
        <v>5940</v>
      </c>
      <c r="CE29" s="180">
        <f t="shared" si="121"/>
        <v>2420030</v>
      </c>
      <c r="CF29" s="181">
        <f t="shared" si="122"/>
        <v>4360.4144144144148</v>
      </c>
      <c r="CG29" s="291">
        <v>113.75</v>
      </c>
      <c r="CH29" s="291">
        <v>32.75</v>
      </c>
      <c r="CI29" s="291">
        <v>62.55</v>
      </c>
      <c r="CJ29" s="291">
        <f t="shared" si="123"/>
        <v>209.05</v>
      </c>
      <c r="CK29" s="182">
        <f t="shared" si="104"/>
        <v>11576.321454197559</v>
      </c>
      <c r="CM29" s="321">
        <v>22.3</v>
      </c>
      <c r="CN29" s="321">
        <v>29.7</v>
      </c>
      <c r="CO29" s="578">
        <v>5</v>
      </c>
      <c r="CP29" s="578">
        <v>5</v>
      </c>
      <c r="CQ29" s="578">
        <v>5</v>
      </c>
      <c r="CR29" s="356">
        <f t="shared" si="124"/>
        <v>5</v>
      </c>
      <c r="CT29" s="42" t="s">
        <v>185</v>
      </c>
      <c r="CV29" s="1">
        <v>3</v>
      </c>
      <c r="DA29" s="326">
        <v>25.7</v>
      </c>
      <c r="DB29" s="326">
        <v>28.5</v>
      </c>
      <c r="DC29" s="556">
        <v>1</v>
      </c>
      <c r="DD29" s="556">
        <v>1</v>
      </c>
      <c r="DE29" s="556">
        <v>1</v>
      </c>
      <c r="DF29" s="356">
        <f t="shared" si="125"/>
        <v>1</v>
      </c>
      <c r="DH29" s="42" t="s">
        <v>185</v>
      </c>
      <c r="DJ29" s="1">
        <v>3</v>
      </c>
    </row>
    <row r="30" spans="1:118" ht="23.5" customHeight="1">
      <c r="A30" s="77" t="s">
        <v>8</v>
      </c>
      <c r="B30" s="68">
        <v>13</v>
      </c>
      <c r="C30" s="57">
        <f t="shared" si="86"/>
        <v>0</v>
      </c>
      <c r="D30" s="54"/>
      <c r="E30" s="7">
        <f t="shared" si="87"/>
        <v>0</v>
      </c>
      <c r="F30" s="54"/>
      <c r="G30" s="7">
        <f t="shared" si="88"/>
        <v>0</v>
      </c>
      <c r="H30" s="54"/>
      <c r="I30" s="6">
        <f t="shared" si="89"/>
        <v>0</v>
      </c>
      <c r="J30" s="54"/>
      <c r="K30" s="6">
        <f t="shared" si="90"/>
        <v>0</v>
      </c>
      <c r="L30" s="6">
        <f t="shared" si="105"/>
        <v>0</v>
      </c>
      <c r="M30" s="6" t="e">
        <f t="shared" si="106"/>
        <v>#DIV/0!</v>
      </c>
      <c r="N30" s="70" t="s">
        <v>95</v>
      </c>
      <c r="O30" s="54">
        <v>150</v>
      </c>
      <c r="P30" s="54"/>
      <c r="Q30" s="76" t="e">
        <f t="shared" si="107"/>
        <v>#DIV/0!</v>
      </c>
      <c r="R30" s="2"/>
      <c r="T30" s="107">
        <v>3300</v>
      </c>
      <c r="U30" s="107">
        <v>3800</v>
      </c>
      <c r="V30" s="107">
        <v>4800</v>
      </c>
      <c r="W30" s="107">
        <v>2000</v>
      </c>
      <c r="X30" s="107"/>
      <c r="Y30" s="77" t="s">
        <v>8</v>
      </c>
      <c r="Z30" s="48">
        <f t="shared" si="91"/>
        <v>13</v>
      </c>
      <c r="AA30" s="57">
        <f t="shared" si="92"/>
        <v>0</v>
      </c>
      <c r="AB30" s="7">
        <f t="shared" si="93"/>
        <v>0</v>
      </c>
      <c r="AC30" s="7">
        <f t="shared" si="94"/>
        <v>0</v>
      </c>
      <c r="AD30" s="7">
        <f t="shared" si="108"/>
        <v>0</v>
      </c>
      <c r="AE30" s="7">
        <f t="shared" si="95"/>
        <v>0</v>
      </c>
      <c r="AF30" s="7">
        <f t="shared" si="109"/>
        <v>0</v>
      </c>
      <c r="AG30" s="7">
        <f t="shared" si="96"/>
        <v>0</v>
      </c>
      <c r="AH30" s="7">
        <f t="shared" si="110"/>
        <v>0</v>
      </c>
      <c r="AI30" s="7">
        <f t="shared" si="97"/>
        <v>0</v>
      </c>
      <c r="AJ30" s="7">
        <f t="shared" si="111"/>
        <v>0</v>
      </c>
      <c r="AK30" s="6" t="e">
        <f t="shared" si="112"/>
        <v>#DIV/0!</v>
      </c>
      <c r="AL30" s="70" t="str">
        <f t="shared" si="113"/>
        <v>ON2</v>
      </c>
      <c r="AM30" s="7">
        <f t="shared" si="113"/>
        <v>150</v>
      </c>
      <c r="AN30" s="6">
        <f t="shared" si="113"/>
        <v>0</v>
      </c>
      <c r="AO30" s="76" t="e">
        <f t="shared" si="114"/>
        <v>#DIV/0!</v>
      </c>
      <c r="AP30" s="2"/>
      <c r="AR30" s="107">
        <v>1700</v>
      </c>
      <c r="AS30" s="107">
        <v>2200</v>
      </c>
      <c r="AT30" s="107">
        <v>2200</v>
      </c>
      <c r="AU30" s="107">
        <v>1400</v>
      </c>
      <c r="AV30" s="107"/>
      <c r="AW30" s="77" t="s">
        <v>8</v>
      </c>
      <c r="AX30" s="48">
        <f t="shared" si="115"/>
        <v>13</v>
      </c>
      <c r="AY30" s="57">
        <f t="shared" si="115"/>
        <v>0</v>
      </c>
      <c r="AZ30" s="54">
        <v>10</v>
      </c>
      <c r="BA30" s="7">
        <f t="shared" si="98"/>
        <v>0</v>
      </c>
      <c r="BB30" s="54">
        <v>24</v>
      </c>
      <c r="BC30" s="7">
        <f t="shared" si="99"/>
        <v>0</v>
      </c>
      <c r="BD30" s="54">
        <v>12</v>
      </c>
      <c r="BE30" s="6">
        <f t="shared" si="100"/>
        <v>0</v>
      </c>
      <c r="BF30" s="54"/>
      <c r="BG30" s="6">
        <f t="shared" si="101"/>
        <v>0</v>
      </c>
      <c r="BH30" s="6">
        <f t="shared" si="116"/>
        <v>0</v>
      </c>
      <c r="BI30" s="6" t="e">
        <f t="shared" si="116"/>
        <v>#DIV/0!</v>
      </c>
      <c r="BJ30" s="6">
        <f t="shared" si="117"/>
        <v>0</v>
      </c>
      <c r="BK30" s="7" t="e">
        <f t="shared" si="117"/>
        <v>#DIV/0!</v>
      </c>
      <c r="BL30" s="101">
        <f t="shared" si="118"/>
        <v>0</v>
      </c>
      <c r="BM30" s="90" t="e">
        <f t="shared" si="118"/>
        <v>#DIV/0!</v>
      </c>
      <c r="BN30" s="90"/>
      <c r="BO30" s="76" t="e">
        <f t="shared" si="119"/>
        <v>#DIV/0!</v>
      </c>
      <c r="BP30" s="2"/>
      <c r="BR30" s="55"/>
      <c r="BS30" s="55"/>
      <c r="BT30" s="55"/>
      <c r="BU30" s="55"/>
      <c r="BV30" s="173" t="s">
        <v>8</v>
      </c>
      <c r="BW30" s="190">
        <f t="shared" si="120"/>
        <v>13</v>
      </c>
      <c r="BX30" s="119">
        <v>501</v>
      </c>
      <c r="BY30" s="178">
        <v>1427850</v>
      </c>
      <c r="BZ30" s="178">
        <f t="shared" si="102"/>
        <v>2850</v>
      </c>
      <c r="CA30" s="801">
        <v>756900</v>
      </c>
      <c r="CB30" s="179">
        <f t="shared" si="103"/>
        <v>1510.7784431137725</v>
      </c>
      <c r="CC30" s="179">
        <v>48510</v>
      </c>
      <c r="CD30" s="179"/>
      <c r="CE30" s="180">
        <f t="shared" si="121"/>
        <v>2233260</v>
      </c>
      <c r="CF30" s="181">
        <f t="shared" si="122"/>
        <v>4457.6047904191619</v>
      </c>
      <c r="CG30" s="291">
        <v>107</v>
      </c>
      <c r="CH30" s="291">
        <v>27.75</v>
      </c>
      <c r="CI30" s="291">
        <v>73.25</v>
      </c>
      <c r="CJ30" s="291">
        <f t="shared" si="123"/>
        <v>208</v>
      </c>
      <c r="CK30" s="182">
        <f t="shared" si="104"/>
        <v>10736.826923076924</v>
      </c>
      <c r="CM30" s="321">
        <v>20.8</v>
      </c>
      <c r="CN30" s="321">
        <v>29.2</v>
      </c>
      <c r="CO30" s="578">
        <v>5</v>
      </c>
      <c r="CP30" s="578">
        <v>5</v>
      </c>
      <c r="CQ30" s="578">
        <v>5</v>
      </c>
      <c r="CR30" s="356">
        <f t="shared" si="124"/>
        <v>5</v>
      </c>
      <c r="CT30" s="42" t="s">
        <v>177</v>
      </c>
      <c r="CV30" s="1">
        <v>2</v>
      </c>
      <c r="DA30" s="326">
        <v>24.7</v>
      </c>
      <c r="DB30" s="326">
        <v>28.5</v>
      </c>
      <c r="DC30" s="556">
        <v>1</v>
      </c>
      <c r="DD30" s="556">
        <v>1</v>
      </c>
      <c r="DE30" s="556">
        <v>1</v>
      </c>
      <c r="DF30" s="356">
        <f t="shared" si="125"/>
        <v>1</v>
      </c>
      <c r="DH30" s="42" t="s">
        <v>177</v>
      </c>
      <c r="DJ30" s="1">
        <v>2</v>
      </c>
    </row>
    <row r="31" spans="1:118" ht="23.5" customHeight="1">
      <c r="A31" s="77" t="s">
        <v>9</v>
      </c>
      <c r="B31" s="68">
        <v>14</v>
      </c>
      <c r="C31" s="57">
        <f t="shared" si="86"/>
        <v>0</v>
      </c>
      <c r="D31" s="54"/>
      <c r="E31" s="7">
        <f t="shared" si="87"/>
        <v>0</v>
      </c>
      <c r="F31" s="54"/>
      <c r="G31" s="7">
        <f t="shared" si="88"/>
        <v>0</v>
      </c>
      <c r="H31" s="54"/>
      <c r="I31" s="6">
        <f t="shared" si="89"/>
        <v>0</v>
      </c>
      <c r="J31" s="54"/>
      <c r="K31" s="6">
        <f t="shared" si="90"/>
        <v>0</v>
      </c>
      <c r="L31" s="6">
        <f t="shared" si="105"/>
        <v>0</v>
      </c>
      <c r="M31" s="6" t="e">
        <f t="shared" si="106"/>
        <v>#DIV/0!</v>
      </c>
      <c r="N31" s="70" t="s">
        <v>95</v>
      </c>
      <c r="O31" s="54">
        <v>150</v>
      </c>
      <c r="P31" s="54"/>
      <c r="Q31" s="76" t="e">
        <f t="shared" si="107"/>
        <v>#DIV/0!</v>
      </c>
      <c r="R31" s="2"/>
      <c r="T31" s="107">
        <v>3300</v>
      </c>
      <c r="U31" s="107">
        <v>3800</v>
      </c>
      <c r="V31" s="107">
        <v>4800</v>
      </c>
      <c r="W31" s="107">
        <v>2000</v>
      </c>
      <c r="X31" s="107"/>
      <c r="Y31" s="77" t="s">
        <v>9</v>
      </c>
      <c r="Z31" s="48">
        <f t="shared" si="91"/>
        <v>14</v>
      </c>
      <c r="AA31" s="57">
        <f t="shared" si="92"/>
        <v>0</v>
      </c>
      <c r="AB31" s="7">
        <f t="shared" si="93"/>
        <v>0</v>
      </c>
      <c r="AC31" s="7">
        <f t="shared" si="94"/>
        <v>0</v>
      </c>
      <c r="AD31" s="7">
        <f t="shared" si="108"/>
        <v>0</v>
      </c>
      <c r="AE31" s="7">
        <f t="shared" si="95"/>
        <v>0</v>
      </c>
      <c r="AF31" s="7">
        <f t="shared" si="109"/>
        <v>0</v>
      </c>
      <c r="AG31" s="7">
        <f t="shared" si="96"/>
        <v>0</v>
      </c>
      <c r="AH31" s="7">
        <f t="shared" si="110"/>
        <v>0</v>
      </c>
      <c r="AI31" s="7">
        <f t="shared" si="97"/>
        <v>0</v>
      </c>
      <c r="AJ31" s="7">
        <f t="shared" si="111"/>
        <v>0</v>
      </c>
      <c r="AK31" s="6" t="e">
        <f t="shared" si="112"/>
        <v>#DIV/0!</v>
      </c>
      <c r="AL31" s="70" t="str">
        <f t="shared" si="113"/>
        <v>ON2</v>
      </c>
      <c r="AM31" s="7">
        <f t="shared" si="113"/>
        <v>150</v>
      </c>
      <c r="AN31" s="6">
        <f t="shared" si="113"/>
        <v>0</v>
      </c>
      <c r="AO31" s="76" t="e">
        <f t="shared" si="114"/>
        <v>#DIV/0!</v>
      </c>
      <c r="AP31" s="2"/>
      <c r="AR31" s="107">
        <v>1700</v>
      </c>
      <c r="AS31" s="107">
        <v>2200</v>
      </c>
      <c r="AT31" s="107">
        <v>2200</v>
      </c>
      <c r="AU31" s="107">
        <v>1400</v>
      </c>
      <c r="AV31" s="107"/>
      <c r="AW31" s="77" t="s">
        <v>9</v>
      </c>
      <c r="AX31" s="48">
        <f t="shared" si="115"/>
        <v>14</v>
      </c>
      <c r="AY31" s="57">
        <f t="shared" si="115"/>
        <v>0</v>
      </c>
      <c r="AZ31" s="54">
        <v>10</v>
      </c>
      <c r="BA31" s="7">
        <f t="shared" si="98"/>
        <v>0</v>
      </c>
      <c r="BB31" s="54">
        <v>24</v>
      </c>
      <c r="BC31" s="7">
        <f t="shared" si="99"/>
        <v>0</v>
      </c>
      <c r="BD31" s="54">
        <v>12</v>
      </c>
      <c r="BE31" s="6">
        <f t="shared" si="100"/>
        <v>0</v>
      </c>
      <c r="BF31" s="54"/>
      <c r="BG31" s="6">
        <f t="shared" si="101"/>
        <v>0</v>
      </c>
      <c r="BH31" s="6">
        <f t="shared" si="116"/>
        <v>0</v>
      </c>
      <c r="BI31" s="6" t="e">
        <f t="shared" si="116"/>
        <v>#DIV/0!</v>
      </c>
      <c r="BJ31" s="6">
        <f t="shared" si="117"/>
        <v>0</v>
      </c>
      <c r="BK31" s="7" t="e">
        <f t="shared" si="117"/>
        <v>#DIV/0!</v>
      </c>
      <c r="BL31" s="101">
        <f t="shared" si="118"/>
        <v>0</v>
      </c>
      <c r="BM31" s="90" t="e">
        <f t="shared" si="118"/>
        <v>#DIV/0!</v>
      </c>
      <c r="BN31" s="90"/>
      <c r="BO31" s="76" t="e">
        <f t="shared" si="119"/>
        <v>#DIV/0!</v>
      </c>
      <c r="BP31" s="2"/>
      <c r="BR31" s="55"/>
      <c r="BS31" s="55"/>
      <c r="BT31" s="55"/>
      <c r="BU31" s="55"/>
      <c r="BV31" s="173" t="s">
        <v>9</v>
      </c>
      <c r="BW31" s="190">
        <f t="shared" si="120"/>
        <v>14</v>
      </c>
      <c r="BX31" s="119">
        <v>614</v>
      </c>
      <c r="BY31" s="178">
        <v>1794150</v>
      </c>
      <c r="BZ31" s="178">
        <f t="shared" si="102"/>
        <v>2922.0684039087946</v>
      </c>
      <c r="CA31" s="801">
        <v>1010350</v>
      </c>
      <c r="CB31" s="179">
        <f t="shared" si="103"/>
        <v>1645.5211726384364</v>
      </c>
      <c r="CC31" s="179">
        <v>71830</v>
      </c>
      <c r="CD31" s="179"/>
      <c r="CE31" s="180">
        <f t="shared" si="121"/>
        <v>2876330</v>
      </c>
      <c r="CF31" s="181">
        <f t="shared" si="122"/>
        <v>4684.5765472312705</v>
      </c>
      <c r="CG31" s="291">
        <v>106</v>
      </c>
      <c r="CH31" s="291">
        <v>37.75</v>
      </c>
      <c r="CI31" s="291">
        <v>74.25</v>
      </c>
      <c r="CJ31" s="291">
        <f t="shared" si="123"/>
        <v>218</v>
      </c>
      <c r="CK31" s="182">
        <f t="shared" si="104"/>
        <v>13194.174311926605</v>
      </c>
      <c r="CM31" s="321">
        <v>21.2</v>
      </c>
      <c r="CN31" s="321">
        <v>28.9</v>
      </c>
      <c r="CO31" s="579">
        <v>3</v>
      </c>
      <c r="CP31" s="579">
        <v>3</v>
      </c>
      <c r="CQ31" s="579">
        <v>3</v>
      </c>
      <c r="CR31" s="356">
        <f t="shared" si="124"/>
        <v>3</v>
      </c>
      <c r="CT31" s="42" t="s">
        <v>178</v>
      </c>
      <c r="CV31" s="1">
        <v>1</v>
      </c>
      <c r="DA31" s="326">
        <v>22.3</v>
      </c>
      <c r="DB31" s="326">
        <v>27.6</v>
      </c>
      <c r="DC31" s="578">
        <v>5</v>
      </c>
      <c r="DD31" s="556">
        <v>1</v>
      </c>
      <c r="DE31" s="578">
        <v>5</v>
      </c>
      <c r="DF31" s="356">
        <f t="shared" si="125"/>
        <v>3.6666666666666665</v>
      </c>
      <c r="DH31" s="42" t="s">
        <v>178</v>
      </c>
      <c r="DJ31" s="1">
        <v>1</v>
      </c>
    </row>
    <row r="32" spans="1:118" ht="23.5" customHeight="1">
      <c r="A32" s="77" t="s">
        <v>10</v>
      </c>
      <c r="B32" s="68">
        <v>15</v>
      </c>
      <c r="C32" s="57">
        <f t="shared" si="86"/>
        <v>0</v>
      </c>
      <c r="D32" s="54"/>
      <c r="E32" s="7">
        <f t="shared" si="87"/>
        <v>0</v>
      </c>
      <c r="F32" s="54"/>
      <c r="G32" s="7">
        <f t="shared" si="88"/>
        <v>0</v>
      </c>
      <c r="H32" s="54"/>
      <c r="I32" s="6">
        <f t="shared" si="89"/>
        <v>0</v>
      </c>
      <c r="J32" s="54"/>
      <c r="K32" s="6">
        <f t="shared" si="90"/>
        <v>0</v>
      </c>
      <c r="L32" s="6">
        <f t="shared" si="105"/>
        <v>0</v>
      </c>
      <c r="M32" s="6" t="e">
        <f t="shared" si="106"/>
        <v>#DIV/0!</v>
      </c>
      <c r="N32" s="70" t="s">
        <v>94</v>
      </c>
      <c r="O32" s="54">
        <v>160</v>
      </c>
      <c r="P32" s="54"/>
      <c r="Q32" s="76" t="e">
        <f t="shared" si="107"/>
        <v>#DIV/0!</v>
      </c>
      <c r="R32" s="2"/>
      <c r="T32" s="107">
        <v>3300</v>
      </c>
      <c r="U32" s="107">
        <v>3800</v>
      </c>
      <c r="V32" s="107">
        <v>4800</v>
      </c>
      <c r="W32" s="107">
        <v>2000</v>
      </c>
      <c r="X32" s="107"/>
      <c r="Y32" s="77" t="s">
        <v>10</v>
      </c>
      <c r="Z32" s="48">
        <f t="shared" si="91"/>
        <v>15</v>
      </c>
      <c r="AA32" s="57">
        <f t="shared" si="92"/>
        <v>0</v>
      </c>
      <c r="AB32" s="7">
        <f t="shared" si="93"/>
        <v>0</v>
      </c>
      <c r="AC32" s="7">
        <f t="shared" si="94"/>
        <v>0</v>
      </c>
      <c r="AD32" s="7">
        <f t="shared" si="108"/>
        <v>0</v>
      </c>
      <c r="AE32" s="7">
        <f t="shared" si="95"/>
        <v>0</v>
      </c>
      <c r="AF32" s="7">
        <f t="shared" si="109"/>
        <v>0</v>
      </c>
      <c r="AG32" s="7">
        <f t="shared" si="96"/>
        <v>0</v>
      </c>
      <c r="AH32" s="7">
        <f t="shared" si="110"/>
        <v>0</v>
      </c>
      <c r="AI32" s="7">
        <f t="shared" si="97"/>
        <v>0</v>
      </c>
      <c r="AJ32" s="7">
        <f t="shared" si="111"/>
        <v>0</v>
      </c>
      <c r="AK32" s="6" t="e">
        <f t="shared" si="112"/>
        <v>#DIV/0!</v>
      </c>
      <c r="AL32" s="70" t="str">
        <f t="shared" si="113"/>
        <v>ON1</v>
      </c>
      <c r="AM32" s="7">
        <f t="shared" si="113"/>
        <v>160</v>
      </c>
      <c r="AN32" s="6">
        <f t="shared" si="113"/>
        <v>0</v>
      </c>
      <c r="AO32" s="76" t="e">
        <f t="shared" si="114"/>
        <v>#DIV/0!</v>
      </c>
      <c r="AP32" s="2"/>
      <c r="AR32" s="107">
        <v>1700</v>
      </c>
      <c r="AS32" s="107">
        <v>2200</v>
      </c>
      <c r="AT32" s="107">
        <v>2200</v>
      </c>
      <c r="AU32" s="107">
        <v>1400</v>
      </c>
      <c r="AV32" s="107"/>
      <c r="AW32" s="77" t="s">
        <v>10</v>
      </c>
      <c r="AX32" s="48">
        <f t="shared" si="115"/>
        <v>15</v>
      </c>
      <c r="AY32" s="57">
        <f t="shared" si="115"/>
        <v>0</v>
      </c>
      <c r="AZ32" s="54">
        <v>10</v>
      </c>
      <c r="BA32" s="7">
        <f t="shared" si="98"/>
        <v>0</v>
      </c>
      <c r="BB32" s="54">
        <v>24</v>
      </c>
      <c r="BC32" s="7">
        <f t="shared" si="99"/>
        <v>0</v>
      </c>
      <c r="BD32" s="54">
        <v>12</v>
      </c>
      <c r="BE32" s="6">
        <f t="shared" si="100"/>
        <v>0</v>
      </c>
      <c r="BF32" s="54"/>
      <c r="BG32" s="6">
        <f t="shared" si="101"/>
        <v>0</v>
      </c>
      <c r="BH32" s="6">
        <f t="shared" si="116"/>
        <v>0</v>
      </c>
      <c r="BI32" s="6" t="e">
        <f t="shared" si="116"/>
        <v>#DIV/0!</v>
      </c>
      <c r="BJ32" s="6">
        <f t="shared" si="117"/>
        <v>0</v>
      </c>
      <c r="BK32" s="7" t="e">
        <f t="shared" si="117"/>
        <v>#DIV/0!</v>
      </c>
      <c r="BL32" s="101">
        <f t="shared" si="118"/>
        <v>0</v>
      </c>
      <c r="BM32" s="90" t="e">
        <f t="shared" si="118"/>
        <v>#DIV/0!</v>
      </c>
      <c r="BN32" s="90"/>
      <c r="BO32" s="76" t="e">
        <f t="shared" si="119"/>
        <v>#DIV/0!</v>
      </c>
      <c r="BP32" s="2"/>
      <c r="BR32" s="55"/>
      <c r="BS32" s="55"/>
      <c r="BT32" s="55"/>
      <c r="BU32" s="55"/>
      <c r="BV32" s="173" t="s">
        <v>10</v>
      </c>
      <c r="BW32" s="190">
        <f t="shared" si="120"/>
        <v>15</v>
      </c>
      <c r="BX32" s="119">
        <v>726</v>
      </c>
      <c r="BY32" s="178">
        <v>2073150</v>
      </c>
      <c r="BZ32" s="178">
        <f t="shared" si="102"/>
        <v>2855.5785123966944</v>
      </c>
      <c r="CA32" s="801">
        <v>1163450</v>
      </c>
      <c r="CB32" s="179">
        <f t="shared" si="103"/>
        <v>1602.5482093663911</v>
      </c>
      <c r="CC32" s="179">
        <v>59840</v>
      </c>
      <c r="CD32" s="179"/>
      <c r="CE32" s="180">
        <f t="shared" si="121"/>
        <v>3296440</v>
      </c>
      <c r="CF32" s="181">
        <f t="shared" si="122"/>
        <v>4540.5509641873277</v>
      </c>
      <c r="CG32" s="291">
        <v>142</v>
      </c>
      <c r="CH32" s="291">
        <v>32.75</v>
      </c>
      <c r="CI32" s="291">
        <v>63.25</v>
      </c>
      <c r="CJ32" s="291">
        <f t="shared" si="123"/>
        <v>238</v>
      </c>
      <c r="CK32" s="182">
        <f t="shared" si="104"/>
        <v>13850.588235294117</v>
      </c>
      <c r="CM32" s="322">
        <v>23.5</v>
      </c>
      <c r="CN32" s="321">
        <v>30.1</v>
      </c>
      <c r="CO32" s="578">
        <v>5</v>
      </c>
      <c r="CP32" s="578">
        <v>5</v>
      </c>
      <c r="CQ32" s="578">
        <v>5</v>
      </c>
      <c r="CR32" s="356">
        <f t="shared" si="124"/>
        <v>5</v>
      </c>
      <c r="CT32" s="42" t="s">
        <v>183</v>
      </c>
      <c r="CV32" s="1">
        <v>0</v>
      </c>
      <c r="DA32" s="326">
        <v>23</v>
      </c>
      <c r="DB32" s="326">
        <v>29.3</v>
      </c>
      <c r="DC32" s="579">
        <v>3</v>
      </c>
      <c r="DD32" s="579">
        <v>3</v>
      </c>
      <c r="DE32" s="579">
        <v>3</v>
      </c>
      <c r="DF32" s="356">
        <f t="shared" si="125"/>
        <v>3</v>
      </c>
      <c r="DH32" s="42" t="s">
        <v>183</v>
      </c>
      <c r="DJ32" s="1">
        <v>0</v>
      </c>
    </row>
    <row r="33" spans="1:118" ht="23.5" customHeight="1" thickBot="1">
      <c r="A33" s="78" t="s">
        <v>11</v>
      </c>
      <c r="B33" s="68">
        <v>16</v>
      </c>
      <c r="C33" s="57">
        <f t="shared" si="86"/>
        <v>0</v>
      </c>
      <c r="D33" s="54"/>
      <c r="E33" s="7">
        <f t="shared" si="87"/>
        <v>0</v>
      </c>
      <c r="F33" s="54"/>
      <c r="G33" s="7">
        <f t="shared" si="88"/>
        <v>0</v>
      </c>
      <c r="H33" s="54"/>
      <c r="I33" s="6">
        <f t="shared" si="89"/>
        <v>0</v>
      </c>
      <c r="J33" s="54"/>
      <c r="K33" s="6">
        <f t="shared" si="90"/>
        <v>0</v>
      </c>
      <c r="L33" s="6">
        <f t="shared" si="105"/>
        <v>0</v>
      </c>
      <c r="M33" s="6" t="e">
        <f t="shared" si="106"/>
        <v>#DIV/0!</v>
      </c>
      <c r="N33" s="70" t="s">
        <v>92</v>
      </c>
      <c r="O33" s="54">
        <v>180</v>
      </c>
      <c r="P33" s="54"/>
      <c r="Q33" s="76" t="e">
        <f t="shared" si="107"/>
        <v>#DIV/0!</v>
      </c>
      <c r="R33" s="2"/>
      <c r="T33" s="107">
        <v>3300</v>
      </c>
      <c r="U33" s="107">
        <v>3800</v>
      </c>
      <c r="V33" s="107">
        <v>4800</v>
      </c>
      <c r="W33" s="107">
        <v>2000</v>
      </c>
      <c r="X33" s="107"/>
      <c r="Y33" s="78" t="s">
        <v>11</v>
      </c>
      <c r="Z33" s="48">
        <f t="shared" si="91"/>
        <v>16</v>
      </c>
      <c r="AA33" s="57">
        <f t="shared" si="92"/>
        <v>0</v>
      </c>
      <c r="AB33" s="7">
        <f t="shared" si="93"/>
        <v>0</v>
      </c>
      <c r="AC33" s="7">
        <f t="shared" si="94"/>
        <v>0</v>
      </c>
      <c r="AD33" s="7">
        <f t="shared" si="108"/>
        <v>0</v>
      </c>
      <c r="AE33" s="7">
        <f t="shared" si="95"/>
        <v>0</v>
      </c>
      <c r="AF33" s="7">
        <f t="shared" si="109"/>
        <v>0</v>
      </c>
      <c r="AG33" s="7">
        <f t="shared" si="96"/>
        <v>0</v>
      </c>
      <c r="AH33" s="7">
        <f t="shared" si="110"/>
        <v>0</v>
      </c>
      <c r="AI33" s="7">
        <f t="shared" si="97"/>
        <v>0</v>
      </c>
      <c r="AJ33" s="7">
        <f t="shared" si="111"/>
        <v>0</v>
      </c>
      <c r="AK33" s="6" t="e">
        <f t="shared" si="112"/>
        <v>#DIV/0!</v>
      </c>
      <c r="AL33" s="70" t="str">
        <f t="shared" si="113"/>
        <v>TOP1</v>
      </c>
      <c r="AM33" s="7">
        <f t="shared" si="113"/>
        <v>180</v>
      </c>
      <c r="AN33" s="6">
        <f t="shared" si="113"/>
        <v>0</v>
      </c>
      <c r="AO33" s="76" t="e">
        <f t="shared" si="114"/>
        <v>#DIV/0!</v>
      </c>
      <c r="AP33" s="2"/>
      <c r="AR33" s="107">
        <v>1700</v>
      </c>
      <c r="AS33" s="107">
        <v>2200</v>
      </c>
      <c r="AT33" s="107">
        <v>2200</v>
      </c>
      <c r="AU33" s="107">
        <v>1400</v>
      </c>
      <c r="AV33" s="107"/>
      <c r="AW33" s="78" t="s">
        <v>11</v>
      </c>
      <c r="AX33" s="48">
        <f t="shared" si="115"/>
        <v>16</v>
      </c>
      <c r="AY33" s="57">
        <f t="shared" si="115"/>
        <v>0</v>
      </c>
      <c r="AZ33" s="54">
        <v>10</v>
      </c>
      <c r="BA33" s="7">
        <f t="shared" si="98"/>
        <v>0</v>
      </c>
      <c r="BB33" s="54">
        <v>28</v>
      </c>
      <c r="BC33" s="7">
        <f t="shared" si="99"/>
        <v>0</v>
      </c>
      <c r="BD33" s="54">
        <v>12</v>
      </c>
      <c r="BE33" s="6">
        <f t="shared" si="100"/>
        <v>0</v>
      </c>
      <c r="BF33" s="54"/>
      <c r="BG33" s="6">
        <f t="shared" si="101"/>
        <v>0</v>
      </c>
      <c r="BH33" s="6">
        <f t="shared" si="116"/>
        <v>0</v>
      </c>
      <c r="BI33" s="6" t="e">
        <f t="shared" si="116"/>
        <v>#DIV/0!</v>
      </c>
      <c r="BJ33" s="6">
        <f t="shared" si="117"/>
        <v>0</v>
      </c>
      <c r="BK33" s="7" t="e">
        <f t="shared" si="117"/>
        <v>#DIV/0!</v>
      </c>
      <c r="BL33" s="101">
        <f t="shared" si="118"/>
        <v>0</v>
      </c>
      <c r="BM33" s="90" t="e">
        <f t="shared" si="118"/>
        <v>#DIV/0!</v>
      </c>
      <c r="BN33" s="90"/>
      <c r="BO33" s="76" t="e">
        <f t="shared" si="119"/>
        <v>#DIV/0!</v>
      </c>
      <c r="BP33" s="2"/>
      <c r="BR33" s="55"/>
      <c r="BS33" s="55"/>
      <c r="BT33" s="55"/>
      <c r="BU33" s="55"/>
      <c r="BV33" s="183" t="s">
        <v>11</v>
      </c>
      <c r="BW33" s="190">
        <f t="shared" si="120"/>
        <v>16</v>
      </c>
      <c r="BX33" s="119">
        <v>705</v>
      </c>
      <c r="BY33" s="178">
        <v>2140400</v>
      </c>
      <c r="BZ33" s="178">
        <f t="shared" si="102"/>
        <v>3036.0283687943261</v>
      </c>
      <c r="CA33" s="801">
        <v>1143300</v>
      </c>
      <c r="CB33" s="179">
        <f t="shared" si="103"/>
        <v>1621.7021276595744</v>
      </c>
      <c r="CC33" s="179">
        <v>68200</v>
      </c>
      <c r="CD33" s="179">
        <v>2970</v>
      </c>
      <c r="CE33" s="180">
        <f t="shared" si="121"/>
        <v>3354870</v>
      </c>
      <c r="CF33" s="181">
        <f t="shared" si="122"/>
        <v>4758.6808510638302</v>
      </c>
      <c r="CG33" s="291">
        <v>143</v>
      </c>
      <c r="CH33" s="291">
        <v>49</v>
      </c>
      <c r="CI33" s="291">
        <v>58.75</v>
      </c>
      <c r="CJ33" s="291">
        <f t="shared" si="123"/>
        <v>250.75</v>
      </c>
      <c r="CK33" s="182">
        <f t="shared" si="104"/>
        <v>13379.341974077766</v>
      </c>
      <c r="CM33" s="323">
        <v>19.8</v>
      </c>
      <c r="CN33" s="324">
        <v>33.4</v>
      </c>
      <c r="CO33" s="579">
        <v>3</v>
      </c>
      <c r="CP33" s="579">
        <v>3</v>
      </c>
      <c r="CQ33" s="579">
        <v>3</v>
      </c>
      <c r="CR33" s="357">
        <f t="shared" si="124"/>
        <v>3</v>
      </c>
      <c r="CT33" s="1" t="s">
        <v>186</v>
      </c>
      <c r="DA33" s="327">
        <v>23.2</v>
      </c>
      <c r="DB33" s="327">
        <v>27.6</v>
      </c>
      <c r="DC33" s="580">
        <v>3</v>
      </c>
      <c r="DD33" s="579">
        <v>3</v>
      </c>
      <c r="DE33" s="578">
        <v>5</v>
      </c>
      <c r="DF33" s="357">
        <f t="shared" si="125"/>
        <v>3.6666666666666665</v>
      </c>
      <c r="DH33" s="1" t="s">
        <v>186</v>
      </c>
    </row>
    <row r="34" spans="1:118" s="368" customFormat="1" ht="31" customHeight="1" thickTop="1" thickBot="1">
      <c r="A34" s="1434" t="s">
        <v>16</v>
      </c>
      <c r="B34" s="1435"/>
      <c r="C34" s="101">
        <f>SUM(C27:C33)</f>
        <v>0</v>
      </c>
      <c r="D34" s="101">
        <f>SUM(D27:D33)</f>
        <v>0</v>
      </c>
      <c r="E34" s="101">
        <f t="shared" ref="E34:J34" si="126">SUM(E27:E33)</f>
        <v>0</v>
      </c>
      <c r="F34" s="101">
        <f t="shared" si="126"/>
        <v>0</v>
      </c>
      <c r="G34" s="101">
        <f t="shared" si="126"/>
        <v>0</v>
      </c>
      <c r="H34" s="101">
        <f t="shared" si="126"/>
        <v>0</v>
      </c>
      <c r="I34" s="101">
        <f t="shared" si="126"/>
        <v>0</v>
      </c>
      <c r="J34" s="101">
        <f t="shared" si="126"/>
        <v>0</v>
      </c>
      <c r="K34" s="101">
        <f>SUM(K27:K33)</f>
        <v>0</v>
      </c>
      <c r="L34" s="101">
        <f>SUM(L27:L33)</f>
        <v>0</v>
      </c>
      <c r="M34" s="101" t="e">
        <f>L34/C34</f>
        <v>#DIV/0!</v>
      </c>
      <c r="N34" s="365"/>
      <c r="O34" s="101">
        <f>SUM(O27:O33)</f>
        <v>1110</v>
      </c>
      <c r="P34" s="101">
        <f>SUM(P27:P33)</f>
        <v>0</v>
      </c>
      <c r="Q34" s="366" t="e">
        <f t="shared" si="107"/>
        <v>#DIV/0!</v>
      </c>
      <c r="R34" s="367"/>
      <c r="T34" s="368" t="s">
        <v>48</v>
      </c>
      <c r="U34" s="367" t="e">
        <f>C34/W34</f>
        <v>#DIV/0!</v>
      </c>
      <c r="V34" s="369" t="s">
        <v>49</v>
      </c>
      <c r="W34" s="370">
        <v>0</v>
      </c>
      <c r="Y34" s="1434" t="s">
        <v>16</v>
      </c>
      <c r="Z34" s="1435"/>
      <c r="AA34" s="371">
        <f>SUM(AA27:AA33)</f>
        <v>0</v>
      </c>
      <c r="AB34" s="371">
        <f>SUM(AB27:AB33)</f>
        <v>0</v>
      </c>
      <c r="AC34" s="371">
        <f t="shared" ref="AC34:AH34" si="127">SUM(AC27:AC33)</f>
        <v>0</v>
      </c>
      <c r="AD34" s="371">
        <f t="shared" si="127"/>
        <v>0</v>
      </c>
      <c r="AE34" s="371">
        <f t="shared" si="127"/>
        <v>0</v>
      </c>
      <c r="AF34" s="371">
        <f t="shared" si="127"/>
        <v>0</v>
      </c>
      <c r="AG34" s="371">
        <f t="shared" si="127"/>
        <v>0</v>
      </c>
      <c r="AH34" s="371">
        <f t="shared" si="127"/>
        <v>0</v>
      </c>
      <c r="AI34" s="371">
        <f>SUM(AI27:AI33)</f>
        <v>0</v>
      </c>
      <c r="AJ34" s="371">
        <f>SUM(AJ27:AJ33)</f>
        <v>0</v>
      </c>
      <c r="AK34" s="101" t="e">
        <f>AJ34/AA34</f>
        <v>#DIV/0!</v>
      </c>
      <c r="AL34" s="365"/>
      <c r="AM34" s="101">
        <f>SUM(AM27:AM33)</f>
        <v>1110</v>
      </c>
      <c r="AN34" s="101">
        <f>SUM(AN27:AN33)</f>
        <v>0</v>
      </c>
      <c r="AO34" s="366" t="e">
        <f>(AJ34+BH34)/AN34</f>
        <v>#DIV/0!</v>
      </c>
      <c r="AP34" s="367"/>
      <c r="AR34" s="368" t="s">
        <v>48</v>
      </c>
      <c r="AS34" s="367" t="e">
        <f>AA34/AU34</f>
        <v>#DIV/0!</v>
      </c>
      <c r="AT34" s="369" t="s">
        <v>49</v>
      </c>
      <c r="AU34" s="368">
        <f>W34</f>
        <v>0</v>
      </c>
      <c r="AW34" s="1434" t="s">
        <v>16</v>
      </c>
      <c r="AX34" s="1435"/>
      <c r="AY34" s="371">
        <f t="shared" si="115"/>
        <v>0</v>
      </c>
      <c r="AZ34" s="101">
        <f>SUM(AZ27:AZ33)</f>
        <v>84</v>
      </c>
      <c r="BA34" s="101">
        <f t="shared" ref="BA34:BF34" si="128">SUM(BA27:BA33)</f>
        <v>0</v>
      </c>
      <c r="BB34" s="101">
        <f t="shared" si="128"/>
        <v>120</v>
      </c>
      <c r="BC34" s="101">
        <f t="shared" si="128"/>
        <v>0</v>
      </c>
      <c r="BD34" s="101">
        <f t="shared" si="128"/>
        <v>60</v>
      </c>
      <c r="BE34" s="101">
        <f t="shared" si="128"/>
        <v>0</v>
      </c>
      <c r="BF34" s="101">
        <f t="shared" si="128"/>
        <v>0</v>
      </c>
      <c r="BG34" s="101">
        <f>SUM(BG27:BG33)</f>
        <v>0</v>
      </c>
      <c r="BH34" s="372">
        <f t="shared" si="116"/>
        <v>0</v>
      </c>
      <c r="BI34" s="372" t="e">
        <f t="shared" si="116"/>
        <v>#DIV/0!</v>
      </c>
      <c r="BJ34" s="372">
        <f t="shared" si="117"/>
        <v>0</v>
      </c>
      <c r="BK34" s="373" t="e">
        <f t="shared" si="117"/>
        <v>#DIV/0!</v>
      </c>
      <c r="BL34" s="101">
        <f>SUM(BL27:BL33)</f>
        <v>0</v>
      </c>
      <c r="BM34" s="374" t="e">
        <f>BI34+BK34</f>
        <v>#DIV/0!</v>
      </c>
      <c r="BN34" s="375"/>
      <c r="BO34" s="366" t="e">
        <f t="shared" si="119"/>
        <v>#DIV/0!</v>
      </c>
      <c r="BP34" s="367"/>
      <c r="BR34" s="368" t="s">
        <v>48</v>
      </c>
      <c r="BS34" s="367" t="e">
        <f>AY34/BU34</f>
        <v>#DIV/0!</v>
      </c>
      <c r="BT34" s="369" t="s">
        <v>49</v>
      </c>
      <c r="BU34" s="368">
        <f>W34</f>
        <v>0</v>
      </c>
      <c r="BV34" s="1434" t="s">
        <v>16</v>
      </c>
      <c r="BW34" s="1435"/>
      <c r="BX34" s="101">
        <f>SUM(BX27:BX33)</f>
        <v>4324</v>
      </c>
      <c r="BY34" s="101">
        <f>SUM(BY27:BY33)</f>
        <v>12732540</v>
      </c>
      <c r="BZ34" s="101">
        <f t="shared" si="102"/>
        <v>2944.6207215541167</v>
      </c>
      <c r="CA34" s="101">
        <f>SUM(CA27:CA33)</f>
        <v>6806900</v>
      </c>
      <c r="CB34" s="371">
        <f t="shared" si="103"/>
        <v>1574.2136910268271</v>
      </c>
      <c r="CC34" s="371">
        <f>SUM(CC27:CC33)</f>
        <v>379830</v>
      </c>
      <c r="CD34" s="371">
        <f>SUM(CD27:CD33)</f>
        <v>8910</v>
      </c>
      <c r="CE34" s="180">
        <f>BY34+CA34+CC34+CD34</f>
        <v>19928180</v>
      </c>
      <c r="CF34" s="375">
        <f>CE34/BX34</f>
        <v>4608.7372802960226</v>
      </c>
      <c r="CG34" s="538">
        <f>SUM(CG27:CG33)</f>
        <v>879.25</v>
      </c>
      <c r="CH34" s="538">
        <f>SUM(CH27:CH33)</f>
        <v>289.5</v>
      </c>
      <c r="CI34" s="538">
        <f>SUM(CI27:CI33)</f>
        <v>449.55</v>
      </c>
      <c r="CJ34" s="538">
        <f>SUM(CJ27:CJ33)</f>
        <v>1618.3</v>
      </c>
      <c r="CK34" s="366">
        <f t="shared" si="104"/>
        <v>12314.268059074338</v>
      </c>
      <c r="CL34" s="368">
        <v>7</v>
      </c>
      <c r="CM34" s="384">
        <f>SUM(CM27:CM33)/CL34</f>
        <v>21.342857142857145</v>
      </c>
      <c r="CN34" s="385">
        <f>SUM(CN27:CN33)/CL34</f>
        <v>30.114285714285717</v>
      </c>
      <c r="CO34" s="406">
        <f>SUM(CO27:CO33)/CL34</f>
        <v>4.1428571428571432</v>
      </c>
      <c r="CP34" s="406">
        <f>SUM(CP27:CP33)/CL34</f>
        <v>3.8571428571428572</v>
      </c>
      <c r="CQ34" s="406">
        <f>SUM(CQ27:CQ33)/CL34</f>
        <v>4.1428571428571432</v>
      </c>
      <c r="CR34" s="407">
        <f>SUM(CO34:CQ34)/3</f>
        <v>4.0476190476190474</v>
      </c>
      <c r="CS34" s="369">
        <v>14</v>
      </c>
      <c r="CT34" s="1532">
        <f>CE34/CL34</f>
        <v>2846882.8571428573</v>
      </c>
      <c r="CU34" s="1533"/>
      <c r="CV34" s="1533"/>
      <c r="CW34" s="1533"/>
      <c r="CX34" s="1534"/>
      <c r="CY34" s="368" t="s">
        <v>197</v>
      </c>
      <c r="CZ34" s="340">
        <v>7</v>
      </c>
      <c r="DA34" s="386">
        <f>SUM(DA27:DA33)/CZ34</f>
        <v>23.471428571428572</v>
      </c>
      <c r="DB34" s="387">
        <f>SUM(DB27:DB33)/CZ34</f>
        <v>29.285714285714285</v>
      </c>
      <c r="DC34" s="403">
        <f>SUM(DC27:DC33)/CZ34</f>
        <v>3</v>
      </c>
      <c r="DD34" s="403">
        <f>SUM(DD27:DD33)/CZ34</f>
        <v>2.4285714285714284</v>
      </c>
      <c r="DE34" s="403">
        <f>SUM(DE27:DE33)/CZ34</f>
        <v>3.2857142857142856</v>
      </c>
      <c r="DF34" s="404">
        <f>SUM(DC34:DE34)/3</f>
        <v>2.9047619047619051</v>
      </c>
      <c r="DG34" s="340">
        <v>13</v>
      </c>
      <c r="DH34" s="1457">
        <v>2158494.2857142859</v>
      </c>
      <c r="DI34" s="1458"/>
      <c r="DJ34" s="1458"/>
      <c r="DK34" s="1458"/>
      <c r="DL34" s="1459"/>
      <c r="DM34" s="368" t="s">
        <v>197</v>
      </c>
      <c r="DN34" s="340"/>
    </row>
    <row r="35" spans="1:118"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A35" s="1420" t="str">
        <f>CM35</f>
        <v>4th week</v>
      </c>
      <c r="DB35" s="1420"/>
      <c r="DC35" s="1420"/>
      <c r="DD35" s="1420"/>
      <c r="DE35" s="1420"/>
      <c r="DF35" s="1420"/>
    </row>
    <row r="36" spans="1:118"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556">
        <v>1</v>
      </c>
      <c r="CP36" s="65" t="s">
        <v>175</v>
      </c>
      <c r="CQ36" s="65" t="s">
        <v>176</v>
      </c>
      <c r="CR36" s="333" t="s">
        <v>184</v>
      </c>
      <c r="CT36" s="1" t="s">
        <v>179</v>
      </c>
      <c r="CV36" s="46" t="s">
        <v>182</v>
      </c>
      <c r="DA36" s="331" t="s">
        <v>172</v>
      </c>
      <c r="DB36" s="332" t="s">
        <v>173</v>
      </c>
      <c r="DC36" s="65" t="s">
        <v>174</v>
      </c>
      <c r="DD36" s="65" t="s">
        <v>175</v>
      </c>
      <c r="DE36" s="65" t="s">
        <v>176</v>
      </c>
      <c r="DF36" s="333" t="s">
        <v>184</v>
      </c>
      <c r="DH36" s="1" t="s">
        <v>179</v>
      </c>
      <c r="DJ36" s="46" t="s">
        <v>182</v>
      </c>
    </row>
    <row r="37" spans="1:118" ht="23.5" customHeight="1">
      <c r="A37" s="75" t="s">
        <v>5</v>
      </c>
      <c r="B37" s="68">
        <v>17</v>
      </c>
      <c r="C37" s="57">
        <f t="shared" ref="C37:C43" si="129">D37+F37+H37+J37</f>
        <v>0</v>
      </c>
      <c r="D37" s="54"/>
      <c r="E37" s="7">
        <f t="shared" ref="E37:E43" si="130">D37*T37</f>
        <v>0</v>
      </c>
      <c r="F37" s="54"/>
      <c r="G37" s="7">
        <f t="shared" ref="G37:G43" si="131">F37*U37</f>
        <v>0</v>
      </c>
      <c r="H37" s="54"/>
      <c r="I37" s="6">
        <f t="shared" ref="I37:I43" si="132">H37*V37</f>
        <v>0</v>
      </c>
      <c r="J37" s="54"/>
      <c r="K37" s="6">
        <f t="shared" ref="K37:K43" si="133">J37*W37</f>
        <v>0</v>
      </c>
      <c r="L37" s="6">
        <f>E37+G37+I37+K37</f>
        <v>0</v>
      </c>
      <c r="M37" s="6" t="e">
        <f>L37/C37</f>
        <v>#DIV/0!</v>
      </c>
      <c r="N37" s="70" t="s">
        <v>93</v>
      </c>
      <c r="O37" s="54">
        <v>170</v>
      </c>
      <c r="P37" s="54"/>
      <c r="Q37" s="76" t="e">
        <f>L37/P37</f>
        <v>#DIV/0!</v>
      </c>
      <c r="R37" s="2"/>
      <c r="T37" s="107">
        <v>3300</v>
      </c>
      <c r="U37" s="107">
        <v>3800</v>
      </c>
      <c r="V37" s="107">
        <v>4800</v>
      </c>
      <c r="W37" s="107">
        <v>2000</v>
      </c>
      <c r="X37" s="107"/>
      <c r="Y37" s="75" t="s">
        <v>5</v>
      </c>
      <c r="Z37" s="48">
        <f t="shared" ref="Z37:Z43" si="134">B37</f>
        <v>17</v>
      </c>
      <c r="AA37" s="57">
        <f t="shared" ref="AA37:AA43" si="135">AB37+AD37+AF37+AH37</f>
        <v>0</v>
      </c>
      <c r="AB37" s="7">
        <f t="shared" ref="AB37:AB43" si="136">D37</f>
        <v>0</v>
      </c>
      <c r="AC37" s="7">
        <f t="shared" ref="AC37:AC43" si="137">AB37*AR37</f>
        <v>0</v>
      </c>
      <c r="AD37" s="7">
        <f>F37</f>
        <v>0</v>
      </c>
      <c r="AE37" s="7">
        <f t="shared" ref="AE37:AE43" si="138">AD37*AS37</f>
        <v>0</v>
      </c>
      <c r="AF37" s="7">
        <f>H37</f>
        <v>0</v>
      </c>
      <c r="AG37" s="7">
        <f t="shared" ref="AG37:AG43" si="139">AF37*AT37</f>
        <v>0</v>
      </c>
      <c r="AH37" s="7">
        <f>J37</f>
        <v>0</v>
      </c>
      <c r="AI37" s="7">
        <f t="shared" ref="AI37:AI43" si="140">AH37*AU37</f>
        <v>0</v>
      </c>
      <c r="AJ37" s="7">
        <f>AC37+AE37+AG37+AI37</f>
        <v>0</v>
      </c>
      <c r="AK37" s="6" t="e">
        <f>AJ37/AA37</f>
        <v>#DIV/0!</v>
      </c>
      <c r="AL37" s="70" t="str">
        <f>N37</f>
        <v>TOP2</v>
      </c>
      <c r="AM37" s="7">
        <f>O37</f>
        <v>170</v>
      </c>
      <c r="AN37" s="6">
        <f>P37</f>
        <v>0</v>
      </c>
      <c r="AO37" s="76" t="e">
        <f>(AJ37+BH37)/AN37</f>
        <v>#DIV/0!</v>
      </c>
      <c r="AP37" s="2"/>
      <c r="AR37" s="107">
        <v>1700</v>
      </c>
      <c r="AS37" s="107">
        <v>2200</v>
      </c>
      <c r="AT37" s="107">
        <v>2200</v>
      </c>
      <c r="AU37" s="107">
        <v>1400</v>
      </c>
      <c r="AV37" s="107"/>
      <c r="AW37" s="75" t="s">
        <v>5</v>
      </c>
      <c r="AX37" s="48">
        <f>B37</f>
        <v>17</v>
      </c>
      <c r="AY37" s="57">
        <f>C37</f>
        <v>0</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17</v>
      </c>
      <c r="BX37" s="119">
        <v>313</v>
      </c>
      <c r="BY37" s="178">
        <v>917050</v>
      </c>
      <c r="BZ37" s="178">
        <f t="shared" ref="BZ37:BZ44" si="145">BY37/BX37</f>
        <v>2929.8722044728434</v>
      </c>
      <c r="CA37" s="178">
        <v>470450</v>
      </c>
      <c r="CB37" s="179">
        <f t="shared" ref="CB37:CB44" si="146">CA37/BX37</f>
        <v>1503.035143769968</v>
      </c>
      <c r="CC37" s="179">
        <v>35310</v>
      </c>
      <c r="CD37" s="179"/>
      <c r="CE37" s="180">
        <f>BY37+CA37+CC37+CD37</f>
        <v>1422810</v>
      </c>
      <c r="CF37" s="181">
        <f>CE37/BX37</f>
        <v>4545.7188498402556</v>
      </c>
      <c r="CG37" s="291">
        <v>127.5</v>
      </c>
      <c r="CH37" s="291">
        <v>55</v>
      </c>
      <c r="CI37" s="291">
        <v>58.58</v>
      </c>
      <c r="CJ37" s="291">
        <f>SUM(CG37:CI37)</f>
        <v>241.07999999999998</v>
      </c>
      <c r="CK37" s="182">
        <f t="shared" ref="CK37:CK44" si="147">CE37/CJ37</f>
        <v>5901.8168242906922</v>
      </c>
      <c r="CM37" s="321">
        <v>24.2</v>
      </c>
      <c r="CN37" s="321">
        <v>27.3</v>
      </c>
      <c r="CO37" s="334">
        <v>1</v>
      </c>
      <c r="CP37" s="579">
        <v>3</v>
      </c>
      <c r="CQ37" s="579">
        <v>3</v>
      </c>
      <c r="CR37" s="356">
        <f>SUM(CO37:CQ37)/3</f>
        <v>2.3333333333333335</v>
      </c>
      <c r="CT37" s="355" t="s">
        <v>180</v>
      </c>
      <c r="CU37" s="3"/>
      <c r="CV37" s="354">
        <v>5</v>
      </c>
      <c r="DA37" s="326">
        <v>22</v>
      </c>
      <c r="DB37" s="326">
        <v>25.8</v>
      </c>
      <c r="DC37" s="578">
        <v>5</v>
      </c>
      <c r="DD37" s="578">
        <v>5</v>
      </c>
      <c r="DE37" s="578">
        <v>5</v>
      </c>
      <c r="DF37" s="356">
        <f>SUM(DC37:DE37)/3</f>
        <v>5</v>
      </c>
      <c r="DH37" s="355" t="s">
        <v>180</v>
      </c>
      <c r="DI37" s="3"/>
      <c r="DJ37" s="354">
        <v>5</v>
      </c>
    </row>
    <row r="38" spans="1:118" ht="23.5" customHeight="1">
      <c r="A38" s="75" t="s">
        <v>6</v>
      </c>
      <c r="B38" s="68">
        <v>18</v>
      </c>
      <c r="C38" s="57">
        <f t="shared" si="129"/>
        <v>0</v>
      </c>
      <c r="D38" s="54"/>
      <c r="E38" s="7">
        <f t="shared" si="130"/>
        <v>0</v>
      </c>
      <c r="F38" s="54"/>
      <c r="G38" s="7">
        <f t="shared" si="131"/>
        <v>0</v>
      </c>
      <c r="H38" s="54"/>
      <c r="I38" s="6">
        <f t="shared" si="132"/>
        <v>0</v>
      </c>
      <c r="J38" s="54"/>
      <c r="K38" s="6">
        <f t="shared" si="133"/>
        <v>0</v>
      </c>
      <c r="L38" s="6">
        <f t="shared" ref="L38:L43" si="148">E38+G38+I38+K38</f>
        <v>0</v>
      </c>
      <c r="M38" s="6" t="e">
        <f t="shared" ref="M38:M43" si="149">L38/C38</f>
        <v>#DIV/0!</v>
      </c>
      <c r="N38" s="70" t="s">
        <v>96</v>
      </c>
      <c r="O38" s="54">
        <v>150</v>
      </c>
      <c r="P38" s="54"/>
      <c r="Q38" s="76" t="e">
        <f t="shared" ref="Q38:Q44" si="150">L38/P38</f>
        <v>#DIV/0!</v>
      </c>
      <c r="R38" s="2"/>
      <c r="T38" s="107">
        <v>3300</v>
      </c>
      <c r="U38" s="107">
        <v>3800</v>
      </c>
      <c r="V38" s="107">
        <v>4800</v>
      </c>
      <c r="W38" s="107">
        <v>2000</v>
      </c>
      <c r="X38" s="107"/>
      <c r="Y38" s="77" t="s">
        <v>6</v>
      </c>
      <c r="Z38" s="48">
        <f t="shared" si="134"/>
        <v>18</v>
      </c>
      <c r="AA38" s="57">
        <f t="shared" si="135"/>
        <v>0</v>
      </c>
      <c r="AB38" s="7">
        <f t="shared" si="136"/>
        <v>0</v>
      </c>
      <c r="AC38" s="7">
        <f t="shared" si="137"/>
        <v>0</v>
      </c>
      <c r="AD38" s="7">
        <f t="shared" ref="AD38:AD43" si="151">F38</f>
        <v>0</v>
      </c>
      <c r="AE38" s="7">
        <f t="shared" si="138"/>
        <v>0</v>
      </c>
      <c r="AF38" s="7">
        <f t="shared" ref="AF38:AF43" si="152">H38</f>
        <v>0</v>
      </c>
      <c r="AG38" s="7">
        <f t="shared" si="139"/>
        <v>0</v>
      </c>
      <c r="AH38" s="7">
        <f t="shared" ref="AH38:AH43" si="153">J38</f>
        <v>0</v>
      </c>
      <c r="AI38" s="7">
        <f t="shared" si="140"/>
        <v>0</v>
      </c>
      <c r="AJ38" s="7">
        <f t="shared" ref="AJ38:AJ43" si="154">AC38+AE38+AG38+AI38</f>
        <v>0</v>
      </c>
      <c r="AK38" s="6" t="e">
        <f t="shared" ref="AK38:AK43" si="155">AJ38/AA38</f>
        <v>#DIV/0!</v>
      </c>
      <c r="AL38" s="70" t="str">
        <f t="shared" ref="AL38:AN43" si="156">N38</f>
        <v>ON2</v>
      </c>
      <c r="AM38" s="7">
        <f t="shared" si="156"/>
        <v>150</v>
      </c>
      <c r="AN38" s="6">
        <f t="shared" si="156"/>
        <v>0</v>
      </c>
      <c r="AO38" s="76" t="e">
        <f t="shared" ref="AO38:AO43" si="157">(AJ38+BH38)/AN38</f>
        <v>#DIV/0!</v>
      </c>
      <c r="AP38" s="2"/>
      <c r="AR38" s="107">
        <v>1700</v>
      </c>
      <c r="AS38" s="107">
        <v>2200</v>
      </c>
      <c r="AT38" s="107">
        <v>2200</v>
      </c>
      <c r="AU38" s="107">
        <v>1400</v>
      </c>
      <c r="AV38" s="107"/>
      <c r="AW38" s="77" t="s">
        <v>6</v>
      </c>
      <c r="AX38" s="48">
        <f t="shared" ref="AX38:AY44" si="158">B38</f>
        <v>18</v>
      </c>
      <c r="AY38" s="57">
        <f t="shared" si="158"/>
        <v>0</v>
      </c>
      <c r="AZ38" s="54">
        <v>22</v>
      </c>
      <c r="BA38" s="7">
        <f t="shared" si="141"/>
        <v>0</v>
      </c>
      <c r="BB38" s="54">
        <v>10</v>
      </c>
      <c r="BC38" s="7">
        <f t="shared" si="142"/>
        <v>0</v>
      </c>
      <c r="BD38" s="54">
        <v>6</v>
      </c>
      <c r="BE38" s="6">
        <f t="shared" si="143"/>
        <v>0</v>
      </c>
      <c r="BF38" s="54"/>
      <c r="BG38" s="6">
        <f t="shared" si="144"/>
        <v>0</v>
      </c>
      <c r="BH38" s="6">
        <f t="shared" ref="BH38:BI44" si="159">L38</f>
        <v>0</v>
      </c>
      <c r="BI38" s="6" t="e">
        <f t="shared" si="159"/>
        <v>#DIV/0!</v>
      </c>
      <c r="BJ38" s="6">
        <f t="shared" ref="BJ38:BK44" si="160">AJ38</f>
        <v>0</v>
      </c>
      <c r="BK38" s="7" t="e">
        <f t="shared" si="160"/>
        <v>#DIV/0!</v>
      </c>
      <c r="BL38" s="101">
        <f t="shared" ref="BL38:BM43" si="161">BH38+BJ38</f>
        <v>0</v>
      </c>
      <c r="BM38" s="90" t="e">
        <f t="shared" si="161"/>
        <v>#DIV/0!</v>
      </c>
      <c r="BN38" s="90"/>
      <c r="BO38" s="76" t="e">
        <f t="shared" ref="BO38:BO44" si="162">Q38+AO38</f>
        <v>#DIV/0!</v>
      </c>
      <c r="BP38" s="2"/>
      <c r="BR38" s="55"/>
      <c r="BS38" s="55"/>
      <c r="BT38" s="55"/>
      <c r="BU38" s="55"/>
      <c r="BV38" s="825" t="s">
        <v>6</v>
      </c>
      <c r="BW38" s="826">
        <f t="shared" ref="BW38:BW43" si="163">AX38</f>
        <v>18</v>
      </c>
      <c r="BX38" s="119">
        <v>509</v>
      </c>
      <c r="BY38" s="178">
        <v>1270000</v>
      </c>
      <c r="BZ38" s="178">
        <f t="shared" si="145"/>
        <v>2495.0884086444007</v>
      </c>
      <c r="CA38" s="179">
        <v>687250</v>
      </c>
      <c r="CB38" s="179">
        <f t="shared" si="146"/>
        <v>1350.1964636542239</v>
      </c>
      <c r="CC38" s="179">
        <v>37840</v>
      </c>
      <c r="CD38" s="179"/>
      <c r="CE38" s="180">
        <f t="shared" ref="CE38:CE43" si="164">BY38+CA38+CC38+CD38</f>
        <v>1995090</v>
      </c>
      <c r="CF38" s="181">
        <f t="shared" ref="CF38:CF43" si="165">CE38/BX38</f>
        <v>3919.6267190569743</v>
      </c>
      <c r="CG38" s="291">
        <v>111.75</v>
      </c>
      <c r="CH38" s="291">
        <v>33</v>
      </c>
      <c r="CI38" s="291">
        <v>43</v>
      </c>
      <c r="CJ38" s="291">
        <f t="shared" ref="CJ38:CJ43" si="166">SUM(CG38:CI38)</f>
        <v>187.75</v>
      </c>
      <c r="CK38" s="182">
        <f t="shared" si="147"/>
        <v>10626.311584553929</v>
      </c>
      <c r="CM38" s="321">
        <v>19.7</v>
      </c>
      <c r="CN38" s="321">
        <v>29.3</v>
      </c>
      <c r="CO38" s="578">
        <v>5</v>
      </c>
      <c r="CP38" s="578">
        <v>5</v>
      </c>
      <c r="CQ38" s="579">
        <v>3</v>
      </c>
      <c r="CR38" s="356">
        <f t="shared" ref="CR38:CR43" si="167">SUM(CO38:CQ38)/3</f>
        <v>4.333333333333333</v>
      </c>
      <c r="CT38" s="42" t="s">
        <v>181</v>
      </c>
      <c r="CV38" s="1">
        <v>4</v>
      </c>
      <c r="DA38" s="326">
        <v>20</v>
      </c>
      <c r="DB38" s="326">
        <v>29.4</v>
      </c>
      <c r="DC38" s="578">
        <v>5</v>
      </c>
      <c r="DD38" s="579">
        <v>3</v>
      </c>
      <c r="DE38" s="579">
        <v>3</v>
      </c>
      <c r="DF38" s="356">
        <f t="shared" ref="DF38:DF43" si="168">SUM(DC38:DE38)/3</f>
        <v>3.6666666666666665</v>
      </c>
      <c r="DH38" s="42" t="s">
        <v>181</v>
      </c>
      <c r="DJ38" s="1">
        <v>4</v>
      </c>
    </row>
    <row r="39" spans="1:118" ht="23.5" customHeight="1">
      <c r="A39" s="77" t="s">
        <v>7</v>
      </c>
      <c r="B39" s="68">
        <v>19</v>
      </c>
      <c r="C39" s="57">
        <f t="shared" si="129"/>
        <v>0</v>
      </c>
      <c r="D39" s="54"/>
      <c r="E39" s="7">
        <f t="shared" si="130"/>
        <v>0</v>
      </c>
      <c r="F39" s="54"/>
      <c r="G39" s="7">
        <f t="shared" si="131"/>
        <v>0</v>
      </c>
      <c r="H39" s="54"/>
      <c r="I39" s="6">
        <f t="shared" si="132"/>
        <v>0</v>
      </c>
      <c r="J39" s="54"/>
      <c r="K39" s="6">
        <f t="shared" si="133"/>
        <v>0</v>
      </c>
      <c r="L39" s="6">
        <f t="shared" si="148"/>
        <v>0</v>
      </c>
      <c r="M39" s="6" t="e">
        <f t="shared" si="149"/>
        <v>#DIV/0!</v>
      </c>
      <c r="N39" s="70" t="s">
        <v>96</v>
      </c>
      <c r="O39" s="54">
        <v>150</v>
      </c>
      <c r="P39" s="54"/>
      <c r="Q39" s="76" t="e">
        <f t="shared" si="150"/>
        <v>#DIV/0!</v>
      </c>
      <c r="R39" s="2"/>
      <c r="T39" s="107">
        <v>3300</v>
      </c>
      <c r="U39" s="107">
        <v>3800</v>
      </c>
      <c r="V39" s="107">
        <v>4800</v>
      </c>
      <c r="W39" s="107">
        <v>2000</v>
      </c>
      <c r="X39" s="107"/>
      <c r="Y39" s="77" t="s">
        <v>7</v>
      </c>
      <c r="Z39" s="48">
        <f t="shared" si="134"/>
        <v>19</v>
      </c>
      <c r="AA39" s="57">
        <f t="shared" si="135"/>
        <v>0</v>
      </c>
      <c r="AB39" s="7">
        <f t="shared" si="136"/>
        <v>0</v>
      </c>
      <c r="AC39" s="7">
        <f t="shared" si="137"/>
        <v>0</v>
      </c>
      <c r="AD39" s="7">
        <f t="shared" si="151"/>
        <v>0</v>
      </c>
      <c r="AE39" s="7">
        <f t="shared" si="138"/>
        <v>0</v>
      </c>
      <c r="AF39" s="7">
        <f t="shared" si="152"/>
        <v>0</v>
      </c>
      <c r="AG39" s="7">
        <f t="shared" si="139"/>
        <v>0</v>
      </c>
      <c r="AH39" s="7">
        <f t="shared" si="153"/>
        <v>0</v>
      </c>
      <c r="AI39" s="7">
        <f t="shared" si="140"/>
        <v>0</v>
      </c>
      <c r="AJ39" s="7">
        <f t="shared" si="154"/>
        <v>0</v>
      </c>
      <c r="AK39" s="6" t="e">
        <f t="shared" si="155"/>
        <v>#DIV/0!</v>
      </c>
      <c r="AL39" s="70" t="str">
        <f t="shared" si="156"/>
        <v>ON2</v>
      </c>
      <c r="AM39" s="7">
        <f t="shared" si="156"/>
        <v>150</v>
      </c>
      <c r="AN39" s="6">
        <f t="shared" si="156"/>
        <v>0</v>
      </c>
      <c r="AO39" s="76" t="e">
        <f t="shared" si="157"/>
        <v>#DIV/0!</v>
      </c>
      <c r="AP39" s="2"/>
      <c r="AR39" s="107">
        <v>1700</v>
      </c>
      <c r="AS39" s="107">
        <v>2200</v>
      </c>
      <c r="AT39" s="107">
        <v>2200</v>
      </c>
      <c r="AU39" s="107">
        <v>1400</v>
      </c>
      <c r="AV39" s="107"/>
      <c r="AW39" s="77" t="s">
        <v>7</v>
      </c>
      <c r="AX39" s="48">
        <f t="shared" si="158"/>
        <v>19</v>
      </c>
      <c r="AY39" s="57">
        <f t="shared" si="158"/>
        <v>0</v>
      </c>
      <c r="AZ39" s="54">
        <v>22</v>
      </c>
      <c r="BA39" s="7">
        <f t="shared" si="141"/>
        <v>0</v>
      </c>
      <c r="BB39" s="54">
        <v>10</v>
      </c>
      <c r="BC39" s="7">
        <f t="shared" si="142"/>
        <v>0</v>
      </c>
      <c r="BD39" s="54">
        <v>6</v>
      </c>
      <c r="BE39" s="6">
        <f t="shared" si="143"/>
        <v>0</v>
      </c>
      <c r="BF39" s="54"/>
      <c r="BG39" s="6">
        <f t="shared" si="144"/>
        <v>0</v>
      </c>
      <c r="BH39" s="6">
        <f t="shared" si="159"/>
        <v>0</v>
      </c>
      <c r="BI39" s="6" t="e">
        <f t="shared" si="159"/>
        <v>#DIV/0!</v>
      </c>
      <c r="BJ39" s="6">
        <f t="shared" si="160"/>
        <v>0</v>
      </c>
      <c r="BK39" s="7" t="e">
        <f t="shared" si="160"/>
        <v>#DIV/0!</v>
      </c>
      <c r="BL39" s="101">
        <f t="shared" si="161"/>
        <v>0</v>
      </c>
      <c r="BM39" s="90" t="e">
        <f t="shared" si="161"/>
        <v>#DIV/0!</v>
      </c>
      <c r="BN39" s="90"/>
      <c r="BO39" s="76" t="e">
        <f t="shared" si="162"/>
        <v>#DIV/0!</v>
      </c>
      <c r="BP39" s="2"/>
      <c r="BR39" s="55"/>
      <c r="BS39" s="55"/>
      <c r="BT39" s="55"/>
      <c r="BU39" s="55"/>
      <c r="BV39" s="173" t="s">
        <v>7</v>
      </c>
      <c r="BW39" s="190">
        <f t="shared" si="163"/>
        <v>19</v>
      </c>
      <c r="BX39" s="119">
        <v>374</v>
      </c>
      <c r="BY39" s="178">
        <v>1065600</v>
      </c>
      <c r="BZ39" s="178">
        <f t="shared" si="145"/>
        <v>2849.1978609625667</v>
      </c>
      <c r="CA39" s="801">
        <v>589700</v>
      </c>
      <c r="CB39" s="179">
        <f t="shared" si="146"/>
        <v>1576.7379679144385</v>
      </c>
      <c r="CC39" s="179">
        <v>24970</v>
      </c>
      <c r="CD39" s="179"/>
      <c r="CE39" s="180">
        <f t="shared" si="164"/>
        <v>1680270</v>
      </c>
      <c r="CF39" s="181">
        <f t="shared" si="165"/>
        <v>4492.7005347593586</v>
      </c>
      <c r="CG39" s="291">
        <v>108</v>
      </c>
      <c r="CH39" s="291">
        <v>27</v>
      </c>
      <c r="CI39" s="291">
        <v>34.5</v>
      </c>
      <c r="CJ39" s="291">
        <f>SUM(CG39:CI39)</f>
        <v>169.5</v>
      </c>
      <c r="CK39" s="182">
        <f t="shared" si="147"/>
        <v>9913.0973451327427</v>
      </c>
      <c r="CM39" s="321">
        <v>18.7</v>
      </c>
      <c r="CN39" s="321">
        <v>29.2</v>
      </c>
      <c r="CO39" s="579">
        <v>3</v>
      </c>
      <c r="CP39" s="579">
        <v>3</v>
      </c>
      <c r="CQ39" s="578">
        <v>5</v>
      </c>
      <c r="CR39" s="356">
        <f t="shared" si="167"/>
        <v>3.6666666666666665</v>
      </c>
      <c r="CT39" s="42" t="s">
        <v>185</v>
      </c>
      <c r="CV39" s="1">
        <v>3</v>
      </c>
      <c r="DA39" s="326">
        <v>19.399999999999999</v>
      </c>
      <c r="DB39" s="326">
        <v>25.1</v>
      </c>
      <c r="DC39" s="556">
        <v>1</v>
      </c>
      <c r="DD39" s="579">
        <v>3</v>
      </c>
      <c r="DE39" s="579">
        <v>3</v>
      </c>
      <c r="DF39" s="356">
        <f t="shared" si="168"/>
        <v>2.3333333333333335</v>
      </c>
      <c r="DH39" s="42" t="s">
        <v>185</v>
      </c>
      <c r="DJ39" s="1">
        <v>3</v>
      </c>
    </row>
    <row r="40" spans="1:118" ht="23.5" customHeight="1">
      <c r="A40" s="77" t="s">
        <v>8</v>
      </c>
      <c r="B40" s="68">
        <v>20</v>
      </c>
      <c r="C40" s="57">
        <f t="shared" si="129"/>
        <v>0</v>
      </c>
      <c r="D40" s="54"/>
      <c r="E40" s="7">
        <f t="shared" si="130"/>
        <v>0</v>
      </c>
      <c r="F40" s="54"/>
      <c r="G40" s="7">
        <f t="shared" si="131"/>
        <v>0</v>
      </c>
      <c r="H40" s="54"/>
      <c r="I40" s="6">
        <f t="shared" si="132"/>
        <v>0</v>
      </c>
      <c r="J40" s="54"/>
      <c r="K40" s="6">
        <f t="shared" si="133"/>
        <v>0</v>
      </c>
      <c r="L40" s="6">
        <f t="shared" si="148"/>
        <v>0</v>
      </c>
      <c r="M40" s="6" t="e">
        <f t="shared" si="149"/>
        <v>#DIV/0!</v>
      </c>
      <c r="N40" s="70" t="s">
        <v>95</v>
      </c>
      <c r="O40" s="54">
        <v>150</v>
      </c>
      <c r="P40" s="54"/>
      <c r="Q40" s="76" t="e">
        <f t="shared" si="150"/>
        <v>#DIV/0!</v>
      </c>
      <c r="R40" s="2"/>
      <c r="T40" s="107">
        <v>3300</v>
      </c>
      <c r="U40" s="107">
        <v>3800</v>
      </c>
      <c r="V40" s="107">
        <v>4800</v>
      </c>
      <c r="W40" s="107">
        <v>2000</v>
      </c>
      <c r="X40" s="107"/>
      <c r="Y40" s="77" t="s">
        <v>8</v>
      </c>
      <c r="Z40" s="48">
        <f t="shared" si="134"/>
        <v>20</v>
      </c>
      <c r="AA40" s="57">
        <f t="shared" si="135"/>
        <v>0</v>
      </c>
      <c r="AB40" s="7">
        <f t="shared" si="136"/>
        <v>0</v>
      </c>
      <c r="AC40" s="7">
        <f t="shared" si="137"/>
        <v>0</v>
      </c>
      <c r="AD40" s="7">
        <f t="shared" si="151"/>
        <v>0</v>
      </c>
      <c r="AE40" s="7">
        <f t="shared" si="138"/>
        <v>0</v>
      </c>
      <c r="AF40" s="7">
        <f t="shared" si="152"/>
        <v>0</v>
      </c>
      <c r="AG40" s="7">
        <f t="shared" si="139"/>
        <v>0</v>
      </c>
      <c r="AH40" s="7">
        <f t="shared" si="153"/>
        <v>0</v>
      </c>
      <c r="AI40" s="7">
        <f t="shared" si="140"/>
        <v>0</v>
      </c>
      <c r="AJ40" s="7">
        <f t="shared" si="154"/>
        <v>0</v>
      </c>
      <c r="AK40" s="6" t="e">
        <f t="shared" si="155"/>
        <v>#DIV/0!</v>
      </c>
      <c r="AL40" s="70" t="str">
        <f t="shared" si="156"/>
        <v>ON2</v>
      </c>
      <c r="AM40" s="7">
        <f t="shared" si="156"/>
        <v>150</v>
      </c>
      <c r="AN40" s="6">
        <f t="shared" si="156"/>
        <v>0</v>
      </c>
      <c r="AO40" s="76" t="e">
        <f t="shared" si="157"/>
        <v>#DIV/0!</v>
      </c>
      <c r="AP40" s="2"/>
      <c r="AR40" s="107">
        <v>1700</v>
      </c>
      <c r="AS40" s="107">
        <v>2200</v>
      </c>
      <c r="AT40" s="107">
        <v>2200</v>
      </c>
      <c r="AU40" s="107">
        <v>1400</v>
      </c>
      <c r="AV40" s="107"/>
      <c r="AW40" s="77" t="s">
        <v>8</v>
      </c>
      <c r="AX40" s="48">
        <f t="shared" si="158"/>
        <v>20</v>
      </c>
      <c r="AY40" s="57">
        <f t="shared" si="158"/>
        <v>0</v>
      </c>
      <c r="AZ40" s="54">
        <v>10</v>
      </c>
      <c r="BA40" s="7">
        <f t="shared" si="141"/>
        <v>0</v>
      </c>
      <c r="BB40" s="54">
        <v>24</v>
      </c>
      <c r="BC40" s="7">
        <f t="shared" si="142"/>
        <v>0</v>
      </c>
      <c r="BD40" s="54">
        <v>12</v>
      </c>
      <c r="BE40" s="6">
        <f t="shared" si="143"/>
        <v>0</v>
      </c>
      <c r="BF40" s="54"/>
      <c r="BG40" s="6">
        <f t="shared" si="144"/>
        <v>0</v>
      </c>
      <c r="BH40" s="6">
        <f t="shared" si="159"/>
        <v>0</v>
      </c>
      <c r="BI40" s="6" t="e">
        <f t="shared" si="159"/>
        <v>#DIV/0!</v>
      </c>
      <c r="BJ40" s="6">
        <f t="shared" si="160"/>
        <v>0</v>
      </c>
      <c r="BK40" s="7" t="e">
        <f t="shared" si="160"/>
        <v>#DIV/0!</v>
      </c>
      <c r="BL40" s="101">
        <f t="shared" si="161"/>
        <v>0</v>
      </c>
      <c r="BM40" s="90" t="e">
        <f t="shared" si="161"/>
        <v>#DIV/0!</v>
      </c>
      <c r="BN40" s="90"/>
      <c r="BO40" s="76" t="e">
        <f t="shared" si="162"/>
        <v>#DIV/0!</v>
      </c>
      <c r="BP40" s="2"/>
      <c r="BR40" s="55"/>
      <c r="BS40" s="55"/>
      <c r="BT40" s="55"/>
      <c r="BU40" s="55"/>
      <c r="BV40" s="173" t="s">
        <v>8</v>
      </c>
      <c r="BW40" s="601">
        <f t="shared" si="163"/>
        <v>20</v>
      </c>
      <c r="BX40" s="119">
        <v>301</v>
      </c>
      <c r="BY40" s="178">
        <v>960400</v>
      </c>
      <c r="BZ40" s="178">
        <f t="shared" si="145"/>
        <v>3190.6976744186045</v>
      </c>
      <c r="CA40" s="801">
        <v>519300</v>
      </c>
      <c r="CB40" s="179">
        <f t="shared" si="146"/>
        <v>1725.2491694352159</v>
      </c>
      <c r="CC40" s="179">
        <v>40150</v>
      </c>
      <c r="CD40" s="179"/>
      <c r="CE40" s="180">
        <f t="shared" si="164"/>
        <v>1519850</v>
      </c>
      <c r="CF40" s="181">
        <f t="shared" si="165"/>
        <v>5049.3355481727576</v>
      </c>
      <c r="CG40" s="1">
        <v>110.75</v>
      </c>
      <c r="CH40" s="291">
        <v>33</v>
      </c>
      <c r="CI40" s="291">
        <v>34.5</v>
      </c>
      <c r="CJ40" s="291">
        <f t="shared" si="166"/>
        <v>178.25</v>
      </c>
      <c r="CK40" s="182">
        <f t="shared" si="147"/>
        <v>8526.5077138849938</v>
      </c>
      <c r="CM40" s="321">
        <v>21.7</v>
      </c>
      <c r="CN40" s="321">
        <v>33.1</v>
      </c>
      <c r="CO40" s="579">
        <v>3</v>
      </c>
      <c r="CP40" s="579">
        <v>3</v>
      </c>
      <c r="CQ40" s="556">
        <v>1</v>
      </c>
      <c r="CR40" s="356">
        <f t="shared" si="167"/>
        <v>2.3333333333333335</v>
      </c>
      <c r="CT40" s="42" t="s">
        <v>177</v>
      </c>
      <c r="CV40" s="1">
        <v>2</v>
      </c>
      <c r="DA40" s="326">
        <v>18.2</v>
      </c>
      <c r="DB40" s="326">
        <v>28.7</v>
      </c>
      <c r="DC40" s="578">
        <v>5</v>
      </c>
      <c r="DD40" s="578">
        <v>5</v>
      </c>
      <c r="DE40" s="578">
        <v>5</v>
      </c>
      <c r="DF40" s="356">
        <f t="shared" si="168"/>
        <v>5</v>
      </c>
      <c r="DH40" s="42" t="s">
        <v>177</v>
      </c>
      <c r="DJ40" s="1">
        <v>2</v>
      </c>
    </row>
    <row r="41" spans="1:118" ht="23.5" customHeight="1">
      <c r="A41" s="77" t="s">
        <v>9</v>
      </c>
      <c r="B41" s="68">
        <v>21</v>
      </c>
      <c r="C41" s="57">
        <f t="shared" si="129"/>
        <v>0</v>
      </c>
      <c r="D41" s="54"/>
      <c r="E41" s="7">
        <f t="shared" si="130"/>
        <v>0</v>
      </c>
      <c r="F41" s="54"/>
      <c r="G41" s="7">
        <f t="shared" si="131"/>
        <v>0</v>
      </c>
      <c r="H41" s="54"/>
      <c r="I41" s="6">
        <f t="shared" si="132"/>
        <v>0</v>
      </c>
      <c r="J41" s="54"/>
      <c r="K41" s="6">
        <f t="shared" si="133"/>
        <v>0</v>
      </c>
      <c r="L41" s="6">
        <f t="shared" si="148"/>
        <v>0</v>
      </c>
      <c r="M41" s="6" t="e">
        <f t="shared" si="149"/>
        <v>#DIV/0!</v>
      </c>
      <c r="N41" s="70" t="s">
        <v>95</v>
      </c>
      <c r="O41" s="54">
        <v>150</v>
      </c>
      <c r="P41" s="54"/>
      <c r="Q41" s="76" t="e">
        <f t="shared" si="150"/>
        <v>#DIV/0!</v>
      </c>
      <c r="R41" s="2"/>
      <c r="T41" s="107">
        <v>3300</v>
      </c>
      <c r="U41" s="107">
        <v>3800</v>
      </c>
      <c r="V41" s="107">
        <v>4800</v>
      </c>
      <c r="W41" s="107">
        <v>2000</v>
      </c>
      <c r="X41" s="107"/>
      <c r="Y41" s="77" t="s">
        <v>9</v>
      </c>
      <c r="Z41" s="48">
        <f t="shared" si="134"/>
        <v>21</v>
      </c>
      <c r="AA41" s="57">
        <f t="shared" si="135"/>
        <v>0</v>
      </c>
      <c r="AB41" s="7">
        <f t="shared" si="136"/>
        <v>0</v>
      </c>
      <c r="AC41" s="7">
        <f t="shared" si="137"/>
        <v>0</v>
      </c>
      <c r="AD41" s="7">
        <f t="shared" si="151"/>
        <v>0</v>
      </c>
      <c r="AE41" s="7">
        <f t="shared" si="138"/>
        <v>0</v>
      </c>
      <c r="AF41" s="7">
        <f t="shared" si="152"/>
        <v>0</v>
      </c>
      <c r="AG41" s="7">
        <f t="shared" si="139"/>
        <v>0</v>
      </c>
      <c r="AH41" s="7">
        <f t="shared" si="153"/>
        <v>0</v>
      </c>
      <c r="AI41" s="7">
        <f t="shared" si="140"/>
        <v>0</v>
      </c>
      <c r="AJ41" s="7">
        <f t="shared" si="154"/>
        <v>0</v>
      </c>
      <c r="AK41" s="6" t="e">
        <f t="shared" si="155"/>
        <v>#DIV/0!</v>
      </c>
      <c r="AL41" s="70" t="str">
        <f t="shared" si="156"/>
        <v>ON2</v>
      </c>
      <c r="AM41" s="7">
        <f t="shared" si="156"/>
        <v>150</v>
      </c>
      <c r="AN41" s="6">
        <f t="shared" si="156"/>
        <v>0</v>
      </c>
      <c r="AO41" s="76" t="e">
        <f t="shared" si="157"/>
        <v>#DIV/0!</v>
      </c>
      <c r="AP41" s="2"/>
      <c r="AR41" s="107">
        <v>1700</v>
      </c>
      <c r="AS41" s="107">
        <v>2200</v>
      </c>
      <c r="AT41" s="107">
        <v>2200</v>
      </c>
      <c r="AU41" s="107">
        <v>1400</v>
      </c>
      <c r="AV41" s="107"/>
      <c r="AW41" s="77" t="s">
        <v>9</v>
      </c>
      <c r="AX41" s="48">
        <f t="shared" si="158"/>
        <v>21</v>
      </c>
      <c r="AY41" s="57">
        <f t="shared" si="158"/>
        <v>0</v>
      </c>
      <c r="AZ41" s="54">
        <v>10</v>
      </c>
      <c r="BA41" s="7">
        <f t="shared" si="141"/>
        <v>0</v>
      </c>
      <c r="BB41" s="54">
        <v>24</v>
      </c>
      <c r="BC41" s="7">
        <f t="shared" si="142"/>
        <v>0</v>
      </c>
      <c r="BD41" s="54">
        <v>12</v>
      </c>
      <c r="BE41" s="6">
        <f t="shared" si="143"/>
        <v>0</v>
      </c>
      <c r="BF41" s="54"/>
      <c r="BG41" s="6">
        <f t="shared" si="144"/>
        <v>0</v>
      </c>
      <c r="BH41" s="6">
        <f t="shared" si="159"/>
        <v>0</v>
      </c>
      <c r="BI41" s="6" t="e">
        <f t="shared" si="159"/>
        <v>#DIV/0!</v>
      </c>
      <c r="BJ41" s="6">
        <f t="shared" si="160"/>
        <v>0</v>
      </c>
      <c r="BK41" s="7" t="e">
        <f t="shared" si="160"/>
        <v>#DIV/0!</v>
      </c>
      <c r="BL41" s="101">
        <f t="shared" si="161"/>
        <v>0</v>
      </c>
      <c r="BM41" s="90" t="e">
        <f t="shared" si="161"/>
        <v>#DIV/0!</v>
      </c>
      <c r="BN41" s="90"/>
      <c r="BO41" s="76" t="e">
        <f t="shared" si="162"/>
        <v>#DIV/0!</v>
      </c>
      <c r="BP41" s="2"/>
      <c r="BR41" s="55"/>
      <c r="BS41" s="55"/>
      <c r="BT41" s="55"/>
      <c r="BU41" s="55"/>
      <c r="BV41" s="173" t="s">
        <v>9</v>
      </c>
      <c r="BW41" s="190">
        <f t="shared" si="163"/>
        <v>21</v>
      </c>
      <c r="BX41" s="119">
        <v>343</v>
      </c>
      <c r="BY41" s="178">
        <v>947100</v>
      </c>
      <c r="BZ41" s="178">
        <f t="shared" si="145"/>
        <v>2761.2244897959185</v>
      </c>
      <c r="CA41" s="801">
        <v>480600</v>
      </c>
      <c r="CB41" s="179">
        <f t="shared" si="146"/>
        <v>1401.1661807580174</v>
      </c>
      <c r="CC41" s="179">
        <v>26730</v>
      </c>
      <c r="CD41" s="179"/>
      <c r="CE41" s="180">
        <f t="shared" si="164"/>
        <v>1454430</v>
      </c>
      <c r="CF41" s="181">
        <f t="shared" si="165"/>
        <v>4240.3206997084544</v>
      </c>
      <c r="CG41" s="291">
        <v>110.25</v>
      </c>
      <c r="CH41" s="291">
        <v>33</v>
      </c>
      <c r="CI41" s="291">
        <v>34.5</v>
      </c>
      <c r="CJ41" s="291">
        <f t="shared" si="166"/>
        <v>177.75</v>
      </c>
      <c r="CK41" s="182">
        <f t="shared" si="147"/>
        <v>8182.4472573839666</v>
      </c>
      <c r="CM41" s="321">
        <v>19.2</v>
      </c>
      <c r="CN41" s="321">
        <v>27.3</v>
      </c>
      <c r="CO41" s="579">
        <v>3</v>
      </c>
      <c r="CP41" s="578">
        <v>5</v>
      </c>
      <c r="CQ41" s="578">
        <v>5</v>
      </c>
      <c r="CR41" s="356">
        <f t="shared" si="167"/>
        <v>4.333333333333333</v>
      </c>
      <c r="CT41" s="42" t="s">
        <v>178</v>
      </c>
      <c r="CV41" s="1">
        <v>1</v>
      </c>
      <c r="DA41" s="326">
        <v>19.600000000000001</v>
      </c>
      <c r="DB41" s="326">
        <v>25.7</v>
      </c>
      <c r="DC41" s="579">
        <v>3</v>
      </c>
      <c r="DD41" s="556">
        <v>1</v>
      </c>
      <c r="DE41" s="556">
        <v>1</v>
      </c>
      <c r="DF41" s="356">
        <f t="shared" si="168"/>
        <v>1.6666666666666667</v>
      </c>
      <c r="DH41" s="42" t="s">
        <v>178</v>
      </c>
      <c r="DJ41" s="1">
        <v>1</v>
      </c>
    </row>
    <row r="42" spans="1:118" ht="23.5" customHeight="1">
      <c r="A42" s="77" t="s">
        <v>10</v>
      </c>
      <c r="B42" s="68">
        <v>22</v>
      </c>
      <c r="C42" s="57">
        <f t="shared" si="129"/>
        <v>0</v>
      </c>
      <c r="D42" s="54"/>
      <c r="E42" s="7">
        <f t="shared" si="130"/>
        <v>0</v>
      </c>
      <c r="F42" s="54"/>
      <c r="G42" s="7">
        <f t="shared" si="131"/>
        <v>0</v>
      </c>
      <c r="H42" s="54"/>
      <c r="I42" s="6">
        <f t="shared" si="132"/>
        <v>0</v>
      </c>
      <c r="J42" s="54"/>
      <c r="K42" s="6">
        <f t="shared" si="133"/>
        <v>0</v>
      </c>
      <c r="L42" s="6">
        <f t="shared" si="148"/>
        <v>0</v>
      </c>
      <c r="M42" s="6" t="e">
        <f t="shared" si="149"/>
        <v>#DIV/0!</v>
      </c>
      <c r="N42" s="70" t="s">
        <v>94</v>
      </c>
      <c r="O42" s="54">
        <v>160</v>
      </c>
      <c r="P42" s="54"/>
      <c r="Q42" s="76" t="e">
        <f t="shared" si="150"/>
        <v>#DIV/0!</v>
      </c>
      <c r="R42" s="2"/>
      <c r="T42" s="107">
        <v>3300</v>
      </c>
      <c r="U42" s="107">
        <v>3800</v>
      </c>
      <c r="V42" s="107">
        <v>4800</v>
      </c>
      <c r="W42" s="107">
        <v>2000</v>
      </c>
      <c r="X42" s="107"/>
      <c r="Y42" s="77" t="s">
        <v>10</v>
      </c>
      <c r="Z42" s="48">
        <f t="shared" si="134"/>
        <v>22</v>
      </c>
      <c r="AA42" s="57">
        <f t="shared" si="135"/>
        <v>0</v>
      </c>
      <c r="AB42" s="7">
        <f t="shared" si="136"/>
        <v>0</v>
      </c>
      <c r="AC42" s="7">
        <f t="shared" si="137"/>
        <v>0</v>
      </c>
      <c r="AD42" s="7">
        <f t="shared" si="151"/>
        <v>0</v>
      </c>
      <c r="AE42" s="7">
        <f t="shared" si="138"/>
        <v>0</v>
      </c>
      <c r="AF42" s="7">
        <f t="shared" si="152"/>
        <v>0</v>
      </c>
      <c r="AG42" s="7">
        <f t="shared" si="139"/>
        <v>0</v>
      </c>
      <c r="AH42" s="7">
        <f t="shared" si="153"/>
        <v>0</v>
      </c>
      <c r="AI42" s="7">
        <f t="shared" si="140"/>
        <v>0</v>
      </c>
      <c r="AJ42" s="7">
        <f t="shared" si="154"/>
        <v>0</v>
      </c>
      <c r="AK42" s="6" t="e">
        <f t="shared" si="155"/>
        <v>#DIV/0!</v>
      </c>
      <c r="AL42" s="70" t="str">
        <f t="shared" si="156"/>
        <v>ON1</v>
      </c>
      <c r="AM42" s="7">
        <f t="shared" si="156"/>
        <v>160</v>
      </c>
      <c r="AN42" s="6">
        <f t="shared" si="156"/>
        <v>0</v>
      </c>
      <c r="AO42" s="76" t="e">
        <f t="shared" si="157"/>
        <v>#DIV/0!</v>
      </c>
      <c r="AP42" s="2"/>
      <c r="AR42" s="107">
        <v>1700</v>
      </c>
      <c r="AS42" s="107">
        <v>2200</v>
      </c>
      <c r="AT42" s="107">
        <v>2200</v>
      </c>
      <c r="AU42" s="107">
        <v>1400</v>
      </c>
      <c r="AV42" s="107"/>
      <c r="AW42" s="77" t="s">
        <v>10</v>
      </c>
      <c r="AX42" s="48">
        <f t="shared" si="158"/>
        <v>22</v>
      </c>
      <c r="AY42" s="57">
        <f t="shared" si="158"/>
        <v>0</v>
      </c>
      <c r="AZ42" s="54">
        <v>10</v>
      </c>
      <c r="BA42" s="7">
        <f t="shared" si="141"/>
        <v>0</v>
      </c>
      <c r="BB42" s="54">
        <v>24</v>
      </c>
      <c r="BC42" s="7">
        <f t="shared" si="142"/>
        <v>0</v>
      </c>
      <c r="BD42" s="54">
        <v>12</v>
      </c>
      <c r="BE42" s="6">
        <f t="shared" si="143"/>
        <v>0</v>
      </c>
      <c r="BF42" s="54"/>
      <c r="BG42" s="6">
        <f t="shared" si="144"/>
        <v>0</v>
      </c>
      <c r="BH42" s="6">
        <f t="shared" si="159"/>
        <v>0</v>
      </c>
      <c r="BI42" s="6" t="e">
        <f t="shared" si="159"/>
        <v>#DIV/0!</v>
      </c>
      <c r="BJ42" s="6">
        <f t="shared" si="160"/>
        <v>0</v>
      </c>
      <c r="BK42" s="7" t="e">
        <f t="shared" si="160"/>
        <v>#DIV/0!</v>
      </c>
      <c r="BL42" s="101">
        <f t="shared" si="161"/>
        <v>0</v>
      </c>
      <c r="BM42" s="90" t="e">
        <f t="shared" si="161"/>
        <v>#DIV/0!</v>
      </c>
      <c r="BN42" s="90"/>
      <c r="BO42" s="76" t="e">
        <f t="shared" si="162"/>
        <v>#DIV/0!</v>
      </c>
      <c r="BP42" s="2"/>
      <c r="BR42" s="55"/>
      <c r="BS42" s="55"/>
      <c r="BT42" s="55"/>
      <c r="BU42" s="55"/>
      <c r="BV42" s="173" t="s">
        <v>10</v>
      </c>
      <c r="BW42" s="190">
        <f t="shared" si="163"/>
        <v>22</v>
      </c>
      <c r="BX42" s="119">
        <v>451</v>
      </c>
      <c r="BY42" s="178">
        <v>1420650</v>
      </c>
      <c r="BZ42" s="178">
        <f t="shared" si="145"/>
        <v>3150</v>
      </c>
      <c r="CA42" s="801">
        <v>768700</v>
      </c>
      <c r="CB42" s="179">
        <f t="shared" si="146"/>
        <v>1704.4345898004435</v>
      </c>
      <c r="CC42" s="179">
        <v>71500</v>
      </c>
      <c r="CD42" s="179">
        <v>2970</v>
      </c>
      <c r="CE42" s="180">
        <f t="shared" si="164"/>
        <v>2263820</v>
      </c>
      <c r="CF42" s="181">
        <f t="shared" si="165"/>
        <v>5019.5565410199561</v>
      </c>
      <c r="CG42" s="291">
        <v>143</v>
      </c>
      <c r="CH42" s="847">
        <v>33</v>
      </c>
      <c r="CI42" s="842">
        <v>17.25</v>
      </c>
      <c r="CJ42" s="291">
        <f t="shared" si="166"/>
        <v>193.25</v>
      </c>
      <c r="CK42" s="182">
        <f t="shared" si="147"/>
        <v>11714.463130659768</v>
      </c>
      <c r="CM42" s="322">
        <v>19.899999999999999</v>
      </c>
      <c r="CN42" s="321">
        <v>27.3</v>
      </c>
      <c r="CO42" s="578">
        <v>5</v>
      </c>
      <c r="CP42" s="579">
        <v>3</v>
      </c>
      <c r="CQ42" s="556">
        <v>1</v>
      </c>
      <c r="CR42" s="356">
        <f t="shared" si="167"/>
        <v>3</v>
      </c>
      <c r="CT42" s="42" t="s">
        <v>183</v>
      </c>
      <c r="CV42" s="1">
        <v>0</v>
      </c>
      <c r="DA42" s="326">
        <v>22.5</v>
      </c>
      <c r="DB42" s="326">
        <v>30.7</v>
      </c>
      <c r="DC42" s="556">
        <v>1</v>
      </c>
      <c r="DD42" s="556">
        <v>1</v>
      </c>
      <c r="DE42" s="556">
        <v>1</v>
      </c>
      <c r="DF42" s="356">
        <f t="shared" si="168"/>
        <v>1</v>
      </c>
      <c r="DH42" s="42" t="s">
        <v>183</v>
      </c>
      <c r="DJ42" s="1">
        <v>0</v>
      </c>
    </row>
    <row r="43" spans="1:118" ht="23.5" customHeight="1" thickBot="1">
      <c r="A43" s="78" t="s">
        <v>11</v>
      </c>
      <c r="B43" s="68">
        <v>23</v>
      </c>
      <c r="C43" s="57">
        <f t="shared" si="129"/>
        <v>0</v>
      </c>
      <c r="D43" s="54"/>
      <c r="E43" s="7">
        <f t="shared" si="130"/>
        <v>0</v>
      </c>
      <c r="F43" s="54"/>
      <c r="G43" s="7">
        <f t="shared" si="131"/>
        <v>0</v>
      </c>
      <c r="H43" s="54"/>
      <c r="I43" s="6">
        <f t="shared" si="132"/>
        <v>0</v>
      </c>
      <c r="J43" s="54"/>
      <c r="K43" s="6">
        <f t="shared" si="133"/>
        <v>0</v>
      </c>
      <c r="L43" s="6">
        <f t="shared" si="148"/>
        <v>0</v>
      </c>
      <c r="M43" s="6" t="e">
        <f t="shared" si="149"/>
        <v>#DIV/0!</v>
      </c>
      <c r="N43" s="70" t="s">
        <v>92</v>
      </c>
      <c r="O43" s="54">
        <v>180</v>
      </c>
      <c r="P43" s="54"/>
      <c r="Q43" s="76" t="e">
        <f t="shared" si="150"/>
        <v>#DIV/0!</v>
      </c>
      <c r="R43" s="2"/>
      <c r="T43" s="107">
        <v>3300</v>
      </c>
      <c r="U43" s="107">
        <v>3800</v>
      </c>
      <c r="V43" s="107">
        <v>4800</v>
      </c>
      <c r="W43" s="107">
        <v>2000</v>
      </c>
      <c r="X43" s="107"/>
      <c r="Y43" s="78" t="s">
        <v>11</v>
      </c>
      <c r="Z43" s="48">
        <f t="shared" si="134"/>
        <v>23</v>
      </c>
      <c r="AA43" s="57">
        <f t="shared" si="135"/>
        <v>0</v>
      </c>
      <c r="AB43" s="7">
        <f t="shared" si="136"/>
        <v>0</v>
      </c>
      <c r="AC43" s="7">
        <f t="shared" si="137"/>
        <v>0</v>
      </c>
      <c r="AD43" s="7">
        <f t="shared" si="151"/>
        <v>0</v>
      </c>
      <c r="AE43" s="7">
        <f t="shared" si="138"/>
        <v>0</v>
      </c>
      <c r="AF43" s="7">
        <f t="shared" si="152"/>
        <v>0</v>
      </c>
      <c r="AG43" s="7">
        <f t="shared" si="139"/>
        <v>0</v>
      </c>
      <c r="AH43" s="7">
        <f t="shared" si="153"/>
        <v>0</v>
      </c>
      <c r="AI43" s="7">
        <f t="shared" si="140"/>
        <v>0</v>
      </c>
      <c r="AJ43" s="7">
        <f t="shared" si="154"/>
        <v>0</v>
      </c>
      <c r="AK43" s="6" t="e">
        <f t="shared" si="155"/>
        <v>#DIV/0!</v>
      </c>
      <c r="AL43" s="70" t="str">
        <f t="shared" si="156"/>
        <v>TOP1</v>
      </c>
      <c r="AM43" s="7">
        <f t="shared" si="156"/>
        <v>180</v>
      </c>
      <c r="AN43" s="6">
        <f t="shared" si="156"/>
        <v>0</v>
      </c>
      <c r="AO43" s="76" t="e">
        <f t="shared" si="157"/>
        <v>#DIV/0!</v>
      </c>
      <c r="AP43" s="2"/>
      <c r="AR43" s="107">
        <v>1700</v>
      </c>
      <c r="AS43" s="107">
        <v>2200</v>
      </c>
      <c r="AT43" s="107">
        <v>2200</v>
      </c>
      <c r="AU43" s="107">
        <v>1400</v>
      </c>
      <c r="AV43" s="107"/>
      <c r="AW43" s="78" t="s">
        <v>11</v>
      </c>
      <c r="AX43" s="48">
        <f t="shared" si="158"/>
        <v>23</v>
      </c>
      <c r="AY43" s="57">
        <f t="shared" si="158"/>
        <v>0</v>
      </c>
      <c r="AZ43" s="54">
        <v>10</v>
      </c>
      <c r="BA43" s="7">
        <f t="shared" si="141"/>
        <v>0</v>
      </c>
      <c r="BB43" s="54">
        <v>28</v>
      </c>
      <c r="BC43" s="7">
        <f t="shared" si="142"/>
        <v>0</v>
      </c>
      <c r="BD43" s="54">
        <v>12</v>
      </c>
      <c r="BE43" s="6">
        <f t="shared" si="143"/>
        <v>0</v>
      </c>
      <c r="BF43" s="54"/>
      <c r="BG43" s="6">
        <f t="shared" si="144"/>
        <v>0</v>
      </c>
      <c r="BH43" s="6">
        <f t="shared" si="159"/>
        <v>0</v>
      </c>
      <c r="BI43" s="6" t="e">
        <f t="shared" si="159"/>
        <v>#DIV/0!</v>
      </c>
      <c r="BJ43" s="6">
        <f t="shared" si="160"/>
        <v>0</v>
      </c>
      <c r="BK43" s="7" t="e">
        <f t="shared" si="160"/>
        <v>#DIV/0!</v>
      </c>
      <c r="BL43" s="101">
        <f t="shared" si="161"/>
        <v>0</v>
      </c>
      <c r="BM43" s="90" t="e">
        <f t="shared" si="161"/>
        <v>#DIV/0!</v>
      </c>
      <c r="BN43" s="90"/>
      <c r="BO43" s="76" t="e">
        <f t="shared" si="162"/>
        <v>#DIV/0!</v>
      </c>
      <c r="BP43" s="2"/>
      <c r="BR43" s="55"/>
      <c r="BS43" s="55"/>
      <c r="BT43" s="55"/>
      <c r="BU43" s="55"/>
      <c r="BV43" s="183" t="s">
        <v>11</v>
      </c>
      <c r="BW43" s="190">
        <f t="shared" si="163"/>
        <v>23</v>
      </c>
      <c r="BX43" s="119">
        <v>610</v>
      </c>
      <c r="BY43" s="178">
        <v>1982400</v>
      </c>
      <c r="BZ43" s="178">
        <f t="shared" si="145"/>
        <v>3249.8360655737706</v>
      </c>
      <c r="CA43" s="801">
        <v>1073850</v>
      </c>
      <c r="CB43" s="179">
        <f t="shared" si="146"/>
        <v>1760.4098360655737</v>
      </c>
      <c r="CC43" s="179">
        <v>94380</v>
      </c>
      <c r="CD43" s="179"/>
      <c r="CE43" s="180">
        <f t="shared" si="164"/>
        <v>3150630</v>
      </c>
      <c r="CF43" s="181">
        <f t="shared" si="165"/>
        <v>5164.9672131147545</v>
      </c>
      <c r="CG43" s="291">
        <v>145</v>
      </c>
      <c r="CH43" s="847">
        <v>55</v>
      </c>
      <c r="CI43" s="842">
        <v>17.25</v>
      </c>
      <c r="CJ43" s="291">
        <f t="shared" si="166"/>
        <v>217.25</v>
      </c>
      <c r="CK43" s="182">
        <f t="shared" si="147"/>
        <v>14502.324510932105</v>
      </c>
      <c r="CM43" s="323">
        <v>20.8</v>
      </c>
      <c r="CN43" s="324">
        <v>30.1</v>
      </c>
      <c r="CO43" s="578">
        <v>5</v>
      </c>
      <c r="CP43" s="578">
        <v>5</v>
      </c>
      <c r="CQ43" s="579">
        <v>3</v>
      </c>
      <c r="CR43" s="357">
        <f t="shared" si="167"/>
        <v>4.333333333333333</v>
      </c>
      <c r="CT43" s="1" t="s">
        <v>186</v>
      </c>
      <c r="DA43" s="327">
        <v>25.3</v>
      </c>
      <c r="DB43" s="327">
        <v>29</v>
      </c>
      <c r="DC43" s="578">
        <v>5</v>
      </c>
      <c r="DD43" s="578">
        <v>5</v>
      </c>
      <c r="DE43" s="578">
        <v>5</v>
      </c>
      <c r="DF43" s="357">
        <f t="shared" si="168"/>
        <v>5</v>
      </c>
      <c r="DH43" s="1" t="s">
        <v>186</v>
      </c>
    </row>
    <row r="44" spans="1:118" s="340" customFormat="1" ht="34" customHeight="1" thickTop="1" thickBot="1">
      <c r="A44" s="1423" t="s">
        <v>16</v>
      </c>
      <c r="B44" s="1424"/>
      <c r="C44" s="336">
        <f>SUM(C37:C43)</f>
        <v>0</v>
      </c>
      <c r="D44" s="336">
        <f>SUM(D37:D43)</f>
        <v>0</v>
      </c>
      <c r="E44" s="336">
        <f t="shared" ref="E44:J44" si="169">SUM(E37:E43)</f>
        <v>0</v>
      </c>
      <c r="F44" s="336">
        <f t="shared" si="169"/>
        <v>0</v>
      </c>
      <c r="G44" s="336">
        <f t="shared" si="169"/>
        <v>0</v>
      </c>
      <c r="H44" s="336">
        <f t="shared" si="169"/>
        <v>0</v>
      </c>
      <c r="I44" s="336">
        <f t="shared" si="169"/>
        <v>0</v>
      </c>
      <c r="J44" s="336">
        <f t="shared" si="169"/>
        <v>0</v>
      </c>
      <c r="K44" s="336">
        <f>SUM(K37:K43)</f>
        <v>0</v>
      </c>
      <c r="L44" s="336">
        <f>SUM(L37:L43)</f>
        <v>0</v>
      </c>
      <c r="M44" s="336" t="e">
        <f>L44/C44</f>
        <v>#DIV/0!</v>
      </c>
      <c r="N44" s="337"/>
      <c r="O44" s="336">
        <f>SUM(O37:O43)</f>
        <v>1110</v>
      </c>
      <c r="P44" s="336">
        <f>SUM(P37:P43)</f>
        <v>0</v>
      </c>
      <c r="Q44" s="338" t="e">
        <f t="shared" si="150"/>
        <v>#DIV/0!</v>
      </c>
      <c r="R44" s="339"/>
      <c r="T44" s="340" t="s">
        <v>48</v>
      </c>
      <c r="U44" s="339" t="e">
        <f>C44/W44</f>
        <v>#DIV/0!</v>
      </c>
      <c r="V44" s="341" t="s">
        <v>49</v>
      </c>
      <c r="W44" s="342">
        <v>0</v>
      </c>
      <c r="Y44" s="1423" t="s">
        <v>16</v>
      </c>
      <c r="Z44" s="1424"/>
      <c r="AA44" s="343">
        <f>SUM(AA37:AA43)</f>
        <v>0</v>
      </c>
      <c r="AB44" s="343">
        <f>SUM(AB37:AB43)</f>
        <v>0</v>
      </c>
      <c r="AC44" s="343">
        <f t="shared" ref="AC44:AH44" si="170">SUM(AC37:AC43)</f>
        <v>0</v>
      </c>
      <c r="AD44" s="343">
        <f t="shared" si="170"/>
        <v>0</v>
      </c>
      <c r="AE44" s="343">
        <f t="shared" si="170"/>
        <v>0</v>
      </c>
      <c r="AF44" s="343">
        <f t="shared" si="170"/>
        <v>0</v>
      </c>
      <c r="AG44" s="343">
        <f t="shared" si="170"/>
        <v>0</v>
      </c>
      <c r="AH44" s="343">
        <f t="shared" si="170"/>
        <v>0</v>
      </c>
      <c r="AI44" s="343">
        <f>SUM(AI37:AI43)</f>
        <v>0</v>
      </c>
      <c r="AJ44" s="343">
        <f>SUM(AJ37:AJ43)</f>
        <v>0</v>
      </c>
      <c r="AK44" s="336" t="e">
        <f>AJ44/AA44</f>
        <v>#DIV/0!</v>
      </c>
      <c r="AL44" s="86"/>
      <c r="AM44" s="61">
        <f>SUM(AM37:AM43)</f>
        <v>1110</v>
      </c>
      <c r="AN44" s="61">
        <f>SUM(AN37:AN43)</f>
        <v>0</v>
      </c>
      <c r="AO44" s="76" t="e">
        <f>(AJ44+BH44)/AN44</f>
        <v>#DIV/0!</v>
      </c>
      <c r="AP44" s="339"/>
      <c r="AR44" s="340" t="s">
        <v>48</v>
      </c>
      <c r="AS44" s="339" t="e">
        <f>AA44/AU44</f>
        <v>#DIV/0!</v>
      </c>
      <c r="AT44" s="341" t="s">
        <v>49</v>
      </c>
      <c r="AU44" s="340">
        <f>W44</f>
        <v>0</v>
      </c>
      <c r="AW44" s="1423" t="s">
        <v>16</v>
      </c>
      <c r="AX44" s="1424"/>
      <c r="AY44" s="343">
        <f t="shared" si="158"/>
        <v>0</v>
      </c>
      <c r="AZ44" s="336">
        <f>SUM(AZ37:AZ43)</f>
        <v>84</v>
      </c>
      <c r="BA44" s="336">
        <f t="shared" ref="BA44:BF44" si="171">SUM(BA37:BA43)</f>
        <v>0</v>
      </c>
      <c r="BB44" s="336">
        <f t="shared" si="171"/>
        <v>120</v>
      </c>
      <c r="BC44" s="336">
        <f t="shared" si="171"/>
        <v>0</v>
      </c>
      <c r="BD44" s="336">
        <f t="shared" si="171"/>
        <v>60</v>
      </c>
      <c r="BE44" s="336">
        <f t="shared" si="171"/>
        <v>0</v>
      </c>
      <c r="BF44" s="336">
        <f t="shared" si="171"/>
        <v>0</v>
      </c>
      <c r="BG44" s="336">
        <f>SUM(BG37:BG43)</f>
        <v>0</v>
      </c>
      <c r="BH44" s="344">
        <f t="shared" si="159"/>
        <v>0</v>
      </c>
      <c r="BI44" s="344" t="e">
        <f t="shared" si="159"/>
        <v>#DIV/0!</v>
      </c>
      <c r="BJ44" s="344">
        <f t="shared" si="160"/>
        <v>0</v>
      </c>
      <c r="BK44" s="345" t="e">
        <f t="shared" si="160"/>
        <v>#DIV/0!</v>
      </c>
      <c r="BL44" s="336">
        <f>SUM(BL37:BL43)</f>
        <v>0</v>
      </c>
      <c r="BM44" s="346" t="e">
        <f>BI44+BK44</f>
        <v>#DIV/0!</v>
      </c>
      <c r="BN44" s="347"/>
      <c r="BO44" s="338" t="e">
        <f t="shared" si="162"/>
        <v>#DIV/0!</v>
      </c>
      <c r="BP44" s="339"/>
      <c r="BR44" s="340" t="s">
        <v>48</v>
      </c>
      <c r="BS44" s="339" t="e">
        <f>AY44/BU44</f>
        <v>#DIV/0!</v>
      </c>
      <c r="BT44" s="341" t="s">
        <v>49</v>
      </c>
      <c r="BU44" s="340">
        <f>W44</f>
        <v>0</v>
      </c>
      <c r="BV44" s="1423" t="s">
        <v>16</v>
      </c>
      <c r="BW44" s="1424"/>
      <c r="BX44" s="101">
        <f>SUM(BX37:BX43)</f>
        <v>2901</v>
      </c>
      <c r="BY44" s="101">
        <f>SUM(BY37:BY43)</f>
        <v>8563200</v>
      </c>
      <c r="BZ44" s="101">
        <f t="shared" si="145"/>
        <v>2951.809720785936</v>
      </c>
      <c r="CA44" s="101">
        <f>SUM(CA37:CA43)</f>
        <v>4589850</v>
      </c>
      <c r="CB44" s="371">
        <f t="shared" si="146"/>
        <v>1582.1613236814892</v>
      </c>
      <c r="CC44" s="371">
        <f>SUM(CC37:CC43)</f>
        <v>330880</v>
      </c>
      <c r="CD44" s="371">
        <f>SUM(CD37:CD43)</f>
        <v>2970</v>
      </c>
      <c r="CE44" s="180">
        <f>BY44+CA44+CC44+CD44</f>
        <v>13486900</v>
      </c>
      <c r="CF44" s="375">
        <f>CE44/BX44</f>
        <v>4649.0520510168908</v>
      </c>
      <c r="CG44" s="538">
        <f>SUM(CG37:CG43)</f>
        <v>856.25</v>
      </c>
      <c r="CH44" s="538">
        <f>SUM(CH37:CH43)</f>
        <v>269</v>
      </c>
      <c r="CI44" s="538">
        <f>SUM(CI37:CI43)</f>
        <v>239.57999999999998</v>
      </c>
      <c r="CJ44" s="538">
        <f>SUM(CJ37:CJ43)</f>
        <v>1364.83</v>
      </c>
      <c r="CK44" s="366">
        <f t="shared" si="147"/>
        <v>9881.7435138442161</v>
      </c>
      <c r="CL44" s="340">
        <v>7</v>
      </c>
      <c r="CM44" s="386">
        <f>SUM(CM37:CM43)/CL44</f>
        <v>20.6</v>
      </c>
      <c r="CN44" s="387">
        <f>SUM(CN37:CN43)/CL44</f>
        <v>29.085714285714289</v>
      </c>
      <c r="CO44" s="403">
        <f>SUM(CO37:CO43)/CL44</f>
        <v>3.5714285714285716</v>
      </c>
      <c r="CP44" s="403">
        <f>SUM(CP37:CP43)/CL44</f>
        <v>3.8571428571428572</v>
      </c>
      <c r="CQ44" s="403">
        <f>SUM(CQ37:CQ43)/CL44</f>
        <v>3</v>
      </c>
      <c r="CR44" s="404">
        <f>SUM(CO44:CQ44)/3</f>
        <v>3.4761904761904763</v>
      </c>
      <c r="CS44" s="341" t="s">
        <v>195</v>
      </c>
      <c r="CT44" s="1454">
        <f>CE44/CL44</f>
        <v>1926700</v>
      </c>
      <c r="CU44" s="1455"/>
      <c r="CV44" s="1455"/>
      <c r="CW44" s="1455"/>
      <c r="CX44" s="1456"/>
      <c r="CY44" s="368" t="s">
        <v>197</v>
      </c>
      <c r="CZ44" s="340">
        <v>7</v>
      </c>
      <c r="DA44" s="386">
        <f>SUM(DA37:DA43)/CZ44</f>
        <v>21</v>
      </c>
      <c r="DB44" s="387">
        <f>SUM(DB37:DB43)/CZ44</f>
        <v>27.771428571428572</v>
      </c>
      <c r="DC44" s="403">
        <f>SUM(DC37:DC43)/CZ44</f>
        <v>3.5714285714285716</v>
      </c>
      <c r="DD44" s="403">
        <f>SUM(DD37:DD43)/CZ44</f>
        <v>3.2857142857142856</v>
      </c>
      <c r="DE44" s="403">
        <f>SUM(DE37:DE43)/CZ44</f>
        <v>3.2857142857142856</v>
      </c>
      <c r="DF44" s="404">
        <f>SUM(DC44:DE44)/3</f>
        <v>3.3809523809523809</v>
      </c>
      <c r="DG44" s="340">
        <v>14</v>
      </c>
      <c r="DH44" s="1457">
        <v>1673648.5714285714</v>
      </c>
      <c r="DI44" s="1458"/>
      <c r="DJ44" s="1458"/>
      <c r="DK44" s="1458"/>
      <c r="DL44" s="1459"/>
      <c r="DM44" s="368" t="s">
        <v>197</v>
      </c>
    </row>
    <row r="45" spans="1:118"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A45" s="1420" t="str">
        <f>CM45</f>
        <v>5th week</v>
      </c>
      <c r="DB45" s="1420"/>
      <c r="DC45" s="1420"/>
      <c r="DD45" s="1420"/>
      <c r="DE45" s="1420"/>
      <c r="DF45" s="1420"/>
    </row>
    <row r="46" spans="1:118"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A46" s="331" t="s">
        <v>172</v>
      </c>
      <c r="DB46" s="332" t="s">
        <v>173</v>
      </c>
      <c r="DC46" s="65" t="s">
        <v>174</v>
      </c>
      <c r="DD46" s="65" t="s">
        <v>175</v>
      </c>
      <c r="DE46" s="65" t="s">
        <v>176</v>
      </c>
      <c r="DF46" s="333" t="s">
        <v>184</v>
      </c>
      <c r="DH46" s="1" t="s">
        <v>179</v>
      </c>
      <c r="DJ46" s="46" t="s">
        <v>182</v>
      </c>
    </row>
    <row r="47" spans="1:118" ht="23.5" customHeight="1">
      <c r="A47" s="75" t="s">
        <v>5</v>
      </c>
      <c r="B47" s="68">
        <v>24</v>
      </c>
      <c r="C47" s="57">
        <f t="shared" ref="C47:C53" si="172">D47+F47+H47+J47</f>
        <v>0</v>
      </c>
      <c r="D47" s="54"/>
      <c r="E47" s="7">
        <f t="shared" ref="E47:E53" si="173">D47*T47</f>
        <v>0</v>
      </c>
      <c r="F47" s="54"/>
      <c r="G47" s="7">
        <f t="shared" ref="G47:G53" si="174">F47*U47</f>
        <v>0</v>
      </c>
      <c r="H47" s="54"/>
      <c r="I47" s="6">
        <f t="shared" ref="I47:I53" si="175">H47*V47</f>
        <v>0</v>
      </c>
      <c r="J47" s="54"/>
      <c r="K47" s="6">
        <f t="shared" ref="K47:K53" si="176">J47*W47</f>
        <v>0</v>
      </c>
      <c r="L47" s="6">
        <f>E47+G47+I47+K47</f>
        <v>0</v>
      </c>
      <c r="M47" s="6" t="e">
        <f>L47/C47</f>
        <v>#DIV/0!</v>
      </c>
      <c r="N47" s="70" t="s">
        <v>93</v>
      </c>
      <c r="O47" s="54">
        <v>170</v>
      </c>
      <c r="P47" s="54"/>
      <c r="Q47" s="76" t="e">
        <f>L47/P47</f>
        <v>#DIV/0!</v>
      </c>
      <c r="R47" s="2"/>
      <c r="T47" s="107">
        <v>3300</v>
      </c>
      <c r="U47" s="107">
        <v>3800</v>
      </c>
      <c r="V47" s="107">
        <v>4800</v>
      </c>
      <c r="W47" s="107">
        <v>2000</v>
      </c>
      <c r="X47" s="107"/>
      <c r="Y47" s="75" t="s">
        <v>5</v>
      </c>
      <c r="Z47" s="48">
        <f t="shared" ref="Z47:Z53" si="177">B47</f>
        <v>24</v>
      </c>
      <c r="AA47" s="57">
        <f t="shared" ref="AA47:AA53" si="178">AB47+AD47+AF47+AH47</f>
        <v>0</v>
      </c>
      <c r="AB47" s="7">
        <f t="shared" ref="AB47:AB53" si="179">D47</f>
        <v>0</v>
      </c>
      <c r="AC47" s="7">
        <f t="shared" ref="AC47:AC53" si="180">AB47*AR47</f>
        <v>0</v>
      </c>
      <c r="AD47" s="7">
        <f>F47</f>
        <v>0</v>
      </c>
      <c r="AE47" s="7">
        <f t="shared" ref="AE47:AE53" si="181">AD47*AS47</f>
        <v>0</v>
      </c>
      <c r="AF47" s="7">
        <f>H47</f>
        <v>0</v>
      </c>
      <c r="AG47" s="7">
        <f t="shared" ref="AG47:AG53" si="182">AF47*AT47</f>
        <v>0</v>
      </c>
      <c r="AH47" s="7">
        <f>J47</f>
        <v>0</v>
      </c>
      <c r="AI47" s="7">
        <f t="shared" ref="AI47:AI53" si="183">AH47*AU47</f>
        <v>0</v>
      </c>
      <c r="AJ47" s="7">
        <f>AC47+AE47+AG47+AI47</f>
        <v>0</v>
      </c>
      <c r="AK47" s="6" t="e">
        <f>AJ47/AA47</f>
        <v>#DIV/0!</v>
      </c>
      <c r="AL47" s="70" t="str">
        <f>N47</f>
        <v>TOP2</v>
      </c>
      <c r="AM47" s="7">
        <f>O47</f>
        <v>170</v>
      </c>
      <c r="AN47" s="6">
        <f>P47</f>
        <v>0</v>
      </c>
      <c r="AO47" s="76" t="e">
        <f>(AJ47+BH47)/AN47</f>
        <v>#DIV/0!</v>
      </c>
      <c r="AP47" s="2"/>
      <c r="AR47" s="107">
        <v>1700</v>
      </c>
      <c r="AS47" s="107">
        <v>2200</v>
      </c>
      <c r="AT47" s="107">
        <v>2200</v>
      </c>
      <c r="AU47" s="107">
        <v>1400</v>
      </c>
      <c r="AV47" s="107"/>
      <c r="AW47" s="75" t="s">
        <v>5</v>
      </c>
      <c r="AX47" s="48">
        <f>B47</f>
        <v>24</v>
      </c>
      <c r="AY47" s="57">
        <f>C47</f>
        <v>0</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24</v>
      </c>
      <c r="BX47" s="119">
        <v>318</v>
      </c>
      <c r="BY47" s="178">
        <v>933800</v>
      </c>
      <c r="BZ47" s="178">
        <f t="shared" ref="BZ47:BZ54" si="188">BY47/BX47</f>
        <v>2936.4779874213837</v>
      </c>
      <c r="CA47" s="178">
        <v>507800</v>
      </c>
      <c r="CB47" s="179">
        <f t="shared" ref="CB47:CB54" si="189">CA47/BX47</f>
        <v>1596.8553459119496</v>
      </c>
      <c r="CC47" s="179">
        <v>27940</v>
      </c>
      <c r="CD47" s="179"/>
      <c r="CE47" s="180">
        <f>BY47+CA47+CC47+CD47</f>
        <v>1469540</v>
      </c>
      <c r="CF47" s="181">
        <f>CE47/BX47</f>
        <v>4621.1949685534591</v>
      </c>
      <c r="CG47" s="291">
        <v>131</v>
      </c>
      <c r="CH47" s="291">
        <v>45</v>
      </c>
      <c r="CI47" s="291">
        <v>0</v>
      </c>
      <c r="CJ47" s="291">
        <f>SUM(CG47:CI47)</f>
        <v>176</v>
      </c>
      <c r="CK47" s="182">
        <f t="shared" ref="CK47:CK54" si="190">CE47/CJ47</f>
        <v>8349.6590909090901</v>
      </c>
      <c r="CM47" s="321">
        <v>20.399999999999999</v>
      </c>
      <c r="CN47" s="321">
        <v>28.9</v>
      </c>
      <c r="CO47" s="578">
        <v>5</v>
      </c>
      <c r="CP47" s="578">
        <v>5</v>
      </c>
      <c r="CQ47" s="578">
        <v>5</v>
      </c>
      <c r="CR47" s="356">
        <f>SUM(CO47:CQ47)/3</f>
        <v>5</v>
      </c>
      <c r="CT47" s="355" t="s">
        <v>180</v>
      </c>
      <c r="CU47" s="3"/>
      <c r="CV47" s="354">
        <v>5</v>
      </c>
      <c r="DA47" s="326">
        <v>20.2</v>
      </c>
      <c r="DB47" s="326">
        <v>28.9</v>
      </c>
      <c r="DC47" s="578">
        <v>5</v>
      </c>
      <c r="DD47" s="579">
        <v>3</v>
      </c>
      <c r="DE47" s="579">
        <v>3</v>
      </c>
      <c r="DF47" s="356">
        <f>SUM(DC47:DE47)/3</f>
        <v>3.6666666666666665</v>
      </c>
      <c r="DH47" s="355" t="s">
        <v>180</v>
      </c>
      <c r="DI47" s="3"/>
      <c r="DJ47" s="354">
        <v>5</v>
      </c>
    </row>
    <row r="48" spans="1:118" ht="23.5" customHeight="1">
      <c r="A48" s="77" t="s">
        <v>6</v>
      </c>
      <c r="B48" s="68">
        <v>25</v>
      </c>
      <c r="C48" s="57">
        <f t="shared" si="172"/>
        <v>0</v>
      </c>
      <c r="D48" s="54"/>
      <c r="E48" s="7">
        <f t="shared" si="173"/>
        <v>0</v>
      </c>
      <c r="F48" s="54"/>
      <c r="G48" s="7">
        <f t="shared" si="174"/>
        <v>0</v>
      </c>
      <c r="H48" s="54"/>
      <c r="I48" s="6">
        <f t="shared" si="175"/>
        <v>0</v>
      </c>
      <c r="J48" s="54"/>
      <c r="K48" s="6">
        <f t="shared" si="176"/>
        <v>0</v>
      </c>
      <c r="L48" s="6">
        <f t="shared" ref="L48:L53" si="191">E48+G48+I48+K48</f>
        <v>0</v>
      </c>
      <c r="M48" s="6" t="e">
        <f t="shared" ref="M48:M53" si="192">L48/C48</f>
        <v>#DIV/0!</v>
      </c>
      <c r="N48" s="70" t="s">
        <v>96</v>
      </c>
      <c r="O48" s="54">
        <v>150</v>
      </c>
      <c r="P48" s="54"/>
      <c r="Q48" s="76" t="e">
        <f t="shared" ref="Q48:Q54" si="193">L48/P48</f>
        <v>#DIV/0!</v>
      </c>
      <c r="R48" s="2"/>
      <c r="T48" s="107">
        <v>3300</v>
      </c>
      <c r="U48" s="107">
        <v>3800</v>
      </c>
      <c r="V48" s="107">
        <v>4800</v>
      </c>
      <c r="W48" s="107">
        <v>2000</v>
      </c>
      <c r="X48" s="107"/>
      <c r="Y48" s="77" t="s">
        <v>6</v>
      </c>
      <c r="Z48" s="48">
        <f t="shared" si="177"/>
        <v>25</v>
      </c>
      <c r="AA48" s="57">
        <f t="shared" si="178"/>
        <v>0</v>
      </c>
      <c r="AB48" s="7">
        <f t="shared" si="179"/>
        <v>0</v>
      </c>
      <c r="AC48" s="7">
        <f t="shared" si="180"/>
        <v>0</v>
      </c>
      <c r="AD48" s="7">
        <f t="shared" ref="AD48:AD53" si="194">F48</f>
        <v>0</v>
      </c>
      <c r="AE48" s="7">
        <f t="shared" si="181"/>
        <v>0</v>
      </c>
      <c r="AF48" s="7">
        <f t="shared" ref="AF48:AF53" si="195">H48</f>
        <v>0</v>
      </c>
      <c r="AG48" s="7">
        <f t="shared" si="182"/>
        <v>0</v>
      </c>
      <c r="AH48" s="7">
        <f t="shared" ref="AH48:AH53" si="196">J48</f>
        <v>0</v>
      </c>
      <c r="AI48" s="7">
        <f t="shared" si="183"/>
        <v>0</v>
      </c>
      <c r="AJ48" s="7">
        <f t="shared" ref="AJ48:AJ53" si="197">AC48+AE48+AG48+AI48</f>
        <v>0</v>
      </c>
      <c r="AK48" s="6" t="e">
        <f t="shared" ref="AK48:AK53" si="198">AJ48/AA48</f>
        <v>#DIV/0!</v>
      </c>
      <c r="AL48" s="70" t="str">
        <f t="shared" ref="AL48:AN53" si="199">N48</f>
        <v>ON2</v>
      </c>
      <c r="AM48" s="7">
        <f t="shared" si="199"/>
        <v>150</v>
      </c>
      <c r="AN48" s="6">
        <f t="shared" si="199"/>
        <v>0</v>
      </c>
      <c r="AO48" s="76" t="e">
        <f t="shared" ref="AO48:AO53" si="200">(AJ48+BH48)/AN48</f>
        <v>#DIV/0!</v>
      </c>
      <c r="AP48" s="2"/>
      <c r="AR48" s="107">
        <v>1700</v>
      </c>
      <c r="AS48" s="107">
        <v>2200</v>
      </c>
      <c r="AT48" s="107">
        <v>2200</v>
      </c>
      <c r="AU48" s="107">
        <v>1400</v>
      </c>
      <c r="AV48" s="107"/>
      <c r="AW48" s="77" t="s">
        <v>6</v>
      </c>
      <c r="AX48" s="48">
        <f t="shared" ref="AX48:AY54" si="201">B48</f>
        <v>25</v>
      </c>
      <c r="AY48" s="57">
        <f t="shared" si="201"/>
        <v>0</v>
      </c>
      <c r="AZ48" s="54">
        <v>22</v>
      </c>
      <c r="BA48" s="7">
        <f t="shared" si="184"/>
        <v>0</v>
      </c>
      <c r="BB48" s="54">
        <v>10</v>
      </c>
      <c r="BC48" s="7">
        <f t="shared" si="185"/>
        <v>0</v>
      </c>
      <c r="BD48" s="54">
        <v>6</v>
      </c>
      <c r="BE48" s="6">
        <f t="shared" si="186"/>
        <v>0</v>
      </c>
      <c r="BF48" s="54"/>
      <c r="BG48" s="6">
        <f t="shared" si="187"/>
        <v>0</v>
      </c>
      <c r="BH48" s="6">
        <f t="shared" ref="BH48:BI54" si="202">L48</f>
        <v>0</v>
      </c>
      <c r="BI48" s="6" t="e">
        <f t="shared" si="202"/>
        <v>#DIV/0!</v>
      </c>
      <c r="BJ48" s="6">
        <f t="shared" ref="BJ48:BK54" si="203">AJ48</f>
        <v>0</v>
      </c>
      <c r="BK48" s="7" t="e">
        <f t="shared" si="203"/>
        <v>#DIV/0!</v>
      </c>
      <c r="BL48" s="101">
        <f t="shared" ref="BL48:BM53" si="204">BH48+BJ48</f>
        <v>0</v>
      </c>
      <c r="BM48" s="90" t="e">
        <f t="shared" si="204"/>
        <v>#DIV/0!</v>
      </c>
      <c r="BN48" s="90"/>
      <c r="BO48" s="76" t="e">
        <f t="shared" ref="BO48:BO54" si="205">Q48+AO48</f>
        <v>#DIV/0!</v>
      </c>
      <c r="BP48" s="2"/>
      <c r="BR48" s="55"/>
      <c r="BS48" s="55"/>
      <c r="BT48" s="55"/>
      <c r="BU48" s="55"/>
      <c r="BV48" s="173" t="s">
        <v>6</v>
      </c>
      <c r="BW48" s="190">
        <f t="shared" ref="BW48:BW53" si="206">AX48</f>
        <v>25</v>
      </c>
      <c r="BX48" s="119">
        <v>225</v>
      </c>
      <c r="BY48" s="178">
        <v>623750</v>
      </c>
      <c r="BZ48" s="178">
        <f t="shared" si="188"/>
        <v>2772.2222222222222</v>
      </c>
      <c r="CA48" s="179">
        <v>339050</v>
      </c>
      <c r="CB48" s="179">
        <f t="shared" si="189"/>
        <v>1506.8888888888889</v>
      </c>
      <c r="CC48" s="179">
        <v>16060</v>
      </c>
      <c r="CD48" s="179"/>
      <c r="CE48" s="180">
        <f t="shared" ref="CE48:CE53" si="207">BY48+CA48+CC48+CD48</f>
        <v>978860</v>
      </c>
      <c r="CF48" s="181">
        <f t="shared" ref="CF48:CF53" si="208">CE48/BX48</f>
        <v>4350.4888888888891</v>
      </c>
      <c r="CG48" s="291">
        <v>110</v>
      </c>
      <c r="CH48" s="847">
        <v>33</v>
      </c>
      <c r="CI48" s="842">
        <v>34.5</v>
      </c>
      <c r="CJ48" s="291">
        <f t="shared" ref="CJ48:CJ53" si="209">SUM(CG48:CI48)</f>
        <v>177.5</v>
      </c>
      <c r="CK48" s="182">
        <f t="shared" si="190"/>
        <v>5514.7042253521131</v>
      </c>
      <c r="CM48" s="321">
        <v>23</v>
      </c>
      <c r="CN48" s="321">
        <v>28.2</v>
      </c>
      <c r="CO48" s="579">
        <v>3</v>
      </c>
      <c r="CP48" s="579">
        <v>3</v>
      </c>
      <c r="CQ48" s="579">
        <v>3</v>
      </c>
      <c r="CR48" s="356">
        <f t="shared" ref="CR48:CR53" si="210">SUM(CO48:CQ48)/3</f>
        <v>3</v>
      </c>
      <c r="CT48" s="42" t="s">
        <v>181</v>
      </c>
      <c r="CV48" s="1">
        <v>4</v>
      </c>
      <c r="DA48" s="326">
        <v>21.5</v>
      </c>
      <c r="DB48" s="326">
        <v>28.3</v>
      </c>
      <c r="DC48" s="579">
        <v>3</v>
      </c>
      <c r="DD48" s="579">
        <v>3</v>
      </c>
      <c r="DE48" s="579">
        <v>3</v>
      </c>
      <c r="DF48" s="356">
        <f t="shared" ref="DF48:DF53" si="211">SUM(DC48:DE48)/3</f>
        <v>3</v>
      </c>
      <c r="DH48" s="42" t="s">
        <v>181</v>
      </c>
      <c r="DJ48" s="1">
        <v>4</v>
      </c>
    </row>
    <row r="49" spans="1:117" ht="23.5" customHeight="1">
      <c r="A49" s="77" t="s">
        <v>7</v>
      </c>
      <c r="B49" s="68">
        <v>26</v>
      </c>
      <c r="C49" s="57">
        <f t="shared" si="172"/>
        <v>0</v>
      </c>
      <c r="D49" s="54"/>
      <c r="E49" s="7">
        <f t="shared" si="173"/>
        <v>0</v>
      </c>
      <c r="F49" s="54"/>
      <c r="G49" s="7">
        <f t="shared" si="174"/>
        <v>0</v>
      </c>
      <c r="H49" s="54"/>
      <c r="I49" s="6">
        <f t="shared" si="175"/>
        <v>0</v>
      </c>
      <c r="J49" s="54"/>
      <c r="K49" s="6">
        <f t="shared" si="176"/>
        <v>0</v>
      </c>
      <c r="L49" s="6">
        <f t="shared" si="191"/>
        <v>0</v>
      </c>
      <c r="M49" s="6" t="e">
        <f t="shared" si="192"/>
        <v>#DIV/0!</v>
      </c>
      <c r="N49" s="70" t="s">
        <v>96</v>
      </c>
      <c r="O49" s="54">
        <v>150</v>
      </c>
      <c r="P49" s="54"/>
      <c r="Q49" s="76" t="e">
        <f t="shared" si="193"/>
        <v>#DIV/0!</v>
      </c>
      <c r="R49" s="2"/>
      <c r="T49" s="107">
        <v>3300</v>
      </c>
      <c r="U49" s="107">
        <v>3800</v>
      </c>
      <c r="V49" s="107">
        <v>4800</v>
      </c>
      <c r="W49" s="107">
        <v>2000</v>
      </c>
      <c r="X49" s="107"/>
      <c r="Y49" s="77" t="s">
        <v>7</v>
      </c>
      <c r="Z49" s="48">
        <f t="shared" si="177"/>
        <v>26</v>
      </c>
      <c r="AA49" s="57">
        <f t="shared" si="178"/>
        <v>0</v>
      </c>
      <c r="AB49" s="7">
        <f t="shared" si="179"/>
        <v>0</v>
      </c>
      <c r="AC49" s="7">
        <f t="shared" si="180"/>
        <v>0</v>
      </c>
      <c r="AD49" s="7">
        <f t="shared" si="194"/>
        <v>0</v>
      </c>
      <c r="AE49" s="7">
        <f t="shared" si="181"/>
        <v>0</v>
      </c>
      <c r="AF49" s="7">
        <f t="shared" si="195"/>
        <v>0</v>
      </c>
      <c r="AG49" s="7">
        <f t="shared" si="182"/>
        <v>0</v>
      </c>
      <c r="AH49" s="7">
        <f t="shared" si="196"/>
        <v>0</v>
      </c>
      <c r="AI49" s="7">
        <f t="shared" si="183"/>
        <v>0</v>
      </c>
      <c r="AJ49" s="7">
        <f t="shared" si="197"/>
        <v>0</v>
      </c>
      <c r="AK49" s="6" t="e">
        <f t="shared" si="198"/>
        <v>#DIV/0!</v>
      </c>
      <c r="AL49" s="70" t="str">
        <f t="shared" si="199"/>
        <v>ON2</v>
      </c>
      <c r="AM49" s="7">
        <f t="shared" si="199"/>
        <v>150</v>
      </c>
      <c r="AN49" s="6">
        <f t="shared" si="199"/>
        <v>0</v>
      </c>
      <c r="AO49" s="76" t="e">
        <f t="shared" si="200"/>
        <v>#DIV/0!</v>
      </c>
      <c r="AP49" s="2"/>
      <c r="AR49" s="107">
        <v>1700</v>
      </c>
      <c r="AS49" s="107">
        <v>2200</v>
      </c>
      <c r="AT49" s="107">
        <v>2200</v>
      </c>
      <c r="AU49" s="107">
        <v>1400</v>
      </c>
      <c r="AV49" s="107"/>
      <c r="AW49" s="77" t="s">
        <v>7</v>
      </c>
      <c r="AX49" s="48">
        <f t="shared" si="201"/>
        <v>26</v>
      </c>
      <c r="AY49" s="57">
        <f t="shared" si="201"/>
        <v>0</v>
      </c>
      <c r="AZ49" s="54">
        <v>22</v>
      </c>
      <c r="BA49" s="7">
        <f t="shared" si="184"/>
        <v>0</v>
      </c>
      <c r="BB49" s="54">
        <v>10</v>
      </c>
      <c r="BC49" s="7">
        <f t="shared" si="185"/>
        <v>0</v>
      </c>
      <c r="BD49" s="54">
        <v>6</v>
      </c>
      <c r="BE49" s="6">
        <f t="shared" si="186"/>
        <v>0</v>
      </c>
      <c r="BF49" s="54"/>
      <c r="BG49" s="6">
        <f t="shared" si="187"/>
        <v>0</v>
      </c>
      <c r="BH49" s="6">
        <f t="shared" si="202"/>
        <v>0</v>
      </c>
      <c r="BI49" s="6" t="e">
        <f t="shared" si="202"/>
        <v>#DIV/0!</v>
      </c>
      <c r="BJ49" s="6">
        <f t="shared" si="203"/>
        <v>0</v>
      </c>
      <c r="BK49" s="7" t="e">
        <f t="shared" si="203"/>
        <v>#DIV/0!</v>
      </c>
      <c r="BL49" s="101">
        <f t="shared" si="204"/>
        <v>0</v>
      </c>
      <c r="BM49" s="90" t="e">
        <f t="shared" si="204"/>
        <v>#DIV/0!</v>
      </c>
      <c r="BN49" s="90"/>
      <c r="BO49" s="76" t="e">
        <f t="shared" si="205"/>
        <v>#DIV/0!</v>
      </c>
      <c r="BP49" s="2"/>
      <c r="BR49" s="55"/>
      <c r="BS49" s="55"/>
      <c r="BT49" s="55"/>
      <c r="BU49" s="55"/>
      <c r="BV49" s="173" t="s">
        <v>7</v>
      </c>
      <c r="BW49" s="190">
        <f t="shared" si="206"/>
        <v>26</v>
      </c>
      <c r="BX49" s="119">
        <v>192</v>
      </c>
      <c r="BY49" s="178">
        <v>573750</v>
      </c>
      <c r="BZ49" s="178">
        <f t="shared" si="188"/>
        <v>2988.28125</v>
      </c>
      <c r="CA49" s="801">
        <v>288750</v>
      </c>
      <c r="CB49" s="179">
        <f t="shared" si="189"/>
        <v>1503.90625</v>
      </c>
      <c r="CC49" s="179">
        <v>1650</v>
      </c>
      <c r="CD49" s="179"/>
      <c r="CE49" s="180">
        <f t="shared" si="207"/>
        <v>864150</v>
      </c>
      <c r="CF49" s="181">
        <f t="shared" si="208"/>
        <v>4500.78125</v>
      </c>
      <c r="CG49" s="291">
        <v>105.5</v>
      </c>
      <c r="CH49" s="847">
        <v>33</v>
      </c>
      <c r="CI49" s="842">
        <v>34.5</v>
      </c>
      <c r="CJ49" s="291">
        <f t="shared" si="209"/>
        <v>173</v>
      </c>
      <c r="CK49" s="182">
        <f t="shared" si="190"/>
        <v>4995.0867052023123</v>
      </c>
      <c r="CM49" s="321">
        <v>22.8</v>
      </c>
      <c r="CN49" s="321">
        <v>29.1</v>
      </c>
      <c r="CO49" s="579">
        <v>3</v>
      </c>
      <c r="CP49" s="556">
        <v>1</v>
      </c>
      <c r="CQ49" s="578">
        <v>5</v>
      </c>
      <c r="CR49" s="356">
        <f t="shared" si="210"/>
        <v>3</v>
      </c>
      <c r="CT49" s="42" t="s">
        <v>185</v>
      </c>
      <c r="CV49" s="1">
        <v>3</v>
      </c>
      <c r="DA49" s="326">
        <v>22.3</v>
      </c>
      <c r="DB49" s="326">
        <v>25.2</v>
      </c>
      <c r="DC49" s="556">
        <v>1</v>
      </c>
      <c r="DD49" s="556">
        <v>1</v>
      </c>
      <c r="DE49" s="556">
        <v>1</v>
      </c>
      <c r="DF49" s="356">
        <f t="shared" si="211"/>
        <v>1</v>
      </c>
      <c r="DH49" s="42" t="s">
        <v>185</v>
      </c>
      <c r="DJ49" s="1">
        <v>3</v>
      </c>
    </row>
    <row r="50" spans="1:117" ht="23.5" customHeight="1">
      <c r="A50" s="77" t="s">
        <v>8</v>
      </c>
      <c r="B50" s="68">
        <v>27</v>
      </c>
      <c r="C50" s="57">
        <f t="shared" si="172"/>
        <v>0</v>
      </c>
      <c r="D50" s="54"/>
      <c r="E50" s="7">
        <f t="shared" si="173"/>
        <v>0</v>
      </c>
      <c r="F50" s="54"/>
      <c r="G50" s="7">
        <f t="shared" si="174"/>
        <v>0</v>
      </c>
      <c r="H50" s="54"/>
      <c r="I50" s="6">
        <f t="shared" si="175"/>
        <v>0</v>
      </c>
      <c r="J50" s="54"/>
      <c r="K50" s="6">
        <f t="shared" si="176"/>
        <v>0</v>
      </c>
      <c r="L50" s="6">
        <f t="shared" si="191"/>
        <v>0</v>
      </c>
      <c r="M50" s="6" t="e">
        <f t="shared" si="192"/>
        <v>#DIV/0!</v>
      </c>
      <c r="N50" s="70" t="s">
        <v>95</v>
      </c>
      <c r="O50" s="54">
        <v>150</v>
      </c>
      <c r="P50" s="54"/>
      <c r="Q50" s="76" t="e">
        <f t="shared" si="193"/>
        <v>#DIV/0!</v>
      </c>
      <c r="R50" s="2"/>
      <c r="T50" s="107">
        <v>3300</v>
      </c>
      <c r="U50" s="107">
        <v>3800</v>
      </c>
      <c r="V50" s="107">
        <v>4800</v>
      </c>
      <c r="W50" s="107">
        <v>2000</v>
      </c>
      <c r="X50" s="107"/>
      <c r="Y50" s="77" t="s">
        <v>8</v>
      </c>
      <c r="Z50" s="48">
        <f t="shared" si="177"/>
        <v>27</v>
      </c>
      <c r="AA50" s="57">
        <f t="shared" si="178"/>
        <v>0</v>
      </c>
      <c r="AB50" s="7">
        <f t="shared" si="179"/>
        <v>0</v>
      </c>
      <c r="AC50" s="7">
        <f t="shared" si="180"/>
        <v>0</v>
      </c>
      <c r="AD50" s="7">
        <f t="shared" si="194"/>
        <v>0</v>
      </c>
      <c r="AE50" s="7">
        <f t="shared" si="181"/>
        <v>0</v>
      </c>
      <c r="AF50" s="7">
        <f t="shared" si="195"/>
        <v>0</v>
      </c>
      <c r="AG50" s="7">
        <f t="shared" si="182"/>
        <v>0</v>
      </c>
      <c r="AH50" s="7">
        <f t="shared" si="196"/>
        <v>0</v>
      </c>
      <c r="AI50" s="7">
        <f t="shared" si="183"/>
        <v>0</v>
      </c>
      <c r="AJ50" s="7">
        <f t="shared" si="197"/>
        <v>0</v>
      </c>
      <c r="AK50" s="6" t="e">
        <f t="shared" si="198"/>
        <v>#DIV/0!</v>
      </c>
      <c r="AL50" s="70" t="str">
        <f t="shared" si="199"/>
        <v>ON2</v>
      </c>
      <c r="AM50" s="7">
        <f t="shared" si="199"/>
        <v>150</v>
      </c>
      <c r="AN50" s="6">
        <f t="shared" si="199"/>
        <v>0</v>
      </c>
      <c r="AO50" s="76" t="e">
        <f t="shared" si="200"/>
        <v>#DIV/0!</v>
      </c>
      <c r="AP50" s="2"/>
      <c r="AR50" s="107">
        <v>1700</v>
      </c>
      <c r="AS50" s="107">
        <v>2200</v>
      </c>
      <c r="AT50" s="107">
        <v>2200</v>
      </c>
      <c r="AU50" s="107">
        <v>1400</v>
      </c>
      <c r="AV50" s="107"/>
      <c r="AW50" s="77" t="s">
        <v>8</v>
      </c>
      <c r="AX50" s="48">
        <f t="shared" si="201"/>
        <v>27</v>
      </c>
      <c r="AY50" s="57">
        <f t="shared" si="201"/>
        <v>0</v>
      </c>
      <c r="AZ50" s="54">
        <v>10</v>
      </c>
      <c r="BA50" s="7">
        <f t="shared" si="184"/>
        <v>0</v>
      </c>
      <c r="BB50" s="54">
        <v>24</v>
      </c>
      <c r="BC50" s="7">
        <f t="shared" si="185"/>
        <v>0</v>
      </c>
      <c r="BD50" s="54">
        <v>12</v>
      </c>
      <c r="BE50" s="6">
        <f t="shared" si="186"/>
        <v>0</v>
      </c>
      <c r="BF50" s="54"/>
      <c r="BG50" s="6">
        <f t="shared" si="187"/>
        <v>0</v>
      </c>
      <c r="BH50" s="6">
        <f t="shared" si="202"/>
        <v>0</v>
      </c>
      <c r="BI50" s="6" t="e">
        <f t="shared" si="202"/>
        <v>#DIV/0!</v>
      </c>
      <c r="BJ50" s="6">
        <f t="shared" si="203"/>
        <v>0</v>
      </c>
      <c r="BK50" s="7" t="e">
        <f t="shared" si="203"/>
        <v>#DIV/0!</v>
      </c>
      <c r="BL50" s="101">
        <f t="shared" si="204"/>
        <v>0</v>
      </c>
      <c r="BM50" s="90" t="e">
        <f t="shared" si="204"/>
        <v>#DIV/0!</v>
      </c>
      <c r="BN50" s="90"/>
      <c r="BO50" s="76" t="e">
        <f t="shared" si="205"/>
        <v>#DIV/0!</v>
      </c>
      <c r="BP50" s="2"/>
      <c r="BR50" s="55"/>
      <c r="BS50" s="55"/>
      <c r="BT50" s="55"/>
      <c r="BU50" s="55"/>
      <c r="BV50" s="173" t="s">
        <v>8</v>
      </c>
      <c r="BW50" s="190">
        <f t="shared" si="206"/>
        <v>27</v>
      </c>
      <c r="BX50" s="119">
        <v>136</v>
      </c>
      <c r="BY50" s="178">
        <v>422750</v>
      </c>
      <c r="BZ50" s="178">
        <f t="shared" si="188"/>
        <v>3108.455882352941</v>
      </c>
      <c r="CA50" s="801">
        <v>221050</v>
      </c>
      <c r="CB50" s="179">
        <f t="shared" si="189"/>
        <v>1625.3676470588234</v>
      </c>
      <c r="CC50" s="179">
        <v>4960</v>
      </c>
      <c r="CD50" s="179"/>
      <c r="CE50" s="180">
        <f t="shared" si="207"/>
        <v>648760</v>
      </c>
      <c r="CF50" s="181">
        <f t="shared" si="208"/>
        <v>4770.2941176470586</v>
      </c>
      <c r="CG50" s="291">
        <v>108.25</v>
      </c>
      <c r="CH50" s="847">
        <v>33</v>
      </c>
      <c r="CI50" s="842">
        <v>34.03</v>
      </c>
      <c r="CJ50" s="291">
        <f t="shared" si="209"/>
        <v>175.28</v>
      </c>
      <c r="CK50" s="182">
        <f t="shared" si="190"/>
        <v>3701.2779552715656</v>
      </c>
      <c r="CM50" s="321">
        <v>23.4</v>
      </c>
      <c r="CN50" s="321">
        <v>30.1</v>
      </c>
      <c r="CO50" s="578">
        <v>5</v>
      </c>
      <c r="CP50" s="556">
        <v>1</v>
      </c>
      <c r="CQ50" s="556">
        <v>1</v>
      </c>
      <c r="CR50" s="356">
        <f t="shared" si="210"/>
        <v>2.3333333333333335</v>
      </c>
      <c r="CT50" s="42" t="s">
        <v>177</v>
      </c>
      <c r="CV50" s="1">
        <v>2</v>
      </c>
      <c r="DA50" s="326">
        <v>19.5</v>
      </c>
      <c r="DB50" s="326">
        <v>28.5</v>
      </c>
      <c r="DC50" s="578">
        <v>5</v>
      </c>
      <c r="DD50" s="578">
        <v>5</v>
      </c>
      <c r="DE50" s="579">
        <v>3</v>
      </c>
      <c r="DF50" s="356">
        <f t="shared" si="211"/>
        <v>4.333333333333333</v>
      </c>
      <c r="DH50" s="42" t="s">
        <v>177</v>
      </c>
      <c r="DJ50" s="1">
        <v>2</v>
      </c>
    </row>
    <row r="51" spans="1:117" ht="23.5" customHeight="1">
      <c r="A51" s="77" t="s">
        <v>9</v>
      </c>
      <c r="B51" s="68">
        <v>28</v>
      </c>
      <c r="C51" s="57">
        <f t="shared" si="172"/>
        <v>0</v>
      </c>
      <c r="D51" s="54"/>
      <c r="E51" s="7">
        <f t="shared" si="173"/>
        <v>0</v>
      </c>
      <c r="F51" s="54"/>
      <c r="G51" s="7">
        <f t="shared" si="174"/>
        <v>0</v>
      </c>
      <c r="H51" s="54"/>
      <c r="I51" s="6">
        <f t="shared" si="175"/>
        <v>0</v>
      </c>
      <c r="J51" s="54"/>
      <c r="K51" s="6">
        <f t="shared" si="176"/>
        <v>0</v>
      </c>
      <c r="L51" s="6">
        <f t="shared" si="191"/>
        <v>0</v>
      </c>
      <c r="M51" s="6" t="e">
        <f t="shared" si="192"/>
        <v>#DIV/0!</v>
      </c>
      <c r="N51" s="70" t="s">
        <v>95</v>
      </c>
      <c r="O51" s="54">
        <v>150</v>
      </c>
      <c r="P51" s="54"/>
      <c r="Q51" s="76" t="e">
        <f t="shared" si="193"/>
        <v>#DIV/0!</v>
      </c>
      <c r="R51" s="2"/>
      <c r="T51" s="107">
        <v>3300</v>
      </c>
      <c r="U51" s="107">
        <v>3800</v>
      </c>
      <c r="V51" s="107">
        <v>4800</v>
      </c>
      <c r="W51" s="107">
        <v>2000</v>
      </c>
      <c r="X51" s="107"/>
      <c r="Y51" s="77" t="s">
        <v>9</v>
      </c>
      <c r="Z51" s="48">
        <f t="shared" si="177"/>
        <v>28</v>
      </c>
      <c r="AA51" s="57">
        <f t="shared" si="178"/>
        <v>0</v>
      </c>
      <c r="AB51" s="7">
        <f t="shared" si="179"/>
        <v>0</v>
      </c>
      <c r="AC51" s="7">
        <f t="shared" si="180"/>
        <v>0</v>
      </c>
      <c r="AD51" s="7">
        <f t="shared" si="194"/>
        <v>0</v>
      </c>
      <c r="AE51" s="7">
        <f t="shared" si="181"/>
        <v>0</v>
      </c>
      <c r="AF51" s="7">
        <f t="shared" si="195"/>
        <v>0</v>
      </c>
      <c r="AG51" s="7">
        <f t="shared" si="182"/>
        <v>0</v>
      </c>
      <c r="AH51" s="7">
        <f t="shared" si="196"/>
        <v>0</v>
      </c>
      <c r="AI51" s="7">
        <f t="shared" si="183"/>
        <v>0</v>
      </c>
      <c r="AJ51" s="7">
        <f t="shared" si="197"/>
        <v>0</v>
      </c>
      <c r="AK51" s="6" t="e">
        <f t="shared" si="198"/>
        <v>#DIV/0!</v>
      </c>
      <c r="AL51" s="70" t="str">
        <f t="shared" si="199"/>
        <v>ON2</v>
      </c>
      <c r="AM51" s="7">
        <f t="shared" si="199"/>
        <v>150</v>
      </c>
      <c r="AN51" s="6">
        <f t="shared" si="199"/>
        <v>0</v>
      </c>
      <c r="AO51" s="76" t="e">
        <f t="shared" si="200"/>
        <v>#DIV/0!</v>
      </c>
      <c r="AP51" s="2"/>
      <c r="AR51" s="107">
        <v>1700</v>
      </c>
      <c r="AS51" s="107">
        <v>2200</v>
      </c>
      <c r="AT51" s="107">
        <v>2200</v>
      </c>
      <c r="AU51" s="107">
        <v>1400</v>
      </c>
      <c r="AV51" s="107"/>
      <c r="AW51" s="77" t="s">
        <v>9</v>
      </c>
      <c r="AX51" s="48">
        <f t="shared" si="201"/>
        <v>28</v>
      </c>
      <c r="AY51" s="57">
        <f t="shared" si="201"/>
        <v>0</v>
      </c>
      <c r="AZ51" s="54">
        <v>10</v>
      </c>
      <c r="BA51" s="7">
        <f t="shared" si="184"/>
        <v>0</v>
      </c>
      <c r="BB51" s="54">
        <v>24</v>
      </c>
      <c r="BC51" s="7">
        <f t="shared" si="185"/>
        <v>0</v>
      </c>
      <c r="BD51" s="54">
        <v>12</v>
      </c>
      <c r="BE51" s="6">
        <f t="shared" si="186"/>
        <v>0</v>
      </c>
      <c r="BF51" s="54"/>
      <c r="BG51" s="6">
        <f t="shared" si="187"/>
        <v>0</v>
      </c>
      <c r="BH51" s="6">
        <f t="shared" si="202"/>
        <v>0</v>
      </c>
      <c r="BI51" s="6" t="e">
        <f t="shared" si="202"/>
        <v>#DIV/0!</v>
      </c>
      <c r="BJ51" s="6">
        <f t="shared" si="203"/>
        <v>0</v>
      </c>
      <c r="BK51" s="7" t="e">
        <f t="shared" si="203"/>
        <v>#DIV/0!</v>
      </c>
      <c r="BL51" s="101">
        <f t="shared" si="204"/>
        <v>0</v>
      </c>
      <c r="BM51" s="90" t="e">
        <f t="shared" si="204"/>
        <v>#DIV/0!</v>
      </c>
      <c r="BN51" s="90"/>
      <c r="BO51" s="76" t="e">
        <f t="shared" si="205"/>
        <v>#DIV/0!</v>
      </c>
      <c r="BP51" s="2"/>
      <c r="BR51" s="55"/>
      <c r="BS51" s="55"/>
      <c r="BT51" s="55"/>
      <c r="BU51" s="55"/>
      <c r="BV51" s="173" t="s">
        <v>9</v>
      </c>
      <c r="BW51" s="190">
        <f t="shared" si="206"/>
        <v>28</v>
      </c>
      <c r="BX51" s="119">
        <v>312</v>
      </c>
      <c r="BY51" s="178">
        <v>945050</v>
      </c>
      <c r="BZ51" s="178">
        <f t="shared" si="188"/>
        <v>3029.0064102564102</v>
      </c>
      <c r="CA51" s="801">
        <v>492200</v>
      </c>
      <c r="CB51" s="179">
        <f t="shared" si="189"/>
        <v>1577.5641025641025</v>
      </c>
      <c r="CC51" s="179">
        <v>26510</v>
      </c>
      <c r="CD51" s="179"/>
      <c r="CE51" s="180">
        <f t="shared" si="207"/>
        <v>1463760</v>
      </c>
      <c r="CF51" s="181">
        <f t="shared" si="208"/>
        <v>4691.5384615384619</v>
      </c>
      <c r="CG51" s="291">
        <v>108.75</v>
      </c>
      <c r="CH51" s="847">
        <v>27</v>
      </c>
      <c r="CI51" s="842">
        <v>34.5</v>
      </c>
      <c r="CJ51" s="291">
        <f t="shared" si="209"/>
        <v>170.25</v>
      </c>
      <c r="CK51" s="182">
        <f t="shared" si="190"/>
        <v>8597.7092511013216</v>
      </c>
      <c r="CM51" s="321">
        <v>19.100000000000001</v>
      </c>
      <c r="CN51" s="321">
        <v>25.1</v>
      </c>
      <c r="CO51" s="578">
        <v>5</v>
      </c>
      <c r="CP51" s="579">
        <v>3</v>
      </c>
      <c r="CQ51" s="579">
        <v>3</v>
      </c>
      <c r="CR51" s="356">
        <f t="shared" si="210"/>
        <v>3.6666666666666665</v>
      </c>
      <c r="CT51" s="42" t="s">
        <v>178</v>
      </c>
      <c r="CV51" s="1">
        <v>1</v>
      </c>
      <c r="DA51" s="326">
        <v>19.8</v>
      </c>
      <c r="DB51" s="326">
        <v>30.6</v>
      </c>
      <c r="DC51" s="578">
        <v>5</v>
      </c>
      <c r="DD51" s="579">
        <v>3</v>
      </c>
      <c r="DE51" s="579">
        <v>3</v>
      </c>
      <c r="DF51" s="356">
        <f t="shared" si="211"/>
        <v>3.6666666666666665</v>
      </c>
      <c r="DH51" s="42" t="s">
        <v>178</v>
      </c>
      <c r="DJ51" s="1">
        <v>1</v>
      </c>
    </row>
    <row r="52" spans="1:117" ht="23.5" customHeight="1">
      <c r="A52" s="77" t="s">
        <v>10</v>
      </c>
      <c r="B52" s="68">
        <v>29</v>
      </c>
      <c r="C52" s="57">
        <f t="shared" si="172"/>
        <v>0</v>
      </c>
      <c r="D52" s="54"/>
      <c r="E52" s="7">
        <f t="shared" si="173"/>
        <v>0</v>
      </c>
      <c r="F52" s="54"/>
      <c r="G52" s="7">
        <f t="shared" si="174"/>
        <v>0</v>
      </c>
      <c r="H52" s="54"/>
      <c r="I52" s="6">
        <f t="shared" si="175"/>
        <v>0</v>
      </c>
      <c r="J52" s="54"/>
      <c r="K52" s="6">
        <f t="shared" si="176"/>
        <v>0</v>
      </c>
      <c r="L52" s="6">
        <f t="shared" si="191"/>
        <v>0</v>
      </c>
      <c r="M52" s="6" t="e">
        <f t="shared" si="192"/>
        <v>#DIV/0!</v>
      </c>
      <c r="N52" s="70" t="s">
        <v>94</v>
      </c>
      <c r="O52" s="54">
        <v>160</v>
      </c>
      <c r="P52" s="54"/>
      <c r="Q52" s="76" t="e">
        <f t="shared" si="193"/>
        <v>#DIV/0!</v>
      </c>
      <c r="R52" s="2"/>
      <c r="T52" s="107">
        <v>3300</v>
      </c>
      <c r="U52" s="107">
        <v>3800</v>
      </c>
      <c r="V52" s="107">
        <v>4800</v>
      </c>
      <c r="W52" s="107">
        <v>2000</v>
      </c>
      <c r="X52" s="107"/>
      <c r="Y52" s="77" t="s">
        <v>10</v>
      </c>
      <c r="Z52" s="48">
        <f t="shared" si="177"/>
        <v>29</v>
      </c>
      <c r="AA52" s="57">
        <f t="shared" si="178"/>
        <v>0</v>
      </c>
      <c r="AB52" s="7">
        <f t="shared" si="179"/>
        <v>0</v>
      </c>
      <c r="AC52" s="7">
        <f t="shared" si="180"/>
        <v>0</v>
      </c>
      <c r="AD52" s="7">
        <f t="shared" si="194"/>
        <v>0</v>
      </c>
      <c r="AE52" s="7">
        <f t="shared" si="181"/>
        <v>0</v>
      </c>
      <c r="AF52" s="7">
        <f t="shared" si="195"/>
        <v>0</v>
      </c>
      <c r="AG52" s="7">
        <f t="shared" si="182"/>
        <v>0</v>
      </c>
      <c r="AH52" s="7">
        <f t="shared" si="196"/>
        <v>0</v>
      </c>
      <c r="AI52" s="7">
        <f t="shared" si="183"/>
        <v>0</v>
      </c>
      <c r="AJ52" s="7">
        <f t="shared" si="197"/>
        <v>0</v>
      </c>
      <c r="AK52" s="6" t="e">
        <f t="shared" si="198"/>
        <v>#DIV/0!</v>
      </c>
      <c r="AL52" s="70" t="str">
        <f t="shared" si="199"/>
        <v>ON1</v>
      </c>
      <c r="AM52" s="7">
        <f t="shared" si="199"/>
        <v>160</v>
      </c>
      <c r="AN52" s="6">
        <f t="shared" si="199"/>
        <v>0</v>
      </c>
      <c r="AO52" s="76" t="e">
        <f t="shared" si="200"/>
        <v>#DIV/0!</v>
      </c>
      <c r="AP52" s="2"/>
      <c r="AR52" s="107">
        <v>1700</v>
      </c>
      <c r="AS52" s="107">
        <v>2200</v>
      </c>
      <c r="AT52" s="107">
        <v>2200</v>
      </c>
      <c r="AU52" s="107">
        <v>1400</v>
      </c>
      <c r="AV52" s="107"/>
      <c r="AW52" s="77" t="s">
        <v>10</v>
      </c>
      <c r="AX52" s="48">
        <f t="shared" si="201"/>
        <v>29</v>
      </c>
      <c r="AY52" s="57">
        <f t="shared" si="201"/>
        <v>0</v>
      </c>
      <c r="AZ52" s="54">
        <v>10</v>
      </c>
      <c r="BA52" s="7">
        <f t="shared" si="184"/>
        <v>0</v>
      </c>
      <c r="BB52" s="54">
        <v>24</v>
      </c>
      <c r="BC52" s="7">
        <f t="shared" si="185"/>
        <v>0</v>
      </c>
      <c r="BD52" s="54">
        <v>12</v>
      </c>
      <c r="BE52" s="6">
        <f t="shared" si="186"/>
        <v>0</v>
      </c>
      <c r="BF52" s="54"/>
      <c r="BG52" s="6">
        <f t="shared" si="187"/>
        <v>0</v>
      </c>
      <c r="BH52" s="6">
        <f t="shared" si="202"/>
        <v>0</v>
      </c>
      <c r="BI52" s="6" t="e">
        <f t="shared" si="202"/>
        <v>#DIV/0!</v>
      </c>
      <c r="BJ52" s="6">
        <f t="shared" si="203"/>
        <v>0</v>
      </c>
      <c r="BK52" s="7" t="e">
        <f t="shared" si="203"/>
        <v>#DIV/0!</v>
      </c>
      <c r="BL52" s="101">
        <f t="shared" si="204"/>
        <v>0</v>
      </c>
      <c r="BM52" s="90" t="e">
        <f t="shared" si="204"/>
        <v>#DIV/0!</v>
      </c>
      <c r="BN52" s="90"/>
      <c r="BO52" s="76" t="e">
        <f t="shared" si="205"/>
        <v>#DIV/0!</v>
      </c>
      <c r="BP52" s="2"/>
      <c r="BR52" s="55"/>
      <c r="BS52" s="55"/>
      <c r="BT52" s="55"/>
      <c r="BU52" s="55"/>
      <c r="BV52" s="173" t="s">
        <v>10</v>
      </c>
      <c r="BW52" s="190">
        <f t="shared" si="206"/>
        <v>29</v>
      </c>
      <c r="BX52" s="119">
        <v>311</v>
      </c>
      <c r="BY52" s="178">
        <v>986850</v>
      </c>
      <c r="BZ52" s="178">
        <f t="shared" si="188"/>
        <v>3173.1511254019292</v>
      </c>
      <c r="CA52" s="801">
        <v>518650</v>
      </c>
      <c r="CB52" s="179">
        <f t="shared" si="189"/>
        <v>1667.684887459807</v>
      </c>
      <c r="CC52" s="179">
        <v>48510</v>
      </c>
      <c r="CD52" s="179"/>
      <c r="CE52" s="180">
        <f t="shared" si="207"/>
        <v>1554010</v>
      </c>
      <c r="CF52" s="181">
        <f t="shared" si="208"/>
        <v>4996.8167202572349</v>
      </c>
      <c r="CG52" s="291">
        <v>140</v>
      </c>
      <c r="CH52" s="847">
        <v>39</v>
      </c>
      <c r="CI52" s="842">
        <v>17</v>
      </c>
      <c r="CJ52" s="291">
        <f t="shared" si="209"/>
        <v>196</v>
      </c>
      <c r="CK52" s="182">
        <f t="shared" si="190"/>
        <v>7928.6224489795923</v>
      </c>
      <c r="CM52" s="322">
        <v>20.2</v>
      </c>
      <c r="CN52" s="321">
        <v>24.5</v>
      </c>
      <c r="CO52" s="579">
        <v>3</v>
      </c>
      <c r="CP52" s="556">
        <v>1</v>
      </c>
      <c r="CQ52" s="556">
        <v>1</v>
      </c>
      <c r="CR52" s="356">
        <f t="shared" si="210"/>
        <v>1.6666666666666667</v>
      </c>
      <c r="CT52" s="42" t="s">
        <v>183</v>
      </c>
      <c r="CV52" s="1">
        <v>0</v>
      </c>
      <c r="DA52" s="326">
        <v>23.5</v>
      </c>
      <c r="DB52" s="326">
        <v>30.3</v>
      </c>
      <c r="DC52" s="578">
        <v>5</v>
      </c>
      <c r="DD52" s="556">
        <v>1</v>
      </c>
      <c r="DE52" s="556">
        <v>1</v>
      </c>
      <c r="DF52" s="356">
        <f t="shared" si="211"/>
        <v>2.3333333333333335</v>
      </c>
      <c r="DH52" s="42" t="s">
        <v>183</v>
      </c>
      <c r="DJ52" s="1">
        <v>0</v>
      </c>
    </row>
    <row r="53" spans="1:117" ht="23.5" customHeight="1" thickBot="1">
      <c r="A53" s="78" t="s">
        <v>11</v>
      </c>
      <c r="B53" s="68">
        <v>30</v>
      </c>
      <c r="C53" s="57">
        <f t="shared" si="172"/>
        <v>0</v>
      </c>
      <c r="D53" s="54"/>
      <c r="E53" s="7">
        <f t="shared" si="173"/>
        <v>0</v>
      </c>
      <c r="F53" s="54"/>
      <c r="G53" s="7">
        <f t="shared" si="174"/>
        <v>0</v>
      </c>
      <c r="H53" s="54"/>
      <c r="I53" s="6">
        <f t="shared" si="175"/>
        <v>0</v>
      </c>
      <c r="J53" s="54"/>
      <c r="K53" s="6">
        <f t="shared" si="176"/>
        <v>0</v>
      </c>
      <c r="L53" s="6">
        <f t="shared" si="191"/>
        <v>0</v>
      </c>
      <c r="M53" s="6" t="e">
        <f t="shared" si="192"/>
        <v>#DIV/0!</v>
      </c>
      <c r="N53" s="70" t="s">
        <v>92</v>
      </c>
      <c r="O53" s="54">
        <v>180</v>
      </c>
      <c r="P53" s="54"/>
      <c r="Q53" s="76" t="e">
        <f t="shared" si="193"/>
        <v>#DIV/0!</v>
      </c>
      <c r="R53" s="2"/>
      <c r="T53" s="107">
        <v>3300</v>
      </c>
      <c r="U53" s="107">
        <v>3800</v>
      </c>
      <c r="V53" s="107">
        <v>4800</v>
      </c>
      <c r="W53" s="107">
        <v>2000</v>
      </c>
      <c r="X53" s="107"/>
      <c r="Y53" s="78" t="s">
        <v>11</v>
      </c>
      <c r="Z53" s="48">
        <f t="shared" si="177"/>
        <v>30</v>
      </c>
      <c r="AA53" s="57">
        <f t="shared" si="178"/>
        <v>0</v>
      </c>
      <c r="AB53" s="7">
        <f t="shared" si="179"/>
        <v>0</v>
      </c>
      <c r="AC53" s="7">
        <f t="shared" si="180"/>
        <v>0</v>
      </c>
      <c r="AD53" s="7">
        <f t="shared" si="194"/>
        <v>0</v>
      </c>
      <c r="AE53" s="7">
        <f t="shared" si="181"/>
        <v>0</v>
      </c>
      <c r="AF53" s="7">
        <f t="shared" si="195"/>
        <v>0</v>
      </c>
      <c r="AG53" s="7">
        <f t="shared" si="182"/>
        <v>0</v>
      </c>
      <c r="AH53" s="7">
        <f t="shared" si="196"/>
        <v>0</v>
      </c>
      <c r="AI53" s="7">
        <f t="shared" si="183"/>
        <v>0</v>
      </c>
      <c r="AJ53" s="7">
        <f t="shared" si="197"/>
        <v>0</v>
      </c>
      <c r="AK53" s="6" t="e">
        <f t="shared" si="198"/>
        <v>#DIV/0!</v>
      </c>
      <c r="AL53" s="70" t="str">
        <f t="shared" si="199"/>
        <v>TOP1</v>
      </c>
      <c r="AM53" s="7">
        <f t="shared" si="199"/>
        <v>180</v>
      </c>
      <c r="AN53" s="6">
        <f t="shared" si="199"/>
        <v>0</v>
      </c>
      <c r="AO53" s="76" t="e">
        <f t="shared" si="200"/>
        <v>#DIV/0!</v>
      </c>
      <c r="AP53" s="2"/>
      <c r="AR53" s="107">
        <v>1700</v>
      </c>
      <c r="AS53" s="107">
        <v>2200</v>
      </c>
      <c r="AT53" s="107">
        <v>2200</v>
      </c>
      <c r="AU53" s="107">
        <v>1400</v>
      </c>
      <c r="AV53" s="107"/>
      <c r="AW53" s="78" t="s">
        <v>11</v>
      </c>
      <c r="AX53" s="48">
        <f t="shared" si="201"/>
        <v>30</v>
      </c>
      <c r="AY53" s="57">
        <f t="shared" si="201"/>
        <v>0</v>
      </c>
      <c r="AZ53" s="54">
        <v>10</v>
      </c>
      <c r="BA53" s="7">
        <f t="shared" si="184"/>
        <v>0</v>
      </c>
      <c r="BB53" s="54">
        <v>28</v>
      </c>
      <c r="BC53" s="7">
        <f t="shared" si="185"/>
        <v>0</v>
      </c>
      <c r="BD53" s="54">
        <v>12</v>
      </c>
      <c r="BE53" s="6">
        <f t="shared" si="186"/>
        <v>0</v>
      </c>
      <c r="BF53" s="54"/>
      <c r="BG53" s="6">
        <f t="shared" si="187"/>
        <v>0</v>
      </c>
      <c r="BH53" s="6">
        <f t="shared" si="202"/>
        <v>0</v>
      </c>
      <c r="BI53" s="6" t="e">
        <f t="shared" si="202"/>
        <v>#DIV/0!</v>
      </c>
      <c r="BJ53" s="6">
        <f t="shared" si="203"/>
        <v>0</v>
      </c>
      <c r="BK53" s="7" t="e">
        <f t="shared" si="203"/>
        <v>#DIV/0!</v>
      </c>
      <c r="BL53" s="101">
        <f t="shared" si="204"/>
        <v>0</v>
      </c>
      <c r="BM53" s="90" t="e">
        <f t="shared" si="204"/>
        <v>#DIV/0!</v>
      </c>
      <c r="BN53" s="90"/>
      <c r="BO53" s="76" t="e">
        <f t="shared" si="205"/>
        <v>#DIV/0!</v>
      </c>
      <c r="BP53" s="2"/>
      <c r="BR53" s="55"/>
      <c r="BS53" s="55"/>
      <c r="BT53" s="55"/>
      <c r="BU53" s="55"/>
      <c r="BV53" s="183" t="s">
        <v>11</v>
      </c>
      <c r="BW53" s="190">
        <f t="shared" si="206"/>
        <v>30</v>
      </c>
      <c r="BX53" s="119">
        <v>364</v>
      </c>
      <c r="BY53" s="178">
        <v>1046200</v>
      </c>
      <c r="BZ53" s="178">
        <f t="shared" si="188"/>
        <v>2874.1758241758243</v>
      </c>
      <c r="CA53" s="801">
        <v>556800</v>
      </c>
      <c r="CB53" s="179">
        <f t="shared" si="189"/>
        <v>1529.6703296703297</v>
      </c>
      <c r="CC53" s="179">
        <v>33990</v>
      </c>
      <c r="CD53" s="179"/>
      <c r="CE53" s="180">
        <f t="shared" si="207"/>
        <v>1636990</v>
      </c>
      <c r="CF53" s="181">
        <f t="shared" si="208"/>
        <v>4497.2252747252751</v>
      </c>
      <c r="CG53" s="291">
        <v>139.5</v>
      </c>
      <c r="CH53" s="847">
        <v>61</v>
      </c>
      <c r="CI53" s="842">
        <v>17.25</v>
      </c>
      <c r="CJ53" s="291">
        <f t="shared" si="209"/>
        <v>217.75</v>
      </c>
      <c r="CK53" s="182">
        <f t="shared" si="190"/>
        <v>7517.7497129735939</v>
      </c>
      <c r="CM53" s="323">
        <v>19.5</v>
      </c>
      <c r="CN53" s="324">
        <v>22.9</v>
      </c>
      <c r="CO53" s="556">
        <v>1</v>
      </c>
      <c r="CP53" s="579">
        <v>3</v>
      </c>
      <c r="CQ53" s="579">
        <v>3</v>
      </c>
      <c r="CR53" s="357">
        <f t="shared" si="210"/>
        <v>2.3333333333333335</v>
      </c>
      <c r="CT53" s="1" t="s">
        <v>186</v>
      </c>
      <c r="DA53" s="327">
        <v>21.7</v>
      </c>
      <c r="DB53" s="327">
        <v>28</v>
      </c>
      <c r="DC53" s="556">
        <v>1</v>
      </c>
      <c r="DD53" s="579">
        <v>3</v>
      </c>
      <c r="DE53" s="578">
        <v>5</v>
      </c>
      <c r="DF53" s="357">
        <f t="shared" si="211"/>
        <v>3</v>
      </c>
      <c r="DH53" s="1" t="s">
        <v>186</v>
      </c>
    </row>
    <row r="54" spans="1:117" s="340" customFormat="1" ht="43" customHeight="1" thickTop="1" thickBot="1">
      <c r="A54" s="1423" t="s">
        <v>16</v>
      </c>
      <c r="B54" s="1424"/>
      <c r="C54" s="336">
        <f>SUM(C47:C53)</f>
        <v>0</v>
      </c>
      <c r="D54" s="336">
        <f>SUM(D47:D53)</f>
        <v>0</v>
      </c>
      <c r="E54" s="336">
        <f t="shared" ref="E54:J54" si="212">SUM(E47:E53)</f>
        <v>0</v>
      </c>
      <c r="F54" s="336">
        <f t="shared" si="212"/>
        <v>0</v>
      </c>
      <c r="G54" s="336">
        <f t="shared" si="212"/>
        <v>0</v>
      </c>
      <c r="H54" s="336">
        <f t="shared" si="212"/>
        <v>0</v>
      </c>
      <c r="I54" s="336">
        <f t="shared" si="212"/>
        <v>0</v>
      </c>
      <c r="J54" s="336">
        <f t="shared" si="212"/>
        <v>0</v>
      </c>
      <c r="K54" s="336">
        <f>SUM(K47:K53)</f>
        <v>0</v>
      </c>
      <c r="L54" s="336">
        <f>SUM(L47:L53)</f>
        <v>0</v>
      </c>
      <c r="M54" s="336" t="e">
        <f>L54/C54</f>
        <v>#DIV/0!</v>
      </c>
      <c r="N54" s="337"/>
      <c r="O54" s="336">
        <f>SUM(O47:O53)</f>
        <v>1110</v>
      </c>
      <c r="P54" s="336">
        <f>SUM(P47:P53)</f>
        <v>0</v>
      </c>
      <c r="Q54" s="338" t="e">
        <f t="shared" si="193"/>
        <v>#DIV/0!</v>
      </c>
      <c r="R54" s="339"/>
      <c r="T54" s="340" t="s">
        <v>48</v>
      </c>
      <c r="U54" s="339">
        <f>C54/W54</f>
        <v>0</v>
      </c>
      <c r="V54" s="341" t="s">
        <v>49</v>
      </c>
      <c r="W54" s="342">
        <v>3</v>
      </c>
      <c r="Y54" s="1423" t="s">
        <v>16</v>
      </c>
      <c r="Z54" s="1424"/>
      <c r="AA54" s="343">
        <f>SUM(AA47:AA53)</f>
        <v>0</v>
      </c>
      <c r="AB54" s="343">
        <f>SUM(AB47:AB53)</f>
        <v>0</v>
      </c>
      <c r="AC54" s="343">
        <f t="shared" ref="AC54:AH54" si="213">SUM(AC47:AC53)</f>
        <v>0</v>
      </c>
      <c r="AD54" s="343">
        <f t="shared" si="213"/>
        <v>0</v>
      </c>
      <c r="AE54" s="343">
        <f t="shared" si="213"/>
        <v>0</v>
      </c>
      <c r="AF54" s="343">
        <f t="shared" si="213"/>
        <v>0</v>
      </c>
      <c r="AG54" s="343">
        <f t="shared" si="213"/>
        <v>0</v>
      </c>
      <c r="AH54" s="343">
        <f t="shared" si="213"/>
        <v>0</v>
      </c>
      <c r="AI54" s="343">
        <f>SUM(AI47:AI53)</f>
        <v>0</v>
      </c>
      <c r="AJ54" s="343">
        <f>SUM(AJ47:AJ53)</f>
        <v>0</v>
      </c>
      <c r="AK54" s="336" t="e">
        <f>AJ54/AA54</f>
        <v>#DIV/0!</v>
      </c>
      <c r="AL54" s="86"/>
      <c r="AM54" s="61">
        <f>SUM(AM47:AM53)</f>
        <v>1110</v>
      </c>
      <c r="AN54" s="61">
        <f>SUM(AN47:AN53)</f>
        <v>0</v>
      </c>
      <c r="AO54" s="76" t="e">
        <f>(AJ54+BH54)/AN54</f>
        <v>#DIV/0!</v>
      </c>
      <c r="AP54" s="339"/>
      <c r="AR54" s="340" t="s">
        <v>48</v>
      </c>
      <c r="AS54" s="339">
        <f>AA54/AU54</f>
        <v>0</v>
      </c>
      <c r="AT54" s="341" t="s">
        <v>49</v>
      </c>
      <c r="AU54" s="340">
        <f>W54</f>
        <v>3</v>
      </c>
      <c r="AW54" s="1423" t="s">
        <v>16</v>
      </c>
      <c r="AX54" s="1424"/>
      <c r="AY54" s="343">
        <f t="shared" si="201"/>
        <v>0</v>
      </c>
      <c r="AZ54" s="336">
        <f>SUM(AZ47:AZ53)</f>
        <v>84</v>
      </c>
      <c r="BA54" s="336">
        <f t="shared" ref="BA54:BF54" si="214">SUM(BA47:BA53)</f>
        <v>0</v>
      </c>
      <c r="BB54" s="336">
        <f t="shared" si="214"/>
        <v>120</v>
      </c>
      <c r="BC54" s="336">
        <f t="shared" si="214"/>
        <v>0</v>
      </c>
      <c r="BD54" s="336">
        <f t="shared" si="214"/>
        <v>60</v>
      </c>
      <c r="BE54" s="336">
        <f t="shared" si="214"/>
        <v>0</v>
      </c>
      <c r="BF54" s="336">
        <f t="shared" si="214"/>
        <v>0</v>
      </c>
      <c r="BG54" s="336">
        <f>SUM(BG47:BG53)</f>
        <v>0</v>
      </c>
      <c r="BH54" s="344">
        <f t="shared" si="202"/>
        <v>0</v>
      </c>
      <c r="BI54" s="344" t="e">
        <f t="shared" si="202"/>
        <v>#DIV/0!</v>
      </c>
      <c r="BJ54" s="344">
        <f t="shared" si="203"/>
        <v>0</v>
      </c>
      <c r="BK54" s="345" t="e">
        <f t="shared" si="203"/>
        <v>#DIV/0!</v>
      </c>
      <c r="BL54" s="336">
        <f>SUM(BL47:BL53)</f>
        <v>0</v>
      </c>
      <c r="BM54" s="346" t="e">
        <f>BI54+BK54</f>
        <v>#DIV/0!</v>
      </c>
      <c r="BN54" s="347"/>
      <c r="BO54" s="338" t="e">
        <f t="shared" si="205"/>
        <v>#DIV/0!</v>
      </c>
      <c r="BP54" s="339"/>
      <c r="BR54" s="340" t="s">
        <v>48</v>
      </c>
      <c r="BS54" s="339">
        <f>AY54/BU54</f>
        <v>0</v>
      </c>
      <c r="BT54" s="341" t="s">
        <v>49</v>
      </c>
      <c r="BU54" s="340">
        <f>W54</f>
        <v>3</v>
      </c>
      <c r="BV54" s="1423" t="s">
        <v>16</v>
      </c>
      <c r="BW54" s="1424"/>
      <c r="BX54" s="101">
        <f>SUM(BX47:BX53)</f>
        <v>1858</v>
      </c>
      <c r="BY54" s="101">
        <f>SUM(BY47:BY53)</f>
        <v>5532150</v>
      </c>
      <c r="BZ54" s="101">
        <f t="shared" si="188"/>
        <v>2977.4757804090418</v>
      </c>
      <c r="CA54" s="101">
        <f>SUM(CA47:CA53)</f>
        <v>2924300</v>
      </c>
      <c r="CB54" s="371">
        <f t="shared" si="189"/>
        <v>1573.8966630785792</v>
      </c>
      <c r="CC54" s="371">
        <f>SUM(CC47:CC53)</f>
        <v>159620</v>
      </c>
      <c r="CD54" s="371">
        <f>SUM(CD47:CD53)</f>
        <v>0</v>
      </c>
      <c r="CE54" s="180">
        <f>BY54+CA54+CC54+CD54</f>
        <v>8616070</v>
      </c>
      <c r="CF54" s="375">
        <f>CE54/BX54</f>
        <v>4637.2820236813777</v>
      </c>
      <c r="CG54" s="538">
        <f>SUM(CG47:CG53)</f>
        <v>843</v>
      </c>
      <c r="CH54" s="538">
        <f>SUM(CH47:CH53)</f>
        <v>271</v>
      </c>
      <c r="CI54" s="538">
        <f>SUM(CI47:CI53)</f>
        <v>171.78</v>
      </c>
      <c r="CJ54" s="538">
        <f>SUM(CJ47:CJ53)</f>
        <v>1285.78</v>
      </c>
      <c r="CK54" s="366">
        <f t="shared" si="190"/>
        <v>6701.0452799079158</v>
      </c>
      <c r="CL54" s="340">
        <v>7</v>
      </c>
      <c r="CM54" s="386">
        <f>SUM(CM47:CM53)/CL54</f>
        <v>21.199999999999996</v>
      </c>
      <c r="CN54" s="387">
        <f>SUM(CN47:CN53)/CL54</f>
        <v>26.971428571428568</v>
      </c>
      <c r="CO54" s="403">
        <f>SUM(CO47:CO53)/CL54</f>
        <v>3.5714285714285716</v>
      </c>
      <c r="CP54" s="403">
        <f>SUM(CP47:CP53)/CL54</f>
        <v>2.4285714285714284</v>
      </c>
      <c r="CQ54" s="403">
        <f>SUM(CQ47:CQ53)/CL54</f>
        <v>3</v>
      </c>
      <c r="CR54" s="404">
        <f>SUM(CO54:CQ54)/3</f>
        <v>3</v>
      </c>
      <c r="CS54" s="341" t="s">
        <v>196</v>
      </c>
      <c r="CT54" s="1457">
        <f>CE54/CL54</f>
        <v>1230867.142857143</v>
      </c>
      <c r="CU54" s="1458"/>
      <c r="CV54" s="1458"/>
      <c r="CW54" s="1458"/>
      <c r="CX54" s="1459"/>
      <c r="CY54" s="368" t="s">
        <v>197</v>
      </c>
      <c r="CZ54" s="340">
        <v>7</v>
      </c>
      <c r="DA54" s="386">
        <f>SUM(DA47:DA53)/CZ54</f>
        <v>21.214285714285715</v>
      </c>
      <c r="DB54" s="387">
        <f>SUM(DB47:DB53)/CZ54</f>
        <v>28.542857142857144</v>
      </c>
      <c r="DC54" s="403">
        <f>SUM(DC47:DC53)/CZ54</f>
        <v>3.5714285714285716</v>
      </c>
      <c r="DD54" s="403">
        <f>SUM(DD47:DD53)/CZ54</f>
        <v>2.7142857142857144</v>
      </c>
      <c r="DE54" s="403">
        <f>SUM(DE47:DE53)/CZ54</f>
        <v>2.7142857142857144</v>
      </c>
      <c r="DF54" s="404">
        <f>SUM(DC54:DE54)/3</f>
        <v>3</v>
      </c>
      <c r="DG54" s="340">
        <v>15</v>
      </c>
      <c r="DH54" s="1457">
        <v>1465629.4285714286</v>
      </c>
      <c r="DI54" s="1458"/>
      <c r="DJ54" s="1458"/>
      <c r="DK54" s="1458"/>
      <c r="DL54" s="1459"/>
      <c r="DM54" s="368" t="s">
        <v>197</v>
      </c>
    </row>
    <row r="55" spans="1:117"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A55" s="1420" t="str">
        <f>CM55</f>
        <v>6th week</v>
      </c>
      <c r="DB55" s="1420"/>
      <c r="DC55" s="1420"/>
      <c r="DD55" s="1420"/>
      <c r="DE55" s="1420"/>
      <c r="DF55" s="1420"/>
    </row>
    <row r="56" spans="1:117"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A56" s="331" t="s">
        <v>172</v>
      </c>
      <c r="DB56" s="332" t="s">
        <v>173</v>
      </c>
      <c r="DC56" s="65" t="s">
        <v>174</v>
      </c>
      <c r="DD56" s="65" t="s">
        <v>175</v>
      </c>
      <c r="DE56" s="65" t="s">
        <v>176</v>
      </c>
      <c r="DF56" s="333" t="s">
        <v>184</v>
      </c>
      <c r="DH56" s="1" t="s">
        <v>179</v>
      </c>
      <c r="DJ56" s="46" t="s">
        <v>182</v>
      </c>
    </row>
    <row r="57" spans="1:117" ht="23.5" customHeight="1">
      <c r="A57" s="75" t="s">
        <v>5</v>
      </c>
      <c r="B57" s="68">
        <v>31</v>
      </c>
      <c r="C57" s="57">
        <f t="shared" ref="C57:C63" si="215">D57+F57+H57+J57</f>
        <v>0</v>
      </c>
      <c r="D57" s="54"/>
      <c r="E57" s="7">
        <f t="shared" ref="E57:E63" si="216">D57*T57</f>
        <v>0</v>
      </c>
      <c r="F57" s="54"/>
      <c r="G57" s="7">
        <f t="shared" ref="G57:G63" si="217">F57*U57</f>
        <v>0</v>
      </c>
      <c r="H57" s="54"/>
      <c r="I57" s="6">
        <f t="shared" ref="I57:I63" si="218">H57*V57</f>
        <v>0</v>
      </c>
      <c r="J57" s="54"/>
      <c r="K57" s="6">
        <f t="shared" ref="K57:K63" si="219">J57*W57</f>
        <v>0</v>
      </c>
      <c r="L57" s="6">
        <f>E57+G57+I57+K57</f>
        <v>0</v>
      </c>
      <c r="M57" s="6" t="e">
        <f>L57/C57</f>
        <v>#DIV/0!</v>
      </c>
      <c r="N57" s="70" t="s">
        <v>93</v>
      </c>
      <c r="O57" s="54">
        <v>170</v>
      </c>
      <c r="P57" s="54"/>
      <c r="Q57" s="76" t="e">
        <f>L57/P57</f>
        <v>#DIV/0!</v>
      </c>
      <c r="R57" s="2"/>
      <c r="T57" s="107">
        <v>3300</v>
      </c>
      <c r="U57" s="107">
        <v>3800</v>
      </c>
      <c r="V57" s="107">
        <v>4800</v>
      </c>
      <c r="W57" s="107">
        <v>2000</v>
      </c>
      <c r="X57" s="107"/>
      <c r="Y57" s="75" t="s">
        <v>5</v>
      </c>
      <c r="Z57" s="48">
        <f t="shared" ref="Z57:Z63" si="220">B57</f>
        <v>31</v>
      </c>
      <c r="AA57" s="57">
        <f t="shared" ref="AA57:AA63" si="221">AB57+AD57+AF57+AH57</f>
        <v>0</v>
      </c>
      <c r="AB57" s="7">
        <f t="shared" ref="AB57:AB63" si="222">D57</f>
        <v>0</v>
      </c>
      <c r="AC57" s="7">
        <f t="shared" ref="AC57:AC63" si="223">AB57*AR57</f>
        <v>0</v>
      </c>
      <c r="AD57" s="7">
        <f>F57</f>
        <v>0</v>
      </c>
      <c r="AE57" s="7">
        <f t="shared" ref="AE57:AE63" si="224">AD57*AS57</f>
        <v>0</v>
      </c>
      <c r="AF57" s="7">
        <f>H57</f>
        <v>0</v>
      </c>
      <c r="AG57" s="7">
        <f t="shared" ref="AG57:AG63" si="225">AF57*AT57</f>
        <v>0</v>
      </c>
      <c r="AH57" s="7">
        <f>J57</f>
        <v>0</v>
      </c>
      <c r="AI57" s="7">
        <f t="shared" ref="AI57:AI63" si="226">AH57*AU57</f>
        <v>0</v>
      </c>
      <c r="AJ57" s="7">
        <f>AC57+AE57+AG57+AI57</f>
        <v>0</v>
      </c>
      <c r="AK57" s="6" t="e">
        <f>AJ57/AA57</f>
        <v>#DIV/0!</v>
      </c>
      <c r="AL57" s="70" t="str">
        <f>N57</f>
        <v>TOP2</v>
      </c>
      <c r="AM57" s="7">
        <f>O57</f>
        <v>170</v>
      </c>
      <c r="AN57" s="6">
        <f>P57</f>
        <v>0</v>
      </c>
      <c r="AO57" s="76" t="e">
        <f>(AJ57+BH57)/AN57</f>
        <v>#DIV/0!</v>
      </c>
      <c r="AP57" s="2"/>
      <c r="AR57" s="107">
        <v>1700</v>
      </c>
      <c r="AS57" s="107">
        <v>2200</v>
      </c>
      <c r="AT57" s="107">
        <v>2200</v>
      </c>
      <c r="AU57" s="107">
        <v>1400</v>
      </c>
      <c r="AV57" s="107"/>
      <c r="AW57" s="75" t="s">
        <v>5</v>
      </c>
      <c r="AX57" s="48">
        <f>B57</f>
        <v>31</v>
      </c>
      <c r="AY57" s="57">
        <f>C57</f>
        <v>0</v>
      </c>
      <c r="AZ57" s="54"/>
      <c r="BA57" s="7">
        <f t="shared" ref="BA57:BA63" si="227">AZ57*BR57</f>
        <v>0</v>
      </c>
      <c r="BB57" s="54"/>
      <c r="BC57" s="7">
        <f t="shared" ref="BC57:BC63" si="228">BB57*BS57</f>
        <v>0</v>
      </c>
      <c r="BD57" s="54"/>
      <c r="BE57" s="6">
        <f t="shared" ref="BE57:BE63" si="229">BD57*BT57</f>
        <v>0</v>
      </c>
      <c r="BF57" s="54"/>
      <c r="BG57" s="6">
        <f t="shared" ref="BG57:BG63" si="23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31</v>
      </c>
      <c r="BX57" s="119">
        <v>521</v>
      </c>
      <c r="BY57" s="178">
        <v>1587200</v>
      </c>
      <c r="BZ57" s="178">
        <f t="shared" ref="BZ57:BZ64" si="231">BY57/BX57</f>
        <v>3046.4491362763915</v>
      </c>
      <c r="CA57" s="178">
        <v>857200</v>
      </c>
      <c r="CB57" s="179">
        <f t="shared" ref="CB57:CB64" si="232">CA57/BX57</f>
        <v>1645.2975047984644</v>
      </c>
      <c r="CC57" s="179">
        <v>42240</v>
      </c>
      <c r="CD57" s="179"/>
      <c r="CE57" s="180">
        <f>BY57+CA57+CC57+CD57</f>
        <v>2486640</v>
      </c>
      <c r="CF57" s="181">
        <f>CE57/BX57</f>
        <v>4772.8214971209209</v>
      </c>
      <c r="CG57" s="291">
        <v>130</v>
      </c>
      <c r="CH57" s="291">
        <v>55</v>
      </c>
      <c r="CI57" s="291">
        <v>0</v>
      </c>
      <c r="CJ57" s="291">
        <f>SUM(CG57:CI57)</f>
        <v>185</v>
      </c>
      <c r="CK57" s="182">
        <f t="shared" ref="CK57:CK64" si="233">CE57/CJ57</f>
        <v>13441.297297297297</v>
      </c>
      <c r="CM57" s="326">
        <v>19.3</v>
      </c>
      <c r="CN57" s="326">
        <v>26.9</v>
      </c>
      <c r="CO57" s="579">
        <v>3</v>
      </c>
      <c r="CP57" s="579">
        <v>3</v>
      </c>
      <c r="CQ57" s="579">
        <v>3</v>
      </c>
      <c r="CR57" s="356">
        <f>SUM(CO57:CQ57)/3</f>
        <v>3</v>
      </c>
      <c r="CT57" s="355" t="s">
        <v>180</v>
      </c>
      <c r="CU57" s="3"/>
      <c r="CV57" s="354">
        <v>5</v>
      </c>
      <c r="DA57" s="326"/>
      <c r="DB57" s="326"/>
      <c r="DC57" s="334"/>
      <c r="DD57" s="334"/>
      <c r="DE57" s="334"/>
      <c r="DF57" s="356">
        <f>SUM(DC57:DE57)/3</f>
        <v>0</v>
      </c>
      <c r="DH57" s="355" t="s">
        <v>180</v>
      </c>
      <c r="DI57" s="3"/>
      <c r="DJ57" s="354">
        <v>5</v>
      </c>
    </row>
    <row r="58" spans="1:117" ht="23.5" customHeight="1">
      <c r="A58" s="77" t="s">
        <v>6</v>
      </c>
      <c r="B58" s="68"/>
      <c r="C58" s="57">
        <f t="shared" si="215"/>
        <v>0</v>
      </c>
      <c r="D58" s="54"/>
      <c r="E58" s="7">
        <f t="shared" si="216"/>
        <v>0</v>
      </c>
      <c r="F58" s="54"/>
      <c r="G58" s="7">
        <f t="shared" si="217"/>
        <v>0</v>
      </c>
      <c r="H58" s="54"/>
      <c r="I58" s="6">
        <f t="shared" si="218"/>
        <v>0</v>
      </c>
      <c r="J58" s="54"/>
      <c r="K58" s="6">
        <f t="shared" si="219"/>
        <v>0</v>
      </c>
      <c r="L58" s="6">
        <f t="shared" ref="L58:L63" si="234">E58+G58+I58+K58</f>
        <v>0</v>
      </c>
      <c r="M58" s="6" t="e">
        <f t="shared" ref="M58:M63" si="235">L58/C58</f>
        <v>#DIV/0!</v>
      </c>
      <c r="N58" s="70" t="s">
        <v>96</v>
      </c>
      <c r="O58" s="54">
        <v>150</v>
      </c>
      <c r="P58" s="54"/>
      <c r="Q58" s="76" t="e">
        <f t="shared" ref="Q58:Q64" si="236">L58/P58</f>
        <v>#DIV/0!</v>
      </c>
      <c r="R58" s="2"/>
      <c r="T58" s="107">
        <v>3300</v>
      </c>
      <c r="U58" s="107">
        <v>3800</v>
      </c>
      <c r="V58" s="107">
        <v>4800</v>
      </c>
      <c r="W58" s="107">
        <v>2000</v>
      </c>
      <c r="X58" s="107"/>
      <c r="Y58" s="77" t="s">
        <v>6</v>
      </c>
      <c r="Z58" s="48">
        <f t="shared" si="220"/>
        <v>0</v>
      </c>
      <c r="AA58" s="57">
        <f t="shared" si="221"/>
        <v>0</v>
      </c>
      <c r="AB58" s="7">
        <f t="shared" si="222"/>
        <v>0</v>
      </c>
      <c r="AC58" s="7">
        <f t="shared" si="223"/>
        <v>0</v>
      </c>
      <c r="AD58" s="7">
        <f t="shared" ref="AD58:AD63" si="237">F58</f>
        <v>0</v>
      </c>
      <c r="AE58" s="7">
        <f t="shared" si="224"/>
        <v>0</v>
      </c>
      <c r="AF58" s="7">
        <f t="shared" ref="AF58:AF63" si="238">H58</f>
        <v>0</v>
      </c>
      <c r="AG58" s="7">
        <f t="shared" si="225"/>
        <v>0</v>
      </c>
      <c r="AH58" s="7">
        <f t="shared" ref="AH58:AH63" si="239">J58</f>
        <v>0</v>
      </c>
      <c r="AI58" s="7">
        <f t="shared" si="226"/>
        <v>0</v>
      </c>
      <c r="AJ58" s="7">
        <f t="shared" ref="AJ58:AJ63" si="240">AC58+AE58+AG58+AI58</f>
        <v>0</v>
      </c>
      <c r="AK58" s="6" t="e">
        <f t="shared" ref="AK58:AK63" si="241">AJ58/AA58</f>
        <v>#DIV/0!</v>
      </c>
      <c r="AL58" s="70" t="str">
        <f t="shared" ref="AL58:AN63" si="242">N58</f>
        <v>ON2</v>
      </c>
      <c r="AM58" s="7">
        <f t="shared" si="242"/>
        <v>150</v>
      </c>
      <c r="AN58" s="6">
        <f t="shared" si="242"/>
        <v>0</v>
      </c>
      <c r="AO58" s="76" t="e">
        <f t="shared" ref="AO58:AO63" si="243">(AJ58+BH58)/AN58</f>
        <v>#DIV/0!</v>
      </c>
      <c r="AP58" s="2"/>
      <c r="AR58" s="107">
        <v>1700</v>
      </c>
      <c r="AS58" s="107">
        <v>2200</v>
      </c>
      <c r="AT58" s="107">
        <v>2200</v>
      </c>
      <c r="AU58" s="107">
        <v>1400</v>
      </c>
      <c r="AV58" s="107"/>
      <c r="AW58" s="77" t="s">
        <v>6</v>
      </c>
      <c r="AX58" s="48">
        <f t="shared" ref="AX58:AY64" si="244">B58</f>
        <v>0</v>
      </c>
      <c r="AY58" s="57">
        <f t="shared" si="244"/>
        <v>0</v>
      </c>
      <c r="AZ58" s="54">
        <v>22</v>
      </c>
      <c r="BA58" s="7">
        <f t="shared" si="227"/>
        <v>0</v>
      </c>
      <c r="BB58" s="54">
        <v>10</v>
      </c>
      <c r="BC58" s="7">
        <f t="shared" si="228"/>
        <v>0</v>
      </c>
      <c r="BD58" s="54">
        <v>6</v>
      </c>
      <c r="BE58" s="6">
        <f t="shared" si="229"/>
        <v>0</v>
      </c>
      <c r="BF58" s="54"/>
      <c r="BG58" s="6">
        <f t="shared" si="230"/>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1"/>
        <v>#DIV/0!</v>
      </c>
      <c r="CA58" s="179"/>
      <c r="CB58" s="179" t="e">
        <f t="shared" si="232"/>
        <v>#DIV/0!</v>
      </c>
      <c r="CC58" s="179"/>
      <c r="CD58" s="179"/>
      <c r="CE58" s="180">
        <f t="shared" ref="CE58:CE63" si="250">BY58+CA58+CC58+CD58</f>
        <v>0</v>
      </c>
      <c r="CF58" s="181" t="e">
        <f t="shared" ref="CF58:CF63" si="251">CE58/BX58</f>
        <v>#DIV/0!</v>
      </c>
      <c r="CG58" s="291"/>
      <c r="CH58" s="291"/>
      <c r="CI58" s="291"/>
      <c r="CJ58" s="291">
        <f t="shared" ref="CJ58:CJ63" si="252">SUM(CG58:CI58)</f>
        <v>0</v>
      </c>
      <c r="CK58" s="182" t="e">
        <f t="shared" si="233"/>
        <v>#DIV/0!</v>
      </c>
      <c r="CM58" s="326"/>
      <c r="CN58" s="326"/>
      <c r="CO58" s="334"/>
      <c r="CP58" s="334"/>
      <c r="CQ58" s="334"/>
      <c r="CR58" s="356">
        <f t="shared" ref="CR58:CR63" si="253">SUM(CO58:CQ58)/3</f>
        <v>0</v>
      </c>
      <c r="CT58" s="42" t="s">
        <v>181</v>
      </c>
      <c r="CV58" s="1">
        <v>4</v>
      </c>
      <c r="DA58" s="326"/>
      <c r="DB58" s="326"/>
      <c r="DC58" s="334"/>
      <c r="DD58" s="334"/>
      <c r="DE58" s="334"/>
      <c r="DF58" s="356">
        <f t="shared" ref="DF58:DF63" si="254">SUM(DC58:DE58)/3</f>
        <v>0</v>
      </c>
      <c r="DH58" s="42" t="s">
        <v>181</v>
      </c>
      <c r="DJ58" s="1">
        <v>4</v>
      </c>
    </row>
    <row r="59" spans="1:117" ht="23.5" customHeight="1">
      <c r="A59" s="77" t="s">
        <v>7</v>
      </c>
      <c r="B59" s="68"/>
      <c r="C59" s="57">
        <f t="shared" si="215"/>
        <v>0</v>
      </c>
      <c r="D59" s="54"/>
      <c r="E59" s="7">
        <f t="shared" si="216"/>
        <v>0</v>
      </c>
      <c r="F59" s="54"/>
      <c r="G59" s="7">
        <f t="shared" si="217"/>
        <v>0</v>
      </c>
      <c r="H59" s="54"/>
      <c r="I59" s="6">
        <f t="shared" si="218"/>
        <v>0</v>
      </c>
      <c r="J59" s="54"/>
      <c r="K59" s="6">
        <f t="shared" si="219"/>
        <v>0</v>
      </c>
      <c r="L59" s="6">
        <f t="shared" si="234"/>
        <v>0</v>
      </c>
      <c r="M59" s="6" t="e">
        <f t="shared" si="235"/>
        <v>#DIV/0!</v>
      </c>
      <c r="N59" s="70"/>
      <c r="O59" s="54"/>
      <c r="P59" s="54"/>
      <c r="Q59" s="76" t="e">
        <f t="shared" si="236"/>
        <v>#DIV/0!</v>
      </c>
      <c r="R59" s="2"/>
      <c r="T59" s="107">
        <v>3300</v>
      </c>
      <c r="U59" s="107">
        <v>3800</v>
      </c>
      <c r="V59" s="107">
        <v>4800</v>
      </c>
      <c r="W59" s="107">
        <v>2000</v>
      </c>
      <c r="X59" s="107"/>
      <c r="Y59" s="77" t="s">
        <v>7</v>
      </c>
      <c r="Z59" s="48">
        <f t="shared" si="220"/>
        <v>0</v>
      </c>
      <c r="AA59" s="57">
        <f t="shared" si="221"/>
        <v>0</v>
      </c>
      <c r="AB59" s="7">
        <f t="shared" si="222"/>
        <v>0</v>
      </c>
      <c r="AC59" s="7">
        <f t="shared" si="223"/>
        <v>0</v>
      </c>
      <c r="AD59" s="7">
        <f t="shared" si="237"/>
        <v>0</v>
      </c>
      <c r="AE59" s="7">
        <f t="shared" si="224"/>
        <v>0</v>
      </c>
      <c r="AF59" s="7">
        <f t="shared" si="238"/>
        <v>0</v>
      </c>
      <c r="AG59" s="7">
        <f t="shared" si="225"/>
        <v>0</v>
      </c>
      <c r="AH59" s="7">
        <f t="shared" si="239"/>
        <v>0</v>
      </c>
      <c r="AI59" s="7">
        <f t="shared" si="226"/>
        <v>0</v>
      </c>
      <c r="AJ59" s="7">
        <f t="shared" si="240"/>
        <v>0</v>
      </c>
      <c r="AK59" s="6" t="e">
        <f t="shared" si="241"/>
        <v>#DIV/0!</v>
      </c>
      <c r="AL59" s="70">
        <f t="shared" si="242"/>
        <v>0</v>
      </c>
      <c r="AM59" s="7">
        <f t="shared" si="242"/>
        <v>0</v>
      </c>
      <c r="AN59" s="6">
        <f t="shared" si="242"/>
        <v>0</v>
      </c>
      <c r="AO59" s="76" t="e">
        <f t="shared" si="243"/>
        <v>#DIV/0!</v>
      </c>
      <c r="AP59" s="2"/>
      <c r="AR59" s="107">
        <v>1700</v>
      </c>
      <c r="AS59" s="107">
        <v>2200</v>
      </c>
      <c r="AT59" s="107">
        <v>2200</v>
      </c>
      <c r="AU59" s="107">
        <v>1400</v>
      </c>
      <c r="AV59" s="107"/>
      <c r="AW59" s="77" t="s">
        <v>7</v>
      </c>
      <c r="AX59" s="48">
        <f t="shared" si="244"/>
        <v>0</v>
      </c>
      <c r="AY59" s="57">
        <f t="shared" si="244"/>
        <v>0</v>
      </c>
      <c r="AZ59" s="54">
        <v>22</v>
      </c>
      <c r="BA59" s="7">
        <f t="shared" si="227"/>
        <v>0</v>
      </c>
      <c r="BB59" s="54">
        <v>10</v>
      </c>
      <c r="BC59" s="7">
        <f t="shared" si="228"/>
        <v>0</v>
      </c>
      <c r="BD59" s="54">
        <v>6</v>
      </c>
      <c r="BE59" s="6">
        <f t="shared" si="229"/>
        <v>0</v>
      </c>
      <c r="BF59" s="54"/>
      <c r="BG59" s="6">
        <f t="shared" si="230"/>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1"/>
        <v>#DIV/0!</v>
      </c>
      <c r="CA59" s="801"/>
      <c r="CB59" s="179" t="e">
        <f t="shared" si="232"/>
        <v>#DIV/0!</v>
      </c>
      <c r="CC59" s="179"/>
      <c r="CD59" s="179"/>
      <c r="CE59" s="180">
        <f t="shared" si="250"/>
        <v>0</v>
      </c>
      <c r="CF59" s="181" t="e">
        <f t="shared" si="251"/>
        <v>#DIV/0!</v>
      </c>
      <c r="CG59" s="291"/>
      <c r="CH59" s="291"/>
      <c r="CI59" s="291"/>
      <c r="CJ59" s="291">
        <f t="shared" si="252"/>
        <v>0</v>
      </c>
      <c r="CK59" s="182" t="e">
        <f t="shared" si="233"/>
        <v>#DIV/0!</v>
      </c>
      <c r="CM59" s="326"/>
      <c r="CN59" s="326"/>
      <c r="CO59" s="334"/>
      <c r="CP59" s="334"/>
      <c r="CQ59" s="334"/>
      <c r="CR59" s="356">
        <f t="shared" si="253"/>
        <v>0</v>
      </c>
      <c r="CT59" s="42" t="s">
        <v>185</v>
      </c>
      <c r="CV59" s="1">
        <v>3</v>
      </c>
      <c r="DA59" s="326"/>
      <c r="DB59" s="326"/>
      <c r="DC59" s="334"/>
      <c r="DD59" s="334"/>
      <c r="DE59" s="334"/>
      <c r="DF59" s="356">
        <f t="shared" si="254"/>
        <v>0</v>
      </c>
      <c r="DH59" s="42" t="s">
        <v>185</v>
      </c>
      <c r="DJ59" s="1">
        <v>3</v>
      </c>
    </row>
    <row r="60" spans="1:117" ht="23.5" customHeight="1">
      <c r="A60" s="77" t="s">
        <v>8</v>
      </c>
      <c r="B60" s="68"/>
      <c r="C60" s="57">
        <f t="shared" si="215"/>
        <v>0</v>
      </c>
      <c r="D60" s="54"/>
      <c r="E60" s="7">
        <f t="shared" si="216"/>
        <v>0</v>
      </c>
      <c r="F60" s="54"/>
      <c r="G60" s="7">
        <f t="shared" si="217"/>
        <v>0</v>
      </c>
      <c r="H60" s="54"/>
      <c r="I60" s="6">
        <f t="shared" si="218"/>
        <v>0</v>
      </c>
      <c r="J60" s="54"/>
      <c r="K60" s="6">
        <f t="shared" si="219"/>
        <v>0</v>
      </c>
      <c r="L60" s="6">
        <f t="shared" si="234"/>
        <v>0</v>
      </c>
      <c r="M60" s="6" t="e">
        <f t="shared" si="235"/>
        <v>#DIV/0!</v>
      </c>
      <c r="N60" s="70"/>
      <c r="O60" s="54"/>
      <c r="P60" s="54"/>
      <c r="Q60" s="76" t="e">
        <f t="shared" si="236"/>
        <v>#DIV/0!</v>
      </c>
      <c r="R60" s="2"/>
      <c r="T60" s="107">
        <v>3300</v>
      </c>
      <c r="U60" s="107">
        <v>3800</v>
      </c>
      <c r="V60" s="107">
        <v>4800</v>
      </c>
      <c r="W60" s="107">
        <v>2000</v>
      </c>
      <c r="X60" s="107"/>
      <c r="Y60" s="77" t="s">
        <v>8</v>
      </c>
      <c r="Z60" s="48">
        <f t="shared" si="220"/>
        <v>0</v>
      </c>
      <c r="AA60" s="57">
        <f t="shared" si="221"/>
        <v>0</v>
      </c>
      <c r="AB60" s="7">
        <f t="shared" si="222"/>
        <v>0</v>
      </c>
      <c r="AC60" s="7">
        <f t="shared" si="223"/>
        <v>0</v>
      </c>
      <c r="AD60" s="7">
        <f t="shared" si="237"/>
        <v>0</v>
      </c>
      <c r="AE60" s="7">
        <f t="shared" si="224"/>
        <v>0</v>
      </c>
      <c r="AF60" s="7">
        <f t="shared" si="238"/>
        <v>0</v>
      </c>
      <c r="AG60" s="7">
        <f t="shared" si="225"/>
        <v>0</v>
      </c>
      <c r="AH60" s="7">
        <f t="shared" si="239"/>
        <v>0</v>
      </c>
      <c r="AI60" s="7">
        <f t="shared" si="226"/>
        <v>0</v>
      </c>
      <c r="AJ60" s="7">
        <f t="shared" si="240"/>
        <v>0</v>
      </c>
      <c r="AK60" s="6" t="e">
        <f t="shared" si="241"/>
        <v>#DIV/0!</v>
      </c>
      <c r="AL60" s="70">
        <f t="shared" si="242"/>
        <v>0</v>
      </c>
      <c r="AM60" s="7">
        <f t="shared" si="242"/>
        <v>0</v>
      </c>
      <c r="AN60" s="6">
        <f t="shared" si="242"/>
        <v>0</v>
      </c>
      <c r="AO60" s="76" t="e">
        <f t="shared" si="243"/>
        <v>#DIV/0!</v>
      </c>
      <c r="AP60" s="2"/>
      <c r="AR60" s="107">
        <v>1700</v>
      </c>
      <c r="AS60" s="107">
        <v>2200</v>
      </c>
      <c r="AT60" s="107">
        <v>2200</v>
      </c>
      <c r="AU60" s="107">
        <v>1400</v>
      </c>
      <c r="AV60" s="107"/>
      <c r="AW60" s="77" t="s">
        <v>8</v>
      </c>
      <c r="AX60" s="48">
        <f t="shared" si="244"/>
        <v>0</v>
      </c>
      <c r="AY60" s="57">
        <f t="shared" si="244"/>
        <v>0</v>
      </c>
      <c r="AZ60" s="54">
        <v>10</v>
      </c>
      <c r="BA60" s="7">
        <f t="shared" si="227"/>
        <v>0</v>
      </c>
      <c r="BB60" s="54">
        <v>24</v>
      </c>
      <c r="BC60" s="7">
        <f t="shared" si="228"/>
        <v>0</v>
      </c>
      <c r="BD60" s="54">
        <v>12</v>
      </c>
      <c r="BE60" s="6">
        <f t="shared" si="229"/>
        <v>0</v>
      </c>
      <c r="BF60" s="54"/>
      <c r="BG60" s="6">
        <f t="shared" si="230"/>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1"/>
        <v>#DIV/0!</v>
      </c>
      <c r="CA60" s="801"/>
      <c r="CB60" s="179" t="e">
        <f t="shared" si="232"/>
        <v>#DIV/0!</v>
      </c>
      <c r="CC60" s="179"/>
      <c r="CD60" s="179"/>
      <c r="CE60" s="180">
        <f t="shared" si="250"/>
        <v>0</v>
      </c>
      <c r="CF60" s="181" t="e">
        <f t="shared" si="251"/>
        <v>#DIV/0!</v>
      </c>
      <c r="CG60" s="291"/>
      <c r="CH60" s="291"/>
      <c r="CI60" s="291"/>
      <c r="CJ60" s="291">
        <f t="shared" si="252"/>
        <v>0</v>
      </c>
      <c r="CK60" s="182" t="e">
        <f t="shared" si="233"/>
        <v>#DIV/0!</v>
      </c>
      <c r="CM60" s="326"/>
      <c r="CN60" s="326"/>
      <c r="CO60" s="334"/>
      <c r="CP60" s="334"/>
      <c r="CQ60" s="334"/>
      <c r="CR60" s="356">
        <f t="shared" si="253"/>
        <v>0</v>
      </c>
      <c r="CT60" s="42" t="s">
        <v>177</v>
      </c>
      <c r="CV60" s="1">
        <v>2</v>
      </c>
      <c r="DA60" s="326"/>
      <c r="DB60" s="326"/>
      <c r="DC60" s="334"/>
      <c r="DD60" s="334"/>
      <c r="DE60" s="334"/>
      <c r="DF60" s="356">
        <f t="shared" si="254"/>
        <v>0</v>
      </c>
      <c r="DH60" s="42" t="s">
        <v>177</v>
      </c>
      <c r="DJ60" s="1">
        <v>2</v>
      </c>
    </row>
    <row r="61" spans="1:117" ht="23.5" customHeight="1">
      <c r="A61" s="77" t="s">
        <v>9</v>
      </c>
      <c r="B61" s="68"/>
      <c r="C61" s="57">
        <f t="shared" si="215"/>
        <v>0</v>
      </c>
      <c r="D61" s="54"/>
      <c r="E61" s="7">
        <f t="shared" si="216"/>
        <v>0</v>
      </c>
      <c r="F61" s="54"/>
      <c r="G61" s="7">
        <f t="shared" si="217"/>
        <v>0</v>
      </c>
      <c r="H61" s="54"/>
      <c r="I61" s="6">
        <f t="shared" si="218"/>
        <v>0</v>
      </c>
      <c r="J61" s="54"/>
      <c r="K61" s="6">
        <f t="shared" si="219"/>
        <v>0</v>
      </c>
      <c r="L61" s="6">
        <f t="shared" si="234"/>
        <v>0</v>
      </c>
      <c r="M61" s="6" t="e">
        <f t="shared" si="235"/>
        <v>#DIV/0!</v>
      </c>
      <c r="N61" s="70"/>
      <c r="O61" s="54"/>
      <c r="P61" s="54"/>
      <c r="Q61" s="76" t="e">
        <f t="shared" si="236"/>
        <v>#DIV/0!</v>
      </c>
      <c r="R61" s="2"/>
      <c r="T61" s="107">
        <v>3300</v>
      </c>
      <c r="U61" s="107">
        <v>3800</v>
      </c>
      <c r="V61" s="107">
        <v>4800</v>
      </c>
      <c r="W61" s="107">
        <v>2000</v>
      </c>
      <c r="X61" s="107"/>
      <c r="Y61" s="77" t="s">
        <v>9</v>
      </c>
      <c r="Z61" s="48">
        <f t="shared" si="220"/>
        <v>0</v>
      </c>
      <c r="AA61" s="57">
        <f t="shared" si="221"/>
        <v>0</v>
      </c>
      <c r="AB61" s="7">
        <f t="shared" si="222"/>
        <v>0</v>
      </c>
      <c r="AC61" s="7">
        <f t="shared" si="223"/>
        <v>0</v>
      </c>
      <c r="AD61" s="7">
        <f t="shared" si="237"/>
        <v>0</v>
      </c>
      <c r="AE61" s="7">
        <f t="shared" si="224"/>
        <v>0</v>
      </c>
      <c r="AF61" s="7">
        <f t="shared" si="238"/>
        <v>0</v>
      </c>
      <c r="AG61" s="7">
        <f t="shared" si="225"/>
        <v>0</v>
      </c>
      <c r="AH61" s="7">
        <f t="shared" si="239"/>
        <v>0</v>
      </c>
      <c r="AI61" s="7">
        <f t="shared" si="226"/>
        <v>0</v>
      </c>
      <c r="AJ61" s="7">
        <f t="shared" si="240"/>
        <v>0</v>
      </c>
      <c r="AK61" s="6" t="e">
        <f t="shared" si="241"/>
        <v>#DIV/0!</v>
      </c>
      <c r="AL61" s="70">
        <f t="shared" si="242"/>
        <v>0</v>
      </c>
      <c r="AM61" s="7">
        <f t="shared" si="242"/>
        <v>0</v>
      </c>
      <c r="AN61" s="6">
        <f t="shared" si="242"/>
        <v>0</v>
      </c>
      <c r="AO61" s="76" t="e">
        <f t="shared" si="243"/>
        <v>#DIV/0!</v>
      </c>
      <c r="AP61" s="2"/>
      <c r="AR61" s="107">
        <v>1700</v>
      </c>
      <c r="AS61" s="107">
        <v>2200</v>
      </c>
      <c r="AT61" s="107">
        <v>2200</v>
      </c>
      <c r="AU61" s="107">
        <v>1400</v>
      </c>
      <c r="AV61" s="107"/>
      <c r="AW61" s="77" t="s">
        <v>9</v>
      </c>
      <c r="AX61" s="48">
        <f t="shared" si="244"/>
        <v>0</v>
      </c>
      <c r="AY61" s="57">
        <f t="shared" si="244"/>
        <v>0</v>
      </c>
      <c r="AZ61" s="54">
        <v>10</v>
      </c>
      <c r="BA61" s="7">
        <f t="shared" si="227"/>
        <v>0</v>
      </c>
      <c r="BB61" s="54">
        <v>24</v>
      </c>
      <c r="BC61" s="7">
        <f t="shared" si="228"/>
        <v>0</v>
      </c>
      <c r="BD61" s="54">
        <v>12</v>
      </c>
      <c r="BE61" s="6">
        <f t="shared" si="229"/>
        <v>0</v>
      </c>
      <c r="BF61" s="54"/>
      <c r="BG61" s="6">
        <f t="shared" si="230"/>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1"/>
        <v>#DIV/0!</v>
      </c>
      <c r="CA61" s="801"/>
      <c r="CB61" s="179" t="e">
        <f t="shared" si="232"/>
        <v>#DIV/0!</v>
      </c>
      <c r="CC61" s="179"/>
      <c r="CD61" s="179"/>
      <c r="CE61" s="180">
        <f t="shared" si="250"/>
        <v>0</v>
      </c>
      <c r="CF61" s="181" t="e">
        <f t="shared" si="251"/>
        <v>#DIV/0!</v>
      </c>
      <c r="CG61" s="291"/>
      <c r="CH61" s="291"/>
      <c r="CI61" s="291"/>
      <c r="CJ61" s="291">
        <f t="shared" si="252"/>
        <v>0</v>
      </c>
      <c r="CK61" s="182" t="e">
        <f t="shared" si="233"/>
        <v>#DIV/0!</v>
      </c>
      <c r="CM61" s="326"/>
      <c r="CN61" s="326"/>
      <c r="CO61" s="334"/>
      <c r="CP61" s="334"/>
      <c r="CQ61" s="334"/>
      <c r="CR61" s="356">
        <f t="shared" si="253"/>
        <v>0</v>
      </c>
      <c r="CT61" s="42" t="s">
        <v>178</v>
      </c>
      <c r="CV61" s="1">
        <v>1</v>
      </c>
      <c r="DA61" s="326"/>
      <c r="DB61" s="326"/>
      <c r="DC61" s="334"/>
      <c r="DD61" s="334"/>
      <c r="DE61" s="334"/>
      <c r="DF61" s="356">
        <f t="shared" si="254"/>
        <v>0</v>
      </c>
      <c r="DH61" s="42" t="s">
        <v>178</v>
      </c>
      <c r="DJ61" s="1">
        <v>1</v>
      </c>
    </row>
    <row r="62" spans="1:117" ht="23.5" customHeight="1">
      <c r="A62" s="77" t="s">
        <v>10</v>
      </c>
      <c r="B62" s="68"/>
      <c r="C62" s="57">
        <f t="shared" si="215"/>
        <v>0</v>
      </c>
      <c r="D62" s="54"/>
      <c r="E62" s="7">
        <f t="shared" si="216"/>
        <v>0</v>
      </c>
      <c r="F62" s="54"/>
      <c r="G62" s="7">
        <f t="shared" si="217"/>
        <v>0</v>
      </c>
      <c r="H62" s="54"/>
      <c r="I62" s="6">
        <f t="shared" si="218"/>
        <v>0</v>
      </c>
      <c r="J62" s="54"/>
      <c r="K62" s="6">
        <f t="shared" si="219"/>
        <v>0</v>
      </c>
      <c r="L62" s="6">
        <f t="shared" si="234"/>
        <v>0</v>
      </c>
      <c r="M62" s="6" t="e">
        <f t="shared" si="235"/>
        <v>#DIV/0!</v>
      </c>
      <c r="N62" s="70"/>
      <c r="O62" s="54"/>
      <c r="P62" s="54"/>
      <c r="Q62" s="76" t="e">
        <f t="shared" si="236"/>
        <v>#DIV/0!</v>
      </c>
      <c r="R62" s="2"/>
      <c r="T62" s="107">
        <v>3300</v>
      </c>
      <c r="U62" s="107">
        <v>3800</v>
      </c>
      <c r="V62" s="107">
        <v>4800</v>
      </c>
      <c r="W62" s="107">
        <v>2000</v>
      </c>
      <c r="X62" s="107"/>
      <c r="Y62" s="77" t="s">
        <v>10</v>
      </c>
      <c r="Z62" s="48">
        <f t="shared" si="220"/>
        <v>0</v>
      </c>
      <c r="AA62" s="57">
        <f t="shared" si="221"/>
        <v>0</v>
      </c>
      <c r="AB62" s="7">
        <f t="shared" si="222"/>
        <v>0</v>
      </c>
      <c r="AC62" s="7">
        <f t="shared" si="223"/>
        <v>0</v>
      </c>
      <c r="AD62" s="7">
        <f t="shared" si="237"/>
        <v>0</v>
      </c>
      <c r="AE62" s="7">
        <f t="shared" si="224"/>
        <v>0</v>
      </c>
      <c r="AF62" s="7">
        <f t="shared" si="238"/>
        <v>0</v>
      </c>
      <c r="AG62" s="7">
        <f t="shared" si="225"/>
        <v>0</v>
      </c>
      <c r="AH62" s="7">
        <f t="shared" si="239"/>
        <v>0</v>
      </c>
      <c r="AI62" s="7">
        <f t="shared" si="226"/>
        <v>0</v>
      </c>
      <c r="AJ62" s="7">
        <f t="shared" si="240"/>
        <v>0</v>
      </c>
      <c r="AK62" s="6" t="e">
        <f t="shared" si="241"/>
        <v>#DIV/0!</v>
      </c>
      <c r="AL62" s="70">
        <f t="shared" si="242"/>
        <v>0</v>
      </c>
      <c r="AM62" s="7">
        <f t="shared" si="242"/>
        <v>0</v>
      </c>
      <c r="AN62" s="6">
        <f t="shared" si="242"/>
        <v>0</v>
      </c>
      <c r="AO62" s="76" t="e">
        <f t="shared" si="243"/>
        <v>#DIV/0!</v>
      </c>
      <c r="AP62" s="2"/>
      <c r="AR62" s="107">
        <v>1700</v>
      </c>
      <c r="AS62" s="107">
        <v>2200</v>
      </c>
      <c r="AT62" s="107">
        <v>2200</v>
      </c>
      <c r="AU62" s="107">
        <v>1400</v>
      </c>
      <c r="AV62" s="107"/>
      <c r="AW62" s="77" t="s">
        <v>10</v>
      </c>
      <c r="AX62" s="48">
        <f t="shared" si="244"/>
        <v>0</v>
      </c>
      <c r="AY62" s="57">
        <f t="shared" si="244"/>
        <v>0</v>
      </c>
      <c r="AZ62" s="54">
        <v>10</v>
      </c>
      <c r="BA62" s="7">
        <f t="shared" si="227"/>
        <v>0</v>
      </c>
      <c r="BB62" s="54">
        <v>24</v>
      </c>
      <c r="BC62" s="7">
        <f t="shared" si="228"/>
        <v>0</v>
      </c>
      <c r="BD62" s="54">
        <v>12</v>
      </c>
      <c r="BE62" s="6">
        <f t="shared" si="229"/>
        <v>0</v>
      </c>
      <c r="BF62" s="54"/>
      <c r="BG62" s="6">
        <f t="shared" si="230"/>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1"/>
        <v>#DIV/0!</v>
      </c>
      <c r="CA62" s="801"/>
      <c r="CB62" s="179" t="e">
        <f t="shared" si="232"/>
        <v>#DIV/0!</v>
      </c>
      <c r="CC62" s="179"/>
      <c r="CD62" s="179"/>
      <c r="CE62" s="180">
        <f t="shared" si="250"/>
        <v>0</v>
      </c>
      <c r="CF62" s="181" t="e">
        <f t="shared" si="251"/>
        <v>#DIV/0!</v>
      </c>
      <c r="CG62" s="291"/>
      <c r="CH62" s="291"/>
      <c r="CI62" s="291"/>
      <c r="CJ62" s="291">
        <f t="shared" si="252"/>
        <v>0</v>
      </c>
      <c r="CK62" s="182" t="e">
        <f t="shared" si="233"/>
        <v>#DIV/0!</v>
      </c>
      <c r="CM62" s="326"/>
      <c r="CN62" s="326"/>
      <c r="CO62" s="334"/>
      <c r="CP62" s="334"/>
      <c r="CQ62" s="334"/>
      <c r="CR62" s="356">
        <f t="shared" si="253"/>
        <v>0</v>
      </c>
      <c r="CT62" s="42" t="s">
        <v>183</v>
      </c>
      <c r="CV62" s="1">
        <v>0</v>
      </c>
      <c r="DA62" s="326"/>
      <c r="DB62" s="326"/>
      <c r="DC62" s="334"/>
      <c r="DD62" s="334"/>
      <c r="DE62" s="334"/>
      <c r="DF62" s="356">
        <f t="shared" si="254"/>
        <v>0</v>
      </c>
      <c r="DH62" s="42" t="s">
        <v>183</v>
      </c>
      <c r="DJ62" s="1">
        <v>0</v>
      </c>
    </row>
    <row r="63" spans="1:117" ht="23.5" customHeight="1" thickBot="1">
      <c r="A63" s="78" t="s">
        <v>11</v>
      </c>
      <c r="B63" s="68"/>
      <c r="C63" s="57">
        <f t="shared" si="215"/>
        <v>0</v>
      </c>
      <c r="D63" s="54"/>
      <c r="E63" s="7">
        <f t="shared" si="216"/>
        <v>0</v>
      </c>
      <c r="F63" s="54"/>
      <c r="G63" s="7">
        <f t="shared" si="217"/>
        <v>0</v>
      </c>
      <c r="H63" s="54"/>
      <c r="I63" s="6">
        <f t="shared" si="218"/>
        <v>0</v>
      </c>
      <c r="J63" s="54"/>
      <c r="K63" s="6">
        <f t="shared" si="219"/>
        <v>0</v>
      </c>
      <c r="L63" s="6">
        <f t="shared" si="234"/>
        <v>0</v>
      </c>
      <c r="M63" s="6" t="e">
        <f t="shared" si="235"/>
        <v>#DIV/0!</v>
      </c>
      <c r="N63" s="70"/>
      <c r="O63" s="54"/>
      <c r="P63" s="54"/>
      <c r="Q63" s="76" t="e">
        <f t="shared" si="236"/>
        <v>#DIV/0!</v>
      </c>
      <c r="R63" s="2"/>
      <c r="T63" s="107">
        <v>3300</v>
      </c>
      <c r="U63" s="107">
        <v>3800</v>
      </c>
      <c r="V63" s="107">
        <v>4800</v>
      </c>
      <c r="W63" s="107">
        <v>2000</v>
      </c>
      <c r="X63" s="107"/>
      <c r="Y63" s="78" t="s">
        <v>11</v>
      </c>
      <c r="Z63" s="48">
        <f t="shared" si="220"/>
        <v>0</v>
      </c>
      <c r="AA63" s="57">
        <f t="shared" si="221"/>
        <v>0</v>
      </c>
      <c r="AB63" s="7">
        <f t="shared" si="222"/>
        <v>0</v>
      </c>
      <c r="AC63" s="7">
        <f t="shared" si="223"/>
        <v>0</v>
      </c>
      <c r="AD63" s="7">
        <f t="shared" si="237"/>
        <v>0</v>
      </c>
      <c r="AE63" s="7">
        <f t="shared" si="224"/>
        <v>0</v>
      </c>
      <c r="AF63" s="7">
        <f t="shared" si="238"/>
        <v>0</v>
      </c>
      <c r="AG63" s="7">
        <f t="shared" si="225"/>
        <v>0</v>
      </c>
      <c r="AH63" s="7">
        <f t="shared" si="239"/>
        <v>0</v>
      </c>
      <c r="AI63" s="7">
        <f t="shared" si="226"/>
        <v>0</v>
      </c>
      <c r="AJ63" s="7">
        <f t="shared" si="240"/>
        <v>0</v>
      </c>
      <c r="AK63" s="6" t="e">
        <f t="shared" si="241"/>
        <v>#DIV/0!</v>
      </c>
      <c r="AL63" s="70">
        <f t="shared" si="242"/>
        <v>0</v>
      </c>
      <c r="AM63" s="7">
        <f t="shared" si="242"/>
        <v>0</v>
      </c>
      <c r="AN63" s="6">
        <f t="shared" si="242"/>
        <v>0</v>
      </c>
      <c r="AO63" s="76" t="e">
        <f t="shared" si="243"/>
        <v>#DIV/0!</v>
      </c>
      <c r="AP63" s="2"/>
      <c r="AR63" s="107">
        <v>1700</v>
      </c>
      <c r="AS63" s="107">
        <v>2200</v>
      </c>
      <c r="AT63" s="107">
        <v>2200</v>
      </c>
      <c r="AU63" s="107">
        <v>1400</v>
      </c>
      <c r="AV63" s="107"/>
      <c r="AW63" s="78" t="s">
        <v>11</v>
      </c>
      <c r="AX63" s="48">
        <f t="shared" si="244"/>
        <v>0</v>
      </c>
      <c r="AY63" s="57">
        <f t="shared" si="244"/>
        <v>0</v>
      </c>
      <c r="AZ63" s="54">
        <v>10</v>
      </c>
      <c r="BA63" s="7">
        <f t="shared" si="227"/>
        <v>0</v>
      </c>
      <c r="BB63" s="54">
        <v>28</v>
      </c>
      <c r="BC63" s="7">
        <f t="shared" si="228"/>
        <v>0</v>
      </c>
      <c r="BD63" s="54">
        <v>12</v>
      </c>
      <c r="BE63" s="6">
        <f t="shared" si="229"/>
        <v>0</v>
      </c>
      <c r="BF63" s="54"/>
      <c r="BG63" s="6">
        <f t="shared" si="230"/>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1"/>
        <v>#DIV/0!</v>
      </c>
      <c r="CA63" s="801"/>
      <c r="CB63" s="179" t="e">
        <f t="shared" si="232"/>
        <v>#DIV/0!</v>
      </c>
      <c r="CC63" s="179"/>
      <c r="CD63" s="179"/>
      <c r="CE63" s="180">
        <f t="shared" si="250"/>
        <v>0</v>
      </c>
      <c r="CF63" s="181" t="e">
        <f t="shared" si="251"/>
        <v>#DIV/0!</v>
      </c>
      <c r="CG63" s="291"/>
      <c r="CH63" s="291"/>
      <c r="CI63" s="291"/>
      <c r="CJ63" s="291">
        <f t="shared" si="252"/>
        <v>0</v>
      </c>
      <c r="CK63" s="182" t="e">
        <f t="shared" si="233"/>
        <v>#DIV/0!</v>
      </c>
      <c r="CM63" s="327"/>
      <c r="CN63" s="327"/>
      <c r="CO63" s="335"/>
      <c r="CP63" s="335"/>
      <c r="CQ63" s="335"/>
      <c r="CR63" s="357">
        <f t="shared" si="253"/>
        <v>0</v>
      </c>
      <c r="CT63" s="1" t="s">
        <v>186</v>
      </c>
      <c r="DA63" s="327"/>
      <c r="DB63" s="327"/>
      <c r="DC63" s="335"/>
      <c r="DD63" s="335"/>
      <c r="DE63" s="335"/>
      <c r="DF63" s="357">
        <f t="shared" si="254"/>
        <v>0</v>
      </c>
      <c r="DH63" s="1" t="s">
        <v>186</v>
      </c>
    </row>
    <row r="64" spans="1:117" s="340" customFormat="1" ht="43" customHeight="1" thickTop="1" thickBot="1">
      <c r="A64" s="1423" t="s">
        <v>16</v>
      </c>
      <c r="B64" s="1424"/>
      <c r="C64" s="336">
        <f>SUM(C57:C63)</f>
        <v>0</v>
      </c>
      <c r="D64" s="336">
        <f>SUM(D57:D63)</f>
        <v>0</v>
      </c>
      <c r="E64" s="336">
        <f t="shared" ref="E64:J64" si="255">SUM(E57:E63)</f>
        <v>0</v>
      </c>
      <c r="F64" s="336">
        <f t="shared" si="255"/>
        <v>0</v>
      </c>
      <c r="G64" s="336">
        <f t="shared" si="255"/>
        <v>0</v>
      </c>
      <c r="H64" s="336">
        <f t="shared" si="255"/>
        <v>0</v>
      </c>
      <c r="I64" s="336">
        <f t="shared" si="255"/>
        <v>0</v>
      </c>
      <c r="J64" s="336">
        <f t="shared" si="255"/>
        <v>0</v>
      </c>
      <c r="K64" s="336">
        <f>SUM(K57:K63)</f>
        <v>0</v>
      </c>
      <c r="L64" s="336">
        <f>SUM(L57:L63)</f>
        <v>0</v>
      </c>
      <c r="M64" s="336" t="e">
        <f>L64/C64</f>
        <v>#DIV/0!</v>
      </c>
      <c r="N64" s="337"/>
      <c r="O64" s="336">
        <f>SUM(O57:O63)</f>
        <v>320</v>
      </c>
      <c r="P64" s="336">
        <f>SUM(P57:P63)</f>
        <v>0</v>
      </c>
      <c r="Q64" s="338" t="e">
        <f t="shared" si="236"/>
        <v>#DIV/0!</v>
      </c>
      <c r="R64" s="339"/>
      <c r="T64" s="340" t="s">
        <v>48</v>
      </c>
      <c r="U64" s="339" t="e">
        <f>C64/W64</f>
        <v>#DIV/0!</v>
      </c>
      <c r="V64" s="341" t="s">
        <v>49</v>
      </c>
      <c r="W64" s="342">
        <v>0</v>
      </c>
      <c r="Y64" s="1423" t="s">
        <v>16</v>
      </c>
      <c r="Z64" s="1424"/>
      <c r="AA64" s="343">
        <f>SUM(AA57:AA63)</f>
        <v>0</v>
      </c>
      <c r="AB64" s="343">
        <f>SUM(AB57:AB63)</f>
        <v>0</v>
      </c>
      <c r="AC64" s="343">
        <f t="shared" ref="AC64:AH64" si="256">SUM(AC57:AC63)</f>
        <v>0</v>
      </c>
      <c r="AD64" s="343">
        <f t="shared" si="256"/>
        <v>0</v>
      </c>
      <c r="AE64" s="343">
        <f t="shared" si="256"/>
        <v>0</v>
      </c>
      <c r="AF64" s="343">
        <f t="shared" si="256"/>
        <v>0</v>
      </c>
      <c r="AG64" s="343">
        <f t="shared" si="256"/>
        <v>0</v>
      </c>
      <c r="AH64" s="343">
        <f t="shared" si="256"/>
        <v>0</v>
      </c>
      <c r="AI64" s="343">
        <f>SUM(AI57:AI63)</f>
        <v>0</v>
      </c>
      <c r="AJ64" s="343">
        <f>SUM(AJ57:AJ63)</f>
        <v>0</v>
      </c>
      <c r="AK64" s="336" t="e">
        <f>AJ64/AA64</f>
        <v>#DIV/0!</v>
      </c>
      <c r="AL64" s="86"/>
      <c r="AM64" s="61">
        <f>SUM(AM57:AM63)</f>
        <v>320</v>
      </c>
      <c r="AN64" s="61">
        <f>SUM(AN57:AN63)</f>
        <v>0</v>
      </c>
      <c r="AO64" s="76" t="e">
        <f>(AJ64+BH64)/AN64</f>
        <v>#DIV/0!</v>
      </c>
      <c r="AP64" s="339"/>
      <c r="AR64" s="340" t="s">
        <v>48</v>
      </c>
      <c r="AS64" s="339" t="e">
        <f>AA64/AU64</f>
        <v>#DIV/0!</v>
      </c>
      <c r="AT64" s="341" t="s">
        <v>49</v>
      </c>
      <c r="AU64" s="340">
        <f>W64</f>
        <v>0</v>
      </c>
      <c r="AW64" s="1423" t="s">
        <v>16</v>
      </c>
      <c r="AX64" s="1424"/>
      <c r="AY64" s="343">
        <f t="shared" si="244"/>
        <v>0</v>
      </c>
      <c r="AZ64" s="336">
        <f>SUM(AZ57:AZ63)</f>
        <v>84</v>
      </c>
      <c r="BA64" s="336">
        <f t="shared" ref="BA64:BF64" si="257">SUM(BA57:BA63)</f>
        <v>0</v>
      </c>
      <c r="BB64" s="336">
        <f t="shared" si="257"/>
        <v>120</v>
      </c>
      <c r="BC64" s="336">
        <f t="shared" si="257"/>
        <v>0</v>
      </c>
      <c r="BD64" s="336">
        <f t="shared" si="257"/>
        <v>60</v>
      </c>
      <c r="BE64" s="336">
        <f t="shared" si="257"/>
        <v>0</v>
      </c>
      <c r="BF64" s="336">
        <f t="shared" si="257"/>
        <v>0</v>
      </c>
      <c r="BG64" s="336">
        <f>SUM(BG57:BG63)</f>
        <v>0</v>
      </c>
      <c r="BH64" s="344">
        <f t="shared" si="245"/>
        <v>0</v>
      </c>
      <c r="BI64" s="344" t="e">
        <f t="shared" si="245"/>
        <v>#DIV/0!</v>
      </c>
      <c r="BJ64" s="344">
        <f t="shared" si="246"/>
        <v>0</v>
      </c>
      <c r="BK64" s="345" t="e">
        <f t="shared" si="246"/>
        <v>#DIV/0!</v>
      </c>
      <c r="BL64" s="336">
        <f>SUM(BL57:BL63)</f>
        <v>0</v>
      </c>
      <c r="BM64" s="346" t="e">
        <f>BI64+BK64</f>
        <v>#DIV/0!</v>
      </c>
      <c r="BN64" s="347"/>
      <c r="BO64" s="338" t="e">
        <f t="shared" si="248"/>
        <v>#DIV/0!</v>
      </c>
      <c r="BP64" s="339"/>
      <c r="BR64" s="340" t="s">
        <v>48</v>
      </c>
      <c r="BS64" s="339" t="e">
        <f>AY64/BU64</f>
        <v>#DIV/0!</v>
      </c>
      <c r="BT64" s="341" t="s">
        <v>49</v>
      </c>
      <c r="BU64" s="340">
        <f>W64</f>
        <v>0</v>
      </c>
      <c r="BV64" s="1423" t="s">
        <v>16</v>
      </c>
      <c r="BW64" s="1424"/>
      <c r="BX64" s="101">
        <f>SUM(BX57:BX63)</f>
        <v>521</v>
      </c>
      <c r="BY64" s="101">
        <f>SUM(BY57:BY63)</f>
        <v>1587200</v>
      </c>
      <c r="BZ64" s="101">
        <f t="shared" si="231"/>
        <v>3046.4491362763915</v>
      </c>
      <c r="CA64" s="101">
        <f>SUM(CA57:CA63)</f>
        <v>857200</v>
      </c>
      <c r="CB64" s="371">
        <f t="shared" si="232"/>
        <v>1645.2975047984644</v>
      </c>
      <c r="CC64" s="371">
        <f>SUM(CC57:CC63)</f>
        <v>42240</v>
      </c>
      <c r="CD64" s="371">
        <f>SUM(CD57:CD63)</f>
        <v>0</v>
      </c>
      <c r="CE64" s="180">
        <f>BY64+CA64+CC64+CD64</f>
        <v>2486640</v>
      </c>
      <c r="CF64" s="375">
        <f>CE64/BX64</f>
        <v>4772.8214971209209</v>
      </c>
      <c r="CG64" s="538">
        <f>SUM(CG57:CG63)</f>
        <v>130</v>
      </c>
      <c r="CH64" s="538">
        <f>SUM(CH57:CH63)</f>
        <v>55</v>
      </c>
      <c r="CI64" s="538">
        <f>SUM(CI57:CI63)</f>
        <v>0</v>
      </c>
      <c r="CJ64" s="538">
        <f>SUM(CJ57:CJ63)</f>
        <v>185</v>
      </c>
      <c r="CK64" s="366">
        <f t="shared" si="233"/>
        <v>13441.297297297297</v>
      </c>
      <c r="CL64" s="340">
        <v>1</v>
      </c>
      <c r="CM64" s="392">
        <f>SUM(CM57:CM63)/CL64</f>
        <v>19.3</v>
      </c>
      <c r="CN64" s="387">
        <f>SUM(CN57:CN63)/CL64</f>
        <v>26.9</v>
      </c>
      <c r="CO64" s="403">
        <f>SUM(CO57:CO63)/CL64</f>
        <v>3</v>
      </c>
      <c r="CP64" s="403">
        <f>SUM(CP57:CP63)/CL64</f>
        <v>3</v>
      </c>
      <c r="CQ64" s="403">
        <f>SUM(CQ57:CQ63)/CL64</f>
        <v>3</v>
      </c>
      <c r="CR64" s="404">
        <f>SUM(CO64:CQ64)/3</f>
        <v>3</v>
      </c>
      <c r="CS64" s="341">
        <v>11</v>
      </c>
      <c r="CT64" s="1457">
        <f>CE64/CL64</f>
        <v>2486640</v>
      </c>
      <c r="CU64" s="1458"/>
      <c r="CV64" s="1458"/>
      <c r="CW64" s="1458"/>
      <c r="CX64" s="1459"/>
      <c r="CY64" s="368" t="s">
        <v>197</v>
      </c>
      <c r="DA64" s="352" t="e">
        <f>SUM(DA57:DA63)/CZ64</f>
        <v>#DIV/0!</v>
      </c>
      <c r="DB64" s="351" t="e">
        <f>SUM(DB57:DB63)/CZ64</f>
        <v>#DIV/0!</v>
      </c>
      <c r="DC64" s="351" t="e">
        <f>SUM(DC57:DC63)/CZ64</f>
        <v>#DIV/0!</v>
      </c>
      <c r="DD64" s="351" t="e">
        <f>SUM(DD57:DD63)/CZ64</f>
        <v>#DIV/0!</v>
      </c>
      <c r="DE64" s="351" t="e">
        <f>SUM(DE57:DE63)/CZ64</f>
        <v>#DIV/0!</v>
      </c>
      <c r="DF64" s="353" t="e">
        <f>SUM(DC64:DE64)/3</f>
        <v>#DIV/0!</v>
      </c>
      <c r="DH64" s="1531" t="e">
        <f>CV64/CZ64</f>
        <v>#DIV/0!</v>
      </c>
      <c r="DI64" s="1531"/>
      <c r="DJ64" s="1531"/>
      <c r="DK64" s="1531"/>
      <c r="DL64" s="1531"/>
      <c r="DM64" s="368" t="s">
        <v>197</v>
      </c>
    </row>
    <row r="65" spans="1:11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A65" s="1420" t="str">
        <f>CM65</f>
        <v>TOTAL</v>
      </c>
      <c r="DB65" s="1420"/>
      <c r="DC65" s="1420"/>
      <c r="DD65" s="1420"/>
      <c r="DE65" s="1420"/>
      <c r="DF65" s="1420"/>
    </row>
    <row r="66" spans="1:117"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S66" s="62"/>
      <c r="CT66" s="1466" t="s">
        <v>675</v>
      </c>
      <c r="CU66" s="1467"/>
      <c r="CV66" s="1467"/>
      <c r="CW66" s="1467"/>
      <c r="CX66" s="1467"/>
      <c r="CY66" s="1468"/>
      <c r="DA66" s="331" t="s">
        <v>172</v>
      </c>
      <c r="DB66" s="332" t="s">
        <v>173</v>
      </c>
      <c r="DC66" s="65" t="s">
        <v>174</v>
      </c>
      <c r="DD66" s="65" t="s">
        <v>175</v>
      </c>
      <c r="DE66" s="65" t="s">
        <v>176</v>
      </c>
      <c r="DF66" s="333" t="s">
        <v>184</v>
      </c>
      <c r="DH66" s="1469" t="s">
        <v>676</v>
      </c>
      <c r="DI66" s="1469"/>
      <c r="DJ66" s="1469"/>
      <c r="DK66" s="1469"/>
      <c r="DL66" s="1469"/>
      <c r="DM66" s="1469"/>
    </row>
    <row r="67" spans="1:117" ht="31" customHeight="1">
      <c r="A67" s="75" t="s">
        <v>5</v>
      </c>
      <c r="B67" s="58"/>
      <c r="C67" s="7">
        <f t="shared" ref="C67:L70" si="258">C7+C17+C27+C37+C47+C57</f>
        <v>0</v>
      </c>
      <c r="D67" s="7">
        <f t="shared" si="258"/>
        <v>0</v>
      </c>
      <c r="E67" s="7">
        <f t="shared" si="258"/>
        <v>0</v>
      </c>
      <c r="F67" s="7">
        <f t="shared" si="258"/>
        <v>0</v>
      </c>
      <c r="G67" s="7">
        <f t="shared" si="258"/>
        <v>0</v>
      </c>
      <c r="H67" s="7">
        <f t="shared" si="258"/>
        <v>0</v>
      </c>
      <c r="I67" s="7">
        <f t="shared" si="258"/>
        <v>0</v>
      </c>
      <c r="J67" s="7">
        <f>J7+J17+J27+J37+J47+J57</f>
        <v>0</v>
      </c>
      <c r="K67" s="7">
        <f>K7+K17+K27+K37+K47+K57</f>
        <v>0</v>
      </c>
      <c r="L67" s="7">
        <f>L7+L17+L27+L37+L47+L57</f>
        <v>0</v>
      </c>
      <c r="M67" s="7" t="e">
        <f t="shared" ref="M67:M74" si="259">L67/C67</f>
        <v>#DIV/0!</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J70" si="260">AA7+AA17+AA27+AA37+AA47+AA57</f>
        <v>0</v>
      </c>
      <c r="AB67" s="7">
        <f t="shared" si="260"/>
        <v>0</v>
      </c>
      <c r="AC67" s="7">
        <f t="shared" si="260"/>
        <v>0</v>
      </c>
      <c r="AD67" s="7">
        <f t="shared" si="260"/>
        <v>0</v>
      </c>
      <c r="AE67" s="7">
        <f t="shared" si="260"/>
        <v>0</v>
      </c>
      <c r="AF67" s="7">
        <f t="shared" si="260"/>
        <v>0</v>
      </c>
      <c r="AG67" s="7">
        <f t="shared" si="260"/>
        <v>0</v>
      </c>
      <c r="AH67" s="7">
        <f>AH7+AH17+AH27+AH37+AH47+AH57</f>
        <v>0</v>
      </c>
      <c r="AI67" s="7">
        <f>AI7+AI17+AI27+AI37+AI47+AI57</f>
        <v>0</v>
      </c>
      <c r="AJ67" s="7">
        <f>AJ7+AJ17+AJ27+AJ37+AJ47+AJ57</f>
        <v>0</v>
      </c>
      <c r="AK67" s="7" t="e">
        <f t="shared" ref="AK67:AK74" si="261">AJ67/AA67</f>
        <v>#DIV/0!</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0</v>
      </c>
      <c r="AZ67" s="54"/>
      <c r="BA67" s="7">
        <f t="shared" ref="BA67:BA73" si="262">AZ67*BR67</f>
        <v>0</v>
      </c>
      <c r="BB67" s="54"/>
      <c r="BC67" s="7">
        <f t="shared" ref="BC67:BC73" si="263">BB67*BS67</f>
        <v>0</v>
      </c>
      <c r="BD67" s="54"/>
      <c r="BE67" s="6">
        <f t="shared" ref="BE67:BE73" si="264">BD67*BT67</f>
        <v>0</v>
      </c>
      <c r="BF67" s="54"/>
      <c r="BG67" s="6">
        <f t="shared" ref="BG67:BG73" si="265">BF67*BU67</f>
        <v>0</v>
      </c>
      <c r="BH67" s="7">
        <f>BH7+BH17+BH27+BH37+BH47+BH57</f>
        <v>0</v>
      </c>
      <c r="BI67" s="6" t="e">
        <f>BH67/AY67</f>
        <v>#DIV/0!</v>
      </c>
      <c r="BJ67" s="7">
        <f>BJ7+BJ17+BJ27+BJ37+BJ47+BJ57</f>
        <v>0</v>
      </c>
      <c r="BK67" s="7" t="e">
        <f>AK67</f>
        <v>#DIV/0!</v>
      </c>
      <c r="BL67" s="119">
        <f t="shared" ref="BL67:BM70" si="266">BL7+BL17+BL27+BL37+BL47+BL57</f>
        <v>0</v>
      </c>
      <c r="BM67" s="7" t="e">
        <f t="shared" si="266"/>
        <v>#DIV/0!</v>
      </c>
      <c r="BN67" s="90"/>
      <c r="BO67" s="76" t="e">
        <f>Q67+AO67</f>
        <v>#DIV/0!</v>
      </c>
      <c r="BP67" s="10"/>
      <c r="BR67" s="55"/>
      <c r="BS67" s="55"/>
      <c r="BT67" s="55"/>
      <c r="BU67" s="55"/>
      <c r="BV67" s="177" t="s">
        <v>5</v>
      </c>
      <c r="BW67" s="187">
        <v>4</v>
      </c>
      <c r="BX67" s="179">
        <f>BX7+BX17+BX27+BX37+BX47+BX57</f>
        <v>2324</v>
      </c>
      <c r="BY67" s="179">
        <f t="shared" ref="BX67:BY70" si="267">BY7+BY17+BY27+BY37+BY47+BY57</f>
        <v>7151950</v>
      </c>
      <c r="BZ67" s="178">
        <f t="shared" ref="BZ67:BZ74" si="268">BY67/BX67</f>
        <v>3077.4311531841654</v>
      </c>
      <c r="CA67" s="179">
        <f>CA7+CA17+CA27+CA37+CA47+CA57</f>
        <v>3700600</v>
      </c>
      <c r="CB67" s="179">
        <f>CA67/BX67</f>
        <v>1592.340791738382</v>
      </c>
      <c r="CC67" s="179">
        <f t="shared" ref="CC67:CD70" si="269">CC7+CC17+CC27+CC37+CC47+CC57</f>
        <v>188540</v>
      </c>
      <c r="CD67" s="179">
        <f t="shared" si="269"/>
        <v>0</v>
      </c>
      <c r="CE67" s="119">
        <f>CE7+CE17+CE27+CE37+CE47+CE57</f>
        <v>11041090</v>
      </c>
      <c r="CF67" s="179" t="e">
        <f t="shared" ref="CE67:CF70" si="270">CF7+CF17+CF27+CF37+CF47+CF57</f>
        <v>#DIV/0!</v>
      </c>
      <c r="CG67" s="179">
        <f>CG7+CG17+CG27+CG37+CG47+CG57</f>
        <v>671</v>
      </c>
      <c r="CH67" s="179">
        <f>CH7+CH17+CH27+CH37+CH47+CH57</f>
        <v>259.5</v>
      </c>
      <c r="CI67" s="179">
        <f>CI7+CI17+CI27+CI37+CI47+CI57</f>
        <v>170.07999999999998</v>
      </c>
      <c r="CJ67" s="179">
        <f t="shared" ref="CH67:CJ70" si="271">CJ7+CJ17+CJ27+CJ37+CJ47+CJ57</f>
        <v>1100.58</v>
      </c>
      <c r="CK67" s="206">
        <f>CE67/CG67</f>
        <v>16454.679582712368</v>
      </c>
      <c r="CM67" s="328">
        <f>CM7+CM17+CM27+CM37+CM47+CM57</f>
        <v>109.7</v>
      </c>
      <c r="CN67" s="328">
        <f>CN7+CN17+CN27+CN37+CN47+CN57</f>
        <v>142.30000000000001</v>
      </c>
      <c r="CO67" s="359">
        <f t="shared" ref="CO67:CQ73" si="272">CO7+CO17+CO37+CO47+CO27+CO57</f>
        <v>17</v>
      </c>
      <c r="CP67" s="359">
        <f t="shared" si="272"/>
        <v>17</v>
      </c>
      <c r="CQ67" s="359">
        <f t="shared" si="272"/>
        <v>21</v>
      </c>
      <c r="CR67" s="360">
        <f>SUM(CO67:CQ67)/3</f>
        <v>18.333333333333332</v>
      </c>
      <c r="CT67" s="1470" t="s">
        <v>457</v>
      </c>
      <c r="CU67" s="1470"/>
      <c r="CV67" s="560" t="s">
        <v>458</v>
      </c>
      <c r="CW67" s="560">
        <v>2025</v>
      </c>
      <c r="CX67" s="560" t="s">
        <v>618</v>
      </c>
      <c r="CY67" s="560" t="s">
        <v>461</v>
      </c>
      <c r="DA67" s="328">
        <f>DA7+DA17+DA27+DA37+DA47+DA57</f>
        <v>84.7</v>
      </c>
      <c r="DB67" s="328">
        <f>DB7+DB17+DB27+DB37+DB47+DB57</f>
        <v>107</v>
      </c>
      <c r="DC67" s="359">
        <f>DC7+DC17+DC37+DC47+DC27+DC57</f>
        <v>17</v>
      </c>
      <c r="DD67" s="359">
        <f>DD7+DD17+DD37+DD47+DD27+DD57</f>
        <v>15</v>
      </c>
      <c r="DE67" s="359">
        <f>DE7+DE17+DE37+DE47+DE27+DE57</f>
        <v>15</v>
      </c>
      <c r="DF67" s="360">
        <f>SUM(DC67:DE67)/3</f>
        <v>15.666666666666666</v>
      </c>
      <c r="DH67" s="1470" t="s">
        <v>457</v>
      </c>
      <c r="DI67" s="1470"/>
      <c r="DJ67" s="560" t="s">
        <v>458</v>
      </c>
      <c r="DK67" s="560" t="s">
        <v>459</v>
      </c>
      <c r="DL67" s="560" t="s">
        <v>460</v>
      </c>
      <c r="DM67" s="560" t="s">
        <v>461</v>
      </c>
    </row>
    <row r="68" spans="1:117" ht="31" customHeight="1">
      <c r="A68" s="77" t="s">
        <v>6</v>
      </c>
      <c r="B68" s="58"/>
      <c r="C68" s="7">
        <f t="shared" si="258"/>
        <v>0</v>
      </c>
      <c r="D68" s="7">
        <f t="shared" si="258"/>
        <v>0</v>
      </c>
      <c r="E68" s="7">
        <f t="shared" si="258"/>
        <v>0</v>
      </c>
      <c r="F68" s="7">
        <f t="shared" si="258"/>
        <v>0</v>
      </c>
      <c r="G68" s="7">
        <f t="shared" si="258"/>
        <v>0</v>
      </c>
      <c r="H68" s="7">
        <f>H8+H18+H28+H38+H48+H58</f>
        <v>0</v>
      </c>
      <c r="I68" s="7">
        <f t="shared" si="258"/>
        <v>0</v>
      </c>
      <c r="J68" s="7">
        <f t="shared" si="258"/>
        <v>0</v>
      </c>
      <c r="K68" s="7">
        <f t="shared" si="258"/>
        <v>0</v>
      </c>
      <c r="L68" s="7">
        <f t="shared" si="258"/>
        <v>0</v>
      </c>
      <c r="M68" s="7" t="e">
        <f t="shared" si="259"/>
        <v>#DIV/0!</v>
      </c>
      <c r="N68" s="70"/>
      <c r="O68" s="7">
        <f t="shared" ref="O68:P70" si="273">O8+O18+O28+O38+O48+O58</f>
        <v>750</v>
      </c>
      <c r="P68" s="7">
        <f t="shared" si="273"/>
        <v>0</v>
      </c>
      <c r="Q68" s="76" t="e">
        <f t="shared" ref="Q68:Q74" si="274">L68/P68</f>
        <v>#DIV/0!</v>
      </c>
      <c r="R68" s="45"/>
      <c r="T68" s="107">
        <v>3300</v>
      </c>
      <c r="U68" s="107">
        <v>3800</v>
      </c>
      <c r="V68" s="107">
        <v>4800</v>
      </c>
      <c r="W68" s="107">
        <v>2000</v>
      </c>
      <c r="X68" s="107"/>
      <c r="Y68" s="77" t="s">
        <v>6</v>
      </c>
      <c r="Z68" s="58"/>
      <c r="AA68" s="7">
        <f t="shared" si="260"/>
        <v>0</v>
      </c>
      <c r="AB68" s="7">
        <f t="shared" si="260"/>
        <v>0</v>
      </c>
      <c r="AC68" s="7">
        <f t="shared" si="260"/>
        <v>0</v>
      </c>
      <c r="AD68" s="7">
        <f t="shared" si="260"/>
        <v>0</v>
      </c>
      <c r="AE68" s="7">
        <f t="shared" si="260"/>
        <v>0</v>
      </c>
      <c r="AF68" s="7">
        <f>AF8+AF18+AF28+AF38+AF48+AF58</f>
        <v>0</v>
      </c>
      <c r="AG68" s="7">
        <f t="shared" si="260"/>
        <v>0</v>
      </c>
      <c r="AH68" s="7">
        <f t="shared" si="260"/>
        <v>0</v>
      </c>
      <c r="AI68" s="7">
        <f t="shared" si="260"/>
        <v>0</v>
      </c>
      <c r="AJ68" s="7">
        <f t="shared" si="260"/>
        <v>0</v>
      </c>
      <c r="AK68" s="7" t="e">
        <f t="shared" si="261"/>
        <v>#DIV/0!</v>
      </c>
      <c r="AL68" s="70" t="s">
        <v>75</v>
      </c>
      <c r="AM68" s="7">
        <f t="shared" ref="AM68:AN70" si="275">AM8+AM18+AM28+AM38+AM48+AM58</f>
        <v>750</v>
      </c>
      <c r="AN68" s="7">
        <f t="shared" si="275"/>
        <v>0</v>
      </c>
      <c r="AO68" s="76" t="e">
        <f t="shared" ref="AO68:AO73" si="276">(AJ68+BH68)/AN68</f>
        <v>#DIV/0!</v>
      </c>
      <c r="AP68" s="10"/>
      <c r="AR68" s="107">
        <v>1700</v>
      </c>
      <c r="AS68" s="107">
        <v>2200</v>
      </c>
      <c r="AT68" s="107">
        <v>2200</v>
      </c>
      <c r="AU68" s="107">
        <v>1400</v>
      </c>
      <c r="AV68" s="107"/>
      <c r="AW68" s="77" t="s">
        <v>6</v>
      </c>
      <c r="AX68" s="58"/>
      <c r="AY68" s="7">
        <f>AY8+AY18+AY28+AY38+AY48+AY58</f>
        <v>0</v>
      </c>
      <c r="AZ68" s="54">
        <v>22</v>
      </c>
      <c r="BA68" s="7">
        <f t="shared" si="262"/>
        <v>0</v>
      </c>
      <c r="BB68" s="54">
        <v>10</v>
      </c>
      <c r="BC68" s="7">
        <f t="shared" si="263"/>
        <v>0</v>
      </c>
      <c r="BD68" s="54">
        <v>6</v>
      </c>
      <c r="BE68" s="6">
        <f t="shared" si="264"/>
        <v>0</v>
      </c>
      <c r="BF68" s="54"/>
      <c r="BG68" s="6">
        <f t="shared" si="265"/>
        <v>0</v>
      </c>
      <c r="BH68" s="7">
        <f>BH8+BH18+BH28+BH38+BH48+BH58</f>
        <v>0</v>
      </c>
      <c r="BI68" s="6" t="e">
        <f t="shared" ref="BI68:BI73" si="277">BH68/AY68</f>
        <v>#DIV/0!</v>
      </c>
      <c r="BJ68" s="7">
        <f>BJ8+BJ18+BJ28+BJ38+BJ48+BJ58</f>
        <v>0</v>
      </c>
      <c r="BK68" s="7" t="e">
        <f t="shared" ref="BK68:BK74" si="278">AK68</f>
        <v>#DIV/0!</v>
      </c>
      <c r="BL68" s="119">
        <f t="shared" si="266"/>
        <v>0</v>
      </c>
      <c r="BM68" s="7" t="e">
        <f t="shared" si="266"/>
        <v>#DIV/0!</v>
      </c>
      <c r="BN68" s="90"/>
      <c r="BO68" s="76" t="e">
        <f t="shared" ref="BO68:BO74" si="279">Q68+AO68</f>
        <v>#DIV/0!</v>
      </c>
      <c r="BP68" s="10"/>
      <c r="BR68" s="55"/>
      <c r="BS68" s="55"/>
      <c r="BT68" s="55"/>
      <c r="BU68" s="55"/>
      <c r="BV68" s="173" t="s">
        <v>6</v>
      </c>
      <c r="BW68" s="187">
        <v>4</v>
      </c>
      <c r="BX68" s="179">
        <f>BX8+BX18+BX28+BX38+BX48+BX58</f>
        <v>1736</v>
      </c>
      <c r="BY68" s="179">
        <f t="shared" si="267"/>
        <v>4772100</v>
      </c>
      <c r="BZ68" s="178">
        <f t="shared" si="268"/>
        <v>2748.9055299539173</v>
      </c>
      <c r="CA68" s="179">
        <f>CA8+CA18+CA28+CA38+CA48+CA58</f>
        <v>2539900</v>
      </c>
      <c r="CB68" s="179">
        <f t="shared" ref="CB68:CB73" si="280">CA68/BX68</f>
        <v>1463.0760368663593</v>
      </c>
      <c r="CC68" s="179">
        <f t="shared" si="269"/>
        <v>142670</v>
      </c>
      <c r="CD68" s="179">
        <f t="shared" si="269"/>
        <v>0</v>
      </c>
      <c r="CE68" s="119">
        <f>CE8+CE18+CE28+CE38+CE48+CE58</f>
        <v>7454670</v>
      </c>
      <c r="CF68" s="179" t="e">
        <f t="shared" si="270"/>
        <v>#DIV/0!</v>
      </c>
      <c r="CG68" s="179">
        <f>CG8+CG18+CG28+CG38+CG48+CG58</f>
        <v>457.75</v>
      </c>
      <c r="CH68" s="179">
        <f t="shared" si="271"/>
        <v>148.75</v>
      </c>
      <c r="CI68" s="179">
        <f t="shared" si="271"/>
        <v>165</v>
      </c>
      <c r="CJ68" s="179">
        <f t="shared" si="271"/>
        <v>771.5</v>
      </c>
      <c r="CK68" s="206">
        <f t="shared" ref="CK68:CK73" si="281">CE68/CG68</f>
        <v>16285.461496450027</v>
      </c>
      <c r="CM68" s="328">
        <f t="shared" ref="CM68:CN72" si="282">CM8+CM18+CM28+CM38+CM48+CM58</f>
        <v>87.2</v>
      </c>
      <c r="CN68" s="328">
        <f t="shared" si="282"/>
        <v>119</v>
      </c>
      <c r="CO68" s="359">
        <f t="shared" si="272"/>
        <v>16</v>
      </c>
      <c r="CP68" s="359">
        <f t="shared" si="272"/>
        <v>16</v>
      </c>
      <c r="CQ68" s="359">
        <f t="shared" si="272"/>
        <v>12</v>
      </c>
      <c r="CR68" s="360">
        <f t="shared" ref="CR68:CR73" si="283">SUM(CO68:CQ68)/3</f>
        <v>14.666666666666666</v>
      </c>
      <c r="CT68" s="1471" t="s">
        <v>180</v>
      </c>
      <c r="CU68" s="1471"/>
      <c r="CV68" s="561">
        <v>5</v>
      </c>
      <c r="CW68" s="562">
        <v>37</v>
      </c>
      <c r="CX68" s="562">
        <f t="shared" ref="CX68:CX73" si="284">CV68*CW68</f>
        <v>185</v>
      </c>
      <c r="CY68" s="1472">
        <f>(CW68+CW69+CW70)/CW74</f>
        <v>0.80645161290322576</v>
      </c>
      <c r="DA68" s="328">
        <f t="shared" ref="DA68:DB72" si="285">DA8+DA18+DA28+DA38+DA48+DA58</f>
        <v>84.7</v>
      </c>
      <c r="DB68" s="328">
        <f t="shared" si="285"/>
        <v>116.2</v>
      </c>
      <c r="DC68" s="359">
        <f t="shared" ref="DC68:DE73" si="286">DC8+DC18+DC38+DC48+DC28+DC58</f>
        <v>13</v>
      </c>
      <c r="DD68" s="359">
        <f t="shared" si="286"/>
        <v>11</v>
      </c>
      <c r="DE68" s="359">
        <f t="shared" si="286"/>
        <v>11</v>
      </c>
      <c r="DF68" s="360">
        <f t="shared" ref="DF68:DF73" si="287">SUM(DC68:DE68)/3</f>
        <v>11.666666666666666</v>
      </c>
      <c r="DH68" s="1471" t="s">
        <v>180</v>
      </c>
      <c r="DI68" s="1471"/>
      <c r="DJ68" s="561">
        <v>5</v>
      </c>
      <c r="DK68" s="562">
        <v>27</v>
      </c>
      <c r="DL68" s="562">
        <f t="shared" ref="DL68:DL73" si="288">DJ68*DK68</f>
        <v>135</v>
      </c>
      <c r="DM68" s="1472">
        <f>(DK68+DK69+DK70)/DK74</f>
        <v>0.69892473118279574</v>
      </c>
    </row>
    <row r="69" spans="1:117" ht="31" customHeight="1">
      <c r="A69" s="77" t="s">
        <v>7</v>
      </c>
      <c r="B69" s="58"/>
      <c r="C69" s="7">
        <f t="shared" si="258"/>
        <v>0</v>
      </c>
      <c r="D69" s="7">
        <f t="shared" si="258"/>
        <v>0</v>
      </c>
      <c r="E69" s="7">
        <f t="shared" si="258"/>
        <v>0</v>
      </c>
      <c r="F69" s="7">
        <f t="shared" si="258"/>
        <v>0</v>
      </c>
      <c r="G69" s="7">
        <f t="shared" si="258"/>
        <v>0</v>
      </c>
      <c r="H69" s="7">
        <f t="shared" si="258"/>
        <v>0</v>
      </c>
      <c r="I69" s="7">
        <f t="shared" si="258"/>
        <v>0</v>
      </c>
      <c r="J69" s="7">
        <f t="shared" si="258"/>
        <v>0</v>
      </c>
      <c r="K69" s="7">
        <f t="shared" si="258"/>
        <v>0</v>
      </c>
      <c r="L69" s="7">
        <f t="shared" si="258"/>
        <v>0</v>
      </c>
      <c r="M69" s="7" t="e">
        <f t="shared" si="259"/>
        <v>#DIV/0!</v>
      </c>
      <c r="N69" s="70"/>
      <c r="O69" s="7">
        <f t="shared" si="273"/>
        <v>600</v>
      </c>
      <c r="P69" s="7">
        <f t="shared" si="273"/>
        <v>0</v>
      </c>
      <c r="Q69" s="76" t="e">
        <f t="shared" si="274"/>
        <v>#DIV/0!</v>
      </c>
      <c r="R69" s="45"/>
      <c r="T69" s="107">
        <v>3300</v>
      </c>
      <c r="U69" s="107">
        <v>3800</v>
      </c>
      <c r="V69" s="107">
        <v>4800</v>
      </c>
      <c r="W69" s="107">
        <v>2000</v>
      </c>
      <c r="X69" s="107"/>
      <c r="Y69" s="77" t="s">
        <v>7</v>
      </c>
      <c r="Z69" s="58"/>
      <c r="AA69" s="7">
        <f t="shared" si="260"/>
        <v>0</v>
      </c>
      <c r="AB69" s="7">
        <f t="shared" si="260"/>
        <v>0</v>
      </c>
      <c r="AC69" s="7">
        <f t="shared" si="260"/>
        <v>0</v>
      </c>
      <c r="AD69" s="7">
        <f t="shared" si="260"/>
        <v>0</v>
      </c>
      <c r="AE69" s="7">
        <f t="shared" si="260"/>
        <v>0</v>
      </c>
      <c r="AF69" s="7">
        <f t="shared" si="260"/>
        <v>0</v>
      </c>
      <c r="AG69" s="7">
        <f t="shared" si="260"/>
        <v>0</v>
      </c>
      <c r="AH69" s="7">
        <f t="shared" si="260"/>
        <v>0</v>
      </c>
      <c r="AI69" s="7">
        <f t="shared" si="260"/>
        <v>0</v>
      </c>
      <c r="AJ69" s="7">
        <f t="shared" si="260"/>
        <v>0</v>
      </c>
      <c r="AK69" s="7" t="e">
        <f t="shared" si="261"/>
        <v>#DIV/0!</v>
      </c>
      <c r="AL69" s="70" t="s">
        <v>75</v>
      </c>
      <c r="AM69" s="7">
        <f t="shared" si="275"/>
        <v>600</v>
      </c>
      <c r="AN69" s="7">
        <f t="shared" si="275"/>
        <v>0</v>
      </c>
      <c r="AO69" s="76" t="e">
        <f t="shared" si="276"/>
        <v>#DIV/0!</v>
      </c>
      <c r="AP69" s="10"/>
      <c r="AR69" s="107">
        <v>1700</v>
      </c>
      <c r="AS69" s="107">
        <v>2200</v>
      </c>
      <c r="AT69" s="107">
        <v>2200</v>
      </c>
      <c r="AU69" s="107">
        <v>1400</v>
      </c>
      <c r="AV69" s="107"/>
      <c r="AW69" s="77" t="s">
        <v>7</v>
      </c>
      <c r="AX69" s="58"/>
      <c r="AY69" s="7">
        <f>AY9+AY19+AY29+AY39+AY49+AY59</f>
        <v>0</v>
      </c>
      <c r="AZ69" s="54">
        <v>22</v>
      </c>
      <c r="BA69" s="7">
        <f t="shared" si="262"/>
        <v>0</v>
      </c>
      <c r="BB69" s="54">
        <v>10</v>
      </c>
      <c r="BC69" s="7">
        <f t="shared" si="263"/>
        <v>0</v>
      </c>
      <c r="BD69" s="54">
        <v>6</v>
      </c>
      <c r="BE69" s="6">
        <f t="shared" si="264"/>
        <v>0</v>
      </c>
      <c r="BF69" s="54"/>
      <c r="BG69" s="6">
        <f t="shared" si="265"/>
        <v>0</v>
      </c>
      <c r="BH69" s="7">
        <f>BH9+BH19+BH29+BH39+BH49+BH59</f>
        <v>0</v>
      </c>
      <c r="BI69" s="6" t="e">
        <f t="shared" si="277"/>
        <v>#DIV/0!</v>
      </c>
      <c r="BJ69" s="7">
        <f>BJ9+BJ19+BJ29+BJ39+BJ49+BJ59</f>
        <v>0</v>
      </c>
      <c r="BK69" s="7" t="e">
        <f t="shared" si="278"/>
        <v>#DIV/0!</v>
      </c>
      <c r="BL69" s="119">
        <f t="shared" si="266"/>
        <v>0</v>
      </c>
      <c r="BM69" s="7" t="e">
        <f t="shared" si="266"/>
        <v>#DIV/0!</v>
      </c>
      <c r="BN69" s="90"/>
      <c r="BO69" s="76" t="e">
        <f t="shared" si="279"/>
        <v>#DIV/0!</v>
      </c>
      <c r="BP69" s="10"/>
      <c r="BR69" s="55"/>
      <c r="BS69" s="55"/>
      <c r="BT69" s="55"/>
      <c r="BU69" s="55"/>
      <c r="BV69" s="173" t="s">
        <v>7</v>
      </c>
      <c r="BW69" s="187">
        <v>5</v>
      </c>
      <c r="BX69" s="179">
        <f t="shared" si="267"/>
        <v>1549</v>
      </c>
      <c r="BY69" s="179">
        <f t="shared" si="267"/>
        <v>4478690</v>
      </c>
      <c r="BZ69" s="178">
        <f t="shared" si="268"/>
        <v>2891.3428018076179</v>
      </c>
      <c r="CA69" s="179">
        <f>CA9+CA19+CA29+CA39+CA49+CA59</f>
        <v>2327150</v>
      </c>
      <c r="CB69" s="179">
        <f t="shared" si="280"/>
        <v>1502.3563589412524</v>
      </c>
      <c r="CC69" s="179">
        <f t="shared" si="269"/>
        <v>106920</v>
      </c>
      <c r="CD69" s="179">
        <f t="shared" si="269"/>
        <v>5940</v>
      </c>
      <c r="CE69" s="119">
        <f>CE9+CE19+CE29+CE39+CE49+CE59</f>
        <v>6918700</v>
      </c>
      <c r="CF69" s="179" t="e">
        <f t="shared" si="270"/>
        <v>#DIV/0!</v>
      </c>
      <c r="CG69" s="179">
        <f>CG9+CG19+CG30+CG40+CG49+CG59</f>
        <v>429.75</v>
      </c>
      <c r="CH69" s="179">
        <f t="shared" si="271"/>
        <v>125.75</v>
      </c>
      <c r="CI69" s="179">
        <f t="shared" si="271"/>
        <v>156.55000000000001</v>
      </c>
      <c r="CJ69" s="179">
        <f t="shared" si="271"/>
        <v>716.05</v>
      </c>
      <c r="CK69" s="206">
        <f t="shared" si="281"/>
        <v>16099.36009307737</v>
      </c>
      <c r="CM69" s="328">
        <f t="shared" si="282"/>
        <v>88.1</v>
      </c>
      <c r="CN69" s="328">
        <f t="shared" si="282"/>
        <v>117</v>
      </c>
      <c r="CO69" s="359">
        <f t="shared" si="272"/>
        <v>16</v>
      </c>
      <c r="CP69" s="359">
        <f t="shared" si="272"/>
        <v>12</v>
      </c>
      <c r="CQ69" s="359">
        <f t="shared" si="272"/>
        <v>16</v>
      </c>
      <c r="CR69" s="360">
        <f t="shared" si="283"/>
        <v>14.666666666666666</v>
      </c>
      <c r="CT69" s="1471" t="s">
        <v>181</v>
      </c>
      <c r="CU69" s="1471"/>
      <c r="CV69" s="563">
        <v>4</v>
      </c>
      <c r="CW69" s="564"/>
      <c r="CX69" s="562">
        <f t="shared" si="284"/>
        <v>0</v>
      </c>
      <c r="CY69" s="1472"/>
      <c r="DA69" s="328">
        <f t="shared" si="285"/>
        <v>88.1</v>
      </c>
      <c r="DB69" s="328">
        <f t="shared" si="285"/>
        <v>105.2</v>
      </c>
      <c r="DC69" s="359">
        <f t="shared" si="286"/>
        <v>6</v>
      </c>
      <c r="DD69" s="359">
        <f t="shared" si="286"/>
        <v>8</v>
      </c>
      <c r="DE69" s="359">
        <f t="shared" si="286"/>
        <v>10</v>
      </c>
      <c r="DF69" s="360">
        <f t="shared" si="287"/>
        <v>8</v>
      </c>
      <c r="DH69" s="1471" t="s">
        <v>181</v>
      </c>
      <c r="DI69" s="1471"/>
      <c r="DJ69" s="563">
        <v>4</v>
      </c>
      <c r="DK69" s="564"/>
      <c r="DL69" s="562">
        <f t="shared" si="288"/>
        <v>0</v>
      </c>
      <c r="DM69" s="1472"/>
    </row>
    <row r="70" spans="1:117" ht="31" customHeight="1">
      <c r="A70" s="77" t="s">
        <v>8</v>
      </c>
      <c r="B70" s="58"/>
      <c r="C70" s="7">
        <f t="shared" si="258"/>
        <v>0</v>
      </c>
      <c r="D70" s="7">
        <f t="shared" si="258"/>
        <v>0</v>
      </c>
      <c r="E70" s="7">
        <f t="shared" si="258"/>
        <v>0</v>
      </c>
      <c r="F70" s="7">
        <f t="shared" si="258"/>
        <v>0</v>
      </c>
      <c r="G70" s="7">
        <f t="shared" si="258"/>
        <v>0</v>
      </c>
      <c r="H70" s="7">
        <f t="shared" si="258"/>
        <v>0</v>
      </c>
      <c r="I70" s="7">
        <f t="shared" si="258"/>
        <v>0</v>
      </c>
      <c r="J70" s="7">
        <f t="shared" si="258"/>
        <v>0</v>
      </c>
      <c r="K70" s="7">
        <f t="shared" si="258"/>
        <v>0</v>
      </c>
      <c r="L70" s="7">
        <f t="shared" si="258"/>
        <v>0</v>
      </c>
      <c r="M70" s="7" t="e">
        <f t="shared" si="259"/>
        <v>#DIV/0!</v>
      </c>
      <c r="N70" s="70"/>
      <c r="O70" s="7">
        <f t="shared" si="273"/>
        <v>600</v>
      </c>
      <c r="P70" s="7">
        <f t="shared" si="273"/>
        <v>0</v>
      </c>
      <c r="Q70" s="76" t="e">
        <f t="shared" si="274"/>
        <v>#DIV/0!</v>
      </c>
      <c r="R70" s="45"/>
      <c r="T70" s="107">
        <v>3300</v>
      </c>
      <c r="U70" s="107">
        <v>3800</v>
      </c>
      <c r="V70" s="107">
        <v>4800</v>
      </c>
      <c r="W70" s="107">
        <v>2000</v>
      </c>
      <c r="X70" s="107"/>
      <c r="Y70" s="77" t="s">
        <v>8</v>
      </c>
      <c r="Z70" s="58"/>
      <c r="AA70" s="7">
        <f t="shared" si="260"/>
        <v>0</v>
      </c>
      <c r="AB70" s="7">
        <f t="shared" si="260"/>
        <v>0</v>
      </c>
      <c r="AC70" s="7">
        <f t="shared" si="260"/>
        <v>0</v>
      </c>
      <c r="AD70" s="7">
        <f t="shared" si="260"/>
        <v>0</v>
      </c>
      <c r="AE70" s="7">
        <f t="shared" si="260"/>
        <v>0</v>
      </c>
      <c r="AF70" s="7">
        <f t="shared" si="260"/>
        <v>0</v>
      </c>
      <c r="AG70" s="7">
        <f t="shared" si="260"/>
        <v>0</v>
      </c>
      <c r="AH70" s="7">
        <f t="shared" si="260"/>
        <v>0</v>
      </c>
      <c r="AI70" s="7">
        <f t="shared" si="260"/>
        <v>0</v>
      </c>
      <c r="AJ70" s="7">
        <f t="shared" si="260"/>
        <v>0</v>
      </c>
      <c r="AK70" s="7" t="e">
        <f t="shared" si="261"/>
        <v>#DIV/0!</v>
      </c>
      <c r="AL70" s="70" t="s">
        <v>75</v>
      </c>
      <c r="AM70" s="7">
        <f t="shared" si="275"/>
        <v>600</v>
      </c>
      <c r="AN70" s="7">
        <f t="shared" si="275"/>
        <v>0</v>
      </c>
      <c r="AO70" s="76" t="e">
        <f t="shared" si="276"/>
        <v>#DIV/0!</v>
      </c>
      <c r="AP70" s="10"/>
      <c r="AR70" s="107">
        <v>1700</v>
      </c>
      <c r="AS70" s="107">
        <v>2200</v>
      </c>
      <c r="AT70" s="107">
        <v>2200</v>
      </c>
      <c r="AU70" s="107">
        <v>1400</v>
      </c>
      <c r="AV70" s="107"/>
      <c r="AW70" s="77" t="s">
        <v>8</v>
      </c>
      <c r="AX70" s="58"/>
      <c r="AY70" s="7">
        <f>AY10+AY20+AY30+AY40+AY50+AY60</f>
        <v>0</v>
      </c>
      <c r="AZ70" s="54">
        <v>10</v>
      </c>
      <c r="BA70" s="7">
        <f t="shared" si="262"/>
        <v>0</v>
      </c>
      <c r="BB70" s="54">
        <v>24</v>
      </c>
      <c r="BC70" s="7">
        <f t="shared" si="263"/>
        <v>0</v>
      </c>
      <c r="BD70" s="54">
        <v>12</v>
      </c>
      <c r="BE70" s="6">
        <f t="shared" si="264"/>
        <v>0</v>
      </c>
      <c r="BF70" s="54"/>
      <c r="BG70" s="6">
        <f t="shared" si="265"/>
        <v>0</v>
      </c>
      <c r="BH70" s="7">
        <f>BH10+BH20+BH30+BH40+BH50+BH60</f>
        <v>0</v>
      </c>
      <c r="BI70" s="6" t="e">
        <f t="shared" si="277"/>
        <v>#DIV/0!</v>
      </c>
      <c r="BJ70" s="7">
        <f>BJ10+BJ20+BJ30+BJ40+BJ50+BJ60</f>
        <v>0</v>
      </c>
      <c r="BK70" s="7" t="e">
        <f t="shared" si="278"/>
        <v>#DIV/0!</v>
      </c>
      <c r="BL70" s="119">
        <f t="shared" si="266"/>
        <v>0</v>
      </c>
      <c r="BM70" s="7" t="e">
        <f t="shared" si="266"/>
        <v>#DIV/0!</v>
      </c>
      <c r="BN70" s="90"/>
      <c r="BO70" s="76" t="e">
        <f t="shared" si="279"/>
        <v>#DIV/0!</v>
      </c>
      <c r="BP70" s="10"/>
      <c r="BR70" s="55"/>
      <c r="BS70" s="55"/>
      <c r="BT70" s="55"/>
      <c r="BU70" s="55"/>
      <c r="BV70" s="173" t="s">
        <v>8</v>
      </c>
      <c r="BW70" s="187">
        <v>5</v>
      </c>
      <c r="BX70" s="179">
        <f t="shared" si="267"/>
        <v>1453</v>
      </c>
      <c r="BY70" s="179">
        <f t="shared" si="267"/>
        <v>4388000</v>
      </c>
      <c r="BZ70" s="178">
        <f t="shared" si="268"/>
        <v>3019.9587061252582</v>
      </c>
      <c r="CA70" s="179">
        <f>CA10+CA20+CA30+CA40+CA50+CA60</f>
        <v>2299400</v>
      </c>
      <c r="CB70" s="179">
        <f t="shared" si="280"/>
        <v>1582.5189263592567</v>
      </c>
      <c r="CC70" s="179">
        <f t="shared" si="269"/>
        <v>148840</v>
      </c>
      <c r="CD70" s="179">
        <f t="shared" si="269"/>
        <v>0</v>
      </c>
      <c r="CE70" s="119">
        <f t="shared" si="270"/>
        <v>6836240</v>
      </c>
      <c r="CF70" s="179" t="e">
        <f t="shared" si="270"/>
        <v>#DIV/0!</v>
      </c>
      <c r="CG70" s="179">
        <f>CG10+CG20+CG30+CG39+CG50+CG60</f>
        <v>431.5</v>
      </c>
      <c r="CH70" s="179">
        <f t="shared" si="271"/>
        <v>126.5</v>
      </c>
      <c r="CI70" s="179">
        <f t="shared" si="271"/>
        <v>217.78</v>
      </c>
      <c r="CJ70" s="179">
        <f t="shared" si="271"/>
        <v>778.53</v>
      </c>
      <c r="CK70" s="206">
        <f t="shared" si="281"/>
        <v>15842.966396292004</v>
      </c>
      <c r="CM70" s="328">
        <f t="shared" si="282"/>
        <v>89</v>
      </c>
      <c r="CN70" s="328">
        <f t="shared" si="282"/>
        <v>122.6</v>
      </c>
      <c r="CO70" s="359">
        <f t="shared" si="272"/>
        <v>16</v>
      </c>
      <c r="CP70" s="359">
        <f t="shared" si="272"/>
        <v>10</v>
      </c>
      <c r="CQ70" s="359">
        <f t="shared" si="272"/>
        <v>8</v>
      </c>
      <c r="CR70" s="360">
        <f t="shared" si="283"/>
        <v>11.333333333333334</v>
      </c>
      <c r="CT70" s="1473" t="s">
        <v>462</v>
      </c>
      <c r="CU70" s="1473"/>
      <c r="CV70" s="563">
        <v>3</v>
      </c>
      <c r="CW70" s="564">
        <v>38</v>
      </c>
      <c r="CX70" s="562">
        <f t="shared" si="284"/>
        <v>114</v>
      </c>
      <c r="CY70" s="1472"/>
      <c r="DA70" s="328">
        <f t="shared" si="285"/>
        <v>84.2</v>
      </c>
      <c r="DB70" s="328">
        <f t="shared" si="285"/>
        <v>117.7</v>
      </c>
      <c r="DC70" s="359">
        <f t="shared" si="286"/>
        <v>16</v>
      </c>
      <c r="DD70" s="359">
        <f t="shared" si="286"/>
        <v>14</v>
      </c>
      <c r="DE70" s="359">
        <f t="shared" si="286"/>
        <v>12</v>
      </c>
      <c r="DF70" s="360">
        <f t="shared" si="287"/>
        <v>14</v>
      </c>
      <c r="DH70" s="1473" t="s">
        <v>462</v>
      </c>
      <c r="DI70" s="1473"/>
      <c r="DJ70" s="563">
        <v>3</v>
      </c>
      <c r="DK70" s="564">
        <v>38</v>
      </c>
      <c r="DL70" s="562">
        <f t="shared" si="288"/>
        <v>114</v>
      </c>
      <c r="DM70" s="1472"/>
    </row>
    <row r="71" spans="1:117" ht="31" customHeight="1">
      <c r="A71" s="77" t="s">
        <v>9</v>
      </c>
      <c r="B71" s="58"/>
      <c r="C71" s="7">
        <f t="shared" ref="C71:K71" si="289">C21+C11+C31+C41+C51+C61</f>
        <v>0</v>
      </c>
      <c r="D71" s="7">
        <f t="shared" si="289"/>
        <v>0</v>
      </c>
      <c r="E71" s="7">
        <f t="shared" si="289"/>
        <v>0</v>
      </c>
      <c r="F71" s="7">
        <f t="shared" si="289"/>
        <v>0</v>
      </c>
      <c r="G71" s="7">
        <f t="shared" si="289"/>
        <v>0</v>
      </c>
      <c r="H71" s="7">
        <f t="shared" si="289"/>
        <v>0</v>
      </c>
      <c r="I71" s="7">
        <f t="shared" si="289"/>
        <v>0</v>
      </c>
      <c r="J71" s="7">
        <f t="shared" si="289"/>
        <v>0</v>
      </c>
      <c r="K71" s="7">
        <f t="shared" si="289"/>
        <v>0</v>
      </c>
      <c r="L71" s="7">
        <f>L21+L11+L31+L41+L51+L61</f>
        <v>0</v>
      </c>
      <c r="M71" s="7" t="e">
        <f t="shared" si="259"/>
        <v>#DIV/0!</v>
      </c>
      <c r="N71" s="70"/>
      <c r="O71" s="7">
        <f>O21+O11+O31+O41+O51+O61</f>
        <v>600</v>
      </c>
      <c r="P71" s="7">
        <f>P21+P11+P31+P41+P51+P61</f>
        <v>0</v>
      </c>
      <c r="Q71" s="76" t="e">
        <f t="shared" si="274"/>
        <v>#DIV/0!</v>
      </c>
      <c r="R71" s="45"/>
      <c r="T71" s="107">
        <v>3300</v>
      </c>
      <c r="U71" s="107">
        <v>3800</v>
      </c>
      <c r="V71" s="107">
        <v>4800</v>
      </c>
      <c r="W71" s="107">
        <v>2000</v>
      </c>
      <c r="X71" s="107"/>
      <c r="Y71" s="77" t="s">
        <v>9</v>
      </c>
      <c r="Z71" s="58"/>
      <c r="AA71" s="7">
        <f t="shared" ref="AA71:AI71" si="290">AA21+AA11+AA31+AA41+AA51+AA61</f>
        <v>0</v>
      </c>
      <c r="AB71" s="7">
        <f t="shared" si="290"/>
        <v>0</v>
      </c>
      <c r="AC71" s="7">
        <f t="shared" si="290"/>
        <v>0</v>
      </c>
      <c r="AD71" s="7">
        <f t="shared" si="290"/>
        <v>0</v>
      </c>
      <c r="AE71" s="7">
        <f t="shared" si="290"/>
        <v>0</v>
      </c>
      <c r="AF71" s="7">
        <f t="shared" si="290"/>
        <v>0</v>
      </c>
      <c r="AG71" s="7">
        <f t="shared" si="290"/>
        <v>0</v>
      </c>
      <c r="AH71" s="7">
        <f t="shared" si="290"/>
        <v>0</v>
      </c>
      <c r="AI71" s="7">
        <f t="shared" si="290"/>
        <v>0</v>
      </c>
      <c r="AJ71" s="7">
        <f>AJ21+AJ11+AJ31+AJ41+AJ51+AJ61</f>
        <v>0</v>
      </c>
      <c r="AK71" s="7" t="e">
        <f t="shared" si="261"/>
        <v>#DIV/0!</v>
      </c>
      <c r="AL71" s="70" t="s">
        <v>75</v>
      </c>
      <c r="AM71" s="7">
        <f>AM21+AM11+AM31+AM41+AM51+AM61</f>
        <v>600</v>
      </c>
      <c r="AN71" s="7">
        <f>AN21+AN11+AN31+AN41+AN51+AN61</f>
        <v>0</v>
      </c>
      <c r="AO71" s="76" t="e">
        <f t="shared" si="276"/>
        <v>#DIV/0!</v>
      </c>
      <c r="AP71" s="10"/>
      <c r="AR71" s="107">
        <v>1700</v>
      </c>
      <c r="AS71" s="107">
        <v>2200</v>
      </c>
      <c r="AT71" s="107">
        <v>2200</v>
      </c>
      <c r="AU71" s="107">
        <v>1400</v>
      </c>
      <c r="AV71" s="107"/>
      <c r="AW71" s="77" t="s">
        <v>9</v>
      </c>
      <c r="AX71" s="58"/>
      <c r="AY71" s="7">
        <f>AY21+AY11+AY31+AY41+AY51+AY61</f>
        <v>0</v>
      </c>
      <c r="AZ71" s="54">
        <v>10</v>
      </c>
      <c r="BA71" s="7">
        <f t="shared" si="262"/>
        <v>0</v>
      </c>
      <c r="BB71" s="54">
        <v>24</v>
      </c>
      <c r="BC71" s="7">
        <f t="shared" si="263"/>
        <v>0</v>
      </c>
      <c r="BD71" s="54">
        <v>12</v>
      </c>
      <c r="BE71" s="6">
        <f t="shared" si="264"/>
        <v>0</v>
      </c>
      <c r="BF71" s="54"/>
      <c r="BG71" s="6">
        <f t="shared" si="265"/>
        <v>0</v>
      </c>
      <c r="BH71" s="7">
        <f>BH21+BH11+BH31+BH41+BH51+BH61</f>
        <v>0</v>
      </c>
      <c r="BI71" s="6" t="e">
        <f t="shared" si="277"/>
        <v>#DIV/0!</v>
      </c>
      <c r="BJ71" s="7">
        <f>BJ21+BJ11+BJ31+BJ41+BJ51+BJ61</f>
        <v>0</v>
      </c>
      <c r="BK71" s="7" t="e">
        <f t="shared" si="278"/>
        <v>#DIV/0!</v>
      </c>
      <c r="BL71" s="119">
        <f>BL21+BL11+BL31+BL41+BL51+BL61</f>
        <v>0</v>
      </c>
      <c r="BM71" s="7" t="e">
        <f>BM21+BM11+BM31+BM41+BM51+BM61</f>
        <v>#DIV/0!</v>
      </c>
      <c r="BN71" s="90"/>
      <c r="BO71" s="76" t="e">
        <f t="shared" si="279"/>
        <v>#DIV/0!</v>
      </c>
      <c r="BP71" s="10"/>
      <c r="BR71" s="55"/>
      <c r="BS71" s="55"/>
      <c r="BT71" s="55"/>
      <c r="BU71" s="55"/>
      <c r="BV71" s="173" t="s">
        <v>9</v>
      </c>
      <c r="BW71" s="187">
        <v>5</v>
      </c>
      <c r="BX71" s="179">
        <f>BX21+BX11+BX31+BX41+BX51+BX61</f>
        <v>1642</v>
      </c>
      <c r="BY71" s="179">
        <f>BY21+BY11+BY31+BY41+BY51+BY61</f>
        <v>4822650</v>
      </c>
      <c r="BZ71" s="178">
        <f t="shared" si="268"/>
        <v>2937.0584652862362</v>
      </c>
      <c r="CA71" s="179">
        <f>CA21+CA11+CA31+CA41+CA51+CA61</f>
        <v>2573900</v>
      </c>
      <c r="CB71" s="179">
        <f t="shared" si="280"/>
        <v>1567.5395858708891</v>
      </c>
      <c r="CC71" s="179">
        <f t="shared" ref="CC71:CJ71" si="291">CC21+CC11+CC31+CC41+CC51+CC61</f>
        <v>169730</v>
      </c>
      <c r="CD71" s="179">
        <f t="shared" si="291"/>
        <v>0</v>
      </c>
      <c r="CE71" s="119">
        <f t="shared" si="291"/>
        <v>7566280</v>
      </c>
      <c r="CF71" s="179" t="e">
        <f t="shared" si="291"/>
        <v>#DIV/0!</v>
      </c>
      <c r="CG71" s="179">
        <f t="shared" si="291"/>
        <v>428</v>
      </c>
      <c r="CH71" s="179">
        <f t="shared" si="291"/>
        <v>124.75</v>
      </c>
      <c r="CI71" s="179">
        <f t="shared" si="291"/>
        <v>202</v>
      </c>
      <c r="CJ71" s="179">
        <f t="shared" si="291"/>
        <v>754.75</v>
      </c>
      <c r="CK71" s="206">
        <f t="shared" si="281"/>
        <v>17678.224299065419</v>
      </c>
      <c r="CM71" s="328">
        <f t="shared" si="282"/>
        <v>82</v>
      </c>
      <c r="CN71" s="328">
        <f t="shared" si="282"/>
        <v>107.80000000000001</v>
      </c>
      <c r="CO71" s="359">
        <f t="shared" si="272"/>
        <v>12</v>
      </c>
      <c r="CP71" s="359">
        <f t="shared" si="272"/>
        <v>14</v>
      </c>
      <c r="CQ71" s="359">
        <f t="shared" si="272"/>
        <v>12</v>
      </c>
      <c r="CR71" s="360">
        <f t="shared" si="283"/>
        <v>12.666666666666666</v>
      </c>
      <c r="CT71" s="1474" t="s">
        <v>177</v>
      </c>
      <c r="CU71" s="1474"/>
      <c r="CV71" s="563">
        <v>2</v>
      </c>
      <c r="CW71" s="564"/>
      <c r="CX71" s="562">
        <f t="shared" si="284"/>
        <v>0</v>
      </c>
      <c r="CY71" s="1475">
        <f>(CW71+CW72+CW73)/CW74</f>
        <v>0.19354838709677419</v>
      </c>
      <c r="DA71" s="328">
        <f t="shared" si="285"/>
        <v>105.89999999999999</v>
      </c>
      <c r="DB71" s="328">
        <f t="shared" si="285"/>
        <v>142.4</v>
      </c>
      <c r="DC71" s="359">
        <f t="shared" si="286"/>
        <v>19</v>
      </c>
      <c r="DD71" s="359">
        <f t="shared" si="286"/>
        <v>7</v>
      </c>
      <c r="DE71" s="359">
        <f t="shared" si="286"/>
        <v>15</v>
      </c>
      <c r="DF71" s="360">
        <f t="shared" si="287"/>
        <v>13.666666666666666</v>
      </c>
      <c r="DH71" s="1474" t="s">
        <v>177</v>
      </c>
      <c r="DI71" s="1474"/>
      <c r="DJ71" s="563">
        <v>2</v>
      </c>
      <c r="DK71" s="564">
        <v>6</v>
      </c>
      <c r="DL71" s="562">
        <f t="shared" si="288"/>
        <v>12</v>
      </c>
      <c r="DM71" s="1475">
        <f>(DK71+DK72+DK73)/DK74</f>
        <v>0.30107526881720431</v>
      </c>
    </row>
    <row r="72" spans="1:117" ht="31" customHeight="1">
      <c r="A72" s="77" t="s">
        <v>10</v>
      </c>
      <c r="B72" s="58"/>
      <c r="C72" s="7">
        <f t="shared" ref="C72:K73" si="292">C12+C22+C32+C42+C52+C62</f>
        <v>0</v>
      </c>
      <c r="D72" s="7">
        <f t="shared" si="292"/>
        <v>0</v>
      </c>
      <c r="E72" s="7">
        <f t="shared" si="292"/>
        <v>0</v>
      </c>
      <c r="F72" s="7">
        <f t="shared" si="292"/>
        <v>0</v>
      </c>
      <c r="G72" s="7">
        <f t="shared" si="292"/>
        <v>0</v>
      </c>
      <c r="H72" s="7">
        <f t="shared" si="292"/>
        <v>0</v>
      </c>
      <c r="I72" s="7">
        <f t="shared" si="292"/>
        <v>0</v>
      </c>
      <c r="J72" s="7">
        <f t="shared" si="292"/>
        <v>0</v>
      </c>
      <c r="K72" s="7">
        <f t="shared" si="292"/>
        <v>0</v>
      </c>
      <c r="L72" s="7">
        <f>L12+L22+L32+L42+L52+L62</f>
        <v>0</v>
      </c>
      <c r="M72" s="7" t="e">
        <f t="shared" si="259"/>
        <v>#DIV/0!</v>
      </c>
      <c r="N72" s="70"/>
      <c r="O72" s="7">
        <f>O12+O22+O32+O42+O52+O62</f>
        <v>640</v>
      </c>
      <c r="P72" s="7">
        <f>P12+P22+P32+P42+P52+P62</f>
        <v>0</v>
      </c>
      <c r="Q72" s="76" t="e">
        <f t="shared" si="274"/>
        <v>#DIV/0!</v>
      </c>
      <c r="R72" s="45"/>
      <c r="T72" s="107">
        <v>3300</v>
      </c>
      <c r="U72" s="107">
        <v>3800</v>
      </c>
      <c r="V72" s="107">
        <v>4800</v>
      </c>
      <c r="W72" s="107">
        <v>2000</v>
      </c>
      <c r="X72" s="107"/>
      <c r="Y72" s="77" t="s">
        <v>10</v>
      </c>
      <c r="Z72" s="58"/>
      <c r="AA72" s="7">
        <f t="shared" ref="AA72:AI73" si="293">AA12+AA22+AA32+AA42+AA52+AA62</f>
        <v>0</v>
      </c>
      <c r="AB72" s="7">
        <f t="shared" si="293"/>
        <v>0</v>
      </c>
      <c r="AC72" s="7">
        <f t="shared" si="293"/>
        <v>0</v>
      </c>
      <c r="AD72" s="7">
        <f t="shared" si="293"/>
        <v>0</v>
      </c>
      <c r="AE72" s="7">
        <f t="shared" si="293"/>
        <v>0</v>
      </c>
      <c r="AF72" s="7">
        <f t="shared" si="293"/>
        <v>0</v>
      </c>
      <c r="AG72" s="7">
        <f t="shared" si="293"/>
        <v>0</v>
      </c>
      <c r="AH72" s="7">
        <f t="shared" si="293"/>
        <v>0</v>
      </c>
      <c r="AI72" s="7">
        <f t="shared" si="293"/>
        <v>0</v>
      </c>
      <c r="AJ72" s="7">
        <f>AJ12+AJ22+AJ32+AJ42+AJ52+AJ62</f>
        <v>0</v>
      </c>
      <c r="AK72" s="7" t="e">
        <f t="shared" si="261"/>
        <v>#DIV/0!</v>
      </c>
      <c r="AL72" s="70" t="s">
        <v>75</v>
      </c>
      <c r="AM72" s="7">
        <f>AM12+AM22+AM32+AM42+AM52+AM62</f>
        <v>640</v>
      </c>
      <c r="AN72" s="7">
        <f>AN12+AN22+AN32+AN42+AN52+AN62</f>
        <v>0</v>
      </c>
      <c r="AO72" s="76" t="e">
        <f t="shared" si="276"/>
        <v>#DIV/0!</v>
      </c>
      <c r="AP72" s="10"/>
      <c r="AR72" s="107">
        <v>1700</v>
      </c>
      <c r="AS72" s="107">
        <v>2200</v>
      </c>
      <c r="AT72" s="107">
        <v>2200</v>
      </c>
      <c r="AU72" s="107">
        <v>1400</v>
      </c>
      <c r="AV72" s="107"/>
      <c r="AW72" s="77" t="s">
        <v>10</v>
      </c>
      <c r="AX72" s="58"/>
      <c r="AY72" s="7">
        <f>AY12+AY22+AY32+AY42+AY52+AY62</f>
        <v>0</v>
      </c>
      <c r="AZ72" s="54">
        <v>10</v>
      </c>
      <c r="BA72" s="7">
        <f t="shared" si="262"/>
        <v>0</v>
      </c>
      <c r="BB72" s="54">
        <v>24</v>
      </c>
      <c r="BC72" s="7">
        <f t="shared" si="263"/>
        <v>0</v>
      </c>
      <c r="BD72" s="54">
        <v>12</v>
      </c>
      <c r="BE72" s="6">
        <f t="shared" si="264"/>
        <v>0</v>
      </c>
      <c r="BF72" s="54"/>
      <c r="BG72" s="6">
        <f t="shared" si="265"/>
        <v>0</v>
      </c>
      <c r="BH72" s="7">
        <f>BH12+BH22+BH32+BH42+BH52+BH62</f>
        <v>0</v>
      </c>
      <c r="BI72" s="6" t="e">
        <f t="shared" si="277"/>
        <v>#DIV/0!</v>
      </c>
      <c r="BJ72" s="7">
        <f>BJ12+BJ22+BJ32+BJ42+BJ52+BJ62</f>
        <v>0</v>
      </c>
      <c r="BK72" s="7" t="e">
        <f t="shared" si="278"/>
        <v>#DIV/0!</v>
      </c>
      <c r="BL72" s="119">
        <f>BL12+BL22+BL32+BL42+BL52+BL62</f>
        <v>0</v>
      </c>
      <c r="BM72" s="7" t="e">
        <f>BM12+BM22+BM32+BM42+BM52+BM62</f>
        <v>#DIV/0!</v>
      </c>
      <c r="BN72" s="90"/>
      <c r="BO72" s="76" t="e">
        <f t="shared" si="279"/>
        <v>#DIV/0!</v>
      </c>
      <c r="BP72" s="10"/>
      <c r="BR72" s="55"/>
      <c r="BS72" s="55"/>
      <c r="BT72" s="55"/>
      <c r="BU72" s="55"/>
      <c r="BV72" s="173" t="s">
        <v>10</v>
      </c>
      <c r="BW72" s="187">
        <v>4</v>
      </c>
      <c r="BX72" s="179">
        <f>BX12+BX22+BX32+BX42+BX52+BX62</f>
        <v>2665</v>
      </c>
      <c r="BY72" s="179">
        <f>BY12+BY22+BY32+BY42+BY52+BY62</f>
        <v>8520150</v>
      </c>
      <c r="BZ72" s="178">
        <f t="shared" si="268"/>
        <v>3197.0544090056287</v>
      </c>
      <c r="CA72" s="179">
        <f>CA12+CA22+CA32+CA42+CA52+CA62</f>
        <v>4470150</v>
      </c>
      <c r="CB72" s="179">
        <f t="shared" si="280"/>
        <v>1677.3545966228894</v>
      </c>
      <c r="CC72" s="179">
        <f>CC12+CC22+CC32+CC42+CC52+CC62</f>
        <v>318010</v>
      </c>
      <c r="CD72" s="179">
        <f>CD12+CD22+CD32+CD42+CD52+CD62</f>
        <v>2970</v>
      </c>
      <c r="CE72" s="119">
        <f t="shared" ref="CE72:CJ73" si="294">CE12+CE22+CE32+CE42+CE52+CE62</f>
        <v>13311280</v>
      </c>
      <c r="CF72" s="179" t="e">
        <f t="shared" si="294"/>
        <v>#DIV/0!</v>
      </c>
      <c r="CG72" s="179">
        <f t="shared" si="294"/>
        <v>680</v>
      </c>
      <c r="CH72" s="179">
        <f t="shared" si="294"/>
        <v>217.5</v>
      </c>
      <c r="CI72" s="179">
        <f t="shared" si="294"/>
        <v>234.4</v>
      </c>
      <c r="CJ72" s="179">
        <f t="shared" si="294"/>
        <v>1131.9000000000001</v>
      </c>
      <c r="CK72" s="206">
        <f t="shared" si="281"/>
        <v>19575.411764705881</v>
      </c>
      <c r="CM72" s="328">
        <f t="shared" si="282"/>
        <v>108.3</v>
      </c>
      <c r="CN72" s="328">
        <f t="shared" si="282"/>
        <v>139.19999999999999</v>
      </c>
      <c r="CO72" s="359">
        <f t="shared" si="272"/>
        <v>19</v>
      </c>
      <c r="CP72" s="359">
        <f t="shared" si="272"/>
        <v>15</v>
      </c>
      <c r="CQ72" s="359">
        <f t="shared" si="272"/>
        <v>15</v>
      </c>
      <c r="CR72" s="360">
        <f t="shared" si="283"/>
        <v>16.333333333333332</v>
      </c>
      <c r="CT72" s="1476" t="s">
        <v>463</v>
      </c>
      <c r="CU72" s="1476"/>
      <c r="CV72" s="563">
        <v>1</v>
      </c>
      <c r="CW72" s="564">
        <v>18</v>
      </c>
      <c r="CX72" s="562">
        <f t="shared" si="284"/>
        <v>18</v>
      </c>
      <c r="CY72" s="1475"/>
      <c r="DA72" s="328">
        <f t="shared" si="285"/>
        <v>117</v>
      </c>
      <c r="DB72" s="328">
        <f t="shared" si="285"/>
        <v>150.5</v>
      </c>
      <c r="DC72" s="359">
        <f t="shared" si="286"/>
        <v>15</v>
      </c>
      <c r="DD72" s="359">
        <f t="shared" si="286"/>
        <v>11</v>
      </c>
      <c r="DE72" s="359">
        <f t="shared" si="286"/>
        <v>11</v>
      </c>
      <c r="DF72" s="360">
        <f t="shared" si="287"/>
        <v>12.333333333333334</v>
      </c>
      <c r="DH72" s="1476" t="s">
        <v>463</v>
      </c>
      <c r="DI72" s="1476"/>
      <c r="DJ72" s="563">
        <v>1</v>
      </c>
      <c r="DK72" s="564">
        <v>22</v>
      </c>
      <c r="DL72" s="562">
        <f t="shared" si="288"/>
        <v>22</v>
      </c>
      <c r="DM72" s="1475"/>
    </row>
    <row r="73" spans="1:117" ht="31" customHeight="1" thickBot="1">
      <c r="A73" s="78" t="s">
        <v>11</v>
      </c>
      <c r="B73" s="58"/>
      <c r="C73" s="7">
        <f t="shared" si="292"/>
        <v>0</v>
      </c>
      <c r="D73" s="7">
        <f t="shared" si="292"/>
        <v>0</v>
      </c>
      <c r="E73" s="7">
        <f t="shared" si="292"/>
        <v>0</v>
      </c>
      <c r="F73" s="7">
        <f t="shared" si="292"/>
        <v>0</v>
      </c>
      <c r="G73" s="7">
        <f t="shared" si="292"/>
        <v>0</v>
      </c>
      <c r="H73" s="7">
        <f t="shared" si="292"/>
        <v>0</v>
      </c>
      <c r="I73" s="7">
        <f t="shared" si="292"/>
        <v>0</v>
      </c>
      <c r="J73" s="7">
        <f t="shared" si="292"/>
        <v>0</v>
      </c>
      <c r="K73" s="7">
        <f t="shared" si="292"/>
        <v>0</v>
      </c>
      <c r="L73" s="7">
        <f>L13+L23+L33+L43+L53+L63</f>
        <v>0</v>
      </c>
      <c r="M73" s="7" t="e">
        <f t="shared" si="259"/>
        <v>#DIV/0!</v>
      </c>
      <c r="N73" s="70"/>
      <c r="O73" s="7">
        <f>O13+O23+O33+O43+O53+O63</f>
        <v>900</v>
      </c>
      <c r="P73" s="7">
        <f>P13+P23+P33+P43+P53+P63</f>
        <v>0</v>
      </c>
      <c r="Q73" s="76" t="e">
        <f t="shared" si="274"/>
        <v>#DIV/0!</v>
      </c>
      <c r="R73" s="45"/>
      <c r="T73" s="107">
        <v>3300</v>
      </c>
      <c r="U73" s="107">
        <v>3800</v>
      </c>
      <c r="V73" s="107">
        <v>4800</v>
      </c>
      <c r="W73" s="107">
        <v>2000</v>
      </c>
      <c r="X73" s="107"/>
      <c r="Y73" s="78" t="s">
        <v>11</v>
      </c>
      <c r="Z73" s="58"/>
      <c r="AA73" s="7">
        <f t="shared" si="293"/>
        <v>0</v>
      </c>
      <c r="AB73" s="7">
        <f t="shared" si="293"/>
        <v>0</v>
      </c>
      <c r="AC73" s="7">
        <f t="shared" si="293"/>
        <v>0</v>
      </c>
      <c r="AD73" s="7">
        <f t="shared" si="293"/>
        <v>0</v>
      </c>
      <c r="AE73" s="7">
        <f t="shared" si="293"/>
        <v>0</v>
      </c>
      <c r="AF73" s="7">
        <f t="shared" si="293"/>
        <v>0</v>
      </c>
      <c r="AG73" s="7">
        <f t="shared" si="293"/>
        <v>0</v>
      </c>
      <c r="AH73" s="7">
        <f t="shared" si="293"/>
        <v>0</v>
      </c>
      <c r="AI73" s="7">
        <f t="shared" si="293"/>
        <v>0</v>
      </c>
      <c r="AJ73" s="7">
        <f>AJ13+AJ23+AJ33+AJ43+AJ53+AJ63</f>
        <v>0</v>
      </c>
      <c r="AK73" s="7" t="e">
        <f t="shared" si="261"/>
        <v>#DIV/0!</v>
      </c>
      <c r="AL73" s="70" t="s">
        <v>75</v>
      </c>
      <c r="AM73" s="7">
        <f>AM13+AM23+AM33+AM43+AM53+AM63</f>
        <v>900</v>
      </c>
      <c r="AN73" s="7">
        <f>AN13+AN23+AN33+AN43+AN53+AN63</f>
        <v>0</v>
      </c>
      <c r="AO73" s="76" t="e">
        <f t="shared" si="276"/>
        <v>#DIV/0!</v>
      </c>
      <c r="AP73" s="10"/>
      <c r="AR73" s="107">
        <v>1700</v>
      </c>
      <c r="AS73" s="107">
        <v>2200</v>
      </c>
      <c r="AT73" s="107">
        <v>2200</v>
      </c>
      <c r="AU73" s="107">
        <v>1400</v>
      </c>
      <c r="AV73" s="107"/>
      <c r="AW73" s="78" t="s">
        <v>11</v>
      </c>
      <c r="AX73" s="58"/>
      <c r="AY73" s="7">
        <f>AY13+AY23+AY33+AY43+AY53+AY63</f>
        <v>0</v>
      </c>
      <c r="AZ73" s="54">
        <v>10</v>
      </c>
      <c r="BA73" s="7">
        <f t="shared" si="262"/>
        <v>0</v>
      </c>
      <c r="BB73" s="54">
        <v>28</v>
      </c>
      <c r="BC73" s="7">
        <f t="shared" si="263"/>
        <v>0</v>
      </c>
      <c r="BD73" s="54">
        <v>12</v>
      </c>
      <c r="BE73" s="6">
        <f t="shared" si="264"/>
        <v>0</v>
      </c>
      <c r="BF73" s="54"/>
      <c r="BG73" s="6">
        <f t="shared" si="265"/>
        <v>0</v>
      </c>
      <c r="BH73" s="7">
        <f>BH13+BH23+BH33+BH43+BH53+BH63</f>
        <v>0</v>
      </c>
      <c r="BI73" s="6" t="e">
        <f t="shared" si="277"/>
        <v>#DIV/0!</v>
      </c>
      <c r="BJ73" s="7">
        <f>BJ13+BJ23+BJ33+BJ43+BJ53+BJ63</f>
        <v>0</v>
      </c>
      <c r="BK73" s="7" t="e">
        <f t="shared" si="278"/>
        <v>#DIV/0!</v>
      </c>
      <c r="BL73" s="119">
        <f>BL13+BL23+BL33+BL43+BL53+BL63</f>
        <v>0</v>
      </c>
      <c r="BM73" s="7" t="e">
        <f>BM13+BM23+BM33+BM43+BM53+BM63</f>
        <v>#DIV/0!</v>
      </c>
      <c r="BN73" s="90"/>
      <c r="BO73" s="76" t="e">
        <f t="shared" si="279"/>
        <v>#DIV/0!</v>
      </c>
      <c r="BP73" s="10"/>
      <c r="BR73" s="55"/>
      <c r="BS73" s="55"/>
      <c r="BT73" s="55"/>
      <c r="BU73" s="55"/>
      <c r="BV73" s="183" t="s">
        <v>11</v>
      </c>
      <c r="BW73" s="187">
        <v>4</v>
      </c>
      <c r="BX73" s="179">
        <f>BX13+BX23+BX33+BX43+BX53+BX63</f>
        <v>2959</v>
      </c>
      <c r="BY73" s="179">
        <f>BY13+BY23+BY33+BY43+BY53+BY63</f>
        <v>9286800</v>
      </c>
      <c r="BZ73" s="178">
        <f t="shared" si="268"/>
        <v>3138.4927340317677</v>
      </c>
      <c r="CA73" s="179">
        <f>CA13+CA23+CA33+CA43+CA53+CA63</f>
        <v>4903900</v>
      </c>
      <c r="CB73" s="179">
        <f t="shared" si="280"/>
        <v>1657.2828658330518</v>
      </c>
      <c r="CC73" s="179">
        <f>CC13+CC23+CC33+CC43+CC53+CC63</f>
        <v>399960</v>
      </c>
      <c r="CD73" s="179">
        <f>CD13+CD23+CD33+CD43+CD53+CD63</f>
        <v>2970</v>
      </c>
      <c r="CE73" s="119">
        <f t="shared" si="294"/>
        <v>14593630</v>
      </c>
      <c r="CF73" s="179" t="e">
        <f t="shared" si="294"/>
        <v>#DIV/0!</v>
      </c>
      <c r="CG73" s="179">
        <f>CG13+CG23+CG33+CG43+CG53+CG63</f>
        <v>712.25</v>
      </c>
      <c r="CH73" s="179">
        <f t="shared" si="294"/>
        <v>286.25</v>
      </c>
      <c r="CI73" s="179">
        <f t="shared" si="294"/>
        <v>220.75</v>
      </c>
      <c r="CJ73" s="179">
        <f t="shared" si="294"/>
        <v>1219.25</v>
      </c>
      <c r="CK73" s="206">
        <f t="shared" si="281"/>
        <v>20489.47700947701</v>
      </c>
      <c r="CL73" s="1">
        <f>CL14+CL24+CL34+CL44+CL54+CL64</f>
        <v>31</v>
      </c>
      <c r="CM73" s="329">
        <f>CM13+CM23+CM33+CM43+CM53+CM63</f>
        <v>104.2</v>
      </c>
      <c r="CN73" s="329">
        <f>CN13+CN23+CN33+CN43+CN53+CN63</f>
        <v>145.4</v>
      </c>
      <c r="CO73" s="359">
        <f t="shared" si="272"/>
        <v>19</v>
      </c>
      <c r="CP73" s="359">
        <f t="shared" si="272"/>
        <v>19</v>
      </c>
      <c r="CQ73" s="359">
        <f t="shared" si="272"/>
        <v>15</v>
      </c>
      <c r="CR73" s="361">
        <f t="shared" si="283"/>
        <v>17.666666666666668</v>
      </c>
      <c r="CT73" s="1477" t="s">
        <v>464</v>
      </c>
      <c r="CU73" s="1477"/>
      <c r="CV73" s="563">
        <v>0</v>
      </c>
      <c r="CW73" s="564"/>
      <c r="CX73" s="562">
        <f t="shared" si="284"/>
        <v>0</v>
      </c>
      <c r="CY73" s="1475"/>
      <c r="CZ73" s="1">
        <f>CZ14+CZ24+CZ34+CZ44+CZ54+CZ64</f>
        <v>31</v>
      </c>
      <c r="DA73" s="329">
        <f>DA13+DA23+DA33+DA43+DA53+DA63</f>
        <v>118.8</v>
      </c>
      <c r="DB73" s="329">
        <f>DB13+DB23+DB33+DB43+DB53+DB63</f>
        <v>142.69999999999999</v>
      </c>
      <c r="DC73" s="359">
        <f t="shared" si="286"/>
        <v>17</v>
      </c>
      <c r="DD73" s="359">
        <f t="shared" si="286"/>
        <v>19</v>
      </c>
      <c r="DE73" s="359">
        <f t="shared" si="286"/>
        <v>21</v>
      </c>
      <c r="DF73" s="361">
        <f t="shared" si="287"/>
        <v>19</v>
      </c>
      <c r="DH73" s="1477" t="s">
        <v>464</v>
      </c>
      <c r="DI73" s="1477"/>
      <c r="DJ73" s="563">
        <v>0</v>
      </c>
      <c r="DK73" s="564"/>
      <c r="DL73" s="562">
        <f t="shared" si="288"/>
        <v>0</v>
      </c>
      <c r="DM73" s="1475"/>
    </row>
    <row r="74" spans="1:117" s="42" customFormat="1" ht="31" customHeight="1" thickTop="1" thickBot="1">
      <c r="A74" s="79" t="s">
        <v>3</v>
      </c>
      <c r="B74" s="80">
        <f>SUM(B67:B73)</f>
        <v>0</v>
      </c>
      <c r="C74" s="81">
        <f>SUM(C67:C73)</f>
        <v>0</v>
      </c>
      <c r="D74" s="82">
        <f t="shared" ref="D74:K74" si="295">SUM(D67:D73)</f>
        <v>0</v>
      </c>
      <c r="E74" s="82">
        <f t="shared" si="295"/>
        <v>0</v>
      </c>
      <c r="F74" s="82">
        <f t="shared" si="295"/>
        <v>0</v>
      </c>
      <c r="G74" s="82">
        <f t="shared" si="295"/>
        <v>0</v>
      </c>
      <c r="H74" s="82">
        <f t="shared" si="295"/>
        <v>0</v>
      </c>
      <c r="I74" s="82">
        <f t="shared" si="295"/>
        <v>0</v>
      </c>
      <c r="J74" s="82">
        <f t="shared" si="295"/>
        <v>0</v>
      </c>
      <c r="K74" s="82">
        <f t="shared" si="295"/>
        <v>0</v>
      </c>
      <c r="L74" s="87">
        <f>SUM(L67:L73)</f>
        <v>0</v>
      </c>
      <c r="M74" s="82" t="e">
        <f t="shared" si="259"/>
        <v>#DIV/0!</v>
      </c>
      <c r="N74" s="86"/>
      <c r="O74" s="152">
        <f>SUM(O67:O73)</f>
        <v>4940</v>
      </c>
      <c r="P74" s="82">
        <f>SUM(P67:P73)</f>
        <v>0</v>
      </c>
      <c r="Q74" s="76" t="e">
        <f t="shared" si="274"/>
        <v>#DIV/0!</v>
      </c>
      <c r="R74" s="67"/>
      <c r="T74" s="109" t="s">
        <v>48</v>
      </c>
      <c r="U74" s="110">
        <f>C74/W74</f>
        <v>0</v>
      </c>
      <c r="V74" s="111" t="s">
        <v>49</v>
      </c>
      <c r="W74" s="112">
        <f>W14+W24+W34+W44+W54+W64</f>
        <v>3</v>
      </c>
      <c r="X74" s="112"/>
      <c r="Y74" s="79" t="s">
        <v>3</v>
      </c>
      <c r="Z74" s="80">
        <f>SUM(Z67:Z73)</f>
        <v>0</v>
      </c>
      <c r="AA74" s="81">
        <f>SUM(AA67:AA73)</f>
        <v>0</v>
      </c>
      <c r="AB74" s="82">
        <f t="shared" ref="AB74:AI74" si="296">SUM(AB67:AB73)</f>
        <v>0</v>
      </c>
      <c r="AC74" s="82">
        <f t="shared" si="296"/>
        <v>0</v>
      </c>
      <c r="AD74" s="82">
        <f t="shared" si="296"/>
        <v>0</v>
      </c>
      <c r="AE74" s="82">
        <f t="shared" si="296"/>
        <v>0</v>
      </c>
      <c r="AF74" s="82">
        <f t="shared" si="296"/>
        <v>0</v>
      </c>
      <c r="AG74" s="82">
        <f t="shared" si="296"/>
        <v>0</v>
      </c>
      <c r="AH74" s="82">
        <f t="shared" si="296"/>
        <v>0</v>
      </c>
      <c r="AI74" s="82">
        <f t="shared" si="296"/>
        <v>0</v>
      </c>
      <c r="AJ74" s="87">
        <f>SUM(AJ67:AJ73)</f>
        <v>0</v>
      </c>
      <c r="AK74" s="82" t="e">
        <f t="shared" si="261"/>
        <v>#DIV/0!</v>
      </c>
      <c r="AL74" s="86"/>
      <c r="AM74" s="82">
        <f>SUM(AM67:AM73)</f>
        <v>4940</v>
      </c>
      <c r="AN74" s="82">
        <f>SUM(AN67:AN73)</f>
        <v>0</v>
      </c>
      <c r="AO74" s="76" t="e">
        <f>(AJ74+BH74)/AN74</f>
        <v>#DIV/0!</v>
      </c>
      <c r="AP74" s="43"/>
      <c r="AR74" s="109" t="s">
        <v>48</v>
      </c>
      <c r="AS74" s="110">
        <f>AA74/AU74</f>
        <v>0</v>
      </c>
      <c r="AT74" s="111" t="s">
        <v>49</v>
      </c>
      <c r="AU74" s="112">
        <v>3</v>
      </c>
      <c r="AV74" s="112"/>
      <c r="AW74" s="117" t="s">
        <v>3</v>
      </c>
      <c r="AX74" s="81">
        <f>SUM(AX67:AX73)</f>
        <v>0</v>
      </c>
      <c r="AY74" s="81">
        <f>SUM(AY67:AY73)</f>
        <v>0</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0</v>
      </c>
      <c r="BI74" s="81" t="e">
        <f>BH74/AY74</f>
        <v>#DIV/0!</v>
      </c>
      <c r="BJ74" s="81">
        <f>SUM(BJ67:BJ73)</f>
        <v>0</v>
      </c>
      <c r="BK74" s="81" t="e">
        <f t="shared" si="278"/>
        <v>#DIV/0!</v>
      </c>
      <c r="BL74" s="118">
        <f>SUM(BL67:BL73)</f>
        <v>0</v>
      </c>
      <c r="BM74" s="81" t="e">
        <f>BL74/AY74</f>
        <v>#DIV/0!</v>
      </c>
      <c r="BN74" s="92"/>
      <c r="BO74" s="102" t="e">
        <f t="shared" si="279"/>
        <v>#DIV/0!</v>
      </c>
      <c r="BP74" s="43"/>
      <c r="BR74" s="63" t="s">
        <v>48</v>
      </c>
      <c r="BS74" s="103">
        <f>AY74/BU74</f>
        <v>0</v>
      </c>
      <c r="BT74" s="62" t="s">
        <v>49</v>
      </c>
      <c r="BU74" s="42">
        <f>W74</f>
        <v>3</v>
      </c>
      <c r="BV74" s="188" t="s">
        <v>3</v>
      </c>
      <c r="BW74" s="189">
        <f>SUM(BW67:BW73)</f>
        <v>31</v>
      </c>
      <c r="BX74" s="81">
        <f>SUM(BX67:BX73)</f>
        <v>14328</v>
      </c>
      <c r="BY74" s="81">
        <f>SUM(BY67:BY73)</f>
        <v>43420340</v>
      </c>
      <c r="BZ74" s="81">
        <f t="shared" si="268"/>
        <v>3030.4536571747626</v>
      </c>
      <c r="CA74" s="81">
        <f>SUM(CA67:CA73)</f>
        <v>22815000</v>
      </c>
      <c r="CB74" s="81">
        <f>CA74/BX74</f>
        <v>1592.3366834170854</v>
      </c>
      <c r="CC74" s="81">
        <f>SUM(CC67:CC73)</f>
        <v>1474670</v>
      </c>
      <c r="CD74" s="81">
        <f>SUM(CD67:CD73)</f>
        <v>11880</v>
      </c>
      <c r="CE74" s="81">
        <f>SUM(CE67:CE73)</f>
        <v>67721890</v>
      </c>
      <c r="CF74" s="81">
        <f>CE74/BX74</f>
        <v>4726.541736460078</v>
      </c>
      <c r="CG74" s="207">
        <f>CG14+CG24+CG34+CG44+CG54+CG64</f>
        <v>3817</v>
      </c>
      <c r="CH74" s="207">
        <f>CH14+CH24+CH34+CH44+CH54+CH64</f>
        <v>1289</v>
      </c>
      <c r="CI74" s="207">
        <f>CI14+CI24+CI34+CI44+CI54+CI64</f>
        <v>1366.56</v>
      </c>
      <c r="CJ74" s="207">
        <f>CJ14+CJ24+CJ34+CJ44+CJ54+CJ64</f>
        <v>6472.5599999999995</v>
      </c>
      <c r="CK74" s="102">
        <f>CE74/CJ74</f>
        <v>10462.921935061244</v>
      </c>
      <c r="CM74" s="325">
        <f>SUM(CM67:CM73)/CL73</f>
        <v>21.56451612903226</v>
      </c>
      <c r="CN74" s="330">
        <f>SUM(CN67:CN73)/CL73</f>
        <v>28.816129032258068</v>
      </c>
      <c r="CO74" s="547">
        <f>SUM(CO67:CO73)/CL73</f>
        <v>3.7096774193548385</v>
      </c>
      <c r="CP74" s="547">
        <f>SUM(CP67:CP73)/CL73</f>
        <v>3.3225806451612905</v>
      </c>
      <c r="CQ74" s="547">
        <f>SUM(CQ67:CQ73)/CL73</f>
        <v>3.193548387096774</v>
      </c>
      <c r="CR74" s="548">
        <f>SUM(CO74:CQ74)/3</f>
        <v>3.4086021505376345</v>
      </c>
      <c r="CS74" s="60"/>
      <c r="CT74" s="1486" t="s">
        <v>465</v>
      </c>
      <c r="CU74" s="1486"/>
      <c r="CV74" s="1486"/>
      <c r="CW74" s="564">
        <f>SUM(CW68:CW73)</f>
        <v>93</v>
      </c>
      <c r="CX74" s="564">
        <f>SUM(CX68:CX73)</f>
        <v>317</v>
      </c>
      <c r="CY74" s="567">
        <f>CY68+CY71</f>
        <v>1</v>
      </c>
      <c r="DA74" s="386">
        <f>SUM(DA67:DA73)/CZ73</f>
        <v>22.045161290322575</v>
      </c>
      <c r="DB74" s="387">
        <f>SUM(DB67:DB73)/CZ73</f>
        <v>28.441935483870971</v>
      </c>
      <c r="DC74" s="403">
        <f>SUM(DC67:DC73)/CZ73</f>
        <v>3.3225806451612905</v>
      </c>
      <c r="DD74" s="403">
        <f>SUM(DD67:DD73)/CZ73</f>
        <v>2.7419354838709675</v>
      </c>
      <c r="DE74" s="403">
        <f>SUM(DE67:DE73)/CZ73</f>
        <v>3.064516129032258</v>
      </c>
      <c r="DF74" s="404">
        <f>SUM(DC74:DE74)/3</f>
        <v>3.043010752688172</v>
      </c>
      <c r="DH74" s="1486" t="s">
        <v>465</v>
      </c>
      <c r="DI74" s="1486"/>
      <c r="DJ74" s="1486"/>
      <c r="DK74" s="564">
        <f>SUM(DK68:DK73)</f>
        <v>93</v>
      </c>
      <c r="DL74" s="564">
        <f>SUM(DL68:DL73)</f>
        <v>283</v>
      </c>
      <c r="DM74" s="566">
        <f>DM68+DM71</f>
        <v>1</v>
      </c>
    </row>
    <row r="75" spans="1:117"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6"/>
      <c r="CI75" s="36"/>
      <c r="CJ75" s="36"/>
      <c r="CK75" s="37"/>
      <c r="CS75" s="408"/>
    </row>
    <row r="76" spans="1:117"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c r="CH76" s="34"/>
      <c r="CI76" s="34"/>
      <c r="CJ76" s="34"/>
    </row>
    <row r="77" spans="1:117"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93"/>
      <c r="CI77" s="93"/>
      <c r="CJ77" s="93"/>
      <c r="CK77" s="14"/>
    </row>
    <row r="78" spans="1:117"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c r="CH78" s="94"/>
      <c r="CI78" s="94"/>
      <c r="CJ78" s="94"/>
    </row>
    <row r="79" spans="1:11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95"/>
      <c r="CI79" s="95"/>
      <c r="CJ79" s="95"/>
      <c r="CK79" s="39"/>
    </row>
    <row r="80" spans="1:11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96"/>
      <c r="CI80" s="96"/>
      <c r="CJ80" s="96"/>
      <c r="CK80" s="40"/>
    </row>
    <row r="81" spans="1:11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c r="CH83" s="69"/>
      <c r="CI83" s="69"/>
      <c r="CJ83" s="69"/>
    </row>
    <row r="84" spans="1:116" s="11" customFormat="1" ht="32.25" hidden="1" customHeight="1">
      <c r="A84" s="1478"/>
      <c r="B84" s="1479"/>
      <c r="C84" s="28">
        <f t="shared" ref="C84:P84" si="298">C74-C80</f>
        <v>0</v>
      </c>
      <c r="D84" s="28">
        <f t="shared" si="298"/>
        <v>0</v>
      </c>
      <c r="E84" s="28"/>
      <c r="F84" s="28"/>
      <c r="G84" s="28">
        <f t="shared" si="298"/>
        <v>0</v>
      </c>
      <c r="H84" s="28"/>
      <c r="I84" s="28">
        <f t="shared" si="298"/>
        <v>0</v>
      </c>
      <c r="J84" s="28"/>
      <c r="K84" s="29">
        <f t="shared" si="298"/>
        <v>0</v>
      </c>
      <c r="L84" s="29"/>
      <c r="M84" s="29"/>
      <c r="N84" s="28">
        <f t="shared" si="298"/>
        <v>0</v>
      </c>
      <c r="O84" s="28"/>
      <c r="P84" s="28">
        <f t="shared" si="298"/>
        <v>0</v>
      </c>
      <c r="Q84" s="1"/>
      <c r="R84" s="1"/>
      <c r="T84" s="113"/>
      <c r="U84" s="113"/>
      <c r="V84" s="113"/>
      <c r="W84" s="113"/>
      <c r="X84" s="113"/>
      <c r="Y84" s="1478"/>
      <c r="Z84" s="1479"/>
      <c r="AA84" s="28">
        <f>AA74-AA80</f>
        <v>0</v>
      </c>
      <c r="AB84" s="28">
        <f>AB74-AB80</f>
        <v>0</v>
      </c>
      <c r="AC84" s="28"/>
      <c r="AD84" s="28"/>
      <c r="AE84" s="28">
        <f>AE74-AE80</f>
        <v>0</v>
      </c>
      <c r="AF84" s="28"/>
      <c r="AG84" s="28">
        <f>AG74-AG80</f>
        <v>0</v>
      </c>
      <c r="AH84" s="28"/>
      <c r="AI84" s="29">
        <f>AI74-AI80</f>
        <v>0</v>
      </c>
      <c r="AJ84" s="29"/>
      <c r="AK84" s="29"/>
      <c r="AL84" s="28">
        <f>AL74-AL80</f>
        <v>0</v>
      </c>
      <c r="AM84" s="28"/>
      <c r="AN84" s="28">
        <f>AN74-AN80</f>
        <v>0</v>
      </c>
      <c r="AO84" s="1"/>
      <c r="AP84" s="1"/>
      <c r="AR84" s="113"/>
      <c r="AS84" s="113"/>
      <c r="AT84" s="113"/>
      <c r="AU84" s="113"/>
      <c r="AV84" s="113"/>
      <c r="AW84" s="1478"/>
      <c r="AX84" s="1479"/>
      <c r="AY84" s="28">
        <f>AY74-AY80</f>
        <v>0</v>
      </c>
      <c r="AZ84" s="28">
        <f>AZ74-AZ80</f>
        <v>84</v>
      </c>
      <c r="BA84" s="28"/>
      <c r="BB84" s="28"/>
      <c r="BC84" s="28">
        <f>BC74-BC80</f>
        <v>0</v>
      </c>
      <c r="BD84" s="28"/>
      <c r="BE84" s="28">
        <f>BE74-BE80</f>
        <v>0</v>
      </c>
      <c r="BF84" s="28"/>
      <c r="BG84" s="29">
        <f>BG74-BG80</f>
        <v>0</v>
      </c>
      <c r="BH84" s="29"/>
      <c r="BI84" s="29"/>
      <c r="BJ84" s="28">
        <f>BJ74-BJ80</f>
        <v>0</v>
      </c>
      <c r="BK84" s="28"/>
      <c r="BL84" s="28">
        <f>BL74-BL80</f>
        <v>0</v>
      </c>
      <c r="BM84" s="97"/>
      <c r="BN84" s="97"/>
      <c r="BO84" s="1"/>
      <c r="BP84" s="1"/>
      <c r="BV84" s="1478"/>
      <c r="BW84" s="1479"/>
      <c r="BX84" s="28">
        <f>BX74-BX80</f>
        <v>14328</v>
      </c>
      <c r="BY84" s="29"/>
      <c r="BZ84" s="29"/>
      <c r="CA84" s="28" t="e">
        <f>CA74-CA80</f>
        <v>#REF!</v>
      </c>
      <c r="CB84" s="28"/>
      <c r="CC84" s="28"/>
      <c r="CD84" s="28"/>
      <c r="CE84" s="28" t="e">
        <f>CE74-CE80</f>
        <v>#REF!</v>
      </c>
      <c r="CF84" s="97"/>
      <c r="CG84" s="97"/>
      <c r="CH84" s="97"/>
      <c r="CI84" s="97"/>
      <c r="CJ84" s="97"/>
      <c r="CK84" s="1"/>
      <c r="CS84" s="409"/>
    </row>
    <row r="85" spans="1:116" s="11" customFormat="1" ht="32.25" hidden="1" customHeight="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98"/>
      <c r="CI85" s="98"/>
      <c r="CJ85" s="98"/>
      <c r="CK85" s="1"/>
      <c r="CS85" s="409"/>
    </row>
    <row r="86" spans="1:11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I86" s="1"/>
      <c r="CJ86" s="1"/>
      <c r="CK86" s="1"/>
      <c r="CS86" s="409"/>
    </row>
    <row r="87" spans="1:11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69"/>
      <c r="CI87" s="69"/>
      <c r="CJ87" s="69"/>
      <c r="CK87" s="1"/>
      <c r="CS87" s="409"/>
    </row>
    <row r="88" spans="1:11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99"/>
      <c r="CI88" s="99"/>
      <c r="CJ88" s="99"/>
      <c r="CK88" s="1"/>
      <c r="CS88" s="409"/>
    </row>
    <row r="89" spans="1:11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I89" s="1"/>
      <c r="CJ89" s="1"/>
      <c r="CK89" s="1"/>
      <c r="CS89" s="409"/>
    </row>
    <row r="90" spans="1:11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69"/>
      <c r="CI90" s="69"/>
      <c r="CJ90" s="69"/>
      <c r="CK90" s="1"/>
      <c r="CS90" s="409"/>
    </row>
    <row r="91" spans="1:116" s="11" customFormat="1" ht="30" hidden="1" customHeight="1">
      <c r="A91" s="1478"/>
      <c r="B91" s="1479"/>
      <c r="C91" s="22">
        <f>C74-C88</f>
        <v>0</v>
      </c>
      <c r="D91" s="22">
        <f t="shared" ref="D91:P91" si="300">D74-D88</f>
        <v>0</v>
      </c>
      <c r="E91" s="22"/>
      <c r="F91" s="22"/>
      <c r="G91" s="22">
        <f t="shared" si="300"/>
        <v>0</v>
      </c>
      <c r="H91" s="22"/>
      <c r="I91" s="22">
        <f t="shared" si="300"/>
        <v>0</v>
      </c>
      <c r="J91" s="22"/>
      <c r="K91" s="22">
        <f t="shared" si="300"/>
        <v>0</v>
      </c>
      <c r="L91" s="22"/>
      <c r="M91" s="22"/>
      <c r="N91" s="22">
        <f t="shared" si="300"/>
        <v>0</v>
      </c>
      <c r="O91" s="22"/>
      <c r="P91" s="22">
        <f t="shared" si="300"/>
        <v>0</v>
      </c>
      <c r="Q91" s="1"/>
      <c r="R91" s="1"/>
      <c r="T91" s="113"/>
      <c r="U91" s="113"/>
      <c r="V91" s="113"/>
      <c r="W91" s="113"/>
      <c r="X91" s="113"/>
      <c r="Y91" s="1478"/>
      <c r="Z91" s="1479"/>
      <c r="AA91" s="22">
        <f>AA74-AA88</f>
        <v>0</v>
      </c>
      <c r="AB91" s="22">
        <f>AB74-AB88</f>
        <v>0</v>
      </c>
      <c r="AC91" s="22"/>
      <c r="AD91" s="22"/>
      <c r="AE91" s="22">
        <f>AE74-AE88</f>
        <v>0</v>
      </c>
      <c r="AF91" s="22"/>
      <c r="AG91" s="22">
        <f>AG74-AG88</f>
        <v>0</v>
      </c>
      <c r="AH91" s="22"/>
      <c r="AI91" s="22">
        <f>AI74-AI88</f>
        <v>0</v>
      </c>
      <c r="AJ91" s="22"/>
      <c r="AK91" s="22"/>
      <c r="AL91" s="22">
        <f>AL74-AL88</f>
        <v>0</v>
      </c>
      <c r="AM91" s="22"/>
      <c r="AN91" s="22">
        <f>AN74-AN88</f>
        <v>0</v>
      </c>
      <c r="AO91" s="1"/>
      <c r="AP91" s="1"/>
      <c r="AR91" s="113"/>
      <c r="AS91" s="113"/>
      <c r="AT91" s="113"/>
      <c r="AU91" s="113"/>
      <c r="AV91" s="113"/>
      <c r="AW91" s="1478"/>
      <c r="AX91" s="1479"/>
      <c r="AY91" s="22">
        <f>AY74-AY88</f>
        <v>0</v>
      </c>
      <c r="AZ91" s="22">
        <f>AZ74-AZ88</f>
        <v>84</v>
      </c>
      <c r="BA91" s="22"/>
      <c r="BB91" s="22"/>
      <c r="BC91" s="22">
        <f>BC74-BC88</f>
        <v>0</v>
      </c>
      <c r="BD91" s="22"/>
      <c r="BE91" s="22">
        <f>BE74-BE88</f>
        <v>0</v>
      </c>
      <c r="BF91" s="22"/>
      <c r="BG91" s="22">
        <f>BG74-BG88</f>
        <v>0</v>
      </c>
      <c r="BH91" s="22"/>
      <c r="BI91" s="22"/>
      <c r="BJ91" s="22">
        <f>BJ74-BJ88</f>
        <v>0</v>
      </c>
      <c r="BK91" s="22"/>
      <c r="BL91" s="22">
        <f>BL74-BL88</f>
        <v>0</v>
      </c>
      <c r="BM91" s="100"/>
      <c r="BN91" s="100"/>
      <c r="BO91" s="1"/>
      <c r="BP91" s="1"/>
      <c r="BV91" s="1478"/>
      <c r="BW91" s="1479"/>
      <c r="BX91" s="22">
        <f>BX74-BX88</f>
        <v>14328</v>
      </c>
      <c r="BY91" s="22"/>
      <c r="BZ91" s="22"/>
      <c r="CA91" s="22">
        <f>CA74-CA88</f>
        <v>22815000</v>
      </c>
      <c r="CB91" s="22"/>
      <c r="CC91" s="22"/>
      <c r="CD91" s="22"/>
      <c r="CE91" s="22">
        <f>CE74-CE88</f>
        <v>67721890</v>
      </c>
      <c r="CF91" s="100"/>
      <c r="CG91" s="100"/>
      <c r="CH91" s="100"/>
      <c r="CI91" s="100"/>
      <c r="CJ91" s="100"/>
      <c r="CK91" s="1"/>
      <c r="CS91" s="409"/>
    </row>
    <row r="92" spans="1:116"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72"/>
      <c r="CI92" s="72"/>
      <c r="CJ92" s="72"/>
      <c r="CK92" s="17"/>
      <c r="CS92" s="409"/>
    </row>
    <row r="93" spans="1:116"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0</v>
      </c>
      <c r="BM93" s="1"/>
      <c r="BN93" s="1"/>
      <c r="BO93" s="1"/>
      <c r="BP93" s="1"/>
      <c r="BV93" s="83"/>
      <c r="BW93" s="83"/>
      <c r="BX93" s="83">
        <f>BX74/30</f>
        <v>477.6</v>
      </c>
      <c r="BY93" s="195">
        <f t="shared" ref="BY93:CE93" si="302">BY74/1.1</f>
        <v>39473036.36363636</v>
      </c>
      <c r="BZ93" s="195">
        <f t="shared" si="302"/>
        <v>2754.9578701588748</v>
      </c>
      <c r="CA93" s="195">
        <f t="shared" si="302"/>
        <v>20740909.09090909</v>
      </c>
      <c r="CB93" s="195">
        <f t="shared" si="302"/>
        <v>1447.5788031064412</v>
      </c>
      <c r="CC93" s="195">
        <f t="shared" si="302"/>
        <v>1340609.0909090908</v>
      </c>
      <c r="CD93" s="195">
        <f t="shared" si="302"/>
        <v>10800</v>
      </c>
      <c r="CE93" s="195">
        <f t="shared" si="302"/>
        <v>61565354.545454539</v>
      </c>
      <c r="CF93" s="202" t="s">
        <v>139</v>
      </c>
      <c r="CG93" s="286" t="e">
        <f>CE93/BL93</f>
        <v>#DIV/0!</v>
      </c>
      <c r="CH93" s="849" t="s">
        <v>631</v>
      </c>
      <c r="CI93" s="848">
        <f>CH74+CI74</f>
        <v>2655.56</v>
      </c>
      <c r="CJ93" s="804">
        <f>CE93/CJ74</f>
        <v>9511.7472136920387</v>
      </c>
      <c r="CK93" s="1491">
        <f>CE93-BL93</f>
        <v>61565354.545454539</v>
      </c>
      <c r="CL93" s="1488"/>
      <c r="CM93" s="1488"/>
      <c r="CN93" s="1488"/>
      <c r="CO93" s="1488"/>
      <c r="CR93" s="555">
        <f>CR74/DF74</f>
        <v>1.1201413427561837</v>
      </c>
      <c r="CS93" s="402"/>
      <c r="CU93" s="518" t="e">
        <f>CE93/DI93</f>
        <v>#DIV/0!</v>
      </c>
      <c r="CW93" s="1492">
        <f>CX74/CW74</f>
        <v>3.4086021505376345</v>
      </c>
      <c r="CX93" s="1492"/>
      <c r="DA93" s="512"/>
      <c r="DB93" s="512"/>
      <c r="DC93" s="512"/>
      <c r="DG93" s="402"/>
      <c r="DI93" s="518" t="e">
        <f>DK93/DY93</f>
        <v>#DIV/0!</v>
      </c>
      <c r="DK93" s="877">
        <f>DL74/DK74</f>
        <v>3.043010752688172</v>
      </c>
      <c r="DL93" s="877"/>
    </row>
    <row r="94" spans="1:116" s="11" customFormat="1" ht="4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6">
        <f>BZ93+CB93</f>
        <v>4202.5366732653165</v>
      </c>
      <c r="CB94" s="1"/>
      <c r="CC94" s="1">
        <f>(CC74+CD74)/1.1</f>
        <v>1351409.0909090908</v>
      </c>
      <c r="CD94" s="1"/>
      <c r="CE94" s="1"/>
      <c r="CF94" s="1" t="s">
        <v>451</v>
      </c>
      <c r="CG94" s="238" t="s">
        <v>447</v>
      </c>
      <c r="CH94" s="238"/>
      <c r="CI94" s="238">
        <f>CG74+CI93</f>
        <v>6472.5599999999995</v>
      </c>
      <c r="CJ94" s="238"/>
      <c r="CK94" s="1"/>
      <c r="CS94" s="402"/>
      <c r="DG94" s="402"/>
      <c r="DK94" s="11" t="e">
        <f>DK93/DY93</f>
        <v>#DIV/0!</v>
      </c>
    </row>
    <row r="95" spans="1:116" ht="66" customHeight="1" thickTop="1" thickBot="1">
      <c r="A95" s="1489"/>
      <c r="B95" s="1489"/>
      <c r="C95" s="1489"/>
      <c r="D95" s="150" t="e">
        <f>D74/(D74+F74+H74+J74)</f>
        <v>#DIV/0!</v>
      </c>
      <c r="E95" s="66" t="e">
        <f>E74/(E74+G74+I74+K74)</f>
        <v>#DIV/0!</v>
      </c>
      <c r="F95" s="150" t="e">
        <f>F74/(D74+F74+H74+J74)</f>
        <v>#DIV/0!</v>
      </c>
      <c r="G95" s="66" t="e">
        <f>G74/(E74+G74+I74+K74)</f>
        <v>#DIV/0!</v>
      </c>
      <c r="H95" s="150" t="e">
        <f>H74/(D74+F74+H74+J74)</f>
        <v>#DIV/0!</v>
      </c>
      <c r="I95" s="66" t="e">
        <f>I74/(E74+G74+I74+K74)</f>
        <v>#DIV/0!</v>
      </c>
      <c r="J95" s="153" t="e">
        <f>J74/(D74+F74+H74+J74)</f>
        <v>#DIV/0!</v>
      </c>
      <c r="K95" s="66" t="e">
        <f>K74/(E74+G74+I74+K74)</f>
        <v>#DIV/0!</v>
      </c>
      <c r="L95" s="66" t="e">
        <f>D95+F95+H95+J95</f>
        <v>#DIV/0!</v>
      </c>
      <c r="M95" s="66" t="e">
        <f>E95+G95+I95+K95</f>
        <v>#DIV/0!</v>
      </c>
      <c r="N95" s="536">
        <v>13000</v>
      </c>
      <c r="O95" s="536">
        <v>2500</v>
      </c>
      <c r="P95" s="145">
        <f>L74/1.1</f>
        <v>0</v>
      </c>
      <c r="Q95" s="146">
        <f>N95*O95</f>
        <v>32500000</v>
      </c>
      <c r="Y95" s="1489"/>
      <c r="Z95" s="1489"/>
      <c r="AA95" s="1489"/>
      <c r="AB95" s="66" t="e">
        <f>AB74/(AB74+AD74+AF74+AH74)</f>
        <v>#DIV/0!</v>
      </c>
      <c r="AC95" s="66" t="e">
        <f>AC74/(AC74+AE74+AG74+AI74)</f>
        <v>#DIV/0!</v>
      </c>
      <c r="AD95" s="66" t="e">
        <f>AD74/(AB74+AD74+AF74+AH74)</f>
        <v>#DIV/0!</v>
      </c>
      <c r="AE95" s="66" t="e">
        <f>AE74/(AC74+AE74+AG74+AI74)</f>
        <v>#DIV/0!</v>
      </c>
      <c r="AF95" s="66" t="e">
        <f>AF74/(AB74+AD74+AF74+AH74)</f>
        <v>#DIV/0!</v>
      </c>
      <c r="AG95" s="66" t="e">
        <f>AG74/(AC74+AE74+AG74+AI74)</f>
        <v>#DIV/0!</v>
      </c>
      <c r="AH95" s="66" t="e">
        <f>AH74/(AB74+AD74+AF74+AH74)</f>
        <v>#DIV/0!</v>
      </c>
      <c r="AI95" s="66" t="e">
        <f>AI74/(AC74+AE74+AG74+AI74)</f>
        <v>#DIV/0!</v>
      </c>
      <c r="AJ95" s="66" t="e">
        <f>AB95+AD95+AF95+AH95</f>
        <v>#DIV/0!</v>
      </c>
      <c r="AK95" s="66" t="e">
        <f>AC95+AE95+AG95+AI95</f>
        <v>#DIV/0!</v>
      </c>
      <c r="AL95" s="1">
        <f>N95</f>
        <v>13000</v>
      </c>
      <c r="AM95" s="519">
        <v>1400</v>
      </c>
      <c r="AN95" s="145">
        <f>AJ74/1.1</f>
        <v>0</v>
      </c>
      <c r="AO95" s="146">
        <f>AL95*AM95</f>
        <v>18200000</v>
      </c>
      <c r="AX95" s="1"/>
      <c r="AZ95" s="72"/>
      <c r="BA95" s="72"/>
      <c r="BB95" s="72"/>
      <c r="BC95" s="72"/>
      <c r="BD95" s="72"/>
      <c r="BE95" s="72"/>
      <c r="BF95" s="72"/>
      <c r="BG95" s="72"/>
      <c r="BH95" s="72"/>
      <c r="BI95" s="72"/>
      <c r="BJ95" s="1494" t="s">
        <v>450</v>
      </c>
      <c r="BK95" s="1495"/>
      <c r="BL95" s="1495"/>
      <c r="BM95" s="539">
        <f>BL93/BO95</f>
        <v>0</v>
      </c>
      <c r="BN95" s="537">
        <v>910000</v>
      </c>
      <c r="BO95" s="84">
        <v>55874712</v>
      </c>
      <c r="BV95" s="354" t="s">
        <v>480</v>
      </c>
      <c r="BW95" s="1">
        <v>0</v>
      </c>
      <c r="BY95" s="72"/>
      <c r="BZ95" s="72"/>
      <c r="CA95" s="1494" t="s">
        <v>446</v>
      </c>
      <c r="CB95" s="1495"/>
      <c r="CC95" s="1495"/>
      <c r="CD95" s="1495"/>
      <c r="CE95" s="1495"/>
      <c r="CF95" s="540">
        <f>CE93/BO95</f>
        <v>1.1018464765501528</v>
      </c>
      <c r="CG95" s="541">
        <f>CC94/BN95</f>
        <v>1.485064935064935</v>
      </c>
      <c r="CH95" s="541"/>
      <c r="CI95" s="541"/>
      <c r="CJ95" s="541"/>
      <c r="CK95" s="554">
        <f>CE93-BO95</f>
        <v>5690642.5454545394</v>
      </c>
      <c r="CS95" s="354"/>
      <c r="DG95" s="354"/>
    </row>
    <row r="96" spans="1:116" ht="17" thickTop="1"/>
    <row r="97" spans="1:104" ht="32" customHeight="1">
      <c r="CD97" s="1" t="s">
        <v>483</v>
      </c>
      <c r="CE97" s="603">
        <f>CE93-CE101</f>
        <v>5690376.5454545394</v>
      </c>
      <c r="CF97" s="604">
        <f>CE93/CE101</f>
        <v>1.1018412310686645</v>
      </c>
      <c r="CH97" s="155">
        <f>CG74/CJ74</f>
        <v>0.58972029614248467</v>
      </c>
      <c r="CI97" s="155">
        <f>CI93/CJ74</f>
        <v>0.41027970385751544</v>
      </c>
      <c r="CJ97" s="850">
        <f>CH97+CI97</f>
        <v>1</v>
      </c>
    </row>
    <row r="98" spans="1:104" s="31" customFormat="1" ht="34.25" customHeight="1">
      <c r="A98" s="41" t="s">
        <v>88</v>
      </c>
      <c r="B98" s="42"/>
      <c r="T98" s="105"/>
      <c r="U98" s="105"/>
      <c r="V98" s="105"/>
      <c r="W98" s="105"/>
      <c r="X98" s="105"/>
      <c r="Y98" s="41"/>
      <c r="Z98" s="42"/>
      <c r="AR98" s="105"/>
      <c r="AS98" s="105"/>
      <c r="AT98" s="105"/>
      <c r="AU98" s="105"/>
      <c r="AV98" s="105"/>
      <c r="AW98" s="41"/>
      <c r="AX98" s="42"/>
      <c r="CH98" s="31" t="s">
        <v>636</v>
      </c>
      <c r="CI98" s="31" t="s">
        <v>637</v>
      </c>
      <c r="CS98" s="363"/>
    </row>
    <row r="99" spans="1:104"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f>
        <v>67721890</v>
      </c>
      <c r="CS99" s="410"/>
    </row>
    <row r="100" spans="1:104"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c r="CE100" s="145">
        <f>CE99/1.1</f>
        <v>61565354.545454539</v>
      </c>
      <c r="CF100" s="16">
        <f>CE100-CE101</f>
        <v>5690376.5454545394</v>
      </c>
      <c r="CK100" s="574">
        <f>BO95-CE93</f>
        <v>-5690642.5454545394</v>
      </c>
    </row>
    <row r="101" spans="1:104" ht="73" customHeight="1">
      <c r="A101" s="1497" t="s">
        <v>93</v>
      </c>
      <c r="B101" s="1497"/>
      <c r="C101" s="1497"/>
      <c r="D101" s="1497"/>
      <c r="E101" s="1502" t="s">
        <v>101</v>
      </c>
      <c r="F101" s="1502"/>
      <c r="G101" s="1502"/>
      <c r="H101" s="1502"/>
      <c r="I101" s="1499">
        <v>280</v>
      </c>
      <c r="J101" s="1499"/>
      <c r="K101" s="1500">
        <f t="shared" ref="K101:K106" si="303">I101*Y101</f>
        <v>1540000</v>
      </c>
      <c r="L101" s="1500"/>
      <c r="M101" s="1499">
        <v>170</v>
      </c>
      <c r="N101" s="1499"/>
      <c r="O101" s="143">
        <v>4</v>
      </c>
      <c r="P101" s="1501">
        <f t="shared" ref="P101:P106" si="304">K101*O101</f>
        <v>6160000</v>
      </c>
      <c r="Q101" s="1501"/>
      <c r="R101" s="131"/>
      <c r="S101" s="131"/>
      <c r="T101" s="1497">
        <f t="shared" ref="T101:T106" si="305">M101*O101</f>
        <v>680</v>
      </c>
      <c r="U101" s="1497"/>
      <c r="V101" s="1497"/>
      <c r="W101" s="1497"/>
      <c r="Y101" s="11">
        <v>5500</v>
      </c>
      <c r="AA101" s="1">
        <v>6</v>
      </c>
      <c r="AB101" s="16">
        <v>5545880</v>
      </c>
      <c r="AC101" s="145">
        <v>17338000</v>
      </c>
      <c r="CD101" s="1">
        <v>2024</v>
      </c>
      <c r="CE101" s="16">
        <v>55874978</v>
      </c>
      <c r="CK101" s="145" t="e">
        <f>CK100/BW95</f>
        <v>#DIV/0!</v>
      </c>
      <c r="CZ101" s="1" t="s">
        <v>493</v>
      </c>
    </row>
    <row r="102" spans="1:104" ht="73" customHeight="1">
      <c r="A102" s="1497" t="s">
        <v>94</v>
      </c>
      <c r="B102" s="1497"/>
      <c r="C102" s="1497"/>
      <c r="D102" s="1497"/>
      <c r="E102" s="1502" t="s">
        <v>103</v>
      </c>
      <c r="F102" s="1502"/>
      <c r="G102" s="1502"/>
      <c r="H102" s="1502"/>
      <c r="I102" s="1499">
        <v>220</v>
      </c>
      <c r="J102" s="1499"/>
      <c r="K102" s="1500">
        <f t="shared" si="303"/>
        <v>1210000</v>
      </c>
      <c r="L102" s="1500"/>
      <c r="M102" s="1499">
        <v>160</v>
      </c>
      <c r="N102" s="1499"/>
      <c r="O102" s="143">
        <v>4</v>
      </c>
      <c r="P102" s="1501">
        <f t="shared" si="304"/>
        <v>4840000</v>
      </c>
      <c r="Q102" s="1501"/>
      <c r="R102" s="131"/>
      <c r="S102" s="131"/>
      <c r="T102" s="1497">
        <f t="shared" si="305"/>
        <v>640</v>
      </c>
      <c r="U102" s="1497"/>
      <c r="V102" s="1497"/>
      <c r="W102" s="1497"/>
      <c r="Y102" s="11">
        <v>5500</v>
      </c>
      <c r="AA102" s="1">
        <v>7</v>
      </c>
      <c r="AB102" s="16">
        <f>Q95</f>
        <v>32500000</v>
      </c>
      <c r="AC102" s="145">
        <v>35016000</v>
      </c>
      <c r="CZ102" s="1" t="s">
        <v>121</v>
      </c>
    </row>
    <row r="103" spans="1:104" ht="73" customHeight="1">
      <c r="A103" s="1497" t="s">
        <v>96</v>
      </c>
      <c r="B103" s="1497"/>
      <c r="C103" s="1497"/>
      <c r="D103" s="1497"/>
      <c r="E103" s="1502" t="s">
        <v>104</v>
      </c>
      <c r="F103" s="1502"/>
      <c r="G103" s="1502"/>
      <c r="H103" s="1502"/>
      <c r="I103" s="1499">
        <v>180</v>
      </c>
      <c r="J103" s="1499"/>
      <c r="K103" s="1500">
        <f t="shared" si="303"/>
        <v>990000</v>
      </c>
      <c r="L103" s="1500"/>
      <c r="M103" s="1499">
        <v>150</v>
      </c>
      <c r="N103" s="1499"/>
      <c r="O103" s="143">
        <v>18</v>
      </c>
      <c r="P103" s="1501">
        <f t="shared" si="304"/>
        <v>17820000</v>
      </c>
      <c r="Q103" s="1501"/>
      <c r="R103" s="131"/>
      <c r="S103" s="131"/>
      <c r="T103" s="1497">
        <f t="shared" si="305"/>
        <v>2700</v>
      </c>
      <c r="U103" s="1497"/>
      <c r="V103" s="1497"/>
      <c r="W103" s="1497"/>
      <c r="Y103" s="11">
        <v>5500</v>
      </c>
      <c r="AA103" s="1">
        <v>8</v>
      </c>
      <c r="AC103" s="145"/>
      <c r="CE103" s="1">
        <v>46920480</v>
      </c>
    </row>
    <row r="104" spans="1:104" ht="73" customHeight="1">
      <c r="A104" s="1497" t="s">
        <v>97</v>
      </c>
      <c r="B104" s="1497"/>
      <c r="C104" s="1497"/>
      <c r="D104" s="1497"/>
      <c r="E104" s="1502" t="s">
        <v>105</v>
      </c>
      <c r="F104" s="1502"/>
      <c r="G104" s="1502"/>
      <c r="H104" s="1502"/>
      <c r="I104" s="1499">
        <v>130</v>
      </c>
      <c r="J104" s="1499"/>
      <c r="K104" s="1500">
        <f t="shared" si="303"/>
        <v>715000</v>
      </c>
      <c r="L104" s="1500"/>
      <c r="M104" s="1499">
        <v>140</v>
      </c>
      <c r="N104" s="1499"/>
      <c r="O104" s="143"/>
      <c r="P104" s="1501">
        <f t="shared" si="304"/>
        <v>0</v>
      </c>
      <c r="Q104" s="1501"/>
      <c r="R104" s="131"/>
      <c r="S104" s="131"/>
      <c r="T104" s="1497">
        <f t="shared" si="305"/>
        <v>0</v>
      </c>
      <c r="U104" s="1497"/>
      <c r="V104" s="1497"/>
      <c r="W104" s="1497"/>
      <c r="Y104" s="11">
        <v>5500</v>
      </c>
      <c r="AA104" s="1">
        <v>9</v>
      </c>
      <c r="AC104" s="145"/>
      <c r="CE104" s="16">
        <f>CE74-CE103</f>
        <v>20801410</v>
      </c>
    </row>
    <row r="105" spans="1:104" ht="73" customHeight="1">
      <c r="A105" s="1497" t="s">
        <v>83</v>
      </c>
      <c r="B105" s="1497"/>
      <c r="C105" s="1497"/>
      <c r="D105" s="1497"/>
      <c r="E105" s="1502" t="s">
        <v>106</v>
      </c>
      <c r="F105" s="1502"/>
      <c r="G105" s="1502"/>
      <c r="H105" s="1502"/>
      <c r="I105" s="1499">
        <v>100</v>
      </c>
      <c r="J105" s="1499"/>
      <c r="K105" s="1500">
        <f t="shared" si="303"/>
        <v>550000</v>
      </c>
      <c r="L105" s="1500"/>
      <c r="M105" s="1499">
        <v>120</v>
      </c>
      <c r="N105" s="1499"/>
      <c r="O105" s="143"/>
      <c r="P105" s="1501">
        <f t="shared" si="304"/>
        <v>0</v>
      </c>
      <c r="Q105" s="1501"/>
      <c r="R105" s="131"/>
      <c r="S105" s="131"/>
      <c r="T105" s="1497">
        <f t="shared" si="305"/>
        <v>0</v>
      </c>
      <c r="U105" s="1497"/>
      <c r="V105" s="1497"/>
      <c r="W105" s="1497"/>
      <c r="Y105" s="11">
        <v>5500</v>
      </c>
    </row>
    <row r="106" spans="1:104" ht="73" customHeight="1" thickBot="1">
      <c r="A106" s="1497" t="s">
        <v>85</v>
      </c>
      <c r="B106" s="1497"/>
      <c r="C106" s="1497"/>
      <c r="D106" s="1497"/>
      <c r="E106" s="1502" t="s">
        <v>107</v>
      </c>
      <c r="F106" s="1502"/>
      <c r="G106" s="1502"/>
      <c r="H106" s="1502"/>
      <c r="I106" s="1499">
        <v>60</v>
      </c>
      <c r="J106" s="1499"/>
      <c r="K106" s="1500">
        <f t="shared" si="303"/>
        <v>330000</v>
      </c>
      <c r="L106" s="1500"/>
      <c r="M106" s="1499">
        <v>95</v>
      </c>
      <c r="N106" s="1499"/>
      <c r="O106" s="143"/>
      <c r="P106" s="1501">
        <f t="shared" si="304"/>
        <v>0</v>
      </c>
      <c r="Q106" s="1501"/>
      <c r="R106" s="131"/>
      <c r="S106" s="131"/>
      <c r="T106" s="1497">
        <f t="shared" si="305"/>
        <v>0</v>
      </c>
      <c r="U106" s="1497"/>
      <c r="V106" s="1497"/>
      <c r="W106" s="1497"/>
      <c r="Y106" s="11">
        <v>5500</v>
      </c>
    </row>
    <row r="107" spans="1:104"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104" ht="73" customHeight="1" thickBot="1">
      <c r="A108" s="1488"/>
      <c r="B108" s="1488"/>
      <c r="C108" s="1488"/>
      <c r="D108" s="1488"/>
      <c r="E108" s="1488"/>
      <c r="F108" s="1488"/>
      <c r="G108" s="1488"/>
      <c r="H108" s="1488"/>
      <c r="I108" s="1488"/>
      <c r="J108" s="1488"/>
      <c r="K108" s="1488"/>
      <c r="L108" s="1488"/>
      <c r="M108" s="1488"/>
      <c r="N108" s="1488"/>
      <c r="O108" s="46"/>
      <c r="P108" s="1507">
        <f>Q95/P107</f>
        <v>0.85763293310463118</v>
      </c>
      <c r="Q108" s="1507"/>
      <c r="T108" s="1395"/>
      <c r="U108" s="1395"/>
      <c r="V108" s="1395"/>
      <c r="W108" s="1395"/>
      <c r="Y108" s="1508" t="s">
        <v>109</v>
      </c>
      <c r="Z108" s="1509"/>
      <c r="AA108" s="1510"/>
    </row>
    <row r="109" spans="1:104" ht="32" customHeight="1" thickTop="1"/>
    <row r="110" spans="1:104" ht="32" customHeight="1"/>
    <row r="111" spans="1:104" ht="32" customHeight="1"/>
    <row r="112" spans="1:104" ht="32" customHeight="1"/>
    <row r="113" ht="32" customHeight="1"/>
  </sheetData>
  <mergeCells count="238">
    <mergeCell ref="A2:B2"/>
    <mergeCell ref="Y2:Z2"/>
    <mergeCell ref="AW2:AX2"/>
    <mergeCell ref="A3:B3"/>
    <mergeCell ref="C3:D3"/>
    <mergeCell ref="E3:Q3"/>
    <mergeCell ref="T3:W3"/>
    <mergeCell ref="Y3:Z3"/>
    <mergeCell ref="AA3:AB3"/>
    <mergeCell ref="AC3:AO3"/>
    <mergeCell ref="AW3:BM3"/>
    <mergeCell ref="BV3:CF3"/>
    <mergeCell ref="CG3:CJ3"/>
    <mergeCell ref="A4:B4"/>
    <mergeCell ref="E4:K4"/>
    <mergeCell ref="L4:M4"/>
    <mergeCell ref="O4:Q4"/>
    <mergeCell ref="Y4:Z4"/>
    <mergeCell ref="AC4:AI4"/>
    <mergeCell ref="AJ4:AK4"/>
    <mergeCell ref="DA4:DF4"/>
    <mergeCell ref="A5:Q5"/>
    <mergeCell ref="T5:W5"/>
    <mergeCell ref="Y5:AO5"/>
    <mergeCell ref="AW5:BO5"/>
    <mergeCell ref="BV5:CK5"/>
    <mergeCell ref="CM5:CR5"/>
    <mergeCell ref="DA5:DF5"/>
    <mergeCell ref="AM4:AO4"/>
    <mergeCell ref="AW4:AX4"/>
    <mergeCell ref="BV4:BW4"/>
    <mergeCell ref="CB4:CD4"/>
    <mergeCell ref="CG4:CJ4"/>
    <mergeCell ref="CM4:CR4"/>
    <mergeCell ref="DH24:DL24"/>
    <mergeCell ref="A15:Q15"/>
    <mergeCell ref="Y15:AO15"/>
    <mergeCell ref="AW15:BO15"/>
    <mergeCell ref="BV15:CK15"/>
    <mergeCell ref="CM15:CR15"/>
    <mergeCell ref="DA15:DF15"/>
    <mergeCell ref="A14:B14"/>
    <mergeCell ref="Y14:Z14"/>
    <mergeCell ref="AW14:AX14"/>
    <mergeCell ref="BV14:BW14"/>
    <mergeCell ref="CT14:CX14"/>
    <mergeCell ref="DH14:DL14"/>
    <mergeCell ref="A25:Q25"/>
    <mergeCell ref="Y25:AO25"/>
    <mergeCell ref="AW25:BO25"/>
    <mergeCell ref="BV25:CK25"/>
    <mergeCell ref="CM25:CR25"/>
    <mergeCell ref="DA25:DF25"/>
    <mergeCell ref="A24:B24"/>
    <mergeCell ref="Y24:Z24"/>
    <mergeCell ref="AW24:AX24"/>
    <mergeCell ref="BV24:BW24"/>
    <mergeCell ref="CT24:CX24"/>
    <mergeCell ref="DH44:DL44"/>
    <mergeCell ref="A35:Q35"/>
    <mergeCell ref="Y35:AO35"/>
    <mergeCell ref="AW35:BO35"/>
    <mergeCell ref="BV35:CK35"/>
    <mergeCell ref="CM35:CR35"/>
    <mergeCell ref="DA35:DF35"/>
    <mergeCell ref="A34:B34"/>
    <mergeCell ref="Y34:Z34"/>
    <mergeCell ref="AW34:AX34"/>
    <mergeCell ref="BV34:BW34"/>
    <mergeCell ref="CT34:CX34"/>
    <mergeCell ref="DH34:DL34"/>
    <mergeCell ref="A45:Q45"/>
    <mergeCell ref="Y45:AO45"/>
    <mergeCell ref="AW45:BO45"/>
    <mergeCell ref="BV45:CK45"/>
    <mergeCell ref="CM45:CR45"/>
    <mergeCell ref="DA45:DF45"/>
    <mergeCell ref="A44:B44"/>
    <mergeCell ref="Y44:Z44"/>
    <mergeCell ref="AW44:AX44"/>
    <mergeCell ref="BV44:BW44"/>
    <mergeCell ref="CT44:CX44"/>
    <mergeCell ref="DH64:DL64"/>
    <mergeCell ref="A55:Q55"/>
    <mergeCell ref="Y55:AO55"/>
    <mergeCell ref="AW55:BO55"/>
    <mergeCell ref="BV55:CK55"/>
    <mergeCell ref="CM55:CR55"/>
    <mergeCell ref="DA55:DF55"/>
    <mergeCell ref="A54:B54"/>
    <mergeCell ref="Y54:Z54"/>
    <mergeCell ref="AW54:AX54"/>
    <mergeCell ref="BV54:BW54"/>
    <mergeCell ref="CT54:CX54"/>
    <mergeCell ref="DH54:DL54"/>
    <mergeCell ref="A65:Q65"/>
    <mergeCell ref="Y65:AO65"/>
    <mergeCell ref="AW65:BO65"/>
    <mergeCell ref="BV65:CK65"/>
    <mergeCell ref="CM65:CR65"/>
    <mergeCell ref="DA65:DF65"/>
    <mergeCell ref="A64:B64"/>
    <mergeCell ref="Y64:Z64"/>
    <mergeCell ref="AW64:AX64"/>
    <mergeCell ref="BV64:BW64"/>
    <mergeCell ref="CT64:CX64"/>
    <mergeCell ref="CT66:CY66"/>
    <mergeCell ref="DH66:DM66"/>
    <mergeCell ref="CT67:CU67"/>
    <mergeCell ref="DH67:DI67"/>
    <mergeCell ref="CT68:CU68"/>
    <mergeCell ref="CY68:CY70"/>
    <mergeCell ref="DH68:DI68"/>
    <mergeCell ref="DM68:DM70"/>
    <mergeCell ref="CT69:CU69"/>
    <mergeCell ref="DH69:DI69"/>
    <mergeCell ref="DH70:DI70"/>
    <mergeCell ref="CT70:CU70"/>
    <mergeCell ref="CT71:CU71"/>
    <mergeCell ref="CY71:CY73"/>
    <mergeCell ref="DH71:DI71"/>
    <mergeCell ref="DM71:DM73"/>
    <mergeCell ref="CT72:CU72"/>
    <mergeCell ref="DH72:DI72"/>
    <mergeCell ref="CT73:CU73"/>
    <mergeCell ref="DH73:DI73"/>
    <mergeCell ref="A77:B92"/>
    <mergeCell ref="C77:D77"/>
    <mergeCell ref="G77:P77"/>
    <mergeCell ref="Y77:Z92"/>
    <mergeCell ref="AA77:AB77"/>
    <mergeCell ref="AE77:AN77"/>
    <mergeCell ref="AW77:AX92"/>
    <mergeCell ref="AY77:AZ77"/>
    <mergeCell ref="BC77:BL77"/>
    <mergeCell ref="BV77:BW92"/>
    <mergeCell ref="BY77:CE77"/>
    <mergeCell ref="C78:P78"/>
    <mergeCell ref="AA78:AN78"/>
    <mergeCell ref="AY78:BL78"/>
    <mergeCell ref="BX78:CE78"/>
    <mergeCell ref="CT74:CV74"/>
    <mergeCell ref="DH74:DJ74"/>
    <mergeCell ref="N93:Q93"/>
    <mergeCell ref="Y93:AA95"/>
    <mergeCell ref="AB93:AC93"/>
    <mergeCell ref="AD93:AE93"/>
    <mergeCell ref="AF93:AG93"/>
    <mergeCell ref="AH93:AI93"/>
    <mergeCell ref="A93:C95"/>
    <mergeCell ref="D93:E93"/>
    <mergeCell ref="F93:G93"/>
    <mergeCell ref="H93:I93"/>
    <mergeCell ref="J93:K93"/>
    <mergeCell ref="L93:M93"/>
    <mergeCell ref="BH93:BI93"/>
    <mergeCell ref="CK93:CO93"/>
    <mergeCell ref="CW93:CX93"/>
    <mergeCell ref="BJ95:BL95"/>
    <mergeCell ref="CA95:CE95"/>
    <mergeCell ref="AJ93:AK93"/>
    <mergeCell ref="AL93:AO93"/>
    <mergeCell ref="AZ93:BA93"/>
    <mergeCell ref="BB93:BC93"/>
    <mergeCell ref="BD93:BE93"/>
    <mergeCell ref="BF93:BG93"/>
    <mergeCell ref="T99:W99"/>
    <mergeCell ref="A100:D100"/>
    <mergeCell ref="E100:H100"/>
    <mergeCell ref="I100:J100"/>
    <mergeCell ref="K100:L100"/>
    <mergeCell ref="M100:N100"/>
    <mergeCell ref="P100:Q100"/>
    <mergeCell ref="T100:W100"/>
    <mergeCell ref="A99:D99"/>
    <mergeCell ref="E99:H99"/>
    <mergeCell ref="I99:J99"/>
    <mergeCell ref="K99:L99"/>
    <mergeCell ref="M99:N99"/>
    <mergeCell ref="P99:Q99"/>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s>
  <phoneticPr fontId="1"/>
  <pageMargins left="0.7" right="0.7" top="0.75" bottom="0.75" header="0.3" footer="0.3"/>
  <pageSetup paperSize="8" scale="1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4960-2880-194A-A291-E26CD1074199}">
  <sheetPr>
    <tabColor rgb="FFFFC000"/>
    <pageSetUpPr fitToPage="1"/>
  </sheetPr>
  <dimension ref="A1:DJ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0.1640625" style="1" customWidth="1"/>
    <col min="74" max="74" width="15.5" style="1" customWidth="1"/>
    <col min="75" max="75" width="7.1640625" style="1" customWidth="1"/>
    <col min="76" max="76" width="16" style="1" customWidth="1"/>
    <col min="77" max="77" width="19.5" style="1" customWidth="1"/>
    <col min="78" max="78" width="16" style="1" customWidth="1"/>
    <col min="79" max="79" width="23.6640625" style="1" customWidth="1"/>
    <col min="80" max="82" width="16" style="1" customWidth="1"/>
    <col min="83" max="83" width="26.33203125" style="1" customWidth="1"/>
    <col min="84" max="84" width="16" style="1" customWidth="1"/>
    <col min="85" max="85" width="19.5" style="1" customWidth="1"/>
    <col min="86" max="86" width="21.83203125" style="1" customWidth="1"/>
    <col min="87" max="87" width="5.1640625" style="1" customWidth="1"/>
    <col min="88" max="89" width="16.5" style="1" bestFit="1" customWidth="1"/>
    <col min="90" max="93" width="10.33203125" style="1" customWidth="1"/>
    <col min="94" max="94" width="6.33203125" style="1" customWidth="1"/>
    <col min="95" max="95" width="9" style="1"/>
    <col min="96" max="96" width="19.5" style="1" customWidth="1"/>
    <col min="97" max="99" width="9" style="1"/>
    <col min="100" max="100" width="9" style="1" customWidth="1"/>
    <col min="101" max="101" width="9" style="1"/>
    <col min="102" max="103" width="16.5" style="1" bestFit="1" customWidth="1"/>
    <col min="104" max="107" width="10.33203125" style="1" customWidth="1"/>
    <col min="108" max="108" width="6.33203125" style="1" customWidth="1"/>
    <col min="109" max="109" width="9" style="1"/>
    <col min="110" max="110" width="19.5" style="1" customWidth="1"/>
    <col min="111" max="16384" width="9" style="1"/>
  </cols>
  <sheetData>
    <row r="1" spans="1:113" s="31" customFormat="1" ht="64" customHeight="1">
      <c r="A1" s="144" t="s">
        <v>445</v>
      </c>
      <c r="B1" s="42"/>
      <c r="T1" s="105"/>
      <c r="U1" s="105"/>
      <c r="V1" s="105"/>
      <c r="W1" s="105"/>
      <c r="X1" s="105"/>
      <c r="Y1" s="41"/>
      <c r="Z1" s="42"/>
      <c r="AR1" s="105"/>
      <c r="AS1" s="105"/>
      <c r="AT1" s="105"/>
      <c r="AU1" s="105"/>
      <c r="AV1" s="105"/>
      <c r="AW1" s="41"/>
      <c r="AX1" s="42"/>
      <c r="CG1" s="238"/>
      <c r="CP1" s="32"/>
      <c r="DD1" s="32"/>
    </row>
    <row r="2" spans="1:113" s="31" customFormat="1" ht="34.25" customHeight="1" thickBot="1">
      <c r="A2" s="1385" t="s">
        <v>113</v>
      </c>
      <c r="B2" s="1386"/>
      <c r="C2" s="132" t="s">
        <v>4</v>
      </c>
      <c r="D2" s="133"/>
      <c r="E2" s="133"/>
      <c r="F2" s="133">
        <v>31</v>
      </c>
      <c r="G2" s="132" t="s">
        <v>24</v>
      </c>
      <c r="H2" s="132"/>
      <c r="I2" s="133"/>
      <c r="J2" s="133">
        <v>22</v>
      </c>
      <c r="K2" s="132" t="s">
        <v>25</v>
      </c>
      <c r="L2" s="132">
        <v>9</v>
      </c>
      <c r="M2" s="132"/>
      <c r="N2" s="133"/>
      <c r="O2" s="133">
        <v>0</v>
      </c>
      <c r="P2" s="132" t="s">
        <v>51</v>
      </c>
      <c r="Q2" s="134">
        <v>240</v>
      </c>
      <c r="T2" s="105"/>
      <c r="U2" s="105"/>
      <c r="V2" s="105"/>
      <c r="W2" s="105"/>
      <c r="X2" s="105"/>
      <c r="Y2" s="1387"/>
      <c r="Z2" s="1388"/>
      <c r="AA2" s="9" t="s">
        <v>4</v>
      </c>
      <c r="AB2" s="33"/>
      <c r="AC2" s="33"/>
      <c r="AD2" s="33">
        <v>31</v>
      </c>
      <c r="AE2" s="32" t="s">
        <v>24</v>
      </c>
      <c r="AF2" s="32"/>
      <c r="AG2" s="33"/>
      <c r="AH2" s="33">
        <v>22</v>
      </c>
      <c r="AI2" s="32" t="s">
        <v>25</v>
      </c>
      <c r="AJ2" s="32">
        <v>9</v>
      </c>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61462476</v>
      </c>
      <c r="CH2" s="31">
        <v>31</v>
      </c>
    </row>
    <row r="3" spans="1:113"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429</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135</v>
      </c>
      <c r="BW3" s="1399"/>
      <c r="BX3" s="1399"/>
      <c r="BY3" s="1399"/>
      <c r="BZ3" s="1399"/>
      <c r="CA3" s="1399"/>
      <c r="CB3" s="1399"/>
      <c r="CC3" s="1399"/>
      <c r="CD3" s="1399"/>
      <c r="CE3" s="1399"/>
      <c r="CF3" s="1399"/>
      <c r="CG3" s="120" t="s">
        <v>86</v>
      </c>
      <c r="CH3" s="121" t="s">
        <v>35</v>
      </c>
    </row>
    <row r="4" spans="1:113" s="46" customFormat="1" ht="53" customHeight="1">
      <c r="A4" s="1403" t="s">
        <v>58</v>
      </c>
      <c r="B4" s="1404"/>
      <c r="C4" s="115" t="s">
        <v>59</v>
      </c>
      <c r="D4" s="115">
        <v>11500</v>
      </c>
      <c r="E4" s="1405" t="s">
        <v>60</v>
      </c>
      <c r="F4" s="1406"/>
      <c r="G4" s="1406"/>
      <c r="H4" s="1406"/>
      <c r="I4" s="1406"/>
      <c r="J4" s="1406"/>
      <c r="K4" s="1407"/>
      <c r="L4" s="1408">
        <v>3000</v>
      </c>
      <c r="M4" s="1408"/>
      <c r="N4" s="116" t="s">
        <v>35</v>
      </c>
      <c r="O4" s="1409">
        <f>D4*L4</f>
        <v>34500000</v>
      </c>
      <c r="P4" s="1409"/>
      <c r="Q4" s="1410"/>
      <c r="R4" s="69"/>
      <c r="T4" s="106"/>
      <c r="U4" s="106"/>
      <c r="V4" s="106"/>
      <c r="W4" s="106"/>
      <c r="X4" s="106"/>
      <c r="Y4" s="1403" t="s">
        <v>58</v>
      </c>
      <c r="Z4" s="1404"/>
      <c r="AA4" s="115" t="s">
        <v>59</v>
      </c>
      <c r="AB4" s="115">
        <f>D4</f>
        <v>11500</v>
      </c>
      <c r="AC4" s="1405" t="s">
        <v>61</v>
      </c>
      <c r="AD4" s="1406"/>
      <c r="AE4" s="1406"/>
      <c r="AF4" s="1406"/>
      <c r="AG4" s="1406"/>
      <c r="AH4" s="1406"/>
      <c r="AI4" s="1407"/>
      <c r="AJ4" s="1408">
        <v>2000</v>
      </c>
      <c r="AK4" s="1408"/>
      <c r="AL4" s="71" t="s">
        <v>35</v>
      </c>
      <c r="AM4" s="1421">
        <f>AB4*AJ4</f>
        <v>23000000</v>
      </c>
      <c r="AN4" s="1421"/>
      <c r="AO4" s="1422"/>
      <c r="AP4" s="69"/>
      <c r="AR4" s="106"/>
      <c r="AS4" s="106"/>
      <c r="AT4" s="106"/>
      <c r="AU4" s="106"/>
      <c r="AV4" s="106"/>
      <c r="AW4" s="1423" t="s">
        <v>58</v>
      </c>
      <c r="AX4" s="1424"/>
      <c r="AY4" s="122" t="s">
        <v>59</v>
      </c>
      <c r="AZ4" s="122"/>
      <c r="BA4" s="122"/>
      <c r="BB4" s="122"/>
      <c r="BC4" s="122"/>
      <c r="BD4" s="122"/>
      <c r="BE4" s="122"/>
      <c r="BF4" s="122"/>
      <c r="BG4" s="122"/>
      <c r="BH4" s="123">
        <f>D4</f>
        <v>11500</v>
      </c>
      <c r="BI4" s="124" t="s">
        <v>62</v>
      </c>
      <c r="BJ4" s="125">
        <f>L4+AJ4</f>
        <v>5000</v>
      </c>
      <c r="BK4" s="124" t="s">
        <v>35</v>
      </c>
      <c r="BL4" s="125">
        <f>O4+AM4</f>
        <v>57500000</v>
      </c>
      <c r="BM4" s="124" t="s">
        <v>87</v>
      </c>
      <c r="BN4" s="126">
        <f>BH4/BJ2</f>
        <v>370.96774193548384</v>
      </c>
      <c r="BO4" s="127">
        <f>BL4/BJ2</f>
        <v>1854838.7096774194</v>
      </c>
      <c r="BP4" s="69"/>
      <c r="BV4" s="1423" t="s">
        <v>125</v>
      </c>
      <c r="BW4" s="1424"/>
      <c r="BX4" s="122" t="s">
        <v>59</v>
      </c>
      <c r="BY4" s="123"/>
      <c r="BZ4" s="124" t="s">
        <v>62</v>
      </c>
      <c r="CA4" s="169"/>
      <c r="CB4" s="1425" t="s">
        <v>130</v>
      </c>
      <c r="CC4" s="1427"/>
      <c r="CD4" s="605"/>
      <c r="CE4" s="198">
        <v>25440000</v>
      </c>
      <c r="CF4" s="200" t="s">
        <v>87</v>
      </c>
      <c r="CG4" s="171"/>
      <c r="CH4" s="199">
        <f>CE4/CH2</f>
        <v>820645.16129032255</v>
      </c>
      <c r="CJ4" s="1414" t="s">
        <v>416</v>
      </c>
      <c r="CK4" s="1415"/>
      <c r="CL4" s="1415"/>
      <c r="CM4" s="1415"/>
      <c r="CN4" s="1415"/>
      <c r="CO4" s="1416"/>
      <c r="CX4" s="1414" t="s">
        <v>416</v>
      </c>
      <c r="CY4" s="1415"/>
      <c r="CZ4" s="1415"/>
      <c r="DA4" s="1415"/>
      <c r="DB4" s="1415"/>
      <c r="DC4" s="1416"/>
    </row>
    <row r="5" spans="1:113"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c r="CX5" s="1420" t="str">
        <f>CJ5</f>
        <v>1st week</v>
      </c>
      <c r="CY5" s="1420"/>
      <c r="CZ5" s="1420"/>
      <c r="DA5" s="1420"/>
      <c r="DB5" s="1420"/>
      <c r="DC5" s="1420"/>
      <c r="DG5" s="46"/>
    </row>
    <row r="6" spans="1:113"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129</v>
      </c>
      <c r="CH6" s="176" t="s">
        <v>128</v>
      </c>
      <c r="CJ6" s="331" t="s">
        <v>172</v>
      </c>
      <c r="CK6" s="332" t="s">
        <v>173</v>
      </c>
      <c r="CL6" s="65" t="s">
        <v>174</v>
      </c>
      <c r="CM6" s="65" t="s">
        <v>175</v>
      </c>
      <c r="CN6" s="65" t="s">
        <v>176</v>
      </c>
      <c r="CO6" s="333" t="s">
        <v>184</v>
      </c>
      <c r="CQ6" s="1" t="s">
        <v>179</v>
      </c>
      <c r="CR6" s="1"/>
      <c r="CS6" s="46" t="s">
        <v>182</v>
      </c>
      <c r="CX6" s="331" t="s">
        <v>172</v>
      </c>
      <c r="CY6" s="332" t="s">
        <v>173</v>
      </c>
      <c r="CZ6" s="65" t="s">
        <v>174</v>
      </c>
      <c r="DA6" s="65" t="s">
        <v>175</v>
      </c>
      <c r="DB6" s="65" t="s">
        <v>176</v>
      </c>
      <c r="DC6" s="333" t="s">
        <v>184</v>
      </c>
      <c r="DE6" s="1" t="s">
        <v>179</v>
      </c>
      <c r="DF6" s="1"/>
      <c r="DG6" s="46" t="s">
        <v>182</v>
      </c>
    </row>
    <row r="7" spans="1:113"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8"/>
      <c r="CD7" s="179"/>
      <c r="CE7" s="180">
        <f>BY7+CA7+CC7+CD7</f>
        <v>0</v>
      </c>
      <c r="CF7" s="181" t="e">
        <f t="shared" ref="CF7:CF14" si="18">CE7/BX7</f>
        <v>#DIV/0!</v>
      </c>
      <c r="CG7" s="181"/>
      <c r="CH7" s="182" t="e">
        <f>CE7/CG7</f>
        <v>#DIV/0!</v>
      </c>
      <c r="CJ7" s="321"/>
      <c r="CK7" s="321"/>
      <c r="CL7" s="65"/>
      <c r="CM7" s="65"/>
      <c r="CN7" s="65"/>
      <c r="CO7" s="356">
        <f t="shared" ref="CO7:CO14" si="19">SUM(CL7:CN7)/3</f>
        <v>0</v>
      </c>
      <c r="CQ7" s="355" t="s">
        <v>180</v>
      </c>
      <c r="CR7" s="3"/>
      <c r="CS7" s="354">
        <v>5</v>
      </c>
      <c r="CX7" s="321"/>
      <c r="CY7" s="321"/>
      <c r="CZ7" s="65"/>
      <c r="DA7" s="65"/>
      <c r="DB7" s="65"/>
      <c r="DC7" s="356">
        <f t="shared" ref="DC7:DC14" si="20">SUM(CZ7:DB7)/3</f>
        <v>0</v>
      </c>
      <c r="DE7" s="355" t="s">
        <v>180</v>
      </c>
      <c r="DF7" s="3"/>
      <c r="DG7" s="354">
        <v>5</v>
      </c>
    </row>
    <row r="8" spans="1:113" ht="23.5" customHeight="1">
      <c r="A8" s="77" t="s">
        <v>6</v>
      </c>
      <c r="B8" s="68"/>
      <c r="C8" s="57">
        <f t="shared" si="0"/>
        <v>0</v>
      </c>
      <c r="D8" s="54"/>
      <c r="E8" s="7">
        <f t="shared" si="1"/>
        <v>0</v>
      </c>
      <c r="F8" s="54"/>
      <c r="G8" s="7">
        <f t="shared" si="2"/>
        <v>0</v>
      </c>
      <c r="H8" s="54"/>
      <c r="I8" s="6">
        <f t="shared" si="3"/>
        <v>0</v>
      </c>
      <c r="J8" s="54"/>
      <c r="K8" s="6">
        <f t="shared" si="4"/>
        <v>0</v>
      </c>
      <c r="L8" s="6">
        <f t="shared" ref="L8:L13" si="21">E8+G8+I8+K8</f>
        <v>0</v>
      </c>
      <c r="M8" s="6" t="e">
        <f t="shared" ref="M8:M13" si="22">L8/C8</f>
        <v>#DIV/0!</v>
      </c>
      <c r="N8" s="70"/>
      <c r="O8" s="54"/>
      <c r="P8" s="6"/>
      <c r="Q8" s="76" t="e">
        <f t="shared" ref="Q8:Q14" si="23">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4">F8</f>
        <v>0</v>
      </c>
      <c r="AE8" s="7">
        <f t="shared" si="9"/>
        <v>0</v>
      </c>
      <c r="AF8" s="7">
        <f t="shared" ref="AF8:AF13" si="25">H8</f>
        <v>0</v>
      </c>
      <c r="AG8" s="7">
        <f t="shared" si="10"/>
        <v>0</v>
      </c>
      <c r="AH8" s="7">
        <f t="shared" ref="AH8:AH13" si="26">J8</f>
        <v>0</v>
      </c>
      <c r="AI8" s="7">
        <f t="shared" si="11"/>
        <v>0</v>
      </c>
      <c r="AJ8" s="7">
        <f t="shared" ref="AJ8:AJ13" si="27">AC8+AE8+AG8+AI8</f>
        <v>0</v>
      </c>
      <c r="AK8" s="6" t="e">
        <f t="shared" ref="AK8:AK13" si="28">AJ8/AA8</f>
        <v>#DIV/0!</v>
      </c>
      <c r="AL8" s="70">
        <f t="shared" ref="AL8:AN13" si="29">N8</f>
        <v>0</v>
      </c>
      <c r="AM8" s="7">
        <f t="shared" si="29"/>
        <v>0</v>
      </c>
      <c r="AN8" s="6">
        <f t="shared" si="29"/>
        <v>0</v>
      </c>
      <c r="AO8" s="76" t="e">
        <f t="shared" ref="AO8:AO13" si="30">(AJ8+BH8)/AN8</f>
        <v>#DIV/0!</v>
      </c>
      <c r="AP8" s="2"/>
      <c r="AR8" s="107">
        <v>1700</v>
      </c>
      <c r="AS8" s="107">
        <v>2200</v>
      </c>
      <c r="AT8" s="107">
        <v>2200</v>
      </c>
      <c r="AU8" s="107">
        <v>1400</v>
      </c>
      <c r="AV8" s="107"/>
      <c r="AW8" s="77" t="s">
        <v>6</v>
      </c>
      <c r="AX8" s="48">
        <f t="shared" ref="AX8:AX13" si="31">B8</f>
        <v>0</v>
      </c>
      <c r="AY8" s="57">
        <f t="shared" ref="AY8:AY14" si="32">C8</f>
        <v>0</v>
      </c>
      <c r="AZ8" s="54">
        <v>22</v>
      </c>
      <c r="BA8" s="7">
        <f t="shared" si="12"/>
        <v>0</v>
      </c>
      <c r="BB8" s="54">
        <v>10</v>
      </c>
      <c r="BC8" s="7">
        <f t="shared" si="13"/>
        <v>0</v>
      </c>
      <c r="BD8" s="54">
        <v>6</v>
      </c>
      <c r="BE8" s="6">
        <f t="shared" si="14"/>
        <v>0</v>
      </c>
      <c r="BF8" s="54"/>
      <c r="BG8" s="6">
        <f t="shared" si="15"/>
        <v>0</v>
      </c>
      <c r="BH8" s="6">
        <f t="shared" ref="BH8:BI14" si="33">L8</f>
        <v>0</v>
      </c>
      <c r="BI8" s="6" t="e">
        <f t="shared" si="33"/>
        <v>#DIV/0!</v>
      </c>
      <c r="BJ8" s="6">
        <f t="shared" ref="BJ8:BK14" si="34">AJ8</f>
        <v>0</v>
      </c>
      <c r="BK8" s="7" t="e">
        <f t="shared" si="34"/>
        <v>#DIV/0!</v>
      </c>
      <c r="BL8" s="101">
        <f t="shared" ref="BL8:BM13" si="35">BH8+BJ8</f>
        <v>0</v>
      </c>
      <c r="BM8" s="90" t="e">
        <f t="shared" si="35"/>
        <v>#DIV/0!</v>
      </c>
      <c r="BN8" s="90"/>
      <c r="BO8" s="76" t="e">
        <f t="shared" ref="BO8:BO14" si="36">Q8+AO8</f>
        <v>#DIV/0!</v>
      </c>
      <c r="BP8" s="2"/>
      <c r="BR8" s="55"/>
      <c r="BS8" s="55"/>
      <c r="BT8" s="55"/>
      <c r="BU8" s="55"/>
      <c r="BV8" s="173" t="s">
        <v>6</v>
      </c>
      <c r="BW8" s="190">
        <f t="shared" ref="BW8:BW13" si="37">AX8</f>
        <v>0</v>
      </c>
      <c r="BX8" s="119"/>
      <c r="BY8" s="178"/>
      <c r="BZ8" s="178" t="e">
        <f t="shared" si="16"/>
        <v>#DIV/0!</v>
      </c>
      <c r="CA8" s="178"/>
      <c r="CB8" s="179" t="e">
        <f t="shared" si="17"/>
        <v>#DIV/0!</v>
      </c>
      <c r="CC8" s="178"/>
      <c r="CD8" s="179"/>
      <c r="CE8" s="180">
        <f t="shared" ref="CE8:CE14" si="38">BY8+CA8+CC8+CD8</f>
        <v>0</v>
      </c>
      <c r="CF8" s="181" t="e">
        <f t="shared" si="18"/>
        <v>#DIV/0!</v>
      </c>
      <c r="CG8" s="181"/>
      <c r="CH8" s="182" t="e">
        <f t="shared" ref="CH8:CH14" si="39">CE8/CG8</f>
        <v>#DIV/0!</v>
      </c>
      <c r="CJ8" s="321"/>
      <c r="CK8" s="321"/>
      <c r="CL8" s="65"/>
      <c r="CM8" s="65"/>
      <c r="CN8" s="65"/>
      <c r="CO8" s="356">
        <f t="shared" si="19"/>
        <v>0</v>
      </c>
      <c r="CQ8" s="42" t="s">
        <v>181</v>
      </c>
      <c r="CS8" s="1">
        <v>4</v>
      </c>
      <c r="CX8" s="321"/>
      <c r="CY8" s="321"/>
      <c r="CZ8" s="65"/>
      <c r="DA8" s="65"/>
      <c r="DB8" s="65"/>
      <c r="DC8" s="356">
        <f t="shared" si="20"/>
        <v>0</v>
      </c>
      <c r="DE8" s="42" t="s">
        <v>181</v>
      </c>
      <c r="DG8" s="1">
        <v>4</v>
      </c>
    </row>
    <row r="9" spans="1:113" ht="23.5" customHeight="1">
      <c r="A9" s="77" t="s">
        <v>7</v>
      </c>
      <c r="B9" s="68"/>
      <c r="C9" s="57">
        <f t="shared" si="0"/>
        <v>0</v>
      </c>
      <c r="D9" s="54"/>
      <c r="E9" s="7">
        <f t="shared" si="1"/>
        <v>0</v>
      </c>
      <c r="F9" s="54"/>
      <c r="G9" s="7">
        <f t="shared" si="2"/>
        <v>0</v>
      </c>
      <c r="H9" s="54"/>
      <c r="I9" s="6">
        <f t="shared" si="3"/>
        <v>0</v>
      </c>
      <c r="J9" s="54"/>
      <c r="K9" s="6">
        <f t="shared" si="4"/>
        <v>0</v>
      </c>
      <c r="L9" s="6">
        <f t="shared" si="21"/>
        <v>0</v>
      </c>
      <c r="M9" s="6" t="e">
        <f t="shared" si="22"/>
        <v>#DIV/0!</v>
      </c>
      <c r="N9" s="70" t="s">
        <v>94</v>
      </c>
      <c r="O9" s="54">
        <v>160</v>
      </c>
      <c r="P9" s="6"/>
      <c r="Q9" s="76" t="e">
        <f t="shared" si="23"/>
        <v>#DIV/0!</v>
      </c>
      <c r="R9" s="2"/>
      <c r="T9" s="107">
        <v>3300</v>
      </c>
      <c r="U9" s="107">
        <v>3800</v>
      </c>
      <c r="V9" s="107">
        <v>4800</v>
      </c>
      <c r="W9" s="107">
        <v>2000</v>
      </c>
      <c r="X9" s="107"/>
      <c r="Y9" s="77" t="s">
        <v>7</v>
      </c>
      <c r="Z9" s="48">
        <f t="shared" si="5"/>
        <v>0</v>
      </c>
      <c r="AA9" s="57">
        <f t="shared" si="6"/>
        <v>0</v>
      </c>
      <c r="AB9" s="7">
        <f t="shared" si="7"/>
        <v>0</v>
      </c>
      <c r="AC9" s="7">
        <f t="shared" si="8"/>
        <v>0</v>
      </c>
      <c r="AD9" s="7">
        <f t="shared" si="24"/>
        <v>0</v>
      </c>
      <c r="AE9" s="7">
        <f t="shared" si="9"/>
        <v>0</v>
      </c>
      <c r="AF9" s="7">
        <f t="shared" si="25"/>
        <v>0</v>
      </c>
      <c r="AG9" s="7">
        <f t="shared" si="10"/>
        <v>0</v>
      </c>
      <c r="AH9" s="7">
        <f t="shared" si="26"/>
        <v>0</v>
      </c>
      <c r="AI9" s="7">
        <f t="shared" si="11"/>
        <v>0</v>
      </c>
      <c r="AJ9" s="7">
        <f t="shared" si="27"/>
        <v>0</v>
      </c>
      <c r="AK9" s="6" t="e">
        <f t="shared" si="28"/>
        <v>#DIV/0!</v>
      </c>
      <c r="AL9" s="70" t="str">
        <f t="shared" si="29"/>
        <v>ON1</v>
      </c>
      <c r="AM9" s="7">
        <f t="shared" si="29"/>
        <v>160</v>
      </c>
      <c r="AN9" s="6">
        <f t="shared" si="29"/>
        <v>0</v>
      </c>
      <c r="AO9" s="76" t="e">
        <f t="shared" si="30"/>
        <v>#DIV/0!</v>
      </c>
      <c r="AP9" s="2"/>
      <c r="AR9" s="107">
        <v>1700</v>
      </c>
      <c r="AS9" s="107">
        <v>2200</v>
      </c>
      <c r="AT9" s="107">
        <v>2200</v>
      </c>
      <c r="AU9" s="107">
        <v>1400</v>
      </c>
      <c r="AV9" s="107"/>
      <c r="AW9" s="77" t="s">
        <v>7</v>
      </c>
      <c r="AX9" s="48">
        <f t="shared" si="31"/>
        <v>0</v>
      </c>
      <c r="AY9" s="57">
        <f t="shared" si="32"/>
        <v>0</v>
      </c>
      <c r="AZ9" s="54">
        <v>22</v>
      </c>
      <c r="BA9" s="7">
        <f t="shared" si="12"/>
        <v>0</v>
      </c>
      <c r="BB9" s="54">
        <v>10</v>
      </c>
      <c r="BC9" s="7">
        <f t="shared" si="13"/>
        <v>0</v>
      </c>
      <c r="BD9" s="54">
        <v>6</v>
      </c>
      <c r="BE9" s="6">
        <f t="shared" si="14"/>
        <v>0</v>
      </c>
      <c r="BF9" s="54"/>
      <c r="BG9" s="6">
        <f t="shared" si="15"/>
        <v>0</v>
      </c>
      <c r="BH9" s="6">
        <f t="shared" si="33"/>
        <v>0</v>
      </c>
      <c r="BI9" s="6" t="e">
        <f t="shared" si="33"/>
        <v>#DIV/0!</v>
      </c>
      <c r="BJ9" s="6">
        <f t="shared" si="34"/>
        <v>0</v>
      </c>
      <c r="BK9" s="7" t="e">
        <f t="shared" si="34"/>
        <v>#DIV/0!</v>
      </c>
      <c r="BL9" s="101">
        <f t="shared" si="35"/>
        <v>0</v>
      </c>
      <c r="BM9" s="90" t="e">
        <f t="shared" si="35"/>
        <v>#DIV/0!</v>
      </c>
      <c r="BN9" s="90"/>
      <c r="BO9" s="76" t="e">
        <f t="shared" si="36"/>
        <v>#DIV/0!</v>
      </c>
      <c r="BP9" s="2"/>
      <c r="BR9" s="55"/>
      <c r="BS9" s="55"/>
      <c r="BT9" s="55"/>
      <c r="BU9" s="55"/>
      <c r="BV9" s="173" t="s">
        <v>7</v>
      </c>
      <c r="BW9" s="190">
        <f t="shared" si="37"/>
        <v>0</v>
      </c>
      <c r="BX9" s="119"/>
      <c r="BY9" s="178"/>
      <c r="BZ9" s="178" t="e">
        <f t="shared" si="16"/>
        <v>#DIV/0!</v>
      </c>
      <c r="CA9" s="178"/>
      <c r="CB9" s="179" t="e">
        <f t="shared" si="17"/>
        <v>#DIV/0!</v>
      </c>
      <c r="CC9" s="178"/>
      <c r="CD9" s="179"/>
      <c r="CE9" s="180">
        <f t="shared" si="38"/>
        <v>0</v>
      </c>
      <c r="CF9" s="181" t="e">
        <f t="shared" si="18"/>
        <v>#DIV/0!</v>
      </c>
      <c r="CG9" s="181"/>
      <c r="CH9" s="182" t="e">
        <f t="shared" si="39"/>
        <v>#DIV/0!</v>
      </c>
      <c r="CJ9" s="326"/>
      <c r="CK9" s="326"/>
      <c r="CL9" s="334"/>
      <c r="CM9" s="334"/>
      <c r="CN9" s="334"/>
      <c r="CO9" s="356">
        <f t="shared" si="19"/>
        <v>0</v>
      </c>
      <c r="CQ9" s="42" t="s">
        <v>185</v>
      </c>
      <c r="CS9" s="1">
        <v>3</v>
      </c>
      <c r="CX9" s="326">
        <v>21.5</v>
      </c>
      <c r="CY9" s="326">
        <v>31.1</v>
      </c>
      <c r="CZ9" s="568">
        <v>5</v>
      </c>
      <c r="DA9" s="334">
        <v>3</v>
      </c>
      <c r="DB9" s="568">
        <v>5</v>
      </c>
      <c r="DC9" s="356">
        <f t="shared" si="20"/>
        <v>4.333333333333333</v>
      </c>
      <c r="DE9" s="42" t="s">
        <v>185</v>
      </c>
      <c r="DG9" s="1">
        <v>3</v>
      </c>
    </row>
    <row r="10" spans="1:113" ht="23.5" customHeight="1">
      <c r="A10" s="77" t="s">
        <v>8</v>
      </c>
      <c r="B10" s="68"/>
      <c r="C10" s="57">
        <f t="shared" si="0"/>
        <v>0</v>
      </c>
      <c r="D10" s="54"/>
      <c r="E10" s="7">
        <f t="shared" si="1"/>
        <v>0</v>
      </c>
      <c r="F10" s="54"/>
      <c r="G10" s="7">
        <f t="shared" si="2"/>
        <v>0</v>
      </c>
      <c r="H10" s="54"/>
      <c r="I10" s="6">
        <f t="shared" si="3"/>
        <v>0</v>
      </c>
      <c r="J10" s="54"/>
      <c r="K10" s="6">
        <f t="shared" si="4"/>
        <v>0</v>
      </c>
      <c r="L10" s="6">
        <f t="shared" si="21"/>
        <v>0</v>
      </c>
      <c r="M10" s="6" t="e">
        <f t="shared" si="22"/>
        <v>#DIV/0!</v>
      </c>
      <c r="N10" s="70" t="s">
        <v>94</v>
      </c>
      <c r="O10" s="54">
        <v>160</v>
      </c>
      <c r="P10" s="6"/>
      <c r="Q10" s="76" t="e">
        <f t="shared" si="23"/>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4"/>
        <v>0</v>
      </c>
      <c r="AE10" s="7">
        <f t="shared" si="9"/>
        <v>0</v>
      </c>
      <c r="AF10" s="7">
        <f t="shared" si="25"/>
        <v>0</v>
      </c>
      <c r="AG10" s="7">
        <f t="shared" si="10"/>
        <v>0</v>
      </c>
      <c r="AH10" s="7">
        <f t="shared" si="26"/>
        <v>0</v>
      </c>
      <c r="AI10" s="7">
        <f t="shared" si="11"/>
        <v>0</v>
      </c>
      <c r="AJ10" s="7">
        <f t="shared" si="27"/>
        <v>0</v>
      </c>
      <c r="AK10" s="6" t="e">
        <f t="shared" si="28"/>
        <v>#DIV/0!</v>
      </c>
      <c r="AL10" s="70" t="str">
        <f t="shared" si="29"/>
        <v>ON1</v>
      </c>
      <c r="AM10" s="7">
        <f t="shared" si="29"/>
        <v>160</v>
      </c>
      <c r="AN10" s="6">
        <f t="shared" si="29"/>
        <v>0</v>
      </c>
      <c r="AO10" s="76" t="e">
        <f t="shared" si="30"/>
        <v>#DIV/0!</v>
      </c>
      <c r="AP10" s="2"/>
      <c r="AR10" s="107">
        <v>1700</v>
      </c>
      <c r="AS10" s="107">
        <v>2200</v>
      </c>
      <c r="AT10" s="107">
        <v>2200</v>
      </c>
      <c r="AU10" s="107">
        <v>1400</v>
      </c>
      <c r="AV10" s="107"/>
      <c r="AW10" s="77" t="s">
        <v>8</v>
      </c>
      <c r="AX10" s="48">
        <f t="shared" si="31"/>
        <v>0</v>
      </c>
      <c r="AY10" s="57">
        <f t="shared" si="32"/>
        <v>0</v>
      </c>
      <c r="AZ10" s="54">
        <v>10</v>
      </c>
      <c r="BA10" s="7">
        <f t="shared" si="12"/>
        <v>0</v>
      </c>
      <c r="BB10" s="54">
        <v>24</v>
      </c>
      <c r="BC10" s="7">
        <f t="shared" si="13"/>
        <v>0</v>
      </c>
      <c r="BD10" s="54">
        <v>12</v>
      </c>
      <c r="BE10" s="6">
        <f t="shared" si="14"/>
        <v>0</v>
      </c>
      <c r="BF10" s="54"/>
      <c r="BG10" s="6">
        <f t="shared" si="15"/>
        <v>0</v>
      </c>
      <c r="BH10" s="6">
        <f t="shared" si="33"/>
        <v>0</v>
      </c>
      <c r="BI10" s="6" t="e">
        <f t="shared" si="33"/>
        <v>#DIV/0!</v>
      </c>
      <c r="BJ10" s="6">
        <f t="shared" si="34"/>
        <v>0</v>
      </c>
      <c r="BK10" s="7" t="e">
        <f t="shared" si="34"/>
        <v>#DIV/0!</v>
      </c>
      <c r="BL10" s="101">
        <f t="shared" si="35"/>
        <v>0</v>
      </c>
      <c r="BM10" s="90" t="e">
        <f t="shared" si="35"/>
        <v>#DIV/0!</v>
      </c>
      <c r="BN10" s="90"/>
      <c r="BO10" s="76" t="e">
        <f t="shared" si="36"/>
        <v>#DIV/0!</v>
      </c>
      <c r="BP10" s="2"/>
      <c r="BR10" s="55"/>
      <c r="BS10" s="55"/>
      <c r="BT10" s="55"/>
      <c r="BU10" s="55"/>
      <c r="BV10" s="173" t="s">
        <v>8</v>
      </c>
      <c r="BW10" s="190">
        <f t="shared" si="37"/>
        <v>0</v>
      </c>
      <c r="BX10" s="119"/>
      <c r="BY10" s="178"/>
      <c r="BZ10" s="178" t="e">
        <f t="shared" si="16"/>
        <v>#DIV/0!</v>
      </c>
      <c r="CA10" s="178"/>
      <c r="CB10" s="179" t="e">
        <f t="shared" si="17"/>
        <v>#DIV/0!</v>
      </c>
      <c r="CC10" s="178"/>
      <c r="CD10" s="179"/>
      <c r="CE10" s="180">
        <f t="shared" si="38"/>
        <v>0</v>
      </c>
      <c r="CF10" s="181" t="e">
        <f t="shared" si="18"/>
        <v>#DIV/0!</v>
      </c>
      <c r="CG10" s="181"/>
      <c r="CH10" s="182" t="e">
        <f t="shared" si="39"/>
        <v>#DIV/0!</v>
      </c>
      <c r="CJ10" s="326"/>
      <c r="CK10" s="326"/>
      <c r="CL10" s="334"/>
      <c r="CM10" s="334"/>
      <c r="CN10" s="334"/>
      <c r="CO10" s="356">
        <f t="shared" si="19"/>
        <v>0</v>
      </c>
      <c r="CQ10" s="42" t="s">
        <v>177</v>
      </c>
      <c r="CS10" s="1">
        <v>2</v>
      </c>
      <c r="CX10" s="326">
        <v>24.2</v>
      </c>
      <c r="CY10" s="326">
        <v>34</v>
      </c>
      <c r="CZ10" s="334">
        <v>3</v>
      </c>
      <c r="DA10" s="334">
        <v>3</v>
      </c>
      <c r="DB10" s="334">
        <v>3</v>
      </c>
      <c r="DC10" s="356">
        <f t="shared" si="20"/>
        <v>3</v>
      </c>
      <c r="DE10" s="42" t="s">
        <v>177</v>
      </c>
      <c r="DG10" s="1">
        <v>2</v>
      </c>
    </row>
    <row r="11" spans="1:113" ht="23.5" customHeight="1">
      <c r="A11" s="77" t="s">
        <v>9</v>
      </c>
      <c r="B11" s="68">
        <v>1</v>
      </c>
      <c r="C11" s="57">
        <f t="shared" si="0"/>
        <v>344</v>
      </c>
      <c r="D11" s="54">
        <v>200</v>
      </c>
      <c r="E11" s="7">
        <f t="shared" si="1"/>
        <v>660000</v>
      </c>
      <c r="F11" s="54">
        <v>10</v>
      </c>
      <c r="G11" s="7">
        <f t="shared" si="2"/>
        <v>38000</v>
      </c>
      <c r="H11" s="54">
        <v>4</v>
      </c>
      <c r="I11" s="6">
        <f t="shared" si="3"/>
        <v>19200</v>
      </c>
      <c r="J11" s="54">
        <v>130</v>
      </c>
      <c r="K11" s="6">
        <f t="shared" si="4"/>
        <v>260000</v>
      </c>
      <c r="L11" s="6">
        <f t="shared" si="21"/>
        <v>977200</v>
      </c>
      <c r="M11" s="6">
        <f t="shared" si="22"/>
        <v>2840.6976744186045</v>
      </c>
      <c r="N11" s="70" t="s">
        <v>94</v>
      </c>
      <c r="O11" s="54">
        <v>160</v>
      </c>
      <c r="P11" s="6"/>
      <c r="Q11" s="76" t="e">
        <f t="shared" si="23"/>
        <v>#DIV/0!</v>
      </c>
      <c r="R11" s="2"/>
      <c r="T11" s="107">
        <v>3300</v>
      </c>
      <c r="U11" s="107">
        <v>3800</v>
      </c>
      <c r="V11" s="107">
        <v>4800</v>
      </c>
      <c r="W11" s="107">
        <v>2000</v>
      </c>
      <c r="X11" s="107"/>
      <c r="Y11" s="77" t="s">
        <v>9</v>
      </c>
      <c r="Z11" s="48">
        <f t="shared" si="5"/>
        <v>1</v>
      </c>
      <c r="AA11" s="57">
        <f t="shared" si="6"/>
        <v>344</v>
      </c>
      <c r="AB11" s="7">
        <f t="shared" si="7"/>
        <v>200</v>
      </c>
      <c r="AC11" s="7">
        <f t="shared" si="8"/>
        <v>340000</v>
      </c>
      <c r="AD11" s="7">
        <f t="shared" si="24"/>
        <v>10</v>
      </c>
      <c r="AE11" s="7">
        <f t="shared" si="9"/>
        <v>22000</v>
      </c>
      <c r="AF11" s="7">
        <f t="shared" si="25"/>
        <v>4</v>
      </c>
      <c r="AG11" s="7">
        <f t="shared" si="10"/>
        <v>8800</v>
      </c>
      <c r="AH11" s="7">
        <f t="shared" si="26"/>
        <v>130</v>
      </c>
      <c r="AI11" s="7">
        <f t="shared" si="11"/>
        <v>182000</v>
      </c>
      <c r="AJ11" s="7">
        <f t="shared" si="27"/>
        <v>552800</v>
      </c>
      <c r="AK11" s="6">
        <f t="shared" si="28"/>
        <v>1606.9767441860465</v>
      </c>
      <c r="AL11" s="70" t="str">
        <f t="shared" si="29"/>
        <v>ON1</v>
      </c>
      <c r="AM11" s="7">
        <f t="shared" si="29"/>
        <v>160</v>
      </c>
      <c r="AN11" s="6">
        <f t="shared" si="29"/>
        <v>0</v>
      </c>
      <c r="AO11" s="76" t="e">
        <f t="shared" si="30"/>
        <v>#DIV/0!</v>
      </c>
      <c r="AP11" s="2"/>
      <c r="AR11" s="107">
        <v>1700</v>
      </c>
      <c r="AS11" s="107">
        <v>2200</v>
      </c>
      <c r="AT11" s="107">
        <v>2200</v>
      </c>
      <c r="AU11" s="107">
        <v>1400</v>
      </c>
      <c r="AV11" s="107"/>
      <c r="AW11" s="77" t="s">
        <v>9</v>
      </c>
      <c r="AX11" s="48">
        <f t="shared" si="31"/>
        <v>1</v>
      </c>
      <c r="AY11" s="57">
        <f t="shared" si="32"/>
        <v>344</v>
      </c>
      <c r="AZ11" s="54">
        <v>10</v>
      </c>
      <c r="BA11" s="7">
        <f t="shared" si="12"/>
        <v>0</v>
      </c>
      <c r="BB11" s="54">
        <v>24</v>
      </c>
      <c r="BC11" s="7">
        <f t="shared" si="13"/>
        <v>0</v>
      </c>
      <c r="BD11" s="54">
        <v>12</v>
      </c>
      <c r="BE11" s="6">
        <f t="shared" si="14"/>
        <v>0</v>
      </c>
      <c r="BF11" s="54"/>
      <c r="BG11" s="6">
        <f t="shared" si="15"/>
        <v>0</v>
      </c>
      <c r="BH11" s="6">
        <f t="shared" si="33"/>
        <v>977200</v>
      </c>
      <c r="BI11" s="6">
        <f t="shared" si="33"/>
        <v>2840.6976744186045</v>
      </c>
      <c r="BJ11" s="6">
        <f t="shared" si="34"/>
        <v>552800</v>
      </c>
      <c r="BK11" s="7">
        <f t="shared" si="34"/>
        <v>1606.9767441860465</v>
      </c>
      <c r="BL11" s="101">
        <f t="shared" si="35"/>
        <v>1530000</v>
      </c>
      <c r="BM11" s="90">
        <f t="shared" si="35"/>
        <v>4447.6744186046508</v>
      </c>
      <c r="BN11" s="90"/>
      <c r="BO11" s="76" t="e">
        <f t="shared" si="36"/>
        <v>#DIV/0!</v>
      </c>
      <c r="BP11" s="2"/>
      <c r="BR11" s="55"/>
      <c r="BS11" s="55"/>
      <c r="BT11" s="55"/>
      <c r="BU11" s="55"/>
      <c r="BV11" s="173" t="s">
        <v>9</v>
      </c>
      <c r="BW11" s="190">
        <f t="shared" si="37"/>
        <v>1</v>
      </c>
      <c r="BX11" s="119">
        <v>350</v>
      </c>
      <c r="BY11" s="178">
        <v>1126050</v>
      </c>
      <c r="BZ11" s="178">
        <f t="shared" si="16"/>
        <v>3217.2857142857142</v>
      </c>
      <c r="CA11" s="178">
        <v>575550</v>
      </c>
      <c r="CB11" s="179">
        <f t="shared" si="17"/>
        <v>1644.4285714285713</v>
      </c>
      <c r="CC11" s="178">
        <v>46530</v>
      </c>
      <c r="CD11" s="179"/>
      <c r="CE11" s="180">
        <f t="shared" si="38"/>
        <v>1748130</v>
      </c>
      <c r="CF11" s="181">
        <f t="shared" si="18"/>
        <v>4994.6571428571433</v>
      </c>
      <c r="CG11" s="181"/>
      <c r="CH11" s="182" t="e">
        <f t="shared" si="39"/>
        <v>#DIV/0!</v>
      </c>
      <c r="CJ11" s="326">
        <v>20.5</v>
      </c>
      <c r="CK11" s="326">
        <v>28.4</v>
      </c>
      <c r="CL11" s="579">
        <v>3</v>
      </c>
      <c r="CM11" s="556">
        <v>1</v>
      </c>
      <c r="CN11" s="579">
        <v>3</v>
      </c>
      <c r="CO11" s="356">
        <f t="shared" si="19"/>
        <v>2.3333333333333335</v>
      </c>
      <c r="CQ11" s="42" t="s">
        <v>178</v>
      </c>
      <c r="CS11" s="1">
        <v>1</v>
      </c>
      <c r="CX11" s="326">
        <v>25.6</v>
      </c>
      <c r="CY11" s="326">
        <v>32.200000000000003</v>
      </c>
      <c r="CZ11" s="334">
        <v>3</v>
      </c>
      <c r="DA11" s="334">
        <v>3</v>
      </c>
      <c r="DB11" s="568">
        <v>5</v>
      </c>
      <c r="DC11" s="356">
        <f t="shared" si="20"/>
        <v>3.6666666666666665</v>
      </c>
      <c r="DE11" s="42" t="s">
        <v>178</v>
      </c>
      <c r="DG11" s="1">
        <v>1</v>
      </c>
    </row>
    <row r="12" spans="1:113" ht="23.5" customHeight="1">
      <c r="A12" s="77" t="s">
        <v>10</v>
      </c>
      <c r="B12" s="68">
        <v>2</v>
      </c>
      <c r="C12" s="57">
        <f t="shared" si="0"/>
        <v>354</v>
      </c>
      <c r="D12" s="54">
        <v>200</v>
      </c>
      <c r="E12" s="7">
        <f t="shared" si="1"/>
        <v>660000</v>
      </c>
      <c r="F12" s="54">
        <v>20</v>
      </c>
      <c r="G12" s="7">
        <f t="shared" si="2"/>
        <v>76000</v>
      </c>
      <c r="H12" s="54">
        <v>4</v>
      </c>
      <c r="I12" s="6">
        <f t="shared" si="3"/>
        <v>19200</v>
      </c>
      <c r="J12" s="54">
        <v>130</v>
      </c>
      <c r="K12" s="6">
        <f t="shared" si="4"/>
        <v>260000</v>
      </c>
      <c r="L12" s="6">
        <f t="shared" si="21"/>
        <v>1015200</v>
      </c>
      <c r="M12" s="6">
        <f t="shared" si="22"/>
        <v>2867.7966101694915</v>
      </c>
      <c r="N12" s="70" t="s">
        <v>94</v>
      </c>
      <c r="O12" s="54">
        <v>160</v>
      </c>
      <c r="P12" s="6"/>
      <c r="Q12" s="76" t="e">
        <f t="shared" si="23"/>
        <v>#DIV/0!</v>
      </c>
      <c r="R12" s="2"/>
      <c r="T12" s="107">
        <v>3300</v>
      </c>
      <c r="U12" s="107">
        <v>3800</v>
      </c>
      <c r="V12" s="107">
        <v>4800</v>
      </c>
      <c r="W12" s="107">
        <v>2000</v>
      </c>
      <c r="X12" s="107"/>
      <c r="Y12" s="77" t="s">
        <v>10</v>
      </c>
      <c r="Z12" s="48">
        <f t="shared" si="5"/>
        <v>2</v>
      </c>
      <c r="AA12" s="57">
        <f t="shared" si="6"/>
        <v>354</v>
      </c>
      <c r="AB12" s="7">
        <f t="shared" si="7"/>
        <v>200</v>
      </c>
      <c r="AC12" s="7">
        <f t="shared" si="8"/>
        <v>340000</v>
      </c>
      <c r="AD12" s="7">
        <f t="shared" si="24"/>
        <v>20</v>
      </c>
      <c r="AE12" s="7">
        <f t="shared" si="9"/>
        <v>44000</v>
      </c>
      <c r="AF12" s="7">
        <f t="shared" si="25"/>
        <v>4</v>
      </c>
      <c r="AG12" s="7">
        <f t="shared" si="10"/>
        <v>8800</v>
      </c>
      <c r="AH12" s="7">
        <f t="shared" si="26"/>
        <v>130</v>
      </c>
      <c r="AI12" s="7">
        <f t="shared" si="11"/>
        <v>182000</v>
      </c>
      <c r="AJ12" s="7">
        <f t="shared" si="27"/>
        <v>574800</v>
      </c>
      <c r="AK12" s="6">
        <f t="shared" si="28"/>
        <v>1623.7288135593221</v>
      </c>
      <c r="AL12" s="70" t="str">
        <f t="shared" si="29"/>
        <v>ON1</v>
      </c>
      <c r="AM12" s="7">
        <f t="shared" si="29"/>
        <v>160</v>
      </c>
      <c r="AN12" s="6">
        <f t="shared" si="29"/>
        <v>0</v>
      </c>
      <c r="AO12" s="76" t="e">
        <f t="shared" si="30"/>
        <v>#DIV/0!</v>
      </c>
      <c r="AP12" s="2"/>
      <c r="AR12" s="107">
        <v>1700</v>
      </c>
      <c r="AS12" s="107">
        <v>2200</v>
      </c>
      <c r="AT12" s="107">
        <v>2200</v>
      </c>
      <c r="AU12" s="107">
        <v>1400</v>
      </c>
      <c r="AV12" s="107"/>
      <c r="AW12" s="77" t="s">
        <v>10</v>
      </c>
      <c r="AX12" s="48">
        <f t="shared" si="31"/>
        <v>2</v>
      </c>
      <c r="AY12" s="57">
        <f t="shared" si="32"/>
        <v>354</v>
      </c>
      <c r="AZ12" s="54">
        <v>10</v>
      </c>
      <c r="BA12" s="7">
        <f t="shared" si="12"/>
        <v>0</v>
      </c>
      <c r="BB12" s="54">
        <v>24</v>
      </c>
      <c r="BC12" s="7">
        <f t="shared" si="13"/>
        <v>0</v>
      </c>
      <c r="BD12" s="54">
        <v>12</v>
      </c>
      <c r="BE12" s="6">
        <f t="shared" si="14"/>
        <v>0</v>
      </c>
      <c r="BF12" s="54"/>
      <c r="BG12" s="6">
        <f t="shared" si="15"/>
        <v>0</v>
      </c>
      <c r="BH12" s="6">
        <f t="shared" si="33"/>
        <v>1015200</v>
      </c>
      <c r="BI12" s="6">
        <f t="shared" si="33"/>
        <v>2867.7966101694915</v>
      </c>
      <c r="BJ12" s="6">
        <f t="shared" si="34"/>
        <v>574800</v>
      </c>
      <c r="BK12" s="7">
        <f t="shared" si="34"/>
        <v>1623.7288135593221</v>
      </c>
      <c r="BL12" s="101">
        <f t="shared" si="35"/>
        <v>1590000</v>
      </c>
      <c r="BM12" s="90">
        <f t="shared" si="35"/>
        <v>4491.5254237288136</v>
      </c>
      <c r="BN12" s="90"/>
      <c r="BO12" s="76" t="e">
        <f t="shared" si="36"/>
        <v>#DIV/0!</v>
      </c>
      <c r="BP12" s="2"/>
      <c r="BR12" s="55"/>
      <c r="BS12" s="55"/>
      <c r="BT12" s="55"/>
      <c r="BU12" s="55"/>
      <c r="BV12" s="173" t="s">
        <v>10</v>
      </c>
      <c r="BW12" s="190">
        <f t="shared" si="37"/>
        <v>2</v>
      </c>
      <c r="BX12" s="119">
        <v>634</v>
      </c>
      <c r="BY12" s="178">
        <v>2073900</v>
      </c>
      <c r="BZ12" s="178">
        <f t="shared" si="16"/>
        <v>3271.1356466876973</v>
      </c>
      <c r="CA12" s="178">
        <v>1102350</v>
      </c>
      <c r="CB12" s="179">
        <f t="shared" si="17"/>
        <v>1738.7223974763408</v>
      </c>
      <c r="CC12" s="178">
        <v>17050</v>
      </c>
      <c r="CD12" s="179">
        <v>20790</v>
      </c>
      <c r="CE12" s="468">
        <f t="shared" si="38"/>
        <v>3214090</v>
      </c>
      <c r="CF12" s="181">
        <f t="shared" si="18"/>
        <v>5069.5425867507884</v>
      </c>
      <c r="CG12" s="181"/>
      <c r="CH12" s="182" t="e">
        <f t="shared" si="39"/>
        <v>#DIV/0!</v>
      </c>
      <c r="CJ12" s="326">
        <v>23.2</v>
      </c>
      <c r="CK12" s="326">
        <v>30</v>
      </c>
      <c r="CL12" s="579">
        <v>3</v>
      </c>
      <c r="CM12" s="579">
        <v>3</v>
      </c>
      <c r="CN12" s="579">
        <v>3</v>
      </c>
      <c r="CO12" s="356">
        <f t="shared" si="19"/>
        <v>3</v>
      </c>
      <c r="CQ12" s="42" t="s">
        <v>183</v>
      </c>
      <c r="CS12" s="1">
        <v>0</v>
      </c>
      <c r="CX12" s="326">
        <v>27.1</v>
      </c>
      <c r="CY12" s="326">
        <v>31</v>
      </c>
      <c r="CZ12" s="334">
        <v>3</v>
      </c>
      <c r="DA12" s="334">
        <v>3</v>
      </c>
      <c r="DB12" s="556">
        <v>1</v>
      </c>
      <c r="DC12" s="356">
        <f t="shared" si="20"/>
        <v>2.3333333333333335</v>
      </c>
      <c r="DE12" s="42" t="s">
        <v>183</v>
      </c>
      <c r="DG12" s="1">
        <v>0</v>
      </c>
    </row>
    <row r="13" spans="1:113" ht="23.5" customHeight="1" thickBot="1">
      <c r="A13" s="78" t="s">
        <v>11</v>
      </c>
      <c r="B13" s="68">
        <v>3</v>
      </c>
      <c r="C13" s="57">
        <f t="shared" si="0"/>
        <v>524</v>
      </c>
      <c r="D13" s="54">
        <v>280</v>
      </c>
      <c r="E13" s="7">
        <f t="shared" si="1"/>
        <v>924000</v>
      </c>
      <c r="F13" s="54">
        <v>20</v>
      </c>
      <c r="G13" s="7">
        <f t="shared" si="2"/>
        <v>76000</v>
      </c>
      <c r="H13" s="54">
        <v>4</v>
      </c>
      <c r="I13" s="6">
        <f t="shared" si="3"/>
        <v>19200</v>
      </c>
      <c r="J13" s="54">
        <v>220</v>
      </c>
      <c r="K13" s="6">
        <f t="shared" si="4"/>
        <v>440000</v>
      </c>
      <c r="L13" s="6">
        <f t="shared" si="21"/>
        <v>1459200</v>
      </c>
      <c r="M13" s="6">
        <f t="shared" si="22"/>
        <v>2784.7328244274809</v>
      </c>
      <c r="N13" s="70" t="s">
        <v>92</v>
      </c>
      <c r="O13" s="54">
        <v>180</v>
      </c>
      <c r="P13" s="6"/>
      <c r="Q13" s="76" t="e">
        <f t="shared" si="23"/>
        <v>#DIV/0!</v>
      </c>
      <c r="R13" s="2"/>
      <c r="T13" s="107">
        <v>3300</v>
      </c>
      <c r="U13" s="107">
        <v>3800</v>
      </c>
      <c r="V13" s="107">
        <v>4800</v>
      </c>
      <c r="W13" s="107">
        <v>2000</v>
      </c>
      <c r="X13" s="107"/>
      <c r="Y13" s="78" t="s">
        <v>11</v>
      </c>
      <c r="Z13" s="48">
        <f t="shared" si="5"/>
        <v>3</v>
      </c>
      <c r="AA13" s="57">
        <f t="shared" si="6"/>
        <v>524</v>
      </c>
      <c r="AB13" s="7">
        <f t="shared" si="7"/>
        <v>280</v>
      </c>
      <c r="AC13" s="7">
        <f t="shared" si="8"/>
        <v>476000</v>
      </c>
      <c r="AD13" s="7">
        <f t="shared" si="24"/>
        <v>20</v>
      </c>
      <c r="AE13" s="7">
        <f t="shared" si="9"/>
        <v>44000</v>
      </c>
      <c r="AF13" s="7">
        <f t="shared" si="25"/>
        <v>4</v>
      </c>
      <c r="AG13" s="7">
        <f t="shared" si="10"/>
        <v>8800</v>
      </c>
      <c r="AH13" s="7">
        <f t="shared" si="26"/>
        <v>220</v>
      </c>
      <c r="AI13" s="7">
        <f t="shared" si="11"/>
        <v>308000</v>
      </c>
      <c r="AJ13" s="7">
        <f t="shared" si="27"/>
        <v>836800</v>
      </c>
      <c r="AK13" s="6">
        <f t="shared" si="28"/>
        <v>1596.9465648854962</v>
      </c>
      <c r="AL13" s="70" t="str">
        <f t="shared" si="29"/>
        <v>TOP1</v>
      </c>
      <c r="AM13" s="7">
        <f t="shared" si="29"/>
        <v>180</v>
      </c>
      <c r="AN13" s="6">
        <f t="shared" si="29"/>
        <v>0</v>
      </c>
      <c r="AO13" s="76" t="e">
        <f t="shared" si="30"/>
        <v>#DIV/0!</v>
      </c>
      <c r="AP13" s="2"/>
      <c r="AR13" s="107">
        <v>1700</v>
      </c>
      <c r="AS13" s="107">
        <v>2200</v>
      </c>
      <c r="AT13" s="107">
        <v>2200</v>
      </c>
      <c r="AU13" s="107">
        <v>1400</v>
      </c>
      <c r="AV13" s="107"/>
      <c r="AW13" s="78" t="s">
        <v>11</v>
      </c>
      <c r="AX13" s="48">
        <f t="shared" si="31"/>
        <v>3</v>
      </c>
      <c r="AY13" s="57">
        <f t="shared" si="32"/>
        <v>524</v>
      </c>
      <c r="AZ13" s="54">
        <v>10</v>
      </c>
      <c r="BA13" s="7">
        <f t="shared" si="12"/>
        <v>0</v>
      </c>
      <c r="BB13" s="54">
        <v>28</v>
      </c>
      <c r="BC13" s="7">
        <f t="shared" si="13"/>
        <v>0</v>
      </c>
      <c r="BD13" s="54">
        <v>12</v>
      </c>
      <c r="BE13" s="6">
        <f t="shared" si="14"/>
        <v>0</v>
      </c>
      <c r="BF13" s="54"/>
      <c r="BG13" s="6">
        <f t="shared" si="15"/>
        <v>0</v>
      </c>
      <c r="BH13" s="6">
        <f t="shared" si="33"/>
        <v>1459200</v>
      </c>
      <c r="BI13" s="6">
        <f t="shared" si="33"/>
        <v>2784.7328244274809</v>
      </c>
      <c r="BJ13" s="6">
        <f t="shared" si="34"/>
        <v>836800</v>
      </c>
      <c r="BK13" s="7">
        <f t="shared" si="34"/>
        <v>1596.9465648854962</v>
      </c>
      <c r="BL13" s="101">
        <f t="shared" si="35"/>
        <v>2296000</v>
      </c>
      <c r="BM13" s="90">
        <f t="shared" si="35"/>
        <v>4381.679389312977</v>
      </c>
      <c r="BN13" s="90"/>
      <c r="BO13" s="76" t="e">
        <f t="shared" si="36"/>
        <v>#DIV/0!</v>
      </c>
      <c r="BP13" s="2"/>
      <c r="BR13" s="55"/>
      <c r="BS13" s="55"/>
      <c r="BT13" s="55"/>
      <c r="BU13" s="55"/>
      <c r="BV13" s="183" t="s">
        <v>11</v>
      </c>
      <c r="BW13" s="190">
        <f t="shared" si="37"/>
        <v>3</v>
      </c>
      <c r="BX13" s="119">
        <v>689</v>
      </c>
      <c r="BY13" s="178">
        <v>2070400</v>
      </c>
      <c r="BZ13" s="178">
        <f t="shared" si="16"/>
        <v>3004.934687953556</v>
      </c>
      <c r="CA13" s="178">
        <v>1133850</v>
      </c>
      <c r="CB13" s="179">
        <f t="shared" si="17"/>
        <v>1645.6458635703918</v>
      </c>
      <c r="CC13" s="178">
        <v>96690</v>
      </c>
      <c r="CD13" s="179">
        <v>5940</v>
      </c>
      <c r="CE13" s="468">
        <f t="shared" si="38"/>
        <v>3306880</v>
      </c>
      <c r="CF13" s="181">
        <f t="shared" si="18"/>
        <v>4799.5355587808417</v>
      </c>
      <c r="CG13" s="181"/>
      <c r="CH13" s="182" t="e">
        <f t="shared" si="39"/>
        <v>#DIV/0!</v>
      </c>
      <c r="CJ13" s="327">
        <v>24.1</v>
      </c>
      <c r="CK13" s="327">
        <v>29.5</v>
      </c>
      <c r="CL13" s="636">
        <v>3</v>
      </c>
      <c r="CM13" s="579">
        <v>3</v>
      </c>
      <c r="CN13" s="556">
        <v>1</v>
      </c>
      <c r="CO13" s="357">
        <f t="shared" si="19"/>
        <v>2.3333333333333335</v>
      </c>
      <c r="CQ13" s="1" t="s">
        <v>186</v>
      </c>
      <c r="CX13" s="327">
        <v>22.9</v>
      </c>
      <c r="CY13" s="327">
        <v>29.4</v>
      </c>
      <c r="CZ13" s="358">
        <v>3</v>
      </c>
      <c r="DA13" s="556">
        <v>1</v>
      </c>
      <c r="DB13" s="334">
        <v>3</v>
      </c>
      <c r="DC13" s="357">
        <f t="shared" si="20"/>
        <v>2.3333333333333335</v>
      </c>
      <c r="DE13" s="1" t="s">
        <v>186</v>
      </c>
    </row>
    <row r="14" spans="1:113" ht="39" customHeight="1" thickTop="1" thickBot="1">
      <c r="A14" s="1513" t="s">
        <v>16</v>
      </c>
      <c r="B14" s="1514"/>
      <c r="C14" s="61">
        <f>SUM(C7:C13)</f>
        <v>1222</v>
      </c>
      <c r="D14" s="61">
        <f>SUM(D7:D13)</f>
        <v>680</v>
      </c>
      <c r="E14" s="61">
        <f t="shared" ref="E14:J14" si="40">SUM(E7:E13)</f>
        <v>2244000</v>
      </c>
      <c r="F14" s="61">
        <f t="shared" si="40"/>
        <v>50</v>
      </c>
      <c r="G14" s="61">
        <f t="shared" si="40"/>
        <v>190000</v>
      </c>
      <c r="H14" s="61">
        <f t="shared" si="40"/>
        <v>12</v>
      </c>
      <c r="I14" s="61">
        <f t="shared" si="40"/>
        <v>57600</v>
      </c>
      <c r="J14" s="61">
        <f t="shared" si="40"/>
        <v>480</v>
      </c>
      <c r="K14" s="61">
        <f>SUM(K7:K13)</f>
        <v>960000</v>
      </c>
      <c r="L14" s="61">
        <f>SUM(L7:L13)</f>
        <v>3451600</v>
      </c>
      <c r="M14" s="61">
        <f>L14/C14</f>
        <v>2824.5499181669393</v>
      </c>
      <c r="N14" s="86"/>
      <c r="O14" s="61">
        <f>SUM(O7:O13)</f>
        <v>820</v>
      </c>
      <c r="P14" s="61">
        <f>SUM(P7:P13)</f>
        <v>0</v>
      </c>
      <c r="Q14" s="76" t="e">
        <f t="shared" si="23"/>
        <v>#DIV/0!</v>
      </c>
      <c r="R14" s="45"/>
      <c r="T14" s="105" t="s">
        <v>48</v>
      </c>
      <c r="U14" s="108" t="e">
        <f>C14/W14</f>
        <v>#DIV/0!</v>
      </c>
      <c r="V14" s="106" t="s">
        <v>49</v>
      </c>
      <c r="W14" s="114">
        <v>0</v>
      </c>
      <c r="Y14" s="1513" t="s">
        <v>16</v>
      </c>
      <c r="Z14" s="1514"/>
      <c r="AA14" s="88">
        <f>SUM(AA7:AA13)</f>
        <v>1222</v>
      </c>
      <c r="AB14" s="88">
        <f>SUM(AB7:AB13)</f>
        <v>680</v>
      </c>
      <c r="AC14" s="88">
        <f t="shared" ref="AC14:AH14" si="41">SUM(AC7:AC13)</f>
        <v>1156000</v>
      </c>
      <c r="AD14" s="88">
        <f t="shared" si="41"/>
        <v>50</v>
      </c>
      <c r="AE14" s="88">
        <f t="shared" si="41"/>
        <v>110000</v>
      </c>
      <c r="AF14" s="88">
        <f t="shared" si="41"/>
        <v>12</v>
      </c>
      <c r="AG14" s="88">
        <f t="shared" si="41"/>
        <v>26400</v>
      </c>
      <c r="AH14" s="88">
        <f t="shared" si="41"/>
        <v>480</v>
      </c>
      <c r="AI14" s="88">
        <f>SUM(AI7:AI13)</f>
        <v>672000</v>
      </c>
      <c r="AJ14" s="88">
        <f>SUM(AJ7:AJ13)</f>
        <v>1964400</v>
      </c>
      <c r="AK14" s="61">
        <f>AJ14/AA14</f>
        <v>1607.5286415711948</v>
      </c>
      <c r="AL14" s="86"/>
      <c r="AM14" s="61">
        <f>SUM(AM7:AM13)</f>
        <v>820</v>
      </c>
      <c r="AN14" s="61">
        <f>SUM(AN7:AN13)</f>
        <v>0</v>
      </c>
      <c r="AO14" s="76" t="e">
        <f>(AJ14+BH14)/AN14</f>
        <v>#DIV/0!</v>
      </c>
      <c r="AP14" s="45"/>
      <c r="AR14" s="105" t="s">
        <v>48</v>
      </c>
      <c r="AS14" s="108" t="e">
        <f>AA14/AU14</f>
        <v>#DIV/0!</v>
      </c>
      <c r="AT14" s="106" t="s">
        <v>49</v>
      </c>
      <c r="AU14" s="105">
        <f>W14</f>
        <v>0</v>
      </c>
      <c r="AW14" s="1513" t="s">
        <v>16</v>
      </c>
      <c r="AX14" s="1514"/>
      <c r="AY14" s="57">
        <f t="shared" si="32"/>
        <v>1222</v>
      </c>
      <c r="AZ14" s="61">
        <f>SUM(AZ7:AZ13)</f>
        <v>84</v>
      </c>
      <c r="BA14" s="61">
        <f t="shared" ref="BA14:BF14" si="42">SUM(BA7:BA13)</f>
        <v>0</v>
      </c>
      <c r="BB14" s="61">
        <f t="shared" si="42"/>
        <v>120</v>
      </c>
      <c r="BC14" s="61">
        <f t="shared" si="42"/>
        <v>0</v>
      </c>
      <c r="BD14" s="61">
        <f t="shared" si="42"/>
        <v>60</v>
      </c>
      <c r="BE14" s="61">
        <f t="shared" si="42"/>
        <v>0</v>
      </c>
      <c r="BF14" s="61">
        <f t="shared" si="42"/>
        <v>0</v>
      </c>
      <c r="BG14" s="61">
        <f>SUM(BG7:BG13)</f>
        <v>0</v>
      </c>
      <c r="BH14" s="6">
        <f t="shared" si="33"/>
        <v>3451600</v>
      </c>
      <c r="BI14" s="6">
        <f>M14</f>
        <v>2824.5499181669393</v>
      </c>
      <c r="BJ14" s="6">
        <f t="shared" si="34"/>
        <v>1964400</v>
      </c>
      <c r="BK14" s="7">
        <f>AK14</f>
        <v>1607.5286415711948</v>
      </c>
      <c r="BL14" s="101">
        <f>SUM(BL7:BL13)</f>
        <v>5416000</v>
      </c>
      <c r="BM14" s="90">
        <f>BI14+BK14</f>
        <v>4432.0785597381346</v>
      </c>
      <c r="BN14" s="91"/>
      <c r="BO14" s="76" t="e">
        <f t="shared" si="36"/>
        <v>#DIV/0!</v>
      </c>
      <c r="BP14" s="45"/>
      <c r="BR14" s="42" t="s">
        <v>48</v>
      </c>
      <c r="BS14" s="59" t="e">
        <f>AY14/BU14</f>
        <v>#DIV/0!</v>
      </c>
      <c r="BT14" s="60" t="s">
        <v>49</v>
      </c>
      <c r="BU14" s="42">
        <f>W14</f>
        <v>0</v>
      </c>
      <c r="BV14" s="1515" t="s">
        <v>16</v>
      </c>
      <c r="BW14" s="1486"/>
      <c r="BX14" s="180">
        <f>SUM(BX7:BX13)</f>
        <v>1673</v>
      </c>
      <c r="BY14" s="180">
        <f>SUM(BY7:BY13)</f>
        <v>5270350</v>
      </c>
      <c r="BZ14" s="180">
        <f t="shared" si="16"/>
        <v>3150.2390914524804</v>
      </c>
      <c r="CA14" s="180">
        <f>SUM(CA7:CA13)</f>
        <v>2811750</v>
      </c>
      <c r="CB14" s="119">
        <f t="shared" si="17"/>
        <v>1680.6634787806336</v>
      </c>
      <c r="CC14" s="180">
        <f>SUM(CC7:CC13)</f>
        <v>160270</v>
      </c>
      <c r="CD14" s="371">
        <f>SUM(CD7:CD13)</f>
        <v>26730</v>
      </c>
      <c r="CE14" s="180">
        <f t="shared" si="38"/>
        <v>8269100</v>
      </c>
      <c r="CF14" s="186">
        <f t="shared" si="18"/>
        <v>4942.6778242677829</v>
      </c>
      <c r="CG14" s="186">
        <f>SUM(CG7:CG13)</f>
        <v>0</v>
      </c>
      <c r="CH14" s="182" t="e">
        <f t="shared" si="39"/>
        <v>#DIV/0!</v>
      </c>
      <c r="CI14" s="340">
        <v>3</v>
      </c>
      <c r="CJ14" s="392">
        <f>SUM(CJ7:CJ13)/CI14</f>
        <v>22.600000000000005</v>
      </c>
      <c r="CK14" s="387">
        <f>SUM(CK7:CK13)/CI14</f>
        <v>29.3</v>
      </c>
      <c r="CL14" s="403">
        <f>SUM(CL7:CL13)/CI14</f>
        <v>3</v>
      </c>
      <c r="CM14" s="403">
        <f>SUM(CM7:CM13)/CI14</f>
        <v>2.3333333333333335</v>
      </c>
      <c r="CN14" s="403">
        <f>SUM(CN7:CN13)/CI14</f>
        <v>2.3333333333333335</v>
      </c>
      <c r="CO14" s="404">
        <f t="shared" si="19"/>
        <v>2.5555555555555558</v>
      </c>
      <c r="CP14" s="340">
        <v>11</v>
      </c>
      <c r="CQ14" s="1457">
        <f>CE14/CI14</f>
        <v>2756366.6666666665</v>
      </c>
      <c r="CR14" s="1458"/>
      <c r="CS14" s="1458"/>
      <c r="CT14" s="1458"/>
      <c r="CU14" s="1459"/>
      <c r="CV14" s="570"/>
      <c r="CW14" s="368">
        <v>5</v>
      </c>
      <c r="CX14" s="392">
        <f>SUM(CX7:CX13)/CW14</f>
        <v>24.26</v>
      </c>
      <c r="CY14" s="395">
        <f>SUM(CY7:CY13)/CW14</f>
        <v>31.540000000000003</v>
      </c>
      <c r="CZ14" s="403">
        <f>SUM(CZ7:CZ13)/CW14</f>
        <v>3.4</v>
      </c>
      <c r="DA14" s="403">
        <f>SUM(DA7:DA13)/CW14</f>
        <v>2.6</v>
      </c>
      <c r="DB14" s="403">
        <f>SUM(DB7:DB13)/CW14</f>
        <v>3.4</v>
      </c>
      <c r="DC14" s="404">
        <f t="shared" si="20"/>
        <v>3.1333333333333333</v>
      </c>
      <c r="DD14" s="340">
        <v>11</v>
      </c>
      <c r="DE14" s="1457">
        <f>CR14/CW14</f>
        <v>0</v>
      </c>
      <c r="DF14" s="1458"/>
      <c r="DG14" s="1458"/>
      <c r="DH14" s="1458"/>
      <c r="DI14" s="1459"/>
    </row>
    <row r="15" spans="1:113"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3"/>
      <c r="CJ15" s="1420" t="str">
        <f>BV15</f>
        <v>2nd week</v>
      </c>
      <c r="CK15" s="1420"/>
      <c r="CL15" s="1420"/>
      <c r="CM15" s="1420"/>
      <c r="CN15" s="1420"/>
      <c r="CO15" s="1420"/>
      <c r="CX15" s="1420" t="str">
        <f>CJ15</f>
        <v>2nd week</v>
      </c>
      <c r="CY15" s="1420"/>
      <c r="CZ15" s="1420"/>
      <c r="DA15" s="1420"/>
      <c r="DB15" s="1420"/>
      <c r="DC15" s="1420"/>
    </row>
    <row r="16" spans="1:113"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129</v>
      </c>
      <c r="CH16" s="176" t="s">
        <v>128</v>
      </c>
      <c r="CJ16" s="331" t="s">
        <v>172</v>
      </c>
      <c r="CK16" s="332" t="s">
        <v>173</v>
      </c>
      <c r="CL16" s="65" t="s">
        <v>174</v>
      </c>
      <c r="CM16" s="65" t="s">
        <v>175</v>
      </c>
      <c r="CN16" s="65" t="s">
        <v>176</v>
      </c>
      <c r="CO16" s="333" t="s">
        <v>184</v>
      </c>
      <c r="CQ16" s="1" t="s">
        <v>179</v>
      </c>
      <c r="CS16" s="46" t="s">
        <v>182</v>
      </c>
      <c r="CX16" s="331" t="s">
        <v>172</v>
      </c>
      <c r="CY16" s="332" t="s">
        <v>173</v>
      </c>
      <c r="CZ16" s="65" t="s">
        <v>174</v>
      </c>
      <c r="DA16" s="65" t="s">
        <v>175</v>
      </c>
      <c r="DB16" s="65" t="s">
        <v>176</v>
      </c>
      <c r="DC16" s="333" t="s">
        <v>184</v>
      </c>
      <c r="DE16" s="1" t="s">
        <v>179</v>
      </c>
      <c r="DG16" s="46" t="s">
        <v>182</v>
      </c>
    </row>
    <row r="17" spans="1:113" ht="23.5" customHeight="1">
      <c r="A17" s="75" t="s">
        <v>5</v>
      </c>
      <c r="B17" s="68">
        <v>4</v>
      </c>
      <c r="C17" s="57">
        <f t="shared" ref="C17:C23" si="43">D17+F17+H17+J17</f>
        <v>524</v>
      </c>
      <c r="D17" s="54">
        <v>280</v>
      </c>
      <c r="E17" s="7">
        <f t="shared" ref="E17:E23" si="44">D17*T17</f>
        <v>924000</v>
      </c>
      <c r="F17" s="54">
        <v>20</v>
      </c>
      <c r="G17" s="7">
        <f t="shared" ref="G17:G23" si="45">F17*U17</f>
        <v>76000</v>
      </c>
      <c r="H17" s="54">
        <v>4</v>
      </c>
      <c r="I17" s="6">
        <f t="shared" ref="I17:I23" si="46">H17*V17</f>
        <v>19200</v>
      </c>
      <c r="J17" s="54">
        <v>220</v>
      </c>
      <c r="K17" s="6">
        <f t="shared" ref="K17:K23" si="47">J17*W17</f>
        <v>440000</v>
      </c>
      <c r="L17" s="6">
        <f>E17+G17+I17+K17</f>
        <v>1459200</v>
      </c>
      <c r="M17" s="6">
        <f>L17/C17</f>
        <v>2784.7328244274809</v>
      </c>
      <c r="N17" s="70" t="s">
        <v>92</v>
      </c>
      <c r="O17" s="54">
        <v>180</v>
      </c>
      <c r="P17" s="54"/>
      <c r="Q17" s="76" t="e">
        <f>L17/P17</f>
        <v>#DIV/0!</v>
      </c>
      <c r="R17" s="2"/>
      <c r="T17" s="107">
        <v>3300</v>
      </c>
      <c r="U17" s="107">
        <v>3800</v>
      </c>
      <c r="V17" s="107">
        <v>4800</v>
      </c>
      <c r="W17" s="107">
        <v>2000</v>
      </c>
      <c r="X17" s="107"/>
      <c r="Y17" s="75" t="s">
        <v>5</v>
      </c>
      <c r="Z17" s="48">
        <f t="shared" ref="Z17:Z23" si="48">B17</f>
        <v>4</v>
      </c>
      <c r="AA17" s="57">
        <f t="shared" ref="AA17:AA23" si="49">AB17+AD17+AF17+AH17</f>
        <v>524</v>
      </c>
      <c r="AB17" s="7">
        <f t="shared" ref="AB17:AB23" si="50">D17</f>
        <v>280</v>
      </c>
      <c r="AC17" s="7">
        <f t="shared" ref="AC17:AC23" si="51">AB17*AR17</f>
        <v>476000</v>
      </c>
      <c r="AD17" s="7">
        <f>F17</f>
        <v>20</v>
      </c>
      <c r="AE17" s="7">
        <f t="shared" ref="AE17:AE23" si="52">AD17*AS17</f>
        <v>44000</v>
      </c>
      <c r="AF17" s="7">
        <f>H17</f>
        <v>4</v>
      </c>
      <c r="AG17" s="7">
        <f t="shared" ref="AG17:AG23" si="53">AF17*AT17</f>
        <v>8800</v>
      </c>
      <c r="AH17" s="7">
        <f>J17</f>
        <v>220</v>
      </c>
      <c r="AI17" s="7">
        <f t="shared" ref="AI17:AI23" si="54">AH17*AU17</f>
        <v>308000</v>
      </c>
      <c r="AJ17" s="7">
        <f>AC17+AE17+AG17+AI17</f>
        <v>836800</v>
      </c>
      <c r="AK17" s="6">
        <f>AJ17/AA17</f>
        <v>1596.9465648854962</v>
      </c>
      <c r="AL17" s="70" t="str">
        <f>N17</f>
        <v>TOP1</v>
      </c>
      <c r="AM17" s="7">
        <f>O17</f>
        <v>180</v>
      </c>
      <c r="AN17" s="6">
        <f>P17</f>
        <v>0</v>
      </c>
      <c r="AO17" s="76" t="e">
        <f>(AJ17+BH17)/AN17</f>
        <v>#DIV/0!</v>
      </c>
      <c r="AP17" s="2"/>
      <c r="AR17" s="107">
        <v>1700</v>
      </c>
      <c r="AS17" s="107">
        <v>2200</v>
      </c>
      <c r="AT17" s="107">
        <v>2200</v>
      </c>
      <c r="AU17" s="107">
        <v>1400</v>
      </c>
      <c r="AV17" s="107"/>
      <c r="AW17" s="75" t="s">
        <v>5</v>
      </c>
      <c r="AX17" s="48">
        <f>B17</f>
        <v>4</v>
      </c>
      <c r="AY17" s="57">
        <f>C17</f>
        <v>524</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1459200</v>
      </c>
      <c r="BI17" s="6">
        <f>M17</f>
        <v>2784.7328244274809</v>
      </c>
      <c r="BJ17" s="6">
        <f>AJ17</f>
        <v>836800</v>
      </c>
      <c r="BK17" s="7">
        <f>AK17</f>
        <v>1596.9465648854962</v>
      </c>
      <c r="BL17" s="101">
        <f>BH17+BJ17</f>
        <v>2296000</v>
      </c>
      <c r="BM17" s="90">
        <f>BI17+BK17</f>
        <v>4381.679389312977</v>
      </c>
      <c r="BN17" s="90"/>
      <c r="BO17" s="76" t="e">
        <f>Q17+AO17</f>
        <v>#DIV/0!</v>
      </c>
      <c r="BP17" s="2"/>
      <c r="BR17" s="55"/>
      <c r="BS17" s="55"/>
      <c r="BT17" s="55"/>
      <c r="BU17" s="55"/>
      <c r="BV17" s="177" t="s">
        <v>5</v>
      </c>
      <c r="BW17" s="190">
        <f>AX17</f>
        <v>4</v>
      </c>
      <c r="BX17" s="119">
        <v>445</v>
      </c>
      <c r="BY17" s="178">
        <v>1310550</v>
      </c>
      <c r="BZ17" s="178">
        <f t="shared" ref="BZ17:BZ24" si="59">BY17/BX17</f>
        <v>2945.0561797752807</v>
      </c>
      <c r="CA17" s="178">
        <v>665150</v>
      </c>
      <c r="CB17" s="179">
        <f t="shared" ref="CB17:CB24" si="60">CA17/BX17</f>
        <v>1494.7191011235955</v>
      </c>
      <c r="CC17" s="178">
        <v>29590</v>
      </c>
      <c r="CD17" s="179"/>
      <c r="CE17" s="180">
        <f>BY17+CA17+CC17+CD17</f>
        <v>2005290</v>
      </c>
      <c r="CF17" s="181">
        <f t="shared" ref="CF17:CF24" si="61">CE17/BX17</f>
        <v>4506.2696629213488</v>
      </c>
      <c r="CG17" s="181"/>
      <c r="CH17" s="182" t="e">
        <f>CE17/CG17</f>
        <v>#DIV/0!</v>
      </c>
      <c r="CJ17" s="326">
        <v>20.399999999999999</v>
      </c>
      <c r="CK17" s="326">
        <v>22.9</v>
      </c>
      <c r="CL17" s="635">
        <v>2</v>
      </c>
      <c r="CM17" s="635">
        <v>2</v>
      </c>
      <c r="CN17" s="635">
        <v>2</v>
      </c>
      <c r="CO17" s="356">
        <f>SUM(CL17:CN17)/3</f>
        <v>2</v>
      </c>
      <c r="CQ17" s="355" t="s">
        <v>180</v>
      </c>
      <c r="CR17" s="3"/>
      <c r="CS17" s="354">
        <v>5</v>
      </c>
      <c r="CX17" s="326">
        <v>22.2</v>
      </c>
      <c r="CY17" s="326">
        <v>25.7</v>
      </c>
      <c r="CZ17" s="556">
        <v>1</v>
      </c>
      <c r="DA17" s="334">
        <v>3</v>
      </c>
      <c r="DB17" s="556">
        <v>1</v>
      </c>
      <c r="DC17" s="356">
        <f>SUM(CZ17:DB17)/3</f>
        <v>1.6666666666666667</v>
      </c>
      <c r="DE17" s="355" t="s">
        <v>180</v>
      </c>
      <c r="DF17" s="3"/>
      <c r="DG17" s="354">
        <v>5</v>
      </c>
    </row>
    <row r="18" spans="1:113" ht="23.5" customHeight="1">
      <c r="A18" s="77" t="s">
        <v>6</v>
      </c>
      <c r="B18" s="68">
        <v>5</v>
      </c>
      <c r="C18" s="57">
        <f t="shared" si="43"/>
        <v>374</v>
      </c>
      <c r="D18" s="54">
        <v>180</v>
      </c>
      <c r="E18" s="7">
        <f t="shared" si="44"/>
        <v>594000</v>
      </c>
      <c r="F18" s="54">
        <v>20</v>
      </c>
      <c r="G18" s="7">
        <f t="shared" si="45"/>
        <v>76000</v>
      </c>
      <c r="H18" s="54">
        <v>4</v>
      </c>
      <c r="I18" s="6">
        <f t="shared" si="46"/>
        <v>19200</v>
      </c>
      <c r="J18" s="54">
        <v>170</v>
      </c>
      <c r="K18" s="6">
        <f t="shared" si="47"/>
        <v>340000</v>
      </c>
      <c r="L18" s="6">
        <f t="shared" ref="L18:L23" si="62">E18+G18+I18+K18</f>
        <v>1029200</v>
      </c>
      <c r="M18" s="6">
        <f t="shared" ref="M18:M23" si="63">L18/C18</f>
        <v>2751.8716577540108</v>
      </c>
      <c r="N18" s="70" t="s">
        <v>94</v>
      </c>
      <c r="O18" s="54">
        <v>160</v>
      </c>
      <c r="P18" s="54"/>
      <c r="Q18" s="76" t="e">
        <f t="shared" ref="Q18:Q24" si="64">L18/P18</f>
        <v>#DIV/0!</v>
      </c>
      <c r="R18" s="2"/>
      <c r="T18" s="107">
        <v>3300</v>
      </c>
      <c r="U18" s="107">
        <v>3800</v>
      </c>
      <c r="V18" s="107">
        <v>4800</v>
      </c>
      <c r="W18" s="107">
        <v>2000</v>
      </c>
      <c r="X18" s="107"/>
      <c r="Y18" s="77" t="s">
        <v>6</v>
      </c>
      <c r="Z18" s="48">
        <f t="shared" si="48"/>
        <v>5</v>
      </c>
      <c r="AA18" s="57">
        <f t="shared" si="49"/>
        <v>374</v>
      </c>
      <c r="AB18" s="7">
        <f t="shared" si="50"/>
        <v>180</v>
      </c>
      <c r="AC18" s="7">
        <f t="shared" si="51"/>
        <v>306000</v>
      </c>
      <c r="AD18" s="7">
        <f t="shared" ref="AD18:AD23" si="65">F18</f>
        <v>20</v>
      </c>
      <c r="AE18" s="7">
        <f t="shared" si="52"/>
        <v>44000</v>
      </c>
      <c r="AF18" s="7">
        <f t="shared" ref="AF18:AF23" si="66">H18</f>
        <v>4</v>
      </c>
      <c r="AG18" s="7">
        <f t="shared" si="53"/>
        <v>8800</v>
      </c>
      <c r="AH18" s="7">
        <f t="shared" ref="AH18:AH23" si="67">J18</f>
        <v>170</v>
      </c>
      <c r="AI18" s="7">
        <f t="shared" si="54"/>
        <v>238000</v>
      </c>
      <c r="AJ18" s="7">
        <f t="shared" ref="AJ18:AJ23" si="68">AC18+AE18+AG18+AI18</f>
        <v>596800</v>
      </c>
      <c r="AK18" s="6">
        <f t="shared" ref="AK18:AK23" si="69">AJ18/AA18</f>
        <v>1595.7219251336899</v>
      </c>
      <c r="AL18" s="70" t="str">
        <f t="shared" ref="AL18:AN23" si="70">N18</f>
        <v>ON1</v>
      </c>
      <c r="AM18" s="7">
        <f t="shared" si="70"/>
        <v>160</v>
      </c>
      <c r="AN18" s="6">
        <f t="shared" si="70"/>
        <v>0</v>
      </c>
      <c r="AO18" s="76" t="e">
        <f t="shared" ref="AO18:AO23" si="71">(AJ18+BH18)/AN18</f>
        <v>#DIV/0!</v>
      </c>
      <c r="AP18" s="2"/>
      <c r="AR18" s="107">
        <v>1700</v>
      </c>
      <c r="AS18" s="107">
        <v>2200</v>
      </c>
      <c r="AT18" s="107">
        <v>2200</v>
      </c>
      <c r="AU18" s="107">
        <v>1400</v>
      </c>
      <c r="AV18" s="107"/>
      <c r="AW18" s="77" t="s">
        <v>6</v>
      </c>
      <c r="AX18" s="48">
        <f t="shared" ref="AX18:AX23" si="72">B18</f>
        <v>5</v>
      </c>
      <c r="AY18" s="57">
        <f t="shared" ref="AY18:AY24" si="73">C18</f>
        <v>374</v>
      </c>
      <c r="AZ18" s="54">
        <v>22</v>
      </c>
      <c r="BA18" s="7">
        <f t="shared" si="55"/>
        <v>0</v>
      </c>
      <c r="BB18" s="54">
        <v>10</v>
      </c>
      <c r="BC18" s="7">
        <f t="shared" si="56"/>
        <v>0</v>
      </c>
      <c r="BD18" s="54">
        <v>6</v>
      </c>
      <c r="BE18" s="6">
        <f t="shared" si="57"/>
        <v>0</v>
      </c>
      <c r="BF18" s="54"/>
      <c r="BG18" s="6">
        <f t="shared" si="58"/>
        <v>0</v>
      </c>
      <c r="BH18" s="6">
        <f t="shared" ref="BH18:BI24" si="74">L18</f>
        <v>1029200</v>
      </c>
      <c r="BI18" s="6">
        <f t="shared" si="74"/>
        <v>2751.8716577540108</v>
      </c>
      <c r="BJ18" s="6">
        <f t="shared" ref="BJ18:BK24" si="75">AJ18</f>
        <v>596800</v>
      </c>
      <c r="BK18" s="7">
        <f t="shared" si="75"/>
        <v>1595.7219251336899</v>
      </c>
      <c r="BL18" s="101">
        <f t="shared" ref="BL18:BM23" si="76">BH18+BJ18</f>
        <v>1626000</v>
      </c>
      <c r="BM18" s="90">
        <f t="shared" si="76"/>
        <v>4347.5935828877009</v>
      </c>
      <c r="BN18" s="90"/>
      <c r="BO18" s="76" t="e">
        <f t="shared" ref="BO18:BO24" si="77">Q18+AO18</f>
        <v>#DIV/0!</v>
      </c>
      <c r="BP18" s="2"/>
      <c r="BR18" s="55"/>
      <c r="BS18" s="55"/>
      <c r="BT18" s="55"/>
      <c r="BU18" s="55"/>
      <c r="BV18" s="173" t="s">
        <v>6</v>
      </c>
      <c r="BW18" s="190">
        <f t="shared" ref="BW18:BW23" si="78">AX18</f>
        <v>5</v>
      </c>
      <c r="BX18" s="119">
        <v>389</v>
      </c>
      <c r="BY18" s="178">
        <v>1000400</v>
      </c>
      <c r="BZ18" s="178">
        <f t="shared" si="59"/>
        <v>2571.7223650385604</v>
      </c>
      <c r="CA18" s="178">
        <v>495400</v>
      </c>
      <c r="CB18" s="179">
        <f t="shared" si="60"/>
        <v>1273.521850899743</v>
      </c>
      <c r="CC18" s="178">
        <v>23210</v>
      </c>
      <c r="CD18" s="179">
        <v>2970</v>
      </c>
      <c r="CE18" s="180">
        <f t="shared" ref="CE18:CE24" si="79">BY18+CA18+CC18+CD18</f>
        <v>1521980</v>
      </c>
      <c r="CF18" s="181">
        <f t="shared" si="61"/>
        <v>3912.5449871465294</v>
      </c>
      <c r="CG18" s="181"/>
      <c r="CH18" s="182" t="e">
        <f t="shared" ref="CH18:CH24" si="80">CE18/CG18</f>
        <v>#DIV/0!</v>
      </c>
      <c r="CJ18" s="326">
        <v>19.899999999999999</v>
      </c>
      <c r="CK18" s="326">
        <v>24.4</v>
      </c>
      <c r="CL18" s="635">
        <v>2</v>
      </c>
      <c r="CM18" s="635">
        <v>2</v>
      </c>
      <c r="CN18" s="635">
        <v>2</v>
      </c>
      <c r="CO18" s="356">
        <f t="shared" ref="CO18:CO23" si="81">SUM(CL18:CN18)/3</f>
        <v>2</v>
      </c>
      <c r="CQ18" s="42" t="s">
        <v>181</v>
      </c>
      <c r="CS18" s="1">
        <v>4</v>
      </c>
      <c r="CX18" s="326">
        <v>19.7</v>
      </c>
      <c r="CY18" s="326">
        <v>26.1</v>
      </c>
      <c r="CZ18" s="334">
        <v>3</v>
      </c>
      <c r="DA18" s="334">
        <v>3</v>
      </c>
      <c r="DB18" s="334">
        <v>3</v>
      </c>
      <c r="DC18" s="356">
        <f t="shared" ref="DC18:DC23" si="82">SUM(CZ18:DB18)/3</f>
        <v>3</v>
      </c>
      <c r="DE18" s="42" t="s">
        <v>181</v>
      </c>
      <c r="DG18" s="1">
        <v>4</v>
      </c>
    </row>
    <row r="19" spans="1:113" ht="23.5" customHeight="1">
      <c r="A19" s="77" t="s">
        <v>7</v>
      </c>
      <c r="B19" s="68">
        <v>6</v>
      </c>
      <c r="C19" s="57">
        <f t="shared" si="43"/>
        <v>374</v>
      </c>
      <c r="D19" s="54">
        <v>180</v>
      </c>
      <c r="E19" s="7">
        <f>D19*T19</f>
        <v>594000</v>
      </c>
      <c r="F19" s="54">
        <v>20</v>
      </c>
      <c r="G19" s="7">
        <f>F19*U19</f>
        <v>76000</v>
      </c>
      <c r="H19" s="54">
        <v>4</v>
      </c>
      <c r="I19" s="6">
        <f>H19*V19</f>
        <v>19200</v>
      </c>
      <c r="J19" s="54">
        <v>170</v>
      </c>
      <c r="K19" s="6">
        <f t="shared" si="47"/>
        <v>340000</v>
      </c>
      <c r="L19" s="6">
        <f t="shared" si="62"/>
        <v>1029200</v>
      </c>
      <c r="M19" s="6">
        <f t="shared" si="63"/>
        <v>2751.8716577540108</v>
      </c>
      <c r="N19" s="70" t="s">
        <v>94</v>
      </c>
      <c r="O19" s="54">
        <v>160</v>
      </c>
      <c r="P19" s="54"/>
      <c r="Q19" s="76" t="e">
        <f t="shared" si="64"/>
        <v>#DIV/0!</v>
      </c>
      <c r="R19" s="2"/>
      <c r="T19" s="107">
        <v>3300</v>
      </c>
      <c r="U19" s="107">
        <v>3800</v>
      </c>
      <c r="V19" s="107">
        <v>4800</v>
      </c>
      <c r="W19" s="107">
        <v>2000</v>
      </c>
      <c r="X19" s="107"/>
      <c r="Y19" s="77" t="s">
        <v>7</v>
      </c>
      <c r="Z19" s="48">
        <f t="shared" si="48"/>
        <v>6</v>
      </c>
      <c r="AA19" s="57">
        <f t="shared" si="49"/>
        <v>374</v>
      </c>
      <c r="AB19" s="7">
        <f t="shared" si="50"/>
        <v>180</v>
      </c>
      <c r="AC19" s="7">
        <f t="shared" si="51"/>
        <v>306000</v>
      </c>
      <c r="AD19" s="7">
        <f t="shared" si="65"/>
        <v>20</v>
      </c>
      <c r="AE19" s="7">
        <f t="shared" si="52"/>
        <v>44000</v>
      </c>
      <c r="AF19" s="7">
        <f t="shared" si="66"/>
        <v>4</v>
      </c>
      <c r="AG19" s="7">
        <f t="shared" si="53"/>
        <v>8800</v>
      </c>
      <c r="AH19" s="7">
        <f t="shared" si="67"/>
        <v>170</v>
      </c>
      <c r="AI19" s="7">
        <f t="shared" si="54"/>
        <v>238000</v>
      </c>
      <c r="AJ19" s="7">
        <f t="shared" si="68"/>
        <v>596800</v>
      </c>
      <c r="AK19" s="6">
        <f t="shared" si="69"/>
        <v>1595.7219251336899</v>
      </c>
      <c r="AL19" s="70" t="str">
        <f t="shared" si="70"/>
        <v>ON1</v>
      </c>
      <c r="AM19" s="7">
        <f t="shared" si="70"/>
        <v>160</v>
      </c>
      <c r="AN19" s="6">
        <f t="shared" si="70"/>
        <v>0</v>
      </c>
      <c r="AO19" s="76" t="e">
        <f t="shared" si="71"/>
        <v>#DIV/0!</v>
      </c>
      <c r="AP19" s="2"/>
      <c r="AR19" s="107">
        <v>1700</v>
      </c>
      <c r="AS19" s="107">
        <v>2200</v>
      </c>
      <c r="AT19" s="107">
        <v>2200</v>
      </c>
      <c r="AU19" s="107">
        <v>1400</v>
      </c>
      <c r="AV19" s="107"/>
      <c r="AW19" s="77" t="s">
        <v>7</v>
      </c>
      <c r="AX19" s="48">
        <f t="shared" si="72"/>
        <v>6</v>
      </c>
      <c r="AY19" s="57">
        <f t="shared" si="73"/>
        <v>374</v>
      </c>
      <c r="AZ19" s="54">
        <v>22</v>
      </c>
      <c r="BA19" s="7">
        <f t="shared" si="55"/>
        <v>0</v>
      </c>
      <c r="BB19" s="54">
        <v>10</v>
      </c>
      <c r="BC19" s="7">
        <f t="shared" si="56"/>
        <v>0</v>
      </c>
      <c r="BD19" s="54">
        <v>6</v>
      </c>
      <c r="BE19" s="6">
        <f t="shared" si="57"/>
        <v>0</v>
      </c>
      <c r="BF19" s="54"/>
      <c r="BG19" s="6">
        <f t="shared" si="58"/>
        <v>0</v>
      </c>
      <c r="BH19" s="6">
        <f t="shared" si="74"/>
        <v>1029200</v>
      </c>
      <c r="BI19" s="6">
        <f t="shared" si="74"/>
        <v>2751.8716577540108</v>
      </c>
      <c r="BJ19" s="6">
        <f t="shared" si="75"/>
        <v>596800</v>
      </c>
      <c r="BK19" s="7">
        <f t="shared" si="75"/>
        <v>1595.7219251336899</v>
      </c>
      <c r="BL19" s="101">
        <f t="shared" si="76"/>
        <v>1626000</v>
      </c>
      <c r="BM19" s="90">
        <f t="shared" si="76"/>
        <v>4347.5935828877009</v>
      </c>
      <c r="BN19" s="90"/>
      <c r="BO19" s="76" t="e">
        <f t="shared" si="77"/>
        <v>#DIV/0!</v>
      </c>
      <c r="BP19" s="2"/>
      <c r="BR19" s="55"/>
      <c r="BS19" s="55"/>
      <c r="BT19" s="55"/>
      <c r="BU19" s="55"/>
      <c r="BV19" s="173" t="s">
        <v>7</v>
      </c>
      <c r="BW19" s="190">
        <f t="shared" si="78"/>
        <v>6</v>
      </c>
      <c r="BX19" s="119">
        <v>565</v>
      </c>
      <c r="BY19" s="178">
        <v>1517600</v>
      </c>
      <c r="BZ19" s="178">
        <f t="shared" si="59"/>
        <v>2686.0176991150443</v>
      </c>
      <c r="CA19" s="178">
        <v>803450</v>
      </c>
      <c r="CB19" s="179">
        <f t="shared" si="60"/>
        <v>1422.0353982300885</v>
      </c>
      <c r="CC19" s="178">
        <v>33220</v>
      </c>
      <c r="CD19" s="179">
        <v>0</v>
      </c>
      <c r="CE19" s="180">
        <f t="shared" si="79"/>
        <v>2354270</v>
      </c>
      <c r="CF19" s="181">
        <f t="shared" si="61"/>
        <v>4166.8495575221241</v>
      </c>
      <c r="CG19" s="181"/>
      <c r="CH19" s="182" t="e">
        <f t="shared" si="80"/>
        <v>#DIV/0!</v>
      </c>
      <c r="CJ19" s="326">
        <v>20.7</v>
      </c>
      <c r="CK19" s="326">
        <v>26.4</v>
      </c>
      <c r="CL19" s="579">
        <v>3</v>
      </c>
      <c r="CM19" s="579">
        <v>3</v>
      </c>
      <c r="CN19" s="578">
        <v>5</v>
      </c>
      <c r="CO19" s="356">
        <f t="shared" si="81"/>
        <v>3.6666666666666665</v>
      </c>
      <c r="CQ19" s="42" t="s">
        <v>185</v>
      </c>
      <c r="CS19" s="1">
        <v>3</v>
      </c>
      <c r="CX19" s="326">
        <v>23.3</v>
      </c>
      <c r="CY19" s="326">
        <v>27.7</v>
      </c>
      <c r="CZ19" s="556">
        <v>1</v>
      </c>
      <c r="DA19" s="556">
        <v>1</v>
      </c>
      <c r="DB19" s="568">
        <v>5</v>
      </c>
      <c r="DC19" s="356">
        <f t="shared" si="82"/>
        <v>2.3333333333333335</v>
      </c>
      <c r="DE19" s="42" t="s">
        <v>185</v>
      </c>
      <c r="DG19" s="1">
        <v>3</v>
      </c>
    </row>
    <row r="20" spans="1:113" ht="23.5" customHeight="1">
      <c r="A20" s="77" t="s">
        <v>8</v>
      </c>
      <c r="B20" s="68">
        <v>7</v>
      </c>
      <c r="C20" s="57">
        <f t="shared" si="43"/>
        <v>374</v>
      </c>
      <c r="D20" s="54">
        <v>180</v>
      </c>
      <c r="E20" s="7">
        <f>D20*T20</f>
        <v>594000</v>
      </c>
      <c r="F20" s="54">
        <v>20</v>
      </c>
      <c r="G20" s="7">
        <f>F20*U20</f>
        <v>76000</v>
      </c>
      <c r="H20" s="54">
        <v>4</v>
      </c>
      <c r="I20" s="6">
        <f>H20*V20</f>
        <v>19200</v>
      </c>
      <c r="J20" s="54">
        <v>170</v>
      </c>
      <c r="K20" s="6">
        <f t="shared" si="47"/>
        <v>340000</v>
      </c>
      <c r="L20" s="6">
        <f t="shared" si="62"/>
        <v>1029200</v>
      </c>
      <c r="M20" s="6">
        <f t="shared" si="63"/>
        <v>2751.8716577540108</v>
      </c>
      <c r="N20" s="70" t="s">
        <v>94</v>
      </c>
      <c r="O20" s="54">
        <v>160</v>
      </c>
      <c r="P20" s="54"/>
      <c r="Q20" s="76" t="e">
        <f t="shared" si="64"/>
        <v>#DIV/0!</v>
      </c>
      <c r="R20" s="2"/>
      <c r="T20" s="107">
        <v>3300</v>
      </c>
      <c r="U20" s="107">
        <v>3800</v>
      </c>
      <c r="V20" s="107">
        <v>4800</v>
      </c>
      <c r="W20" s="107">
        <v>2000</v>
      </c>
      <c r="X20" s="107"/>
      <c r="Y20" s="77" t="s">
        <v>8</v>
      </c>
      <c r="Z20" s="48">
        <f t="shared" si="48"/>
        <v>7</v>
      </c>
      <c r="AA20" s="57">
        <f t="shared" si="49"/>
        <v>374</v>
      </c>
      <c r="AB20" s="7">
        <f t="shared" si="50"/>
        <v>180</v>
      </c>
      <c r="AC20" s="7">
        <f t="shared" si="51"/>
        <v>306000</v>
      </c>
      <c r="AD20" s="7">
        <f t="shared" si="65"/>
        <v>20</v>
      </c>
      <c r="AE20" s="7">
        <f t="shared" si="52"/>
        <v>44000</v>
      </c>
      <c r="AF20" s="7">
        <f t="shared" si="66"/>
        <v>4</v>
      </c>
      <c r="AG20" s="7">
        <f t="shared" si="53"/>
        <v>8800</v>
      </c>
      <c r="AH20" s="7">
        <f t="shared" si="67"/>
        <v>170</v>
      </c>
      <c r="AI20" s="7">
        <f t="shared" si="54"/>
        <v>238000</v>
      </c>
      <c r="AJ20" s="7">
        <f t="shared" si="68"/>
        <v>596800</v>
      </c>
      <c r="AK20" s="6">
        <f t="shared" si="69"/>
        <v>1595.7219251336899</v>
      </c>
      <c r="AL20" s="70" t="str">
        <f t="shared" si="70"/>
        <v>ON1</v>
      </c>
      <c r="AM20" s="7">
        <f t="shared" si="70"/>
        <v>160</v>
      </c>
      <c r="AN20" s="6">
        <f t="shared" si="70"/>
        <v>0</v>
      </c>
      <c r="AO20" s="76" t="e">
        <f t="shared" si="71"/>
        <v>#DIV/0!</v>
      </c>
      <c r="AP20" s="2"/>
      <c r="AR20" s="107">
        <v>1700</v>
      </c>
      <c r="AS20" s="107">
        <v>2200</v>
      </c>
      <c r="AT20" s="107">
        <v>2200</v>
      </c>
      <c r="AU20" s="107">
        <v>1400</v>
      </c>
      <c r="AV20" s="107"/>
      <c r="AW20" s="77" t="s">
        <v>8</v>
      </c>
      <c r="AX20" s="48">
        <f t="shared" si="72"/>
        <v>7</v>
      </c>
      <c r="AY20" s="57">
        <f t="shared" si="73"/>
        <v>374</v>
      </c>
      <c r="AZ20" s="54">
        <v>10</v>
      </c>
      <c r="BA20" s="7">
        <f t="shared" si="55"/>
        <v>0</v>
      </c>
      <c r="BB20" s="54">
        <v>24</v>
      </c>
      <c r="BC20" s="7">
        <f t="shared" si="56"/>
        <v>0</v>
      </c>
      <c r="BD20" s="54">
        <v>12</v>
      </c>
      <c r="BE20" s="6">
        <f t="shared" si="57"/>
        <v>0</v>
      </c>
      <c r="BF20" s="54"/>
      <c r="BG20" s="6">
        <f t="shared" si="58"/>
        <v>0</v>
      </c>
      <c r="BH20" s="6">
        <f t="shared" si="74"/>
        <v>1029200</v>
      </c>
      <c r="BI20" s="6">
        <f t="shared" si="74"/>
        <v>2751.8716577540108</v>
      </c>
      <c r="BJ20" s="6">
        <f t="shared" si="75"/>
        <v>596800</v>
      </c>
      <c r="BK20" s="7">
        <f t="shared" si="75"/>
        <v>1595.7219251336899</v>
      </c>
      <c r="BL20" s="101">
        <f t="shared" si="76"/>
        <v>1626000</v>
      </c>
      <c r="BM20" s="90">
        <f t="shared" si="76"/>
        <v>4347.5935828877009</v>
      </c>
      <c r="BN20" s="90"/>
      <c r="BO20" s="76" t="e">
        <f t="shared" si="77"/>
        <v>#DIV/0!</v>
      </c>
      <c r="BP20" s="2"/>
      <c r="BR20" s="55"/>
      <c r="BS20" s="55"/>
      <c r="BT20" s="55"/>
      <c r="BU20" s="55"/>
      <c r="BV20" s="173" t="s">
        <v>8</v>
      </c>
      <c r="BW20" s="190">
        <f t="shared" si="78"/>
        <v>7</v>
      </c>
      <c r="BX20" s="119">
        <v>573</v>
      </c>
      <c r="BY20" s="178">
        <v>1792600</v>
      </c>
      <c r="BZ20" s="178">
        <f t="shared" si="59"/>
        <v>3128.4467713787085</v>
      </c>
      <c r="CA20" s="178">
        <v>926200</v>
      </c>
      <c r="CB20" s="179">
        <f t="shared" si="60"/>
        <v>1616.4048865619545</v>
      </c>
      <c r="CC20" s="178">
        <v>49390</v>
      </c>
      <c r="CD20" s="179">
        <v>8910</v>
      </c>
      <c r="CE20" s="180">
        <f t="shared" si="79"/>
        <v>2777100</v>
      </c>
      <c r="CF20" s="181">
        <f t="shared" si="61"/>
        <v>4846.5968586387435</v>
      </c>
      <c r="CG20" s="181"/>
      <c r="CH20" s="182" t="e">
        <f t="shared" si="80"/>
        <v>#DIV/0!</v>
      </c>
      <c r="CJ20" s="326">
        <v>21.8</v>
      </c>
      <c r="CK20" s="326">
        <v>32</v>
      </c>
      <c r="CL20" s="578">
        <v>5</v>
      </c>
      <c r="CM20" s="579">
        <v>3</v>
      </c>
      <c r="CN20" s="579">
        <v>3</v>
      </c>
      <c r="CO20" s="356">
        <f t="shared" si="81"/>
        <v>3.6666666666666665</v>
      </c>
      <c r="CQ20" s="42" t="s">
        <v>177</v>
      </c>
      <c r="CS20" s="1">
        <v>2</v>
      </c>
      <c r="CX20" s="326">
        <v>24.5</v>
      </c>
      <c r="CY20" s="326">
        <v>30.8</v>
      </c>
      <c r="CZ20" s="556">
        <v>1</v>
      </c>
      <c r="DA20" s="334">
        <v>3</v>
      </c>
      <c r="DB20" s="568">
        <v>5</v>
      </c>
      <c r="DC20" s="356">
        <f t="shared" si="82"/>
        <v>3</v>
      </c>
      <c r="DE20" s="42" t="s">
        <v>177</v>
      </c>
      <c r="DG20" s="1">
        <v>2</v>
      </c>
    </row>
    <row r="21" spans="1:113" ht="23.5" customHeight="1">
      <c r="A21" s="77" t="s">
        <v>9</v>
      </c>
      <c r="B21" s="68">
        <v>8</v>
      </c>
      <c r="C21" s="57">
        <f t="shared" si="43"/>
        <v>374</v>
      </c>
      <c r="D21" s="54">
        <v>180</v>
      </c>
      <c r="E21" s="7">
        <f>D21*T21</f>
        <v>594000</v>
      </c>
      <c r="F21" s="54">
        <v>20</v>
      </c>
      <c r="G21" s="7">
        <f>F21*U21</f>
        <v>76000</v>
      </c>
      <c r="H21" s="54">
        <v>4</v>
      </c>
      <c r="I21" s="6">
        <f>H21*V21</f>
        <v>19200</v>
      </c>
      <c r="J21" s="54">
        <v>170</v>
      </c>
      <c r="K21" s="6">
        <f t="shared" si="47"/>
        <v>340000</v>
      </c>
      <c r="L21" s="6">
        <f t="shared" si="62"/>
        <v>1029200</v>
      </c>
      <c r="M21" s="6">
        <f t="shared" si="63"/>
        <v>2751.8716577540108</v>
      </c>
      <c r="N21" s="70" t="s">
        <v>94</v>
      </c>
      <c r="O21" s="54">
        <v>160</v>
      </c>
      <c r="P21" s="54"/>
      <c r="Q21" s="76" t="e">
        <f t="shared" si="64"/>
        <v>#DIV/0!</v>
      </c>
      <c r="R21" s="2"/>
      <c r="T21" s="107">
        <v>3300</v>
      </c>
      <c r="U21" s="107">
        <v>3800</v>
      </c>
      <c r="V21" s="107">
        <v>4800</v>
      </c>
      <c r="W21" s="107">
        <v>2000</v>
      </c>
      <c r="X21" s="107"/>
      <c r="Y21" s="77" t="s">
        <v>9</v>
      </c>
      <c r="Z21" s="48">
        <f t="shared" si="48"/>
        <v>8</v>
      </c>
      <c r="AA21" s="57">
        <f t="shared" si="49"/>
        <v>374</v>
      </c>
      <c r="AB21" s="7">
        <f t="shared" si="50"/>
        <v>180</v>
      </c>
      <c r="AC21" s="7">
        <f t="shared" si="51"/>
        <v>306000</v>
      </c>
      <c r="AD21" s="7">
        <f t="shared" si="65"/>
        <v>20</v>
      </c>
      <c r="AE21" s="7">
        <f t="shared" si="52"/>
        <v>44000</v>
      </c>
      <c r="AF21" s="7">
        <f t="shared" si="66"/>
        <v>4</v>
      </c>
      <c r="AG21" s="7">
        <f t="shared" si="53"/>
        <v>8800</v>
      </c>
      <c r="AH21" s="7">
        <f t="shared" si="67"/>
        <v>170</v>
      </c>
      <c r="AI21" s="7">
        <f t="shared" si="54"/>
        <v>238000</v>
      </c>
      <c r="AJ21" s="7">
        <f t="shared" si="68"/>
        <v>596800</v>
      </c>
      <c r="AK21" s="6">
        <f t="shared" si="69"/>
        <v>1595.7219251336899</v>
      </c>
      <c r="AL21" s="70" t="str">
        <f t="shared" si="70"/>
        <v>ON1</v>
      </c>
      <c r="AM21" s="7">
        <f t="shared" si="70"/>
        <v>160</v>
      </c>
      <c r="AN21" s="6">
        <f t="shared" si="70"/>
        <v>0</v>
      </c>
      <c r="AO21" s="76" t="e">
        <f t="shared" si="71"/>
        <v>#DIV/0!</v>
      </c>
      <c r="AP21" s="2"/>
      <c r="AR21" s="107">
        <v>1700</v>
      </c>
      <c r="AS21" s="107">
        <v>2200</v>
      </c>
      <c r="AT21" s="107">
        <v>2200</v>
      </c>
      <c r="AU21" s="107">
        <v>1400</v>
      </c>
      <c r="AV21" s="107"/>
      <c r="AW21" s="77" t="s">
        <v>9</v>
      </c>
      <c r="AX21" s="48">
        <f t="shared" si="72"/>
        <v>8</v>
      </c>
      <c r="AY21" s="57">
        <f t="shared" si="73"/>
        <v>374</v>
      </c>
      <c r="AZ21" s="54">
        <v>10</v>
      </c>
      <c r="BA21" s="7">
        <f t="shared" si="55"/>
        <v>0</v>
      </c>
      <c r="BB21" s="54">
        <v>24</v>
      </c>
      <c r="BC21" s="7">
        <f t="shared" si="56"/>
        <v>0</v>
      </c>
      <c r="BD21" s="54">
        <v>12</v>
      </c>
      <c r="BE21" s="6">
        <f t="shared" si="57"/>
        <v>0</v>
      </c>
      <c r="BF21" s="54"/>
      <c r="BG21" s="6">
        <f t="shared" si="58"/>
        <v>0</v>
      </c>
      <c r="BH21" s="6">
        <f t="shared" si="74"/>
        <v>1029200</v>
      </c>
      <c r="BI21" s="6">
        <f t="shared" si="74"/>
        <v>2751.8716577540108</v>
      </c>
      <c r="BJ21" s="6">
        <f t="shared" si="75"/>
        <v>596800</v>
      </c>
      <c r="BK21" s="7">
        <f t="shared" si="75"/>
        <v>1595.7219251336899</v>
      </c>
      <c r="BL21" s="101">
        <f t="shared" si="76"/>
        <v>1626000</v>
      </c>
      <c r="BM21" s="90">
        <f t="shared" si="76"/>
        <v>4347.5935828877009</v>
      </c>
      <c r="BN21" s="90"/>
      <c r="BO21" s="76" t="e">
        <f t="shared" si="77"/>
        <v>#DIV/0!</v>
      </c>
      <c r="BP21" s="2"/>
      <c r="BR21" s="55"/>
      <c r="BS21" s="55"/>
      <c r="BT21" s="55"/>
      <c r="BU21" s="55"/>
      <c r="BV21" s="173" t="s">
        <v>9</v>
      </c>
      <c r="BW21" s="190">
        <f t="shared" si="78"/>
        <v>8</v>
      </c>
      <c r="BX21" s="119">
        <v>548</v>
      </c>
      <c r="BY21" s="178">
        <v>1461350</v>
      </c>
      <c r="BZ21" s="178">
        <f t="shared" si="59"/>
        <v>2666.6970802919709</v>
      </c>
      <c r="CA21" s="178">
        <v>755400</v>
      </c>
      <c r="CB21" s="179">
        <f t="shared" si="60"/>
        <v>1378.4671532846714</v>
      </c>
      <c r="CC21" s="178">
        <v>26400</v>
      </c>
      <c r="CD21" s="179">
        <v>0</v>
      </c>
      <c r="CE21" s="180">
        <f t="shared" si="79"/>
        <v>2243150</v>
      </c>
      <c r="CF21" s="181">
        <f t="shared" si="61"/>
        <v>4093.3394160583944</v>
      </c>
      <c r="CG21" s="181"/>
      <c r="CH21" s="182" t="e">
        <f t="shared" si="80"/>
        <v>#DIV/0!</v>
      </c>
      <c r="CJ21" s="326">
        <v>23.7</v>
      </c>
      <c r="CK21" s="326">
        <v>30.1</v>
      </c>
      <c r="CL21" s="579">
        <v>3</v>
      </c>
      <c r="CM21" s="556">
        <v>1</v>
      </c>
      <c r="CN21" s="579">
        <v>3</v>
      </c>
      <c r="CO21" s="356">
        <f t="shared" si="81"/>
        <v>2.3333333333333335</v>
      </c>
      <c r="CQ21" s="42" t="s">
        <v>178</v>
      </c>
      <c r="CS21" s="1">
        <v>1</v>
      </c>
      <c r="CX21" s="326">
        <v>25.7</v>
      </c>
      <c r="CY21" s="326">
        <v>31.1</v>
      </c>
      <c r="CZ21" s="568">
        <v>5</v>
      </c>
      <c r="DA21" s="568">
        <v>5</v>
      </c>
      <c r="DB21" s="568">
        <v>5</v>
      </c>
      <c r="DC21" s="356">
        <f t="shared" si="82"/>
        <v>5</v>
      </c>
      <c r="DE21" s="42" t="s">
        <v>178</v>
      </c>
      <c r="DG21" s="1">
        <v>1</v>
      </c>
    </row>
    <row r="22" spans="1:113" ht="23.5" customHeight="1">
      <c r="A22" s="147" t="s">
        <v>10</v>
      </c>
      <c r="B22" s="68">
        <v>9</v>
      </c>
      <c r="C22" s="57">
        <f t="shared" si="43"/>
        <v>544</v>
      </c>
      <c r="D22" s="54">
        <v>280</v>
      </c>
      <c r="E22" s="7">
        <f t="shared" si="44"/>
        <v>924000</v>
      </c>
      <c r="F22" s="54">
        <v>30</v>
      </c>
      <c r="G22" s="7">
        <f t="shared" si="45"/>
        <v>114000</v>
      </c>
      <c r="H22" s="54">
        <v>4</v>
      </c>
      <c r="I22" s="6">
        <f t="shared" si="46"/>
        <v>19200</v>
      </c>
      <c r="J22" s="54">
        <v>230</v>
      </c>
      <c r="K22" s="6">
        <f t="shared" si="47"/>
        <v>460000</v>
      </c>
      <c r="L22" s="6">
        <f t="shared" si="62"/>
        <v>1517200</v>
      </c>
      <c r="M22" s="6">
        <f t="shared" si="63"/>
        <v>2788.9705882352941</v>
      </c>
      <c r="N22" s="70" t="s">
        <v>92</v>
      </c>
      <c r="O22" s="54">
        <v>180</v>
      </c>
      <c r="P22" s="54"/>
      <c r="Q22" s="76" t="e">
        <f t="shared" si="64"/>
        <v>#DIV/0!</v>
      </c>
      <c r="R22" s="2"/>
      <c r="T22" s="107">
        <v>3300</v>
      </c>
      <c r="U22" s="107">
        <v>3800</v>
      </c>
      <c r="V22" s="107">
        <v>4800</v>
      </c>
      <c r="W22" s="107">
        <v>2000</v>
      </c>
      <c r="X22" s="107"/>
      <c r="Y22" s="77" t="s">
        <v>10</v>
      </c>
      <c r="Z22" s="48">
        <f t="shared" si="48"/>
        <v>9</v>
      </c>
      <c r="AA22" s="57">
        <f t="shared" si="49"/>
        <v>544</v>
      </c>
      <c r="AB22" s="7">
        <f t="shared" si="50"/>
        <v>280</v>
      </c>
      <c r="AC22" s="7">
        <f t="shared" si="51"/>
        <v>476000</v>
      </c>
      <c r="AD22" s="7">
        <f t="shared" si="65"/>
        <v>30</v>
      </c>
      <c r="AE22" s="7">
        <f t="shared" si="52"/>
        <v>66000</v>
      </c>
      <c r="AF22" s="7">
        <f t="shared" si="66"/>
        <v>4</v>
      </c>
      <c r="AG22" s="7">
        <f t="shared" si="53"/>
        <v>8800</v>
      </c>
      <c r="AH22" s="7">
        <f t="shared" si="67"/>
        <v>230</v>
      </c>
      <c r="AI22" s="7">
        <f t="shared" si="54"/>
        <v>322000</v>
      </c>
      <c r="AJ22" s="7">
        <f t="shared" si="68"/>
        <v>872800</v>
      </c>
      <c r="AK22" s="6">
        <f t="shared" si="69"/>
        <v>1604.4117647058824</v>
      </c>
      <c r="AL22" s="70" t="str">
        <f t="shared" si="70"/>
        <v>TOP1</v>
      </c>
      <c r="AM22" s="7">
        <f t="shared" si="70"/>
        <v>180</v>
      </c>
      <c r="AN22" s="6">
        <f t="shared" si="70"/>
        <v>0</v>
      </c>
      <c r="AO22" s="76" t="e">
        <f t="shared" si="71"/>
        <v>#DIV/0!</v>
      </c>
      <c r="AP22" s="2"/>
      <c r="AR22" s="107">
        <v>1700</v>
      </c>
      <c r="AS22" s="107">
        <v>2200</v>
      </c>
      <c r="AT22" s="107">
        <v>2200</v>
      </c>
      <c r="AU22" s="107">
        <v>1400</v>
      </c>
      <c r="AV22" s="107"/>
      <c r="AW22" s="77" t="s">
        <v>10</v>
      </c>
      <c r="AX22" s="48">
        <f t="shared" si="72"/>
        <v>9</v>
      </c>
      <c r="AY22" s="57">
        <f t="shared" si="73"/>
        <v>544</v>
      </c>
      <c r="AZ22" s="54">
        <v>10</v>
      </c>
      <c r="BA22" s="7">
        <f t="shared" si="55"/>
        <v>0</v>
      </c>
      <c r="BB22" s="54">
        <v>24</v>
      </c>
      <c r="BC22" s="7">
        <f t="shared" si="56"/>
        <v>0</v>
      </c>
      <c r="BD22" s="54">
        <v>12</v>
      </c>
      <c r="BE22" s="6">
        <f t="shared" si="57"/>
        <v>0</v>
      </c>
      <c r="BF22" s="54"/>
      <c r="BG22" s="6">
        <f t="shared" si="58"/>
        <v>0</v>
      </c>
      <c r="BH22" s="6">
        <f t="shared" si="74"/>
        <v>1517200</v>
      </c>
      <c r="BI22" s="6">
        <f t="shared" si="74"/>
        <v>2788.9705882352941</v>
      </c>
      <c r="BJ22" s="6">
        <f t="shared" si="75"/>
        <v>872800</v>
      </c>
      <c r="BK22" s="7">
        <f t="shared" si="75"/>
        <v>1604.4117647058824</v>
      </c>
      <c r="BL22" s="101">
        <f t="shared" si="76"/>
        <v>2390000</v>
      </c>
      <c r="BM22" s="90">
        <f t="shared" si="76"/>
        <v>4393.3823529411766</v>
      </c>
      <c r="BN22" s="90"/>
      <c r="BO22" s="76" t="e">
        <f t="shared" si="77"/>
        <v>#DIV/0!</v>
      </c>
      <c r="BP22" s="2"/>
      <c r="BR22" s="55"/>
      <c r="BS22" s="55"/>
      <c r="BT22" s="55"/>
      <c r="BU22" s="55"/>
      <c r="BV22" s="173" t="s">
        <v>10</v>
      </c>
      <c r="BW22" s="190">
        <f t="shared" si="78"/>
        <v>9</v>
      </c>
      <c r="BX22" s="119">
        <v>538</v>
      </c>
      <c r="BY22" s="178">
        <v>1659800</v>
      </c>
      <c r="BZ22" s="178">
        <f t="shared" si="59"/>
        <v>3085.1301115241636</v>
      </c>
      <c r="CA22" s="178">
        <v>891950</v>
      </c>
      <c r="CB22" s="179">
        <f t="shared" si="60"/>
        <v>1657.899628252788</v>
      </c>
      <c r="CC22" s="178">
        <v>52140</v>
      </c>
      <c r="CD22" s="179">
        <v>8910</v>
      </c>
      <c r="CE22" s="180">
        <f t="shared" si="79"/>
        <v>2612800</v>
      </c>
      <c r="CF22" s="181">
        <f t="shared" si="61"/>
        <v>4856.5055762081784</v>
      </c>
      <c r="CG22" s="181"/>
      <c r="CH22" s="182" t="e">
        <f t="shared" si="80"/>
        <v>#DIV/0!</v>
      </c>
      <c r="CJ22" s="326">
        <v>24.8</v>
      </c>
      <c r="CK22" s="326">
        <v>30.2</v>
      </c>
      <c r="CL22" s="579">
        <v>3</v>
      </c>
      <c r="CM22" s="579">
        <v>3</v>
      </c>
      <c r="CN22" s="579">
        <v>3</v>
      </c>
      <c r="CO22" s="356">
        <f t="shared" si="81"/>
        <v>3</v>
      </c>
      <c r="CQ22" s="42" t="s">
        <v>183</v>
      </c>
      <c r="CS22" s="1">
        <v>0</v>
      </c>
      <c r="CX22" s="326">
        <v>24.7</v>
      </c>
      <c r="CY22" s="326">
        <v>32.299999999999997</v>
      </c>
      <c r="CZ22" s="568">
        <v>5</v>
      </c>
      <c r="DA22" s="568">
        <v>5</v>
      </c>
      <c r="DB22" s="568">
        <v>5</v>
      </c>
      <c r="DC22" s="356">
        <f t="shared" si="82"/>
        <v>5</v>
      </c>
      <c r="DE22" s="42" t="s">
        <v>183</v>
      </c>
      <c r="DG22" s="1">
        <v>0</v>
      </c>
    </row>
    <row r="23" spans="1:113" ht="23.5" customHeight="1" thickBot="1">
      <c r="A23" s="78" t="s">
        <v>11</v>
      </c>
      <c r="B23" s="68">
        <v>10</v>
      </c>
      <c r="C23" s="57">
        <f t="shared" si="43"/>
        <v>564</v>
      </c>
      <c r="D23" s="54">
        <v>300</v>
      </c>
      <c r="E23" s="7">
        <f t="shared" si="44"/>
        <v>990000</v>
      </c>
      <c r="F23" s="54">
        <v>30</v>
      </c>
      <c r="G23" s="7">
        <f t="shared" si="45"/>
        <v>114000</v>
      </c>
      <c r="H23" s="54">
        <v>4</v>
      </c>
      <c r="I23" s="6">
        <f t="shared" si="46"/>
        <v>19200</v>
      </c>
      <c r="J23" s="54">
        <v>230</v>
      </c>
      <c r="K23" s="6">
        <f t="shared" si="47"/>
        <v>460000</v>
      </c>
      <c r="L23" s="6">
        <f t="shared" si="62"/>
        <v>1583200</v>
      </c>
      <c r="M23" s="6">
        <f t="shared" si="63"/>
        <v>2807.0921985815603</v>
      </c>
      <c r="N23" s="70" t="s">
        <v>92</v>
      </c>
      <c r="O23" s="54">
        <v>180</v>
      </c>
      <c r="P23" s="54"/>
      <c r="Q23" s="76" t="e">
        <f t="shared" si="64"/>
        <v>#DIV/0!</v>
      </c>
      <c r="R23" s="2"/>
      <c r="T23" s="107">
        <v>3300</v>
      </c>
      <c r="U23" s="107">
        <v>3800</v>
      </c>
      <c r="V23" s="107">
        <v>4800</v>
      </c>
      <c r="W23" s="107">
        <v>2000</v>
      </c>
      <c r="X23" s="107"/>
      <c r="Y23" s="78" t="s">
        <v>11</v>
      </c>
      <c r="Z23" s="48">
        <f t="shared" si="48"/>
        <v>10</v>
      </c>
      <c r="AA23" s="57">
        <f t="shared" si="49"/>
        <v>564</v>
      </c>
      <c r="AB23" s="7">
        <f t="shared" si="50"/>
        <v>300</v>
      </c>
      <c r="AC23" s="7">
        <f t="shared" si="51"/>
        <v>510000</v>
      </c>
      <c r="AD23" s="7">
        <f t="shared" si="65"/>
        <v>30</v>
      </c>
      <c r="AE23" s="7">
        <f t="shared" si="52"/>
        <v>66000</v>
      </c>
      <c r="AF23" s="7">
        <f t="shared" si="66"/>
        <v>4</v>
      </c>
      <c r="AG23" s="7">
        <f t="shared" si="53"/>
        <v>8800</v>
      </c>
      <c r="AH23" s="7">
        <f t="shared" si="67"/>
        <v>230</v>
      </c>
      <c r="AI23" s="7">
        <f t="shared" si="54"/>
        <v>322000</v>
      </c>
      <c r="AJ23" s="7">
        <f t="shared" si="68"/>
        <v>906800</v>
      </c>
      <c r="AK23" s="6">
        <f t="shared" si="69"/>
        <v>1607.8014184397164</v>
      </c>
      <c r="AL23" s="70" t="str">
        <f t="shared" si="70"/>
        <v>TOP1</v>
      </c>
      <c r="AM23" s="7">
        <f t="shared" si="70"/>
        <v>180</v>
      </c>
      <c r="AN23" s="6">
        <f t="shared" si="70"/>
        <v>0</v>
      </c>
      <c r="AO23" s="76" t="e">
        <f t="shared" si="71"/>
        <v>#DIV/0!</v>
      </c>
      <c r="AP23" s="2"/>
      <c r="AR23" s="107">
        <v>1700</v>
      </c>
      <c r="AS23" s="107">
        <v>2200</v>
      </c>
      <c r="AT23" s="107">
        <v>2200</v>
      </c>
      <c r="AU23" s="107">
        <v>1400</v>
      </c>
      <c r="AV23" s="107"/>
      <c r="AW23" s="78" t="s">
        <v>11</v>
      </c>
      <c r="AX23" s="48">
        <f t="shared" si="72"/>
        <v>10</v>
      </c>
      <c r="AY23" s="57">
        <f t="shared" si="73"/>
        <v>564</v>
      </c>
      <c r="AZ23" s="54">
        <v>10</v>
      </c>
      <c r="BA23" s="7">
        <f t="shared" si="55"/>
        <v>0</v>
      </c>
      <c r="BB23" s="54">
        <v>28</v>
      </c>
      <c r="BC23" s="7">
        <f t="shared" si="56"/>
        <v>0</v>
      </c>
      <c r="BD23" s="54">
        <v>12</v>
      </c>
      <c r="BE23" s="6">
        <f t="shared" si="57"/>
        <v>0</v>
      </c>
      <c r="BF23" s="54"/>
      <c r="BG23" s="6">
        <f t="shared" si="58"/>
        <v>0</v>
      </c>
      <c r="BH23" s="6">
        <f t="shared" si="74"/>
        <v>1583200</v>
      </c>
      <c r="BI23" s="6">
        <f t="shared" si="74"/>
        <v>2807.0921985815603</v>
      </c>
      <c r="BJ23" s="6">
        <f t="shared" si="75"/>
        <v>906800</v>
      </c>
      <c r="BK23" s="7">
        <f t="shared" si="75"/>
        <v>1607.8014184397164</v>
      </c>
      <c r="BL23" s="101">
        <f t="shared" si="76"/>
        <v>2490000</v>
      </c>
      <c r="BM23" s="90">
        <f t="shared" si="76"/>
        <v>4414.8936170212764</v>
      </c>
      <c r="BN23" s="90"/>
      <c r="BO23" s="76" t="e">
        <f t="shared" si="77"/>
        <v>#DIV/0!</v>
      </c>
      <c r="BP23" s="2"/>
      <c r="BR23" s="55"/>
      <c r="BS23" s="55"/>
      <c r="BT23" s="55"/>
      <c r="BU23" s="55"/>
      <c r="BV23" s="183" t="s">
        <v>11</v>
      </c>
      <c r="BW23" s="190">
        <f t="shared" si="78"/>
        <v>10</v>
      </c>
      <c r="BX23" s="119">
        <v>557</v>
      </c>
      <c r="BY23" s="178">
        <v>1645950</v>
      </c>
      <c r="BZ23" s="178">
        <f t="shared" si="59"/>
        <v>2955.0269299820466</v>
      </c>
      <c r="CA23" s="178">
        <f>880010+5500</f>
        <v>885510</v>
      </c>
      <c r="CB23" s="179">
        <f t="shared" si="60"/>
        <v>1589.7845601436265</v>
      </c>
      <c r="CC23" s="178">
        <v>62920</v>
      </c>
      <c r="CD23" s="179">
        <v>0</v>
      </c>
      <c r="CE23" s="180">
        <f t="shared" si="79"/>
        <v>2594380</v>
      </c>
      <c r="CF23" s="181">
        <f t="shared" si="61"/>
        <v>4657.7737881508083</v>
      </c>
      <c r="CG23" s="181"/>
      <c r="CH23" s="182" t="e">
        <f t="shared" si="80"/>
        <v>#DIV/0!</v>
      </c>
      <c r="CJ23" s="327">
        <v>24.5</v>
      </c>
      <c r="CK23" s="327">
        <v>28.6</v>
      </c>
      <c r="CL23" s="578">
        <v>5</v>
      </c>
      <c r="CM23" s="578">
        <v>5</v>
      </c>
      <c r="CN23" s="578">
        <v>5</v>
      </c>
      <c r="CO23" s="357">
        <f t="shared" si="81"/>
        <v>5</v>
      </c>
      <c r="CQ23" s="1" t="s">
        <v>186</v>
      </c>
      <c r="CX23" s="327">
        <v>23.3</v>
      </c>
      <c r="CY23" s="327">
        <v>32</v>
      </c>
      <c r="CZ23" s="568">
        <v>5</v>
      </c>
      <c r="DA23" s="568">
        <v>5</v>
      </c>
      <c r="DB23" s="568">
        <v>5</v>
      </c>
      <c r="DC23" s="357">
        <f t="shared" si="82"/>
        <v>5</v>
      </c>
      <c r="DE23" s="1" t="s">
        <v>186</v>
      </c>
    </row>
    <row r="24" spans="1:113" ht="39" customHeight="1" thickTop="1" thickBot="1">
      <c r="A24" s="1513" t="s">
        <v>16</v>
      </c>
      <c r="B24" s="1514"/>
      <c r="C24" s="61">
        <f>SUM(C17:C23)</f>
        <v>3128</v>
      </c>
      <c r="D24" s="61">
        <f>SUM(D17:D23)</f>
        <v>1580</v>
      </c>
      <c r="E24" s="61">
        <f t="shared" ref="E24:J24" si="83">SUM(E17:E23)</f>
        <v>5214000</v>
      </c>
      <c r="F24" s="61">
        <f t="shared" si="83"/>
        <v>160</v>
      </c>
      <c r="G24" s="61">
        <f t="shared" si="83"/>
        <v>608000</v>
      </c>
      <c r="H24" s="61">
        <f t="shared" si="83"/>
        <v>28</v>
      </c>
      <c r="I24" s="61">
        <f t="shared" si="83"/>
        <v>134400</v>
      </c>
      <c r="J24" s="61">
        <f t="shared" si="83"/>
        <v>1360</v>
      </c>
      <c r="K24" s="61">
        <f>SUM(K17:K23)</f>
        <v>2720000</v>
      </c>
      <c r="L24" s="61">
        <f>SUM(L17:L23)</f>
        <v>8676400</v>
      </c>
      <c r="M24" s="61">
        <f>L24/C24</f>
        <v>2773.7851662404091</v>
      </c>
      <c r="N24" s="86"/>
      <c r="O24" s="61">
        <f>SUM(O17:O23)</f>
        <v>1180</v>
      </c>
      <c r="P24" s="61">
        <f>SUM(P17:P23)</f>
        <v>0</v>
      </c>
      <c r="Q24" s="76" t="e">
        <f t="shared" si="64"/>
        <v>#DIV/0!</v>
      </c>
      <c r="R24" s="45"/>
      <c r="T24" s="105" t="s">
        <v>48</v>
      </c>
      <c r="U24" s="108" t="e">
        <f>C24/W24</f>
        <v>#DIV/0!</v>
      </c>
      <c r="V24" s="106" t="s">
        <v>49</v>
      </c>
      <c r="W24" s="114">
        <v>0</v>
      </c>
      <c r="Y24" s="1513" t="s">
        <v>16</v>
      </c>
      <c r="Z24" s="1514"/>
      <c r="AA24" s="88">
        <f>SUM(AA17:AA23)</f>
        <v>3128</v>
      </c>
      <c r="AB24" s="88">
        <f>SUM(AB17:AB23)</f>
        <v>1580</v>
      </c>
      <c r="AC24" s="88">
        <f t="shared" ref="AC24:AH24" si="84">SUM(AC17:AC23)</f>
        <v>2686000</v>
      </c>
      <c r="AD24" s="88">
        <f t="shared" si="84"/>
        <v>160</v>
      </c>
      <c r="AE24" s="88">
        <f t="shared" si="84"/>
        <v>352000</v>
      </c>
      <c r="AF24" s="88">
        <f t="shared" si="84"/>
        <v>28</v>
      </c>
      <c r="AG24" s="88">
        <f t="shared" si="84"/>
        <v>61600</v>
      </c>
      <c r="AH24" s="88">
        <f t="shared" si="84"/>
        <v>1360</v>
      </c>
      <c r="AI24" s="88">
        <f>SUM(AI17:AI23)</f>
        <v>1904000</v>
      </c>
      <c r="AJ24" s="88">
        <f>SUM(AJ17:AJ23)</f>
        <v>5003600</v>
      </c>
      <c r="AK24" s="61">
        <f>AJ24/AA24</f>
        <v>1599.6163682864451</v>
      </c>
      <c r="AL24" s="86"/>
      <c r="AM24" s="61">
        <f>SUM(AM17:AM23)</f>
        <v>1180</v>
      </c>
      <c r="AN24" s="61">
        <f>SUM(AN17:AN23)</f>
        <v>0</v>
      </c>
      <c r="AO24" s="76" t="e">
        <f>(AJ24+BH24)/AN24</f>
        <v>#DIV/0!</v>
      </c>
      <c r="AP24" s="45"/>
      <c r="AR24" s="105" t="s">
        <v>48</v>
      </c>
      <c r="AS24" s="108" t="e">
        <f>AA24/AU24</f>
        <v>#DIV/0!</v>
      </c>
      <c r="AT24" s="106" t="s">
        <v>49</v>
      </c>
      <c r="AU24" s="105">
        <f>W24</f>
        <v>0</v>
      </c>
      <c r="AW24" s="1513" t="s">
        <v>16</v>
      </c>
      <c r="AX24" s="1514"/>
      <c r="AY24" s="57">
        <f t="shared" si="73"/>
        <v>3128</v>
      </c>
      <c r="AZ24" s="61">
        <f>SUM(AZ17:AZ23)</f>
        <v>84</v>
      </c>
      <c r="BA24" s="61">
        <f t="shared" ref="BA24:BF24" si="85">SUM(BA17:BA23)</f>
        <v>0</v>
      </c>
      <c r="BB24" s="61">
        <f t="shared" si="85"/>
        <v>120</v>
      </c>
      <c r="BC24" s="61">
        <f t="shared" si="85"/>
        <v>0</v>
      </c>
      <c r="BD24" s="61">
        <f t="shared" si="85"/>
        <v>60</v>
      </c>
      <c r="BE24" s="61">
        <f t="shared" si="85"/>
        <v>0</v>
      </c>
      <c r="BF24" s="61">
        <f t="shared" si="85"/>
        <v>0</v>
      </c>
      <c r="BG24" s="61">
        <f>SUM(BG17:BG23)</f>
        <v>0</v>
      </c>
      <c r="BH24" s="6">
        <f t="shared" si="74"/>
        <v>8676400</v>
      </c>
      <c r="BI24" s="6">
        <f t="shared" si="74"/>
        <v>2773.7851662404091</v>
      </c>
      <c r="BJ24" s="6">
        <f t="shared" si="75"/>
        <v>5003600</v>
      </c>
      <c r="BK24" s="7">
        <f t="shared" si="75"/>
        <v>1599.6163682864451</v>
      </c>
      <c r="BL24" s="101">
        <f>SUM(BL17:BL23)</f>
        <v>13680000</v>
      </c>
      <c r="BM24" s="90">
        <f>BI24+BK24</f>
        <v>4373.4015345268544</v>
      </c>
      <c r="BN24" s="91"/>
      <c r="BO24" s="76" t="e">
        <f t="shared" si="77"/>
        <v>#DIV/0!</v>
      </c>
      <c r="BP24" s="45"/>
      <c r="BR24" s="42" t="s">
        <v>48</v>
      </c>
      <c r="BS24" s="59" t="e">
        <f>AY24/BU24</f>
        <v>#DIV/0!</v>
      </c>
      <c r="BT24" s="60" t="s">
        <v>49</v>
      </c>
      <c r="BU24" s="42">
        <f>W24</f>
        <v>0</v>
      </c>
      <c r="BV24" s="1515" t="s">
        <v>16</v>
      </c>
      <c r="BW24" s="1486"/>
      <c r="BX24" s="180">
        <f>SUM(BX17:BX23)</f>
        <v>3615</v>
      </c>
      <c r="BY24" s="180">
        <f>SUM(BY17:BY23)</f>
        <v>10388250</v>
      </c>
      <c r="BZ24" s="180">
        <f t="shared" si="59"/>
        <v>2873.6514522821576</v>
      </c>
      <c r="CA24" s="180">
        <f>SUM(CA17:CA23)</f>
        <v>5423060</v>
      </c>
      <c r="CB24" s="119">
        <f t="shared" si="60"/>
        <v>1500.1549100968189</v>
      </c>
      <c r="CC24" s="180">
        <f>SUM(CC17:CC23)</f>
        <v>276870</v>
      </c>
      <c r="CD24" s="371">
        <f>SUM(CD17:CD23)</f>
        <v>20790</v>
      </c>
      <c r="CE24" s="101">
        <f t="shared" si="79"/>
        <v>16108970</v>
      </c>
      <c r="CF24" s="186">
        <f t="shared" si="61"/>
        <v>4456.1466113416318</v>
      </c>
      <c r="CG24" s="186">
        <f>SUM(CG17:CG23)</f>
        <v>0</v>
      </c>
      <c r="CH24" s="182" t="e">
        <f t="shared" si="80"/>
        <v>#DIV/0!</v>
      </c>
      <c r="CI24" s="340">
        <v>7</v>
      </c>
      <c r="CJ24" s="386">
        <f>SUM(CJ17:CJ23)/CI24</f>
        <v>22.25714285714286</v>
      </c>
      <c r="CK24" s="387">
        <f>SUM(CK17:CK23)/CI24</f>
        <v>27.799999999999994</v>
      </c>
      <c r="CL24" s="403">
        <f>SUM(CL17:CL23)/CI24</f>
        <v>3.2857142857142856</v>
      </c>
      <c r="CM24" s="403">
        <f>SUM(CM17:CM23)/CI24</f>
        <v>2.7142857142857144</v>
      </c>
      <c r="CN24" s="403">
        <f>SUM(CN17:CN23)/CI24</f>
        <v>3.2857142857142856</v>
      </c>
      <c r="CO24" s="404">
        <f>SUM(CL24:CN24)/3</f>
        <v>3.0952380952380949</v>
      </c>
      <c r="CP24" s="340">
        <v>12</v>
      </c>
      <c r="CQ24" s="1457">
        <f>CE24/CI24</f>
        <v>2301281.4285714286</v>
      </c>
      <c r="CR24" s="1458"/>
      <c r="CS24" s="1458"/>
      <c r="CT24" s="1458"/>
      <c r="CU24" s="1459"/>
      <c r="CV24" s="570"/>
      <c r="CW24" s="368">
        <v>7</v>
      </c>
      <c r="CX24" s="386">
        <f>SUM(CX17:CX23)/CW24</f>
        <v>23.342857142857145</v>
      </c>
      <c r="CY24" s="387">
        <f>SUM(CY17:CY23)/CW24</f>
        <v>29.385714285714283</v>
      </c>
      <c r="CZ24" s="403">
        <f>SUM(CZ17:CZ23)/CW24</f>
        <v>3</v>
      </c>
      <c r="DA24" s="403">
        <f>SUM(DA17:DA23)/CW24</f>
        <v>3.5714285714285716</v>
      </c>
      <c r="DB24" s="403">
        <f>SUM(DB17:DB23)/CW24</f>
        <v>4.1428571428571432</v>
      </c>
      <c r="DC24" s="404">
        <f>SUM(CZ24:DB24)/3</f>
        <v>3.5714285714285716</v>
      </c>
      <c r="DD24" s="340">
        <v>12</v>
      </c>
      <c r="DE24" s="1457">
        <f>CR24/CW24</f>
        <v>0</v>
      </c>
      <c r="DF24" s="1458"/>
      <c r="DG24" s="1458"/>
      <c r="DH24" s="1458"/>
      <c r="DI24" s="1459"/>
    </row>
    <row r="25" spans="1:113"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3"/>
      <c r="CJ25" s="1420" t="str">
        <f>BV25</f>
        <v>3rd week</v>
      </c>
      <c r="CK25" s="1420"/>
      <c r="CL25" s="1420"/>
      <c r="CM25" s="1420"/>
      <c r="CN25" s="1420"/>
      <c r="CO25" s="1420"/>
      <c r="CX25" s="1420" t="str">
        <f>CJ25</f>
        <v>3rd week</v>
      </c>
      <c r="CY25" s="1420"/>
      <c r="CZ25" s="1420"/>
      <c r="DA25" s="1420"/>
      <c r="DB25" s="1420"/>
      <c r="DC25" s="1420"/>
    </row>
    <row r="26" spans="1:113"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175" t="s">
        <v>129</v>
      </c>
      <c r="CH26" s="176" t="s">
        <v>128</v>
      </c>
      <c r="CJ26" s="331" t="s">
        <v>172</v>
      </c>
      <c r="CK26" s="332" t="s">
        <v>173</v>
      </c>
      <c r="CL26" s="65" t="s">
        <v>174</v>
      </c>
      <c r="CM26" s="65" t="s">
        <v>175</v>
      </c>
      <c r="CN26" s="65" t="s">
        <v>176</v>
      </c>
      <c r="CO26" s="333" t="s">
        <v>184</v>
      </c>
      <c r="CQ26" s="1" t="s">
        <v>179</v>
      </c>
      <c r="CS26" s="46" t="s">
        <v>182</v>
      </c>
      <c r="CX26" s="331" t="s">
        <v>172</v>
      </c>
      <c r="CY26" s="332" t="s">
        <v>173</v>
      </c>
      <c r="CZ26" s="65" t="s">
        <v>174</v>
      </c>
      <c r="DA26" s="65" t="s">
        <v>175</v>
      </c>
      <c r="DB26" s="65" t="s">
        <v>176</v>
      </c>
      <c r="DC26" s="333" t="s">
        <v>184</v>
      </c>
      <c r="DE26" s="1" t="s">
        <v>179</v>
      </c>
      <c r="DG26" s="46" t="s">
        <v>182</v>
      </c>
    </row>
    <row r="27" spans="1:113" ht="23.5" customHeight="1">
      <c r="A27" s="75" t="s">
        <v>5</v>
      </c>
      <c r="B27" s="68">
        <v>11</v>
      </c>
      <c r="C27" s="57">
        <f t="shared" ref="C27:C33" si="86">D27+F27+H27+J27</f>
        <v>544</v>
      </c>
      <c r="D27" s="54">
        <v>300</v>
      </c>
      <c r="E27" s="7">
        <f t="shared" ref="E27:E33" si="87">D27*T27</f>
        <v>990000</v>
      </c>
      <c r="F27" s="54">
        <v>20</v>
      </c>
      <c r="G27" s="7">
        <f t="shared" ref="G27:G33" si="88">F27*U27</f>
        <v>76000</v>
      </c>
      <c r="H27" s="54">
        <v>4</v>
      </c>
      <c r="I27" s="6">
        <f t="shared" ref="I27:I33" si="89">H27*V27</f>
        <v>19200</v>
      </c>
      <c r="J27" s="54">
        <v>220</v>
      </c>
      <c r="K27" s="6">
        <f t="shared" ref="K27:K33" si="90">J27*W27</f>
        <v>440000</v>
      </c>
      <c r="L27" s="6">
        <f>E27+G27+I27+K27</f>
        <v>1525200</v>
      </c>
      <c r="M27" s="6">
        <f>L27/C27</f>
        <v>2803.6764705882351</v>
      </c>
      <c r="N27" s="70" t="s">
        <v>92</v>
      </c>
      <c r="O27" s="54">
        <v>180</v>
      </c>
      <c r="P27" s="54"/>
      <c r="Q27" s="76" t="e">
        <f>L27/P27</f>
        <v>#DIV/0!</v>
      </c>
      <c r="R27" s="2"/>
      <c r="T27" s="107">
        <v>3300</v>
      </c>
      <c r="U27" s="107">
        <v>3800</v>
      </c>
      <c r="V27" s="107">
        <v>4800</v>
      </c>
      <c r="W27" s="107">
        <v>2000</v>
      </c>
      <c r="X27" s="107"/>
      <c r="Y27" s="75" t="s">
        <v>5</v>
      </c>
      <c r="Z27" s="48">
        <f t="shared" ref="Z27:Z33" si="91">B27</f>
        <v>11</v>
      </c>
      <c r="AA27" s="57">
        <f t="shared" ref="AA27:AA33" si="92">AB27+AD27+AF27+AH27</f>
        <v>544</v>
      </c>
      <c r="AB27" s="7">
        <f t="shared" ref="AB27:AB33" si="93">D27</f>
        <v>300</v>
      </c>
      <c r="AC27" s="7">
        <f t="shared" ref="AC27:AC33" si="94">AB27*AR27</f>
        <v>510000</v>
      </c>
      <c r="AD27" s="7">
        <f>F27</f>
        <v>20</v>
      </c>
      <c r="AE27" s="7">
        <f t="shared" ref="AE27:AE33" si="95">AD27*AS27</f>
        <v>44000</v>
      </c>
      <c r="AF27" s="7">
        <f>H27</f>
        <v>4</v>
      </c>
      <c r="AG27" s="7">
        <f t="shared" ref="AG27:AG33" si="96">AF27*AT27</f>
        <v>8800</v>
      </c>
      <c r="AH27" s="7">
        <f>J27</f>
        <v>220</v>
      </c>
      <c r="AI27" s="7">
        <f t="shared" ref="AI27:AI33" si="97">AH27*AU27</f>
        <v>308000</v>
      </c>
      <c r="AJ27" s="7">
        <f>AC27+AE27+AG27+AI27</f>
        <v>870800</v>
      </c>
      <c r="AK27" s="6">
        <f>AJ27/AA27</f>
        <v>1600.7352941176471</v>
      </c>
      <c r="AL27" s="70" t="str">
        <f>N27</f>
        <v>TOP1</v>
      </c>
      <c r="AM27" s="7">
        <f>O27</f>
        <v>180</v>
      </c>
      <c r="AN27" s="6">
        <f>P27</f>
        <v>0</v>
      </c>
      <c r="AO27" s="76" t="e">
        <f>(AJ27+BH27)/AN27</f>
        <v>#DIV/0!</v>
      </c>
      <c r="AP27" s="2"/>
      <c r="AR27" s="107">
        <v>1700</v>
      </c>
      <c r="AS27" s="107">
        <v>2200</v>
      </c>
      <c r="AT27" s="107">
        <v>2200</v>
      </c>
      <c r="AU27" s="107">
        <v>1400</v>
      </c>
      <c r="AV27" s="107"/>
      <c r="AW27" s="75" t="s">
        <v>5</v>
      </c>
      <c r="AX27" s="48">
        <f>B27</f>
        <v>11</v>
      </c>
      <c r="AY27" s="57">
        <f>C27</f>
        <v>544</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1525200</v>
      </c>
      <c r="BI27" s="6">
        <f>M27</f>
        <v>2803.6764705882351</v>
      </c>
      <c r="BJ27" s="6">
        <f>AJ27</f>
        <v>870800</v>
      </c>
      <c r="BK27" s="7">
        <f>AK27</f>
        <v>1600.7352941176471</v>
      </c>
      <c r="BL27" s="101">
        <f>BH27+BJ27</f>
        <v>2396000</v>
      </c>
      <c r="BM27" s="90">
        <f>BI27+BK27</f>
        <v>4404.411764705882</v>
      </c>
      <c r="BN27" s="90"/>
      <c r="BO27" s="76" t="e">
        <f>Q27+AO27</f>
        <v>#DIV/0!</v>
      </c>
      <c r="BP27" s="2"/>
      <c r="BR27" s="55"/>
      <c r="BS27" s="55"/>
      <c r="BT27" s="55"/>
      <c r="BU27" s="55"/>
      <c r="BV27" s="177" t="s">
        <v>5</v>
      </c>
      <c r="BW27" s="190">
        <f>AX27</f>
        <v>11</v>
      </c>
      <c r="BX27" s="119">
        <v>612</v>
      </c>
      <c r="BY27" s="178">
        <v>1751350</v>
      </c>
      <c r="BZ27" s="178">
        <f t="shared" ref="BZ27:BZ34" si="102">BY27/BX27</f>
        <v>2861.6830065359477</v>
      </c>
      <c r="CA27" s="178">
        <v>895610</v>
      </c>
      <c r="CB27" s="179">
        <f t="shared" ref="CB27:CB34" si="103">CA27/BX27</f>
        <v>1463.4150326797385</v>
      </c>
      <c r="CC27" s="178">
        <v>37950</v>
      </c>
      <c r="CD27" s="179">
        <v>8910</v>
      </c>
      <c r="CE27" s="180">
        <f>BY27+CA27+CC27+CD27</f>
        <v>2693820</v>
      </c>
      <c r="CF27" s="181">
        <f t="shared" ref="CF27:CF34" si="104">CE27/BX27</f>
        <v>4401.666666666667</v>
      </c>
      <c r="CG27" s="181"/>
      <c r="CH27" s="182" t="e">
        <f>CE27/CG27</f>
        <v>#DIV/0!</v>
      </c>
      <c r="CJ27" s="326">
        <v>22.1</v>
      </c>
      <c r="CK27" s="326">
        <v>29.4</v>
      </c>
      <c r="CL27" s="578">
        <v>5</v>
      </c>
      <c r="CM27" s="578">
        <v>5</v>
      </c>
      <c r="CN27" s="578">
        <v>5</v>
      </c>
      <c r="CO27" s="356">
        <f>SUM(CL27:CN27)/3</f>
        <v>5</v>
      </c>
      <c r="CQ27" s="355" t="s">
        <v>180</v>
      </c>
      <c r="CR27" s="3"/>
      <c r="CS27" s="354">
        <v>5</v>
      </c>
      <c r="CX27" s="326">
        <v>23.5</v>
      </c>
      <c r="CY27" s="326">
        <v>30.5</v>
      </c>
      <c r="CZ27" s="334">
        <v>3</v>
      </c>
      <c r="DA27" s="568">
        <v>5</v>
      </c>
      <c r="DB27" s="568">
        <v>5</v>
      </c>
      <c r="DC27" s="356">
        <f>SUM(CZ27:DB27)/3</f>
        <v>4.333333333333333</v>
      </c>
      <c r="DE27" s="355" t="s">
        <v>180</v>
      </c>
      <c r="DF27" s="3"/>
      <c r="DG27" s="354">
        <v>5</v>
      </c>
    </row>
    <row r="28" spans="1:113" ht="23.5" customHeight="1">
      <c r="A28" s="77" t="s">
        <v>6</v>
      </c>
      <c r="B28" s="68">
        <v>12</v>
      </c>
      <c r="C28" s="57">
        <f t="shared" si="86"/>
        <v>434</v>
      </c>
      <c r="D28" s="54">
        <v>240</v>
      </c>
      <c r="E28" s="7">
        <f t="shared" si="87"/>
        <v>792000</v>
      </c>
      <c r="F28" s="54">
        <v>20</v>
      </c>
      <c r="G28" s="7">
        <f t="shared" si="88"/>
        <v>76000</v>
      </c>
      <c r="H28" s="54">
        <v>4</v>
      </c>
      <c r="I28" s="6">
        <f t="shared" si="89"/>
        <v>19200</v>
      </c>
      <c r="J28" s="54">
        <v>170</v>
      </c>
      <c r="K28" s="6">
        <f t="shared" si="90"/>
        <v>340000</v>
      </c>
      <c r="L28" s="6">
        <f t="shared" ref="L28:L33" si="105">E28+G28+I28+K28</f>
        <v>1227200</v>
      </c>
      <c r="M28" s="6">
        <f t="shared" ref="M28:M33" si="106">L28/C28</f>
        <v>2827.6497695852536</v>
      </c>
      <c r="N28" s="70" t="s">
        <v>92</v>
      </c>
      <c r="O28" s="54">
        <v>180</v>
      </c>
      <c r="P28" s="54"/>
      <c r="Q28" s="76" t="e">
        <f t="shared" ref="Q28:Q34" si="107">L28/P28</f>
        <v>#DIV/0!</v>
      </c>
      <c r="R28" s="2"/>
      <c r="T28" s="107">
        <v>3300</v>
      </c>
      <c r="U28" s="107">
        <v>3800</v>
      </c>
      <c r="V28" s="107">
        <v>4800</v>
      </c>
      <c r="W28" s="107">
        <v>2000</v>
      </c>
      <c r="X28" s="107"/>
      <c r="Y28" s="77" t="s">
        <v>6</v>
      </c>
      <c r="Z28" s="48">
        <f t="shared" si="91"/>
        <v>12</v>
      </c>
      <c r="AA28" s="57">
        <f t="shared" si="92"/>
        <v>434</v>
      </c>
      <c r="AB28" s="7">
        <f t="shared" si="93"/>
        <v>240</v>
      </c>
      <c r="AC28" s="7">
        <f t="shared" si="94"/>
        <v>408000</v>
      </c>
      <c r="AD28" s="7">
        <f t="shared" ref="AD28:AD33" si="108">F28</f>
        <v>20</v>
      </c>
      <c r="AE28" s="7">
        <f t="shared" si="95"/>
        <v>44000</v>
      </c>
      <c r="AF28" s="7">
        <f t="shared" ref="AF28:AF33" si="109">H28</f>
        <v>4</v>
      </c>
      <c r="AG28" s="7">
        <f t="shared" si="96"/>
        <v>8800</v>
      </c>
      <c r="AH28" s="7">
        <f t="shared" ref="AH28:AH33" si="110">J28</f>
        <v>170</v>
      </c>
      <c r="AI28" s="7">
        <f t="shared" si="97"/>
        <v>238000</v>
      </c>
      <c r="AJ28" s="7">
        <f t="shared" ref="AJ28:AJ33" si="111">AC28+AE28+AG28+AI28</f>
        <v>698800</v>
      </c>
      <c r="AK28" s="6">
        <f t="shared" ref="AK28:AK33" si="112">AJ28/AA28</f>
        <v>1610.1382488479262</v>
      </c>
      <c r="AL28" s="70" t="str">
        <f t="shared" ref="AL28:AN33" si="113">N28</f>
        <v>TOP1</v>
      </c>
      <c r="AM28" s="7">
        <f t="shared" si="113"/>
        <v>180</v>
      </c>
      <c r="AN28" s="6">
        <f t="shared" si="113"/>
        <v>0</v>
      </c>
      <c r="AO28" s="76" t="e">
        <f t="shared" ref="AO28:AO33" si="114">(AJ28+BH28)/AN28</f>
        <v>#DIV/0!</v>
      </c>
      <c r="AP28" s="2"/>
      <c r="AR28" s="107">
        <v>1700</v>
      </c>
      <c r="AS28" s="107">
        <v>2200</v>
      </c>
      <c r="AT28" s="107">
        <v>2200</v>
      </c>
      <c r="AU28" s="107">
        <v>1400</v>
      </c>
      <c r="AV28" s="107"/>
      <c r="AW28" s="77" t="s">
        <v>6</v>
      </c>
      <c r="AX28" s="48">
        <f t="shared" ref="AX28:AX33" si="115">B28</f>
        <v>12</v>
      </c>
      <c r="AY28" s="57">
        <f t="shared" ref="AY28:AY34" si="116">C28</f>
        <v>434</v>
      </c>
      <c r="AZ28" s="54">
        <v>22</v>
      </c>
      <c r="BA28" s="7">
        <f t="shared" si="98"/>
        <v>0</v>
      </c>
      <c r="BB28" s="54">
        <v>10</v>
      </c>
      <c r="BC28" s="7">
        <f t="shared" si="99"/>
        <v>0</v>
      </c>
      <c r="BD28" s="54">
        <v>6</v>
      </c>
      <c r="BE28" s="6">
        <f t="shared" si="100"/>
        <v>0</v>
      </c>
      <c r="BF28" s="54"/>
      <c r="BG28" s="6">
        <f t="shared" si="101"/>
        <v>0</v>
      </c>
      <c r="BH28" s="6">
        <f t="shared" ref="BH28:BI34" si="117">L28</f>
        <v>1227200</v>
      </c>
      <c r="BI28" s="6">
        <f t="shared" si="117"/>
        <v>2827.6497695852536</v>
      </c>
      <c r="BJ28" s="6">
        <f t="shared" ref="BJ28:BK34" si="118">AJ28</f>
        <v>698800</v>
      </c>
      <c r="BK28" s="7">
        <f t="shared" si="118"/>
        <v>1610.1382488479262</v>
      </c>
      <c r="BL28" s="101">
        <f t="shared" ref="BL28:BM33" si="119">BH28+BJ28</f>
        <v>1926000</v>
      </c>
      <c r="BM28" s="90">
        <f t="shared" si="119"/>
        <v>4437.7880184331798</v>
      </c>
      <c r="BN28" s="90"/>
      <c r="BO28" s="76" t="e">
        <f t="shared" ref="BO28:BO34" si="120">Q28+AO28</f>
        <v>#DIV/0!</v>
      </c>
      <c r="BP28" s="2"/>
      <c r="BR28" s="55"/>
      <c r="BS28" s="55"/>
      <c r="BT28" s="55"/>
      <c r="BU28" s="55"/>
      <c r="BV28" s="177" t="s">
        <v>6</v>
      </c>
      <c r="BW28" s="190">
        <f t="shared" ref="BW28:BW33" si="121">AX28</f>
        <v>12</v>
      </c>
      <c r="BX28" s="119">
        <v>576</v>
      </c>
      <c r="BY28" s="178">
        <v>1597650</v>
      </c>
      <c r="BZ28" s="178">
        <f t="shared" si="102"/>
        <v>2773.6979166666665</v>
      </c>
      <c r="CA28" s="178">
        <v>833920</v>
      </c>
      <c r="CB28" s="179">
        <f t="shared" si="103"/>
        <v>1447.7777777777778</v>
      </c>
      <c r="CC28" s="178">
        <v>42570</v>
      </c>
      <c r="CD28" s="179">
        <v>0</v>
      </c>
      <c r="CE28" s="180">
        <f t="shared" ref="CE28:CE34" si="122">BY28+CA28+CC28+CD28</f>
        <v>2474140</v>
      </c>
      <c r="CF28" s="181">
        <f t="shared" si="104"/>
        <v>4295.3819444444443</v>
      </c>
      <c r="CG28" s="181"/>
      <c r="CH28" s="182" t="e">
        <f t="shared" ref="CH28:CH34" si="123">CE28/CG28</f>
        <v>#DIV/0!</v>
      </c>
      <c r="CJ28" s="326">
        <v>23.3</v>
      </c>
      <c r="CK28" s="326">
        <v>34.1</v>
      </c>
      <c r="CL28" s="579">
        <v>3</v>
      </c>
      <c r="CM28" s="579">
        <v>3</v>
      </c>
      <c r="CN28" s="579">
        <v>3</v>
      </c>
      <c r="CO28" s="356">
        <f t="shared" ref="CO28:CO33" si="124">SUM(CL28:CN28)/3</f>
        <v>3</v>
      </c>
      <c r="CQ28" s="42" t="s">
        <v>181</v>
      </c>
      <c r="CS28" s="1">
        <v>4</v>
      </c>
      <c r="CX28" s="326">
        <v>23.1</v>
      </c>
      <c r="CY28" s="326">
        <v>30.7</v>
      </c>
      <c r="CZ28" s="568">
        <v>5</v>
      </c>
      <c r="DA28" s="334">
        <v>3</v>
      </c>
      <c r="DB28" s="334">
        <v>3</v>
      </c>
      <c r="DC28" s="356">
        <f t="shared" ref="DC28:DC33" si="125">SUM(CZ28:DB28)/3</f>
        <v>3.6666666666666665</v>
      </c>
      <c r="DE28" s="42" t="s">
        <v>181</v>
      </c>
      <c r="DG28" s="1">
        <v>4</v>
      </c>
    </row>
    <row r="29" spans="1:113" ht="23.5" customHeight="1">
      <c r="A29" s="77" t="s">
        <v>7</v>
      </c>
      <c r="B29" s="68">
        <v>13</v>
      </c>
      <c r="C29" s="57">
        <f t="shared" si="86"/>
        <v>434</v>
      </c>
      <c r="D29" s="54">
        <v>240</v>
      </c>
      <c r="E29" s="7">
        <f t="shared" si="87"/>
        <v>792000</v>
      </c>
      <c r="F29" s="54">
        <v>20</v>
      </c>
      <c r="G29" s="7">
        <f t="shared" si="88"/>
        <v>76000</v>
      </c>
      <c r="H29" s="54">
        <v>4</v>
      </c>
      <c r="I29" s="6">
        <f t="shared" si="89"/>
        <v>19200</v>
      </c>
      <c r="J29" s="54">
        <v>170</v>
      </c>
      <c r="K29" s="6">
        <f t="shared" si="90"/>
        <v>340000</v>
      </c>
      <c r="L29" s="6">
        <f t="shared" si="105"/>
        <v>1227200</v>
      </c>
      <c r="M29" s="6">
        <f t="shared" si="106"/>
        <v>2827.6497695852536</v>
      </c>
      <c r="N29" s="70" t="s">
        <v>92</v>
      </c>
      <c r="O29" s="54">
        <v>180</v>
      </c>
      <c r="P29" s="54"/>
      <c r="Q29" s="76" t="e">
        <f t="shared" si="107"/>
        <v>#DIV/0!</v>
      </c>
      <c r="R29" s="2"/>
      <c r="T29" s="107">
        <v>3300</v>
      </c>
      <c r="U29" s="107">
        <v>3800</v>
      </c>
      <c r="V29" s="107">
        <v>4800</v>
      </c>
      <c r="W29" s="107">
        <v>2000</v>
      </c>
      <c r="X29" s="107"/>
      <c r="Y29" s="77" t="s">
        <v>7</v>
      </c>
      <c r="Z29" s="48">
        <f t="shared" si="91"/>
        <v>13</v>
      </c>
      <c r="AA29" s="57">
        <f t="shared" si="92"/>
        <v>434</v>
      </c>
      <c r="AB29" s="7">
        <f t="shared" si="93"/>
        <v>240</v>
      </c>
      <c r="AC29" s="7">
        <f t="shared" si="94"/>
        <v>408000</v>
      </c>
      <c r="AD29" s="7">
        <f t="shared" si="108"/>
        <v>20</v>
      </c>
      <c r="AE29" s="7">
        <f t="shared" si="95"/>
        <v>44000</v>
      </c>
      <c r="AF29" s="7">
        <f t="shared" si="109"/>
        <v>4</v>
      </c>
      <c r="AG29" s="7">
        <f t="shared" si="96"/>
        <v>8800</v>
      </c>
      <c r="AH29" s="7">
        <f t="shared" si="110"/>
        <v>170</v>
      </c>
      <c r="AI29" s="7">
        <f t="shared" si="97"/>
        <v>238000</v>
      </c>
      <c r="AJ29" s="7">
        <f t="shared" si="111"/>
        <v>698800</v>
      </c>
      <c r="AK29" s="6">
        <f t="shared" si="112"/>
        <v>1610.1382488479262</v>
      </c>
      <c r="AL29" s="70" t="str">
        <f t="shared" si="113"/>
        <v>TOP1</v>
      </c>
      <c r="AM29" s="7">
        <f t="shared" si="113"/>
        <v>180</v>
      </c>
      <c r="AN29" s="6">
        <f t="shared" si="113"/>
        <v>0</v>
      </c>
      <c r="AO29" s="76" t="e">
        <f t="shared" si="114"/>
        <v>#DIV/0!</v>
      </c>
      <c r="AP29" s="2"/>
      <c r="AR29" s="107">
        <v>1700</v>
      </c>
      <c r="AS29" s="107">
        <v>2200</v>
      </c>
      <c r="AT29" s="107">
        <v>2200</v>
      </c>
      <c r="AU29" s="107">
        <v>1400</v>
      </c>
      <c r="AV29" s="107"/>
      <c r="AW29" s="77" t="s">
        <v>7</v>
      </c>
      <c r="AX29" s="48">
        <f t="shared" si="115"/>
        <v>13</v>
      </c>
      <c r="AY29" s="57">
        <f t="shared" si="116"/>
        <v>434</v>
      </c>
      <c r="AZ29" s="54">
        <v>22</v>
      </c>
      <c r="BA29" s="7">
        <f t="shared" si="98"/>
        <v>0</v>
      </c>
      <c r="BB29" s="54">
        <v>10</v>
      </c>
      <c r="BC29" s="7">
        <f t="shared" si="99"/>
        <v>0</v>
      </c>
      <c r="BD29" s="54">
        <v>6</v>
      </c>
      <c r="BE29" s="6">
        <f t="shared" si="100"/>
        <v>0</v>
      </c>
      <c r="BF29" s="54"/>
      <c r="BG29" s="6">
        <f t="shared" si="101"/>
        <v>0</v>
      </c>
      <c r="BH29" s="6">
        <f t="shared" si="117"/>
        <v>1227200</v>
      </c>
      <c r="BI29" s="6">
        <f t="shared" si="117"/>
        <v>2827.6497695852536</v>
      </c>
      <c r="BJ29" s="6">
        <f t="shared" si="118"/>
        <v>698800</v>
      </c>
      <c r="BK29" s="7">
        <f t="shared" si="118"/>
        <v>1610.1382488479262</v>
      </c>
      <c r="BL29" s="101">
        <f t="shared" si="119"/>
        <v>1926000</v>
      </c>
      <c r="BM29" s="90">
        <f t="shared" si="119"/>
        <v>4437.7880184331798</v>
      </c>
      <c r="BN29" s="90"/>
      <c r="BO29" s="76" t="e">
        <f t="shared" si="120"/>
        <v>#DIV/0!</v>
      </c>
      <c r="BP29" s="2"/>
      <c r="BR29" s="55"/>
      <c r="BS29" s="55"/>
      <c r="BT29" s="55"/>
      <c r="BU29" s="55"/>
      <c r="BV29" s="173" t="s">
        <v>7</v>
      </c>
      <c r="BW29" s="190">
        <f t="shared" si="121"/>
        <v>13</v>
      </c>
      <c r="BX29" s="119">
        <v>289</v>
      </c>
      <c r="BY29" s="178">
        <v>821850</v>
      </c>
      <c r="BZ29" s="178">
        <f t="shared" si="102"/>
        <v>2843.7716262975778</v>
      </c>
      <c r="CA29" s="178">
        <v>436550</v>
      </c>
      <c r="CB29" s="179">
        <f t="shared" si="103"/>
        <v>1510.5536332179931</v>
      </c>
      <c r="CC29" s="178">
        <v>20570</v>
      </c>
      <c r="CD29" s="179">
        <v>0</v>
      </c>
      <c r="CE29" s="180">
        <f t="shared" si="122"/>
        <v>1278970</v>
      </c>
      <c r="CF29" s="181">
        <f t="shared" si="104"/>
        <v>4425.501730103806</v>
      </c>
      <c r="CG29" s="181"/>
      <c r="CH29" s="182" t="e">
        <f t="shared" si="123"/>
        <v>#DIV/0!</v>
      </c>
      <c r="CJ29" s="326">
        <v>25.7</v>
      </c>
      <c r="CK29" s="326">
        <v>28.5</v>
      </c>
      <c r="CL29" s="556">
        <v>1</v>
      </c>
      <c r="CM29" s="556">
        <v>1</v>
      </c>
      <c r="CN29" s="556">
        <v>1</v>
      </c>
      <c r="CO29" s="356">
        <f t="shared" si="124"/>
        <v>1</v>
      </c>
      <c r="CQ29" s="42" t="s">
        <v>185</v>
      </c>
      <c r="CS29" s="1">
        <v>3</v>
      </c>
      <c r="CX29" s="326">
        <v>22.5</v>
      </c>
      <c r="CY29" s="326">
        <v>30</v>
      </c>
      <c r="CZ29" s="568">
        <v>5</v>
      </c>
      <c r="DA29" s="334">
        <v>3</v>
      </c>
      <c r="DB29" s="334">
        <v>3</v>
      </c>
      <c r="DC29" s="356">
        <f t="shared" si="125"/>
        <v>3.6666666666666665</v>
      </c>
      <c r="DE29" s="42" t="s">
        <v>185</v>
      </c>
      <c r="DG29" s="1">
        <v>3</v>
      </c>
    </row>
    <row r="30" spans="1:113" ht="23.5" customHeight="1">
      <c r="A30" s="77" t="s">
        <v>8</v>
      </c>
      <c r="B30" s="68">
        <v>14</v>
      </c>
      <c r="C30" s="57">
        <f t="shared" si="86"/>
        <v>434</v>
      </c>
      <c r="D30" s="54">
        <v>240</v>
      </c>
      <c r="E30" s="7">
        <f t="shared" si="87"/>
        <v>792000</v>
      </c>
      <c r="F30" s="54">
        <v>20</v>
      </c>
      <c r="G30" s="7">
        <f t="shared" si="88"/>
        <v>76000</v>
      </c>
      <c r="H30" s="54">
        <v>4</v>
      </c>
      <c r="I30" s="6">
        <f t="shared" si="89"/>
        <v>19200</v>
      </c>
      <c r="J30" s="54">
        <v>170</v>
      </c>
      <c r="K30" s="6">
        <f t="shared" si="90"/>
        <v>340000</v>
      </c>
      <c r="L30" s="6">
        <f t="shared" si="105"/>
        <v>1227200</v>
      </c>
      <c r="M30" s="6">
        <f t="shared" si="106"/>
        <v>2827.6497695852536</v>
      </c>
      <c r="N30" s="70" t="s">
        <v>94</v>
      </c>
      <c r="O30" s="54">
        <v>160</v>
      </c>
      <c r="P30" s="54"/>
      <c r="Q30" s="76" t="e">
        <f t="shared" si="107"/>
        <v>#DIV/0!</v>
      </c>
      <c r="R30" s="2"/>
      <c r="T30" s="107">
        <v>3300</v>
      </c>
      <c r="U30" s="107">
        <v>3800</v>
      </c>
      <c r="V30" s="107">
        <v>4800</v>
      </c>
      <c r="W30" s="107">
        <v>2000</v>
      </c>
      <c r="X30" s="107"/>
      <c r="Y30" s="77" t="s">
        <v>8</v>
      </c>
      <c r="Z30" s="48">
        <f t="shared" si="91"/>
        <v>14</v>
      </c>
      <c r="AA30" s="57">
        <f t="shared" si="92"/>
        <v>434</v>
      </c>
      <c r="AB30" s="7">
        <f t="shared" si="93"/>
        <v>240</v>
      </c>
      <c r="AC30" s="7">
        <f t="shared" si="94"/>
        <v>408000</v>
      </c>
      <c r="AD30" s="7">
        <f t="shared" si="108"/>
        <v>20</v>
      </c>
      <c r="AE30" s="7">
        <f t="shared" si="95"/>
        <v>44000</v>
      </c>
      <c r="AF30" s="7">
        <f t="shared" si="109"/>
        <v>4</v>
      </c>
      <c r="AG30" s="7">
        <f t="shared" si="96"/>
        <v>8800</v>
      </c>
      <c r="AH30" s="7">
        <f t="shared" si="110"/>
        <v>170</v>
      </c>
      <c r="AI30" s="7">
        <f t="shared" si="97"/>
        <v>238000</v>
      </c>
      <c r="AJ30" s="7">
        <f t="shared" si="111"/>
        <v>698800</v>
      </c>
      <c r="AK30" s="6">
        <f t="shared" si="112"/>
        <v>1610.1382488479262</v>
      </c>
      <c r="AL30" s="70" t="str">
        <f t="shared" si="113"/>
        <v>ON1</v>
      </c>
      <c r="AM30" s="7">
        <f t="shared" si="113"/>
        <v>160</v>
      </c>
      <c r="AN30" s="6">
        <f t="shared" si="113"/>
        <v>0</v>
      </c>
      <c r="AO30" s="76" t="e">
        <f t="shared" si="114"/>
        <v>#DIV/0!</v>
      </c>
      <c r="AP30" s="2"/>
      <c r="AR30" s="107">
        <v>1700</v>
      </c>
      <c r="AS30" s="107">
        <v>2200</v>
      </c>
      <c r="AT30" s="107">
        <v>2200</v>
      </c>
      <c r="AU30" s="107">
        <v>1400</v>
      </c>
      <c r="AV30" s="107"/>
      <c r="AW30" s="77" t="s">
        <v>8</v>
      </c>
      <c r="AX30" s="48">
        <f t="shared" si="115"/>
        <v>14</v>
      </c>
      <c r="AY30" s="57">
        <f t="shared" si="116"/>
        <v>434</v>
      </c>
      <c r="AZ30" s="54">
        <v>10</v>
      </c>
      <c r="BA30" s="7">
        <f t="shared" si="98"/>
        <v>0</v>
      </c>
      <c r="BB30" s="54">
        <v>24</v>
      </c>
      <c r="BC30" s="7">
        <f t="shared" si="99"/>
        <v>0</v>
      </c>
      <c r="BD30" s="54">
        <v>12</v>
      </c>
      <c r="BE30" s="6">
        <f t="shared" si="100"/>
        <v>0</v>
      </c>
      <c r="BF30" s="54"/>
      <c r="BG30" s="6">
        <f t="shared" si="101"/>
        <v>0</v>
      </c>
      <c r="BH30" s="6">
        <f t="shared" si="117"/>
        <v>1227200</v>
      </c>
      <c r="BI30" s="6">
        <f t="shared" si="117"/>
        <v>2827.6497695852536</v>
      </c>
      <c r="BJ30" s="6">
        <f t="shared" si="118"/>
        <v>698800</v>
      </c>
      <c r="BK30" s="7">
        <f t="shared" si="118"/>
        <v>1610.1382488479262</v>
      </c>
      <c r="BL30" s="101">
        <f t="shared" si="119"/>
        <v>1926000</v>
      </c>
      <c r="BM30" s="90">
        <f t="shared" si="119"/>
        <v>4437.7880184331798</v>
      </c>
      <c r="BN30" s="90"/>
      <c r="BO30" s="76" t="e">
        <f t="shared" si="120"/>
        <v>#DIV/0!</v>
      </c>
      <c r="BP30" s="2"/>
      <c r="BR30" s="55"/>
      <c r="BS30" s="55"/>
      <c r="BT30" s="55"/>
      <c r="BU30" s="55"/>
      <c r="BV30" s="173" t="s">
        <v>8</v>
      </c>
      <c r="BW30" s="190">
        <f t="shared" si="121"/>
        <v>14</v>
      </c>
      <c r="BX30" s="119">
        <v>283</v>
      </c>
      <c r="BY30" s="178">
        <v>713750</v>
      </c>
      <c r="BZ30" s="178">
        <f t="shared" si="102"/>
        <v>2522.0848056537102</v>
      </c>
      <c r="CA30" s="178">
        <f>416150+600</f>
        <v>416750</v>
      </c>
      <c r="CB30" s="179">
        <f t="shared" si="103"/>
        <v>1472.6148409893992</v>
      </c>
      <c r="CC30" s="178">
        <v>26950</v>
      </c>
      <c r="CD30" s="179">
        <v>0</v>
      </c>
      <c r="CE30" s="180">
        <f t="shared" si="122"/>
        <v>1157450</v>
      </c>
      <c r="CF30" s="181">
        <f t="shared" si="104"/>
        <v>4089.9293286219081</v>
      </c>
      <c r="CG30" s="181"/>
      <c r="CH30" s="182" t="e">
        <f t="shared" si="123"/>
        <v>#DIV/0!</v>
      </c>
      <c r="CJ30" s="326">
        <v>24.7</v>
      </c>
      <c r="CK30" s="326">
        <v>28.5</v>
      </c>
      <c r="CL30" s="556">
        <v>1</v>
      </c>
      <c r="CM30" s="556">
        <v>1</v>
      </c>
      <c r="CN30" s="556">
        <v>1</v>
      </c>
      <c r="CO30" s="356">
        <f t="shared" si="124"/>
        <v>1</v>
      </c>
      <c r="CQ30" s="42" t="s">
        <v>177</v>
      </c>
      <c r="CS30" s="1">
        <v>2</v>
      </c>
      <c r="CX30" s="326">
        <v>23.2</v>
      </c>
      <c r="CY30" s="326">
        <v>26.5</v>
      </c>
      <c r="CZ30" s="556">
        <v>1</v>
      </c>
      <c r="DA30" s="556">
        <v>1</v>
      </c>
      <c r="DB30" s="334">
        <v>3</v>
      </c>
      <c r="DC30" s="356">
        <f t="shared" si="125"/>
        <v>1.6666666666666667</v>
      </c>
      <c r="DE30" s="42" t="s">
        <v>177</v>
      </c>
      <c r="DG30" s="1">
        <v>2</v>
      </c>
    </row>
    <row r="31" spans="1:113" ht="23.5" customHeight="1">
      <c r="A31" s="77" t="s">
        <v>9</v>
      </c>
      <c r="B31" s="68">
        <v>15</v>
      </c>
      <c r="C31" s="57">
        <f t="shared" si="86"/>
        <v>374</v>
      </c>
      <c r="D31" s="54">
        <v>180</v>
      </c>
      <c r="E31" s="7">
        <f t="shared" si="87"/>
        <v>594000</v>
      </c>
      <c r="F31" s="54">
        <v>20</v>
      </c>
      <c r="G31" s="7">
        <f t="shared" si="88"/>
        <v>76000</v>
      </c>
      <c r="H31" s="54">
        <v>4</v>
      </c>
      <c r="I31" s="6">
        <f t="shared" si="89"/>
        <v>19200</v>
      </c>
      <c r="J31" s="54">
        <v>170</v>
      </c>
      <c r="K31" s="6">
        <f t="shared" si="90"/>
        <v>340000</v>
      </c>
      <c r="L31" s="6">
        <f t="shared" si="105"/>
        <v>1029200</v>
      </c>
      <c r="M31" s="6">
        <f t="shared" si="106"/>
        <v>2751.8716577540108</v>
      </c>
      <c r="N31" s="70" t="s">
        <v>94</v>
      </c>
      <c r="O31" s="54">
        <v>160</v>
      </c>
      <c r="P31" s="54"/>
      <c r="Q31" s="76" t="e">
        <f t="shared" si="107"/>
        <v>#DIV/0!</v>
      </c>
      <c r="R31" s="2"/>
      <c r="T31" s="107">
        <v>3300</v>
      </c>
      <c r="U31" s="107">
        <v>3800</v>
      </c>
      <c r="V31" s="107">
        <v>4800</v>
      </c>
      <c r="W31" s="107">
        <v>2000</v>
      </c>
      <c r="X31" s="107"/>
      <c r="Y31" s="77" t="s">
        <v>9</v>
      </c>
      <c r="Z31" s="48">
        <f t="shared" si="91"/>
        <v>15</v>
      </c>
      <c r="AA31" s="57">
        <f t="shared" si="92"/>
        <v>374</v>
      </c>
      <c r="AB31" s="7">
        <f t="shared" si="93"/>
        <v>180</v>
      </c>
      <c r="AC31" s="7">
        <f t="shared" si="94"/>
        <v>306000</v>
      </c>
      <c r="AD31" s="7">
        <f t="shared" si="108"/>
        <v>20</v>
      </c>
      <c r="AE31" s="7">
        <f t="shared" si="95"/>
        <v>44000</v>
      </c>
      <c r="AF31" s="7">
        <f t="shared" si="109"/>
        <v>4</v>
      </c>
      <c r="AG31" s="7">
        <f t="shared" si="96"/>
        <v>8800</v>
      </c>
      <c r="AH31" s="7">
        <f t="shared" si="110"/>
        <v>170</v>
      </c>
      <c r="AI31" s="7">
        <f t="shared" si="97"/>
        <v>238000</v>
      </c>
      <c r="AJ31" s="7">
        <f t="shared" si="111"/>
        <v>596800</v>
      </c>
      <c r="AK31" s="6">
        <f t="shared" si="112"/>
        <v>1595.7219251336899</v>
      </c>
      <c r="AL31" s="70" t="str">
        <f t="shared" si="113"/>
        <v>ON1</v>
      </c>
      <c r="AM31" s="7">
        <f t="shared" si="113"/>
        <v>160</v>
      </c>
      <c r="AN31" s="6">
        <f t="shared" si="113"/>
        <v>0</v>
      </c>
      <c r="AO31" s="76" t="e">
        <f t="shared" si="114"/>
        <v>#DIV/0!</v>
      </c>
      <c r="AP31" s="2"/>
      <c r="AR31" s="107">
        <v>1700</v>
      </c>
      <c r="AS31" s="107">
        <v>2200</v>
      </c>
      <c r="AT31" s="107">
        <v>2200</v>
      </c>
      <c r="AU31" s="107">
        <v>1400</v>
      </c>
      <c r="AV31" s="107"/>
      <c r="AW31" s="77" t="s">
        <v>9</v>
      </c>
      <c r="AX31" s="48">
        <f t="shared" si="115"/>
        <v>15</v>
      </c>
      <c r="AY31" s="57">
        <f t="shared" si="116"/>
        <v>374</v>
      </c>
      <c r="AZ31" s="54">
        <v>10</v>
      </c>
      <c r="BA31" s="7">
        <f t="shared" si="98"/>
        <v>0</v>
      </c>
      <c r="BB31" s="54">
        <v>24</v>
      </c>
      <c r="BC31" s="7">
        <f t="shared" si="99"/>
        <v>0</v>
      </c>
      <c r="BD31" s="54">
        <v>12</v>
      </c>
      <c r="BE31" s="6">
        <f t="shared" si="100"/>
        <v>0</v>
      </c>
      <c r="BF31" s="54"/>
      <c r="BG31" s="6">
        <f t="shared" si="101"/>
        <v>0</v>
      </c>
      <c r="BH31" s="6">
        <f t="shared" si="117"/>
        <v>1029200</v>
      </c>
      <c r="BI31" s="6">
        <f t="shared" si="117"/>
        <v>2751.8716577540108</v>
      </c>
      <c r="BJ31" s="6">
        <f t="shared" si="118"/>
        <v>596800</v>
      </c>
      <c r="BK31" s="7">
        <f t="shared" si="118"/>
        <v>1595.7219251336899</v>
      </c>
      <c r="BL31" s="101">
        <f t="shared" si="119"/>
        <v>1626000</v>
      </c>
      <c r="BM31" s="90">
        <f t="shared" si="119"/>
        <v>4347.5935828877009</v>
      </c>
      <c r="BN31" s="90"/>
      <c r="BO31" s="76" t="e">
        <f t="shared" si="120"/>
        <v>#DIV/0!</v>
      </c>
      <c r="BP31" s="2"/>
      <c r="BR31" s="55"/>
      <c r="BS31" s="55"/>
      <c r="BT31" s="55"/>
      <c r="BU31" s="55"/>
      <c r="BV31" s="173" t="s">
        <v>9</v>
      </c>
      <c r="BW31" s="190">
        <f t="shared" si="121"/>
        <v>15</v>
      </c>
      <c r="BX31" s="119">
        <v>610</v>
      </c>
      <c r="BY31" s="178">
        <v>1585650</v>
      </c>
      <c r="BZ31" s="178">
        <f t="shared" si="102"/>
        <v>2599.4262295081967</v>
      </c>
      <c r="CA31" s="178">
        <v>920950</v>
      </c>
      <c r="CB31" s="179">
        <f t="shared" si="103"/>
        <v>1509.7540983606557</v>
      </c>
      <c r="CC31" s="178">
        <v>43340</v>
      </c>
      <c r="CD31" s="179">
        <v>0</v>
      </c>
      <c r="CE31" s="180">
        <f t="shared" si="122"/>
        <v>2549940</v>
      </c>
      <c r="CF31" s="181">
        <f t="shared" si="104"/>
        <v>4180.2295081967213</v>
      </c>
      <c r="CG31" s="181"/>
      <c r="CH31" s="182" t="e">
        <f t="shared" si="123"/>
        <v>#DIV/0!</v>
      </c>
      <c r="CJ31" s="326">
        <v>22.3</v>
      </c>
      <c r="CK31" s="326">
        <v>27.6</v>
      </c>
      <c r="CL31" s="578">
        <v>5</v>
      </c>
      <c r="CM31" s="556">
        <v>1</v>
      </c>
      <c r="CN31" s="578">
        <v>5</v>
      </c>
      <c r="CO31" s="356">
        <f t="shared" si="124"/>
        <v>3.6666666666666665</v>
      </c>
      <c r="CQ31" s="42" t="s">
        <v>178</v>
      </c>
      <c r="CS31" s="1">
        <v>1</v>
      </c>
      <c r="CX31" s="326">
        <v>25.2</v>
      </c>
      <c r="CY31" s="326">
        <v>31.1</v>
      </c>
      <c r="CZ31" s="568">
        <v>5</v>
      </c>
      <c r="DA31" s="556">
        <v>1</v>
      </c>
      <c r="DB31" s="556">
        <v>1</v>
      </c>
      <c r="DC31" s="356">
        <f t="shared" si="125"/>
        <v>2.3333333333333335</v>
      </c>
      <c r="DE31" s="42" t="s">
        <v>178</v>
      </c>
      <c r="DG31" s="1">
        <v>1</v>
      </c>
    </row>
    <row r="32" spans="1:113" ht="23.5" customHeight="1">
      <c r="A32" s="77" t="s">
        <v>10</v>
      </c>
      <c r="B32" s="68">
        <v>16</v>
      </c>
      <c r="C32" s="57">
        <f t="shared" si="86"/>
        <v>544</v>
      </c>
      <c r="D32" s="54">
        <v>280</v>
      </c>
      <c r="E32" s="7">
        <f t="shared" si="87"/>
        <v>924000</v>
      </c>
      <c r="F32" s="54">
        <v>30</v>
      </c>
      <c r="G32" s="7">
        <f t="shared" si="88"/>
        <v>114000</v>
      </c>
      <c r="H32" s="54">
        <v>4</v>
      </c>
      <c r="I32" s="6">
        <f t="shared" si="89"/>
        <v>19200</v>
      </c>
      <c r="J32" s="54">
        <v>230</v>
      </c>
      <c r="K32" s="6">
        <f t="shared" si="90"/>
        <v>460000</v>
      </c>
      <c r="L32" s="6">
        <f t="shared" si="105"/>
        <v>1517200</v>
      </c>
      <c r="M32" s="6">
        <f t="shared" si="106"/>
        <v>2788.9705882352941</v>
      </c>
      <c r="N32" s="70" t="s">
        <v>94</v>
      </c>
      <c r="O32" s="54">
        <v>160</v>
      </c>
      <c r="P32" s="54"/>
      <c r="Q32" s="76" t="e">
        <f t="shared" si="107"/>
        <v>#DIV/0!</v>
      </c>
      <c r="R32" s="2"/>
      <c r="T32" s="107">
        <v>3300</v>
      </c>
      <c r="U32" s="107">
        <v>3800</v>
      </c>
      <c r="V32" s="107">
        <v>4800</v>
      </c>
      <c r="W32" s="107">
        <v>2000</v>
      </c>
      <c r="X32" s="107"/>
      <c r="Y32" s="77" t="s">
        <v>10</v>
      </c>
      <c r="Z32" s="48">
        <f t="shared" si="91"/>
        <v>16</v>
      </c>
      <c r="AA32" s="57">
        <f t="shared" si="92"/>
        <v>544</v>
      </c>
      <c r="AB32" s="7">
        <f t="shared" si="93"/>
        <v>280</v>
      </c>
      <c r="AC32" s="7">
        <f t="shared" si="94"/>
        <v>476000</v>
      </c>
      <c r="AD32" s="7">
        <f t="shared" si="108"/>
        <v>30</v>
      </c>
      <c r="AE32" s="7">
        <f t="shared" si="95"/>
        <v>66000</v>
      </c>
      <c r="AF32" s="7">
        <f t="shared" si="109"/>
        <v>4</v>
      </c>
      <c r="AG32" s="7">
        <f t="shared" si="96"/>
        <v>8800</v>
      </c>
      <c r="AH32" s="7">
        <f t="shared" si="110"/>
        <v>230</v>
      </c>
      <c r="AI32" s="7">
        <f t="shared" si="97"/>
        <v>322000</v>
      </c>
      <c r="AJ32" s="7">
        <f t="shared" si="111"/>
        <v>872800</v>
      </c>
      <c r="AK32" s="6">
        <f t="shared" si="112"/>
        <v>1604.4117647058824</v>
      </c>
      <c r="AL32" s="70" t="str">
        <f t="shared" si="113"/>
        <v>ON1</v>
      </c>
      <c r="AM32" s="7">
        <f t="shared" si="113"/>
        <v>160</v>
      </c>
      <c r="AN32" s="6">
        <f t="shared" si="113"/>
        <v>0</v>
      </c>
      <c r="AO32" s="76" t="e">
        <f t="shared" si="114"/>
        <v>#DIV/0!</v>
      </c>
      <c r="AP32" s="2"/>
      <c r="AR32" s="107">
        <v>1700</v>
      </c>
      <c r="AS32" s="107">
        <v>2200</v>
      </c>
      <c r="AT32" s="107">
        <v>2200</v>
      </c>
      <c r="AU32" s="107">
        <v>1400</v>
      </c>
      <c r="AV32" s="107"/>
      <c r="AW32" s="77" t="s">
        <v>10</v>
      </c>
      <c r="AX32" s="48">
        <f t="shared" si="115"/>
        <v>16</v>
      </c>
      <c r="AY32" s="57">
        <f t="shared" si="116"/>
        <v>544</v>
      </c>
      <c r="AZ32" s="54">
        <v>10</v>
      </c>
      <c r="BA32" s="7">
        <f t="shared" si="98"/>
        <v>0</v>
      </c>
      <c r="BB32" s="54">
        <v>24</v>
      </c>
      <c r="BC32" s="7">
        <f t="shared" si="99"/>
        <v>0</v>
      </c>
      <c r="BD32" s="54">
        <v>12</v>
      </c>
      <c r="BE32" s="6">
        <f t="shared" si="100"/>
        <v>0</v>
      </c>
      <c r="BF32" s="54"/>
      <c r="BG32" s="6">
        <f t="shared" si="101"/>
        <v>0</v>
      </c>
      <c r="BH32" s="6">
        <f t="shared" si="117"/>
        <v>1517200</v>
      </c>
      <c r="BI32" s="6">
        <f t="shared" si="117"/>
        <v>2788.9705882352941</v>
      </c>
      <c r="BJ32" s="6">
        <f t="shared" si="118"/>
        <v>872800</v>
      </c>
      <c r="BK32" s="7">
        <f t="shared" si="118"/>
        <v>1604.4117647058824</v>
      </c>
      <c r="BL32" s="101">
        <f t="shared" si="119"/>
        <v>2390000</v>
      </c>
      <c r="BM32" s="90">
        <f t="shared" si="119"/>
        <v>4393.3823529411766</v>
      </c>
      <c r="BN32" s="90"/>
      <c r="BO32" s="76" t="e">
        <f t="shared" si="120"/>
        <v>#DIV/0!</v>
      </c>
      <c r="BP32" s="2"/>
      <c r="BR32" s="55"/>
      <c r="BS32" s="55"/>
      <c r="BT32" s="55"/>
      <c r="BU32" s="55"/>
      <c r="BV32" s="173" t="s">
        <v>10</v>
      </c>
      <c r="BW32" s="190">
        <f t="shared" si="121"/>
        <v>16</v>
      </c>
      <c r="BX32" s="119">
        <v>628</v>
      </c>
      <c r="BY32" s="178">
        <v>1747950</v>
      </c>
      <c r="BZ32" s="178">
        <f t="shared" si="102"/>
        <v>2783.3598726114651</v>
      </c>
      <c r="CA32" s="178">
        <v>997050</v>
      </c>
      <c r="CB32" s="179">
        <f t="shared" si="103"/>
        <v>1587.6592356687897</v>
      </c>
      <c r="CC32" s="178">
        <v>34430</v>
      </c>
      <c r="CD32" s="179">
        <v>2970</v>
      </c>
      <c r="CE32" s="180">
        <f t="shared" si="122"/>
        <v>2782400</v>
      </c>
      <c r="CF32" s="181">
        <f t="shared" si="104"/>
        <v>4430.5732484076434</v>
      </c>
      <c r="CG32" s="181"/>
      <c r="CH32" s="182" t="e">
        <f t="shared" si="123"/>
        <v>#DIV/0!</v>
      </c>
      <c r="CJ32" s="326">
        <v>23</v>
      </c>
      <c r="CK32" s="326">
        <v>29.3</v>
      </c>
      <c r="CL32" s="579">
        <v>3</v>
      </c>
      <c r="CM32" s="579">
        <v>3</v>
      </c>
      <c r="CN32" s="579">
        <v>3</v>
      </c>
      <c r="CO32" s="356">
        <f t="shared" si="124"/>
        <v>3</v>
      </c>
      <c r="CQ32" s="42" t="s">
        <v>183</v>
      </c>
      <c r="CS32" s="1">
        <v>0</v>
      </c>
      <c r="CX32" s="326">
        <v>23.4</v>
      </c>
      <c r="CY32" s="326">
        <v>31</v>
      </c>
      <c r="CZ32" s="334">
        <v>3</v>
      </c>
      <c r="DA32" s="556">
        <v>1</v>
      </c>
      <c r="DB32" s="334">
        <v>3</v>
      </c>
      <c r="DC32" s="356">
        <f t="shared" si="125"/>
        <v>2.3333333333333335</v>
      </c>
      <c r="DE32" s="42" t="s">
        <v>183</v>
      </c>
      <c r="DG32" s="1">
        <v>0</v>
      </c>
    </row>
    <row r="33" spans="1:113" ht="23.5" customHeight="1" thickBot="1">
      <c r="A33" s="78" t="s">
        <v>11</v>
      </c>
      <c r="B33" s="68">
        <v>17</v>
      </c>
      <c r="C33" s="57">
        <f t="shared" si="86"/>
        <v>544</v>
      </c>
      <c r="D33" s="54">
        <v>280</v>
      </c>
      <c r="E33" s="7">
        <f t="shared" si="87"/>
        <v>924000</v>
      </c>
      <c r="F33" s="54">
        <v>30</v>
      </c>
      <c r="G33" s="7">
        <f t="shared" si="88"/>
        <v>114000</v>
      </c>
      <c r="H33" s="54">
        <v>4</v>
      </c>
      <c r="I33" s="6">
        <f t="shared" si="89"/>
        <v>19200</v>
      </c>
      <c r="J33" s="54">
        <v>230</v>
      </c>
      <c r="K33" s="6">
        <f t="shared" si="90"/>
        <v>460000</v>
      </c>
      <c r="L33" s="6">
        <f t="shared" si="105"/>
        <v>1517200</v>
      </c>
      <c r="M33" s="6">
        <f t="shared" si="106"/>
        <v>2788.9705882352941</v>
      </c>
      <c r="N33" s="70" t="s">
        <v>92</v>
      </c>
      <c r="O33" s="54">
        <v>180</v>
      </c>
      <c r="P33" s="54"/>
      <c r="Q33" s="76" t="e">
        <f t="shared" si="107"/>
        <v>#DIV/0!</v>
      </c>
      <c r="R33" s="2"/>
      <c r="T33" s="107">
        <v>3300</v>
      </c>
      <c r="U33" s="107">
        <v>3800</v>
      </c>
      <c r="V33" s="107">
        <v>4800</v>
      </c>
      <c r="W33" s="107">
        <v>2000</v>
      </c>
      <c r="X33" s="107"/>
      <c r="Y33" s="78" t="s">
        <v>11</v>
      </c>
      <c r="Z33" s="48">
        <f t="shared" si="91"/>
        <v>17</v>
      </c>
      <c r="AA33" s="57">
        <f t="shared" si="92"/>
        <v>544</v>
      </c>
      <c r="AB33" s="7">
        <f t="shared" si="93"/>
        <v>280</v>
      </c>
      <c r="AC33" s="7">
        <f t="shared" si="94"/>
        <v>476000</v>
      </c>
      <c r="AD33" s="7">
        <f t="shared" si="108"/>
        <v>30</v>
      </c>
      <c r="AE33" s="7">
        <f t="shared" si="95"/>
        <v>66000</v>
      </c>
      <c r="AF33" s="7">
        <f t="shared" si="109"/>
        <v>4</v>
      </c>
      <c r="AG33" s="7">
        <f t="shared" si="96"/>
        <v>8800</v>
      </c>
      <c r="AH33" s="7">
        <f t="shared" si="110"/>
        <v>230</v>
      </c>
      <c r="AI33" s="7">
        <f t="shared" si="97"/>
        <v>322000</v>
      </c>
      <c r="AJ33" s="7">
        <f t="shared" si="111"/>
        <v>872800</v>
      </c>
      <c r="AK33" s="6">
        <f t="shared" si="112"/>
        <v>1604.4117647058824</v>
      </c>
      <c r="AL33" s="70" t="str">
        <f t="shared" si="113"/>
        <v>TOP1</v>
      </c>
      <c r="AM33" s="7">
        <f t="shared" si="113"/>
        <v>180</v>
      </c>
      <c r="AN33" s="6">
        <f t="shared" si="113"/>
        <v>0</v>
      </c>
      <c r="AO33" s="76" t="e">
        <f t="shared" si="114"/>
        <v>#DIV/0!</v>
      </c>
      <c r="AP33" s="2"/>
      <c r="AR33" s="107">
        <v>1700</v>
      </c>
      <c r="AS33" s="107">
        <v>2200</v>
      </c>
      <c r="AT33" s="107">
        <v>2200</v>
      </c>
      <c r="AU33" s="107">
        <v>1400</v>
      </c>
      <c r="AV33" s="107"/>
      <c r="AW33" s="78" t="s">
        <v>11</v>
      </c>
      <c r="AX33" s="48">
        <f t="shared" si="115"/>
        <v>17</v>
      </c>
      <c r="AY33" s="57">
        <f t="shared" si="116"/>
        <v>544</v>
      </c>
      <c r="AZ33" s="54">
        <v>10</v>
      </c>
      <c r="BA33" s="7">
        <f t="shared" si="98"/>
        <v>0</v>
      </c>
      <c r="BB33" s="54">
        <v>28</v>
      </c>
      <c r="BC33" s="7">
        <f t="shared" si="99"/>
        <v>0</v>
      </c>
      <c r="BD33" s="54">
        <v>12</v>
      </c>
      <c r="BE33" s="6">
        <f t="shared" si="100"/>
        <v>0</v>
      </c>
      <c r="BF33" s="54"/>
      <c r="BG33" s="6">
        <f t="shared" si="101"/>
        <v>0</v>
      </c>
      <c r="BH33" s="6">
        <f t="shared" si="117"/>
        <v>1517200</v>
      </c>
      <c r="BI33" s="6">
        <f t="shared" si="117"/>
        <v>2788.9705882352941</v>
      </c>
      <c r="BJ33" s="6">
        <f t="shared" si="118"/>
        <v>872800</v>
      </c>
      <c r="BK33" s="7">
        <f t="shared" si="118"/>
        <v>1604.4117647058824</v>
      </c>
      <c r="BL33" s="101">
        <f t="shared" si="119"/>
        <v>2390000</v>
      </c>
      <c r="BM33" s="90">
        <f t="shared" si="119"/>
        <v>4393.3823529411766</v>
      </c>
      <c r="BN33" s="90"/>
      <c r="BO33" s="76" t="e">
        <f t="shared" si="120"/>
        <v>#DIV/0!</v>
      </c>
      <c r="BP33" s="2"/>
      <c r="BR33" s="55"/>
      <c r="BS33" s="55"/>
      <c r="BT33" s="55"/>
      <c r="BU33" s="55"/>
      <c r="BV33" s="183" t="s">
        <v>11</v>
      </c>
      <c r="BW33" s="190">
        <f t="shared" si="121"/>
        <v>17</v>
      </c>
      <c r="BX33" s="119">
        <v>479</v>
      </c>
      <c r="BY33" s="178">
        <v>1393000</v>
      </c>
      <c r="BZ33" s="178">
        <f t="shared" si="102"/>
        <v>2908.1419624217119</v>
      </c>
      <c r="CA33" s="178">
        <v>745750</v>
      </c>
      <c r="CB33" s="179">
        <f t="shared" si="103"/>
        <v>1556.8893528183717</v>
      </c>
      <c r="CC33" s="178">
        <v>28050</v>
      </c>
      <c r="CD33" s="179">
        <v>5940</v>
      </c>
      <c r="CE33" s="180">
        <f t="shared" si="122"/>
        <v>2172740</v>
      </c>
      <c r="CF33" s="181">
        <f t="shared" si="104"/>
        <v>4535.991649269311</v>
      </c>
      <c r="CG33" s="181"/>
      <c r="CH33" s="182" t="e">
        <f t="shared" si="123"/>
        <v>#DIV/0!</v>
      </c>
      <c r="CJ33" s="327">
        <v>23.2</v>
      </c>
      <c r="CK33" s="327">
        <v>27.6</v>
      </c>
      <c r="CL33" s="580">
        <v>3</v>
      </c>
      <c r="CM33" s="579">
        <v>3</v>
      </c>
      <c r="CN33" s="578">
        <v>5</v>
      </c>
      <c r="CO33" s="357">
        <f t="shared" si="124"/>
        <v>3.6666666666666665</v>
      </c>
      <c r="CQ33" s="1" t="s">
        <v>186</v>
      </c>
      <c r="CX33" s="327">
        <v>22.9</v>
      </c>
      <c r="CY33" s="327">
        <v>32.200000000000003</v>
      </c>
      <c r="CZ33" s="335">
        <v>3</v>
      </c>
      <c r="DA33" s="334">
        <v>3</v>
      </c>
      <c r="DB33" s="568">
        <v>5</v>
      </c>
      <c r="DC33" s="357">
        <f t="shared" si="125"/>
        <v>3.6666666666666665</v>
      </c>
      <c r="DE33" s="1" t="s">
        <v>186</v>
      </c>
    </row>
    <row r="34" spans="1:113" ht="39" customHeight="1" thickTop="1" thickBot="1">
      <c r="A34" s="1513" t="s">
        <v>16</v>
      </c>
      <c r="B34" s="1514"/>
      <c r="C34" s="61">
        <f>SUM(C27:C33)</f>
        <v>3308</v>
      </c>
      <c r="D34" s="61">
        <f>SUM(D27:D33)</f>
        <v>1760</v>
      </c>
      <c r="E34" s="61">
        <f t="shared" ref="E34:J34" si="126">SUM(E27:E33)</f>
        <v>5808000</v>
      </c>
      <c r="F34" s="61">
        <f t="shared" si="126"/>
        <v>160</v>
      </c>
      <c r="G34" s="61">
        <f t="shared" si="126"/>
        <v>608000</v>
      </c>
      <c r="H34" s="61">
        <f t="shared" si="126"/>
        <v>28</v>
      </c>
      <c r="I34" s="61">
        <f t="shared" si="126"/>
        <v>134400</v>
      </c>
      <c r="J34" s="61">
        <f t="shared" si="126"/>
        <v>1360</v>
      </c>
      <c r="K34" s="61">
        <f>SUM(K27:K33)</f>
        <v>2720000</v>
      </c>
      <c r="L34" s="61">
        <f>SUM(L27:L33)</f>
        <v>9270400</v>
      </c>
      <c r="M34" s="61">
        <f>L34/C34</f>
        <v>2802.4183796856105</v>
      </c>
      <c r="N34" s="86"/>
      <c r="O34" s="61">
        <f>SUM(O27:O33)</f>
        <v>1200</v>
      </c>
      <c r="P34" s="61">
        <f>SUM(P27:P33)</f>
        <v>0</v>
      </c>
      <c r="Q34" s="76" t="e">
        <f t="shared" si="107"/>
        <v>#DIV/0!</v>
      </c>
      <c r="R34" s="45"/>
      <c r="T34" s="105" t="s">
        <v>48</v>
      </c>
      <c r="U34" s="108" t="e">
        <f>C34/W34</f>
        <v>#DIV/0!</v>
      </c>
      <c r="V34" s="106" t="s">
        <v>49</v>
      </c>
      <c r="W34" s="114">
        <v>0</v>
      </c>
      <c r="Y34" s="1513" t="s">
        <v>16</v>
      </c>
      <c r="Z34" s="1514"/>
      <c r="AA34" s="88">
        <f>SUM(AA27:AA33)</f>
        <v>3308</v>
      </c>
      <c r="AB34" s="88">
        <f>SUM(AB27:AB33)</f>
        <v>1760</v>
      </c>
      <c r="AC34" s="88">
        <f t="shared" ref="AC34:AH34" si="127">SUM(AC27:AC33)</f>
        <v>2992000</v>
      </c>
      <c r="AD34" s="88">
        <f t="shared" si="127"/>
        <v>160</v>
      </c>
      <c r="AE34" s="88">
        <f t="shared" si="127"/>
        <v>352000</v>
      </c>
      <c r="AF34" s="88">
        <f t="shared" si="127"/>
        <v>28</v>
      </c>
      <c r="AG34" s="88">
        <f t="shared" si="127"/>
        <v>61600</v>
      </c>
      <c r="AH34" s="88">
        <f t="shared" si="127"/>
        <v>1360</v>
      </c>
      <c r="AI34" s="88">
        <f>SUM(AI27:AI33)</f>
        <v>1904000</v>
      </c>
      <c r="AJ34" s="88">
        <f>SUM(AJ27:AJ33)</f>
        <v>5309600</v>
      </c>
      <c r="AK34" s="61">
        <f>AJ34/AA34</f>
        <v>1605.0785973397824</v>
      </c>
      <c r="AL34" s="86"/>
      <c r="AM34" s="61">
        <f>SUM(AM27:AM33)</f>
        <v>1200</v>
      </c>
      <c r="AN34" s="61">
        <f>SUM(AN27:AN33)</f>
        <v>0</v>
      </c>
      <c r="AO34" s="76" t="e">
        <f>(AJ34+BH34)/AN34</f>
        <v>#DIV/0!</v>
      </c>
      <c r="AP34" s="45"/>
      <c r="AR34" s="105" t="s">
        <v>48</v>
      </c>
      <c r="AS34" s="108" t="e">
        <f>AA34/AU34</f>
        <v>#DIV/0!</v>
      </c>
      <c r="AT34" s="106" t="s">
        <v>49</v>
      </c>
      <c r="AU34" s="105">
        <f>W34</f>
        <v>0</v>
      </c>
      <c r="AW34" s="1513" t="s">
        <v>16</v>
      </c>
      <c r="AX34" s="1514"/>
      <c r="AY34" s="57">
        <f t="shared" si="116"/>
        <v>3308</v>
      </c>
      <c r="AZ34" s="61">
        <f>SUM(AZ27:AZ33)</f>
        <v>84</v>
      </c>
      <c r="BA34" s="61">
        <f t="shared" ref="BA34:BF34" si="128">SUM(BA27:BA33)</f>
        <v>0</v>
      </c>
      <c r="BB34" s="61">
        <f t="shared" si="128"/>
        <v>120</v>
      </c>
      <c r="BC34" s="61">
        <f t="shared" si="128"/>
        <v>0</v>
      </c>
      <c r="BD34" s="61">
        <f t="shared" si="128"/>
        <v>60</v>
      </c>
      <c r="BE34" s="61">
        <f t="shared" si="128"/>
        <v>0</v>
      </c>
      <c r="BF34" s="61">
        <f t="shared" si="128"/>
        <v>0</v>
      </c>
      <c r="BG34" s="61">
        <f>SUM(BG27:BG33)</f>
        <v>0</v>
      </c>
      <c r="BH34" s="6">
        <f t="shared" si="117"/>
        <v>9270400</v>
      </c>
      <c r="BI34" s="6">
        <f t="shared" si="117"/>
        <v>2802.4183796856105</v>
      </c>
      <c r="BJ34" s="6">
        <f t="shared" si="118"/>
        <v>5309600</v>
      </c>
      <c r="BK34" s="7">
        <f t="shared" si="118"/>
        <v>1605.0785973397824</v>
      </c>
      <c r="BL34" s="101">
        <f>SUM(BL27:BL33)</f>
        <v>14580000</v>
      </c>
      <c r="BM34" s="90">
        <f>BI34+BK34</f>
        <v>4407.4969770253929</v>
      </c>
      <c r="BN34" s="91"/>
      <c r="BO34" s="76" t="e">
        <f t="shared" si="120"/>
        <v>#DIV/0!</v>
      </c>
      <c r="BP34" s="45"/>
      <c r="BR34" s="42" t="s">
        <v>48</v>
      </c>
      <c r="BS34" s="59" t="e">
        <f>AY34/BU34</f>
        <v>#DIV/0!</v>
      </c>
      <c r="BT34" s="60" t="s">
        <v>49</v>
      </c>
      <c r="BU34" s="42">
        <f>W34</f>
        <v>0</v>
      </c>
      <c r="BV34" s="1515" t="s">
        <v>16</v>
      </c>
      <c r="BW34" s="1486"/>
      <c r="BX34" s="180">
        <f>SUM(BX27:BX33)</f>
        <v>3477</v>
      </c>
      <c r="BY34" s="180">
        <f>SUM(BY27:BY33)</f>
        <v>9611200</v>
      </c>
      <c r="BZ34" s="180">
        <f t="shared" si="102"/>
        <v>2764.2220304860512</v>
      </c>
      <c r="CA34" s="180">
        <f>SUM(CA27:CA33)</f>
        <v>5246580</v>
      </c>
      <c r="CB34" s="119">
        <f t="shared" si="103"/>
        <v>1508.9387402933564</v>
      </c>
      <c r="CC34" s="180">
        <f>SUM(CC27:CC33)</f>
        <v>233860</v>
      </c>
      <c r="CD34" s="371">
        <f>SUM(CD27:CD33)</f>
        <v>17820</v>
      </c>
      <c r="CE34" s="101">
        <f t="shared" si="122"/>
        <v>15109460</v>
      </c>
      <c r="CF34" s="186">
        <f t="shared" si="104"/>
        <v>4345.5450100661492</v>
      </c>
      <c r="CG34" s="186">
        <f>SUM(CG27:CG33)</f>
        <v>0</v>
      </c>
      <c r="CH34" s="182" t="e">
        <f t="shared" si="123"/>
        <v>#DIV/0!</v>
      </c>
      <c r="CI34" s="340">
        <v>7</v>
      </c>
      <c r="CJ34" s="386">
        <f>SUM(CJ27:CJ33)/CI34</f>
        <v>23.471428571428572</v>
      </c>
      <c r="CK34" s="387">
        <f>SUM(CK27:CK33)/CI34</f>
        <v>29.285714285714285</v>
      </c>
      <c r="CL34" s="403">
        <f>SUM(CL27:CL33)/CI34</f>
        <v>3</v>
      </c>
      <c r="CM34" s="403">
        <f>SUM(CM27:CM33)/CI34</f>
        <v>2.4285714285714284</v>
      </c>
      <c r="CN34" s="403">
        <f>SUM(CN27:CN33)/CI34</f>
        <v>3.2857142857142856</v>
      </c>
      <c r="CO34" s="404">
        <f>SUM(CL34:CN34)/3</f>
        <v>2.9047619047619051</v>
      </c>
      <c r="CP34" s="340">
        <v>13</v>
      </c>
      <c r="CQ34" s="1457">
        <f>CE34/CI34</f>
        <v>2158494.2857142859</v>
      </c>
      <c r="CR34" s="1458"/>
      <c r="CS34" s="1458"/>
      <c r="CT34" s="1458"/>
      <c r="CU34" s="1459"/>
      <c r="CV34" s="570"/>
      <c r="CW34" s="368">
        <v>7</v>
      </c>
      <c r="CX34" s="386">
        <f>SUM(CX27:CX33)/CW34</f>
        <v>23.400000000000002</v>
      </c>
      <c r="CY34" s="395">
        <f>SUM(CY27:CY33)/CW34</f>
        <v>30.285714285714285</v>
      </c>
      <c r="CZ34" s="403">
        <f>SUM(CZ27:CZ33)/CW34</f>
        <v>3.5714285714285716</v>
      </c>
      <c r="DA34" s="403">
        <f>SUM(DA27:DA33)/CW34</f>
        <v>2.4285714285714284</v>
      </c>
      <c r="DB34" s="403">
        <f>SUM(DB27:DB33)/CW34</f>
        <v>3.2857142857142856</v>
      </c>
      <c r="DC34" s="404">
        <f>SUM(CZ34:DB34)/3</f>
        <v>3.0952380952380949</v>
      </c>
      <c r="DD34" s="340">
        <v>13</v>
      </c>
      <c r="DE34" s="1457">
        <f>CR34/CW34</f>
        <v>0</v>
      </c>
      <c r="DF34" s="1458"/>
      <c r="DG34" s="1458"/>
      <c r="DH34" s="1458"/>
      <c r="DI34" s="1459"/>
    </row>
    <row r="35" spans="1:113"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3"/>
      <c r="CJ35" s="1420" t="str">
        <f>BV35</f>
        <v>4th week</v>
      </c>
      <c r="CK35" s="1420"/>
      <c r="CL35" s="1420"/>
      <c r="CM35" s="1420"/>
      <c r="CN35" s="1420"/>
      <c r="CO35" s="1420"/>
      <c r="CX35" s="1420" t="str">
        <f>CJ35</f>
        <v>4th week</v>
      </c>
      <c r="CY35" s="1420"/>
      <c r="CZ35" s="1420"/>
      <c r="DA35" s="1420"/>
      <c r="DB35" s="1420"/>
      <c r="DC35" s="1420"/>
    </row>
    <row r="36" spans="1:113"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129</v>
      </c>
      <c r="CH36" s="176" t="s">
        <v>128</v>
      </c>
      <c r="CJ36" s="331" t="s">
        <v>172</v>
      </c>
      <c r="CK36" s="332" t="s">
        <v>173</v>
      </c>
      <c r="CL36" s="65" t="s">
        <v>174</v>
      </c>
      <c r="CM36" s="65" t="s">
        <v>175</v>
      </c>
      <c r="CN36" s="65" t="s">
        <v>176</v>
      </c>
      <c r="CO36" s="333" t="s">
        <v>184</v>
      </c>
      <c r="CQ36" s="1" t="s">
        <v>179</v>
      </c>
      <c r="CS36" s="46" t="s">
        <v>182</v>
      </c>
      <c r="CX36" s="331" t="s">
        <v>172</v>
      </c>
      <c r="CY36" s="332" t="s">
        <v>173</v>
      </c>
      <c r="CZ36" s="65" t="s">
        <v>174</v>
      </c>
      <c r="DA36" s="65" t="s">
        <v>175</v>
      </c>
      <c r="DB36" s="65" t="s">
        <v>176</v>
      </c>
      <c r="DC36" s="333" t="s">
        <v>184</v>
      </c>
      <c r="DE36" s="1" t="s">
        <v>179</v>
      </c>
      <c r="DG36" s="46" t="s">
        <v>182</v>
      </c>
    </row>
    <row r="37" spans="1:113" ht="23.5" customHeight="1">
      <c r="A37" s="75" t="s">
        <v>5</v>
      </c>
      <c r="B37" s="68">
        <v>18</v>
      </c>
      <c r="C37" s="57">
        <f t="shared" ref="C37:C43" si="129">D37+F37+H37+J37</f>
        <v>424</v>
      </c>
      <c r="D37" s="54">
        <v>220</v>
      </c>
      <c r="E37" s="7">
        <f t="shared" ref="E37:E43" si="130">D37*T37</f>
        <v>726000</v>
      </c>
      <c r="F37" s="54">
        <v>20</v>
      </c>
      <c r="G37" s="7">
        <f t="shared" ref="G37:G43" si="131">F37*U37</f>
        <v>76000</v>
      </c>
      <c r="H37" s="54">
        <v>4</v>
      </c>
      <c r="I37" s="6">
        <f t="shared" ref="I37:I43" si="132">H37*V37</f>
        <v>19200</v>
      </c>
      <c r="J37" s="54">
        <v>180</v>
      </c>
      <c r="K37" s="6">
        <f t="shared" ref="K37:K43" si="133">J37*W37</f>
        <v>360000</v>
      </c>
      <c r="L37" s="6">
        <f>E37+G37+I37+K37</f>
        <v>1181200</v>
      </c>
      <c r="M37" s="6">
        <f>L37/C37</f>
        <v>2785.8490566037735</v>
      </c>
      <c r="N37" s="70" t="s">
        <v>93</v>
      </c>
      <c r="O37" s="54">
        <v>170</v>
      </c>
      <c r="P37" s="54"/>
      <c r="Q37" s="76" t="e">
        <f>L37/P37</f>
        <v>#DIV/0!</v>
      </c>
      <c r="R37" s="2"/>
      <c r="T37" s="107">
        <v>3300</v>
      </c>
      <c r="U37" s="107">
        <v>3800</v>
      </c>
      <c r="V37" s="107">
        <v>4800</v>
      </c>
      <c r="W37" s="107">
        <v>2000</v>
      </c>
      <c r="X37" s="107"/>
      <c r="Y37" s="75" t="s">
        <v>5</v>
      </c>
      <c r="Z37" s="48">
        <f t="shared" ref="Z37:Z43" si="134">B37</f>
        <v>18</v>
      </c>
      <c r="AA37" s="57">
        <f t="shared" ref="AA37:AA43" si="135">AB37+AD37+AF37+AH37</f>
        <v>424</v>
      </c>
      <c r="AB37" s="7">
        <f t="shared" ref="AB37:AB43" si="136">D37</f>
        <v>220</v>
      </c>
      <c r="AC37" s="7">
        <f t="shared" ref="AC37:AC43" si="137">AB37*AR37</f>
        <v>374000</v>
      </c>
      <c r="AD37" s="7">
        <f>F37</f>
        <v>20</v>
      </c>
      <c r="AE37" s="7">
        <f t="shared" ref="AE37:AE43" si="138">AD37*AS37</f>
        <v>44000</v>
      </c>
      <c r="AF37" s="7">
        <f>H37</f>
        <v>4</v>
      </c>
      <c r="AG37" s="7">
        <f t="shared" ref="AG37:AG43" si="139">AF37*AT37</f>
        <v>8800</v>
      </c>
      <c r="AH37" s="7">
        <f>J37</f>
        <v>180</v>
      </c>
      <c r="AI37" s="7">
        <f t="shared" ref="AI37:AI43" si="140">AH37*AU37</f>
        <v>252000</v>
      </c>
      <c r="AJ37" s="7">
        <f>AC37+AE37+AG37+AI37</f>
        <v>678800</v>
      </c>
      <c r="AK37" s="6">
        <f>AJ37/AA37</f>
        <v>1600.9433962264152</v>
      </c>
      <c r="AL37" s="70" t="str">
        <f>N37</f>
        <v>TOP2</v>
      </c>
      <c r="AM37" s="7">
        <f>O37</f>
        <v>170</v>
      </c>
      <c r="AN37" s="6">
        <f>P37</f>
        <v>0</v>
      </c>
      <c r="AO37" s="76" t="e">
        <f>(AJ37+BH37)/AN37</f>
        <v>#DIV/0!</v>
      </c>
      <c r="AP37" s="2"/>
      <c r="AR37" s="107">
        <v>1700</v>
      </c>
      <c r="AS37" s="107">
        <v>2200</v>
      </c>
      <c r="AT37" s="107">
        <v>2200</v>
      </c>
      <c r="AU37" s="107">
        <v>1400</v>
      </c>
      <c r="AV37" s="107"/>
      <c r="AW37" s="75" t="s">
        <v>5</v>
      </c>
      <c r="AX37" s="48">
        <f>B37</f>
        <v>18</v>
      </c>
      <c r="AY37" s="57">
        <f>C37</f>
        <v>424</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1181200</v>
      </c>
      <c r="BI37" s="6">
        <f>M37</f>
        <v>2785.8490566037735</v>
      </c>
      <c r="BJ37" s="6">
        <f>AJ37</f>
        <v>678800</v>
      </c>
      <c r="BK37" s="7">
        <f>AK37</f>
        <v>1600.9433962264152</v>
      </c>
      <c r="BL37" s="101">
        <f>BH37+BJ37</f>
        <v>1860000</v>
      </c>
      <c r="BM37" s="90">
        <f>BI37+BK37</f>
        <v>4386.7924528301883</v>
      </c>
      <c r="BN37" s="90"/>
      <c r="BO37" s="76" t="e">
        <f>Q37+AO37</f>
        <v>#DIV/0!</v>
      </c>
      <c r="BP37" s="2"/>
      <c r="BR37" s="55"/>
      <c r="BS37" s="55"/>
      <c r="BT37" s="55"/>
      <c r="BU37" s="55"/>
      <c r="BV37" s="177" t="s">
        <v>5</v>
      </c>
      <c r="BW37" s="190">
        <f>AX37</f>
        <v>18</v>
      </c>
      <c r="BX37" s="119">
        <v>478</v>
      </c>
      <c r="BY37" s="178">
        <v>1149200</v>
      </c>
      <c r="BZ37" s="178">
        <f t="shared" ref="BZ37:BZ44" si="145">BY37/BX37</f>
        <v>2404.1841004184103</v>
      </c>
      <c r="CA37" s="178">
        <v>648950</v>
      </c>
      <c r="CB37" s="179">
        <f t="shared" ref="CB37:CB44" si="146">CA37/BX37</f>
        <v>1357.6359832635983</v>
      </c>
      <c r="CC37" s="178">
        <v>15400</v>
      </c>
      <c r="CD37" s="179">
        <v>5940</v>
      </c>
      <c r="CE37" s="180">
        <f>BY37+CA37+CC37+CD37</f>
        <v>1819490</v>
      </c>
      <c r="CF37" s="181">
        <f t="shared" ref="CF37:CF44" si="147">CE37/BX37</f>
        <v>3806.4644351464435</v>
      </c>
      <c r="CG37" s="181"/>
      <c r="CH37" s="182" t="e">
        <f>CE37/CG37</f>
        <v>#DIV/0!</v>
      </c>
      <c r="CJ37" s="326">
        <v>22</v>
      </c>
      <c r="CK37" s="326">
        <v>25.8</v>
      </c>
      <c r="CL37" s="578">
        <v>5</v>
      </c>
      <c r="CM37" s="578">
        <v>5</v>
      </c>
      <c r="CN37" s="578">
        <v>5</v>
      </c>
      <c r="CO37" s="356">
        <f>SUM(CL37:CN37)/3</f>
        <v>5</v>
      </c>
      <c r="CQ37" s="355" t="s">
        <v>180</v>
      </c>
      <c r="CR37" s="3"/>
      <c r="CS37" s="354">
        <v>5</v>
      </c>
      <c r="CX37" s="326">
        <v>24.4</v>
      </c>
      <c r="CY37" s="326">
        <v>29.8</v>
      </c>
      <c r="CZ37" s="556">
        <v>1</v>
      </c>
      <c r="DA37" s="568">
        <v>5</v>
      </c>
      <c r="DB37" s="334">
        <v>3</v>
      </c>
      <c r="DC37" s="356">
        <f>SUM(CZ37:DB37)/3</f>
        <v>3</v>
      </c>
      <c r="DE37" s="355" t="s">
        <v>180</v>
      </c>
      <c r="DF37" s="3"/>
      <c r="DG37" s="354">
        <v>5</v>
      </c>
    </row>
    <row r="38" spans="1:113" ht="23.5" customHeight="1">
      <c r="A38" s="77" t="s">
        <v>6</v>
      </c>
      <c r="B38" s="68">
        <v>19</v>
      </c>
      <c r="C38" s="57">
        <f t="shared" si="129"/>
        <v>324</v>
      </c>
      <c r="D38" s="54">
        <v>150</v>
      </c>
      <c r="E38" s="7">
        <f t="shared" si="130"/>
        <v>495000</v>
      </c>
      <c r="F38" s="54">
        <v>20</v>
      </c>
      <c r="G38" s="7">
        <f t="shared" si="131"/>
        <v>76000</v>
      </c>
      <c r="H38" s="54">
        <v>4</v>
      </c>
      <c r="I38" s="6">
        <f t="shared" si="132"/>
        <v>19200</v>
      </c>
      <c r="J38" s="54">
        <v>150</v>
      </c>
      <c r="K38" s="6">
        <f t="shared" si="133"/>
        <v>300000</v>
      </c>
      <c r="L38" s="6">
        <f t="shared" ref="L38:L43" si="148">E38+G38+I38+K38</f>
        <v>890200</v>
      </c>
      <c r="M38" s="6">
        <f t="shared" ref="M38:M43" si="149">L38/C38</f>
        <v>2747.5308641975307</v>
      </c>
      <c r="N38" s="70" t="s">
        <v>96</v>
      </c>
      <c r="O38" s="54">
        <v>150</v>
      </c>
      <c r="P38" s="54"/>
      <c r="Q38" s="76" t="e">
        <f t="shared" ref="Q38:Q44" si="150">L38/P38</f>
        <v>#DIV/0!</v>
      </c>
      <c r="R38" s="2"/>
      <c r="T38" s="107">
        <v>3300</v>
      </c>
      <c r="U38" s="107">
        <v>3800</v>
      </c>
      <c r="V38" s="107">
        <v>4800</v>
      </c>
      <c r="W38" s="107">
        <v>2000</v>
      </c>
      <c r="X38" s="107"/>
      <c r="Y38" s="77" t="s">
        <v>6</v>
      </c>
      <c r="Z38" s="48">
        <f t="shared" si="134"/>
        <v>19</v>
      </c>
      <c r="AA38" s="57">
        <f t="shared" si="135"/>
        <v>324</v>
      </c>
      <c r="AB38" s="7">
        <f t="shared" si="136"/>
        <v>150</v>
      </c>
      <c r="AC38" s="7">
        <f t="shared" si="137"/>
        <v>255000</v>
      </c>
      <c r="AD38" s="7">
        <f t="shared" ref="AD38:AD43" si="151">F38</f>
        <v>20</v>
      </c>
      <c r="AE38" s="7">
        <f t="shared" si="138"/>
        <v>44000</v>
      </c>
      <c r="AF38" s="7">
        <f t="shared" ref="AF38:AF43" si="152">H38</f>
        <v>4</v>
      </c>
      <c r="AG38" s="7">
        <f t="shared" si="139"/>
        <v>8800</v>
      </c>
      <c r="AH38" s="7">
        <f t="shared" ref="AH38:AH43" si="153">J38</f>
        <v>150</v>
      </c>
      <c r="AI38" s="7">
        <f t="shared" si="140"/>
        <v>210000</v>
      </c>
      <c r="AJ38" s="7">
        <f t="shared" ref="AJ38:AJ43" si="154">AC38+AE38+AG38+AI38</f>
        <v>517800</v>
      </c>
      <c r="AK38" s="6">
        <f t="shared" ref="AK38:AK43" si="155">AJ38/AA38</f>
        <v>1598.148148148148</v>
      </c>
      <c r="AL38" s="70" t="str">
        <f t="shared" ref="AL38:AN43" si="156">N38</f>
        <v>ON2</v>
      </c>
      <c r="AM38" s="7">
        <f t="shared" si="156"/>
        <v>150</v>
      </c>
      <c r="AN38" s="6">
        <f t="shared" si="156"/>
        <v>0</v>
      </c>
      <c r="AO38" s="76" t="e">
        <f t="shared" ref="AO38:AO43" si="157">(AJ38+BH38)/AN38</f>
        <v>#DIV/0!</v>
      </c>
      <c r="AP38" s="2"/>
      <c r="AR38" s="107">
        <v>1700</v>
      </c>
      <c r="AS38" s="107">
        <v>2200</v>
      </c>
      <c r="AT38" s="107">
        <v>2200</v>
      </c>
      <c r="AU38" s="107">
        <v>1400</v>
      </c>
      <c r="AV38" s="107"/>
      <c r="AW38" s="77" t="s">
        <v>6</v>
      </c>
      <c r="AX38" s="48">
        <f t="shared" ref="AX38:AX43" si="158">B38</f>
        <v>19</v>
      </c>
      <c r="AY38" s="57">
        <f t="shared" ref="AY38:AY44" si="159">C38</f>
        <v>324</v>
      </c>
      <c r="AZ38" s="54">
        <v>22</v>
      </c>
      <c r="BA38" s="7">
        <f t="shared" si="141"/>
        <v>0</v>
      </c>
      <c r="BB38" s="54">
        <v>10</v>
      </c>
      <c r="BC38" s="7">
        <f t="shared" si="142"/>
        <v>0</v>
      </c>
      <c r="BD38" s="54">
        <v>6</v>
      </c>
      <c r="BE38" s="6">
        <f t="shared" si="143"/>
        <v>0</v>
      </c>
      <c r="BF38" s="54"/>
      <c r="BG38" s="6">
        <f t="shared" si="144"/>
        <v>0</v>
      </c>
      <c r="BH38" s="6">
        <f t="shared" ref="BH38:BI44" si="160">L38</f>
        <v>890200</v>
      </c>
      <c r="BI38" s="6">
        <f t="shared" si="160"/>
        <v>2747.5308641975307</v>
      </c>
      <c r="BJ38" s="6">
        <f t="shared" ref="BJ38:BK44" si="161">AJ38</f>
        <v>517800</v>
      </c>
      <c r="BK38" s="7">
        <f t="shared" si="161"/>
        <v>1598.148148148148</v>
      </c>
      <c r="BL38" s="101">
        <f t="shared" ref="BL38:BM43" si="162">BH38+BJ38</f>
        <v>1408000</v>
      </c>
      <c r="BM38" s="90">
        <f t="shared" si="162"/>
        <v>4345.6790123456785</v>
      </c>
      <c r="BN38" s="90"/>
      <c r="BO38" s="76" t="e">
        <f t="shared" ref="BO38:BO44" si="163">Q38+AO38</f>
        <v>#DIV/0!</v>
      </c>
      <c r="BP38" s="2"/>
      <c r="BR38" s="55"/>
      <c r="BS38" s="55"/>
      <c r="BT38" s="55"/>
      <c r="BU38" s="55"/>
      <c r="BV38" s="173" t="s">
        <v>6</v>
      </c>
      <c r="BW38" s="190">
        <f t="shared" ref="BW38:BW43" si="164">AX38</f>
        <v>19</v>
      </c>
      <c r="BX38" s="119">
        <v>279</v>
      </c>
      <c r="BY38" s="178">
        <v>618650</v>
      </c>
      <c r="BZ38" s="178">
        <f t="shared" si="145"/>
        <v>2217.3835125448027</v>
      </c>
      <c r="CA38" s="178">
        <v>344400</v>
      </c>
      <c r="CB38" s="179">
        <f t="shared" si="146"/>
        <v>1234.4086021505377</v>
      </c>
      <c r="CC38" s="178">
        <v>4400</v>
      </c>
      <c r="CD38" s="179"/>
      <c r="CE38" s="180">
        <f t="shared" ref="CE38:CE44" si="165">BY38+CA38+CC38+CD38</f>
        <v>967450</v>
      </c>
      <c r="CF38" s="181">
        <f t="shared" si="147"/>
        <v>3467.5627240143367</v>
      </c>
      <c r="CG38" s="181"/>
      <c r="CH38" s="182" t="e">
        <f t="shared" ref="CH38:CH44" si="166">CE38/CG38</f>
        <v>#DIV/0!</v>
      </c>
      <c r="CJ38" s="326">
        <v>20</v>
      </c>
      <c r="CK38" s="326">
        <v>29.4</v>
      </c>
      <c r="CL38" s="578">
        <v>5</v>
      </c>
      <c r="CM38" s="579">
        <v>3</v>
      </c>
      <c r="CN38" s="579">
        <v>3</v>
      </c>
      <c r="CO38" s="356">
        <f t="shared" ref="CO38:CO43" si="167">SUM(CL38:CN38)/3</f>
        <v>3.6666666666666665</v>
      </c>
      <c r="CQ38" s="42" t="s">
        <v>181</v>
      </c>
      <c r="CS38" s="1">
        <v>4</v>
      </c>
      <c r="CX38" s="326">
        <v>23.9</v>
      </c>
      <c r="CY38" s="326">
        <v>32.4</v>
      </c>
      <c r="CZ38" s="568">
        <v>5</v>
      </c>
      <c r="DA38" s="568">
        <v>5</v>
      </c>
      <c r="DB38" s="334">
        <v>4</v>
      </c>
      <c r="DC38" s="356">
        <f t="shared" ref="DC38:DC43" si="168">SUM(CZ38:DB38)/3</f>
        <v>4.666666666666667</v>
      </c>
      <c r="DE38" s="42" t="s">
        <v>181</v>
      </c>
      <c r="DG38" s="1">
        <v>4</v>
      </c>
    </row>
    <row r="39" spans="1:113" ht="23.5" customHeight="1">
      <c r="A39" s="77" t="s">
        <v>7</v>
      </c>
      <c r="B39" s="68">
        <v>20</v>
      </c>
      <c r="C39" s="57">
        <f t="shared" si="129"/>
        <v>244</v>
      </c>
      <c r="D39" s="54">
        <v>120</v>
      </c>
      <c r="E39" s="7">
        <f t="shared" si="130"/>
        <v>396000</v>
      </c>
      <c r="F39" s="54">
        <v>20</v>
      </c>
      <c r="G39" s="7">
        <f t="shared" si="131"/>
        <v>76000</v>
      </c>
      <c r="H39" s="54">
        <v>4</v>
      </c>
      <c r="I39" s="6">
        <f t="shared" si="132"/>
        <v>19200</v>
      </c>
      <c r="J39" s="54">
        <v>100</v>
      </c>
      <c r="K39" s="6">
        <f t="shared" si="133"/>
        <v>200000</v>
      </c>
      <c r="L39" s="6">
        <f t="shared" si="148"/>
        <v>691200</v>
      </c>
      <c r="M39" s="6">
        <f t="shared" si="149"/>
        <v>2832.7868852459014</v>
      </c>
      <c r="N39" s="70" t="s">
        <v>96</v>
      </c>
      <c r="O39" s="54">
        <v>150</v>
      </c>
      <c r="P39" s="54"/>
      <c r="Q39" s="76" t="e">
        <f t="shared" si="150"/>
        <v>#DIV/0!</v>
      </c>
      <c r="R39" s="2"/>
      <c r="T39" s="107">
        <v>3300</v>
      </c>
      <c r="U39" s="107">
        <v>3800</v>
      </c>
      <c r="V39" s="107">
        <v>4800</v>
      </c>
      <c r="W39" s="107">
        <v>2000</v>
      </c>
      <c r="X39" s="107"/>
      <c r="Y39" s="77" t="s">
        <v>7</v>
      </c>
      <c r="Z39" s="48">
        <f t="shared" si="134"/>
        <v>20</v>
      </c>
      <c r="AA39" s="57">
        <f t="shared" si="135"/>
        <v>244</v>
      </c>
      <c r="AB39" s="7">
        <f t="shared" si="136"/>
        <v>120</v>
      </c>
      <c r="AC39" s="7">
        <f t="shared" si="137"/>
        <v>204000</v>
      </c>
      <c r="AD39" s="7">
        <f t="shared" si="151"/>
        <v>20</v>
      </c>
      <c r="AE39" s="7">
        <f t="shared" si="138"/>
        <v>44000</v>
      </c>
      <c r="AF39" s="7">
        <f t="shared" si="152"/>
        <v>4</v>
      </c>
      <c r="AG39" s="7">
        <f t="shared" si="139"/>
        <v>8800</v>
      </c>
      <c r="AH39" s="7">
        <f t="shared" si="153"/>
        <v>100</v>
      </c>
      <c r="AI39" s="7">
        <f t="shared" si="140"/>
        <v>140000</v>
      </c>
      <c r="AJ39" s="7">
        <f t="shared" si="154"/>
        <v>396800</v>
      </c>
      <c r="AK39" s="6">
        <f t="shared" si="155"/>
        <v>1626.2295081967213</v>
      </c>
      <c r="AL39" s="70" t="str">
        <f t="shared" si="156"/>
        <v>ON2</v>
      </c>
      <c r="AM39" s="7">
        <f t="shared" si="156"/>
        <v>150</v>
      </c>
      <c r="AN39" s="6">
        <f t="shared" si="156"/>
        <v>0</v>
      </c>
      <c r="AO39" s="76" t="e">
        <f t="shared" si="157"/>
        <v>#DIV/0!</v>
      </c>
      <c r="AP39" s="2"/>
      <c r="AR39" s="107">
        <v>1700</v>
      </c>
      <c r="AS39" s="107">
        <v>2200</v>
      </c>
      <c r="AT39" s="107">
        <v>2200</v>
      </c>
      <c r="AU39" s="107">
        <v>1400</v>
      </c>
      <c r="AV39" s="107"/>
      <c r="AW39" s="77" t="s">
        <v>7</v>
      </c>
      <c r="AX39" s="48">
        <f t="shared" si="158"/>
        <v>20</v>
      </c>
      <c r="AY39" s="57">
        <f t="shared" si="159"/>
        <v>244</v>
      </c>
      <c r="AZ39" s="54">
        <v>22</v>
      </c>
      <c r="BA39" s="7">
        <f t="shared" si="141"/>
        <v>0</v>
      </c>
      <c r="BB39" s="54">
        <v>10</v>
      </c>
      <c r="BC39" s="7">
        <f t="shared" si="142"/>
        <v>0</v>
      </c>
      <c r="BD39" s="54">
        <v>6</v>
      </c>
      <c r="BE39" s="6">
        <f t="shared" si="143"/>
        <v>0</v>
      </c>
      <c r="BF39" s="54"/>
      <c r="BG39" s="6">
        <f t="shared" si="144"/>
        <v>0</v>
      </c>
      <c r="BH39" s="6">
        <f t="shared" si="160"/>
        <v>691200</v>
      </c>
      <c r="BI39" s="6">
        <f t="shared" si="160"/>
        <v>2832.7868852459014</v>
      </c>
      <c r="BJ39" s="6">
        <f t="shared" si="161"/>
        <v>396800</v>
      </c>
      <c r="BK39" s="7">
        <f t="shared" si="161"/>
        <v>1626.2295081967213</v>
      </c>
      <c r="BL39" s="101">
        <f t="shared" si="162"/>
        <v>1088000</v>
      </c>
      <c r="BM39" s="90">
        <f t="shared" si="162"/>
        <v>4459.0163934426228</v>
      </c>
      <c r="BN39" s="90"/>
      <c r="BO39" s="76" t="e">
        <f t="shared" si="163"/>
        <v>#DIV/0!</v>
      </c>
      <c r="BP39" s="2"/>
      <c r="BR39" s="55"/>
      <c r="BS39" s="55"/>
      <c r="BT39" s="55"/>
      <c r="BU39" s="55"/>
      <c r="BV39" s="173" t="s">
        <v>7</v>
      </c>
      <c r="BW39" s="190">
        <f t="shared" si="164"/>
        <v>20</v>
      </c>
      <c r="BX39" s="119">
        <v>333</v>
      </c>
      <c r="BY39" s="178">
        <v>984150</v>
      </c>
      <c r="BZ39" s="178">
        <f t="shared" si="145"/>
        <v>2955.4054054054054</v>
      </c>
      <c r="CA39" s="178">
        <v>489750</v>
      </c>
      <c r="CB39" s="179">
        <f t="shared" si="146"/>
        <v>1470.7207207207207</v>
      </c>
      <c r="CC39" s="178">
        <v>37400</v>
      </c>
      <c r="CD39" s="179"/>
      <c r="CE39" s="180">
        <f t="shared" si="165"/>
        <v>1511300</v>
      </c>
      <c r="CF39" s="181">
        <f t="shared" si="147"/>
        <v>4538.4384384384384</v>
      </c>
      <c r="CG39" s="181"/>
      <c r="CH39" s="182" t="e">
        <f t="shared" si="166"/>
        <v>#DIV/0!</v>
      </c>
      <c r="CJ39" s="326">
        <v>19.399999999999999</v>
      </c>
      <c r="CK39" s="326">
        <v>25.1</v>
      </c>
      <c r="CL39" s="556">
        <v>1</v>
      </c>
      <c r="CM39" s="579">
        <v>3</v>
      </c>
      <c r="CN39" s="579">
        <v>3</v>
      </c>
      <c r="CO39" s="356">
        <f t="shared" si="167"/>
        <v>2.3333333333333335</v>
      </c>
      <c r="CQ39" s="42" t="s">
        <v>185</v>
      </c>
      <c r="CS39" s="1">
        <v>3</v>
      </c>
      <c r="CX39" s="326">
        <v>24.7</v>
      </c>
      <c r="CY39" s="326">
        <v>33.200000000000003</v>
      </c>
      <c r="CZ39" s="334">
        <v>3</v>
      </c>
      <c r="DA39" s="334">
        <v>3</v>
      </c>
      <c r="DB39" s="334">
        <v>4</v>
      </c>
      <c r="DC39" s="356">
        <f t="shared" si="168"/>
        <v>3.3333333333333335</v>
      </c>
      <c r="DE39" s="42" t="s">
        <v>185</v>
      </c>
      <c r="DG39" s="1">
        <v>3</v>
      </c>
    </row>
    <row r="40" spans="1:113" ht="23.5" customHeight="1">
      <c r="A40" s="77" t="s">
        <v>8</v>
      </c>
      <c r="B40" s="68">
        <v>21</v>
      </c>
      <c r="C40" s="57">
        <f t="shared" si="129"/>
        <v>244</v>
      </c>
      <c r="D40" s="54">
        <v>120</v>
      </c>
      <c r="E40" s="7">
        <f t="shared" si="130"/>
        <v>396000</v>
      </c>
      <c r="F40" s="54">
        <v>20</v>
      </c>
      <c r="G40" s="7">
        <f t="shared" si="131"/>
        <v>76000</v>
      </c>
      <c r="H40" s="54">
        <v>4</v>
      </c>
      <c r="I40" s="6">
        <f t="shared" si="132"/>
        <v>19200</v>
      </c>
      <c r="J40" s="54">
        <v>100</v>
      </c>
      <c r="K40" s="6">
        <f t="shared" si="133"/>
        <v>200000</v>
      </c>
      <c r="L40" s="6">
        <f t="shared" si="148"/>
        <v>691200</v>
      </c>
      <c r="M40" s="6">
        <f t="shared" si="149"/>
        <v>2832.7868852459014</v>
      </c>
      <c r="N40" s="70" t="s">
        <v>95</v>
      </c>
      <c r="O40" s="54">
        <v>150</v>
      </c>
      <c r="P40" s="54"/>
      <c r="Q40" s="76" t="e">
        <f t="shared" si="150"/>
        <v>#DIV/0!</v>
      </c>
      <c r="R40" s="2"/>
      <c r="T40" s="107">
        <v>3300</v>
      </c>
      <c r="U40" s="107">
        <v>3800</v>
      </c>
      <c r="V40" s="107">
        <v>4800</v>
      </c>
      <c r="W40" s="107">
        <v>2000</v>
      </c>
      <c r="X40" s="107"/>
      <c r="Y40" s="77" t="s">
        <v>8</v>
      </c>
      <c r="Z40" s="48">
        <f t="shared" si="134"/>
        <v>21</v>
      </c>
      <c r="AA40" s="57">
        <f t="shared" si="135"/>
        <v>244</v>
      </c>
      <c r="AB40" s="7">
        <f t="shared" si="136"/>
        <v>120</v>
      </c>
      <c r="AC40" s="7">
        <f t="shared" si="137"/>
        <v>204000</v>
      </c>
      <c r="AD40" s="7">
        <f t="shared" si="151"/>
        <v>20</v>
      </c>
      <c r="AE40" s="7">
        <f t="shared" si="138"/>
        <v>44000</v>
      </c>
      <c r="AF40" s="7">
        <f t="shared" si="152"/>
        <v>4</v>
      </c>
      <c r="AG40" s="7">
        <f t="shared" si="139"/>
        <v>8800</v>
      </c>
      <c r="AH40" s="7">
        <f t="shared" si="153"/>
        <v>100</v>
      </c>
      <c r="AI40" s="7">
        <f t="shared" si="140"/>
        <v>140000</v>
      </c>
      <c r="AJ40" s="7">
        <f t="shared" si="154"/>
        <v>396800</v>
      </c>
      <c r="AK40" s="6">
        <f t="shared" si="155"/>
        <v>1626.2295081967213</v>
      </c>
      <c r="AL40" s="70" t="str">
        <f t="shared" si="156"/>
        <v>ON2</v>
      </c>
      <c r="AM40" s="7">
        <f t="shared" si="156"/>
        <v>150</v>
      </c>
      <c r="AN40" s="6">
        <f t="shared" si="156"/>
        <v>0</v>
      </c>
      <c r="AO40" s="76" t="e">
        <f t="shared" si="157"/>
        <v>#DIV/0!</v>
      </c>
      <c r="AP40" s="2"/>
      <c r="AR40" s="107">
        <v>1700</v>
      </c>
      <c r="AS40" s="107">
        <v>2200</v>
      </c>
      <c r="AT40" s="107">
        <v>2200</v>
      </c>
      <c r="AU40" s="107">
        <v>1400</v>
      </c>
      <c r="AV40" s="107"/>
      <c r="AW40" s="77" t="s">
        <v>8</v>
      </c>
      <c r="AX40" s="48">
        <f t="shared" si="158"/>
        <v>21</v>
      </c>
      <c r="AY40" s="57">
        <f t="shared" si="159"/>
        <v>244</v>
      </c>
      <c r="AZ40" s="54">
        <v>10</v>
      </c>
      <c r="BA40" s="7">
        <f t="shared" si="141"/>
        <v>0</v>
      </c>
      <c r="BB40" s="54">
        <v>24</v>
      </c>
      <c r="BC40" s="7">
        <f t="shared" si="142"/>
        <v>0</v>
      </c>
      <c r="BD40" s="54">
        <v>12</v>
      </c>
      <c r="BE40" s="6">
        <f t="shared" si="143"/>
        <v>0</v>
      </c>
      <c r="BF40" s="54"/>
      <c r="BG40" s="6">
        <f t="shared" si="144"/>
        <v>0</v>
      </c>
      <c r="BH40" s="6">
        <f t="shared" si="160"/>
        <v>691200</v>
      </c>
      <c r="BI40" s="6">
        <f t="shared" si="160"/>
        <v>2832.7868852459014</v>
      </c>
      <c r="BJ40" s="6">
        <f t="shared" si="161"/>
        <v>396800</v>
      </c>
      <c r="BK40" s="7">
        <f t="shared" si="161"/>
        <v>1626.2295081967213</v>
      </c>
      <c r="BL40" s="101">
        <f t="shared" si="162"/>
        <v>1088000</v>
      </c>
      <c r="BM40" s="90">
        <f t="shared" si="162"/>
        <v>4459.0163934426228</v>
      </c>
      <c r="BN40" s="90"/>
      <c r="BO40" s="76" t="e">
        <f t="shared" si="163"/>
        <v>#DIV/0!</v>
      </c>
      <c r="BP40" s="2"/>
      <c r="BR40" s="55"/>
      <c r="BS40" s="55"/>
      <c r="BT40" s="55"/>
      <c r="BU40" s="55"/>
      <c r="BV40" s="173" t="s">
        <v>8</v>
      </c>
      <c r="BW40" s="190">
        <f t="shared" si="164"/>
        <v>21</v>
      </c>
      <c r="BX40" s="119">
        <v>506</v>
      </c>
      <c r="BY40" s="178">
        <v>1302600</v>
      </c>
      <c r="BZ40" s="178">
        <f t="shared" si="145"/>
        <v>2574.308300395257</v>
      </c>
      <c r="CA40" s="178">
        <v>664850</v>
      </c>
      <c r="CB40" s="179">
        <f t="shared" si="146"/>
        <v>1313.9328063241107</v>
      </c>
      <c r="CC40" s="178">
        <v>20350</v>
      </c>
      <c r="CD40" s="179"/>
      <c r="CE40" s="180">
        <f t="shared" si="165"/>
        <v>1987800</v>
      </c>
      <c r="CF40" s="181">
        <f t="shared" si="147"/>
        <v>3928.4584980237155</v>
      </c>
      <c r="CG40" s="181"/>
      <c r="CH40" s="182" t="e">
        <f t="shared" si="166"/>
        <v>#DIV/0!</v>
      </c>
      <c r="CJ40" s="326">
        <v>18.2</v>
      </c>
      <c r="CK40" s="326">
        <v>28.7</v>
      </c>
      <c r="CL40" s="578">
        <v>5</v>
      </c>
      <c r="CM40" s="578">
        <v>5</v>
      </c>
      <c r="CN40" s="578">
        <v>5</v>
      </c>
      <c r="CO40" s="356">
        <f t="shared" si="167"/>
        <v>5</v>
      </c>
      <c r="CQ40" s="42" t="s">
        <v>177</v>
      </c>
      <c r="CS40" s="1">
        <v>2</v>
      </c>
      <c r="CX40" s="326">
        <v>26.2</v>
      </c>
      <c r="CY40" s="326">
        <v>36.299999999999997</v>
      </c>
      <c r="CZ40" s="334">
        <v>3</v>
      </c>
      <c r="DA40" s="334">
        <v>3</v>
      </c>
      <c r="DB40" s="334">
        <v>4</v>
      </c>
      <c r="DC40" s="356">
        <f t="shared" si="168"/>
        <v>3.3333333333333335</v>
      </c>
      <c r="DE40" s="42" t="s">
        <v>177</v>
      </c>
      <c r="DG40" s="1">
        <v>2</v>
      </c>
    </row>
    <row r="41" spans="1:113" ht="23.5" customHeight="1">
      <c r="A41" s="77" t="s">
        <v>9</v>
      </c>
      <c r="B41" s="68">
        <v>22</v>
      </c>
      <c r="C41" s="57">
        <f t="shared" si="129"/>
        <v>244</v>
      </c>
      <c r="D41" s="54">
        <v>120</v>
      </c>
      <c r="E41" s="7">
        <f t="shared" si="130"/>
        <v>396000</v>
      </c>
      <c r="F41" s="54">
        <v>20</v>
      </c>
      <c r="G41" s="7">
        <f t="shared" si="131"/>
        <v>76000</v>
      </c>
      <c r="H41" s="54">
        <v>4</v>
      </c>
      <c r="I41" s="6">
        <f t="shared" si="132"/>
        <v>19200</v>
      </c>
      <c r="J41" s="54">
        <v>100</v>
      </c>
      <c r="K41" s="6">
        <f t="shared" si="133"/>
        <v>200000</v>
      </c>
      <c r="L41" s="6">
        <f t="shared" si="148"/>
        <v>691200</v>
      </c>
      <c r="M41" s="6">
        <f t="shared" si="149"/>
        <v>2832.7868852459014</v>
      </c>
      <c r="N41" s="70" t="s">
        <v>95</v>
      </c>
      <c r="O41" s="54">
        <v>150</v>
      </c>
      <c r="P41" s="54"/>
      <c r="Q41" s="76" t="e">
        <f t="shared" si="150"/>
        <v>#DIV/0!</v>
      </c>
      <c r="R41" s="2"/>
      <c r="T41" s="107">
        <v>3300</v>
      </c>
      <c r="U41" s="107">
        <v>3800</v>
      </c>
      <c r="V41" s="107">
        <v>4800</v>
      </c>
      <c r="W41" s="107">
        <v>2000</v>
      </c>
      <c r="X41" s="107"/>
      <c r="Y41" s="77" t="s">
        <v>9</v>
      </c>
      <c r="Z41" s="48">
        <f t="shared" si="134"/>
        <v>22</v>
      </c>
      <c r="AA41" s="57">
        <f t="shared" si="135"/>
        <v>244</v>
      </c>
      <c r="AB41" s="7">
        <f t="shared" si="136"/>
        <v>120</v>
      </c>
      <c r="AC41" s="7">
        <f t="shared" si="137"/>
        <v>204000</v>
      </c>
      <c r="AD41" s="7">
        <f t="shared" si="151"/>
        <v>20</v>
      </c>
      <c r="AE41" s="7">
        <f t="shared" si="138"/>
        <v>44000</v>
      </c>
      <c r="AF41" s="7">
        <f t="shared" si="152"/>
        <v>4</v>
      </c>
      <c r="AG41" s="7">
        <f t="shared" si="139"/>
        <v>8800</v>
      </c>
      <c r="AH41" s="7">
        <f t="shared" si="153"/>
        <v>100</v>
      </c>
      <c r="AI41" s="7">
        <f t="shared" si="140"/>
        <v>140000</v>
      </c>
      <c r="AJ41" s="7">
        <f t="shared" si="154"/>
        <v>396800</v>
      </c>
      <c r="AK41" s="6">
        <f t="shared" si="155"/>
        <v>1626.2295081967213</v>
      </c>
      <c r="AL41" s="70" t="str">
        <f t="shared" si="156"/>
        <v>ON2</v>
      </c>
      <c r="AM41" s="7">
        <f t="shared" si="156"/>
        <v>150</v>
      </c>
      <c r="AN41" s="6">
        <f t="shared" si="156"/>
        <v>0</v>
      </c>
      <c r="AO41" s="76" t="e">
        <f t="shared" si="157"/>
        <v>#DIV/0!</v>
      </c>
      <c r="AP41" s="2"/>
      <c r="AR41" s="107">
        <v>1700</v>
      </c>
      <c r="AS41" s="107">
        <v>2200</v>
      </c>
      <c r="AT41" s="107">
        <v>2200</v>
      </c>
      <c r="AU41" s="107">
        <v>1400</v>
      </c>
      <c r="AV41" s="107"/>
      <c r="AW41" s="77" t="s">
        <v>9</v>
      </c>
      <c r="AX41" s="48">
        <f t="shared" si="158"/>
        <v>22</v>
      </c>
      <c r="AY41" s="57">
        <f t="shared" si="159"/>
        <v>244</v>
      </c>
      <c r="AZ41" s="54">
        <v>10</v>
      </c>
      <c r="BA41" s="7">
        <f t="shared" si="141"/>
        <v>0</v>
      </c>
      <c r="BB41" s="54">
        <v>24</v>
      </c>
      <c r="BC41" s="7">
        <f t="shared" si="142"/>
        <v>0</v>
      </c>
      <c r="BD41" s="54">
        <v>12</v>
      </c>
      <c r="BE41" s="6">
        <f t="shared" si="143"/>
        <v>0</v>
      </c>
      <c r="BF41" s="54"/>
      <c r="BG41" s="6">
        <f t="shared" si="144"/>
        <v>0</v>
      </c>
      <c r="BH41" s="6">
        <f t="shared" si="160"/>
        <v>691200</v>
      </c>
      <c r="BI41" s="6">
        <f t="shared" si="160"/>
        <v>2832.7868852459014</v>
      </c>
      <c r="BJ41" s="6">
        <f t="shared" si="161"/>
        <v>396800</v>
      </c>
      <c r="BK41" s="7">
        <f t="shared" si="161"/>
        <v>1626.2295081967213</v>
      </c>
      <c r="BL41" s="101">
        <f t="shared" si="162"/>
        <v>1088000</v>
      </c>
      <c r="BM41" s="90">
        <f t="shared" si="162"/>
        <v>4459.0163934426228</v>
      </c>
      <c r="BN41" s="90"/>
      <c r="BO41" s="76" t="e">
        <f t="shared" si="163"/>
        <v>#DIV/0!</v>
      </c>
      <c r="BP41" s="2"/>
      <c r="BR41" s="55"/>
      <c r="BS41" s="55"/>
      <c r="BT41" s="55"/>
      <c r="BU41" s="55"/>
      <c r="BV41" s="173" t="s">
        <v>9</v>
      </c>
      <c r="BW41" s="190">
        <f t="shared" si="164"/>
        <v>22</v>
      </c>
      <c r="BX41" s="119">
        <v>244</v>
      </c>
      <c r="BY41" s="178">
        <v>721350</v>
      </c>
      <c r="BZ41" s="178">
        <f t="shared" si="145"/>
        <v>2956.3524590163934</v>
      </c>
      <c r="CA41" s="178">
        <v>388750</v>
      </c>
      <c r="CB41" s="179">
        <f t="shared" si="146"/>
        <v>1593.2377049180327</v>
      </c>
      <c r="CC41" s="178">
        <v>41250</v>
      </c>
      <c r="CD41" s="179"/>
      <c r="CE41" s="180">
        <f t="shared" si="165"/>
        <v>1151350</v>
      </c>
      <c r="CF41" s="181">
        <f t="shared" si="147"/>
        <v>4718.6475409836066</v>
      </c>
      <c r="CG41" s="181"/>
      <c r="CH41" s="182" t="e">
        <f t="shared" si="166"/>
        <v>#DIV/0!</v>
      </c>
      <c r="CJ41" s="326">
        <v>19.600000000000001</v>
      </c>
      <c r="CK41" s="326">
        <v>25.7</v>
      </c>
      <c r="CL41" s="579">
        <v>3</v>
      </c>
      <c r="CM41" s="556">
        <v>1</v>
      </c>
      <c r="CN41" s="556">
        <v>1</v>
      </c>
      <c r="CO41" s="356">
        <f t="shared" si="167"/>
        <v>1.6666666666666667</v>
      </c>
      <c r="CQ41" s="42" t="s">
        <v>178</v>
      </c>
      <c r="CS41" s="1">
        <v>1</v>
      </c>
      <c r="CX41" s="326">
        <v>26.3</v>
      </c>
      <c r="CY41" s="326">
        <v>35</v>
      </c>
      <c r="CZ41" s="334">
        <v>3</v>
      </c>
      <c r="DA41" s="556">
        <v>1</v>
      </c>
      <c r="DB41" s="334">
        <v>4</v>
      </c>
      <c r="DC41" s="356">
        <f t="shared" si="168"/>
        <v>2.6666666666666665</v>
      </c>
      <c r="DE41" s="42" t="s">
        <v>178</v>
      </c>
      <c r="DG41" s="1">
        <v>1</v>
      </c>
    </row>
    <row r="42" spans="1:113" ht="23.5" customHeight="1">
      <c r="A42" s="77" t="s">
        <v>10</v>
      </c>
      <c r="B42" s="68">
        <v>23</v>
      </c>
      <c r="C42" s="57">
        <f t="shared" si="129"/>
        <v>414</v>
      </c>
      <c r="D42" s="54">
        <v>200</v>
      </c>
      <c r="E42" s="7">
        <f t="shared" si="130"/>
        <v>660000</v>
      </c>
      <c r="F42" s="54">
        <v>30</v>
      </c>
      <c r="G42" s="7">
        <f t="shared" si="131"/>
        <v>114000</v>
      </c>
      <c r="H42" s="54">
        <v>4</v>
      </c>
      <c r="I42" s="6">
        <f t="shared" si="132"/>
        <v>19200</v>
      </c>
      <c r="J42" s="54">
        <v>180</v>
      </c>
      <c r="K42" s="6">
        <f t="shared" si="133"/>
        <v>360000</v>
      </c>
      <c r="L42" s="6">
        <f t="shared" si="148"/>
        <v>1153200</v>
      </c>
      <c r="M42" s="6">
        <f t="shared" si="149"/>
        <v>2785.5072463768115</v>
      </c>
      <c r="N42" s="70" t="s">
        <v>94</v>
      </c>
      <c r="O42" s="54">
        <v>160</v>
      </c>
      <c r="P42" s="54"/>
      <c r="Q42" s="76" t="e">
        <f t="shared" si="150"/>
        <v>#DIV/0!</v>
      </c>
      <c r="R42" s="2"/>
      <c r="T42" s="107">
        <v>3300</v>
      </c>
      <c r="U42" s="107">
        <v>3800</v>
      </c>
      <c r="V42" s="107">
        <v>4800</v>
      </c>
      <c r="W42" s="107">
        <v>2000</v>
      </c>
      <c r="X42" s="107"/>
      <c r="Y42" s="77" t="s">
        <v>10</v>
      </c>
      <c r="Z42" s="48">
        <f t="shared" si="134"/>
        <v>23</v>
      </c>
      <c r="AA42" s="57">
        <f t="shared" si="135"/>
        <v>414</v>
      </c>
      <c r="AB42" s="7">
        <f t="shared" si="136"/>
        <v>200</v>
      </c>
      <c r="AC42" s="7">
        <f t="shared" si="137"/>
        <v>340000</v>
      </c>
      <c r="AD42" s="7">
        <f t="shared" si="151"/>
        <v>30</v>
      </c>
      <c r="AE42" s="7">
        <f t="shared" si="138"/>
        <v>66000</v>
      </c>
      <c r="AF42" s="7">
        <f t="shared" si="152"/>
        <v>4</v>
      </c>
      <c r="AG42" s="7">
        <f t="shared" si="139"/>
        <v>8800</v>
      </c>
      <c r="AH42" s="7">
        <f t="shared" si="153"/>
        <v>180</v>
      </c>
      <c r="AI42" s="7">
        <f t="shared" si="140"/>
        <v>252000</v>
      </c>
      <c r="AJ42" s="7">
        <f t="shared" si="154"/>
        <v>666800</v>
      </c>
      <c r="AK42" s="6">
        <f t="shared" si="155"/>
        <v>1610.6280193236714</v>
      </c>
      <c r="AL42" s="70" t="str">
        <f t="shared" si="156"/>
        <v>ON1</v>
      </c>
      <c r="AM42" s="7">
        <f t="shared" si="156"/>
        <v>160</v>
      </c>
      <c r="AN42" s="6">
        <f t="shared" si="156"/>
        <v>0</v>
      </c>
      <c r="AO42" s="76" t="e">
        <f t="shared" si="157"/>
        <v>#DIV/0!</v>
      </c>
      <c r="AP42" s="2"/>
      <c r="AR42" s="107">
        <v>1700</v>
      </c>
      <c r="AS42" s="107">
        <v>2200</v>
      </c>
      <c r="AT42" s="107">
        <v>2200</v>
      </c>
      <c r="AU42" s="107">
        <v>1400</v>
      </c>
      <c r="AV42" s="107"/>
      <c r="AW42" s="77" t="s">
        <v>10</v>
      </c>
      <c r="AX42" s="48">
        <f t="shared" si="158"/>
        <v>23</v>
      </c>
      <c r="AY42" s="57">
        <f t="shared" si="159"/>
        <v>414</v>
      </c>
      <c r="AZ42" s="54">
        <v>10</v>
      </c>
      <c r="BA42" s="7">
        <f t="shared" si="141"/>
        <v>0</v>
      </c>
      <c r="BB42" s="54">
        <v>24</v>
      </c>
      <c r="BC42" s="7">
        <f t="shared" si="142"/>
        <v>0</v>
      </c>
      <c r="BD42" s="54">
        <v>12</v>
      </c>
      <c r="BE42" s="6">
        <f t="shared" si="143"/>
        <v>0</v>
      </c>
      <c r="BF42" s="54"/>
      <c r="BG42" s="6">
        <f t="shared" si="144"/>
        <v>0</v>
      </c>
      <c r="BH42" s="6">
        <f t="shared" si="160"/>
        <v>1153200</v>
      </c>
      <c r="BI42" s="6">
        <f t="shared" si="160"/>
        <v>2785.5072463768115</v>
      </c>
      <c r="BJ42" s="6">
        <f t="shared" si="161"/>
        <v>666800</v>
      </c>
      <c r="BK42" s="7">
        <f t="shared" si="161"/>
        <v>1610.6280193236714</v>
      </c>
      <c r="BL42" s="101">
        <f t="shared" si="162"/>
        <v>1820000</v>
      </c>
      <c r="BM42" s="90">
        <f t="shared" si="162"/>
        <v>4396.1352657004827</v>
      </c>
      <c r="BN42" s="90"/>
      <c r="BO42" s="76" t="e">
        <f t="shared" si="163"/>
        <v>#DIV/0!</v>
      </c>
      <c r="BP42" s="2"/>
      <c r="BR42" s="55"/>
      <c r="BS42" s="55"/>
      <c r="BT42" s="55"/>
      <c r="BU42" s="55"/>
      <c r="BV42" s="173" t="s">
        <v>10</v>
      </c>
      <c r="BW42" s="190">
        <f t="shared" si="164"/>
        <v>23</v>
      </c>
      <c r="BX42" s="119">
        <v>383</v>
      </c>
      <c r="BY42" s="179">
        <v>1116150</v>
      </c>
      <c r="BZ42" s="179">
        <f t="shared" si="145"/>
        <v>2914.2297650130549</v>
      </c>
      <c r="CA42" s="179">
        <v>576300</v>
      </c>
      <c r="CB42" s="179">
        <f t="shared" si="146"/>
        <v>1504.6997389033943</v>
      </c>
      <c r="CC42" s="179">
        <v>36960</v>
      </c>
      <c r="CD42" s="179"/>
      <c r="CE42" s="119">
        <f t="shared" si="165"/>
        <v>1729410</v>
      </c>
      <c r="CF42" s="181">
        <f t="shared" si="147"/>
        <v>4515.4308093994778</v>
      </c>
      <c r="CG42" s="181"/>
      <c r="CH42" s="182" t="e">
        <f t="shared" si="166"/>
        <v>#DIV/0!</v>
      </c>
      <c r="CJ42" s="326">
        <v>22.5</v>
      </c>
      <c r="CK42" s="326">
        <v>30.7</v>
      </c>
      <c r="CL42" s="556">
        <v>1</v>
      </c>
      <c r="CM42" s="556">
        <v>1</v>
      </c>
      <c r="CN42" s="556">
        <v>1</v>
      </c>
      <c r="CO42" s="356">
        <f t="shared" si="167"/>
        <v>1</v>
      </c>
      <c r="CQ42" s="42" t="s">
        <v>183</v>
      </c>
      <c r="CS42" s="1">
        <v>0</v>
      </c>
      <c r="CX42" s="326">
        <v>26</v>
      </c>
      <c r="CY42" s="326">
        <v>34.700000000000003</v>
      </c>
      <c r="CZ42" s="334">
        <v>3</v>
      </c>
      <c r="DA42" s="334">
        <v>3</v>
      </c>
      <c r="DB42" s="334">
        <v>4</v>
      </c>
      <c r="DC42" s="356">
        <f t="shared" si="168"/>
        <v>3.3333333333333335</v>
      </c>
      <c r="DE42" s="42" t="s">
        <v>183</v>
      </c>
      <c r="DG42" s="1">
        <v>0</v>
      </c>
    </row>
    <row r="43" spans="1:113" ht="23.5" customHeight="1" thickBot="1">
      <c r="A43" s="78" t="s">
        <v>11</v>
      </c>
      <c r="B43" s="68">
        <v>24</v>
      </c>
      <c r="C43" s="57">
        <f t="shared" si="129"/>
        <v>474</v>
      </c>
      <c r="D43" s="54">
        <v>250</v>
      </c>
      <c r="E43" s="7">
        <f t="shared" si="130"/>
        <v>825000</v>
      </c>
      <c r="F43" s="54">
        <v>30</v>
      </c>
      <c r="G43" s="7">
        <f t="shared" si="131"/>
        <v>114000</v>
      </c>
      <c r="H43" s="54">
        <v>4</v>
      </c>
      <c r="I43" s="6">
        <f t="shared" si="132"/>
        <v>19200</v>
      </c>
      <c r="J43" s="54">
        <v>190</v>
      </c>
      <c r="K43" s="6">
        <f t="shared" si="133"/>
        <v>380000</v>
      </c>
      <c r="L43" s="6">
        <f t="shared" si="148"/>
        <v>1338200</v>
      </c>
      <c r="M43" s="6">
        <f t="shared" si="149"/>
        <v>2823.2067510548522</v>
      </c>
      <c r="N43" s="70" t="s">
        <v>92</v>
      </c>
      <c r="O43" s="54">
        <v>180</v>
      </c>
      <c r="P43" s="54"/>
      <c r="Q43" s="76" t="e">
        <f t="shared" si="150"/>
        <v>#DIV/0!</v>
      </c>
      <c r="R43" s="2"/>
      <c r="T43" s="107">
        <v>3300</v>
      </c>
      <c r="U43" s="107">
        <v>3800</v>
      </c>
      <c r="V43" s="107">
        <v>4800</v>
      </c>
      <c r="W43" s="107">
        <v>2000</v>
      </c>
      <c r="X43" s="107"/>
      <c r="Y43" s="78" t="s">
        <v>11</v>
      </c>
      <c r="Z43" s="48">
        <f t="shared" si="134"/>
        <v>24</v>
      </c>
      <c r="AA43" s="57">
        <f t="shared" si="135"/>
        <v>474</v>
      </c>
      <c r="AB43" s="7">
        <f t="shared" si="136"/>
        <v>250</v>
      </c>
      <c r="AC43" s="7">
        <f t="shared" si="137"/>
        <v>425000</v>
      </c>
      <c r="AD43" s="7">
        <f t="shared" si="151"/>
        <v>30</v>
      </c>
      <c r="AE43" s="7">
        <f t="shared" si="138"/>
        <v>66000</v>
      </c>
      <c r="AF43" s="7">
        <f t="shared" si="152"/>
        <v>4</v>
      </c>
      <c r="AG43" s="7">
        <f t="shared" si="139"/>
        <v>8800</v>
      </c>
      <c r="AH43" s="7">
        <f t="shared" si="153"/>
        <v>190</v>
      </c>
      <c r="AI43" s="7">
        <f t="shared" si="140"/>
        <v>266000</v>
      </c>
      <c r="AJ43" s="7">
        <f t="shared" si="154"/>
        <v>765800</v>
      </c>
      <c r="AK43" s="6">
        <f t="shared" si="155"/>
        <v>1615.6118143459917</v>
      </c>
      <c r="AL43" s="70" t="str">
        <f t="shared" si="156"/>
        <v>TOP1</v>
      </c>
      <c r="AM43" s="7">
        <f t="shared" si="156"/>
        <v>180</v>
      </c>
      <c r="AN43" s="6">
        <f t="shared" si="156"/>
        <v>0</v>
      </c>
      <c r="AO43" s="76" t="e">
        <f t="shared" si="157"/>
        <v>#DIV/0!</v>
      </c>
      <c r="AP43" s="2"/>
      <c r="AR43" s="107">
        <v>1700</v>
      </c>
      <c r="AS43" s="107">
        <v>2200</v>
      </c>
      <c r="AT43" s="107">
        <v>2200</v>
      </c>
      <c r="AU43" s="107">
        <v>1400</v>
      </c>
      <c r="AV43" s="107"/>
      <c r="AW43" s="78" t="s">
        <v>11</v>
      </c>
      <c r="AX43" s="48">
        <f t="shared" si="158"/>
        <v>24</v>
      </c>
      <c r="AY43" s="57">
        <f t="shared" si="159"/>
        <v>474</v>
      </c>
      <c r="AZ43" s="54">
        <v>10</v>
      </c>
      <c r="BA43" s="7">
        <f t="shared" si="141"/>
        <v>0</v>
      </c>
      <c r="BB43" s="54">
        <v>28</v>
      </c>
      <c r="BC43" s="7">
        <f t="shared" si="142"/>
        <v>0</v>
      </c>
      <c r="BD43" s="54">
        <v>12</v>
      </c>
      <c r="BE43" s="6">
        <f t="shared" si="143"/>
        <v>0</v>
      </c>
      <c r="BF43" s="54"/>
      <c r="BG43" s="6">
        <f t="shared" si="144"/>
        <v>0</v>
      </c>
      <c r="BH43" s="6">
        <f t="shared" si="160"/>
        <v>1338200</v>
      </c>
      <c r="BI43" s="6">
        <f t="shared" si="160"/>
        <v>2823.2067510548522</v>
      </c>
      <c r="BJ43" s="6">
        <f t="shared" si="161"/>
        <v>765800</v>
      </c>
      <c r="BK43" s="7">
        <f t="shared" si="161"/>
        <v>1615.6118143459917</v>
      </c>
      <c r="BL43" s="101">
        <f t="shared" si="162"/>
        <v>2104000</v>
      </c>
      <c r="BM43" s="90">
        <f t="shared" si="162"/>
        <v>4438.8185654008439</v>
      </c>
      <c r="BN43" s="90"/>
      <c r="BO43" s="76" t="e">
        <f t="shared" si="163"/>
        <v>#DIV/0!</v>
      </c>
      <c r="BP43" s="2"/>
      <c r="BR43" s="55"/>
      <c r="BS43" s="55"/>
      <c r="BT43" s="55"/>
      <c r="BU43" s="55"/>
      <c r="BV43" s="183" t="s">
        <v>11</v>
      </c>
      <c r="BW43" s="190">
        <f t="shared" si="164"/>
        <v>24</v>
      </c>
      <c r="BX43" s="119">
        <v>572</v>
      </c>
      <c r="BY43" s="179">
        <v>1595750</v>
      </c>
      <c r="BZ43" s="179">
        <f t="shared" si="145"/>
        <v>2789.7727272727275</v>
      </c>
      <c r="CA43" s="179">
        <v>884020</v>
      </c>
      <c r="CB43" s="179">
        <f t="shared" si="146"/>
        <v>1545.4895104895104</v>
      </c>
      <c r="CC43" s="179">
        <v>63030</v>
      </c>
      <c r="CD43" s="179">
        <v>5940</v>
      </c>
      <c r="CE43" s="119">
        <f t="shared" si="165"/>
        <v>2548740</v>
      </c>
      <c r="CF43" s="181">
        <f t="shared" si="147"/>
        <v>4455.8391608391612</v>
      </c>
      <c r="CG43" s="181"/>
      <c r="CH43" s="182" t="e">
        <f t="shared" si="166"/>
        <v>#DIV/0!</v>
      </c>
      <c r="CJ43" s="327">
        <v>25.3</v>
      </c>
      <c r="CK43" s="327">
        <v>29</v>
      </c>
      <c r="CL43" s="578">
        <v>5</v>
      </c>
      <c r="CM43" s="578">
        <v>5</v>
      </c>
      <c r="CN43" s="578">
        <v>5</v>
      </c>
      <c r="CO43" s="357">
        <f t="shared" si="167"/>
        <v>5</v>
      </c>
      <c r="CQ43" s="1" t="s">
        <v>186</v>
      </c>
      <c r="CX43" s="327">
        <v>26.7</v>
      </c>
      <c r="CY43" s="327">
        <v>35.6</v>
      </c>
      <c r="CZ43" s="335">
        <v>3</v>
      </c>
      <c r="DA43" s="334">
        <v>3</v>
      </c>
      <c r="DB43" s="334">
        <v>4</v>
      </c>
      <c r="DC43" s="357">
        <f t="shared" si="168"/>
        <v>3.3333333333333335</v>
      </c>
      <c r="DE43" s="1" t="s">
        <v>186</v>
      </c>
    </row>
    <row r="44" spans="1:113" ht="39" customHeight="1" thickTop="1" thickBot="1">
      <c r="A44" s="1513" t="s">
        <v>16</v>
      </c>
      <c r="B44" s="1514"/>
      <c r="C44" s="61">
        <f>SUM(C37:C43)</f>
        <v>2368</v>
      </c>
      <c r="D44" s="61">
        <f>SUM(D37:D43)</f>
        <v>1180</v>
      </c>
      <c r="E44" s="61">
        <f t="shared" ref="E44:J44" si="169">SUM(E37:E43)</f>
        <v>3894000</v>
      </c>
      <c r="F44" s="61">
        <f t="shared" si="169"/>
        <v>160</v>
      </c>
      <c r="G44" s="61">
        <f t="shared" si="169"/>
        <v>608000</v>
      </c>
      <c r="H44" s="61">
        <f t="shared" si="169"/>
        <v>28</v>
      </c>
      <c r="I44" s="61">
        <f t="shared" si="169"/>
        <v>134400</v>
      </c>
      <c r="J44" s="61">
        <f t="shared" si="169"/>
        <v>1000</v>
      </c>
      <c r="K44" s="61">
        <f>SUM(K37:K43)</f>
        <v>2000000</v>
      </c>
      <c r="L44" s="61">
        <f>SUM(L37:L43)</f>
        <v>6636400</v>
      </c>
      <c r="M44" s="61">
        <f>L44/C44</f>
        <v>2802.5337837837837</v>
      </c>
      <c r="N44" s="86"/>
      <c r="O44" s="61">
        <f>SUM(O37:O43)</f>
        <v>1110</v>
      </c>
      <c r="P44" s="61">
        <f>SUM(P37:P43)</f>
        <v>0</v>
      </c>
      <c r="Q44" s="76" t="e">
        <f t="shared" si="150"/>
        <v>#DIV/0!</v>
      </c>
      <c r="R44" s="45"/>
      <c r="T44" s="105" t="s">
        <v>48</v>
      </c>
      <c r="U44" s="108" t="e">
        <f>C44/W44</f>
        <v>#DIV/0!</v>
      </c>
      <c r="V44" s="106" t="s">
        <v>49</v>
      </c>
      <c r="W44" s="114">
        <v>0</v>
      </c>
      <c r="Y44" s="1513" t="s">
        <v>16</v>
      </c>
      <c r="Z44" s="1514"/>
      <c r="AA44" s="88">
        <f>SUM(AA37:AA43)</f>
        <v>2368</v>
      </c>
      <c r="AB44" s="88">
        <f>SUM(AB37:AB43)</f>
        <v>1180</v>
      </c>
      <c r="AC44" s="88">
        <f t="shared" ref="AC44:AH44" si="170">SUM(AC37:AC43)</f>
        <v>2006000</v>
      </c>
      <c r="AD44" s="88">
        <f t="shared" si="170"/>
        <v>160</v>
      </c>
      <c r="AE44" s="88">
        <f t="shared" si="170"/>
        <v>352000</v>
      </c>
      <c r="AF44" s="88">
        <f t="shared" si="170"/>
        <v>28</v>
      </c>
      <c r="AG44" s="88">
        <f t="shared" si="170"/>
        <v>61600</v>
      </c>
      <c r="AH44" s="88">
        <f t="shared" si="170"/>
        <v>1000</v>
      </c>
      <c r="AI44" s="88">
        <f>SUM(AI37:AI43)</f>
        <v>1400000</v>
      </c>
      <c r="AJ44" s="88">
        <f>SUM(AJ37:AJ43)</f>
        <v>3819600</v>
      </c>
      <c r="AK44" s="61">
        <f>AJ44/AA44</f>
        <v>1613.0067567567567</v>
      </c>
      <c r="AL44" s="86"/>
      <c r="AM44" s="61">
        <f>SUM(AM37:AM43)</f>
        <v>1110</v>
      </c>
      <c r="AN44" s="61">
        <f>SUM(AN37:AN43)</f>
        <v>0</v>
      </c>
      <c r="AO44" s="76" t="e">
        <f>(AJ44+BH44)/AN44</f>
        <v>#DIV/0!</v>
      </c>
      <c r="AP44" s="45"/>
      <c r="AR44" s="105" t="s">
        <v>48</v>
      </c>
      <c r="AS44" s="108" t="e">
        <f>AA44/AU44</f>
        <v>#DIV/0!</v>
      </c>
      <c r="AT44" s="106" t="s">
        <v>49</v>
      </c>
      <c r="AU44" s="105">
        <f>W44</f>
        <v>0</v>
      </c>
      <c r="AW44" s="1513" t="s">
        <v>16</v>
      </c>
      <c r="AX44" s="1514"/>
      <c r="AY44" s="57">
        <f t="shared" si="159"/>
        <v>2368</v>
      </c>
      <c r="AZ44" s="61">
        <f>SUM(AZ37:AZ43)</f>
        <v>84</v>
      </c>
      <c r="BA44" s="61">
        <f t="shared" ref="BA44:BF44" si="171">SUM(BA37:BA43)</f>
        <v>0</v>
      </c>
      <c r="BB44" s="61">
        <f t="shared" si="171"/>
        <v>120</v>
      </c>
      <c r="BC44" s="61">
        <f t="shared" si="171"/>
        <v>0</v>
      </c>
      <c r="BD44" s="61">
        <f t="shared" si="171"/>
        <v>60</v>
      </c>
      <c r="BE44" s="61">
        <f t="shared" si="171"/>
        <v>0</v>
      </c>
      <c r="BF44" s="61">
        <f t="shared" si="171"/>
        <v>0</v>
      </c>
      <c r="BG44" s="61">
        <f>SUM(BG37:BG43)</f>
        <v>0</v>
      </c>
      <c r="BH44" s="6">
        <f t="shared" si="160"/>
        <v>6636400</v>
      </c>
      <c r="BI44" s="6">
        <f t="shared" si="160"/>
        <v>2802.5337837837837</v>
      </c>
      <c r="BJ44" s="6">
        <f t="shared" si="161"/>
        <v>3819600</v>
      </c>
      <c r="BK44" s="7">
        <f t="shared" si="161"/>
        <v>1613.0067567567567</v>
      </c>
      <c r="BL44" s="101">
        <f>SUM(BL37:BL43)</f>
        <v>10456000</v>
      </c>
      <c r="BM44" s="90">
        <f>BI44+BK44</f>
        <v>4415.54054054054</v>
      </c>
      <c r="BN44" s="91"/>
      <c r="BO44" s="76" t="e">
        <f t="shared" si="163"/>
        <v>#DIV/0!</v>
      </c>
      <c r="BP44" s="45"/>
      <c r="BR44" s="42" t="s">
        <v>48</v>
      </c>
      <c r="BS44" s="59" t="e">
        <f>AY44/BU44</f>
        <v>#DIV/0!</v>
      </c>
      <c r="BT44" s="60" t="s">
        <v>49</v>
      </c>
      <c r="BU44" s="42">
        <f>W44</f>
        <v>0</v>
      </c>
      <c r="BV44" s="1515" t="s">
        <v>16</v>
      </c>
      <c r="BW44" s="1486"/>
      <c r="BX44" s="191">
        <f>SUM(BX37:BX43)</f>
        <v>2795</v>
      </c>
      <c r="BY44" s="191">
        <f>SUM(BY37:BY43)</f>
        <v>7487850</v>
      </c>
      <c r="BZ44" s="191">
        <f t="shared" si="145"/>
        <v>2679.0161001788911</v>
      </c>
      <c r="CA44" s="191">
        <f>SUM(CA37:CA43)</f>
        <v>3997020</v>
      </c>
      <c r="CB44" s="192">
        <f t="shared" si="146"/>
        <v>1430.0608228980323</v>
      </c>
      <c r="CC44" s="180">
        <f>SUM(CC37:CC43)</f>
        <v>218790</v>
      </c>
      <c r="CD44" s="371">
        <f>SUM(CD37:CD43)</f>
        <v>11880</v>
      </c>
      <c r="CE44" s="180">
        <f t="shared" si="165"/>
        <v>11715540</v>
      </c>
      <c r="CF44" s="193">
        <f t="shared" si="147"/>
        <v>4191.6064400715568</v>
      </c>
      <c r="CG44" s="186">
        <f>SUM(CG37:CG43)</f>
        <v>0</v>
      </c>
      <c r="CH44" s="194" t="e">
        <f t="shared" si="166"/>
        <v>#DIV/0!</v>
      </c>
      <c r="CI44" s="340">
        <v>7</v>
      </c>
      <c r="CJ44" s="386">
        <f>SUM(CJ37:CJ43)/CI44</f>
        <v>21</v>
      </c>
      <c r="CK44" s="387">
        <f>SUM(CK37:CK43)/CI44</f>
        <v>27.771428571428572</v>
      </c>
      <c r="CL44" s="403">
        <f>SUM(CL37:CL43)/CI44</f>
        <v>3.5714285714285716</v>
      </c>
      <c r="CM44" s="403">
        <f>SUM(CM37:CM43)/CI44</f>
        <v>3.2857142857142856</v>
      </c>
      <c r="CN44" s="403">
        <f>SUM(CN37:CN43)/CI44</f>
        <v>3.2857142857142856</v>
      </c>
      <c r="CO44" s="404">
        <f>SUM(CL44:CN44)/3</f>
        <v>3.3809523809523809</v>
      </c>
      <c r="CP44" s="340">
        <v>14</v>
      </c>
      <c r="CQ44" s="1457">
        <f>CE44/CI44</f>
        <v>1673648.5714285714</v>
      </c>
      <c r="CR44" s="1458"/>
      <c r="CS44" s="1458"/>
      <c r="CT44" s="1458"/>
      <c r="CU44" s="1459"/>
      <c r="CV44" s="570"/>
      <c r="CW44" s="368">
        <v>7</v>
      </c>
      <c r="CX44" s="386">
        <f>SUM(CX37:CX43)/CW44</f>
        <v>25.457142857142856</v>
      </c>
      <c r="CY44" s="395">
        <f>SUM(CY37:CY43)/CW44</f>
        <v>33.857142857142854</v>
      </c>
      <c r="CZ44" s="403">
        <f>SUM(CZ37:CZ43)/CW44</f>
        <v>3</v>
      </c>
      <c r="DA44" s="403">
        <f>SUM(DA37:DA43)/CW44</f>
        <v>3.2857142857142856</v>
      </c>
      <c r="DB44" s="403">
        <f>SUM(DB37:DB43)/CW44</f>
        <v>3.8571428571428572</v>
      </c>
      <c r="DC44" s="404">
        <f>SUM(CZ44:DB44)/3</f>
        <v>3.3809523809523809</v>
      </c>
      <c r="DD44" s="340">
        <v>14</v>
      </c>
      <c r="DE44" s="1457">
        <f>CR44/CW44</f>
        <v>0</v>
      </c>
      <c r="DF44" s="1458"/>
      <c r="DG44" s="1458"/>
      <c r="DH44" s="1458"/>
      <c r="DI44" s="1459"/>
    </row>
    <row r="45" spans="1:113"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3"/>
      <c r="CJ45" s="1420" t="str">
        <f>BV45</f>
        <v>5th week</v>
      </c>
      <c r="CK45" s="1420"/>
      <c r="CL45" s="1420"/>
      <c r="CM45" s="1420"/>
      <c r="CN45" s="1420"/>
      <c r="CO45" s="1420"/>
      <c r="CX45" s="1420" t="str">
        <f>CJ45</f>
        <v>5th week</v>
      </c>
      <c r="CY45" s="1420"/>
      <c r="CZ45" s="1420"/>
      <c r="DA45" s="1420"/>
      <c r="DB45" s="1420"/>
      <c r="DC45" s="1420"/>
    </row>
    <row r="46" spans="1:113"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174" t="s">
        <v>126</v>
      </c>
      <c r="CF46" s="175" t="s">
        <v>77</v>
      </c>
      <c r="CG46" s="175" t="s">
        <v>129</v>
      </c>
      <c r="CH46" s="176" t="s">
        <v>128</v>
      </c>
      <c r="CJ46" s="331" t="s">
        <v>172</v>
      </c>
      <c r="CK46" s="332" t="s">
        <v>173</v>
      </c>
      <c r="CL46" s="65" t="s">
        <v>174</v>
      </c>
      <c r="CM46" s="65" t="s">
        <v>175</v>
      </c>
      <c r="CN46" s="65" t="s">
        <v>176</v>
      </c>
      <c r="CO46" s="333" t="s">
        <v>184</v>
      </c>
      <c r="CQ46" s="1" t="s">
        <v>179</v>
      </c>
      <c r="CS46" s="46" t="s">
        <v>182</v>
      </c>
      <c r="CX46" s="331" t="s">
        <v>172</v>
      </c>
      <c r="CY46" s="332" t="s">
        <v>173</v>
      </c>
      <c r="CZ46" s="65" t="s">
        <v>174</v>
      </c>
      <c r="DA46" s="65" t="s">
        <v>175</v>
      </c>
      <c r="DB46" s="65" t="s">
        <v>176</v>
      </c>
      <c r="DC46" s="333" t="s">
        <v>184</v>
      </c>
      <c r="DE46" s="1" t="s">
        <v>179</v>
      </c>
      <c r="DG46" s="46" t="s">
        <v>182</v>
      </c>
    </row>
    <row r="47" spans="1:113" ht="23.5" customHeight="1">
      <c r="A47" s="75" t="s">
        <v>5</v>
      </c>
      <c r="B47" s="68">
        <v>25</v>
      </c>
      <c r="C47" s="57">
        <f t="shared" ref="C47:C53" si="172">D47+F47+H47+J47</f>
        <v>480</v>
      </c>
      <c r="D47" s="54">
        <v>220</v>
      </c>
      <c r="E47" s="7">
        <f t="shared" ref="E47:E53" si="173">D47*T47</f>
        <v>726000</v>
      </c>
      <c r="F47" s="54">
        <v>30</v>
      </c>
      <c r="G47" s="7">
        <f t="shared" ref="G47:G53" si="174">F47*U47</f>
        <v>114000</v>
      </c>
      <c r="H47" s="54">
        <v>30</v>
      </c>
      <c r="I47" s="6">
        <f t="shared" ref="I47:I53" si="175">H47*V47</f>
        <v>144000</v>
      </c>
      <c r="J47" s="54">
        <v>200</v>
      </c>
      <c r="K47" s="6">
        <f t="shared" ref="K47:K53" si="176">J47*W47</f>
        <v>400000</v>
      </c>
      <c r="L47" s="6">
        <f>E47+G47+I47+K47</f>
        <v>1384000</v>
      </c>
      <c r="M47" s="6">
        <f>L47/C47</f>
        <v>2883.3333333333335</v>
      </c>
      <c r="N47" s="70" t="s">
        <v>93</v>
      </c>
      <c r="O47" s="54">
        <v>170</v>
      </c>
      <c r="P47" s="54"/>
      <c r="Q47" s="76" t="e">
        <f>L47/P47</f>
        <v>#DIV/0!</v>
      </c>
      <c r="R47" s="2"/>
      <c r="T47" s="107">
        <v>3300</v>
      </c>
      <c r="U47" s="107">
        <v>3800</v>
      </c>
      <c r="V47" s="107">
        <v>4800</v>
      </c>
      <c r="W47" s="107">
        <v>2000</v>
      </c>
      <c r="X47" s="107"/>
      <c r="Y47" s="75" t="s">
        <v>5</v>
      </c>
      <c r="Z47" s="48">
        <f t="shared" ref="Z47:Z53" si="177">B47</f>
        <v>25</v>
      </c>
      <c r="AA47" s="57">
        <f t="shared" ref="AA47:AA53" si="178">AB47+AD47+AF47+AH47</f>
        <v>480</v>
      </c>
      <c r="AB47" s="7">
        <f t="shared" ref="AB47:AB53" si="179">D47</f>
        <v>220</v>
      </c>
      <c r="AC47" s="7">
        <f t="shared" ref="AC47:AC53" si="180">AB47*AR47</f>
        <v>374000</v>
      </c>
      <c r="AD47" s="7">
        <f>F47</f>
        <v>30</v>
      </c>
      <c r="AE47" s="7">
        <f t="shared" ref="AE47:AE53" si="181">AD47*AS47</f>
        <v>66000</v>
      </c>
      <c r="AF47" s="7">
        <f>H47</f>
        <v>30</v>
      </c>
      <c r="AG47" s="7">
        <f t="shared" ref="AG47:AG53" si="182">AF47*AT47</f>
        <v>66000</v>
      </c>
      <c r="AH47" s="7">
        <f>J47</f>
        <v>200</v>
      </c>
      <c r="AI47" s="7">
        <f t="shared" ref="AI47:AI53" si="183">AH47*AU47</f>
        <v>280000</v>
      </c>
      <c r="AJ47" s="7">
        <f>AC47+AE47+AG47+AI47</f>
        <v>786000</v>
      </c>
      <c r="AK47" s="6">
        <f>AJ47/AA47</f>
        <v>1637.5</v>
      </c>
      <c r="AL47" s="70" t="str">
        <f>N47</f>
        <v>TOP2</v>
      </c>
      <c r="AM47" s="7">
        <f>O47</f>
        <v>170</v>
      </c>
      <c r="AN47" s="6">
        <f>P47</f>
        <v>0</v>
      </c>
      <c r="AO47" s="76" t="e">
        <f>(AJ47+BH47)/AN47</f>
        <v>#DIV/0!</v>
      </c>
      <c r="AP47" s="2"/>
      <c r="AR47" s="107">
        <v>1700</v>
      </c>
      <c r="AS47" s="107">
        <v>2200</v>
      </c>
      <c r="AT47" s="107">
        <v>2200</v>
      </c>
      <c r="AU47" s="107">
        <v>1400</v>
      </c>
      <c r="AV47" s="107"/>
      <c r="AW47" s="75" t="s">
        <v>5</v>
      </c>
      <c r="AX47" s="48">
        <f>B47</f>
        <v>25</v>
      </c>
      <c r="AY47" s="57">
        <f>C47</f>
        <v>480</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1384000</v>
      </c>
      <c r="BI47" s="6">
        <f>M47</f>
        <v>2883.3333333333335</v>
      </c>
      <c r="BJ47" s="6">
        <f>AJ47</f>
        <v>786000</v>
      </c>
      <c r="BK47" s="7">
        <f>AK47</f>
        <v>1637.5</v>
      </c>
      <c r="BL47" s="101">
        <f>BH47+BJ47</f>
        <v>2170000</v>
      </c>
      <c r="BM47" s="90">
        <f>BI47+BK47</f>
        <v>4520.8333333333339</v>
      </c>
      <c r="BN47" s="90"/>
      <c r="BO47" s="76" t="e">
        <f>Q47+AO47</f>
        <v>#DIV/0!</v>
      </c>
      <c r="BP47" s="2"/>
      <c r="BR47" s="55"/>
      <c r="BS47" s="55"/>
      <c r="BT47" s="55"/>
      <c r="BU47" s="55"/>
      <c r="BV47" s="177" t="s">
        <v>5</v>
      </c>
      <c r="BW47" s="190">
        <f>AX47</f>
        <v>25</v>
      </c>
      <c r="BX47" s="119">
        <v>659</v>
      </c>
      <c r="BY47" s="179">
        <v>1393200</v>
      </c>
      <c r="BZ47" s="179">
        <f>BY47/BX47</f>
        <v>2114.112291350531</v>
      </c>
      <c r="CA47" s="179">
        <v>794950</v>
      </c>
      <c r="CB47" s="179">
        <f>CA47/BX47</f>
        <v>1206.2974203338392</v>
      </c>
      <c r="CC47" s="179">
        <v>44660</v>
      </c>
      <c r="CD47" s="573">
        <v>5940</v>
      </c>
      <c r="CE47" s="119">
        <f>BY47+CA47+CC47+CD47</f>
        <v>2238750</v>
      </c>
      <c r="CF47" s="181">
        <f t="shared" ref="CF47:CF54" si="188">CE47/BX47</f>
        <v>3397.1927162367224</v>
      </c>
      <c r="CG47" s="181"/>
      <c r="CH47" s="182" t="e">
        <f>CE47/CG47</f>
        <v>#DIV/0!</v>
      </c>
      <c r="CJ47" s="326">
        <v>20.2</v>
      </c>
      <c r="CK47" s="326">
        <v>28.9</v>
      </c>
      <c r="CL47" s="578">
        <v>5</v>
      </c>
      <c r="CM47" s="579">
        <v>3</v>
      </c>
      <c r="CN47" s="579">
        <v>3</v>
      </c>
      <c r="CO47" s="356">
        <f>SUM(CL47:CN47)/3</f>
        <v>3.6666666666666665</v>
      </c>
      <c r="CQ47" s="355" t="s">
        <v>180</v>
      </c>
      <c r="CR47" s="3"/>
      <c r="CS47" s="354">
        <v>5</v>
      </c>
      <c r="CX47" s="326">
        <v>26.4</v>
      </c>
      <c r="CY47" s="326">
        <v>30.7</v>
      </c>
      <c r="CZ47" s="556">
        <v>1</v>
      </c>
      <c r="DA47" s="556">
        <v>1</v>
      </c>
      <c r="DB47" s="334">
        <v>3</v>
      </c>
      <c r="DC47" s="356">
        <f>SUM(CZ47:DB47)/3</f>
        <v>1.6666666666666667</v>
      </c>
      <c r="DE47" s="355" t="s">
        <v>180</v>
      </c>
      <c r="DF47" s="3"/>
      <c r="DG47" s="354">
        <v>5</v>
      </c>
    </row>
    <row r="48" spans="1:113" ht="23.5" customHeight="1">
      <c r="A48" s="77" t="s">
        <v>6</v>
      </c>
      <c r="B48" s="68">
        <v>26</v>
      </c>
      <c r="C48" s="57">
        <f t="shared" si="172"/>
        <v>270</v>
      </c>
      <c r="D48" s="54">
        <v>130</v>
      </c>
      <c r="E48" s="7">
        <f t="shared" si="173"/>
        <v>429000</v>
      </c>
      <c r="F48" s="54">
        <v>20</v>
      </c>
      <c r="G48" s="7">
        <f t="shared" si="174"/>
        <v>76000</v>
      </c>
      <c r="H48" s="54">
        <v>20</v>
      </c>
      <c r="I48" s="6">
        <f t="shared" si="175"/>
        <v>96000</v>
      </c>
      <c r="J48" s="54">
        <v>100</v>
      </c>
      <c r="K48" s="6">
        <f t="shared" si="176"/>
        <v>200000</v>
      </c>
      <c r="L48" s="6">
        <f t="shared" ref="L48:L53" si="189">E48+G48+I48+K48</f>
        <v>801000</v>
      </c>
      <c r="M48" s="6">
        <f t="shared" ref="M48:M53" si="190">L48/C48</f>
        <v>2966.6666666666665</v>
      </c>
      <c r="N48" s="70" t="s">
        <v>96</v>
      </c>
      <c r="O48" s="54">
        <v>150</v>
      </c>
      <c r="P48" s="54"/>
      <c r="Q48" s="76" t="e">
        <f t="shared" ref="Q48:Q54" si="191">L48/P48</f>
        <v>#DIV/0!</v>
      </c>
      <c r="R48" s="2"/>
      <c r="T48" s="107">
        <v>3300</v>
      </c>
      <c r="U48" s="107">
        <v>3800</v>
      </c>
      <c r="V48" s="107">
        <v>4800</v>
      </c>
      <c r="W48" s="107">
        <v>2000</v>
      </c>
      <c r="X48" s="107"/>
      <c r="Y48" s="77" t="s">
        <v>6</v>
      </c>
      <c r="Z48" s="48">
        <f t="shared" si="177"/>
        <v>26</v>
      </c>
      <c r="AA48" s="57">
        <f t="shared" si="178"/>
        <v>270</v>
      </c>
      <c r="AB48" s="7">
        <f t="shared" si="179"/>
        <v>130</v>
      </c>
      <c r="AC48" s="7">
        <f t="shared" si="180"/>
        <v>221000</v>
      </c>
      <c r="AD48" s="7">
        <f t="shared" ref="AD48:AD53" si="192">F48</f>
        <v>20</v>
      </c>
      <c r="AE48" s="7">
        <f t="shared" si="181"/>
        <v>44000</v>
      </c>
      <c r="AF48" s="7">
        <f t="shared" ref="AF48:AF53" si="193">H48</f>
        <v>20</v>
      </c>
      <c r="AG48" s="7">
        <f t="shared" si="182"/>
        <v>44000</v>
      </c>
      <c r="AH48" s="7">
        <f t="shared" ref="AH48:AH53" si="194">J48</f>
        <v>100</v>
      </c>
      <c r="AI48" s="7">
        <f t="shared" si="183"/>
        <v>140000</v>
      </c>
      <c r="AJ48" s="7">
        <f t="shared" ref="AJ48:AJ53" si="195">AC48+AE48+AG48+AI48</f>
        <v>449000</v>
      </c>
      <c r="AK48" s="6">
        <f t="shared" ref="AK48:AK53" si="196">AJ48/AA48</f>
        <v>1662.962962962963</v>
      </c>
      <c r="AL48" s="70" t="str">
        <f t="shared" ref="AL48:AN53" si="197">N48</f>
        <v>ON2</v>
      </c>
      <c r="AM48" s="7">
        <f t="shared" si="197"/>
        <v>150</v>
      </c>
      <c r="AN48" s="6">
        <f t="shared" si="197"/>
        <v>0</v>
      </c>
      <c r="AO48" s="76" t="e">
        <f t="shared" ref="AO48:AO53" si="198">(AJ48+BH48)/AN48</f>
        <v>#DIV/0!</v>
      </c>
      <c r="AP48" s="2"/>
      <c r="AR48" s="107">
        <v>1700</v>
      </c>
      <c r="AS48" s="107">
        <v>2200</v>
      </c>
      <c r="AT48" s="107">
        <v>2200</v>
      </c>
      <c r="AU48" s="107">
        <v>1400</v>
      </c>
      <c r="AV48" s="107"/>
      <c r="AW48" s="77" t="s">
        <v>6</v>
      </c>
      <c r="AX48" s="48">
        <f t="shared" ref="AX48:AX53" si="199">B48</f>
        <v>26</v>
      </c>
      <c r="AY48" s="57">
        <f t="shared" ref="AY48:AY54" si="200">C48</f>
        <v>270</v>
      </c>
      <c r="AZ48" s="54">
        <v>22</v>
      </c>
      <c r="BA48" s="7">
        <f t="shared" si="184"/>
        <v>0</v>
      </c>
      <c r="BB48" s="54">
        <v>10</v>
      </c>
      <c r="BC48" s="7">
        <f t="shared" si="185"/>
        <v>0</v>
      </c>
      <c r="BD48" s="54">
        <v>6</v>
      </c>
      <c r="BE48" s="6">
        <f t="shared" si="186"/>
        <v>0</v>
      </c>
      <c r="BF48" s="54"/>
      <c r="BG48" s="6">
        <f t="shared" si="187"/>
        <v>0</v>
      </c>
      <c r="BH48" s="6">
        <f t="shared" ref="BH48:BI54" si="201">L48</f>
        <v>801000</v>
      </c>
      <c r="BI48" s="6">
        <f t="shared" si="201"/>
        <v>2966.6666666666665</v>
      </c>
      <c r="BJ48" s="6">
        <f t="shared" ref="BJ48:BK54" si="202">AJ48</f>
        <v>449000</v>
      </c>
      <c r="BK48" s="7">
        <f t="shared" si="202"/>
        <v>1662.962962962963</v>
      </c>
      <c r="BL48" s="101">
        <f t="shared" ref="BL48:BM53" si="203">BH48+BJ48</f>
        <v>1250000</v>
      </c>
      <c r="BM48" s="90">
        <f t="shared" si="203"/>
        <v>4629.6296296296296</v>
      </c>
      <c r="BN48" s="90"/>
      <c r="BO48" s="76" t="e">
        <f t="shared" ref="BO48:BO54" si="204">Q48+AO48</f>
        <v>#DIV/0!</v>
      </c>
      <c r="BP48" s="2"/>
      <c r="BR48" s="55"/>
      <c r="BS48" s="55"/>
      <c r="BT48" s="55"/>
      <c r="BU48" s="55"/>
      <c r="BV48" s="173" t="s">
        <v>6</v>
      </c>
      <c r="BW48" s="190">
        <f t="shared" ref="BW48:BW53" si="205">AX48</f>
        <v>26</v>
      </c>
      <c r="BX48" s="119">
        <v>202</v>
      </c>
      <c r="BY48" s="179">
        <v>560400</v>
      </c>
      <c r="BZ48" s="179">
        <f t="shared" ref="BZ48:BZ53" si="206">BY48/BX48</f>
        <v>2774.2574257425745</v>
      </c>
      <c r="CA48" s="179">
        <v>302700</v>
      </c>
      <c r="CB48" s="179">
        <f t="shared" ref="CB48:CB53" si="207">CA48/BX48</f>
        <v>1498.5148514851485</v>
      </c>
      <c r="CC48" s="179">
        <v>4950</v>
      </c>
      <c r="CD48" s="573"/>
      <c r="CE48" s="119">
        <f t="shared" ref="CE48:CE54" si="208">BY48+CA48+CC48+CD48</f>
        <v>868050</v>
      </c>
      <c r="CF48" s="181">
        <f t="shared" si="188"/>
        <v>4297.2772277227723</v>
      </c>
      <c r="CG48" s="181"/>
      <c r="CH48" s="182" t="e">
        <f t="shared" ref="CH48:CH54" si="209">CE48/CG48</f>
        <v>#DIV/0!</v>
      </c>
      <c r="CJ48" s="326">
        <v>21.5</v>
      </c>
      <c r="CK48" s="326">
        <v>28.3</v>
      </c>
      <c r="CL48" s="579">
        <v>3</v>
      </c>
      <c r="CM48" s="579">
        <v>3</v>
      </c>
      <c r="CN48" s="579">
        <v>3</v>
      </c>
      <c r="CO48" s="356">
        <f t="shared" ref="CO48:CO53" si="210">SUM(CL48:CN48)/3</f>
        <v>3</v>
      </c>
      <c r="CQ48" s="42" t="s">
        <v>181</v>
      </c>
      <c r="CS48" s="1">
        <v>4</v>
      </c>
      <c r="CX48" s="326">
        <v>23.3</v>
      </c>
      <c r="CY48" s="326">
        <v>27.8</v>
      </c>
      <c r="CZ48" s="568">
        <v>5</v>
      </c>
      <c r="DA48" s="568">
        <v>5</v>
      </c>
      <c r="DB48" s="568">
        <v>5</v>
      </c>
      <c r="DC48" s="356">
        <f t="shared" ref="DC48:DC53" si="211">SUM(CZ48:DB48)/3</f>
        <v>5</v>
      </c>
      <c r="DE48" s="42" t="s">
        <v>181</v>
      </c>
      <c r="DG48" s="1">
        <v>4</v>
      </c>
    </row>
    <row r="49" spans="1:113" ht="23.5" customHeight="1">
      <c r="A49" s="77" t="s">
        <v>7</v>
      </c>
      <c r="B49" s="68">
        <v>27</v>
      </c>
      <c r="C49" s="57">
        <f t="shared" si="172"/>
        <v>270</v>
      </c>
      <c r="D49" s="54">
        <v>130</v>
      </c>
      <c r="E49" s="7">
        <f t="shared" si="173"/>
        <v>429000</v>
      </c>
      <c r="F49" s="54">
        <v>20</v>
      </c>
      <c r="G49" s="7">
        <f t="shared" si="174"/>
        <v>76000</v>
      </c>
      <c r="H49" s="54">
        <v>20</v>
      </c>
      <c r="I49" s="6">
        <f t="shared" si="175"/>
        <v>96000</v>
      </c>
      <c r="J49" s="54">
        <v>100</v>
      </c>
      <c r="K49" s="6">
        <f t="shared" si="176"/>
        <v>200000</v>
      </c>
      <c r="L49" s="6">
        <f t="shared" si="189"/>
        <v>801000</v>
      </c>
      <c r="M49" s="6">
        <f t="shared" si="190"/>
        <v>2966.6666666666665</v>
      </c>
      <c r="N49" s="70" t="s">
        <v>96</v>
      </c>
      <c r="O49" s="54">
        <v>150</v>
      </c>
      <c r="P49" s="54"/>
      <c r="Q49" s="76" t="e">
        <f t="shared" si="191"/>
        <v>#DIV/0!</v>
      </c>
      <c r="R49" s="2"/>
      <c r="T49" s="107">
        <v>3300</v>
      </c>
      <c r="U49" s="107">
        <v>3800</v>
      </c>
      <c r="V49" s="107">
        <v>4800</v>
      </c>
      <c r="W49" s="107">
        <v>2000</v>
      </c>
      <c r="X49" s="107"/>
      <c r="Y49" s="77" t="s">
        <v>7</v>
      </c>
      <c r="Z49" s="48">
        <f t="shared" si="177"/>
        <v>27</v>
      </c>
      <c r="AA49" s="57">
        <f t="shared" si="178"/>
        <v>270</v>
      </c>
      <c r="AB49" s="7">
        <f t="shared" si="179"/>
        <v>130</v>
      </c>
      <c r="AC49" s="7">
        <f t="shared" si="180"/>
        <v>221000</v>
      </c>
      <c r="AD49" s="7">
        <f t="shared" si="192"/>
        <v>20</v>
      </c>
      <c r="AE49" s="7">
        <f t="shared" si="181"/>
        <v>44000</v>
      </c>
      <c r="AF49" s="7">
        <f t="shared" si="193"/>
        <v>20</v>
      </c>
      <c r="AG49" s="7">
        <f t="shared" si="182"/>
        <v>44000</v>
      </c>
      <c r="AH49" s="7">
        <f t="shared" si="194"/>
        <v>100</v>
      </c>
      <c r="AI49" s="7">
        <f t="shared" si="183"/>
        <v>140000</v>
      </c>
      <c r="AJ49" s="7">
        <f t="shared" si="195"/>
        <v>449000</v>
      </c>
      <c r="AK49" s="6">
        <f t="shared" si="196"/>
        <v>1662.962962962963</v>
      </c>
      <c r="AL49" s="70" t="str">
        <f t="shared" si="197"/>
        <v>ON2</v>
      </c>
      <c r="AM49" s="7">
        <f t="shared" si="197"/>
        <v>150</v>
      </c>
      <c r="AN49" s="6">
        <f t="shared" si="197"/>
        <v>0</v>
      </c>
      <c r="AO49" s="76" t="e">
        <f t="shared" si="198"/>
        <v>#DIV/0!</v>
      </c>
      <c r="AP49" s="2"/>
      <c r="AR49" s="107">
        <v>1700</v>
      </c>
      <c r="AS49" s="107">
        <v>2200</v>
      </c>
      <c r="AT49" s="107">
        <v>2200</v>
      </c>
      <c r="AU49" s="107">
        <v>1400</v>
      </c>
      <c r="AV49" s="107"/>
      <c r="AW49" s="77" t="s">
        <v>7</v>
      </c>
      <c r="AX49" s="48">
        <f t="shared" si="199"/>
        <v>27</v>
      </c>
      <c r="AY49" s="57">
        <f t="shared" si="200"/>
        <v>270</v>
      </c>
      <c r="AZ49" s="54">
        <v>22</v>
      </c>
      <c r="BA49" s="7">
        <f t="shared" si="184"/>
        <v>0</v>
      </c>
      <c r="BB49" s="54">
        <v>10</v>
      </c>
      <c r="BC49" s="7">
        <f t="shared" si="185"/>
        <v>0</v>
      </c>
      <c r="BD49" s="54">
        <v>6</v>
      </c>
      <c r="BE49" s="6">
        <f t="shared" si="186"/>
        <v>0</v>
      </c>
      <c r="BF49" s="54"/>
      <c r="BG49" s="6">
        <f t="shared" si="187"/>
        <v>0</v>
      </c>
      <c r="BH49" s="6">
        <f t="shared" si="201"/>
        <v>801000</v>
      </c>
      <c r="BI49" s="6">
        <f t="shared" si="201"/>
        <v>2966.6666666666665</v>
      </c>
      <c r="BJ49" s="6">
        <f t="shared" si="202"/>
        <v>449000</v>
      </c>
      <c r="BK49" s="7">
        <f t="shared" si="202"/>
        <v>1662.962962962963</v>
      </c>
      <c r="BL49" s="101">
        <f t="shared" si="203"/>
        <v>1250000</v>
      </c>
      <c r="BM49" s="90">
        <f t="shared" si="203"/>
        <v>4629.6296296296296</v>
      </c>
      <c r="BN49" s="90"/>
      <c r="BO49" s="76" t="e">
        <f t="shared" si="204"/>
        <v>#DIV/0!</v>
      </c>
      <c r="BP49" s="2"/>
      <c r="BR49" s="55"/>
      <c r="BS49" s="55"/>
      <c r="BT49" s="55"/>
      <c r="BU49" s="55"/>
      <c r="BV49" s="173" t="s">
        <v>7</v>
      </c>
      <c r="BW49" s="190">
        <f t="shared" si="205"/>
        <v>27</v>
      </c>
      <c r="BX49" s="119">
        <v>100</v>
      </c>
      <c r="BY49" s="179">
        <v>297950</v>
      </c>
      <c r="BZ49" s="179">
        <f t="shared" si="206"/>
        <v>2979.5</v>
      </c>
      <c r="CA49" s="179">
        <v>164800</v>
      </c>
      <c r="CB49" s="179">
        <f t="shared" si="207"/>
        <v>1648</v>
      </c>
      <c r="CC49" s="600">
        <v>234596</v>
      </c>
      <c r="CD49" s="573"/>
      <c r="CE49" s="119">
        <f t="shared" si="208"/>
        <v>697346</v>
      </c>
      <c r="CF49" s="181">
        <f t="shared" si="188"/>
        <v>6973.46</v>
      </c>
      <c r="CG49" s="181"/>
      <c r="CH49" s="182" t="e">
        <f t="shared" si="209"/>
        <v>#DIV/0!</v>
      </c>
      <c r="CJ49" s="326">
        <v>22.3</v>
      </c>
      <c r="CK49" s="326">
        <v>25.2</v>
      </c>
      <c r="CL49" s="556">
        <v>1</v>
      </c>
      <c r="CM49" s="556">
        <v>1</v>
      </c>
      <c r="CN49" s="556">
        <v>1</v>
      </c>
      <c r="CO49" s="356">
        <f t="shared" si="210"/>
        <v>1</v>
      </c>
      <c r="CQ49" s="42" t="s">
        <v>185</v>
      </c>
      <c r="CS49" s="1">
        <v>3</v>
      </c>
      <c r="CX49" s="326">
        <v>21.2</v>
      </c>
      <c r="CY49" s="326">
        <v>27.2</v>
      </c>
      <c r="CZ49" s="334">
        <v>3</v>
      </c>
      <c r="DA49" s="334">
        <v>3</v>
      </c>
      <c r="DB49" s="334">
        <v>3</v>
      </c>
      <c r="DC49" s="356">
        <f t="shared" si="211"/>
        <v>3</v>
      </c>
      <c r="DE49" s="42" t="s">
        <v>185</v>
      </c>
      <c r="DG49" s="1">
        <v>3</v>
      </c>
    </row>
    <row r="50" spans="1:113" ht="23.5" customHeight="1">
      <c r="A50" s="77" t="s">
        <v>8</v>
      </c>
      <c r="B50" s="68">
        <v>28</v>
      </c>
      <c r="C50" s="57">
        <f t="shared" si="172"/>
        <v>270</v>
      </c>
      <c r="D50" s="54">
        <v>130</v>
      </c>
      <c r="E50" s="7">
        <f t="shared" si="173"/>
        <v>429000</v>
      </c>
      <c r="F50" s="54">
        <v>20</v>
      </c>
      <c r="G50" s="7">
        <f t="shared" si="174"/>
        <v>76000</v>
      </c>
      <c r="H50" s="54">
        <v>20</v>
      </c>
      <c r="I50" s="6">
        <f t="shared" si="175"/>
        <v>96000</v>
      </c>
      <c r="J50" s="54">
        <v>100</v>
      </c>
      <c r="K50" s="6">
        <f t="shared" si="176"/>
        <v>200000</v>
      </c>
      <c r="L50" s="6">
        <f t="shared" si="189"/>
        <v>801000</v>
      </c>
      <c r="M50" s="6">
        <f t="shared" si="190"/>
        <v>2966.6666666666665</v>
      </c>
      <c r="N50" s="70" t="s">
        <v>96</v>
      </c>
      <c r="O50" s="54">
        <v>150</v>
      </c>
      <c r="P50" s="54"/>
      <c r="Q50" s="76" t="e">
        <f t="shared" si="191"/>
        <v>#DIV/0!</v>
      </c>
      <c r="R50" s="2"/>
      <c r="T50" s="107">
        <v>3300</v>
      </c>
      <c r="U50" s="107">
        <v>3800</v>
      </c>
      <c r="V50" s="107">
        <v>4800</v>
      </c>
      <c r="W50" s="107">
        <v>2000</v>
      </c>
      <c r="X50" s="107"/>
      <c r="Y50" s="77" t="s">
        <v>8</v>
      </c>
      <c r="Z50" s="48">
        <f t="shared" si="177"/>
        <v>28</v>
      </c>
      <c r="AA50" s="57">
        <f t="shared" si="178"/>
        <v>270</v>
      </c>
      <c r="AB50" s="7">
        <f t="shared" si="179"/>
        <v>130</v>
      </c>
      <c r="AC50" s="7">
        <f t="shared" si="180"/>
        <v>221000</v>
      </c>
      <c r="AD50" s="7">
        <f t="shared" si="192"/>
        <v>20</v>
      </c>
      <c r="AE50" s="7">
        <f t="shared" si="181"/>
        <v>44000</v>
      </c>
      <c r="AF50" s="7">
        <f t="shared" si="193"/>
        <v>20</v>
      </c>
      <c r="AG50" s="7">
        <f t="shared" si="182"/>
        <v>44000</v>
      </c>
      <c r="AH50" s="7">
        <f t="shared" si="194"/>
        <v>100</v>
      </c>
      <c r="AI50" s="7">
        <f t="shared" si="183"/>
        <v>140000</v>
      </c>
      <c r="AJ50" s="7">
        <f t="shared" si="195"/>
        <v>449000</v>
      </c>
      <c r="AK50" s="6">
        <f t="shared" si="196"/>
        <v>1662.962962962963</v>
      </c>
      <c r="AL50" s="70" t="str">
        <f t="shared" si="197"/>
        <v>ON2</v>
      </c>
      <c r="AM50" s="7">
        <f t="shared" si="197"/>
        <v>150</v>
      </c>
      <c r="AN50" s="6">
        <f t="shared" si="197"/>
        <v>0</v>
      </c>
      <c r="AO50" s="76" t="e">
        <f t="shared" si="198"/>
        <v>#DIV/0!</v>
      </c>
      <c r="AP50" s="2"/>
      <c r="AR50" s="107">
        <v>1700</v>
      </c>
      <c r="AS50" s="107">
        <v>2200</v>
      </c>
      <c r="AT50" s="107">
        <v>2200</v>
      </c>
      <c r="AU50" s="107">
        <v>1400</v>
      </c>
      <c r="AV50" s="107"/>
      <c r="AW50" s="77" t="s">
        <v>8</v>
      </c>
      <c r="AX50" s="48">
        <f t="shared" si="199"/>
        <v>28</v>
      </c>
      <c r="AY50" s="57">
        <f t="shared" si="200"/>
        <v>270</v>
      </c>
      <c r="AZ50" s="54">
        <v>10</v>
      </c>
      <c r="BA50" s="7">
        <f t="shared" si="184"/>
        <v>0</v>
      </c>
      <c r="BB50" s="54">
        <v>24</v>
      </c>
      <c r="BC50" s="7">
        <f t="shared" si="185"/>
        <v>0</v>
      </c>
      <c r="BD50" s="54">
        <v>12</v>
      </c>
      <c r="BE50" s="6">
        <f t="shared" si="186"/>
        <v>0</v>
      </c>
      <c r="BF50" s="54"/>
      <c r="BG50" s="6">
        <f t="shared" si="187"/>
        <v>0</v>
      </c>
      <c r="BH50" s="6">
        <f t="shared" si="201"/>
        <v>801000</v>
      </c>
      <c r="BI50" s="6">
        <f t="shared" si="201"/>
        <v>2966.6666666666665</v>
      </c>
      <c r="BJ50" s="6">
        <f t="shared" si="202"/>
        <v>449000</v>
      </c>
      <c r="BK50" s="7">
        <f t="shared" si="202"/>
        <v>1662.962962962963</v>
      </c>
      <c r="BL50" s="101">
        <f t="shared" si="203"/>
        <v>1250000</v>
      </c>
      <c r="BM50" s="90">
        <f t="shared" si="203"/>
        <v>4629.6296296296296</v>
      </c>
      <c r="BN50" s="90"/>
      <c r="BO50" s="76" t="e">
        <f t="shared" si="204"/>
        <v>#DIV/0!</v>
      </c>
      <c r="BP50" s="2"/>
      <c r="BR50" s="55"/>
      <c r="BS50" s="55"/>
      <c r="BT50" s="55"/>
      <c r="BU50" s="55"/>
      <c r="BV50" s="173" t="s">
        <v>8</v>
      </c>
      <c r="BW50" s="190">
        <f t="shared" si="205"/>
        <v>28</v>
      </c>
      <c r="BX50" s="119">
        <v>229</v>
      </c>
      <c r="BY50" s="179">
        <v>602900</v>
      </c>
      <c r="BZ50" s="179">
        <f t="shared" si="206"/>
        <v>2632.7510917030568</v>
      </c>
      <c r="CA50" s="179">
        <v>359350</v>
      </c>
      <c r="CB50" s="179">
        <f t="shared" si="207"/>
        <v>1569.2139737991267</v>
      </c>
      <c r="CC50" s="179">
        <v>28270</v>
      </c>
      <c r="CD50" s="573"/>
      <c r="CE50" s="119">
        <f t="shared" si="208"/>
        <v>990520</v>
      </c>
      <c r="CF50" s="181">
        <f t="shared" si="188"/>
        <v>4325.4148471615717</v>
      </c>
      <c r="CG50" s="181"/>
      <c r="CH50" s="182" t="e">
        <f t="shared" si="209"/>
        <v>#DIV/0!</v>
      </c>
      <c r="CJ50" s="326">
        <v>19.5</v>
      </c>
      <c r="CK50" s="326">
        <v>28.5</v>
      </c>
      <c r="CL50" s="578">
        <v>5</v>
      </c>
      <c r="CM50" s="578">
        <v>5</v>
      </c>
      <c r="CN50" s="579">
        <v>3</v>
      </c>
      <c r="CO50" s="356">
        <f t="shared" si="210"/>
        <v>4.333333333333333</v>
      </c>
      <c r="CQ50" s="42" t="s">
        <v>177</v>
      </c>
      <c r="CS50" s="1">
        <v>2</v>
      </c>
      <c r="CX50" s="326">
        <v>22.3</v>
      </c>
      <c r="CY50" s="326">
        <v>27.7</v>
      </c>
      <c r="CZ50" s="568">
        <v>5</v>
      </c>
      <c r="DA50" s="568">
        <v>5</v>
      </c>
      <c r="DB50" s="568">
        <v>5</v>
      </c>
      <c r="DC50" s="356">
        <f t="shared" si="211"/>
        <v>5</v>
      </c>
      <c r="DE50" s="42" t="s">
        <v>177</v>
      </c>
      <c r="DG50" s="1">
        <v>2</v>
      </c>
    </row>
    <row r="51" spans="1:113" ht="23.5" customHeight="1">
      <c r="A51" s="77" t="s">
        <v>9</v>
      </c>
      <c r="B51" s="68">
        <v>29</v>
      </c>
      <c r="C51" s="57">
        <f t="shared" si="172"/>
        <v>310</v>
      </c>
      <c r="D51" s="54">
        <v>150</v>
      </c>
      <c r="E51" s="7">
        <f t="shared" si="173"/>
        <v>495000</v>
      </c>
      <c r="F51" s="54">
        <v>20</v>
      </c>
      <c r="G51" s="7">
        <f t="shared" si="174"/>
        <v>76000</v>
      </c>
      <c r="H51" s="54">
        <v>20</v>
      </c>
      <c r="I51" s="6">
        <f t="shared" si="175"/>
        <v>96000</v>
      </c>
      <c r="J51" s="54">
        <v>120</v>
      </c>
      <c r="K51" s="6">
        <f t="shared" si="176"/>
        <v>240000</v>
      </c>
      <c r="L51" s="6">
        <f t="shared" si="189"/>
        <v>907000</v>
      </c>
      <c r="M51" s="6">
        <f t="shared" si="190"/>
        <v>2925.8064516129034</v>
      </c>
      <c r="N51" s="70" t="s">
        <v>96</v>
      </c>
      <c r="O51" s="54">
        <v>150</v>
      </c>
      <c r="P51" s="54"/>
      <c r="Q51" s="76" t="e">
        <f t="shared" si="191"/>
        <v>#DIV/0!</v>
      </c>
      <c r="R51" s="2"/>
      <c r="T51" s="107">
        <v>3300</v>
      </c>
      <c r="U51" s="107">
        <v>3800</v>
      </c>
      <c r="V51" s="107">
        <v>4800</v>
      </c>
      <c r="W51" s="107">
        <v>2000</v>
      </c>
      <c r="X51" s="107"/>
      <c r="Y51" s="77" t="s">
        <v>9</v>
      </c>
      <c r="Z51" s="48">
        <f t="shared" si="177"/>
        <v>29</v>
      </c>
      <c r="AA51" s="57">
        <f t="shared" si="178"/>
        <v>310</v>
      </c>
      <c r="AB51" s="7">
        <f t="shared" si="179"/>
        <v>150</v>
      </c>
      <c r="AC51" s="7">
        <f t="shared" si="180"/>
        <v>255000</v>
      </c>
      <c r="AD51" s="7">
        <f t="shared" si="192"/>
        <v>20</v>
      </c>
      <c r="AE51" s="7">
        <f t="shared" si="181"/>
        <v>44000</v>
      </c>
      <c r="AF51" s="7">
        <f t="shared" si="193"/>
        <v>20</v>
      </c>
      <c r="AG51" s="7">
        <f t="shared" si="182"/>
        <v>44000</v>
      </c>
      <c r="AH51" s="7">
        <f t="shared" si="194"/>
        <v>120</v>
      </c>
      <c r="AI51" s="7">
        <f t="shared" si="183"/>
        <v>168000</v>
      </c>
      <c r="AJ51" s="7">
        <f t="shared" si="195"/>
        <v>511000</v>
      </c>
      <c r="AK51" s="6">
        <f t="shared" si="196"/>
        <v>1648.3870967741937</v>
      </c>
      <c r="AL51" s="70" t="str">
        <f t="shared" si="197"/>
        <v>ON2</v>
      </c>
      <c r="AM51" s="7">
        <f t="shared" si="197"/>
        <v>150</v>
      </c>
      <c r="AN51" s="6">
        <f t="shared" si="197"/>
        <v>0</v>
      </c>
      <c r="AO51" s="76" t="e">
        <f t="shared" si="198"/>
        <v>#DIV/0!</v>
      </c>
      <c r="AP51" s="2"/>
      <c r="AR51" s="107">
        <v>1700</v>
      </c>
      <c r="AS51" s="107">
        <v>2200</v>
      </c>
      <c r="AT51" s="107">
        <v>2200</v>
      </c>
      <c r="AU51" s="107">
        <v>1400</v>
      </c>
      <c r="AV51" s="107"/>
      <c r="AW51" s="77" t="s">
        <v>9</v>
      </c>
      <c r="AX51" s="48">
        <f t="shared" si="199"/>
        <v>29</v>
      </c>
      <c r="AY51" s="57">
        <f t="shared" si="200"/>
        <v>310</v>
      </c>
      <c r="AZ51" s="54">
        <v>10</v>
      </c>
      <c r="BA51" s="7">
        <f t="shared" si="184"/>
        <v>0</v>
      </c>
      <c r="BB51" s="54">
        <v>24</v>
      </c>
      <c r="BC51" s="7">
        <f t="shared" si="185"/>
        <v>0</v>
      </c>
      <c r="BD51" s="54">
        <v>12</v>
      </c>
      <c r="BE51" s="6">
        <f t="shared" si="186"/>
        <v>0</v>
      </c>
      <c r="BF51" s="54"/>
      <c r="BG51" s="6">
        <f t="shared" si="187"/>
        <v>0</v>
      </c>
      <c r="BH51" s="6">
        <f t="shared" si="201"/>
        <v>907000</v>
      </c>
      <c r="BI51" s="6">
        <f t="shared" si="201"/>
        <v>2925.8064516129034</v>
      </c>
      <c r="BJ51" s="6">
        <f t="shared" si="202"/>
        <v>511000</v>
      </c>
      <c r="BK51" s="7">
        <f t="shared" si="202"/>
        <v>1648.3870967741937</v>
      </c>
      <c r="BL51" s="101">
        <f t="shared" si="203"/>
        <v>1418000</v>
      </c>
      <c r="BM51" s="90">
        <f t="shared" si="203"/>
        <v>4574.1935483870966</v>
      </c>
      <c r="BN51" s="90"/>
      <c r="BO51" s="76" t="e">
        <f t="shared" si="204"/>
        <v>#DIV/0!</v>
      </c>
      <c r="BP51" s="2"/>
      <c r="BR51" s="55"/>
      <c r="BS51" s="55"/>
      <c r="BT51" s="55"/>
      <c r="BU51" s="55"/>
      <c r="BV51" s="173" t="s">
        <v>9</v>
      </c>
      <c r="BW51" s="190">
        <f t="shared" si="205"/>
        <v>29</v>
      </c>
      <c r="BX51" s="119">
        <v>249</v>
      </c>
      <c r="BY51" s="179">
        <v>729600</v>
      </c>
      <c r="BZ51" s="179">
        <f t="shared" si="206"/>
        <v>2930.1204819277109</v>
      </c>
      <c r="CA51" s="179">
        <v>399500</v>
      </c>
      <c r="CB51" s="179">
        <f t="shared" si="207"/>
        <v>1604.4176706827309</v>
      </c>
      <c r="CC51" s="179">
        <v>18040</v>
      </c>
      <c r="CD51" s="573">
        <v>2970</v>
      </c>
      <c r="CE51" s="119">
        <f t="shared" si="208"/>
        <v>1150110</v>
      </c>
      <c r="CF51" s="181">
        <f t="shared" si="188"/>
        <v>4618.9156626506028</v>
      </c>
      <c r="CG51" s="181"/>
      <c r="CH51" s="182" t="e">
        <f t="shared" si="209"/>
        <v>#DIV/0!</v>
      </c>
      <c r="CJ51" s="326">
        <v>19.8</v>
      </c>
      <c r="CK51" s="326">
        <v>30.6</v>
      </c>
      <c r="CL51" s="578">
        <v>5</v>
      </c>
      <c r="CM51" s="579">
        <v>3</v>
      </c>
      <c r="CN51" s="579">
        <v>3</v>
      </c>
      <c r="CO51" s="356">
        <f t="shared" si="210"/>
        <v>3.6666666666666665</v>
      </c>
      <c r="CQ51" s="42" t="s">
        <v>178</v>
      </c>
      <c r="CS51" s="1">
        <v>1</v>
      </c>
      <c r="CX51" s="326">
        <v>23.5</v>
      </c>
      <c r="CY51" s="326">
        <v>31.1</v>
      </c>
      <c r="CZ51" s="568">
        <v>5</v>
      </c>
      <c r="DA51" s="568">
        <v>5</v>
      </c>
      <c r="DB51" s="334">
        <v>3</v>
      </c>
      <c r="DC51" s="356">
        <f t="shared" si="211"/>
        <v>4.333333333333333</v>
      </c>
      <c r="DE51" s="42" t="s">
        <v>178</v>
      </c>
      <c r="DG51" s="1">
        <v>1</v>
      </c>
    </row>
    <row r="52" spans="1:113" ht="23.5" customHeight="1">
      <c r="A52" s="77" t="s">
        <v>10</v>
      </c>
      <c r="B52" s="68">
        <v>30</v>
      </c>
      <c r="C52" s="57">
        <f t="shared" si="172"/>
        <v>320</v>
      </c>
      <c r="D52" s="54">
        <v>150</v>
      </c>
      <c r="E52" s="7">
        <f t="shared" si="173"/>
        <v>495000</v>
      </c>
      <c r="F52" s="54">
        <v>20</v>
      </c>
      <c r="G52" s="7">
        <f t="shared" si="174"/>
        <v>76000</v>
      </c>
      <c r="H52" s="54">
        <v>20</v>
      </c>
      <c r="I52" s="6">
        <f t="shared" si="175"/>
        <v>96000</v>
      </c>
      <c r="J52" s="54">
        <v>130</v>
      </c>
      <c r="K52" s="6">
        <f t="shared" si="176"/>
        <v>260000</v>
      </c>
      <c r="L52" s="6">
        <f t="shared" si="189"/>
        <v>927000</v>
      </c>
      <c r="M52" s="6">
        <f t="shared" si="190"/>
        <v>2896.875</v>
      </c>
      <c r="N52" s="70"/>
      <c r="O52" s="54"/>
      <c r="P52" s="54"/>
      <c r="Q52" s="76" t="e">
        <f t="shared" si="191"/>
        <v>#DIV/0!</v>
      </c>
      <c r="R52" s="2"/>
      <c r="T52" s="107">
        <v>3300</v>
      </c>
      <c r="U52" s="107">
        <v>3800</v>
      </c>
      <c r="V52" s="107">
        <v>4800</v>
      </c>
      <c r="W52" s="107">
        <v>2000</v>
      </c>
      <c r="X52" s="107"/>
      <c r="Y52" s="77" t="s">
        <v>10</v>
      </c>
      <c r="Z52" s="48">
        <f t="shared" si="177"/>
        <v>30</v>
      </c>
      <c r="AA52" s="57">
        <f t="shared" si="178"/>
        <v>320</v>
      </c>
      <c r="AB52" s="7">
        <f t="shared" si="179"/>
        <v>150</v>
      </c>
      <c r="AC52" s="7">
        <f t="shared" si="180"/>
        <v>255000</v>
      </c>
      <c r="AD52" s="7">
        <f t="shared" si="192"/>
        <v>20</v>
      </c>
      <c r="AE52" s="7">
        <f t="shared" si="181"/>
        <v>44000</v>
      </c>
      <c r="AF52" s="7">
        <f t="shared" si="193"/>
        <v>20</v>
      </c>
      <c r="AG52" s="7">
        <f t="shared" si="182"/>
        <v>44000</v>
      </c>
      <c r="AH52" s="7">
        <f t="shared" si="194"/>
        <v>130</v>
      </c>
      <c r="AI52" s="7">
        <f t="shared" si="183"/>
        <v>182000</v>
      </c>
      <c r="AJ52" s="7">
        <f t="shared" si="195"/>
        <v>525000</v>
      </c>
      <c r="AK52" s="6">
        <f t="shared" si="196"/>
        <v>1640.625</v>
      </c>
      <c r="AL52" s="70">
        <f t="shared" si="197"/>
        <v>0</v>
      </c>
      <c r="AM52" s="7">
        <f t="shared" si="197"/>
        <v>0</v>
      </c>
      <c r="AN52" s="6">
        <f t="shared" si="197"/>
        <v>0</v>
      </c>
      <c r="AO52" s="76" t="e">
        <f t="shared" si="198"/>
        <v>#DIV/0!</v>
      </c>
      <c r="AP52" s="2"/>
      <c r="AR52" s="107">
        <v>1700</v>
      </c>
      <c r="AS52" s="107">
        <v>2200</v>
      </c>
      <c r="AT52" s="107">
        <v>2200</v>
      </c>
      <c r="AU52" s="107">
        <v>1400</v>
      </c>
      <c r="AV52" s="107"/>
      <c r="AW52" s="77" t="s">
        <v>10</v>
      </c>
      <c r="AX52" s="48">
        <f t="shared" si="199"/>
        <v>30</v>
      </c>
      <c r="AY52" s="57">
        <f t="shared" si="200"/>
        <v>320</v>
      </c>
      <c r="AZ52" s="54">
        <v>10</v>
      </c>
      <c r="BA52" s="7">
        <f t="shared" si="184"/>
        <v>0</v>
      </c>
      <c r="BB52" s="54">
        <v>24</v>
      </c>
      <c r="BC52" s="7">
        <f t="shared" si="185"/>
        <v>0</v>
      </c>
      <c r="BD52" s="54">
        <v>12</v>
      </c>
      <c r="BE52" s="6">
        <f t="shared" si="186"/>
        <v>0</v>
      </c>
      <c r="BF52" s="54"/>
      <c r="BG52" s="6">
        <f t="shared" si="187"/>
        <v>0</v>
      </c>
      <c r="BH52" s="6">
        <f t="shared" si="201"/>
        <v>927000</v>
      </c>
      <c r="BI52" s="6">
        <f t="shared" si="201"/>
        <v>2896.875</v>
      </c>
      <c r="BJ52" s="6">
        <f t="shared" si="202"/>
        <v>525000</v>
      </c>
      <c r="BK52" s="7">
        <f t="shared" si="202"/>
        <v>1640.625</v>
      </c>
      <c r="BL52" s="101">
        <f t="shared" si="203"/>
        <v>1452000</v>
      </c>
      <c r="BM52" s="90">
        <f t="shared" si="203"/>
        <v>4537.5</v>
      </c>
      <c r="BN52" s="90"/>
      <c r="BO52" s="76" t="e">
        <f t="shared" si="204"/>
        <v>#DIV/0!</v>
      </c>
      <c r="BP52" s="2"/>
      <c r="BR52" s="55"/>
      <c r="BS52" s="55"/>
      <c r="BT52" s="55"/>
      <c r="BU52" s="55"/>
      <c r="BV52" s="173" t="s">
        <v>10</v>
      </c>
      <c r="BW52" s="190">
        <f t="shared" si="205"/>
        <v>30</v>
      </c>
      <c r="BX52" s="119">
        <v>371</v>
      </c>
      <c r="BY52" s="179">
        <v>1347850</v>
      </c>
      <c r="BZ52" s="179">
        <f t="shared" si="206"/>
        <v>3633.0188679245284</v>
      </c>
      <c r="CA52" s="179">
        <v>653450</v>
      </c>
      <c r="CB52" s="179">
        <f t="shared" si="207"/>
        <v>1761.3207547169811</v>
      </c>
      <c r="CC52" s="179">
        <v>25850</v>
      </c>
      <c r="CD52" s="573"/>
      <c r="CE52" s="119">
        <f>BY52+CA52+CC52+CD52</f>
        <v>2027150</v>
      </c>
      <c r="CF52" s="613">
        <f t="shared" si="188"/>
        <v>5464.0161725067383</v>
      </c>
      <c r="CG52" s="181"/>
      <c r="CH52" s="182" t="e">
        <f t="shared" si="209"/>
        <v>#DIV/0!</v>
      </c>
      <c r="CJ52" s="326">
        <v>23.5</v>
      </c>
      <c r="CK52" s="326">
        <v>30.3</v>
      </c>
      <c r="CL52" s="578">
        <v>5</v>
      </c>
      <c r="CM52" s="556">
        <v>1</v>
      </c>
      <c r="CN52" s="556">
        <v>1</v>
      </c>
      <c r="CO52" s="356">
        <f t="shared" si="210"/>
        <v>2.3333333333333335</v>
      </c>
      <c r="CQ52" s="42" t="s">
        <v>183</v>
      </c>
      <c r="CS52" s="1">
        <v>0</v>
      </c>
      <c r="CX52" s="326"/>
      <c r="CY52" s="326"/>
      <c r="CZ52" s="334"/>
      <c r="DA52" s="334"/>
      <c r="DB52" s="334"/>
      <c r="DC52" s="356">
        <f t="shared" si="211"/>
        <v>0</v>
      </c>
      <c r="DE52" s="42" t="s">
        <v>183</v>
      </c>
      <c r="DG52" s="1">
        <v>0</v>
      </c>
    </row>
    <row r="53" spans="1:113" ht="23.5" customHeight="1" thickBot="1">
      <c r="A53" s="78" t="s">
        <v>11</v>
      </c>
      <c r="B53" s="68">
        <v>31</v>
      </c>
      <c r="C53" s="57">
        <f t="shared" si="172"/>
        <v>440</v>
      </c>
      <c r="D53" s="54">
        <v>220</v>
      </c>
      <c r="E53" s="7">
        <f t="shared" si="173"/>
        <v>726000</v>
      </c>
      <c r="F53" s="54">
        <v>20</v>
      </c>
      <c r="G53" s="7">
        <f t="shared" si="174"/>
        <v>76000</v>
      </c>
      <c r="H53" s="54">
        <v>20</v>
      </c>
      <c r="I53" s="6">
        <f t="shared" si="175"/>
        <v>96000</v>
      </c>
      <c r="J53" s="54">
        <v>180</v>
      </c>
      <c r="K53" s="6">
        <f t="shared" si="176"/>
        <v>360000</v>
      </c>
      <c r="L53" s="6">
        <f t="shared" si="189"/>
        <v>1258000</v>
      </c>
      <c r="M53" s="6">
        <f t="shared" si="190"/>
        <v>2859.090909090909</v>
      </c>
      <c r="N53" s="70"/>
      <c r="O53" s="54"/>
      <c r="P53" s="54"/>
      <c r="Q53" s="76" t="e">
        <f t="shared" si="191"/>
        <v>#DIV/0!</v>
      </c>
      <c r="R53" s="2"/>
      <c r="T53" s="107">
        <v>3300</v>
      </c>
      <c r="U53" s="107">
        <v>3800</v>
      </c>
      <c r="V53" s="107">
        <v>4800</v>
      </c>
      <c r="W53" s="107">
        <v>2000</v>
      </c>
      <c r="X53" s="107"/>
      <c r="Y53" s="78" t="s">
        <v>11</v>
      </c>
      <c r="Z53" s="48">
        <f t="shared" si="177"/>
        <v>31</v>
      </c>
      <c r="AA53" s="57">
        <f t="shared" si="178"/>
        <v>440</v>
      </c>
      <c r="AB53" s="7">
        <f t="shared" si="179"/>
        <v>220</v>
      </c>
      <c r="AC53" s="7">
        <f t="shared" si="180"/>
        <v>374000</v>
      </c>
      <c r="AD53" s="7">
        <f t="shared" si="192"/>
        <v>20</v>
      </c>
      <c r="AE53" s="7">
        <f t="shared" si="181"/>
        <v>44000</v>
      </c>
      <c r="AF53" s="7">
        <f t="shared" si="193"/>
        <v>20</v>
      </c>
      <c r="AG53" s="7">
        <f t="shared" si="182"/>
        <v>44000</v>
      </c>
      <c r="AH53" s="7">
        <f t="shared" si="194"/>
        <v>180</v>
      </c>
      <c r="AI53" s="7">
        <f t="shared" si="183"/>
        <v>252000</v>
      </c>
      <c r="AJ53" s="7">
        <f t="shared" si="195"/>
        <v>714000</v>
      </c>
      <c r="AK53" s="6">
        <f t="shared" si="196"/>
        <v>1622.7272727272727</v>
      </c>
      <c r="AL53" s="70">
        <f t="shared" si="197"/>
        <v>0</v>
      </c>
      <c r="AM53" s="7">
        <f t="shared" si="197"/>
        <v>0</v>
      </c>
      <c r="AN53" s="6">
        <f t="shared" si="197"/>
        <v>0</v>
      </c>
      <c r="AO53" s="76" t="e">
        <f t="shared" si="198"/>
        <v>#DIV/0!</v>
      </c>
      <c r="AP53" s="2"/>
      <c r="AR53" s="107">
        <v>1700</v>
      </c>
      <c r="AS53" s="107">
        <v>2200</v>
      </c>
      <c r="AT53" s="107">
        <v>2200</v>
      </c>
      <c r="AU53" s="107">
        <v>1400</v>
      </c>
      <c r="AV53" s="107"/>
      <c r="AW53" s="78" t="s">
        <v>11</v>
      </c>
      <c r="AX53" s="48">
        <f t="shared" si="199"/>
        <v>31</v>
      </c>
      <c r="AY53" s="57">
        <f t="shared" si="200"/>
        <v>440</v>
      </c>
      <c r="AZ53" s="54">
        <v>10</v>
      </c>
      <c r="BA53" s="7">
        <f t="shared" si="184"/>
        <v>0</v>
      </c>
      <c r="BB53" s="54">
        <v>28</v>
      </c>
      <c r="BC53" s="7">
        <f t="shared" si="185"/>
        <v>0</v>
      </c>
      <c r="BD53" s="54">
        <v>12</v>
      </c>
      <c r="BE53" s="6">
        <f t="shared" si="186"/>
        <v>0</v>
      </c>
      <c r="BF53" s="54"/>
      <c r="BG53" s="6">
        <f t="shared" si="187"/>
        <v>0</v>
      </c>
      <c r="BH53" s="6">
        <f t="shared" si="201"/>
        <v>1258000</v>
      </c>
      <c r="BI53" s="6">
        <f t="shared" si="201"/>
        <v>2859.090909090909</v>
      </c>
      <c r="BJ53" s="6">
        <f t="shared" si="202"/>
        <v>714000</v>
      </c>
      <c r="BK53" s="7">
        <f t="shared" si="202"/>
        <v>1622.7272727272727</v>
      </c>
      <c r="BL53" s="101">
        <f t="shared" si="203"/>
        <v>1972000</v>
      </c>
      <c r="BM53" s="90">
        <f t="shared" si="203"/>
        <v>4481.818181818182</v>
      </c>
      <c r="BN53" s="90"/>
      <c r="BO53" s="76" t="e">
        <f t="shared" si="204"/>
        <v>#DIV/0!</v>
      </c>
      <c r="BP53" s="2"/>
      <c r="BR53" s="55"/>
      <c r="BS53" s="55"/>
      <c r="BT53" s="55"/>
      <c r="BU53" s="55"/>
      <c r="BV53" s="183" t="s">
        <v>11</v>
      </c>
      <c r="BW53" s="190">
        <f t="shared" si="205"/>
        <v>31</v>
      </c>
      <c r="BX53" s="119">
        <v>521</v>
      </c>
      <c r="BY53" s="179">
        <v>1455450</v>
      </c>
      <c r="BZ53" s="179">
        <f t="shared" si="206"/>
        <v>2793.570057581574</v>
      </c>
      <c r="CA53" s="179">
        <v>765150</v>
      </c>
      <c r="CB53" s="179">
        <f t="shared" si="207"/>
        <v>1468.6180422264874</v>
      </c>
      <c r="CC53" s="179">
        <v>66880</v>
      </c>
      <c r="CD53" s="573"/>
      <c r="CE53" s="119">
        <f t="shared" si="208"/>
        <v>2287480</v>
      </c>
      <c r="CF53" s="181">
        <f t="shared" si="188"/>
        <v>4390.5566218809981</v>
      </c>
      <c r="CG53" s="181"/>
      <c r="CH53" s="182" t="e">
        <f t="shared" si="209"/>
        <v>#DIV/0!</v>
      </c>
      <c r="CJ53" s="327">
        <v>21.7</v>
      </c>
      <c r="CK53" s="327">
        <v>28</v>
      </c>
      <c r="CL53" s="556">
        <v>1</v>
      </c>
      <c r="CM53" s="579">
        <v>3</v>
      </c>
      <c r="CN53" s="578">
        <v>5</v>
      </c>
      <c r="CO53" s="357">
        <f t="shared" si="210"/>
        <v>3</v>
      </c>
      <c r="CQ53" s="1" t="s">
        <v>186</v>
      </c>
      <c r="CX53" s="327"/>
      <c r="CY53" s="327"/>
      <c r="CZ53" s="335"/>
      <c r="DA53" s="334"/>
      <c r="DB53" s="334"/>
      <c r="DC53" s="357">
        <f t="shared" si="211"/>
        <v>0</v>
      </c>
      <c r="DE53" s="1" t="s">
        <v>186</v>
      </c>
    </row>
    <row r="54" spans="1:113" ht="40" customHeight="1" thickTop="1" thickBot="1">
      <c r="A54" s="1513" t="s">
        <v>16</v>
      </c>
      <c r="B54" s="1514"/>
      <c r="C54" s="61">
        <f>SUM(C47:C53)</f>
        <v>2360</v>
      </c>
      <c r="D54" s="61">
        <f>SUM(D47:D53)</f>
        <v>1130</v>
      </c>
      <c r="E54" s="61">
        <f t="shared" ref="E54:J54" si="212">SUM(E47:E53)</f>
        <v>3729000</v>
      </c>
      <c r="F54" s="61">
        <f t="shared" si="212"/>
        <v>150</v>
      </c>
      <c r="G54" s="61">
        <f t="shared" si="212"/>
        <v>570000</v>
      </c>
      <c r="H54" s="61">
        <f t="shared" si="212"/>
        <v>150</v>
      </c>
      <c r="I54" s="61">
        <f t="shared" si="212"/>
        <v>720000</v>
      </c>
      <c r="J54" s="61">
        <f t="shared" si="212"/>
        <v>930</v>
      </c>
      <c r="K54" s="61">
        <f>SUM(K47:K53)</f>
        <v>1860000</v>
      </c>
      <c r="L54" s="61">
        <f>SUM(L47:L53)</f>
        <v>6879000</v>
      </c>
      <c r="M54" s="61">
        <f>L54/C54</f>
        <v>2914.8305084745762</v>
      </c>
      <c r="N54" s="86"/>
      <c r="O54" s="61">
        <f>SUM(O47:O53)</f>
        <v>770</v>
      </c>
      <c r="P54" s="61">
        <f>SUM(P47:P53)</f>
        <v>0</v>
      </c>
      <c r="Q54" s="76" t="e">
        <f t="shared" si="191"/>
        <v>#DIV/0!</v>
      </c>
      <c r="R54" s="45"/>
      <c r="T54" s="105" t="s">
        <v>48</v>
      </c>
      <c r="U54" s="108">
        <f>C54/W54</f>
        <v>786.66666666666663</v>
      </c>
      <c r="V54" s="106" t="s">
        <v>49</v>
      </c>
      <c r="W54" s="114">
        <v>3</v>
      </c>
      <c r="Y54" s="1513" t="s">
        <v>16</v>
      </c>
      <c r="Z54" s="1514"/>
      <c r="AA54" s="88">
        <f>SUM(AA47:AA53)</f>
        <v>2360</v>
      </c>
      <c r="AB54" s="88">
        <f>SUM(AB47:AB53)</f>
        <v>1130</v>
      </c>
      <c r="AC54" s="88">
        <f t="shared" ref="AC54:AH54" si="213">SUM(AC47:AC53)</f>
        <v>1921000</v>
      </c>
      <c r="AD54" s="88">
        <f t="shared" si="213"/>
        <v>150</v>
      </c>
      <c r="AE54" s="88">
        <f t="shared" si="213"/>
        <v>330000</v>
      </c>
      <c r="AF54" s="88">
        <f t="shared" si="213"/>
        <v>150</v>
      </c>
      <c r="AG54" s="88">
        <f t="shared" si="213"/>
        <v>330000</v>
      </c>
      <c r="AH54" s="88">
        <f t="shared" si="213"/>
        <v>930</v>
      </c>
      <c r="AI54" s="88">
        <f>SUM(AI47:AI53)</f>
        <v>1302000</v>
      </c>
      <c r="AJ54" s="88">
        <f>SUM(AJ47:AJ53)</f>
        <v>3883000</v>
      </c>
      <c r="AK54" s="61">
        <f>AJ54/AA54</f>
        <v>1645.3389830508474</v>
      </c>
      <c r="AL54" s="86"/>
      <c r="AM54" s="61">
        <f>SUM(AM47:AM53)</f>
        <v>770</v>
      </c>
      <c r="AN54" s="61">
        <f>SUM(AN47:AN53)</f>
        <v>0</v>
      </c>
      <c r="AO54" s="76" t="e">
        <f>(AJ54+BH54)/AN54</f>
        <v>#DIV/0!</v>
      </c>
      <c r="AP54" s="45"/>
      <c r="AR54" s="105" t="s">
        <v>48</v>
      </c>
      <c r="AS54" s="108">
        <f>AA54/AU54</f>
        <v>786.66666666666663</v>
      </c>
      <c r="AT54" s="106" t="s">
        <v>49</v>
      </c>
      <c r="AU54" s="105">
        <f>W54</f>
        <v>3</v>
      </c>
      <c r="AW54" s="1513" t="s">
        <v>16</v>
      </c>
      <c r="AX54" s="1514"/>
      <c r="AY54" s="57">
        <f t="shared" si="200"/>
        <v>2360</v>
      </c>
      <c r="AZ54" s="61">
        <f>SUM(AZ47:AZ53)</f>
        <v>84</v>
      </c>
      <c r="BA54" s="61">
        <f t="shared" ref="BA54:BF54" si="214">SUM(BA47:BA53)</f>
        <v>0</v>
      </c>
      <c r="BB54" s="61">
        <f t="shared" si="214"/>
        <v>120</v>
      </c>
      <c r="BC54" s="61">
        <f t="shared" si="214"/>
        <v>0</v>
      </c>
      <c r="BD54" s="61">
        <f t="shared" si="214"/>
        <v>60</v>
      </c>
      <c r="BE54" s="61">
        <f t="shared" si="214"/>
        <v>0</v>
      </c>
      <c r="BF54" s="61">
        <f t="shared" si="214"/>
        <v>0</v>
      </c>
      <c r="BG54" s="61">
        <f>SUM(BG47:BG53)</f>
        <v>0</v>
      </c>
      <c r="BH54" s="6">
        <f t="shared" si="201"/>
        <v>6879000</v>
      </c>
      <c r="BI54" s="6">
        <f t="shared" si="201"/>
        <v>2914.8305084745762</v>
      </c>
      <c r="BJ54" s="6">
        <f t="shared" si="202"/>
        <v>3883000</v>
      </c>
      <c r="BK54" s="7">
        <f t="shared" si="202"/>
        <v>1645.3389830508474</v>
      </c>
      <c r="BL54" s="101">
        <f>SUM(BL47:BL53)</f>
        <v>10762000</v>
      </c>
      <c r="BM54" s="90">
        <f>BI54+BK54</f>
        <v>4560.1694915254238</v>
      </c>
      <c r="BN54" s="91"/>
      <c r="BO54" s="76" t="e">
        <f t="shared" si="204"/>
        <v>#DIV/0!</v>
      </c>
      <c r="BP54" s="45"/>
      <c r="BR54" s="42" t="s">
        <v>48</v>
      </c>
      <c r="BS54" s="59">
        <f>AY54/BU54</f>
        <v>786.66666666666663</v>
      </c>
      <c r="BT54" s="60" t="s">
        <v>49</v>
      </c>
      <c r="BU54" s="42">
        <f>W54</f>
        <v>3</v>
      </c>
      <c r="BV54" s="1515" t="s">
        <v>16</v>
      </c>
      <c r="BW54" s="1486"/>
      <c r="BX54" s="191">
        <f>SUM(BX47:BX53)</f>
        <v>2331</v>
      </c>
      <c r="BY54" s="191">
        <f>SUM(BY47:BY53)</f>
        <v>6387350</v>
      </c>
      <c r="BZ54" s="191">
        <f>BY54/BX54</f>
        <v>2740.1758901758903</v>
      </c>
      <c r="CA54" s="191">
        <f>SUM(CA47:CA53)</f>
        <v>3439900</v>
      </c>
      <c r="CB54" s="192">
        <f>CA54/BX54</f>
        <v>1475.7185757185757</v>
      </c>
      <c r="CC54" s="180">
        <f>SUM(CC47:CC53)</f>
        <v>423246</v>
      </c>
      <c r="CD54" s="343">
        <f>SUM(CD47:CD53)</f>
        <v>8910</v>
      </c>
      <c r="CE54" s="180">
        <f t="shared" si="208"/>
        <v>10259406</v>
      </c>
      <c r="CF54" s="193">
        <f t="shared" si="188"/>
        <v>4401.2895752895756</v>
      </c>
      <c r="CG54" s="186">
        <f>SUM(CG47:CG53)</f>
        <v>0</v>
      </c>
      <c r="CH54" s="194" t="e">
        <f t="shared" si="209"/>
        <v>#DIV/0!</v>
      </c>
      <c r="CI54" s="340">
        <v>7</v>
      </c>
      <c r="CJ54" s="386">
        <f>SUM(CJ47:CJ53)/CI54</f>
        <v>21.214285714285715</v>
      </c>
      <c r="CK54" s="387">
        <f>SUM(CK47:CK53)/CI54</f>
        <v>28.542857142857144</v>
      </c>
      <c r="CL54" s="403">
        <f>SUM(CL47:CL53)/CI54</f>
        <v>3.5714285714285716</v>
      </c>
      <c r="CM54" s="403">
        <f>SUM(CM47:CM53)/CI54</f>
        <v>2.7142857142857144</v>
      </c>
      <c r="CN54" s="403">
        <f>SUM(CN47:CN53)/CI54</f>
        <v>2.7142857142857144</v>
      </c>
      <c r="CO54" s="404">
        <f>SUM(CL54:CN54)/3</f>
        <v>3</v>
      </c>
      <c r="CP54" s="340">
        <v>15</v>
      </c>
      <c r="CQ54" s="1457">
        <f>CE54/CI54</f>
        <v>1465629.4285714286</v>
      </c>
      <c r="CR54" s="1458"/>
      <c r="CS54" s="1458"/>
      <c r="CT54" s="1458"/>
      <c r="CU54" s="1459"/>
      <c r="CV54" s="570"/>
      <c r="CW54" s="368">
        <v>5</v>
      </c>
      <c r="CX54" s="386">
        <f>SUM(CX47:CX53)/CW54</f>
        <v>23.34</v>
      </c>
      <c r="CY54" s="387">
        <f>SUM(CY47:CY53)/CW54</f>
        <v>28.9</v>
      </c>
      <c r="CZ54" s="403">
        <f>SUM(CZ47:CZ53)/CW54</f>
        <v>3.8</v>
      </c>
      <c r="DA54" s="403">
        <f>SUM(DA47:DA53)/CW54</f>
        <v>3.8</v>
      </c>
      <c r="DB54" s="403">
        <f>SUM(DB47:DB53)/CW54</f>
        <v>3.8</v>
      </c>
      <c r="DC54" s="404">
        <f>SUM(CZ54:DB54)/3</f>
        <v>3.7999999999999994</v>
      </c>
      <c r="DD54" s="340">
        <v>15</v>
      </c>
      <c r="DE54" s="1457">
        <f>CR54/CW54</f>
        <v>0</v>
      </c>
      <c r="DF54" s="1458"/>
      <c r="DG54" s="1458"/>
      <c r="DH54" s="1458"/>
      <c r="DI54" s="1459"/>
    </row>
    <row r="55" spans="1:113"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3"/>
      <c r="CJ55" s="1420" t="str">
        <f>BV55</f>
        <v>6th week</v>
      </c>
      <c r="CK55" s="1420"/>
      <c r="CL55" s="1420"/>
      <c r="CM55" s="1420"/>
      <c r="CN55" s="1420"/>
      <c r="CO55" s="1420"/>
      <c r="CX55" s="1420" t="str">
        <f>CJ55</f>
        <v>6th week</v>
      </c>
      <c r="CY55" s="1420"/>
      <c r="CZ55" s="1420"/>
      <c r="DA55" s="1420"/>
      <c r="DB55" s="1420"/>
      <c r="DC55" s="1420"/>
    </row>
    <row r="56" spans="1:113"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174" t="s">
        <v>126</v>
      </c>
      <c r="CF56" s="175" t="s">
        <v>77</v>
      </c>
      <c r="CG56" s="175" t="s">
        <v>129</v>
      </c>
      <c r="CH56" s="176" t="s">
        <v>128</v>
      </c>
      <c r="CJ56" s="331" t="s">
        <v>172</v>
      </c>
      <c r="CK56" s="332" t="s">
        <v>173</v>
      </c>
      <c r="CL56" s="65" t="s">
        <v>174</v>
      </c>
      <c r="CM56" s="65" t="s">
        <v>175</v>
      </c>
      <c r="CN56" s="65" t="s">
        <v>176</v>
      </c>
      <c r="CO56" s="333" t="s">
        <v>184</v>
      </c>
      <c r="CQ56" s="1" t="s">
        <v>179</v>
      </c>
      <c r="CS56" s="46" t="s">
        <v>182</v>
      </c>
      <c r="CX56" s="331" t="s">
        <v>172</v>
      </c>
      <c r="CY56" s="332" t="s">
        <v>173</v>
      </c>
      <c r="CZ56" s="65" t="s">
        <v>174</v>
      </c>
      <c r="DA56" s="65" t="s">
        <v>175</v>
      </c>
      <c r="DB56" s="65" t="s">
        <v>176</v>
      </c>
      <c r="DC56" s="333" t="s">
        <v>184</v>
      </c>
      <c r="DE56" s="1" t="s">
        <v>179</v>
      </c>
      <c r="DG56" s="46" t="s">
        <v>182</v>
      </c>
    </row>
    <row r="57" spans="1:113" ht="23.5" customHeight="1">
      <c r="A57" s="75" t="s">
        <v>5</v>
      </c>
      <c r="B57" s="68"/>
      <c r="C57" s="57">
        <f t="shared" ref="C57:C63" si="215">D57+F57+H57+J57</f>
        <v>0</v>
      </c>
      <c r="D57" s="54"/>
      <c r="E57" s="7">
        <f t="shared" ref="E57:E63" si="216">D57*T57</f>
        <v>0</v>
      </c>
      <c r="F57" s="54"/>
      <c r="G57" s="7">
        <f t="shared" ref="G57:G63" si="217">F57*U57</f>
        <v>0</v>
      </c>
      <c r="H57" s="54"/>
      <c r="I57" s="6">
        <f t="shared" ref="I57:I63" si="218">H57*V57</f>
        <v>0</v>
      </c>
      <c r="J57" s="54"/>
      <c r="K57" s="6">
        <f t="shared" ref="K57:K63" si="219">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20">B57</f>
        <v>0</v>
      </c>
      <c r="AA57" s="57">
        <f t="shared" ref="AA57:AA63" si="221">AB57+AD57+AF57+AH57</f>
        <v>0</v>
      </c>
      <c r="AB57" s="7">
        <f t="shared" ref="AB57:AB63" si="222">D57</f>
        <v>0</v>
      </c>
      <c r="AC57" s="7">
        <f t="shared" ref="AC57:AC63" si="223">AB57*AR57</f>
        <v>0</v>
      </c>
      <c r="AD57" s="7">
        <f>F57</f>
        <v>0</v>
      </c>
      <c r="AE57" s="7">
        <f t="shared" ref="AE57:AE63" si="224">AD57*AS57</f>
        <v>0</v>
      </c>
      <c r="AF57" s="7">
        <f>H57</f>
        <v>0</v>
      </c>
      <c r="AG57" s="7">
        <f t="shared" ref="AG57:AG63" si="225">AF57*AT57</f>
        <v>0</v>
      </c>
      <c r="AH57" s="7">
        <f>J57</f>
        <v>0</v>
      </c>
      <c r="AI57" s="7">
        <f t="shared" ref="AI57:AI63" si="226">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7">AZ57*BR57</f>
        <v>0</v>
      </c>
      <c r="BB57" s="54"/>
      <c r="BC57" s="7">
        <f t="shared" ref="BC57:BC63" si="228">BB57*BS57</f>
        <v>0</v>
      </c>
      <c r="BD57" s="54"/>
      <c r="BE57" s="6">
        <f t="shared" ref="BE57:BE63" si="229">BD57*BT57</f>
        <v>0</v>
      </c>
      <c r="BF57" s="54"/>
      <c r="BG57" s="6">
        <f t="shared" ref="BG57:BG63" si="23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31">BY57/BX57</f>
        <v>#DIV/0!</v>
      </c>
      <c r="CA57" s="178"/>
      <c r="CB57" s="179" t="e">
        <f t="shared" ref="CB57:CB64" si="232">CA57/BX57</f>
        <v>#DIV/0!</v>
      </c>
      <c r="CC57" s="178">
        <v>0</v>
      </c>
      <c r="CD57" s="573"/>
      <c r="CE57" s="180">
        <f>BY57+CA57+CC57+CD57</f>
        <v>0</v>
      </c>
      <c r="CF57" s="181" t="e">
        <f t="shared" ref="CF57:CF64" si="233">CE57/BX57</f>
        <v>#DIV/0!</v>
      </c>
      <c r="CG57" s="181"/>
      <c r="CH57" s="182" t="e">
        <f>CE57/CG57</f>
        <v>#DIV/0!</v>
      </c>
      <c r="CJ57" s="326"/>
      <c r="CK57" s="326"/>
      <c r="CL57" s="334"/>
      <c r="CM57" s="334"/>
      <c r="CN57" s="334"/>
      <c r="CO57" s="356">
        <f>SUM(CL57:CN57)/3</f>
        <v>0</v>
      </c>
      <c r="CQ57" s="355" t="s">
        <v>180</v>
      </c>
      <c r="CR57" s="3"/>
      <c r="CS57" s="354">
        <v>5</v>
      </c>
      <c r="CX57" s="326"/>
      <c r="CY57" s="326"/>
      <c r="CZ57" s="334"/>
      <c r="DA57" s="334"/>
      <c r="DB57" s="334"/>
      <c r="DC57" s="356">
        <f>SUM(CZ57:DB57)/3</f>
        <v>0</v>
      </c>
      <c r="DE57" s="355" t="s">
        <v>180</v>
      </c>
      <c r="DF57" s="3"/>
      <c r="DG57" s="354">
        <v>5</v>
      </c>
    </row>
    <row r="58" spans="1:113" ht="23.5" customHeight="1">
      <c r="A58" s="77" t="s">
        <v>6</v>
      </c>
      <c r="B58" s="68"/>
      <c r="C58" s="57">
        <f t="shared" si="215"/>
        <v>0</v>
      </c>
      <c r="D58" s="54"/>
      <c r="E58" s="7">
        <f t="shared" si="216"/>
        <v>0</v>
      </c>
      <c r="F58" s="54"/>
      <c r="G58" s="7">
        <f t="shared" si="217"/>
        <v>0</v>
      </c>
      <c r="H58" s="54"/>
      <c r="I58" s="6">
        <f t="shared" si="218"/>
        <v>0</v>
      </c>
      <c r="J58" s="54"/>
      <c r="K58" s="6">
        <f t="shared" si="219"/>
        <v>0</v>
      </c>
      <c r="L58" s="6">
        <f t="shared" ref="L58:L63" si="234">E58+G58+I58+K58</f>
        <v>0</v>
      </c>
      <c r="M58" s="6" t="e">
        <f t="shared" ref="M58:M63" si="235">L58/C58</f>
        <v>#DIV/0!</v>
      </c>
      <c r="N58" s="70"/>
      <c r="O58" s="54"/>
      <c r="P58" s="54"/>
      <c r="Q58" s="76" t="e">
        <f t="shared" ref="Q58:Q64" si="236">L58/P58</f>
        <v>#DIV/0!</v>
      </c>
      <c r="R58" s="2"/>
      <c r="T58" s="107">
        <v>3300</v>
      </c>
      <c r="U58" s="107">
        <v>3800</v>
      </c>
      <c r="V58" s="107">
        <v>4800</v>
      </c>
      <c r="W58" s="107">
        <v>2000</v>
      </c>
      <c r="X58" s="107"/>
      <c r="Y58" s="77" t="s">
        <v>6</v>
      </c>
      <c r="Z58" s="48">
        <f t="shared" si="220"/>
        <v>0</v>
      </c>
      <c r="AA58" s="57">
        <f t="shared" si="221"/>
        <v>0</v>
      </c>
      <c r="AB58" s="7">
        <f t="shared" si="222"/>
        <v>0</v>
      </c>
      <c r="AC58" s="7">
        <f t="shared" si="223"/>
        <v>0</v>
      </c>
      <c r="AD58" s="7">
        <f t="shared" ref="AD58:AD63" si="237">F58</f>
        <v>0</v>
      </c>
      <c r="AE58" s="7">
        <f t="shared" si="224"/>
        <v>0</v>
      </c>
      <c r="AF58" s="7">
        <f t="shared" ref="AF58:AF63" si="238">H58</f>
        <v>0</v>
      </c>
      <c r="AG58" s="7">
        <f t="shared" si="225"/>
        <v>0</v>
      </c>
      <c r="AH58" s="7">
        <f t="shared" ref="AH58:AH63" si="239">J58</f>
        <v>0</v>
      </c>
      <c r="AI58" s="7">
        <f t="shared" si="226"/>
        <v>0</v>
      </c>
      <c r="AJ58" s="7">
        <f t="shared" ref="AJ58:AJ63" si="240">AC58+AE58+AG58+AI58</f>
        <v>0</v>
      </c>
      <c r="AK58" s="6" t="e">
        <f t="shared" ref="AK58:AK63" si="241">AJ58/AA58</f>
        <v>#DIV/0!</v>
      </c>
      <c r="AL58" s="70">
        <f t="shared" ref="AL58:AN63" si="242">N58</f>
        <v>0</v>
      </c>
      <c r="AM58" s="7">
        <f t="shared" si="242"/>
        <v>0</v>
      </c>
      <c r="AN58" s="6">
        <f t="shared" si="242"/>
        <v>0</v>
      </c>
      <c r="AO58" s="76" t="e">
        <f t="shared" ref="AO58:AO63" si="243">(AJ58+BH58)/AN58</f>
        <v>#DIV/0!</v>
      </c>
      <c r="AP58" s="2"/>
      <c r="AR58" s="107">
        <v>1700</v>
      </c>
      <c r="AS58" s="107">
        <v>2200</v>
      </c>
      <c r="AT58" s="107">
        <v>2200</v>
      </c>
      <c r="AU58" s="107">
        <v>1400</v>
      </c>
      <c r="AV58" s="107"/>
      <c r="AW58" s="77" t="s">
        <v>6</v>
      </c>
      <c r="AX58" s="48">
        <f t="shared" ref="AX58:AX63" si="244">B58</f>
        <v>0</v>
      </c>
      <c r="AY58" s="57">
        <f t="shared" ref="AY58:AY64" si="245">C58</f>
        <v>0</v>
      </c>
      <c r="AZ58" s="54">
        <v>22</v>
      </c>
      <c r="BA58" s="7">
        <f t="shared" si="227"/>
        <v>0</v>
      </c>
      <c r="BB58" s="54">
        <v>10</v>
      </c>
      <c r="BC58" s="7">
        <f t="shared" si="228"/>
        <v>0</v>
      </c>
      <c r="BD58" s="54">
        <v>6</v>
      </c>
      <c r="BE58" s="6">
        <f t="shared" si="229"/>
        <v>0</v>
      </c>
      <c r="BF58" s="54"/>
      <c r="BG58" s="6">
        <f t="shared" si="230"/>
        <v>0</v>
      </c>
      <c r="BH58" s="6">
        <f t="shared" ref="BH58:BI64" si="246">L58</f>
        <v>0</v>
      </c>
      <c r="BI58" s="6" t="e">
        <f t="shared" si="246"/>
        <v>#DIV/0!</v>
      </c>
      <c r="BJ58" s="6">
        <f t="shared" ref="BJ58:BK64" si="247">AJ58</f>
        <v>0</v>
      </c>
      <c r="BK58" s="7" t="e">
        <f t="shared" si="247"/>
        <v>#DIV/0!</v>
      </c>
      <c r="BL58" s="101">
        <f t="shared" ref="BL58:BM63" si="248">BH58+BJ58</f>
        <v>0</v>
      </c>
      <c r="BM58" s="90" t="e">
        <f t="shared" si="248"/>
        <v>#DIV/0!</v>
      </c>
      <c r="BN58" s="90"/>
      <c r="BO58" s="76" t="e">
        <f t="shared" ref="BO58:BO64" si="249">Q58+AO58</f>
        <v>#DIV/0!</v>
      </c>
      <c r="BP58" s="2"/>
      <c r="BR58" s="55"/>
      <c r="BS58" s="55"/>
      <c r="BT58" s="55"/>
      <c r="BU58" s="55"/>
      <c r="BV58" s="173" t="s">
        <v>6</v>
      </c>
      <c r="BW58" s="190">
        <f t="shared" ref="BW58:BW63" si="250">AX58</f>
        <v>0</v>
      </c>
      <c r="BX58" s="119"/>
      <c r="BY58" s="178"/>
      <c r="BZ58" s="178" t="e">
        <f t="shared" si="231"/>
        <v>#DIV/0!</v>
      </c>
      <c r="CA58" s="178"/>
      <c r="CB58" s="179" t="e">
        <f t="shared" si="232"/>
        <v>#DIV/0!</v>
      </c>
      <c r="CC58" s="178">
        <v>0</v>
      </c>
      <c r="CD58" s="573"/>
      <c r="CE58" s="180">
        <f t="shared" ref="CE58:CE64" si="251">BY58+CA58+CC58+CD58</f>
        <v>0</v>
      </c>
      <c r="CF58" s="181" t="e">
        <f t="shared" si="233"/>
        <v>#DIV/0!</v>
      </c>
      <c r="CG58" s="181"/>
      <c r="CH58" s="182" t="e">
        <f t="shared" ref="CH58:CH64" si="252">CE58/CG58</f>
        <v>#DIV/0!</v>
      </c>
      <c r="CJ58" s="326"/>
      <c r="CK58" s="326"/>
      <c r="CL58" s="334"/>
      <c r="CM58" s="334"/>
      <c r="CN58" s="334"/>
      <c r="CO58" s="356">
        <f t="shared" ref="CO58:CO63" si="253">SUM(CL58:CN58)/3</f>
        <v>0</v>
      </c>
      <c r="CQ58" s="42" t="s">
        <v>181</v>
      </c>
      <c r="CS58" s="1">
        <v>4</v>
      </c>
      <c r="CX58" s="326"/>
      <c r="CY58" s="326"/>
      <c r="CZ58" s="334"/>
      <c r="DA58" s="334"/>
      <c r="DB58" s="334"/>
      <c r="DC58" s="356">
        <f t="shared" ref="DC58:DC63" si="254">SUM(CZ58:DB58)/3</f>
        <v>0</v>
      </c>
      <c r="DE58" s="42" t="s">
        <v>181</v>
      </c>
      <c r="DG58" s="1">
        <v>4</v>
      </c>
    </row>
    <row r="59" spans="1:113" ht="23.5" customHeight="1">
      <c r="A59" s="77" t="s">
        <v>7</v>
      </c>
      <c r="B59" s="68"/>
      <c r="C59" s="57">
        <f t="shared" si="215"/>
        <v>0</v>
      </c>
      <c r="D59" s="54"/>
      <c r="E59" s="7">
        <f t="shared" si="216"/>
        <v>0</v>
      </c>
      <c r="F59" s="54"/>
      <c r="G59" s="7">
        <f t="shared" si="217"/>
        <v>0</v>
      </c>
      <c r="H59" s="54"/>
      <c r="I59" s="6">
        <f t="shared" si="218"/>
        <v>0</v>
      </c>
      <c r="J59" s="54"/>
      <c r="K59" s="6">
        <f t="shared" si="219"/>
        <v>0</v>
      </c>
      <c r="L59" s="6">
        <f t="shared" si="234"/>
        <v>0</v>
      </c>
      <c r="M59" s="6" t="e">
        <f t="shared" si="235"/>
        <v>#DIV/0!</v>
      </c>
      <c r="N59" s="70"/>
      <c r="O59" s="54"/>
      <c r="P59" s="54"/>
      <c r="Q59" s="76" t="e">
        <f t="shared" si="236"/>
        <v>#DIV/0!</v>
      </c>
      <c r="R59" s="2"/>
      <c r="T59" s="107">
        <v>3300</v>
      </c>
      <c r="U59" s="107">
        <v>3800</v>
      </c>
      <c r="V59" s="107">
        <v>4800</v>
      </c>
      <c r="W59" s="107">
        <v>2000</v>
      </c>
      <c r="X59" s="107"/>
      <c r="Y59" s="77" t="s">
        <v>7</v>
      </c>
      <c r="Z59" s="48">
        <f t="shared" si="220"/>
        <v>0</v>
      </c>
      <c r="AA59" s="57">
        <f t="shared" si="221"/>
        <v>0</v>
      </c>
      <c r="AB59" s="7">
        <f t="shared" si="222"/>
        <v>0</v>
      </c>
      <c r="AC59" s="7">
        <f t="shared" si="223"/>
        <v>0</v>
      </c>
      <c r="AD59" s="7">
        <f t="shared" si="237"/>
        <v>0</v>
      </c>
      <c r="AE59" s="7">
        <f t="shared" si="224"/>
        <v>0</v>
      </c>
      <c r="AF59" s="7">
        <f t="shared" si="238"/>
        <v>0</v>
      </c>
      <c r="AG59" s="7">
        <f t="shared" si="225"/>
        <v>0</v>
      </c>
      <c r="AH59" s="7">
        <f t="shared" si="239"/>
        <v>0</v>
      </c>
      <c r="AI59" s="7">
        <f t="shared" si="226"/>
        <v>0</v>
      </c>
      <c r="AJ59" s="7">
        <f t="shared" si="240"/>
        <v>0</v>
      </c>
      <c r="AK59" s="6" t="e">
        <f t="shared" si="241"/>
        <v>#DIV/0!</v>
      </c>
      <c r="AL59" s="70">
        <f t="shared" si="242"/>
        <v>0</v>
      </c>
      <c r="AM59" s="7">
        <f t="shared" si="242"/>
        <v>0</v>
      </c>
      <c r="AN59" s="6">
        <f t="shared" si="242"/>
        <v>0</v>
      </c>
      <c r="AO59" s="76" t="e">
        <f t="shared" si="243"/>
        <v>#DIV/0!</v>
      </c>
      <c r="AP59" s="2"/>
      <c r="AR59" s="107">
        <v>1700</v>
      </c>
      <c r="AS59" s="107">
        <v>2200</v>
      </c>
      <c r="AT59" s="107">
        <v>2200</v>
      </c>
      <c r="AU59" s="107">
        <v>1400</v>
      </c>
      <c r="AV59" s="107"/>
      <c r="AW59" s="77" t="s">
        <v>7</v>
      </c>
      <c r="AX59" s="48">
        <f t="shared" si="244"/>
        <v>0</v>
      </c>
      <c r="AY59" s="57">
        <f t="shared" si="245"/>
        <v>0</v>
      </c>
      <c r="AZ59" s="54">
        <v>22</v>
      </c>
      <c r="BA59" s="7">
        <f t="shared" si="227"/>
        <v>0</v>
      </c>
      <c r="BB59" s="54">
        <v>10</v>
      </c>
      <c r="BC59" s="7">
        <f t="shared" si="228"/>
        <v>0</v>
      </c>
      <c r="BD59" s="54">
        <v>6</v>
      </c>
      <c r="BE59" s="6">
        <f t="shared" si="229"/>
        <v>0</v>
      </c>
      <c r="BF59" s="54"/>
      <c r="BG59" s="6">
        <f t="shared" si="230"/>
        <v>0</v>
      </c>
      <c r="BH59" s="6">
        <f t="shared" si="246"/>
        <v>0</v>
      </c>
      <c r="BI59" s="6" t="e">
        <f t="shared" si="246"/>
        <v>#DIV/0!</v>
      </c>
      <c r="BJ59" s="6">
        <f t="shared" si="247"/>
        <v>0</v>
      </c>
      <c r="BK59" s="7" t="e">
        <f t="shared" si="247"/>
        <v>#DIV/0!</v>
      </c>
      <c r="BL59" s="101">
        <f t="shared" si="248"/>
        <v>0</v>
      </c>
      <c r="BM59" s="90" t="e">
        <f t="shared" si="248"/>
        <v>#DIV/0!</v>
      </c>
      <c r="BN59" s="90"/>
      <c r="BO59" s="76" t="e">
        <f t="shared" si="249"/>
        <v>#DIV/0!</v>
      </c>
      <c r="BP59" s="2"/>
      <c r="BR59" s="55"/>
      <c r="BS59" s="55"/>
      <c r="BT59" s="55"/>
      <c r="BU59" s="55"/>
      <c r="BV59" s="173" t="s">
        <v>7</v>
      </c>
      <c r="BW59" s="190">
        <f t="shared" si="250"/>
        <v>0</v>
      </c>
      <c r="BX59" s="119"/>
      <c r="BY59" s="178"/>
      <c r="BZ59" s="178" t="e">
        <f t="shared" si="231"/>
        <v>#DIV/0!</v>
      </c>
      <c r="CA59" s="178"/>
      <c r="CB59" s="179" t="e">
        <f t="shared" si="232"/>
        <v>#DIV/0!</v>
      </c>
      <c r="CC59" s="178">
        <v>0</v>
      </c>
      <c r="CD59" s="573"/>
      <c r="CE59" s="180">
        <f t="shared" si="251"/>
        <v>0</v>
      </c>
      <c r="CF59" s="181" t="e">
        <f t="shared" si="233"/>
        <v>#DIV/0!</v>
      </c>
      <c r="CG59" s="181"/>
      <c r="CH59" s="182" t="e">
        <f t="shared" si="252"/>
        <v>#DIV/0!</v>
      </c>
      <c r="CJ59" s="326"/>
      <c r="CK59" s="326"/>
      <c r="CL59" s="334"/>
      <c r="CM59" s="334"/>
      <c r="CN59" s="334"/>
      <c r="CO59" s="356">
        <f t="shared" si="253"/>
        <v>0</v>
      </c>
      <c r="CQ59" s="42" t="s">
        <v>185</v>
      </c>
      <c r="CS59" s="1">
        <v>3</v>
      </c>
      <c r="CX59" s="326"/>
      <c r="CY59" s="326"/>
      <c r="CZ59" s="334"/>
      <c r="DA59" s="334"/>
      <c r="DB59" s="334"/>
      <c r="DC59" s="356">
        <f t="shared" si="254"/>
        <v>0</v>
      </c>
      <c r="DE59" s="42" t="s">
        <v>185</v>
      </c>
      <c r="DG59" s="1">
        <v>3</v>
      </c>
    </row>
    <row r="60" spans="1:113" ht="23.5" customHeight="1">
      <c r="A60" s="77" t="s">
        <v>8</v>
      </c>
      <c r="B60" s="68"/>
      <c r="C60" s="57">
        <f t="shared" si="215"/>
        <v>0</v>
      </c>
      <c r="D60" s="54"/>
      <c r="E60" s="7">
        <f t="shared" si="216"/>
        <v>0</v>
      </c>
      <c r="F60" s="54"/>
      <c r="G60" s="7">
        <f t="shared" si="217"/>
        <v>0</v>
      </c>
      <c r="H60" s="54"/>
      <c r="I60" s="6">
        <f t="shared" si="218"/>
        <v>0</v>
      </c>
      <c r="J60" s="54"/>
      <c r="K60" s="6">
        <f t="shared" si="219"/>
        <v>0</v>
      </c>
      <c r="L60" s="6">
        <f t="shared" si="234"/>
        <v>0</v>
      </c>
      <c r="M60" s="6" t="e">
        <f t="shared" si="235"/>
        <v>#DIV/0!</v>
      </c>
      <c r="N60" s="70"/>
      <c r="O60" s="54"/>
      <c r="P60" s="54"/>
      <c r="Q60" s="76" t="e">
        <f t="shared" si="236"/>
        <v>#DIV/0!</v>
      </c>
      <c r="R60" s="2"/>
      <c r="T60" s="107">
        <v>3300</v>
      </c>
      <c r="U60" s="107">
        <v>3800</v>
      </c>
      <c r="V60" s="107">
        <v>4800</v>
      </c>
      <c r="W60" s="107">
        <v>2000</v>
      </c>
      <c r="X60" s="107"/>
      <c r="Y60" s="77" t="s">
        <v>8</v>
      </c>
      <c r="Z60" s="48">
        <f t="shared" si="220"/>
        <v>0</v>
      </c>
      <c r="AA60" s="57">
        <f t="shared" si="221"/>
        <v>0</v>
      </c>
      <c r="AB60" s="7">
        <f t="shared" si="222"/>
        <v>0</v>
      </c>
      <c r="AC60" s="7">
        <f t="shared" si="223"/>
        <v>0</v>
      </c>
      <c r="AD60" s="7">
        <f t="shared" si="237"/>
        <v>0</v>
      </c>
      <c r="AE60" s="7">
        <f t="shared" si="224"/>
        <v>0</v>
      </c>
      <c r="AF60" s="7">
        <f t="shared" si="238"/>
        <v>0</v>
      </c>
      <c r="AG60" s="7">
        <f t="shared" si="225"/>
        <v>0</v>
      </c>
      <c r="AH60" s="7">
        <f t="shared" si="239"/>
        <v>0</v>
      </c>
      <c r="AI60" s="7">
        <f t="shared" si="226"/>
        <v>0</v>
      </c>
      <c r="AJ60" s="7">
        <f t="shared" si="240"/>
        <v>0</v>
      </c>
      <c r="AK60" s="6" t="e">
        <f t="shared" si="241"/>
        <v>#DIV/0!</v>
      </c>
      <c r="AL60" s="70">
        <f t="shared" si="242"/>
        <v>0</v>
      </c>
      <c r="AM60" s="7">
        <f t="shared" si="242"/>
        <v>0</v>
      </c>
      <c r="AN60" s="6">
        <f t="shared" si="242"/>
        <v>0</v>
      </c>
      <c r="AO60" s="76" t="e">
        <f t="shared" si="243"/>
        <v>#DIV/0!</v>
      </c>
      <c r="AP60" s="2"/>
      <c r="AR60" s="107">
        <v>1700</v>
      </c>
      <c r="AS60" s="107">
        <v>2200</v>
      </c>
      <c r="AT60" s="107">
        <v>2200</v>
      </c>
      <c r="AU60" s="107">
        <v>1400</v>
      </c>
      <c r="AV60" s="107"/>
      <c r="AW60" s="77" t="s">
        <v>8</v>
      </c>
      <c r="AX60" s="48">
        <f t="shared" si="244"/>
        <v>0</v>
      </c>
      <c r="AY60" s="57">
        <f t="shared" si="245"/>
        <v>0</v>
      </c>
      <c r="AZ60" s="54">
        <v>10</v>
      </c>
      <c r="BA60" s="7">
        <f t="shared" si="227"/>
        <v>0</v>
      </c>
      <c r="BB60" s="54">
        <v>24</v>
      </c>
      <c r="BC60" s="7">
        <f t="shared" si="228"/>
        <v>0</v>
      </c>
      <c r="BD60" s="54">
        <v>12</v>
      </c>
      <c r="BE60" s="6">
        <f t="shared" si="229"/>
        <v>0</v>
      </c>
      <c r="BF60" s="54"/>
      <c r="BG60" s="6">
        <f t="shared" si="230"/>
        <v>0</v>
      </c>
      <c r="BH60" s="6">
        <f t="shared" si="246"/>
        <v>0</v>
      </c>
      <c r="BI60" s="6" t="e">
        <f t="shared" si="246"/>
        <v>#DIV/0!</v>
      </c>
      <c r="BJ60" s="6">
        <f t="shared" si="247"/>
        <v>0</v>
      </c>
      <c r="BK60" s="7" t="e">
        <f t="shared" si="247"/>
        <v>#DIV/0!</v>
      </c>
      <c r="BL60" s="101">
        <f t="shared" si="248"/>
        <v>0</v>
      </c>
      <c r="BM60" s="90" t="e">
        <f t="shared" si="248"/>
        <v>#DIV/0!</v>
      </c>
      <c r="BN60" s="90"/>
      <c r="BO60" s="76" t="e">
        <f t="shared" si="249"/>
        <v>#DIV/0!</v>
      </c>
      <c r="BP60" s="2"/>
      <c r="BR60" s="55"/>
      <c r="BS60" s="55"/>
      <c r="BT60" s="55"/>
      <c r="BU60" s="55"/>
      <c r="BV60" s="173" t="s">
        <v>8</v>
      </c>
      <c r="BW60" s="190">
        <f t="shared" si="250"/>
        <v>0</v>
      </c>
      <c r="BX60" s="119"/>
      <c r="BY60" s="178"/>
      <c r="BZ60" s="178" t="e">
        <f t="shared" si="231"/>
        <v>#DIV/0!</v>
      </c>
      <c r="CA60" s="178"/>
      <c r="CB60" s="179" t="e">
        <f t="shared" si="232"/>
        <v>#DIV/0!</v>
      </c>
      <c r="CC60" s="178">
        <v>0</v>
      </c>
      <c r="CD60" s="573"/>
      <c r="CE60" s="180">
        <f t="shared" si="251"/>
        <v>0</v>
      </c>
      <c r="CF60" s="181" t="e">
        <f t="shared" si="233"/>
        <v>#DIV/0!</v>
      </c>
      <c r="CG60" s="181"/>
      <c r="CH60" s="182" t="e">
        <f t="shared" si="252"/>
        <v>#DIV/0!</v>
      </c>
      <c r="CJ60" s="326"/>
      <c r="CK60" s="326"/>
      <c r="CL60" s="334"/>
      <c r="CM60" s="334"/>
      <c r="CN60" s="334"/>
      <c r="CO60" s="356">
        <f t="shared" si="253"/>
        <v>0</v>
      </c>
      <c r="CQ60" s="42" t="s">
        <v>177</v>
      </c>
      <c r="CS60" s="1">
        <v>2</v>
      </c>
      <c r="CX60" s="326"/>
      <c r="CY60" s="326"/>
      <c r="CZ60" s="334"/>
      <c r="DA60" s="334"/>
      <c r="DB60" s="334"/>
      <c r="DC60" s="356">
        <f t="shared" si="254"/>
        <v>0</v>
      </c>
      <c r="DE60" s="42" t="s">
        <v>177</v>
      </c>
      <c r="DG60" s="1">
        <v>2</v>
      </c>
    </row>
    <row r="61" spans="1:113" ht="23.5" customHeight="1">
      <c r="A61" s="77" t="s">
        <v>9</v>
      </c>
      <c r="B61" s="68"/>
      <c r="C61" s="57">
        <f t="shared" si="215"/>
        <v>0</v>
      </c>
      <c r="D61" s="54"/>
      <c r="E61" s="7">
        <f t="shared" si="216"/>
        <v>0</v>
      </c>
      <c r="F61" s="54"/>
      <c r="G61" s="7">
        <f t="shared" si="217"/>
        <v>0</v>
      </c>
      <c r="H61" s="54"/>
      <c r="I61" s="6">
        <f t="shared" si="218"/>
        <v>0</v>
      </c>
      <c r="J61" s="54"/>
      <c r="K61" s="6">
        <f t="shared" si="219"/>
        <v>0</v>
      </c>
      <c r="L61" s="6">
        <f t="shared" si="234"/>
        <v>0</v>
      </c>
      <c r="M61" s="6" t="e">
        <f t="shared" si="235"/>
        <v>#DIV/0!</v>
      </c>
      <c r="N61" s="70"/>
      <c r="O61" s="54"/>
      <c r="P61" s="54"/>
      <c r="Q61" s="76" t="e">
        <f t="shared" si="236"/>
        <v>#DIV/0!</v>
      </c>
      <c r="R61" s="2"/>
      <c r="T61" s="107">
        <v>3300</v>
      </c>
      <c r="U61" s="107">
        <v>3800</v>
      </c>
      <c r="V61" s="107">
        <v>4800</v>
      </c>
      <c r="W61" s="107">
        <v>2000</v>
      </c>
      <c r="X61" s="107"/>
      <c r="Y61" s="77" t="s">
        <v>9</v>
      </c>
      <c r="Z61" s="48">
        <f t="shared" si="220"/>
        <v>0</v>
      </c>
      <c r="AA61" s="57">
        <f t="shared" si="221"/>
        <v>0</v>
      </c>
      <c r="AB61" s="7">
        <f t="shared" si="222"/>
        <v>0</v>
      </c>
      <c r="AC61" s="7">
        <f t="shared" si="223"/>
        <v>0</v>
      </c>
      <c r="AD61" s="7">
        <f t="shared" si="237"/>
        <v>0</v>
      </c>
      <c r="AE61" s="7">
        <f t="shared" si="224"/>
        <v>0</v>
      </c>
      <c r="AF61" s="7">
        <f t="shared" si="238"/>
        <v>0</v>
      </c>
      <c r="AG61" s="7">
        <f t="shared" si="225"/>
        <v>0</v>
      </c>
      <c r="AH61" s="7">
        <f t="shared" si="239"/>
        <v>0</v>
      </c>
      <c r="AI61" s="7">
        <f t="shared" si="226"/>
        <v>0</v>
      </c>
      <c r="AJ61" s="7">
        <f t="shared" si="240"/>
        <v>0</v>
      </c>
      <c r="AK61" s="6" t="e">
        <f t="shared" si="241"/>
        <v>#DIV/0!</v>
      </c>
      <c r="AL61" s="70">
        <f t="shared" si="242"/>
        <v>0</v>
      </c>
      <c r="AM61" s="7">
        <f t="shared" si="242"/>
        <v>0</v>
      </c>
      <c r="AN61" s="6">
        <f t="shared" si="242"/>
        <v>0</v>
      </c>
      <c r="AO61" s="76" t="e">
        <f t="shared" si="243"/>
        <v>#DIV/0!</v>
      </c>
      <c r="AP61" s="2"/>
      <c r="AR61" s="107">
        <v>1700</v>
      </c>
      <c r="AS61" s="107">
        <v>2200</v>
      </c>
      <c r="AT61" s="107">
        <v>2200</v>
      </c>
      <c r="AU61" s="107">
        <v>1400</v>
      </c>
      <c r="AV61" s="107"/>
      <c r="AW61" s="77" t="s">
        <v>9</v>
      </c>
      <c r="AX61" s="48">
        <f t="shared" si="244"/>
        <v>0</v>
      </c>
      <c r="AY61" s="57">
        <f t="shared" si="245"/>
        <v>0</v>
      </c>
      <c r="AZ61" s="54">
        <v>10</v>
      </c>
      <c r="BA61" s="7">
        <f t="shared" si="227"/>
        <v>0</v>
      </c>
      <c r="BB61" s="54">
        <v>24</v>
      </c>
      <c r="BC61" s="7">
        <f t="shared" si="228"/>
        <v>0</v>
      </c>
      <c r="BD61" s="54">
        <v>12</v>
      </c>
      <c r="BE61" s="6">
        <f t="shared" si="229"/>
        <v>0</v>
      </c>
      <c r="BF61" s="54"/>
      <c r="BG61" s="6">
        <f t="shared" si="230"/>
        <v>0</v>
      </c>
      <c r="BH61" s="6">
        <f t="shared" si="246"/>
        <v>0</v>
      </c>
      <c r="BI61" s="6" t="e">
        <f t="shared" si="246"/>
        <v>#DIV/0!</v>
      </c>
      <c r="BJ61" s="6">
        <f t="shared" si="247"/>
        <v>0</v>
      </c>
      <c r="BK61" s="7" t="e">
        <f t="shared" si="247"/>
        <v>#DIV/0!</v>
      </c>
      <c r="BL61" s="101">
        <f t="shared" si="248"/>
        <v>0</v>
      </c>
      <c r="BM61" s="90" t="e">
        <f t="shared" si="248"/>
        <v>#DIV/0!</v>
      </c>
      <c r="BN61" s="90"/>
      <c r="BO61" s="76" t="e">
        <f t="shared" si="249"/>
        <v>#DIV/0!</v>
      </c>
      <c r="BP61" s="2"/>
      <c r="BR61" s="55"/>
      <c r="BS61" s="55"/>
      <c r="BT61" s="55"/>
      <c r="BU61" s="55"/>
      <c r="BV61" s="173" t="s">
        <v>9</v>
      </c>
      <c r="BW61" s="190">
        <f t="shared" si="250"/>
        <v>0</v>
      </c>
      <c r="BX61" s="119"/>
      <c r="BY61" s="178"/>
      <c r="BZ61" s="178" t="e">
        <f t="shared" si="231"/>
        <v>#DIV/0!</v>
      </c>
      <c r="CA61" s="178"/>
      <c r="CB61" s="179" t="e">
        <f t="shared" si="232"/>
        <v>#DIV/0!</v>
      </c>
      <c r="CC61" s="178"/>
      <c r="CD61" s="573"/>
      <c r="CE61" s="180">
        <f t="shared" si="251"/>
        <v>0</v>
      </c>
      <c r="CF61" s="181" t="e">
        <f t="shared" si="233"/>
        <v>#DIV/0!</v>
      </c>
      <c r="CG61" s="181"/>
      <c r="CH61" s="182" t="e">
        <f t="shared" si="252"/>
        <v>#DIV/0!</v>
      </c>
      <c r="CJ61" s="326"/>
      <c r="CK61" s="326"/>
      <c r="CL61" s="334"/>
      <c r="CM61" s="334"/>
      <c r="CN61" s="334"/>
      <c r="CO61" s="356">
        <f t="shared" si="253"/>
        <v>0</v>
      </c>
      <c r="CQ61" s="42" t="s">
        <v>178</v>
      </c>
      <c r="CS61" s="1">
        <v>1</v>
      </c>
      <c r="CX61" s="326"/>
      <c r="CY61" s="326"/>
      <c r="CZ61" s="334"/>
      <c r="DA61" s="334"/>
      <c r="DB61" s="334"/>
      <c r="DC61" s="356">
        <f t="shared" si="254"/>
        <v>0</v>
      </c>
      <c r="DE61" s="42" t="s">
        <v>178</v>
      </c>
      <c r="DG61" s="1">
        <v>1</v>
      </c>
    </row>
    <row r="62" spans="1:113" ht="23.5" customHeight="1">
      <c r="A62" s="77" t="s">
        <v>10</v>
      </c>
      <c r="B62" s="68"/>
      <c r="C62" s="57">
        <f t="shared" si="215"/>
        <v>0</v>
      </c>
      <c r="D62" s="54"/>
      <c r="E62" s="7">
        <f t="shared" si="216"/>
        <v>0</v>
      </c>
      <c r="F62" s="54"/>
      <c r="G62" s="7">
        <f t="shared" si="217"/>
        <v>0</v>
      </c>
      <c r="H62" s="54"/>
      <c r="I62" s="6">
        <f t="shared" si="218"/>
        <v>0</v>
      </c>
      <c r="J62" s="54"/>
      <c r="K62" s="6">
        <f t="shared" si="219"/>
        <v>0</v>
      </c>
      <c r="L62" s="6">
        <f t="shared" si="234"/>
        <v>0</v>
      </c>
      <c r="M62" s="6" t="e">
        <f t="shared" si="235"/>
        <v>#DIV/0!</v>
      </c>
      <c r="N62" s="70"/>
      <c r="O62" s="54"/>
      <c r="P62" s="54"/>
      <c r="Q62" s="76" t="e">
        <f t="shared" si="236"/>
        <v>#DIV/0!</v>
      </c>
      <c r="R62" s="2"/>
      <c r="T62" s="107">
        <v>3300</v>
      </c>
      <c r="U62" s="107">
        <v>3800</v>
      </c>
      <c r="V62" s="107">
        <v>4800</v>
      </c>
      <c r="W62" s="107">
        <v>2000</v>
      </c>
      <c r="X62" s="107"/>
      <c r="Y62" s="77" t="s">
        <v>10</v>
      </c>
      <c r="Z62" s="48">
        <f t="shared" si="220"/>
        <v>0</v>
      </c>
      <c r="AA62" s="57">
        <f t="shared" si="221"/>
        <v>0</v>
      </c>
      <c r="AB62" s="7">
        <f t="shared" si="222"/>
        <v>0</v>
      </c>
      <c r="AC62" s="7">
        <f t="shared" si="223"/>
        <v>0</v>
      </c>
      <c r="AD62" s="7">
        <f t="shared" si="237"/>
        <v>0</v>
      </c>
      <c r="AE62" s="7">
        <f t="shared" si="224"/>
        <v>0</v>
      </c>
      <c r="AF62" s="7">
        <f t="shared" si="238"/>
        <v>0</v>
      </c>
      <c r="AG62" s="7">
        <f t="shared" si="225"/>
        <v>0</v>
      </c>
      <c r="AH62" s="7">
        <f t="shared" si="239"/>
        <v>0</v>
      </c>
      <c r="AI62" s="7">
        <f t="shared" si="226"/>
        <v>0</v>
      </c>
      <c r="AJ62" s="7">
        <f t="shared" si="240"/>
        <v>0</v>
      </c>
      <c r="AK62" s="6" t="e">
        <f t="shared" si="241"/>
        <v>#DIV/0!</v>
      </c>
      <c r="AL62" s="70">
        <f t="shared" si="242"/>
        <v>0</v>
      </c>
      <c r="AM62" s="7">
        <f t="shared" si="242"/>
        <v>0</v>
      </c>
      <c r="AN62" s="6">
        <f t="shared" si="242"/>
        <v>0</v>
      </c>
      <c r="AO62" s="76" t="e">
        <f t="shared" si="243"/>
        <v>#DIV/0!</v>
      </c>
      <c r="AP62" s="2"/>
      <c r="AR62" s="107">
        <v>1700</v>
      </c>
      <c r="AS62" s="107">
        <v>2200</v>
      </c>
      <c r="AT62" s="107">
        <v>2200</v>
      </c>
      <c r="AU62" s="107">
        <v>1400</v>
      </c>
      <c r="AV62" s="107"/>
      <c r="AW62" s="77" t="s">
        <v>10</v>
      </c>
      <c r="AX62" s="48">
        <f t="shared" si="244"/>
        <v>0</v>
      </c>
      <c r="AY62" s="57">
        <f t="shared" si="245"/>
        <v>0</v>
      </c>
      <c r="AZ62" s="54">
        <v>10</v>
      </c>
      <c r="BA62" s="7">
        <f t="shared" si="227"/>
        <v>0</v>
      </c>
      <c r="BB62" s="54">
        <v>24</v>
      </c>
      <c r="BC62" s="7">
        <f t="shared" si="228"/>
        <v>0</v>
      </c>
      <c r="BD62" s="54">
        <v>12</v>
      </c>
      <c r="BE62" s="6">
        <f t="shared" si="229"/>
        <v>0</v>
      </c>
      <c r="BF62" s="54"/>
      <c r="BG62" s="6">
        <f t="shared" si="230"/>
        <v>0</v>
      </c>
      <c r="BH62" s="6">
        <f t="shared" si="246"/>
        <v>0</v>
      </c>
      <c r="BI62" s="6" t="e">
        <f t="shared" si="246"/>
        <v>#DIV/0!</v>
      </c>
      <c r="BJ62" s="6">
        <f t="shared" si="247"/>
        <v>0</v>
      </c>
      <c r="BK62" s="7" t="e">
        <f t="shared" si="247"/>
        <v>#DIV/0!</v>
      </c>
      <c r="BL62" s="101">
        <f t="shared" si="248"/>
        <v>0</v>
      </c>
      <c r="BM62" s="90" t="e">
        <f t="shared" si="248"/>
        <v>#DIV/0!</v>
      </c>
      <c r="BN62" s="90"/>
      <c r="BO62" s="76" t="e">
        <f t="shared" si="249"/>
        <v>#DIV/0!</v>
      </c>
      <c r="BP62" s="2"/>
      <c r="BR62" s="55"/>
      <c r="BS62" s="55"/>
      <c r="BT62" s="55"/>
      <c r="BU62" s="55"/>
      <c r="BV62" s="173" t="s">
        <v>10</v>
      </c>
      <c r="BW62" s="190">
        <f t="shared" si="250"/>
        <v>0</v>
      </c>
      <c r="BX62" s="119"/>
      <c r="BY62" s="178"/>
      <c r="BZ62" s="178" t="e">
        <f t="shared" si="231"/>
        <v>#DIV/0!</v>
      </c>
      <c r="CA62" s="178">
        <v>0</v>
      </c>
      <c r="CB62" s="179" t="e">
        <f t="shared" si="232"/>
        <v>#DIV/0!</v>
      </c>
      <c r="CC62" s="178"/>
      <c r="CD62" s="573"/>
      <c r="CE62" s="180">
        <f t="shared" si="251"/>
        <v>0</v>
      </c>
      <c r="CF62" s="181" t="e">
        <f t="shared" si="233"/>
        <v>#DIV/0!</v>
      </c>
      <c r="CG62" s="181"/>
      <c r="CH62" s="182" t="e">
        <f t="shared" si="252"/>
        <v>#DIV/0!</v>
      </c>
      <c r="CJ62" s="326"/>
      <c r="CK62" s="326"/>
      <c r="CL62" s="334"/>
      <c r="CM62" s="334"/>
      <c r="CN62" s="334"/>
      <c r="CO62" s="356">
        <f t="shared" si="253"/>
        <v>0</v>
      </c>
      <c r="CQ62" s="42" t="s">
        <v>183</v>
      </c>
      <c r="CS62" s="1">
        <v>0</v>
      </c>
      <c r="CX62" s="326"/>
      <c r="CY62" s="326"/>
      <c r="CZ62" s="334"/>
      <c r="DA62" s="334"/>
      <c r="DB62" s="334"/>
      <c r="DC62" s="356">
        <f t="shared" si="254"/>
        <v>0</v>
      </c>
      <c r="DE62" s="42" t="s">
        <v>183</v>
      </c>
      <c r="DG62" s="1">
        <v>0</v>
      </c>
    </row>
    <row r="63" spans="1:113" ht="23.5" customHeight="1" thickBot="1">
      <c r="A63" s="78" t="s">
        <v>11</v>
      </c>
      <c r="B63" s="68"/>
      <c r="C63" s="57">
        <f t="shared" si="215"/>
        <v>0</v>
      </c>
      <c r="D63" s="54"/>
      <c r="E63" s="7">
        <f t="shared" si="216"/>
        <v>0</v>
      </c>
      <c r="F63" s="54"/>
      <c r="G63" s="7">
        <f t="shared" si="217"/>
        <v>0</v>
      </c>
      <c r="H63" s="54"/>
      <c r="I63" s="6">
        <f t="shared" si="218"/>
        <v>0</v>
      </c>
      <c r="J63" s="54"/>
      <c r="K63" s="6">
        <f t="shared" si="219"/>
        <v>0</v>
      </c>
      <c r="L63" s="6">
        <f t="shared" si="234"/>
        <v>0</v>
      </c>
      <c r="M63" s="6" t="e">
        <f t="shared" si="235"/>
        <v>#DIV/0!</v>
      </c>
      <c r="N63" s="70"/>
      <c r="O63" s="54"/>
      <c r="P63" s="54"/>
      <c r="Q63" s="76" t="e">
        <f t="shared" si="236"/>
        <v>#DIV/0!</v>
      </c>
      <c r="R63" s="2"/>
      <c r="T63" s="107">
        <v>3300</v>
      </c>
      <c r="U63" s="107">
        <v>3800</v>
      </c>
      <c r="V63" s="107">
        <v>4800</v>
      </c>
      <c r="W63" s="107">
        <v>2000</v>
      </c>
      <c r="X63" s="107"/>
      <c r="Y63" s="78" t="s">
        <v>11</v>
      </c>
      <c r="Z63" s="48">
        <f t="shared" si="220"/>
        <v>0</v>
      </c>
      <c r="AA63" s="57">
        <f t="shared" si="221"/>
        <v>0</v>
      </c>
      <c r="AB63" s="7">
        <f t="shared" si="222"/>
        <v>0</v>
      </c>
      <c r="AC63" s="7">
        <f t="shared" si="223"/>
        <v>0</v>
      </c>
      <c r="AD63" s="7">
        <f t="shared" si="237"/>
        <v>0</v>
      </c>
      <c r="AE63" s="7">
        <f t="shared" si="224"/>
        <v>0</v>
      </c>
      <c r="AF63" s="7">
        <f t="shared" si="238"/>
        <v>0</v>
      </c>
      <c r="AG63" s="7">
        <f t="shared" si="225"/>
        <v>0</v>
      </c>
      <c r="AH63" s="7">
        <f t="shared" si="239"/>
        <v>0</v>
      </c>
      <c r="AI63" s="7">
        <f t="shared" si="226"/>
        <v>0</v>
      </c>
      <c r="AJ63" s="7">
        <f t="shared" si="240"/>
        <v>0</v>
      </c>
      <c r="AK63" s="6" t="e">
        <f t="shared" si="241"/>
        <v>#DIV/0!</v>
      </c>
      <c r="AL63" s="70">
        <f t="shared" si="242"/>
        <v>0</v>
      </c>
      <c r="AM63" s="7">
        <f t="shared" si="242"/>
        <v>0</v>
      </c>
      <c r="AN63" s="6">
        <f t="shared" si="242"/>
        <v>0</v>
      </c>
      <c r="AO63" s="76" t="e">
        <f t="shared" si="243"/>
        <v>#DIV/0!</v>
      </c>
      <c r="AP63" s="2"/>
      <c r="AR63" s="107">
        <v>1700</v>
      </c>
      <c r="AS63" s="107">
        <v>2200</v>
      </c>
      <c r="AT63" s="107">
        <v>2200</v>
      </c>
      <c r="AU63" s="107">
        <v>1400</v>
      </c>
      <c r="AV63" s="107"/>
      <c r="AW63" s="78" t="s">
        <v>11</v>
      </c>
      <c r="AX63" s="48">
        <f t="shared" si="244"/>
        <v>0</v>
      </c>
      <c r="AY63" s="57">
        <f t="shared" si="245"/>
        <v>0</v>
      </c>
      <c r="AZ63" s="54">
        <v>10</v>
      </c>
      <c r="BA63" s="7">
        <f t="shared" si="227"/>
        <v>0</v>
      </c>
      <c r="BB63" s="54">
        <v>28</v>
      </c>
      <c r="BC63" s="7">
        <f t="shared" si="228"/>
        <v>0</v>
      </c>
      <c r="BD63" s="54">
        <v>12</v>
      </c>
      <c r="BE63" s="6">
        <f t="shared" si="229"/>
        <v>0</v>
      </c>
      <c r="BF63" s="54"/>
      <c r="BG63" s="6">
        <f t="shared" si="230"/>
        <v>0</v>
      </c>
      <c r="BH63" s="6">
        <f t="shared" si="246"/>
        <v>0</v>
      </c>
      <c r="BI63" s="6" t="e">
        <f t="shared" si="246"/>
        <v>#DIV/0!</v>
      </c>
      <c r="BJ63" s="6">
        <f t="shared" si="247"/>
        <v>0</v>
      </c>
      <c r="BK63" s="7" t="e">
        <f t="shared" si="247"/>
        <v>#DIV/0!</v>
      </c>
      <c r="BL63" s="101">
        <f t="shared" si="248"/>
        <v>0</v>
      </c>
      <c r="BM63" s="90" t="e">
        <f t="shared" si="248"/>
        <v>#DIV/0!</v>
      </c>
      <c r="BN63" s="90"/>
      <c r="BO63" s="76" t="e">
        <f t="shared" si="249"/>
        <v>#DIV/0!</v>
      </c>
      <c r="BP63" s="2"/>
      <c r="BR63" s="55"/>
      <c r="BS63" s="55"/>
      <c r="BT63" s="55"/>
      <c r="BU63" s="55"/>
      <c r="BV63" s="183" t="s">
        <v>11</v>
      </c>
      <c r="BW63" s="190">
        <f t="shared" si="250"/>
        <v>0</v>
      </c>
      <c r="BX63" s="119"/>
      <c r="BY63" s="178"/>
      <c r="BZ63" s="178" t="e">
        <f t="shared" si="231"/>
        <v>#DIV/0!</v>
      </c>
      <c r="CA63" s="178">
        <v>0</v>
      </c>
      <c r="CB63" s="179" t="e">
        <f t="shared" si="232"/>
        <v>#DIV/0!</v>
      </c>
      <c r="CC63" s="178"/>
      <c r="CD63" s="573"/>
      <c r="CE63" s="180">
        <f t="shared" si="251"/>
        <v>0</v>
      </c>
      <c r="CF63" s="181" t="e">
        <f t="shared" si="233"/>
        <v>#DIV/0!</v>
      </c>
      <c r="CG63" s="181"/>
      <c r="CH63" s="182" t="e">
        <f t="shared" si="252"/>
        <v>#DIV/0!</v>
      </c>
      <c r="CJ63" s="327"/>
      <c r="CK63" s="327"/>
      <c r="CL63" s="335"/>
      <c r="CM63" s="335"/>
      <c r="CN63" s="335"/>
      <c r="CO63" s="357">
        <f t="shared" si="253"/>
        <v>0</v>
      </c>
      <c r="CQ63" s="1" t="s">
        <v>186</v>
      </c>
      <c r="CX63" s="327"/>
      <c r="CY63" s="327"/>
      <c r="CZ63" s="335"/>
      <c r="DA63" s="335"/>
      <c r="DB63" s="335"/>
      <c r="DC63" s="357">
        <f t="shared" si="254"/>
        <v>0</v>
      </c>
      <c r="DE63" s="1" t="s">
        <v>186</v>
      </c>
    </row>
    <row r="64" spans="1:113" ht="23.5" customHeight="1" thickTop="1" thickBot="1">
      <c r="A64" s="1513" t="s">
        <v>16</v>
      </c>
      <c r="B64" s="1514"/>
      <c r="C64" s="61">
        <f>SUM(C57:C63)</f>
        <v>0</v>
      </c>
      <c r="D64" s="61">
        <f>SUM(D57:D63)</f>
        <v>0</v>
      </c>
      <c r="E64" s="61">
        <f t="shared" ref="E64:J64" si="255">SUM(E57:E63)</f>
        <v>0</v>
      </c>
      <c r="F64" s="61">
        <f t="shared" si="255"/>
        <v>0</v>
      </c>
      <c r="G64" s="61">
        <f t="shared" si="255"/>
        <v>0</v>
      </c>
      <c r="H64" s="61">
        <f t="shared" si="255"/>
        <v>0</v>
      </c>
      <c r="I64" s="61">
        <f t="shared" si="255"/>
        <v>0</v>
      </c>
      <c r="J64" s="61">
        <f t="shared" si="255"/>
        <v>0</v>
      </c>
      <c r="K64" s="61">
        <f>SUM(K57:K63)</f>
        <v>0</v>
      </c>
      <c r="L64" s="61">
        <f>SUM(L57:L63)</f>
        <v>0</v>
      </c>
      <c r="M64" s="61" t="e">
        <f>L64/C64</f>
        <v>#DIV/0!</v>
      </c>
      <c r="N64" s="86"/>
      <c r="O64" s="61">
        <f>SUM(O57:O63)</f>
        <v>0</v>
      </c>
      <c r="P64" s="61">
        <f>SUM(P57:P63)</f>
        <v>0</v>
      </c>
      <c r="Q64" s="76" t="e">
        <f t="shared" si="236"/>
        <v>#DIV/0!</v>
      </c>
      <c r="R64" s="45"/>
      <c r="T64" s="105" t="s">
        <v>48</v>
      </c>
      <c r="U64" s="108" t="e">
        <f>C64/W64</f>
        <v>#DIV/0!</v>
      </c>
      <c r="V64" s="106" t="s">
        <v>49</v>
      </c>
      <c r="W64" s="114">
        <v>0</v>
      </c>
      <c r="Y64" s="1513" t="s">
        <v>16</v>
      </c>
      <c r="Z64" s="1514"/>
      <c r="AA64" s="88">
        <f>SUM(AA57:AA63)</f>
        <v>0</v>
      </c>
      <c r="AB64" s="88">
        <f>SUM(AB57:AB63)</f>
        <v>0</v>
      </c>
      <c r="AC64" s="88">
        <f t="shared" ref="AC64:AH64" si="256">SUM(AC57:AC63)</f>
        <v>0</v>
      </c>
      <c r="AD64" s="88">
        <f t="shared" si="256"/>
        <v>0</v>
      </c>
      <c r="AE64" s="88">
        <f t="shared" si="256"/>
        <v>0</v>
      </c>
      <c r="AF64" s="88">
        <f t="shared" si="256"/>
        <v>0</v>
      </c>
      <c r="AG64" s="88">
        <f t="shared" si="256"/>
        <v>0</v>
      </c>
      <c r="AH64" s="88">
        <f t="shared" si="256"/>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45"/>
        <v>0</v>
      </c>
      <c r="AZ64" s="61">
        <f>SUM(AZ57:AZ63)</f>
        <v>84</v>
      </c>
      <c r="BA64" s="61">
        <f t="shared" ref="BA64:BF64" si="257">SUM(BA57:BA63)</f>
        <v>0</v>
      </c>
      <c r="BB64" s="61">
        <f t="shared" si="257"/>
        <v>120</v>
      </c>
      <c r="BC64" s="61">
        <f t="shared" si="257"/>
        <v>0</v>
      </c>
      <c r="BD64" s="61">
        <f t="shared" si="257"/>
        <v>60</v>
      </c>
      <c r="BE64" s="61">
        <f t="shared" si="257"/>
        <v>0</v>
      </c>
      <c r="BF64" s="61">
        <f t="shared" si="257"/>
        <v>0</v>
      </c>
      <c r="BG64" s="61">
        <f>SUM(BG57:BG63)</f>
        <v>0</v>
      </c>
      <c r="BH64" s="6">
        <f t="shared" si="246"/>
        <v>0</v>
      </c>
      <c r="BI64" s="6" t="e">
        <f t="shared" si="246"/>
        <v>#DIV/0!</v>
      </c>
      <c r="BJ64" s="6">
        <f t="shared" si="247"/>
        <v>0</v>
      </c>
      <c r="BK64" s="7" t="e">
        <f t="shared" si="247"/>
        <v>#DIV/0!</v>
      </c>
      <c r="BL64" s="101">
        <f>SUM(BL57:BL63)</f>
        <v>0</v>
      </c>
      <c r="BM64" s="90" t="e">
        <f>BI64+BK64</f>
        <v>#DIV/0!</v>
      </c>
      <c r="BN64" s="91"/>
      <c r="BO64" s="76" t="e">
        <f t="shared" si="249"/>
        <v>#DIV/0!</v>
      </c>
      <c r="BP64" s="45"/>
      <c r="BR64" s="42" t="s">
        <v>48</v>
      </c>
      <c r="BS64" s="59" t="e">
        <f>AY64/BU64</f>
        <v>#DIV/0!</v>
      </c>
      <c r="BT64" s="60" t="s">
        <v>49</v>
      </c>
      <c r="BU64" s="42">
        <f>W64</f>
        <v>0</v>
      </c>
      <c r="BV64" s="1515" t="s">
        <v>16</v>
      </c>
      <c r="BW64" s="1486"/>
      <c r="BX64" s="191">
        <f>SUM(BX57:BX63)</f>
        <v>0</v>
      </c>
      <c r="BY64" s="191">
        <f>SUM(BY57:BY63)</f>
        <v>0</v>
      </c>
      <c r="BZ64" s="191" t="e">
        <f t="shared" si="231"/>
        <v>#DIV/0!</v>
      </c>
      <c r="CA64" s="191">
        <f>SUM(CA57:CA63)</f>
        <v>0</v>
      </c>
      <c r="CB64" s="192" t="e">
        <f t="shared" si="232"/>
        <v>#DIV/0!</v>
      </c>
      <c r="CC64" s="180">
        <f>SUM(CC57:CC63)</f>
        <v>0</v>
      </c>
      <c r="CD64" s="343">
        <f>SUM(CD57:CD63)</f>
        <v>0</v>
      </c>
      <c r="CE64" s="180">
        <f t="shared" si="251"/>
        <v>0</v>
      </c>
      <c r="CF64" s="193" t="e">
        <f t="shared" si="233"/>
        <v>#DIV/0!</v>
      </c>
      <c r="CG64" s="186">
        <f>SUM(CG57:CG63)</f>
        <v>0</v>
      </c>
      <c r="CH64" s="194" t="e">
        <f t="shared" si="252"/>
        <v>#DIV/0!</v>
      </c>
      <c r="CI64" s="340"/>
      <c r="CJ64" s="352" t="e">
        <f>SUM(CJ57:CJ63)/CI64</f>
        <v>#DIV/0!</v>
      </c>
      <c r="CK64" s="351" t="e">
        <f>SUM(CK57:CK63)/CI64</f>
        <v>#DIV/0!</v>
      </c>
      <c r="CL64" s="351" t="e">
        <f>SUM(CL57:CL63)/CI64</f>
        <v>#DIV/0!</v>
      </c>
      <c r="CM64" s="351" t="e">
        <f>SUM(CM57:CM63)/CI64</f>
        <v>#DIV/0!</v>
      </c>
      <c r="CN64" s="351" t="e">
        <f>SUM(CN57:CN63)/CI64</f>
        <v>#DIV/0!</v>
      </c>
      <c r="CO64" s="353" t="e">
        <f>SUM(CL64:CN64)/3</f>
        <v>#DIV/0!</v>
      </c>
      <c r="CP64" s="340"/>
      <c r="CQ64" s="1531" t="e">
        <f>CE64/CI64</f>
        <v>#DIV/0!</v>
      </c>
      <c r="CR64" s="1531"/>
      <c r="CS64" s="1531"/>
      <c r="CT64" s="1531"/>
      <c r="CU64" s="1531"/>
      <c r="CV64" s="559"/>
      <c r="CX64" s="352" t="e">
        <f>SUM(CX57:CX63)/CW64</f>
        <v>#DIV/0!</v>
      </c>
      <c r="CY64" s="351" t="e">
        <f>SUM(CY57:CY63)/CW64</f>
        <v>#DIV/0!</v>
      </c>
      <c r="CZ64" s="351" t="e">
        <f>SUM(CZ57:CZ63)/CW64</f>
        <v>#DIV/0!</v>
      </c>
      <c r="DA64" s="351" t="e">
        <f>SUM(DA57:DA63)/CW64</f>
        <v>#DIV/0!</v>
      </c>
      <c r="DB64" s="351" t="e">
        <f>SUM(DB57:DB63)/CW64</f>
        <v>#DIV/0!</v>
      </c>
      <c r="DC64" s="353" t="e">
        <f>SUM(CZ64:DB64)/3</f>
        <v>#DIV/0!</v>
      </c>
      <c r="DD64" s="340"/>
      <c r="DE64" s="1531" t="e">
        <f>CR64/CW64</f>
        <v>#DIV/0!</v>
      </c>
      <c r="DF64" s="1531"/>
      <c r="DG64" s="1531"/>
      <c r="DH64" s="1531"/>
      <c r="DI64" s="1531"/>
    </row>
    <row r="65" spans="1:114"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c r="CX65" s="1420" t="str">
        <f>CJ65</f>
        <v>TOTAL</v>
      </c>
      <c r="CY65" s="1420"/>
      <c r="CZ65" s="1420"/>
      <c r="DA65" s="1420"/>
      <c r="DB65" s="1420"/>
      <c r="DC65" s="1420"/>
    </row>
    <row r="66" spans="1:114"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129</v>
      </c>
      <c r="CH66" s="176" t="s">
        <v>128</v>
      </c>
      <c r="CJ66" s="331" t="s">
        <v>172</v>
      </c>
      <c r="CK66" s="332" t="s">
        <v>173</v>
      </c>
      <c r="CL66" s="65" t="s">
        <v>174</v>
      </c>
      <c r="CM66" s="65" t="s">
        <v>175</v>
      </c>
      <c r="CN66" s="65" t="s">
        <v>176</v>
      </c>
      <c r="CO66" s="333" t="s">
        <v>184</v>
      </c>
      <c r="CQ66" s="1466" t="s">
        <v>473</v>
      </c>
      <c r="CR66" s="1467"/>
      <c r="CS66" s="1467"/>
      <c r="CT66" s="1467"/>
      <c r="CU66" s="1467"/>
      <c r="CV66" s="1468"/>
      <c r="CX66" s="331" t="s">
        <v>172</v>
      </c>
      <c r="CY66" s="332" t="s">
        <v>173</v>
      </c>
      <c r="CZ66" s="65" t="s">
        <v>174</v>
      </c>
      <c r="DA66" s="65" t="s">
        <v>175</v>
      </c>
      <c r="DB66" s="65" t="s">
        <v>176</v>
      </c>
      <c r="DC66" s="333" t="s">
        <v>184</v>
      </c>
      <c r="DE66" s="1469" t="s">
        <v>474</v>
      </c>
      <c r="DF66" s="1469"/>
      <c r="DG66" s="1469"/>
      <c r="DH66" s="1469"/>
      <c r="DI66" s="1469"/>
      <c r="DJ66" s="1469"/>
    </row>
    <row r="67" spans="1:114" ht="23" customHeight="1">
      <c r="A67" s="75" t="s">
        <v>5</v>
      </c>
      <c r="B67" s="58"/>
      <c r="C67" s="7">
        <f t="shared" ref="C67:J70" si="258">C7+C17+C27+C37+C47+C57</f>
        <v>1972</v>
      </c>
      <c r="D67" s="7">
        <f t="shared" si="258"/>
        <v>1020</v>
      </c>
      <c r="E67" s="7">
        <f t="shared" si="258"/>
        <v>3366000</v>
      </c>
      <c r="F67" s="7">
        <f t="shared" si="258"/>
        <v>90</v>
      </c>
      <c r="G67" s="7">
        <f t="shared" si="258"/>
        <v>342000</v>
      </c>
      <c r="H67" s="7">
        <f t="shared" si="258"/>
        <v>42</v>
      </c>
      <c r="I67" s="7">
        <f t="shared" si="258"/>
        <v>201600</v>
      </c>
      <c r="J67" s="7">
        <f>J7+J17+J27+J37+J47+J57</f>
        <v>820</v>
      </c>
      <c r="K67" s="7">
        <f>K7+K17+K27+K37+K47+K57</f>
        <v>1640000</v>
      </c>
      <c r="L67" s="7">
        <f>L7+L17+L27+L37+L47+L57</f>
        <v>5549600</v>
      </c>
      <c r="M67" s="7">
        <f t="shared" ref="M67:M74" si="259">L67/C67</f>
        <v>2814.1987829614604</v>
      </c>
      <c r="N67" s="70"/>
      <c r="O67" s="7">
        <f>O7+O17+O27+O37+O47+O57</f>
        <v>700</v>
      </c>
      <c r="P67" s="7">
        <f>P7+P17+P27+P37+P47+P57</f>
        <v>0</v>
      </c>
      <c r="Q67" s="76" t="e">
        <f>L67/P67</f>
        <v>#DIV/0!</v>
      </c>
      <c r="R67" s="45"/>
      <c r="T67" s="107">
        <v>3300</v>
      </c>
      <c r="U67" s="107">
        <v>3800</v>
      </c>
      <c r="V67" s="107">
        <v>4800</v>
      </c>
      <c r="W67" s="107">
        <v>2000</v>
      </c>
      <c r="X67" s="107"/>
      <c r="Y67" s="75" t="s">
        <v>5</v>
      </c>
      <c r="Z67" s="58"/>
      <c r="AA67" s="7">
        <f t="shared" ref="AA67:AH70" si="260">AA7+AA17+AA27+AA37+AA47+AA57</f>
        <v>1972</v>
      </c>
      <c r="AB67" s="7">
        <f t="shared" si="260"/>
        <v>1020</v>
      </c>
      <c r="AC67" s="7">
        <f t="shared" si="260"/>
        <v>1734000</v>
      </c>
      <c r="AD67" s="7">
        <f t="shared" si="260"/>
        <v>90</v>
      </c>
      <c r="AE67" s="7">
        <f t="shared" si="260"/>
        <v>198000</v>
      </c>
      <c r="AF67" s="7">
        <f t="shared" si="260"/>
        <v>42</v>
      </c>
      <c r="AG67" s="7">
        <f t="shared" si="260"/>
        <v>92400</v>
      </c>
      <c r="AH67" s="7">
        <f>AH7+AH17+AH27+AH37+AH47+AH57</f>
        <v>820</v>
      </c>
      <c r="AI67" s="7">
        <f>AI7+AI17+AI27+AI37+AI47+AI57</f>
        <v>1148000</v>
      </c>
      <c r="AJ67" s="7">
        <f>AJ7+AJ17+AJ27+AJ37+AJ47+AJ57</f>
        <v>3172400</v>
      </c>
      <c r="AK67" s="7">
        <f t="shared" ref="AK67:AK74" si="261">AJ67/AA67</f>
        <v>1608.7221095334685</v>
      </c>
      <c r="AL67" s="70" t="s">
        <v>75</v>
      </c>
      <c r="AM67" s="7">
        <f>AM7+AM17+AM27+AM37+AM47+AM57</f>
        <v>700</v>
      </c>
      <c r="AN67" s="7">
        <f>AN7+AN17+AN27+AN37+AN47+AN57</f>
        <v>0</v>
      </c>
      <c r="AO67" s="76" t="e">
        <f>(AJ67+BH67)/AN67</f>
        <v>#DIV/0!</v>
      </c>
      <c r="AP67" s="10"/>
      <c r="AR67" s="107">
        <v>1700</v>
      </c>
      <c r="AS67" s="107">
        <v>2200</v>
      </c>
      <c r="AT67" s="107">
        <v>2200</v>
      </c>
      <c r="AU67" s="107">
        <v>1400</v>
      </c>
      <c r="AV67" s="107"/>
      <c r="AW67" s="75" t="s">
        <v>5</v>
      </c>
      <c r="AX67" s="58"/>
      <c r="AY67" s="7">
        <f>AY7+AY17+AY27+AY37+AY47+AY57</f>
        <v>1972</v>
      </c>
      <c r="AZ67" s="54"/>
      <c r="BA67" s="7">
        <f t="shared" ref="BA67:BA73" si="262">AZ67*BR67</f>
        <v>0</v>
      </c>
      <c r="BB67" s="54"/>
      <c r="BC67" s="7">
        <f t="shared" ref="BC67:BC73" si="263">BB67*BS67</f>
        <v>0</v>
      </c>
      <c r="BD67" s="54"/>
      <c r="BE67" s="6">
        <f t="shared" ref="BE67:BE73" si="264">BD67*BT67</f>
        <v>0</v>
      </c>
      <c r="BF67" s="54"/>
      <c r="BG67" s="6">
        <f t="shared" ref="BG67:BG73" si="265">BF67*BU67</f>
        <v>0</v>
      </c>
      <c r="BH67" s="7">
        <f>BH7+BH17+BH27+BH37+BH47+BH57</f>
        <v>5549600</v>
      </c>
      <c r="BI67" s="6">
        <f>BH67/AY67</f>
        <v>2814.1987829614604</v>
      </c>
      <c r="BJ67" s="7">
        <f>BJ7+BJ17+BJ27+BJ37+BJ47+BJ57</f>
        <v>3172400</v>
      </c>
      <c r="BK67" s="7">
        <f>AK67</f>
        <v>1608.7221095334685</v>
      </c>
      <c r="BL67" s="119">
        <f t="shared" ref="BL67:BM70" si="266">BL7+BL17+BL27+BL37+BL47+BL57</f>
        <v>8722000</v>
      </c>
      <c r="BM67" s="7" t="e">
        <f t="shared" si="266"/>
        <v>#DIV/0!</v>
      </c>
      <c r="BN67" s="90"/>
      <c r="BO67" s="76" t="e">
        <f>Q67+AO67</f>
        <v>#DIV/0!</v>
      </c>
      <c r="BP67" s="10"/>
      <c r="BR67" s="55"/>
      <c r="BS67" s="55"/>
      <c r="BT67" s="55"/>
      <c r="BU67" s="55"/>
      <c r="BV67" s="177" t="s">
        <v>5</v>
      </c>
      <c r="BW67" s="187"/>
      <c r="BX67" s="179">
        <f t="shared" ref="BX67:BY70" si="267">BX7+BX17+BX27+BX37+BX47+BX57</f>
        <v>2194</v>
      </c>
      <c r="BY67" s="179">
        <f t="shared" si="267"/>
        <v>5604300</v>
      </c>
      <c r="BZ67" s="178">
        <f t="shared" ref="BZ67:BZ74" si="268">BY67/BX67</f>
        <v>2554.3755697356428</v>
      </c>
      <c r="CA67" s="179">
        <f>CA7+CA17+CA27+CA37+CA47+CA57</f>
        <v>3004660</v>
      </c>
      <c r="CB67" s="179">
        <f>CA67/BX67</f>
        <v>1369.4895168641751</v>
      </c>
      <c r="CC67" s="179">
        <f t="shared" ref="CC67:CD70" si="269">CC7+CC17+CC27+CC37+CC47+CC57</f>
        <v>127600</v>
      </c>
      <c r="CD67" s="179">
        <f t="shared" si="269"/>
        <v>20790</v>
      </c>
      <c r="CE67" s="119">
        <f t="shared" ref="CE67:CF70" si="270">CE7+CE17+CE27+CE37+CE47+CE57</f>
        <v>8757350</v>
      </c>
      <c r="CF67" s="179" t="e">
        <f t="shared" si="270"/>
        <v>#DIV/0!</v>
      </c>
      <c r="CG67" s="179">
        <f>CG7+CG17+CG27+CG37+CG47+CG57</f>
        <v>0</v>
      </c>
      <c r="CH67" s="206" t="e">
        <f>CE67/CG67</f>
        <v>#DIV/0!</v>
      </c>
      <c r="CJ67" s="328">
        <f>CJ7+CJ17+CJ27+CJ37+CJ47+CJ57</f>
        <v>84.7</v>
      </c>
      <c r="CK67" s="328">
        <f>CK7+CK17+CK27+CK37+CK47+CK57</f>
        <v>107</v>
      </c>
      <c r="CL67" s="359">
        <f>CL7+CL17+CL37+CL47+CL27+CL57</f>
        <v>17</v>
      </c>
      <c r="CM67" s="359">
        <f>CM7+CM17+CM37+CM47+CM27+CM57</f>
        <v>15</v>
      </c>
      <c r="CN67" s="359">
        <f>CN7+CN17+CN37+CN47+CN27+CN57</f>
        <v>15</v>
      </c>
      <c r="CO67" s="360">
        <f>SUM(CL67:CN67)/3</f>
        <v>15.666666666666666</v>
      </c>
      <c r="CQ67" s="1470" t="s">
        <v>457</v>
      </c>
      <c r="CR67" s="1470"/>
      <c r="CS67" s="560" t="s">
        <v>458</v>
      </c>
      <c r="CT67" s="560" t="s">
        <v>459</v>
      </c>
      <c r="CU67" s="560" t="s">
        <v>460</v>
      </c>
      <c r="CV67" s="560" t="s">
        <v>461</v>
      </c>
      <c r="CX67" s="328">
        <f t="shared" ref="CX67:CY73" si="271">CX7+CX17+CX27+CX37+CX47+CX57</f>
        <v>96.5</v>
      </c>
      <c r="CY67" s="328">
        <f t="shared" si="271"/>
        <v>116.7</v>
      </c>
      <c r="CZ67" s="359">
        <f t="shared" ref="CZ67:DB73" si="272">CZ7+CZ17+CZ37+CZ47+CZ27+CZ57</f>
        <v>6</v>
      </c>
      <c r="DA67" s="359">
        <f t="shared" si="272"/>
        <v>14</v>
      </c>
      <c r="DB67" s="359">
        <f t="shared" si="272"/>
        <v>12</v>
      </c>
      <c r="DC67" s="360">
        <f>SUM(CZ67:DB67)/3</f>
        <v>10.666666666666666</v>
      </c>
      <c r="DE67" s="1470" t="s">
        <v>457</v>
      </c>
      <c r="DF67" s="1470"/>
      <c r="DG67" s="560" t="s">
        <v>458</v>
      </c>
      <c r="DH67" s="560" t="s">
        <v>470</v>
      </c>
      <c r="DI67" s="560" t="s">
        <v>471</v>
      </c>
      <c r="DJ67" s="560" t="s">
        <v>461</v>
      </c>
    </row>
    <row r="68" spans="1:114" ht="23" customHeight="1">
      <c r="A68" s="77" t="s">
        <v>6</v>
      </c>
      <c r="B68" s="58"/>
      <c r="C68" s="7">
        <f t="shared" si="258"/>
        <v>1402</v>
      </c>
      <c r="D68" s="7">
        <f t="shared" si="258"/>
        <v>700</v>
      </c>
      <c r="E68" s="7">
        <f t="shared" si="258"/>
        <v>2310000</v>
      </c>
      <c r="F68" s="7">
        <f t="shared" si="258"/>
        <v>80</v>
      </c>
      <c r="G68" s="7">
        <f t="shared" si="258"/>
        <v>304000</v>
      </c>
      <c r="H68" s="7">
        <f>H8+H18+H28+H38+H48+H58</f>
        <v>32</v>
      </c>
      <c r="I68" s="7">
        <f t="shared" si="258"/>
        <v>153600</v>
      </c>
      <c r="J68" s="7">
        <f t="shared" si="258"/>
        <v>590</v>
      </c>
      <c r="K68" s="7">
        <f t="shared" ref="K68:L70" si="273">K8+K18+K28+K38+K48+K58</f>
        <v>1180000</v>
      </c>
      <c r="L68" s="7">
        <f t="shared" si="273"/>
        <v>3947600</v>
      </c>
      <c r="M68" s="7">
        <f t="shared" si="259"/>
        <v>2815.6918687589159</v>
      </c>
      <c r="N68" s="70"/>
      <c r="O68" s="7">
        <f t="shared" ref="O68:P70" si="274">O8+O18+O28+O38+O48+O58</f>
        <v>640</v>
      </c>
      <c r="P68" s="7">
        <f t="shared" si="274"/>
        <v>0</v>
      </c>
      <c r="Q68" s="76" t="e">
        <f t="shared" ref="Q68:Q74" si="275">L68/P68</f>
        <v>#DIV/0!</v>
      </c>
      <c r="R68" s="45"/>
      <c r="T68" s="107">
        <v>3300</v>
      </c>
      <c r="U68" s="107">
        <v>3800</v>
      </c>
      <c r="V68" s="107">
        <v>4800</v>
      </c>
      <c r="W68" s="107">
        <v>2000</v>
      </c>
      <c r="X68" s="107"/>
      <c r="Y68" s="77" t="s">
        <v>6</v>
      </c>
      <c r="Z68" s="58"/>
      <c r="AA68" s="7">
        <f t="shared" si="260"/>
        <v>1402</v>
      </c>
      <c r="AB68" s="7">
        <f t="shared" si="260"/>
        <v>700</v>
      </c>
      <c r="AC68" s="7">
        <f t="shared" si="260"/>
        <v>1190000</v>
      </c>
      <c r="AD68" s="7">
        <f t="shared" si="260"/>
        <v>80</v>
      </c>
      <c r="AE68" s="7">
        <f t="shared" si="260"/>
        <v>176000</v>
      </c>
      <c r="AF68" s="7">
        <f>AF8+AF18+AF28+AF38+AF48+AF58</f>
        <v>32</v>
      </c>
      <c r="AG68" s="7">
        <f t="shared" si="260"/>
        <v>70400</v>
      </c>
      <c r="AH68" s="7">
        <f t="shared" si="260"/>
        <v>590</v>
      </c>
      <c r="AI68" s="7">
        <f t="shared" ref="AI68:AJ70" si="276">AI8+AI18+AI28+AI38+AI48+AI58</f>
        <v>826000</v>
      </c>
      <c r="AJ68" s="7">
        <f t="shared" si="276"/>
        <v>2262400</v>
      </c>
      <c r="AK68" s="7">
        <f t="shared" si="261"/>
        <v>1613.6947218259629</v>
      </c>
      <c r="AL68" s="70" t="s">
        <v>75</v>
      </c>
      <c r="AM68" s="7">
        <f t="shared" ref="AM68:AN70" si="277">AM8+AM18+AM28+AM38+AM48+AM58</f>
        <v>640</v>
      </c>
      <c r="AN68" s="7">
        <f t="shared" si="277"/>
        <v>0</v>
      </c>
      <c r="AO68" s="76" t="e">
        <f t="shared" ref="AO68:AO73" si="278">(AJ68+BH68)/AN68</f>
        <v>#DIV/0!</v>
      </c>
      <c r="AP68" s="10"/>
      <c r="AR68" s="107">
        <v>1700</v>
      </c>
      <c r="AS68" s="107">
        <v>2200</v>
      </c>
      <c r="AT68" s="107">
        <v>2200</v>
      </c>
      <c r="AU68" s="107">
        <v>1400</v>
      </c>
      <c r="AV68" s="107"/>
      <c r="AW68" s="77" t="s">
        <v>6</v>
      </c>
      <c r="AX68" s="58"/>
      <c r="AY68" s="7">
        <f>AY8+AY18+AY28+AY38+AY48+AY58</f>
        <v>1402</v>
      </c>
      <c r="AZ68" s="54">
        <v>22</v>
      </c>
      <c r="BA68" s="7">
        <f t="shared" si="262"/>
        <v>0</v>
      </c>
      <c r="BB68" s="54">
        <v>10</v>
      </c>
      <c r="BC68" s="7">
        <f t="shared" si="263"/>
        <v>0</v>
      </c>
      <c r="BD68" s="54">
        <v>6</v>
      </c>
      <c r="BE68" s="6">
        <f t="shared" si="264"/>
        <v>0</v>
      </c>
      <c r="BF68" s="54"/>
      <c r="BG68" s="6">
        <f t="shared" si="265"/>
        <v>0</v>
      </c>
      <c r="BH68" s="7">
        <f>BH8+BH18+BH28+BH38+BH48+BH58</f>
        <v>3947600</v>
      </c>
      <c r="BI68" s="6">
        <f t="shared" ref="BI68:BI73" si="279">BH68/AY68</f>
        <v>2815.6918687589159</v>
      </c>
      <c r="BJ68" s="7">
        <f>BJ8+BJ18+BJ28+BJ38+BJ48+BJ58</f>
        <v>2262400</v>
      </c>
      <c r="BK68" s="7">
        <f t="shared" ref="BK68:BK74" si="280">AK68</f>
        <v>1613.6947218259629</v>
      </c>
      <c r="BL68" s="119">
        <f t="shared" si="266"/>
        <v>6210000</v>
      </c>
      <c r="BM68" s="7" t="e">
        <f t="shared" si="266"/>
        <v>#DIV/0!</v>
      </c>
      <c r="BN68" s="90"/>
      <c r="BO68" s="76" t="e">
        <f t="shared" ref="BO68:BO74" si="281">Q68+AO68</f>
        <v>#DIV/0!</v>
      </c>
      <c r="BP68" s="10"/>
      <c r="BR68" s="55"/>
      <c r="BS68" s="55"/>
      <c r="BT68" s="55"/>
      <c r="BU68" s="55"/>
      <c r="BV68" s="173" t="s">
        <v>6</v>
      </c>
      <c r="BW68" s="187"/>
      <c r="BX68" s="179">
        <f t="shared" si="267"/>
        <v>1446</v>
      </c>
      <c r="BY68" s="179">
        <f t="shared" si="267"/>
        <v>3777100</v>
      </c>
      <c r="BZ68" s="178">
        <f t="shared" si="268"/>
        <v>2612.1023513139694</v>
      </c>
      <c r="CA68" s="179">
        <f>CA8+CA18+CA28+CA38+CA48+CA58</f>
        <v>1976420</v>
      </c>
      <c r="CB68" s="179">
        <f t="shared" ref="CB68:CB73" si="282">CA68/BX68</f>
        <v>1366.8188105117565</v>
      </c>
      <c r="CC68" s="179">
        <f t="shared" si="269"/>
        <v>75130</v>
      </c>
      <c r="CD68" s="179">
        <f t="shared" si="269"/>
        <v>2970</v>
      </c>
      <c r="CE68" s="119">
        <f t="shared" si="270"/>
        <v>5831620</v>
      </c>
      <c r="CF68" s="179" t="e">
        <f t="shared" si="270"/>
        <v>#DIV/0!</v>
      </c>
      <c r="CG68" s="179">
        <f>CG8+CG18+CG28+CG38+CG48+CG58</f>
        <v>0</v>
      </c>
      <c r="CH68" s="206" t="e">
        <f t="shared" ref="CH68:CH73" si="283">CE68/CG68</f>
        <v>#DIV/0!</v>
      </c>
      <c r="CJ68" s="328">
        <f t="shared" ref="CJ68:CK72" si="284">CJ8+CJ18+CJ28+CJ38+CJ48+CJ58</f>
        <v>84.7</v>
      </c>
      <c r="CK68" s="328">
        <f t="shared" si="284"/>
        <v>116.2</v>
      </c>
      <c r="CL68" s="359">
        <f t="shared" ref="CL68:CN73" si="285">CL8+CL18+CL38+CL48+CL28+CL58</f>
        <v>13</v>
      </c>
      <c r="CM68" s="359">
        <f t="shared" si="285"/>
        <v>11</v>
      </c>
      <c r="CN68" s="359">
        <f t="shared" si="285"/>
        <v>11</v>
      </c>
      <c r="CO68" s="360">
        <f t="shared" ref="CO68:CO73" si="286">SUM(CL68:CN68)/3</f>
        <v>11.666666666666666</v>
      </c>
      <c r="CQ68" s="1471" t="s">
        <v>180</v>
      </c>
      <c r="CR68" s="1471"/>
      <c r="CS68" s="561">
        <v>5</v>
      </c>
      <c r="CT68" s="562">
        <v>27</v>
      </c>
      <c r="CU68" s="562">
        <f t="shared" ref="CU68:CU73" si="287">CS68*CT68</f>
        <v>135</v>
      </c>
      <c r="CV68" s="1517">
        <f>(CT68+CT69+CT70)/CT74</f>
        <v>0.69892473118279574</v>
      </c>
      <c r="CX68" s="328">
        <f t="shared" si="271"/>
        <v>89.999999999999986</v>
      </c>
      <c r="CY68" s="328">
        <f t="shared" si="271"/>
        <v>116.99999999999999</v>
      </c>
      <c r="CZ68" s="359">
        <f t="shared" si="272"/>
        <v>18</v>
      </c>
      <c r="DA68" s="359">
        <f t="shared" si="272"/>
        <v>16</v>
      </c>
      <c r="DB68" s="359">
        <f t="shared" si="272"/>
        <v>15</v>
      </c>
      <c r="DC68" s="360">
        <f t="shared" ref="DC68:DC73" si="288">SUM(CZ68:DB68)/3</f>
        <v>16.333333333333332</v>
      </c>
      <c r="DE68" s="1471" t="s">
        <v>180</v>
      </c>
      <c r="DF68" s="1471"/>
      <c r="DG68" s="561">
        <v>5</v>
      </c>
      <c r="DH68" s="562">
        <v>31</v>
      </c>
      <c r="DI68" s="562">
        <f t="shared" ref="DI68:DI73" si="289">DG68*DH68</f>
        <v>155</v>
      </c>
      <c r="DJ68" s="1517">
        <f>(DH68+DH69+DH70)/DH74</f>
        <v>0.82795698924731187</v>
      </c>
    </row>
    <row r="69" spans="1:114" ht="23" customHeight="1">
      <c r="A69" s="77" t="s">
        <v>7</v>
      </c>
      <c r="B69" s="58"/>
      <c r="C69" s="7">
        <f t="shared" si="258"/>
        <v>1322</v>
      </c>
      <c r="D69" s="7">
        <f t="shared" si="258"/>
        <v>670</v>
      </c>
      <c r="E69" s="7">
        <f t="shared" si="258"/>
        <v>2211000</v>
      </c>
      <c r="F69" s="7">
        <f t="shared" si="258"/>
        <v>80</v>
      </c>
      <c r="G69" s="7">
        <f t="shared" si="258"/>
        <v>304000</v>
      </c>
      <c r="H69" s="7">
        <f t="shared" si="258"/>
        <v>32</v>
      </c>
      <c r="I69" s="7">
        <f t="shared" si="258"/>
        <v>153600</v>
      </c>
      <c r="J69" s="7">
        <f t="shared" si="258"/>
        <v>540</v>
      </c>
      <c r="K69" s="7">
        <f t="shared" si="273"/>
        <v>1080000</v>
      </c>
      <c r="L69" s="7">
        <f t="shared" si="273"/>
        <v>3748600</v>
      </c>
      <c r="M69" s="7">
        <f t="shared" si="259"/>
        <v>2835.5521936459909</v>
      </c>
      <c r="N69" s="70"/>
      <c r="O69" s="7">
        <f t="shared" si="274"/>
        <v>800</v>
      </c>
      <c r="P69" s="7">
        <f t="shared" si="274"/>
        <v>0</v>
      </c>
      <c r="Q69" s="76" t="e">
        <f t="shared" si="275"/>
        <v>#DIV/0!</v>
      </c>
      <c r="R69" s="45"/>
      <c r="T69" s="107">
        <v>3300</v>
      </c>
      <c r="U69" s="107">
        <v>3800</v>
      </c>
      <c r="V69" s="107">
        <v>4800</v>
      </c>
      <c r="W69" s="107">
        <v>2000</v>
      </c>
      <c r="X69" s="107"/>
      <c r="Y69" s="77" t="s">
        <v>7</v>
      </c>
      <c r="Z69" s="58"/>
      <c r="AA69" s="7">
        <f t="shared" si="260"/>
        <v>1322</v>
      </c>
      <c r="AB69" s="7">
        <f t="shared" si="260"/>
        <v>670</v>
      </c>
      <c r="AC69" s="7">
        <f t="shared" si="260"/>
        <v>1139000</v>
      </c>
      <c r="AD69" s="7">
        <f t="shared" si="260"/>
        <v>80</v>
      </c>
      <c r="AE69" s="7">
        <f t="shared" si="260"/>
        <v>176000</v>
      </c>
      <c r="AF69" s="7">
        <f t="shared" si="260"/>
        <v>32</v>
      </c>
      <c r="AG69" s="7">
        <f t="shared" si="260"/>
        <v>70400</v>
      </c>
      <c r="AH69" s="7">
        <f t="shared" si="260"/>
        <v>540</v>
      </c>
      <c r="AI69" s="7">
        <f t="shared" si="276"/>
        <v>756000</v>
      </c>
      <c r="AJ69" s="7">
        <f t="shared" si="276"/>
        <v>2141400</v>
      </c>
      <c r="AK69" s="7">
        <f t="shared" si="261"/>
        <v>1619.8184568835097</v>
      </c>
      <c r="AL69" s="70" t="s">
        <v>75</v>
      </c>
      <c r="AM69" s="7">
        <f t="shared" si="277"/>
        <v>800</v>
      </c>
      <c r="AN69" s="7">
        <f t="shared" si="277"/>
        <v>0</v>
      </c>
      <c r="AO69" s="76" t="e">
        <f t="shared" si="278"/>
        <v>#DIV/0!</v>
      </c>
      <c r="AP69" s="10"/>
      <c r="AR69" s="107">
        <v>1700</v>
      </c>
      <c r="AS69" s="107">
        <v>2200</v>
      </c>
      <c r="AT69" s="107">
        <v>2200</v>
      </c>
      <c r="AU69" s="107">
        <v>1400</v>
      </c>
      <c r="AV69" s="107"/>
      <c r="AW69" s="77" t="s">
        <v>7</v>
      </c>
      <c r="AX69" s="58"/>
      <c r="AY69" s="7">
        <f>AY9+AY19+AY29+AY39+AY49+AY59</f>
        <v>1322</v>
      </c>
      <c r="AZ69" s="54">
        <v>22</v>
      </c>
      <c r="BA69" s="7">
        <f t="shared" si="262"/>
        <v>0</v>
      </c>
      <c r="BB69" s="54">
        <v>10</v>
      </c>
      <c r="BC69" s="7">
        <f t="shared" si="263"/>
        <v>0</v>
      </c>
      <c r="BD69" s="54">
        <v>6</v>
      </c>
      <c r="BE69" s="6">
        <f t="shared" si="264"/>
        <v>0</v>
      </c>
      <c r="BF69" s="54"/>
      <c r="BG69" s="6">
        <f t="shared" si="265"/>
        <v>0</v>
      </c>
      <c r="BH69" s="7">
        <f>BH9+BH19+BH29+BH39+BH49+BH59</f>
        <v>3748600</v>
      </c>
      <c r="BI69" s="6">
        <f t="shared" si="279"/>
        <v>2835.5521936459909</v>
      </c>
      <c r="BJ69" s="7">
        <f>BJ9+BJ19+BJ29+BJ39+BJ49+BJ59</f>
        <v>2141400</v>
      </c>
      <c r="BK69" s="7">
        <f t="shared" si="280"/>
        <v>1619.8184568835097</v>
      </c>
      <c r="BL69" s="119">
        <f t="shared" si="266"/>
        <v>5890000</v>
      </c>
      <c r="BM69" s="7" t="e">
        <f t="shared" si="266"/>
        <v>#DIV/0!</v>
      </c>
      <c r="BN69" s="90"/>
      <c r="BO69" s="76" t="e">
        <f t="shared" si="281"/>
        <v>#DIV/0!</v>
      </c>
      <c r="BP69" s="10"/>
      <c r="BR69" s="55"/>
      <c r="BS69" s="55"/>
      <c r="BT69" s="55"/>
      <c r="BU69" s="55"/>
      <c r="BV69" s="173" t="s">
        <v>7</v>
      </c>
      <c r="BW69" s="187"/>
      <c r="BX69" s="179">
        <f t="shared" si="267"/>
        <v>1287</v>
      </c>
      <c r="BY69" s="179">
        <f t="shared" si="267"/>
        <v>3621550</v>
      </c>
      <c r="BZ69" s="178">
        <f t="shared" si="268"/>
        <v>2813.947163947164</v>
      </c>
      <c r="CA69" s="179">
        <f>CA9+CA19+CA29+CA39+CA49+CA59</f>
        <v>1894550</v>
      </c>
      <c r="CB69" s="179">
        <f t="shared" si="282"/>
        <v>1472.0668220668222</v>
      </c>
      <c r="CC69" s="179">
        <f t="shared" si="269"/>
        <v>325786</v>
      </c>
      <c r="CD69" s="179">
        <f t="shared" si="269"/>
        <v>0</v>
      </c>
      <c r="CE69" s="119">
        <f t="shared" si="270"/>
        <v>5841886</v>
      </c>
      <c r="CF69" s="179" t="e">
        <f t="shared" si="270"/>
        <v>#DIV/0!</v>
      </c>
      <c r="CG69" s="179">
        <f>CG9+CG19+CG29+CG39+CG49+CG59</f>
        <v>0</v>
      </c>
      <c r="CH69" s="206" t="e">
        <f t="shared" si="283"/>
        <v>#DIV/0!</v>
      </c>
      <c r="CJ69" s="328">
        <f t="shared" si="284"/>
        <v>88.1</v>
      </c>
      <c r="CK69" s="328">
        <f t="shared" si="284"/>
        <v>105.2</v>
      </c>
      <c r="CL69" s="359">
        <f t="shared" si="285"/>
        <v>6</v>
      </c>
      <c r="CM69" s="359">
        <f t="shared" si="285"/>
        <v>8</v>
      </c>
      <c r="CN69" s="359">
        <f t="shared" si="285"/>
        <v>10</v>
      </c>
      <c r="CO69" s="360">
        <f t="shared" si="286"/>
        <v>8</v>
      </c>
      <c r="CQ69" s="1471" t="s">
        <v>181</v>
      </c>
      <c r="CR69" s="1471"/>
      <c r="CS69" s="563">
        <v>4</v>
      </c>
      <c r="CT69" s="564"/>
      <c r="CU69" s="562">
        <f t="shared" si="287"/>
        <v>0</v>
      </c>
      <c r="CV69" s="1517"/>
      <c r="CX69" s="328">
        <f t="shared" si="271"/>
        <v>113.2</v>
      </c>
      <c r="CY69" s="328">
        <f t="shared" si="271"/>
        <v>149.19999999999999</v>
      </c>
      <c r="CZ69" s="359">
        <f t="shared" si="272"/>
        <v>17</v>
      </c>
      <c r="DA69" s="359">
        <f t="shared" si="272"/>
        <v>13</v>
      </c>
      <c r="DB69" s="359">
        <f t="shared" si="272"/>
        <v>20</v>
      </c>
      <c r="DC69" s="360">
        <f t="shared" si="288"/>
        <v>16.666666666666668</v>
      </c>
      <c r="DE69" s="1471" t="s">
        <v>181</v>
      </c>
      <c r="DF69" s="1471"/>
      <c r="DG69" s="563">
        <v>4</v>
      </c>
      <c r="DH69" s="564">
        <v>6</v>
      </c>
      <c r="DI69" s="562">
        <f t="shared" si="289"/>
        <v>24</v>
      </c>
      <c r="DJ69" s="1517"/>
    </row>
    <row r="70" spans="1:114" ht="23" customHeight="1">
      <c r="A70" s="77" t="s">
        <v>8</v>
      </c>
      <c r="B70" s="58"/>
      <c r="C70" s="7">
        <f t="shared" si="258"/>
        <v>1322</v>
      </c>
      <c r="D70" s="7">
        <f t="shared" si="258"/>
        <v>670</v>
      </c>
      <c r="E70" s="7">
        <f t="shared" si="258"/>
        <v>2211000</v>
      </c>
      <c r="F70" s="7">
        <f t="shared" si="258"/>
        <v>80</v>
      </c>
      <c r="G70" s="7">
        <f t="shared" si="258"/>
        <v>304000</v>
      </c>
      <c r="H70" s="7">
        <f t="shared" si="258"/>
        <v>32</v>
      </c>
      <c r="I70" s="7">
        <f t="shared" si="258"/>
        <v>153600</v>
      </c>
      <c r="J70" s="7">
        <f t="shared" si="258"/>
        <v>540</v>
      </c>
      <c r="K70" s="7">
        <f t="shared" si="273"/>
        <v>1080000</v>
      </c>
      <c r="L70" s="7">
        <f t="shared" si="273"/>
        <v>3748600</v>
      </c>
      <c r="M70" s="7">
        <f t="shared" si="259"/>
        <v>2835.5521936459909</v>
      </c>
      <c r="N70" s="70"/>
      <c r="O70" s="7">
        <f t="shared" si="274"/>
        <v>780</v>
      </c>
      <c r="P70" s="7">
        <f t="shared" si="274"/>
        <v>0</v>
      </c>
      <c r="Q70" s="76" t="e">
        <f t="shared" si="275"/>
        <v>#DIV/0!</v>
      </c>
      <c r="R70" s="45"/>
      <c r="T70" s="107">
        <v>3300</v>
      </c>
      <c r="U70" s="107">
        <v>3800</v>
      </c>
      <c r="V70" s="107">
        <v>4800</v>
      </c>
      <c r="W70" s="107">
        <v>2000</v>
      </c>
      <c r="X70" s="107"/>
      <c r="Y70" s="77" t="s">
        <v>8</v>
      </c>
      <c r="Z70" s="58"/>
      <c r="AA70" s="7">
        <f t="shared" si="260"/>
        <v>1322</v>
      </c>
      <c r="AB70" s="7">
        <f t="shared" si="260"/>
        <v>670</v>
      </c>
      <c r="AC70" s="7">
        <f t="shared" si="260"/>
        <v>1139000</v>
      </c>
      <c r="AD70" s="7">
        <f t="shared" si="260"/>
        <v>80</v>
      </c>
      <c r="AE70" s="7">
        <f t="shared" si="260"/>
        <v>176000</v>
      </c>
      <c r="AF70" s="7">
        <f t="shared" si="260"/>
        <v>32</v>
      </c>
      <c r="AG70" s="7">
        <f t="shared" si="260"/>
        <v>70400</v>
      </c>
      <c r="AH70" s="7">
        <f t="shared" si="260"/>
        <v>540</v>
      </c>
      <c r="AI70" s="7">
        <f t="shared" si="276"/>
        <v>756000</v>
      </c>
      <c r="AJ70" s="7">
        <f t="shared" si="276"/>
        <v>2141400</v>
      </c>
      <c r="AK70" s="7">
        <f t="shared" si="261"/>
        <v>1619.8184568835097</v>
      </c>
      <c r="AL70" s="70" t="s">
        <v>75</v>
      </c>
      <c r="AM70" s="7">
        <f t="shared" si="277"/>
        <v>780</v>
      </c>
      <c r="AN70" s="7">
        <f t="shared" si="277"/>
        <v>0</v>
      </c>
      <c r="AO70" s="76" t="e">
        <f t="shared" si="278"/>
        <v>#DIV/0!</v>
      </c>
      <c r="AP70" s="10"/>
      <c r="AR70" s="107">
        <v>1700</v>
      </c>
      <c r="AS70" s="107">
        <v>2200</v>
      </c>
      <c r="AT70" s="107">
        <v>2200</v>
      </c>
      <c r="AU70" s="107">
        <v>1400</v>
      </c>
      <c r="AV70" s="107"/>
      <c r="AW70" s="77" t="s">
        <v>8</v>
      </c>
      <c r="AX70" s="58"/>
      <c r="AY70" s="7">
        <f>AY10+AY20+AY30+AY40+AY50+AY60</f>
        <v>1322</v>
      </c>
      <c r="AZ70" s="54">
        <v>10</v>
      </c>
      <c r="BA70" s="7">
        <f t="shared" si="262"/>
        <v>0</v>
      </c>
      <c r="BB70" s="54">
        <v>24</v>
      </c>
      <c r="BC70" s="7">
        <f t="shared" si="263"/>
        <v>0</v>
      </c>
      <c r="BD70" s="54">
        <v>12</v>
      </c>
      <c r="BE70" s="6">
        <f t="shared" si="264"/>
        <v>0</v>
      </c>
      <c r="BF70" s="54"/>
      <c r="BG70" s="6">
        <f t="shared" si="265"/>
        <v>0</v>
      </c>
      <c r="BH70" s="7">
        <f>BH10+BH20+BH30+BH40+BH50+BH60</f>
        <v>3748600</v>
      </c>
      <c r="BI70" s="6">
        <f t="shared" si="279"/>
        <v>2835.5521936459909</v>
      </c>
      <c r="BJ70" s="7">
        <f>BJ10+BJ20+BJ30+BJ40+BJ50+BJ60</f>
        <v>2141400</v>
      </c>
      <c r="BK70" s="7">
        <f t="shared" si="280"/>
        <v>1619.8184568835097</v>
      </c>
      <c r="BL70" s="119">
        <f t="shared" si="266"/>
        <v>5890000</v>
      </c>
      <c r="BM70" s="7" t="e">
        <f t="shared" si="266"/>
        <v>#DIV/0!</v>
      </c>
      <c r="BN70" s="90"/>
      <c r="BO70" s="76" t="e">
        <f t="shared" si="281"/>
        <v>#DIV/0!</v>
      </c>
      <c r="BP70" s="10"/>
      <c r="BR70" s="55"/>
      <c r="BS70" s="55"/>
      <c r="BT70" s="55"/>
      <c r="BU70" s="55"/>
      <c r="BV70" s="173" t="s">
        <v>8</v>
      </c>
      <c r="BW70" s="187"/>
      <c r="BX70" s="179">
        <f t="shared" si="267"/>
        <v>1591</v>
      </c>
      <c r="BY70" s="179">
        <f t="shared" si="267"/>
        <v>4411850</v>
      </c>
      <c r="BZ70" s="178">
        <f t="shared" si="268"/>
        <v>2773.0043997485859</v>
      </c>
      <c r="CA70" s="179">
        <f>CA10+CA20+CA30+CA40+CA50+CA60</f>
        <v>2367150</v>
      </c>
      <c r="CB70" s="179">
        <f t="shared" si="282"/>
        <v>1487.8378378378379</v>
      </c>
      <c r="CC70" s="179">
        <f t="shared" si="269"/>
        <v>124960</v>
      </c>
      <c r="CD70" s="179">
        <f t="shared" si="269"/>
        <v>8910</v>
      </c>
      <c r="CE70" s="119">
        <f t="shared" si="270"/>
        <v>6912870</v>
      </c>
      <c r="CF70" s="179" t="e">
        <f t="shared" si="270"/>
        <v>#DIV/0!</v>
      </c>
      <c r="CG70" s="179">
        <f>CG10+CG20+CG30+CG40+CG50+CG60</f>
        <v>0</v>
      </c>
      <c r="CH70" s="206" t="e">
        <f t="shared" si="283"/>
        <v>#DIV/0!</v>
      </c>
      <c r="CJ70" s="328">
        <f t="shared" si="284"/>
        <v>84.2</v>
      </c>
      <c r="CK70" s="328">
        <f t="shared" si="284"/>
        <v>117.7</v>
      </c>
      <c r="CL70" s="359">
        <f t="shared" si="285"/>
        <v>16</v>
      </c>
      <c r="CM70" s="359">
        <f t="shared" si="285"/>
        <v>14</v>
      </c>
      <c r="CN70" s="359">
        <f t="shared" si="285"/>
        <v>12</v>
      </c>
      <c r="CO70" s="360">
        <f t="shared" si="286"/>
        <v>14</v>
      </c>
      <c r="CQ70" s="1473" t="s">
        <v>462</v>
      </c>
      <c r="CR70" s="1473"/>
      <c r="CS70" s="563">
        <v>3</v>
      </c>
      <c r="CT70" s="564">
        <v>38</v>
      </c>
      <c r="CU70" s="562">
        <f t="shared" si="287"/>
        <v>114</v>
      </c>
      <c r="CV70" s="1517"/>
      <c r="CX70" s="328">
        <f t="shared" si="271"/>
        <v>120.4</v>
      </c>
      <c r="CY70" s="328">
        <f t="shared" si="271"/>
        <v>155.29999999999998</v>
      </c>
      <c r="CZ70" s="359">
        <f t="shared" si="272"/>
        <v>13</v>
      </c>
      <c r="DA70" s="359">
        <f t="shared" si="272"/>
        <v>15</v>
      </c>
      <c r="DB70" s="359">
        <f t="shared" si="272"/>
        <v>20</v>
      </c>
      <c r="DC70" s="360">
        <f t="shared" si="288"/>
        <v>16</v>
      </c>
      <c r="DE70" s="1473" t="s">
        <v>462</v>
      </c>
      <c r="DF70" s="1473"/>
      <c r="DG70" s="563">
        <v>3</v>
      </c>
      <c r="DH70" s="564">
        <v>40</v>
      </c>
      <c r="DI70" s="562">
        <f t="shared" si="289"/>
        <v>120</v>
      </c>
      <c r="DJ70" s="1517"/>
    </row>
    <row r="71" spans="1:114" ht="23" customHeight="1">
      <c r="A71" s="77" t="s">
        <v>9</v>
      </c>
      <c r="B71" s="58"/>
      <c r="C71" s="7">
        <f t="shared" ref="C71:K71" si="290">C21+C11+C31+C41+C51+C61</f>
        <v>1646</v>
      </c>
      <c r="D71" s="7">
        <f t="shared" si="290"/>
        <v>830</v>
      </c>
      <c r="E71" s="7">
        <f t="shared" si="290"/>
        <v>2739000</v>
      </c>
      <c r="F71" s="7">
        <f t="shared" si="290"/>
        <v>90</v>
      </c>
      <c r="G71" s="7">
        <f t="shared" si="290"/>
        <v>342000</v>
      </c>
      <c r="H71" s="7">
        <f t="shared" si="290"/>
        <v>36</v>
      </c>
      <c r="I71" s="7">
        <f t="shared" si="290"/>
        <v>172800</v>
      </c>
      <c r="J71" s="7">
        <f t="shared" si="290"/>
        <v>690</v>
      </c>
      <c r="K71" s="7">
        <f t="shared" si="290"/>
        <v>1380000</v>
      </c>
      <c r="L71" s="7">
        <f>L21+L11+L31+L41+L51+L61</f>
        <v>4633800</v>
      </c>
      <c r="M71" s="7">
        <f t="shared" si="259"/>
        <v>2815.1883353584449</v>
      </c>
      <c r="N71" s="70"/>
      <c r="O71" s="7">
        <f>O21+O11+O31+O41+O51+O61</f>
        <v>780</v>
      </c>
      <c r="P71" s="7">
        <f>P21+P11+P31+P41+P51+P61</f>
        <v>0</v>
      </c>
      <c r="Q71" s="76" t="e">
        <f t="shared" si="275"/>
        <v>#DIV/0!</v>
      </c>
      <c r="R71" s="45"/>
      <c r="T71" s="107">
        <v>3300</v>
      </c>
      <c r="U71" s="107">
        <v>3800</v>
      </c>
      <c r="V71" s="107">
        <v>4800</v>
      </c>
      <c r="W71" s="107">
        <v>2000</v>
      </c>
      <c r="X71" s="107"/>
      <c r="Y71" s="77" t="s">
        <v>9</v>
      </c>
      <c r="Z71" s="58"/>
      <c r="AA71" s="7">
        <f t="shared" ref="AA71:AI71" si="291">AA21+AA11+AA31+AA41+AA51+AA61</f>
        <v>1646</v>
      </c>
      <c r="AB71" s="7">
        <f t="shared" si="291"/>
        <v>830</v>
      </c>
      <c r="AC71" s="7">
        <f t="shared" si="291"/>
        <v>1411000</v>
      </c>
      <c r="AD71" s="7">
        <f t="shared" si="291"/>
        <v>90</v>
      </c>
      <c r="AE71" s="7">
        <f t="shared" si="291"/>
        <v>198000</v>
      </c>
      <c r="AF71" s="7">
        <f t="shared" si="291"/>
        <v>36</v>
      </c>
      <c r="AG71" s="7">
        <f t="shared" si="291"/>
        <v>79200</v>
      </c>
      <c r="AH71" s="7">
        <f t="shared" si="291"/>
        <v>690</v>
      </c>
      <c r="AI71" s="7">
        <f t="shared" si="291"/>
        <v>966000</v>
      </c>
      <c r="AJ71" s="7">
        <f>AJ21+AJ11+AJ31+AJ41+AJ51+AJ61</f>
        <v>2654200</v>
      </c>
      <c r="AK71" s="7">
        <f t="shared" si="261"/>
        <v>1612.5151883353585</v>
      </c>
      <c r="AL71" s="70" t="s">
        <v>75</v>
      </c>
      <c r="AM71" s="7">
        <f>AM21+AM11+AM31+AM41+AM51+AM61</f>
        <v>780</v>
      </c>
      <c r="AN71" s="7">
        <f>AN21+AN11+AN31+AN41+AN51+AN61</f>
        <v>0</v>
      </c>
      <c r="AO71" s="76" t="e">
        <f t="shared" si="278"/>
        <v>#DIV/0!</v>
      </c>
      <c r="AP71" s="10"/>
      <c r="AR71" s="107">
        <v>1700</v>
      </c>
      <c r="AS71" s="107">
        <v>2200</v>
      </c>
      <c r="AT71" s="107">
        <v>2200</v>
      </c>
      <c r="AU71" s="107">
        <v>1400</v>
      </c>
      <c r="AV71" s="107"/>
      <c r="AW71" s="77" t="s">
        <v>9</v>
      </c>
      <c r="AX71" s="58"/>
      <c r="AY71" s="7">
        <f>AY21+AY11+AY31+AY41+AY51+AY61</f>
        <v>1646</v>
      </c>
      <c r="AZ71" s="54">
        <v>10</v>
      </c>
      <c r="BA71" s="7">
        <f t="shared" si="262"/>
        <v>0</v>
      </c>
      <c r="BB71" s="54">
        <v>24</v>
      </c>
      <c r="BC71" s="7">
        <f t="shared" si="263"/>
        <v>0</v>
      </c>
      <c r="BD71" s="54">
        <v>12</v>
      </c>
      <c r="BE71" s="6">
        <f t="shared" si="264"/>
        <v>0</v>
      </c>
      <c r="BF71" s="54"/>
      <c r="BG71" s="6">
        <f t="shared" si="265"/>
        <v>0</v>
      </c>
      <c r="BH71" s="7">
        <f>BH21+BH11+BH31+BH41+BH51+BH61</f>
        <v>4633800</v>
      </c>
      <c r="BI71" s="6">
        <f t="shared" si="279"/>
        <v>2815.1883353584449</v>
      </c>
      <c r="BJ71" s="7">
        <f>BJ21+BJ11+BJ31+BJ41+BJ51+BJ61</f>
        <v>2654200</v>
      </c>
      <c r="BK71" s="7">
        <f t="shared" si="280"/>
        <v>1612.5151883353585</v>
      </c>
      <c r="BL71" s="119">
        <f>BL21+BL11+BL31+BL41+BL51+BL61</f>
        <v>7288000</v>
      </c>
      <c r="BM71" s="7" t="e">
        <f>BM21+BM11+BM31+BM41+BM51+BM61</f>
        <v>#DIV/0!</v>
      </c>
      <c r="BN71" s="90"/>
      <c r="BO71" s="76" t="e">
        <f t="shared" si="281"/>
        <v>#DIV/0!</v>
      </c>
      <c r="BP71" s="10"/>
      <c r="BR71" s="55"/>
      <c r="BS71" s="55"/>
      <c r="BT71" s="55"/>
      <c r="BU71" s="55"/>
      <c r="BV71" s="173" t="s">
        <v>9</v>
      </c>
      <c r="BW71" s="187"/>
      <c r="BX71" s="179">
        <f>BX21+BX11+BX31+BX41+BX51+BX61</f>
        <v>2001</v>
      </c>
      <c r="BY71" s="179">
        <f>BY21+BY11+BY31+BY41+BY51+BY61</f>
        <v>5624000</v>
      </c>
      <c r="BZ71" s="178">
        <f t="shared" si="268"/>
        <v>2810.5947026486756</v>
      </c>
      <c r="CA71" s="179">
        <f>CA21+CA11+CA31+CA41+CA51+CA61</f>
        <v>3040150</v>
      </c>
      <c r="CB71" s="179">
        <f t="shared" si="282"/>
        <v>1519.3153423288356</v>
      </c>
      <c r="CC71" s="179">
        <f>CC21+CC11+CC31+CC41+CC51+CC61</f>
        <v>175560</v>
      </c>
      <c r="CD71" s="179">
        <f>CD21+CD11+CD31+CD41+CD51+CD61</f>
        <v>2970</v>
      </c>
      <c r="CE71" s="119">
        <f>CE21+CE11+CE31+CE41+CE51+CE61</f>
        <v>8842680</v>
      </c>
      <c r="CF71" s="179" t="e">
        <f>CF21+CF11+CF31+CF41+CF51+CF61</f>
        <v>#DIV/0!</v>
      </c>
      <c r="CG71" s="179">
        <f>CG21+CG11+CG31+CG41+CG51+CG61</f>
        <v>0</v>
      </c>
      <c r="CH71" s="206" t="e">
        <f t="shared" si="283"/>
        <v>#DIV/0!</v>
      </c>
      <c r="CJ71" s="328">
        <f t="shared" si="284"/>
        <v>105.89999999999999</v>
      </c>
      <c r="CK71" s="328">
        <f t="shared" si="284"/>
        <v>142.4</v>
      </c>
      <c r="CL71" s="359">
        <f t="shared" si="285"/>
        <v>19</v>
      </c>
      <c r="CM71" s="359">
        <f t="shared" si="285"/>
        <v>7</v>
      </c>
      <c r="CN71" s="359">
        <f t="shared" si="285"/>
        <v>15</v>
      </c>
      <c r="CO71" s="360">
        <f t="shared" si="286"/>
        <v>13.666666666666666</v>
      </c>
      <c r="CQ71" s="1474" t="s">
        <v>177</v>
      </c>
      <c r="CR71" s="1474"/>
      <c r="CS71" s="563">
        <v>2</v>
      </c>
      <c r="CT71" s="564">
        <v>6</v>
      </c>
      <c r="CU71" s="562">
        <f t="shared" si="287"/>
        <v>12</v>
      </c>
      <c r="CV71" s="1475">
        <f>(CT71+CT72+CT73)/CT74</f>
        <v>0.30107526881720431</v>
      </c>
      <c r="CX71" s="328">
        <f t="shared" si="271"/>
        <v>126.3</v>
      </c>
      <c r="CY71" s="328">
        <f t="shared" si="271"/>
        <v>160.5</v>
      </c>
      <c r="CZ71" s="359">
        <f t="shared" si="272"/>
        <v>21</v>
      </c>
      <c r="DA71" s="359">
        <f t="shared" si="272"/>
        <v>15</v>
      </c>
      <c r="DB71" s="359">
        <f t="shared" si="272"/>
        <v>18</v>
      </c>
      <c r="DC71" s="360">
        <f t="shared" si="288"/>
        <v>18</v>
      </c>
      <c r="DE71" s="1474" t="s">
        <v>177</v>
      </c>
      <c r="DF71" s="1474"/>
      <c r="DG71" s="563">
        <v>2</v>
      </c>
      <c r="DH71" s="564">
        <v>0</v>
      </c>
      <c r="DI71" s="562">
        <f t="shared" si="289"/>
        <v>0</v>
      </c>
      <c r="DJ71" s="1475">
        <f>(DH71+DH72+DH73)/DH74</f>
        <v>0.17204301075268819</v>
      </c>
    </row>
    <row r="72" spans="1:114" ht="23" customHeight="1">
      <c r="A72" s="77" t="s">
        <v>10</v>
      </c>
      <c r="B72" s="58"/>
      <c r="C72" s="7">
        <f t="shared" ref="C72:K73" si="292">C12+C22+C32+C42+C52+C62</f>
        <v>2176</v>
      </c>
      <c r="D72" s="7">
        <f t="shared" si="292"/>
        <v>1110</v>
      </c>
      <c r="E72" s="7">
        <f t="shared" si="292"/>
        <v>3663000</v>
      </c>
      <c r="F72" s="7">
        <f t="shared" si="292"/>
        <v>130</v>
      </c>
      <c r="G72" s="7">
        <f t="shared" si="292"/>
        <v>494000</v>
      </c>
      <c r="H72" s="7">
        <f t="shared" si="292"/>
        <v>36</v>
      </c>
      <c r="I72" s="7">
        <f t="shared" si="292"/>
        <v>172800</v>
      </c>
      <c r="J72" s="7">
        <f t="shared" si="292"/>
        <v>900</v>
      </c>
      <c r="K72" s="7">
        <f t="shared" si="292"/>
        <v>1800000</v>
      </c>
      <c r="L72" s="7">
        <f>L12+L22+L32+L42+L52+L62</f>
        <v>6129800</v>
      </c>
      <c r="M72" s="7">
        <f t="shared" si="259"/>
        <v>2817.0036764705883</v>
      </c>
      <c r="N72" s="70"/>
      <c r="O72" s="7">
        <f>O12+O22+O32+O42+O52+O62</f>
        <v>660</v>
      </c>
      <c r="P72" s="7">
        <f>P12+P22+P32+P42+P52+P62</f>
        <v>0</v>
      </c>
      <c r="Q72" s="76" t="e">
        <f t="shared" si="275"/>
        <v>#DIV/0!</v>
      </c>
      <c r="R72" s="45"/>
      <c r="T72" s="107">
        <v>3300</v>
      </c>
      <c r="U72" s="107">
        <v>3800</v>
      </c>
      <c r="V72" s="107">
        <v>4800</v>
      </c>
      <c r="W72" s="107">
        <v>2000</v>
      </c>
      <c r="X72" s="107"/>
      <c r="Y72" s="77" t="s">
        <v>10</v>
      </c>
      <c r="Z72" s="58"/>
      <c r="AA72" s="7">
        <f t="shared" ref="AA72:AI73" si="293">AA12+AA22+AA32+AA42+AA52+AA62</f>
        <v>2176</v>
      </c>
      <c r="AB72" s="7">
        <f t="shared" si="293"/>
        <v>1110</v>
      </c>
      <c r="AC72" s="7">
        <f t="shared" si="293"/>
        <v>1887000</v>
      </c>
      <c r="AD72" s="7">
        <f t="shared" si="293"/>
        <v>130</v>
      </c>
      <c r="AE72" s="7">
        <f t="shared" si="293"/>
        <v>286000</v>
      </c>
      <c r="AF72" s="7">
        <f t="shared" si="293"/>
        <v>36</v>
      </c>
      <c r="AG72" s="7">
        <f t="shared" si="293"/>
        <v>79200</v>
      </c>
      <c r="AH72" s="7">
        <f t="shared" si="293"/>
        <v>900</v>
      </c>
      <c r="AI72" s="7">
        <f t="shared" si="293"/>
        <v>1260000</v>
      </c>
      <c r="AJ72" s="7">
        <f>AJ12+AJ22+AJ32+AJ42+AJ52+AJ62</f>
        <v>3512200</v>
      </c>
      <c r="AK72" s="7">
        <f t="shared" si="261"/>
        <v>1614.0625</v>
      </c>
      <c r="AL72" s="70" t="s">
        <v>75</v>
      </c>
      <c r="AM72" s="7">
        <f>AM12+AM22+AM32+AM42+AM52+AM62</f>
        <v>660</v>
      </c>
      <c r="AN72" s="7">
        <f>AN12+AN22+AN32+AN42+AN52+AN62</f>
        <v>0</v>
      </c>
      <c r="AO72" s="76" t="e">
        <f t="shared" si="278"/>
        <v>#DIV/0!</v>
      </c>
      <c r="AP72" s="10"/>
      <c r="AR72" s="107">
        <v>1700</v>
      </c>
      <c r="AS72" s="107">
        <v>2200</v>
      </c>
      <c r="AT72" s="107">
        <v>2200</v>
      </c>
      <c r="AU72" s="107">
        <v>1400</v>
      </c>
      <c r="AV72" s="107"/>
      <c r="AW72" s="77" t="s">
        <v>10</v>
      </c>
      <c r="AX72" s="58"/>
      <c r="AY72" s="7">
        <f>AY12+AY22+AY32+AY42+AY52+AY62</f>
        <v>2176</v>
      </c>
      <c r="AZ72" s="54">
        <v>10</v>
      </c>
      <c r="BA72" s="7">
        <f t="shared" si="262"/>
        <v>0</v>
      </c>
      <c r="BB72" s="54">
        <v>24</v>
      </c>
      <c r="BC72" s="7">
        <f t="shared" si="263"/>
        <v>0</v>
      </c>
      <c r="BD72" s="54">
        <v>12</v>
      </c>
      <c r="BE72" s="6">
        <f t="shared" si="264"/>
        <v>0</v>
      </c>
      <c r="BF72" s="54"/>
      <c r="BG72" s="6">
        <f t="shared" si="265"/>
        <v>0</v>
      </c>
      <c r="BH72" s="7">
        <f>BH12+BH22+BH32+BH42+BH52+BH62</f>
        <v>6129800</v>
      </c>
      <c r="BI72" s="6">
        <f t="shared" si="279"/>
        <v>2817.0036764705883</v>
      </c>
      <c r="BJ72" s="7">
        <f>BJ12+BJ22+BJ32+BJ42+BJ52+BJ62</f>
        <v>3512200</v>
      </c>
      <c r="BK72" s="7">
        <f t="shared" si="280"/>
        <v>1614.0625</v>
      </c>
      <c r="BL72" s="119">
        <f>BL12+BL22+BL32+BL42+BL52+BL62</f>
        <v>9642000</v>
      </c>
      <c r="BM72" s="7" t="e">
        <f>BM12+BM22+BM32+BM42+BM52+BM62</f>
        <v>#DIV/0!</v>
      </c>
      <c r="BN72" s="90"/>
      <c r="BO72" s="76" t="e">
        <f t="shared" si="281"/>
        <v>#DIV/0!</v>
      </c>
      <c r="BP72" s="10"/>
      <c r="BR72" s="55"/>
      <c r="BS72" s="55"/>
      <c r="BT72" s="55"/>
      <c r="BU72" s="55"/>
      <c r="BV72" s="173" t="s">
        <v>10</v>
      </c>
      <c r="BW72" s="187"/>
      <c r="BX72" s="179">
        <f>BX12+BX22+BX32+BX42+BX52+BX62</f>
        <v>2554</v>
      </c>
      <c r="BY72" s="179">
        <f>BY12+BY22+BY32+BY42+BY52+BY62</f>
        <v>7945650</v>
      </c>
      <c r="BZ72" s="178">
        <f t="shared" si="268"/>
        <v>3111.0610806577915</v>
      </c>
      <c r="CA72" s="179">
        <f>CA12+CA22+CA32+CA42+CA52+CA62</f>
        <v>4221100</v>
      </c>
      <c r="CB72" s="179">
        <f t="shared" si="282"/>
        <v>1652.7407987470635</v>
      </c>
      <c r="CC72" s="179">
        <f>CC12+CC22+CC32+CC42+CC52+CC62</f>
        <v>166430</v>
      </c>
      <c r="CD72" s="179">
        <f>CD12+CD22+CD32+CD42+CD52+CD62</f>
        <v>32670</v>
      </c>
      <c r="CE72" s="119">
        <f t="shared" ref="CE72:CG73" si="294">CE12+CE22+CE32+CE42+CE52+CE62</f>
        <v>12365850</v>
      </c>
      <c r="CF72" s="179" t="e">
        <f t="shared" si="294"/>
        <v>#DIV/0!</v>
      </c>
      <c r="CG72" s="179">
        <f t="shared" si="294"/>
        <v>0</v>
      </c>
      <c r="CH72" s="206" t="e">
        <f t="shared" si="283"/>
        <v>#DIV/0!</v>
      </c>
      <c r="CJ72" s="328">
        <f t="shared" si="284"/>
        <v>117</v>
      </c>
      <c r="CK72" s="328">
        <f t="shared" si="284"/>
        <v>150.5</v>
      </c>
      <c r="CL72" s="359">
        <f t="shared" si="285"/>
        <v>15</v>
      </c>
      <c r="CM72" s="359">
        <f t="shared" si="285"/>
        <v>11</v>
      </c>
      <c r="CN72" s="359">
        <f t="shared" si="285"/>
        <v>11</v>
      </c>
      <c r="CO72" s="360">
        <f t="shared" si="286"/>
        <v>12.333333333333334</v>
      </c>
      <c r="CQ72" s="1476" t="s">
        <v>463</v>
      </c>
      <c r="CR72" s="1476"/>
      <c r="CS72" s="563">
        <v>1</v>
      </c>
      <c r="CT72" s="564">
        <v>22</v>
      </c>
      <c r="CU72" s="562">
        <f t="shared" si="287"/>
        <v>22</v>
      </c>
      <c r="CV72" s="1475"/>
      <c r="CX72" s="328">
        <f t="shared" si="271"/>
        <v>101.19999999999999</v>
      </c>
      <c r="CY72" s="328">
        <f t="shared" si="271"/>
        <v>129</v>
      </c>
      <c r="CZ72" s="359">
        <f t="shared" si="272"/>
        <v>14</v>
      </c>
      <c r="DA72" s="359">
        <f t="shared" si="272"/>
        <v>12</v>
      </c>
      <c r="DB72" s="359">
        <f t="shared" si="272"/>
        <v>13</v>
      </c>
      <c r="DC72" s="360">
        <f t="shared" si="288"/>
        <v>13</v>
      </c>
      <c r="DE72" s="1476" t="s">
        <v>463</v>
      </c>
      <c r="DF72" s="1476"/>
      <c r="DG72" s="563">
        <v>1</v>
      </c>
      <c r="DH72" s="564">
        <v>16</v>
      </c>
      <c r="DI72" s="562">
        <f t="shared" si="289"/>
        <v>16</v>
      </c>
      <c r="DJ72" s="1475"/>
    </row>
    <row r="73" spans="1:114" ht="23" customHeight="1" thickBot="1">
      <c r="A73" s="78" t="s">
        <v>11</v>
      </c>
      <c r="B73" s="58"/>
      <c r="C73" s="7">
        <f t="shared" si="292"/>
        <v>2546</v>
      </c>
      <c r="D73" s="7">
        <f t="shared" si="292"/>
        <v>1330</v>
      </c>
      <c r="E73" s="7">
        <f t="shared" si="292"/>
        <v>4389000</v>
      </c>
      <c r="F73" s="7">
        <f t="shared" si="292"/>
        <v>130</v>
      </c>
      <c r="G73" s="7">
        <f t="shared" si="292"/>
        <v>494000</v>
      </c>
      <c r="H73" s="7">
        <f t="shared" si="292"/>
        <v>36</v>
      </c>
      <c r="I73" s="7">
        <f t="shared" si="292"/>
        <v>172800</v>
      </c>
      <c r="J73" s="7">
        <f t="shared" si="292"/>
        <v>1050</v>
      </c>
      <c r="K73" s="7">
        <f t="shared" si="292"/>
        <v>2100000</v>
      </c>
      <c r="L73" s="7">
        <f>L13+L23+L33+L43+L53+L63</f>
        <v>7155800</v>
      </c>
      <c r="M73" s="7">
        <f t="shared" si="259"/>
        <v>2810.6048703849174</v>
      </c>
      <c r="N73" s="70"/>
      <c r="O73" s="7">
        <f>O13+O23+O33+O43+O53+O63</f>
        <v>720</v>
      </c>
      <c r="P73" s="7">
        <f>P13+P23+P33+P43+P53+P63</f>
        <v>0</v>
      </c>
      <c r="Q73" s="76" t="e">
        <f t="shared" si="275"/>
        <v>#DIV/0!</v>
      </c>
      <c r="R73" s="45"/>
      <c r="T73" s="107">
        <v>3300</v>
      </c>
      <c r="U73" s="107">
        <v>3800</v>
      </c>
      <c r="V73" s="107">
        <v>4800</v>
      </c>
      <c r="W73" s="107">
        <v>2000</v>
      </c>
      <c r="X73" s="107"/>
      <c r="Y73" s="78" t="s">
        <v>11</v>
      </c>
      <c r="Z73" s="58"/>
      <c r="AA73" s="7">
        <f t="shared" si="293"/>
        <v>2546</v>
      </c>
      <c r="AB73" s="7">
        <f t="shared" si="293"/>
        <v>1330</v>
      </c>
      <c r="AC73" s="7">
        <f t="shared" si="293"/>
        <v>2261000</v>
      </c>
      <c r="AD73" s="7">
        <f t="shared" si="293"/>
        <v>130</v>
      </c>
      <c r="AE73" s="7">
        <f t="shared" si="293"/>
        <v>286000</v>
      </c>
      <c r="AF73" s="7">
        <f t="shared" si="293"/>
        <v>36</v>
      </c>
      <c r="AG73" s="7">
        <f t="shared" si="293"/>
        <v>79200</v>
      </c>
      <c r="AH73" s="7">
        <f t="shared" si="293"/>
        <v>1050</v>
      </c>
      <c r="AI73" s="7">
        <f t="shared" si="293"/>
        <v>1470000</v>
      </c>
      <c r="AJ73" s="7">
        <f>AJ13+AJ23+AJ33+AJ43+AJ53+AJ63</f>
        <v>4096200</v>
      </c>
      <c r="AK73" s="7">
        <f t="shared" si="261"/>
        <v>1608.8766692851532</v>
      </c>
      <c r="AL73" s="70" t="s">
        <v>75</v>
      </c>
      <c r="AM73" s="7">
        <f>AM13+AM23+AM33+AM43+AM53+AM63</f>
        <v>720</v>
      </c>
      <c r="AN73" s="7">
        <f>AN13+AN23+AN33+AN43+AN53+AN63</f>
        <v>0</v>
      </c>
      <c r="AO73" s="76" t="e">
        <f t="shared" si="278"/>
        <v>#DIV/0!</v>
      </c>
      <c r="AP73" s="10"/>
      <c r="AR73" s="107">
        <v>1700</v>
      </c>
      <c r="AS73" s="107">
        <v>2200</v>
      </c>
      <c r="AT73" s="107">
        <v>2200</v>
      </c>
      <c r="AU73" s="107">
        <v>1400</v>
      </c>
      <c r="AV73" s="107"/>
      <c r="AW73" s="78" t="s">
        <v>11</v>
      </c>
      <c r="AX73" s="58"/>
      <c r="AY73" s="7">
        <f>AY13+AY23+AY33+AY43+AY53+AY63</f>
        <v>2546</v>
      </c>
      <c r="AZ73" s="54">
        <v>10</v>
      </c>
      <c r="BA73" s="7">
        <f t="shared" si="262"/>
        <v>0</v>
      </c>
      <c r="BB73" s="54">
        <v>28</v>
      </c>
      <c r="BC73" s="7">
        <f t="shared" si="263"/>
        <v>0</v>
      </c>
      <c r="BD73" s="54">
        <v>12</v>
      </c>
      <c r="BE73" s="6">
        <f t="shared" si="264"/>
        <v>0</v>
      </c>
      <c r="BF73" s="54"/>
      <c r="BG73" s="6">
        <f t="shared" si="265"/>
        <v>0</v>
      </c>
      <c r="BH73" s="7">
        <f>BH13+BH23+BH33+BH43+BH53+BH63</f>
        <v>7155800</v>
      </c>
      <c r="BI73" s="6">
        <f t="shared" si="279"/>
        <v>2810.6048703849174</v>
      </c>
      <c r="BJ73" s="7">
        <f>BJ13+BJ23+BJ33+BJ43+BJ53+BJ63</f>
        <v>4096200</v>
      </c>
      <c r="BK73" s="7">
        <f t="shared" si="280"/>
        <v>1608.8766692851532</v>
      </c>
      <c r="BL73" s="119">
        <f>BL13+BL23+BL33+BL43+BL53+BL63</f>
        <v>11252000</v>
      </c>
      <c r="BM73" s="7" t="e">
        <f>BM13+BM23+BM33+BM43+BM53+BM63</f>
        <v>#DIV/0!</v>
      </c>
      <c r="BN73" s="90"/>
      <c r="BO73" s="76" t="e">
        <f t="shared" si="281"/>
        <v>#DIV/0!</v>
      </c>
      <c r="BP73" s="10"/>
      <c r="BR73" s="55"/>
      <c r="BS73" s="55"/>
      <c r="BT73" s="55"/>
      <c r="BU73" s="55"/>
      <c r="BV73" s="183" t="s">
        <v>11</v>
      </c>
      <c r="BW73" s="187"/>
      <c r="BX73" s="179">
        <f>BX13+BX23+BX33+BX43+BX53+BX63</f>
        <v>2818</v>
      </c>
      <c r="BY73" s="179">
        <f>BY13+BY23+BY33+BY43+BY53+BY63</f>
        <v>8160550</v>
      </c>
      <c r="BZ73" s="178">
        <f t="shared" si="268"/>
        <v>2895.8658623136976</v>
      </c>
      <c r="CA73" s="179">
        <f>CA13+CA23+CA33+CA43+CA53+CA63</f>
        <v>4414280</v>
      </c>
      <c r="CB73" s="179">
        <f t="shared" si="282"/>
        <v>1566.4584811923351</v>
      </c>
      <c r="CC73" s="179">
        <f>CC13+CC23+CC33+CC43+CC53+CC63</f>
        <v>317570</v>
      </c>
      <c r="CD73" s="179">
        <f>CD13+CD23+CD33+CD43+CD53+CD63</f>
        <v>17820</v>
      </c>
      <c r="CE73" s="119">
        <f t="shared" si="294"/>
        <v>12910220</v>
      </c>
      <c r="CF73" s="179" t="e">
        <f t="shared" si="294"/>
        <v>#DIV/0!</v>
      </c>
      <c r="CG73" s="179">
        <f t="shared" si="294"/>
        <v>0</v>
      </c>
      <c r="CH73" s="206" t="e">
        <f t="shared" si="283"/>
        <v>#DIV/0!</v>
      </c>
      <c r="CI73" s="1">
        <f>CI14+CI24+CI34+CI44+CI54+CI64</f>
        <v>31</v>
      </c>
      <c r="CJ73" s="329">
        <f>CJ13+CJ23+CJ33+CJ43+CJ53+CJ63</f>
        <v>118.8</v>
      </c>
      <c r="CK73" s="329">
        <f>CK13+CK23+CK33+CK43+CK53+CK63</f>
        <v>142.69999999999999</v>
      </c>
      <c r="CL73" s="359">
        <f t="shared" si="285"/>
        <v>17</v>
      </c>
      <c r="CM73" s="359">
        <f t="shared" si="285"/>
        <v>19</v>
      </c>
      <c r="CN73" s="359">
        <f t="shared" si="285"/>
        <v>21</v>
      </c>
      <c r="CO73" s="361">
        <f t="shared" si="286"/>
        <v>19</v>
      </c>
      <c r="CQ73" s="1477" t="s">
        <v>464</v>
      </c>
      <c r="CR73" s="1477"/>
      <c r="CS73" s="563">
        <v>0</v>
      </c>
      <c r="CT73" s="564"/>
      <c r="CU73" s="562">
        <f t="shared" si="287"/>
        <v>0</v>
      </c>
      <c r="CV73" s="1475"/>
      <c r="CW73" s="1">
        <f>CW14+CW24+CW34+CW44+CW54+CW64</f>
        <v>31</v>
      </c>
      <c r="CX73" s="329">
        <f t="shared" si="271"/>
        <v>95.8</v>
      </c>
      <c r="CY73" s="329">
        <f t="shared" si="271"/>
        <v>129.19999999999999</v>
      </c>
      <c r="CZ73" s="359">
        <f t="shared" si="272"/>
        <v>14</v>
      </c>
      <c r="DA73" s="359">
        <f t="shared" si="272"/>
        <v>12</v>
      </c>
      <c r="DB73" s="359">
        <f t="shared" si="272"/>
        <v>17</v>
      </c>
      <c r="DC73" s="361">
        <f t="shared" si="288"/>
        <v>14.333333333333334</v>
      </c>
      <c r="DE73" s="1477" t="s">
        <v>464</v>
      </c>
      <c r="DF73" s="1477"/>
      <c r="DG73" s="563">
        <v>0</v>
      </c>
      <c r="DH73" s="564"/>
      <c r="DI73" s="562">
        <f t="shared" si="289"/>
        <v>0</v>
      </c>
      <c r="DJ73" s="1475"/>
    </row>
    <row r="74" spans="1:114" s="42" customFormat="1" ht="47" customHeight="1" thickTop="1" thickBot="1">
      <c r="A74" s="79" t="s">
        <v>3</v>
      </c>
      <c r="B74" s="80">
        <f>SUM(B67:B73)</f>
        <v>0</v>
      </c>
      <c r="C74" s="189">
        <f>SUM(C67:C73)</f>
        <v>12386</v>
      </c>
      <c r="D74" s="82">
        <f t="shared" ref="D74:K74" si="295">SUM(D67:D73)</f>
        <v>6330</v>
      </c>
      <c r="E74" s="82">
        <f t="shared" si="295"/>
        <v>20889000</v>
      </c>
      <c r="F74" s="82">
        <f t="shared" si="295"/>
        <v>680</v>
      </c>
      <c r="G74" s="82">
        <f t="shared" si="295"/>
        <v>2584000</v>
      </c>
      <c r="H74" s="82">
        <f t="shared" si="295"/>
        <v>246</v>
      </c>
      <c r="I74" s="82">
        <f t="shared" si="295"/>
        <v>1180800</v>
      </c>
      <c r="J74" s="82">
        <f t="shared" si="295"/>
        <v>5130</v>
      </c>
      <c r="K74" s="82">
        <f t="shared" si="295"/>
        <v>10260000</v>
      </c>
      <c r="L74" s="87">
        <f>SUM(L67:L73)</f>
        <v>34913800</v>
      </c>
      <c r="M74" s="82">
        <f t="shared" si="259"/>
        <v>2818.8115614403359</v>
      </c>
      <c r="N74" s="86"/>
      <c r="O74" s="82">
        <f>SUM(O67:O73)</f>
        <v>5080</v>
      </c>
      <c r="P74" s="82">
        <f>SUM(P67:P73)</f>
        <v>0</v>
      </c>
      <c r="Q74" s="76" t="e">
        <f t="shared" si="275"/>
        <v>#DIV/0!</v>
      </c>
      <c r="R74" s="67"/>
      <c r="T74" s="109" t="s">
        <v>48</v>
      </c>
      <c r="U74" s="110">
        <f>C74/W74</f>
        <v>4128.666666666667</v>
      </c>
      <c r="V74" s="111" t="s">
        <v>49</v>
      </c>
      <c r="W74" s="112">
        <f>W14+W24+W34+W44+W54+W64</f>
        <v>3</v>
      </c>
      <c r="X74" s="112"/>
      <c r="Y74" s="79" t="s">
        <v>3</v>
      </c>
      <c r="Z74" s="80">
        <f>SUM(Z67:Z73)</f>
        <v>0</v>
      </c>
      <c r="AA74" s="81">
        <f>SUM(AA67:AA73)</f>
        <v>12386</v>
      </c>
      <c r="AB74" s="82">
        <f t="shared" ref="AB74:AI74" si="296">SUM(AB67:AB73)</f>
        <v>6330</v>
      </c>
      <c r="AC74" s="82">
        <f t="shared" si="296"/>
        <v>10761000</v>
      </c>
      <c r="AD74" s="82">
        <f t="shared" si="296"/>
        <v>680</v>
      </c>
      <c r="AE74" s="82">
        <f t="shared" si="296"/>
        <v>1496000</v>
      </c>
      <c r="AF74" s="82">
        <f t="shared" si="296"/>
        <v>246</v>
      </c>
      <c r="AG74" s="82">
        <f t="shared" si="296"/>
        <v>541200</v>
      </c>
      <c r="AH74" s="82">
        <f t="shared" si="296"/>
        <v>5130</v>
      </c>
      <c r="AI74" s="82">
        <f t="shared" si="296"/>
        <v>7182000</v>
      </c>
      <c r="AJ74" s="87">
        <f>SUM(AJ67:AJ73)</f>
        <v>19980200</v>
      </c>
      <c r="AK74" s="82">
        <f t="shared" si="261"/>
        <v>1613.1277248506378</v>
      </c>
      <c r="AL74" s="86"/>
      <c r="AM74" s="82">
        <f>SUM(AM67:AM73)</f>
        <v>5080</v>
      </c>
      <c r="AN74" s="82">
        <f>SUM(AN67:AN73)</f>
        <v>0</v>
      </c>
      <c r="AO74" s="76" t="e">
        <f>(AJ74+BH74)/AN74</f>
        <v>#DIV/0!</v>
      </c>
      <c r="AP74" s="43"/>
      <c r="AR74" s="109" t="s">
        <v>48</v>
      </c>
      <c r="AS74" s="110">
        <f>AA74/AU74</f>
        <v>4128.666666666667</v>
      </c>
      <c r="AT74" s="111" t="s">
        <v>49</v>
      </c>
      <c r="AU74" s="112">
        <v>3</v>
      </c>
      <c r="AV74" s="112"/>
      <c r="AW74" s="117" t="s">
        <v>3</v>
      </c>
      <c r="AX74" s="81">
        <f>SUM(AX67:AX73)</f>
        <v>0</v>
      </c>
      <c r="AY74" s="81">
        <f>SUM(AY67:AY73)</f>
        <v>12386</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34913800</v>
      </c>
      <c r="BI74" s="81">
        <f>BH74/AY74</f>
        <v>2818.8115614403359</v>
      </c>
      <c r="BJ74" s="81">
        <f>SUM(BJ67:BJ73)</f>
        <v>19980200</v>
      </c>
      <c r="BK74" s="81">
        <f t="shared" si="280"/>
        <v>1613.1277248506378</v>
      </c>
      <c r="BL74" s="118">
        <f>SUM(BL67:BL73)</f>
        <v>54894000</v>
      </c>
      <c r="BM74" s="81">
        <f>BL74/AY74</f>
        <v>4431.9392862909735</v>
      </c>
      <c r="BN74" s="92"/>
      <c r="BO74" s="102" t="e">
        <f t="shared" si="281"/>
        <v>#DIV/0!</v>
      </c>
      <c r="BP74" s="43"/>
      <c r="BR74" s="63" t="s">
        <v>48</v>
      </c>
      <c r="BS74" s="103">
        <f>AY74/BU74</f>
        <v>4128.666666666667</v>
      </c>
      <c r="BT74" s="62" t="s">
        <v>49</v>
      </c>
      <c r="BU74" s="42">
        <f>W74</f>
        <v>3</v>
      </c>
      <c r="BV74" s="188" t="s">
        <v>3</v>
      </c>
      <c r="BW74" s="189">
        <f>SUM(BW67:BW73)</f>
        <v>0</v>
      </c>
      <c r="BX74" s="81">
        <f>SUM(BX67:BX73)</f>
        <v>13891</v>
      </c>
      <c r="BY74" s="81">
        <f>SUM(BY67:BY73)</f>
        <v>39145000</v>
      </c>
      <c r="BZ74" s="81">
        <f t="shared" si="268"/>
        <v>2818.0116622273413</v>
      </c>
      <c r="CA74" s="81">
        <f>SUM(CA67:CA73)</f>
        <v>20918310</v>
      </c>
      <c r="CB74" s="81">
        <f>CA74/BX74</f>
        <v>1505.8894248074294</v>
      </c>
      <c r="CC74" s="81">
        <f>SUM(CC67:CC73)</f>
        <v>1313036</v>
      </c>
      <c r="CD74" s="81">
        <f>SUM(CD67:CD73)</f>
        <v>86130</v>
      </c>
      <c r="CE74" s="81">
        <f>SUM(CE67:CE73)</f>
        <v>61462476</v>
      </c>
      <c r="CF74" s="81">
        <f>CE74/BX74</f>
        <v>4424.6257288892084</v>
      </c>
      <c r="CG74" s="207">
        <f>SUM(CG67:CG73)</f>
        <v>0</v>
      </c>
      <c r="CH74" s="102" t="e">
        <f>CE74/CG74</f>
        <v>#DIV/0!</v>
      </c>
      <c r="CJ74" s="386">
        <f>SUM(CJ67:CJ73)/CI73</f>
        <v>22.045161290322575</v>
      </c>
      <c r="CK74" s="387">
        <f>SUM(CK67:CK73)/CI73</f>
        <v>28.441935483870971</v>
      </c>
      <c r="CL74" s="403">
        <f>SUM(CL67:CL73)/CI73</f>
        <v>3.3225806451612905</v>
      </c>
      <c r="CM74" s="403">
        <f>SUM(CM67:CM73)/CI73</f>
        <v>2.7419354838709675</v>
      </c>
      <c r="CN74" s="403">
        <f>SUM(CN67:CN73)/CI73</f>
        <v>3.064516129032258</v>
      </c>
      <c r="CO74" s="404">
        <f>SUM(CL74:CN74)/3</f>
        <v>3.043010752688172</v>
      </c>
      <c r="CQ74" s="1486" t="s">
        <v>465</v>
      </c>
      <c r="CR74" s="1486"/>
      <c r="CS74" s="1486"/>
      <c r="CT74" s="564">
        <f>SUM(CT68:CT73)</f>
        <v>93</v>
      </c>
      <c r="CU74" s="564">
        <f>SUM(CU68:CU73)</f>
        <v>283</v>
      </c>
      <c r="CV74" s="608">
        <f>CV68+CV71</f>
        <v>1</v>
      </c>
      <c r="CX74" s="386">
        <f>SUM(CX67:CX73)/CW73</f>
        <v>23.980645161290319</v>
      </c>
      <c r="CY74" s="395">
        <f>SUM(CY67:CY73)/CW73</f>
        <v>30.867741935483867</v>
      </c>
      <c r="CZ74" s="403">
        <f>SUM(CZ67:CZ73)/CW73</f>
        <v>3.3225806451612905</v>
      </c>
      <c r="DA74" s="403">
        <f>SUM(DA67:DA73)/CW73</f>
        <v>3.129032258064516</v>
      </c>
      <c r="DB74" s="403">
        <f>SUM(DB67:DB73)/CW73</f>
        <v>3.7096774193548385</v>
      </c>
      <c r="DC74" s="404">
        <f>SUM(CZ74:DB74)/3</f>
        <v>3.387096774193548</v>
      </c>
      <c r="DE74" s="1486" t="s">
        <v>465</v>
      </c>
      <c r="DF74" s="1486"/>
      <c r="DG74" s="1486"/>
      <c r="DH74" s="564">
        <f>SUM(DH68:DH73)</f>
        <v>93</v>
      </c>
      <c r="DI74" s="564">
        <f>SUM(DI68:DI73)</f>
        <v>315</v>
      </c>
      <c r="DJ74" s="566">
        <f>DJ68+DJ71</f>
        <v>1</v>
      </c>
    </row>
    <row r="75" spans="1:114"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7"/>
    </row>
    <row r="76" spans="1:114"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row>
    <row r="77" spans="1:114" ht="32.25" hidden="1" customHeight="1" thickTop="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14"/>
    </row>
    <row r="78" spans="1:114" ht="32.25" hidden="1" customHeight="1" thickTop="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row>
    <row r="79" spans="1:114" ht="32.25" hidden="1" customHeight="1" thickTop="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39"/>
    </row>
    <row r="80" spans="1:114" ht="32.25" hidden="1" customHeight="1" thickTop="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40"/>
    </row>
    <row r="81" spans="1:114" ht="21" hidden="1" customHeight="1" thickTop="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4" ht="32.25" hidden="1" customHeight="1" thickTop="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4" ht="32.25" hidden="1" customHeight="1" thickTop="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row>
    <row r="84" spans="1:114" s="11" customFormat="1" ht="32.25" hidden="1" customHeight="1" thickTop="1">
      <c r="A84" s="1478"/>
      <c r="B84" s="1479"/>
      <c r="C84" s="28">
        <f t="shared" ref="C84:P84" si="298">C74-C80</f>
        <v>12386</v>
      </c>
      <c r="D84" s="28">
        <f t="shared" si="298"/>
        <v>6330</v>
      </c>
      <c r="E84" s="28"/>
      <c r="F84" s="28"/>
      <c r="G84" s="28">
        <f t="shared" si="298"/>
        <v>2584000</v>
      </c>
      <c r="H84" s="28"/>
      <c r="I84" s="28">
        <f t="shared" si="298"/>
        <v>1180800</v>
      </c>
      <c r="J84" s="28"/>
      <c r="K84" s="29">
        <f t="shared" si="298"/>
        <v>10260000</v>
      </c>
      <c r="L84" s="29"/>
      <c r="M84" s="29"/>
      <c r="N84" s="28">
        <f t="shared" si="298"/>
        <v>0</v>
      </c>
      <c r="O84" s="28"/>
      <c r="P84" s="28">
        <f t="shared" si="298"/>
        <v>0</v>
      </c>
      <c r="Q84" s="1"/>
      <c r="R84" s="1"/>
      <c r="T84" s="113"/>
      <c r="U84" s="113"/>
      <c r="V84" s="113"/>
      <c r="W84" s="113"/>
      <c r="X84" s="113"/>
      <c r="Y84" s="1478"/>
      <c r="Z84" s="1479"/>
      <c r="AA84" s="28">
        <f>AA74-AA80</f>
        <v>12386</v>
      </c>
      <c r="AB84" s="28">
        <f>AB74-AB80</f>
        <v>6330</v>
      </c>
      <c r="AC84" s="28"/>
      <c r="AD84" s="28"/>
      <c r="AE84" s="28">
        <f>AE74-AE80</f>
        <v>1496000</v>
      </c>
      <c r="AF84" s="28"/>
      <c r="AG84" s="28">
        <f>AG74-AG80</f>
        <v>541200</v>
      </c>
      <c r="AH84" s="28"/>
      <c r="AI84" s="29">
        <f>AI74-AI80</f>
        <v>7182000</v>
      </c>
      <c r="AJ84" s="29"/>
      <c r="AK84" s="29"/>
      <c r="AL84" s="28">
        <f>AL74-AL80</f>
        <v>0</v>
      </c>
      <c r="AM84" s="28"/>
      <c r="AN84" s="28">
        <f>AN74-AN80</f>
        <v>0</v>
      </c>
      <c r="AO84" s="1"/>
      <c r="AP84" s="1"/>
      <c r="AR84" s="113"/>
      <c r="AS84" s="113"/>
      <c r="AT84" s="113"/>
      <c r="AU84" s="113"/>
      <c r="AV84" s="113"/>
      <c r="AW84" s="1478"/>
      <c r="AX84" s="1479"/>
      <c r="AY84" s="28">
        <f>AY74-AY80</f>
        <v>12386</v>
      </c>
      <c r="AZ84" s="28">
        <f>AZ74-AZ80</f>
        <v>84</v>
      </c>
      <c r="BA84" s="28"/>
      <c r="BB84" s="28"/>
      <c r="BC84" s="28">
        <f>BC74-BC80</f>
        <v>0</v>
      </c>
      <c r="BD84" s="28"/>
      <c r="BE84" s="28">
        <f>BE74-BE80</f>
        <v>0</v>
      </c>
      <c r="BF84" s="28"/>
      <c r="BG84" s="29">
        <f>BG74-BG80</f>
        <v>0</v>
      </c>
      <c r="BH84" s="29"/>
      <c r="BI84" s="29"/>
      <c r="BJ84" s="28">
        <f>BJ74-BJ80</f>
        <v>19980200</v>
      </c>
      <c r="BK84" s="28"/>
      <c r="BL84" s="28">
        <f>BL74-BL80</f>
        <v>54894000</v>
      </c>
      <c r="BM84" s="97"/>
      <c r="BN84" s="97"/>
      <c r="BO84" s="1"/>
      <c r="BP84" s="1"/>
      <c r="BV84" s="1478"/>
      <c r="BW84" s="1479"/>
      <c r="BX84" s="28">
        <f>BX74-BX80</f>
        <v>13891</v>
      </c>
      <c r="BY84" s="29"/>
      <c r="BZ84" s="29"/>
      <c r="CA84" s="28" t="e">
        <f>CA74-CA80</f>
        <v>#REF!</v>
      </c>
      <c r="CB84" s="28"/>
      <c r="CC84" s="28"/>
      <c r="CD84" s="28"/>
      <c r="CE84" s="28" t="e">
        <f>CE74-CE80</f>
        <v>#REF!</v>
      </c>
      <c r="CF84" s="97"/>
      <c r="CG84" s="97"/>
      <c r="CH84" s="1"/>
    </row>
    <row r="85" spans="1:114" s="11" customFormat="1" ht="32.25" hidden="1" customHeight="1" thickTop="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1"/>
    </row>
    <row r="86" spans="1:114" s="11" customFormat="1" ht="32.25" hidden="1" customHeight="1" thickTop="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row>
    <row r="87" spans="1:114" s="11" customFormat="1" ht="32.25" hidden="1" customHeight="1" thickTop="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1"/>
    </row>
    <row r="88" spans="1:114" s="11" customFormat="1" ht="32.25" hidden="1" customHeight="1" thickTop="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1"/>
    </row>
    <row r="89" spans="1:114" s="11" customFormat="1" ht="32.25" hidden="1" customHeight="1" thickTop="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row>
    <row r="90" spans="1:114" s="11" customFormat="1" ht="32.25" hidden="1" customHeight="1" thickTop="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1"/>
    </row>
    <row r="91" spans="1:114" s="11" customFormat="1" ht="30" hidden="1" customHeight="1" thickTop="1">
      <c r="A91" s="1478"/>
      <c r="B91" s="1479"/>
      <c r="C91" s="22">
        <f>C74-C88</f>
        <v>12386</v>
      </c>
      <c r="D91" s="22">
        <f t="shared" ref="D91:P91" si="300">D74-D88</f>
        <v>6330</v>
      </c>
      <c r="E91" s="22"/>
      <c r="F91" s="22"/>
      <c r="G91" s="22">
        <f t="shared" si="300"/>
        <v>2584000</v>
      </c>
      <c r="H91" s="22"/>
      <c r="I91" s="22">
        <f t="shared" si="300"/>
        <v>1180800</v>
      </c>
      <c r="J91" s="22"/>
      <c r="K91" s="22">
        <f t="shared" si="300"/>
        <v>10260000</v>
      </c>
      <c r="L91" s="22"/>
      <c r="M91" s="22"/>
      <c r="N91" s="22">
        <f t="shared" si="300"/>
        <v>0</v>
      </c>
      <c r="O91" s="22"/>
      <c r="P91" s="22">
        <f t="shared" si="300"/>
        <v>0</v>
      </c>
      <c r="Q91" s="1"/>
      <c r="R91" s="1"/>
      <c r="T91" s="113"/>
      <c r="U91" s="113"/>
      <c r="V91" s="113"/>
      <c r="W91" s="113"/>
      <c r="X91" s="113"/>
      <c r="Y91" s="1478"/>
      <c r="Z91" s="1479"/>
      <c r="AA91" s="22">
        <f>AA74-AA88</f>
        <v>12386</v>
      </c>
      <c r="AB91" s="22">
        <f>AB74-AB88</f>
        <v>6330</v>
      </c>
      <c r="AC91" s="22"/>
      <c r="AD91" s="22"/>
      <c r="AE91" s="22">
        <f>AE74-AE88</f>
        <v>1496000</v>
      </c>
      <c r="AF91" s="22"/>
      <c r="AG91" s="22">
        <f>AG74-AG88</f>
        <v>541200</v>
      </c>
      <c r="AH91" s="22"/>
      <c r="AI91" s="22">
        <f>AI74-AI88</f>
        <v>7182000</v>
      </c>
      <c r="AJ91" s="22"/>
      <c r="AK91" s="22"/>
      <c r="AL91" s="22">
        <f>AL74-AL88</f>
        <v>0</v>
      </c>
      <c r="AM91" s="22"/>
      <c r="AN91" s="22">
        <f>AN74-AN88</f>
        <v>0</v>
      </c>
      <c r="AO91" s="1"/>
      <c r="AP91" s="1"/>
      <c r="AR91" s="113"/>
      <c r="AS91" s="113"/>
      <c r="AT91" s="113"/>
      <c r="AU91" s="113"/>
      <c r="AV91" s="113"/>
      <c r="AW91" s="1478"/>
      <c r="AX91" s="1479"/>
      <c r="AY91" s="22">
        <f>AY74-AY88</f>
        <v>12386</v>
      </c>
      <c r="AZ91" s="22">
        <f>AZ74-AZ88</f>
        <v>84</v>
      </c>
      <c r="BA91" s="22"/>
      <c r="BB91" s="22"/>
      <c r="BC91" s="22">
        <f>BC74-BC88</f>
        <v>0</v>
      </c>
      <c r="BD91" s="22"/>
      <c r="BE91" s="22">
        <f>BE74-BE88</f>
        <v>0</v>
      </c>
      <c r="BF91" s="22"/>
      <c r="BG91" s="22">
        <f>BG74-BG88</f>
        <v>0</v>
      </c>
      <c r="BH91" s="22"/>
      <c r="BI91" s="22"/>
      <c r="BJ91" s="22">
        <f>BJ74-BJ88</f>
        <v>19980200</v>
      </c>
      <c r="BK91" s="22"/>
      <c r="BL91" s="22">
        <f>BL74-BL88</f>
        <v>54894000</v>
      </c>
      <c r="BM91" s="100"/>
      <c r="BN91" s="100"/>
      <c r="BO91" s="1"/>
      <c r="BP91" s="1"/>
      <c r="BV91" s="1478"/>
      <c r="BW91" s="1479"/>
      <c r="BX91" s="22">
        <f>BX74-BX88</f>
        <v>13891</v>
      </c>
      <c r="BY91" s="22"/>
      <c r="BZ91" s="22"/>
      <c r="CA91" s="22">
        <f>CA74-CA88</f>
        <v>20918310</v>
      </c>
      <c r="CB91" s="22"/>
      <c r="CC91" s="22"/>
      <c r="CD91" s="22"/>
      <c r="CE91" s="22">
        <f>CE74-CE88</f>
        <v>61462476</v>
      </c>
      <c r="CF91" s="100"/>
      <c r="CG91" s="100"/>
      <c r="CH91" s="1"/>
    </row>
    <row r="92" spans="1:114"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17"/>
    </row>
    <row r="93" spans="1:114"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49903636.36363636</v>
      </c>
      <c r="BM93" s="1"/>
      <c r="BN93" s="1"/>
      <c r="BO93" s="1"/>
      <c r="BP93" s="1"/>
      <c r="BV93" s="83"/>
      <c r="BW93" s="83"/>
      <c r="BX93" s="83">
        <f>BX74/30</f>
        <v>463.03333333333336</v>
      </c>
      <c r="BY93" s="1490"/>
      <c r="BZ93" s="1490"/>
      <c r="CA93" s="1"/>
      <c r="CB93" s="1"/>
      <c r="CC93" s="203" t="s">
        <v>140</v>
      </c>
      <c r="CD93" s="203"/>
      <c r="CE93" s="195">
        <f>CE74/1.1</f>
        <v>55874978.18181818</v>
      </c>
      <c r="CF93" s="202" t="s">
        <v>139</v>
      </c>
      <c r="CG93" s="286">
        <f>CE93/BL93</f>
        <v>1.1196574489015194</v>
      </c>
      <c r="CH93" s="1491">
        <f>CE93-BL93</f>
        <v>5971341.8181818202</v>
      </c>
      <c r="CI93" s="1488"/>
      <c r="CJ93" s="1488"/>
      <c r="CK93" s="1488"/>
      <c r="CL93" s="1488"/>
      <c r="CP93" s="402"/>
      <c r="CR93" s="518">
        <f>CT93/DH93</f>
        <v>0.89841269841269833</v>
      </c>
      <c r="CT93" s="1492">
        <f>CU74/CT74</f>
        <v>3.043010752688172</v>
      </c>
      <c r="CU93" s="1492"/>
      <c r="CV93" s="1492"/>
      <c r="CY93" s="512"/>
      <c r="CZ93" s="512"/>
      <c r="DD93" s="402"/>
      <c r="DF93" s="518" t="e">
        <f>CR93/DT93</f>
        <v>#DIV/0!</v>
      </c>
      <c r="DH93" s="1492">
        <f>DI74/DH74</f>
        <v>3.3870967741935485</v>
      </c>
      <c r="DI93" s="1492"/>
      <c r="DJ93" s="1492"/>
    </row>
    <row r="94" spans="1:114"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611">
        <f>BY74/1.1</f>
        <v>35586363.636363633</v>
      </c>
      <c r="BZ94" s="46"/>
      <c r="CA94" s="611">
        <f>CA74/1.1</f>
        <v>19016645.454545453</v>
      </c>
      <c r="CB94" s="1"/>
      <c r="CC94" s="145"/>
      <c r="CD94" s="145"/>
      <c r="CE94" s="1"/>
      <c r="CF94" s="1" t="s">
        <v>451</v>
      </c>
      <c r="CG94" s="238" t="s">
        <v>447</v>
      </c>
      <c r="CH94" s="1"/>
      <c r="CP94" s="402"/>
      <c r="CT94" s="11">
        <f>CT93/DH93</f>
        <v>0.89841269841269833</v>
      </c>
      <c r="DD94" s="402"/>
    </row>
    <row r="95" spans="1:114" ht="66" customHeight="1" thickTop="1" thickBot="1">
      <c r="A95" s="1489"/>
      <c r="B95" s="1489"/>
      <c r="C95" s="1489"/>
      <c r="D95" s="150">
        <f>D74/(D74+F74+H74+J74)</f>
        <v>0.51106087518165666</v>
      </c>
      <c r="E95" s="66">
        <f>E74/(E74+G74+I74+K74)</f>
        <v>0.59830210403909057</v>
      </c>
      <c r="F95" s="150">
        <f>F74/(D74+F74+H74+J74)</f>
        <v>5.4900694332310672E-2</v>
      </c>
      <c r="G95" s="66">
        <f>G74/(E74+G74+I74+K74)</f>
        <v>7.4010849578103791E-2</v>
      </c>
      <c r="H95" s="150">
        <f>H74/(D74+F74+H74+J74)</f>
        <v>1.9861133537865332E-2</v>
      </c>
      <c r="I95" s="66">
        <f>I74/(E74+G74+I74+K74)</f>
        <v>3.3820437763864147E-2</v>
      </c>
      <c r="J95" s="153">
        <f>J74/(D74+F74+H74+J74)</f>
        <v>0.4141772969481673</v>
      </c>
      <c r="K95" s="66">
        <f>K74/(E74+G74+I74+K74)</f>
        <v>0.29386660861894148</v>
      </c>
      <c r="L95" s="66">
        <f>D95+F95+H95+J95</f>
        <v>1</v>
      </c>
      <c r="M95" s="66">
        <f>E95+G95+I95+K95</f>
        <v>1</v>
      </c>
      <c r="N95" s="536">
        <v>12500</v>
      </c>
      <c r="O95" s="536">
        <v>2500</v>
      </c>
      <c r="P95" s="145">
        <f>L74/1.1</f>
        <v>31739818.18181818</v>
      </c>
      <c r="Q95" s="146">
        <f>N95*O95</f>
        <v>31250000</v>
      </c>
      <c r="Y95" s="1489"/>
      <c r="Z95" s="1489"/>
      <c r="AA95" s="1489"/>
      <c r="AB95" s="66">
        <f>AB74/(AB74+AD74+AF74+AH74)</f>
        <v>0.51106087518165666</v>
      </c>
      <c r="AC95" s="66">
        <f>AC74/(AC74+AE74+AG74+AI74)</f>
        <v>0.53858319736539173</v>
      </c>
      <c r="AD95" s="66">
        <f>AD74/(AB74+AD74+AF74+AH74)</f>
        <v>5.4900694332310672E-2</v>
      </c>
      <c r="AE95" s="66">
        <f>AE74/(AC74+AE74+AG74+AI74)</f>
        <v>7.4874125384130283E-2</v>
      </c>
      <c r="AF95" s="66">
        <f>AF74/(AB74+AD74+AF74+AH74)</f>
        <v>1.9861133537865332E-2</v>
      </c>
      <c r="AG95" s="66">
        <f>AG74/(AC74+AE74+AG74+AI74)</f>
        <v>2.708681594778831E-2</v>
      </c>
      <c r="AH95" s="66">
        <f>AH74/(AB74+AD74+AF74+AH74)</f>
        <v>0.4141772969481673</v>
      </c>
      <c r="AI95" s="66">
        <f>AI74/(AC74+AE74+AG74+AI74)</f>
        <v>0.35945586130268964</v>
      </c>
      <c r="AJ95" s="66">
        <f>AB95+AD95+AF95+AH95</f>
        <v>1</v>
      </c>
      <c r="AK95" s="66">
        <f>AC95+AE95+AG95+AI95</f>
        <v>1</v>
      </c>
      <c r="AL95" s="1">
        <f>N95</f>
        <v>12500</v>
      </c>
      <c r="AM95" s="519">
        <v>1400</v>
      </c>
      <c r="AN95" s="145">
        <f>AJ74/1.1</f>
        <v>18163818.18181818</v>
      </c>
      <c r="AO95" s="146">
        <f>AL95*AM95</f>
        <v>17500000</v>
      </c>
      <c r="AX95" s="1"/>
      <c r="AZ95" s="72"/>
      <c r="BA95" s="72"/>
      <c r="BB95" s="72"/>
      <c r="BC95" s="72"/>
      <c r="BD95" s="72"/>
      <c r="BE95" s="72"/>
      <c r="BF95" s="72"/>
      <c r="BG95" s="72"/>
      <c r="BH95" s="72"/>
      <c r="BI95" s="72"/>
      <c r="BJ95" s="1494" t="s">
        <v>450</v>
      </c>
      <c r="BK95" s="1495"/>
      <c r="BL95" s="1495"/>
      <c r="BM95" s="539">
        <f>BL93/BO95</f>
        <v>1.0134775865888781</v>
      </c>
      <c r="BN95" s="537">
        <v>490000</v>
      </c>
      <c r="BO95" s="84">
        <f>Q95+AO95+BN95</f>
        <v>49240000</v>
      </c>
      <c r="BY95" s="72"/>
      <c r="BZ95" s="72"/>
      <c r="CA95" s="1494" t="s">
        <v>446</v>
      </c>
      <c r="CB95" s="1495"/>
      <c r="CC95" s="1495"/>
      <c r="CD95" s="1495"/>
      <c r="CE95" s="1495"/>
      <c r="CF95" s="540">
        <f>CE93/BO95</f>
        <v>1.134747729118972</v>
      </c>
      <c r="CG95" s="541">
        <f>CC94/BN95</f>
        <v>0</v>
      </c>
      <c r="CH95" s="84">
        <f>CE93-BO95</f>
        <v>6634978.1818181798</v>
      </c>
      <c r="CP95" s="354"/>
      <c r="DD95" s="354"/>
    </row>
    <row r="96" spans="1:114" ht="17" thickTop="1"/>
    <row r="97" spans="1:87" ht="32" customHeight="1">
      <c r="CD97" s="1" t="s">
        <v>483</v>
      </c>
      <c r="CE97" s="1">
        <v>31</v>
      </c>
    </row>
    <row r="98" spans="1:87" s="31" customFormat="1" ht="34.25" customHeight="1">
      <c r="A98" s="41" t="s">
        <v>88</v>
      </c>
      <c r="B98" s="42"/>
      <c r="T98" s="105"/>
      <c r="U98" s="105"/>
      <c r="V98" s="105"/>
      <c r="W98" s="105"/>
      <c r="X98" s="105"/>
      <c r="Y98" s="41"/>
      <c r="Z98" s="42"/>
      <c r="AR98" s="105"/>
      <c r="AS98" s="105"/>
      <c r="AT98" s="105"/>
      <c r="AU98" s="105"/>
      <c r="AV98" s="105"/>
      <c r="AW98" s="41"/>
      <c r="AX98" s="42"/>
      <c r="CA98" s="31">
        <v>7615389</v>
      </c>
      <c r="CE98" s="33">
        <v>31</v>
      </c>
      <c r="CF98" s="31">
        <f>CE97-CE98</f>
        <v>0</v>
      </c>
    </row>
    <row r="99" spans="1:87"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A99" s="142">
        <f>CA98/CA94</f>
        <v>0.40045911452693839</v>
      </c>
      <c r="CE99" s="146">
        <f>CE93/CE98</f>
        <v>1802418.6510263928</v>
      </c>
    </row>
    <row r="100" spans="1:87"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9</v>
      </c>
      <c r="P100" s="1501">
        <f>K100*O100</f>
        <v>16335000</v>
      </c>
      <c r="Q100" s="1501"/>
      <c r="R100" s="131"/>
      <c r="S100" s="131"/>
      <c r="T100" s="1501">
        <f>M100*O100</f>
        <v>1620</v>
      </c>
      <c r="U100" s="1501"/>
      <c r="V100" s="1501"/>
      <c r="W100" s="1501"/>
      <c r="Y100" s="11">
        <v>5500</v>
      </c>
      <c r="AA100" s="1">
        <v>5</v>
      </c>
      <c r="AB100" s="1">
        <v>483600</v>
      </c>
      <c r="AC100" s="145">
        <v>1221000</v>
      </c>
      <c r="BX100" s="16">
        <f>CA74+'2023.07実績'!CA74+'2024.6月 '!CA93+'2025.5月'!CA93</f>
        <v>47244610</v>
      </c>
      <c r="CD100" s="1" t="s">
        <v>486</v>
      </c>
      <c r="CE100" s="16">
        <f>BO95-CE93</f>
        <v>-6634978.1818181798</v>
      </c>
      <c r="CH100" s="16">
        <f>CE93</f>
        <v>55874978.18181818</v>
      </c>
    </row>
    <row r="101" spans="1:87" ht="73" customHeight="1">
      <c r="A101" s="1497" t="s">
        <v>93</v>
      </c>
      <c r="B101" s="1497"/>
      <c r="C101" s="1497"/>
      <c r="D101" s="1497"/>
      <c r="E101" s="1502" t="s">
        <v>101</v>
      </c>
      <c r="F101" s="1502"/>
      <c r="G101" s="1502"/>
      <c r="H101" s="1502"/>
      <c r="I101" s="1499">
        <v>280</v>
      </c>
      <c r="J101" s="1499"/>
      <c r="K101" s="1500">
        <f t="shared" ref="K101:K106" si="302">I101*Y101</f>
        <v>1540000</v>
      </c>
      <c r="L101" s="1500"/>
      <c r="M101" s="1499">
        <v>170</v>
      </c>
      <c r="N101" s="1499"/>
      <c r="O101" s="143">
        <v>2</v>
      </c>
      <c r="P101" s="1501">
        <f t="shared" ref="P101:P106" si="303">K101*O101</f>
        <v>3080000</v>
      </c>
      <c r="Q101" s="1501"/>
      <c r="R101" s="131"/>
      <c r="S101" s="131"/>
      <c r="T101" s="1501">
        <f t="shared" ref="T101:T106" si="304">M101*O101</f>
        <v>340</v>
      </c>
      <c r="U101" s="1501"/>
      <c r="V101" s="1501"/>
      <c r="W101" s="1501"/>
      <c r="Y101" s="11">
        <v>5500</v>
      </c>
      <c r="AA101" s="1">
        <v>6</v>
      </c>
      <c r="AB101" s="16">
        <v>5545800</v>
      </c>
      <c r="AC101" s="145">
        <v>17338000</v>
      </c>
      <c r="BX101" s="145">
        <v>18147154</v>
      </c>
      <c r="CD101" s="1" t="s">
        <v>488</v>
      </c>
      <c r="CE101" s="145" t="e">
        <f>CE100/CF98</f>
        <v>#DIV/0!</v>
      </c>
      <c r="CH101" s="145">
        <f>'2023.08'!CE93</f>
        <v>44863045.454545453</v>
      </c>
      <c r="CI101" s="1" t="s">
        <v>493</v>
      </c>
    </row>
    <row r="102" spans="1:87" ht="73" customHeight="1">
      <c r="A102" s="1497" t="s">
        <v>94</v>
      </c>
      <c r="B102" s="1497"/>
      <c r="C102" s="1497"/>
      <c r="D102" s="1497"/>
      <c r="E102" s="1502" t="s">
        <v>103</v>
      </c>
      <c r="F102" s="1502"/>
      <c r="G102" s="1502"/>
      <c r="H102" s="1502"/>
      <c r="I102" s="1499">
        <v>220</v>
      </c>
      <c r="J102" s="1499"/>
      <c r="K102" s="1500">
        <f t="shared" si="302"/>
        <v>1210000</v>
      </c>
      <c r="L102" s="1500"/>
      <c r="M102" s="1499">
        <v>160</v>
      </c>
      <c r="N102" s="1499"/>
      <c r="O102" s="143">
        <v>12</v>
      </c>
      <c r="P102" s="1501">
        <f t="shared" si="303"/>
        <v>14520000</v>
      </c>
      <c r="Q102" s="1501"/>
      <c r="R102" s="131"/>
      <c r="S102" s="131"/>
      <c r="T102" s="1501">
        <f t="shared" si="304"/>
        <v>1920</v>
      </c>
      <c r="U102" s="1501"/>
      <c r="V102" s="1501"/>
      <c r="W102" s="1501"/>
      <c r="Y102" s="11">
        <v>5500</v>
      </c>
      <c r="AA102" s="1">
        <v>7</v>
      </c>
      <c r="AB102" s="16">
        <v>7706400</v>
      </c>
      <c r="AC102" s="145">
        <v>35016000</v>
      </c>
      <c r="BX102" s="155">
        <f>BX101/BX100</f>
        <v>0.38411056838018137</v>
      </c>
      <c r="CD102" s="1" t="s">
        <v>485</v>
      </c>
      <c r="CE102" s="610">
        <v>54000000</v>
      </c>
      <c r="CF102" s="145">
        <f>CE102*1.1</f>
        <v>59400000.000000007</v>
      </c>
      <c r="CH102" s="145">
        <f>CH100-CH101</f>
        <v>11011932.727272727</v>
      </c>
      <c r="CI102" s="1" t="s">
        <v>121</v>
      </c>
    </row>
    <row r="103" spans="1:87" ht="73" customHeight="1">
      <c r="A103" s="1497" t="s">
        <v>96</v>
      </c>
      <c r="B103" s="1497"/>
      <c r="C103" s="1497"/>
      <c r="D103" s="1497"/>
      <c r="E103" s="1502" t="s">
        <v>104</v>
      </c>
      <c r="F103" s="1502"/>
      <c r="G103" s="1502"/>
      <c r="H103" s="1502"/>
      <c r="I103" s="1499">
        <v>180</v>
      </c>
      <c r="J103" s="1499"/>
      <c r="K103" s="1500">
        <f t="shared" si="302"/>
        <v>990000</v>
      </c>
      <c r="L103" s="1500"/>
      <c r="M103" s="1499">
        <v>150</v>
      </c>
      <c r="N103" s="1499"/>
      <c r="O103" s="143">
        <v>8</v>
      </c>
      <c r="P103" s="1501">
        <f t="shared" si="303"/>
        <v>7920000</v>
      </c>
      <c r="Q103" s="1501"/>
      <c r="R103" s="131"/>
      <c r="S103" s="131"/>
      <c r="T103" s="1501">
        <f t="shared" si="304"/>
        <v>1200</v>
      </c>
      <c r="U103" s="1501"/>
      <c r="V103" s="1501"/>
      <c r="W103" s="1501"/>
      <c r="Y103" s="11">
        <v>5500</v>
      </c>
      <c r="AA103" s="1">
        <v>8</v>
      </c>
      <c r="AB103" s="16">
        <f>Q95</f>
        <v>31250000</v>
      </c>
      <c r="AC103" s="145">
        <v>39760000</v>
      </c>
      <c r="CD103" s="1" t="s">
        <v>487</v>
      </c>
      <c r="CE103" s="16">
        <f>CE102-CE93</f>
        <v>-1874978.1818181798</v>
      </c>
      <c r="CH103" s="518">
        <f>CH100/CH101</f>
        <v>1.2454566473519915</v>
      </c>
    </row>
    <row r="104" spans="1:87" ht="73" customHeight="1">
      <c r="A104" s="1497" t="s">
        <v>97</v>
      </c>
      <c r="B104" s="1497"/>
      <c r="C104" s="1497"/>
      <c r="D104" s="1497"/>
      <c r="E104" s="1502" t="s">
        <v>105</v>
      </c>
      <c r="F104" s="1502"/>
      <c r="G104" s="1502"/>
      <c r="H104" s="1502"/>
      <c r="I104" s="1499">
        <v>130</v>
      </c>
      <c r="J104" s="1499"/>
      <c r="K104" s="1500">
        <f t="shared" si="302"/>
        <v>715000</v>
      </c>
      <c r="L104" s="1500"/>
      <c r="M104" s="1499">
        <v>140</v>
      </c>
      <c r="N104" s="1499"/>
      <c r="O104" s="143"/>
      <c r="P104" s="1501">
        <f t="shared" si="303"/>
        <v>0</v>
      </c>
      <c r="Q104" s="1501"/>
      <c r="R104" s="131"/>
      <c r="S104" s="131"/>
      <c r="T104" s="1501">
        <f t="shared" si="304"/>
        <v>0</v>
      </c>
      <c r="U104" s="1501"/>
      <c r="V104" s="1501"/>
      <c r="W104" s="1501"/>
      <c r="Y104" s="11">
        <v>5500</v>
      </c>
      <c r="AA104" s="1">
        <v>9</v>
      </c>
      <c r="AC104" s="145"/>
      <c r="CD104" s="1" t="s">
        <v>489</v>
      </c>
      <c r="CE104" s="145" t="e">
        <f>CE103/CF98</f>
        <v>#DIV/0!</v>
      </c>
    </row>
    <row r="105" spans="1:87" ht="73" customHeight="1">
      <c r="A105" s="1497" t="s">
        <v>83</v>
      </c>
      <c r="B105" s="1497"/>
      <c r="C105" s="1497"/>
      <c r="D105" s="1497"/>
      <c r="E105" s="1502" t="s">
        <v>106</v>
      </c>
      <c r="F105" s="1502"/>
      <c r="G105" s="1502"/>
      <c r="H105" s="1502"/>
      <c r="I105" s="1499">
        <v>100</v>
      </c>
      <c r="J105" s="1499"/>
      <c r="K105" s="1500">
        <f t="shared" si="302"/>
        <v>550000</v>
      </c>
      <c r="L105" s="1500"/>
      <c r="M105" s="1499">
        <v>120</v>
      </c>
      <c r="N105" s="1499"/>
      <c r="O105" s="143"/>
      <c r="P105" s="1501">
        <f t="shared" si="303"/>
        <v>0</v>
      </c>
      <c r="Q105" s="1501"/>
      <c r="R105" s="131"/>
      <c r="S105" s="131"/>
      <c r="T105" s="1501">
        <f t="shared" si="304"/>
        <v>0</v>
      </c>
      <c r="U105" s="1501"/>
      <c r="V105" s="1501"/>
      <c r="W105" s="1501"/>
      <c r="Y105" s="11">
        <v>5500</v>
      </c>
      <c r="AB105" s="145">
        <f>SUM(AB100:AB104)</f>
        <v>44985800</v>
      </c>
      <c r="AC105" s="16">
        <f>SUM(AC100:AC104)</f>
        <v>93335000</v>
      </c>
    </row>
    <row r="106" spans="1:87" ht="73" customHeight="1" thickBot="1">
      <c r="A106" s="1497" t="s">
        <v>85</v>
      </c>
      <c r="B106" s="1497"/>
      <c r="C106" s="1497"/>
      <c r="D106" s="1497"/>
      <c r="E106" s="1502" t="s">
        <v>107</v>
      </c>
      <c r="F106" s="1502"/>
      <c r="G106" s="1502"/>
      <c r="H106" s="1502"/>
      <c r="I106" s="1499">
        <v>60</v>
      </c>
      <c r="J106" s="1499"/>
      <c r="K106" s="1500">
        <f t="shared" si="302"/>
        <v>330000</v>
      </c>
      <c r="L106" s="1500"/>
      <c r="M106" s="1499">
        <v>95</v>
      </c>
      <c r="N106" s="1499"/>
      <c r="O106" s="143"/>
      <c r="P106" s="1501">
        <f t="shared" si="303"/>
        <v>0</v>
      </c>
      <c r="Q106" s="1501"/>
      <c r="R106" s="131"/>
      <c r="S106" s="131"/>
      <c r="T106" s="1501">
        <f t="shared" si="304"/>
        <v>0</v>
      </c>
      <c r="U106" s="1501"/>
      <c r="V106" s="1501"/>
      <c r="W106" s="1501"/>
      <c r="Y106" s="11">
        <v>5500</v>
      </c>
    </row>
    <row r="107" spans="1:87"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41855000</v>
      </c>
      <c r="Q107" s="1497"/>
      <c r="R107" s="131"/>
      <c r="S107" s="131"/>
      <c r="T107" s="1503">
        <f>SUM(T100:W106)</f>
        <v>5080</v>
      </c>
      <c r="U107" s="1503"/>
      <c r="V107" s="1503"/>
      <c r="W107" s="1503"/>
      <c r="Y107" s="1504">
        <f>P107/T107</f>
        <v>8239.1732283464571</v>
      </c>
      <c r="Z107" s="1505"/>
      <c r="AA107" s="1506"/>
    </row>
    <row r="108" spans="1:87" ht="73" customHeight="1" thickBot="1">
      <c r="A108" s="1488"/>
      <c r="B108" s="1488"/>
      <c r="C108" s="1488"/>
      <c r="D108" s="1488"/>
      <c r="E108" s="1488"/>
      <c r="F108" s="1488"/>
      <c r="G108" s="1488"/>
      <c r="H108" s="1488"/>
      <c r="I108" s="1488"/>
      <c r="J108" s="1488"/>
      <c r="K108" s="1488"/>
      <c r="L108" s="1488"/>
      <c r="M108" s="1488"/>
      <c r="N108" s="1488"/>
      <c r="O108" s="46"/>
      <c r="P108" s="1507">
        <f>Q95/P107</f>
        <v>0.74662525385258627</v>
      </c>
      <c r="Q108" s="1507"/>
      <c r="T108" s="1395"/>
      <c r="U108" s="1395"/>
      <c r="V108" s="1395"/>
      <c r="W108" s="1395"/>
      <c r="Y108" s="1508" t="s">
        <v>109</v>
      </c>
      <c r="Z108" s="1509"/>
      <c r="AA108" s="1510"/>
    </row>
    <row r="109" spans="1:87" ht="32" customHeight="1" thickTop="1"/>
    <row r="110" spans="1:87" ht="32" customHeight="1"/>
    <row r="111" spans="1:87" ht="32" customHeight="1"/>
    <row r="112" spans="1:87" ht="32" customHeight="1"/>
    <row r="113" ht="32" customHeight="1"/>
  </sheetData>
  <mergeCells count="238">
    <mergeCell ref="DE74:DG74"/>
    <mergeCell ref="DH93:DJ93"/>
    <mergeCell ref="CT93:CV93"/>
    <mergeCell ref="DE66:DJ66"/>
    <mergeCell ref="DE67:DF67"/>
    <mergeCell ref="DE68:DF68"/>
    <mergeCell ref="DJ68:DJ70"/>
    <mergeCell ref="DE69:DF69"/>
    <mergeCell ref="DE70:DF70"/>
    <mergeCell ref="DE71:DF71"/>
    <mergeCell ref="DJ71:DJ73"/>
    <mergeCell ref="DE72:DF72"/>
    <mergeCell ref="DE73:DF73"/>
    <mergeCell ref="CQ71:CR71"/>
    <mergeCell ref="CV71:CV73"/>
    <mergeCell ref="CQ72:CR72"/>
    <mergeCell ref="CQ73:CR73"/>
    <mergeCell ref="CQ74:CS74"/>
    <mergeCell ref="CQ66:CV66"/>
    <mergeCell ref="CQ67:CR67"/>
    <mergeCell ref="CQ68:CR68"/>
    <mergeCell ref="CV68:CV70"/>
    <mergeCell ref="CQ69:CR69"/>
    <mergeCell ref="CQ70:CR70"/>
    <mergeCell ref="CX45:DC45"/>
    <mergeCell ref="DE54:DI54"/>
    <mergeCell ref="CX55:DC55"/>
    <mergeCell ref="DE64:DI64"/>
    <mergeCell ref="CX65:DC65"/>
    <mergeCell ref="CX4:DC4"/>
    <mergeCell ref="CX5:DC5"/>
    <mergeCell ref="DE14:DI14"/>
    <mergeCell ref="CX15:DC15"/>
    <mergeCell ref="DE24:DI24"/>
    <mergeCell ref="CX25:DC25"/>
    <mergeCell ref="DE34:DI34"/>
    <mergeCell ref="CX35:DC35"/>
    <mergeCell ref="DE44:DI44"/>
    <mergeCell ref="BV3:CF3"/>
    <mergeCell ref="BV4:BW4"/>
    <mergeCell ref="CB4:CC4"/>
    <mergeCell ref="BV5:CH5"/>
    <mergeCell ref="BV14:BW14"/>
    <mergeCell ref="BV15:CH15"/>
    <mergeCell ref="BV24:BW24"/>
    <mergeCell ref="BV25:CH25"/>
    <mergeCell ref="BV34:BW34"/>
    <mergeCell ref="A2:B2"/>
    <mergeCell ref="Y2:Z2"/>
    <mergeCell ref="AW2:AX2"/>
    <mergeCell ref="A3:B3"/>
    <mergeCell ref="C3:D3"/>
    <mergeCell ref="E3:Q3"/>
    <mergeCell ref="T3:W3"/>
    <mergeCell ref="Y3:Z3"/>
    <mergeCell ref="AA3:AB3"/>
    <mergeCell ref="AC3:AO3"/>
    <mergeCell ref="AW3:BM3"/>
    <mergeCell ref="A4:B4"/>
    <mergeCell ref="E4:K4"/>
    <mergeCell ref="L4:M4"/>
    <mergeCell ref="O4:Q4"/>
    <mergeCell ref="Y4:Z4"/>
    <mergeCell ref="AC4:AI4"/>
    <mergeCell ref="AJ4:AK4"/>
    <mergeCell ref="AM4:AO4"/>
    <mergeCell ref="AW4:AX4"/>
    <mergeCell ref="A15:Q15"/>
    <mergeCell ref="Y15:AO15"/>
    <mergeCell ref="AW15:BO15"/>
    <mergeCell ref="A24:B24"/>
    <mergeCell ref="Y24:Z24"/>
    <mergeCell ref="AW24:AX24"/>
    <mergeCell ref="A5:Q5"/>
    <mergeCell ref="T5:W5"/>
    <mergeCell ref="Y5:AO5"/>
    <mergeCell ref="AW5:BO5"/>
    <mergeCell ref="A14:B14"/>
    <mergeCell ref="Y14:Z14"/>
    <mergeCell ref="AW14:AX14"/>
    <mergeCell ref="A35:Q35"/>
    <mergeCell ref="Y35:AO35"/>
    <mergeCell ref="AW35:BO35"/>
    <mergeCell ref="A44:B44"/>
    <mergeCell ref="Y44:Z44"/>
    <mergeCell ref="AW44:AX44"/>
    <mergeCell ref="A25:Q25"/>
    <mergeCell ref="Y25:AO25"/>
    <mergeCell ref="AW25:BO25"/>
    <mergeCell ref="A34:B34"/>
    <mergeCell ref="Y34:Z34"/>
    <mergeCell ref="AW34:AX34"/>
    <mergeCell ref="A55:Q55"/>
    <mergeCell ref="Y55:AO55"/>
    <mergeCell ref="AW55:BO55"/>
    <mergeCell ref="A64:B64"/>
    <mergeCell ref="Y64:Z64"/>
    <mergeCell ref="AW64:AX64"/>
    <mergeCell ref="A45:Q45"/>
    <mergeCell ref="Y45:AO45"/>
    <mergeCell ref="AW45:BO45"/>
    <mergeCell ref="A54:B54"/>
    <mergeCell ref="Y54:Z54"/>
    <mergeCell ref="AW54:AX54"/>
    <mergeCell ref="A93:C95"/>
    <mergeCell ref="D93:E93"/>
    <mergeCell ref="F93:G93"/>
    <mergeCell ref="A65:Q65"/>
    <mergeCell ref="Y65:AO65"/>
    <mergeCell ref="AW65:BO65"/>
    <mergeCell ref="A77:B92"/>
    <mergeCell ref="C77:D77"/>
    <mergeCell ref="G77:P77"/>
    <mergeCell ref="Y77:Z92"/>
    <mergeCell ref="AA77:AB77"/>
    <mergeCell ref="AE77:AN77"/>
    <mergeCell ref="AW77:AX92"/>
    <mergeCell ref="AY77:AZ77"/>
    <mergeCell ref="BC77:BL77"/>
    <mergeCell ref="C78:P78"/>
    <mergeCell ref="AA78:AN78"/>
    <mergeCell ref="AY78:BL78"/>
    <mergeCell ref="H93:I93"/>
    <mergeCell ref="J93:K93"/>
    <mergeCell ref="AL93:AO93"/>
    <mergeCell ref="E100:H100"/>
    <mergeCell ref="I100:J100"/>
    <mergeCell ref="K100:L100"/>
    <mergeCell ref="M100:N100"/>
    <mergeCell ref="P100:Q100"/>
    <mergeCell ref="BH93:BI93"/>
    <mergeCell ref="BJ95:BL95"/>
    <mergeCell ref="A99:D99"/>
    <mergeCell ref="E99:H99"/>
    <mergeCell ref="I99:J99"/>
    <mergeCell ref="K99:L99"/>
    <mergeCell ref="M99:N99"/>
    <mergeCell ref="P99:Q99"/>
    <mergeCell ref="T99:W99"/>
    <mergeCell ref="AH93:AI93"/>
    <mergeCell ref="AJ93:AK93"/>
    <mergeCell ref="AZ93:BA93"/>
    <mergeCell ref="BB93:BC93"/>
    <mergeCell ref="BD93:BE93"/>
    <mergeCell ref="BF93:BG93"/>
    <mergeCell ref="L93:M93"/>
    <mergeCell ref="N93:Q93"/>
    <mergeCell ref="Y93:AA95"/>
    <mergeCell ref="AB93:AC93"/>
    <mergeCell ref="T100:W100"/>
    <mergeCell ref="A101:D101"/>
    <mergeCell ref="E101:H101"/>
    <mergeCell ref="I101:J101"/>
    <mergeCell ref="K101:L101"/>
    <mergeCell ref="M101:N101"/>
    <mergeCell ref="P101:Q101"/>
    <mergeCell ref="T101:W101"/>
    <mergeCell ref="T104:W104"/>
    <mergeCell ref="T102:W102"/>
    <mergeCell ref="A103:D103"/>
    <mergeCell ref="E103:H103"/>
    <mergeCell ref="I103:J103"/>
    <mergeCell ref="K103:L103"/>
    <mergeCell ref="M103:N103"/>
    <mergeCell ref="P103:Q103"/>
    <mergeCell ref="T103:W103"/>
    <mergeCell ref="A102:D102"/>
    <mergeCell ref="E102:H102"/>
    <mergeCell ref="I102:J102"/>
    <mergeCell ref="K102:L102"/>
    <mergeCell ref="M102:N102"/>
    <mergeCell ref="P102:Q102"/>
    <mergeCell ref="A100:D100"/>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A108:D108"/>
    <mergeCell ref="E108:H108"/>
    <mergeCell ref="I108:J108"/>
    <mergeCell ref="K108:L108"/>
    <mergeCell ref="M108:N108"/>
    <mergeCell ref="P108:Q108"/>
    <mergeCell ref="T108:W108"/>
    <mergeCell ref="Y108:AA108"/>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CJ65:CO65"/>
    <mergeCell ref="Y107:AA107"/>
    <mergeCell ref="AD93:AE93"/>
    <mergeCell ref="AF93:AG93"/>
    <mergeCell ref="BY93:BZ93"/>
    <mergeCell ref="CA95:CE95"/>
    <mergeCell ref="BV35:CH35"/>
    <mergeCell ref="BV44:BW44"/>
    <mergeCell ref="BV45:CH45"/>
    <mergeCell ref="BV54:BW54"/>
    <mergeCell ref="BV55:CH55"/>
    <mergeCell ref="BV64:BW64"/>
    <mergeCell ref="BV65:CH65"/>
    <mergeCell ref="BV77:BW92"/>
    <mergeCell ref="BY77:CE77"/>
    <mergeCell ref="BX78:CE78"/>
    <mergeCell ref="CH93:CL93"/>
    <mergeCell ref="CQ14:CU14"/>
    <mergeCell ref="CQ24:CU24"/>
    <mergeCell ref="CQ34:CU34"/>
    <mergeCell ref="CQ44:CU44"/>
    <mergeCell ref="CQ54:CU54"/>
    <mergeCell ref="CQ64:CU64"/>
    <mergeCell ref="CJ4:CO4"/>
    <mergeCell ref="CJ5:CO5"/>
    <mergeCell ref="CJ15:CO15"/>
    <mergeCell ref="CJ25:CO25"/>
    <mergeCell ref="CJ35:CO35"/>
    <mergeCell ref="CJ45:CO45"/>
    <mergeCell ref="CJ55:CO55"/>
  </mergeCells>
  <phoneticPr fontId="1"/>
  <pageMargins left="0.7" right="0.7" top="0.75" bottom="0.75" header="0.3" footer="0.3"/>
  <pageSetup paperSize="8" scale="1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1D6EC-0AA3-234A-B4DA-582E6DEE1974}">
  <sheetPr>
    <tabColor rgb="FFFFC000"/>
  </sheetPr>
  <dimension ref="A1:CV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8" width="12.5" style="1" customWidth="1"/>
    <col min="39" max="39" width="9.83203125" style="1" hidden="1" customWidth="1"/>
    <col min="40" max="40" width="12.5" style="1" hidden="1" customWidth="1"/>
    <col min="41" max="41" width="26.5"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0.1640625" style="1" customWidth="1"/>
    <col min="74" max="74" width="15.5" style="1" customWidth="1"/>
    <col min="75" max="75" width="7.1640625" style="1" customWidth="1"/>
    <col min="76" max="76" width="16" style="1" customWidth="1"/>
    <col min="77" max="77" width="19.5" style="1" customWidth="1"/>
    <col min="78" max="78" width="16" style="1" customWidth="1"/>
    <col min="79" max="79" width="23.6640625" style="1" customWidth="1"/>
    <col min="80" max="82" width="16" style="1" customWidth="1"/>
    <col min="83" max="83" width="26.33203125" style="1" customWidth="1"/>
    <col min="84" max="86" width="16" style="1" customWidth="1"/>
    <col min="87" max="87" width="5.1640625" style="1" customWidth="1"/>
    <col min="88" max="89" width="16.5" style="1" bestFit="1" customWidth="1"/>
    <col min="90" max="93" width="10.33203125" style="1" customWidth="1"/>
    <col min="94" max="94" width="6.33203125" style="1" customWidth="1"/>
    <col min="95" max="95" width="9" style="1"/>
    <col min="96" max="96" width="19.5" style="1" customWidth="1"/>
    <col min="97" max="16384" width="9" style="1"/>
  </cols>
  <sheetData>
    <row r="1" spans="1:100" s="31" customFormat="1" ht="64" customHeight="1">
      <c r="A1" s="144" t="s">
        <v>66</v>
      </c>
      <c r="B1" s="42"/>
      <c r="T1" s="105"/>
      <c r="U1" s="105"/>
      <c r="V1" s="105"/>
      <c r="W1" s="105"/>
      <c r="X1" s="105"/>
      <c r="Y1" s="41"/>
      <c r="Z1" s="42"/>
      <c r="AR1" s="105"/>
      <c r="AS1" s="105"/>
      <c r="AT1" s="105"/>
      <c r="AU1" s="105"/>
      <c r="AV1" s="105"/>
      <c r="AW1" s="41"/>
      <c r="AX1" s="42"/>
    </row>
    <row r="2" spans="1:100" s="31" customFormat="1" ht="34.25" customHeight="1" thickBot="1">
      <c r="A2" s="1385" t="s">
        <v>113</v>
      </c>
      <c r="B2" s="1386"/>
      <c r="C2" s="132" t="s">
        <v>4</v>
      </c>
      <c r="D2" s="133"/>
      <c r="E2" s="133"/>
      <c r="F2" s="133">
        <v>31</v>
      </c>
      <c r="G2" s="132" t="s">
        <v>24</v>
      </c>
      <c r="H2" s="132"/>
      <c r="I2" s="133"/>
      <c r="J2" s="133">
        <v>22</v>
      </c>
      <c r="K2" s="132" t="s">
        <v>25</v>
      </c>
      <c r="L2" s="132">
        <v>9</v>
      </c>
      <c r="M2" s="132"/>
      <c r="N2" s="133"/>
      <c r="O2" s="133">
        <v>0</v>
      </c>
      <c r="P2" s="132" t="s">
        <v>51</v>
      </c>
      <c r="Q2" s="134">
        <v>240</v>
      </c>
      <c r="T2" s="105"/>
      <c r="U2" s="105"/>
      <c r="V2" s="105"/>
      <c r="W2" s="105"/>
      <c r="X2" s="105"/>
      <c r="Y2" s="1387"/>
      <c r="Z2" s="1388"/>
      <c r="AA2" s="9" t="s">
        <v>4</v>
      </c>
      <c r="AB2" s="33"/>
      <c r="AC2" s="33"/>
      <c r="AD2" s="33">
        <v>31</v>
      </c>
      <c r="AE2" s="32" t="s">
        <v>24</v>
      </c>
      <c r="AF2" s="32"/>
      <c r="AG2" s="33"/>
      <c r="AH2" s="33">
        <v>22</v>
      </c>
      <c r="AI2" s="32" t="s">
        <v>25</v>
      </c>
      <c r="AJ2" s="32">
        <v>9</v>
      </c>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49349350</v>
      </c>
      <c r="CH2" s="31">
        <v>31</v>
      </c>
    </row>
    <row r="3" spans="1:100"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429</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135</v>
      </c>
      <c r="BW3" s="1399"/>
      <c r="BX3" s="1399"/>
      <c r="BY3" s="1399"/>
      <c r="BZ3" s="1399"/>
      <c r="CA3" s="1399"/>
      <c r="CB3" s="1399"/>
      <c r="CC3" s="1399"/>
      <c r="CD3" s="1399"/>
      <c r="CE3" s="1399"/>
      <c r="CF3" s="1399"/>
      <c r="CG3" s="120" t="s">
        <v>86</v>
      </c>
      <c r="CH3" s="121" t="s">
        <v>35</v>
      </c>
    </row>
    <row r="4" spans="1:100" s="46" customFormat="1" ht="53" customHeight="1">
      <c r="A4" s="1403" t="s">
        <v>58</v>
      </c>
      <c r="B4" s="1404"/>
      <c r="C4" s="115" t="s">
        <v>59</v>
      </c>
      <c r="D4" s="115">
        <v>7200</v>
      </c>
      <c r="E4" s="1405" t="s">
        <v>60</v>
      </c>
      <c r="F4" s="1406"/>
      <c r="G4" s="1406"/>
      <c r="H4" s="1406"/>
      <c r="I4" s="1406"/>
      <c r="J4" s="1406"/>
      <c r="K4" s="1407"/>
      <c r="L4" s="1408">
        <v>3000</v>
      </c>
      <c r="M4" s="1408"/>
      <c r="N4" s="116" t="s">
        <v>35</v>
      </c>
      <c r="O4" s="1409">
        <f>D4*L4</f>
        <v>21600000</v>
      </c>
      <c r="P4" s="1409"/>
      <c r="Q4" s="1410"/>
      <c r="R4" s="69"/>
      <c r="T4" s="106"/>
      <c r="U4" s="106"/>
      <c r="V4" s="106"/>
      <c r="W4" s="106"/>
      <c r="X4" s="106"/>
      <c r="Y4" s="1403" t="s">
        <v>58</v>
      </c>
      <c r="Z4" s="1404"/>
      <c r="AA4" s="115" t="s">
        <v>59</v>
      </c>
      <c r="AB4" s="115">
        <f>D4</f>
        <v>7200</v>
      </c>
      <c r="AC4" s="1405" t="s">
        <v>61</v>
      </c>
      <c r="AD4" s="1406"/>
      <c r="AE4" s="1406"/>
      <c r="AF4" s="1406"/>
      <c r="AG4" s="1406"/>
      <c r="AH4" s="1406"/>
      <c r="AI4" s="1407"/>
      <c r="AJ4" s="1408">
        <v>2000</v>
      </c>
      <c r="AK4" s="1408"/>
      <c r="AL4" s="104" t="s">
        <v>35</v>
      </c>
      <c r="AM4" s="1421">
        <f>AB4*AJ4</f>
        <v>14400000</v>
      </c>
      <c r="AN4" s="1421"/>
      <c r="AO4" s="1422"/>
      <c r="AP4" s="69"/>
      <c r="AR4" s="106"/>
      <c r="AS4" s="106"/>
      <c r="AT4" s="106"/>
      <c r="AU4" s="106"/>
      <c r="AV4" s="106"/>
      <c r="AW4" s="1423" t="s">
        <v>58</v>
      </c>
      <c r="AX4" s="1424"/>
      <c r="AY4" s="122" t="s">
        <v>59</v>
      </c>
      <c r="AZ4" s="122"/>
      <c r="BA4" s="122"/>
      <c r="BB4" s="122"/>
      <c r="BC4" s="122"/>
      <c r="BD4" s="122"/>
      <c r="BE4" s="122"/>
      <c r="BF4" s="122"/>
      <c r="BG4" s="122"/>
      <c r="BH4" s="123">
        <f>D4</f>
        <v>7200</v>
      </c>
      <c r="BI4" s="124" t="s">
        <v>62</v>
      </c>
      <c r="BJ4" s="125">
        <f>L4+AJ4</f>
        <v>5000</v>
      </c>
      <c r="BK4" s="124" t="s">
        <v>35</v>
      </c>
      <c r="BL4" s="125">
        <f>O4+AM4</f>
        <v>36000000</v>
      </c>
      <c r="BM4" s="124" t="s">
        <v>87</v>
      </c>
      <c r="BN4" s="126">
        <f>BH4/BJ2</f>
        <v>232.25806451612902</v>
      </c>
      <c r="BO4" s="127">
        <f>BL4/BJ2</f>
        <v>1161290.3225806451</v>
      </c>
      <c r="BP4" s="69"/>
      <c r="BV4" s="1423" t="s">
        <v>125</v>
      </c>
      <c r="BW4" s="1424"/>
      <c r="BX4" s="122" t="s">
        <v>59</v>
      </c>
      <c r="BY4" s="123"/>
      <c r="BZ4" s="124" t="s">
        <v>62</v>
      </c>
      <c r="CA4" s="169"/>
      <c r="CB4" s="1425" t="s">
        <v>130</v>
      </c>
      <c r="CC4" s="1427"/>
      <c r="CD4" s="605"/>
      <c r="CE4" s="198">
        <v>25440000</v>
      </c>
      <c r="CF4" s="200" t="s">
        <v>87</v>
      </c>
      <c r="CG4" s="171"/>
      <c r="CH4" s="199">
        <f>CE4/CH2</f>
        <v>820645.16129032255</v>
      </c>
      <c r="CJ4" s="1414" t="s">
        <v>416</v>
      </c>
      <c r="CK4" s="1415"/>
      <c r="CL4" s="1415"/>
      <c r="CM4" s="1415"/>
      <c r="CN4" s="1415"/>
      <c r="CO4" s="1416"/>
    </row>
    <row r="5" spans="1:100"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row>
    <row r="6" spans="1:100"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c r="CE6" s="174" t="s">
        <v>126</v>
      </c>
      <c r="CF6" s="175" t="s">
        <v>77</v>
      </c>
      <c r="CG6" s="175" t="s">
        <v>129</v>
      </c>
      <c r="CH6" s="176" t="s">
        <v>128</v>
      </c>
      <c r="CJ6" s="331" t="s">
        <v>172</v>
      </c>
      <c r="CK6" s="332" t="s">
        <v>173</v>
      </c>
      <c r="CL6" s="65" t="s">
        <v>174</v>
      </c>
      <c r="CM6" s="65" t="s">
        <v>175</v>
      </c>
      <c r="CN6" s="65" t="s">
        <v>176</v>
      </c>
      <c r="CO6" s="333" t="s">
        <v>184</v>
      </c>
      <c r="CQ6" s="1" t="s">
        <v>179</v>
      </c>
      <c r="CR6" s="1"/>
      <c r="CS6" s="46" t="s">
        <v>182</v>
      </c>
    </row>
    <row r="7" spans="1:100"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8">
        <v>0</v>
      </c>
      <c r="CD7" s="178"/>
      <c r="CE7" s="180">
        <f t="shared" ref="CE7:CE14" si="18">BY7+CA7+CC7</f>
        <v>0</v>
      </c>
      <c r="CF7" s="181" t="e">
        <f>CE7/BX7</f>
        <v>#DIV/0!</v>
      </c>
      <c r="CG7" s="181"/>
      <c r="CH7" s="182" t="e">
        <f>CE7/CG7</f>
        <v>#DIV/0!</v>
      </c>
      <c r="CJ7" s="321"/>
      <c r="CK7" s="321"/>
      <c r="CL7" s="65"/>
      <c r="CM7" s="65"/>
      <c r="CN7" s="65"/>
      <c r="CO7" s="356">
        <f t="shared" ref="CO7:CO14" si="19">SUM(CL7:CN7)/3</f>
        <v>0</v>
      </c>
      <c r="CQ7" s="355" t="s">
        <v>180</v>
      </c>
      <c r="CR7" s="3"/>
      <c r="CS7" s="354">
        <v>5</v>
      </c>
    </row>
    <row r="8" spans="1:100"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0</v>
      </c>
      <c r="AY8" s="57">
        <f t="shared" ref="AY8:AY14" si="31">C8</f>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8"/>
      <c r="CB8" s="179" t="e">
        <f t="shared" si="17"/>
        <v>#DIV/0!</v>
      </c>
      <c r="CC8" s="178">
        <v>0</v>
      </c>
      <c r="CD8" s="178"/>
      <c r="CE8" s="180">
        <f t="shared" si="18"/>
        <v>0</v>
      </c>
      <c r="CF8" s="181" t="e">
        <f t="shared" ref="CF8:CF13" si="37">CE8/BX8</f>
        <v>#DIV/0!</v>
      </c>
      <c r="CG8" s="181"/>
      <c r="CH8" s="182" t="e">
        <f t="shared" ref="CH8:CH14" si="38">CE8/CG8</f>
        <v>#DIV/0!</v>
      </c>
      <c r="CJ8" s="321"/>
      <c r="CK8" s="321"/>
      <c r="CL8" s="65"/>
      <c r="CM8" s="65"/>
      <c r="CN8" s="65"/>
      <c r="CO8" s="356">
        <f t="shared" si="19"/>
        <v>0</v>
      </c>
      <c r="CQ8" s="42" t="s">
        <v>181</v>
      </c>
      <c r="CS8" s="1">
        <v>4</v>
      </c>
    </row>
    <row r="9" spans="1:100" ht="23.5" customHeight="1">
      <c r="A9" s="77" t="s">
        <v>7</v>
      </c>
      <c r="B9" s="68">
        <v>1</v>
      </c>
      <c r="C9" s="57">
        <f t="shared" si="0"/>
        <v>240</v>
      </c>
      <c r="D9" s="54">
        <v>125</v>
      </c>
      <c r="E9" s="7">
        <f t="shared" si="1"/>
        <v>412500</v>
      </c>
      <c r="F9" s="54">
        <v>30</v>
      </c>
      <c r="G9" s="7">
        <f t="shared" si="2"/>
        <v>114000</v>
      </c>
      <c r="H9" s="54">
        <v>25</v>
      </c>
      <c r="I9" s="6">
        <f t="shared" si="3"/>
        <v>120000</v>
      </c>
      <c r="J9" s="54">
        <v>60</v>
      </c>
      <c r="K9" s="6">
        <f t="shared" si="4"/>
        <v>120000</v>
      </c>
      <c r="L9" s="6">
        <f t="shared" si="20"/>
        <v>766500</v>
      </c>
      <c r="M9" s="6">
        <f t="shared" si="21"/>
        <v>3193.75</v>
      </c>
      <c r="N9" s="70" t="s">
        <v>94</v>
      </c>
      <c r="O9" s="54">
        <v>160</v>
      </c>
      <c r="P9" s="6"/>
      <c r="Q9" s="76" t="e">
        <f t="shared" si="22"/>
        <v>#DIV/0!</v>
      </c>
      <c r="R9" s="2"/>
      <c r="T9" s="107">
        <v>3300</v>
      </c>
      <c r="U9" s="107">
        <v>3800</v>
      </c>
      <c r="V9" s="107">
        <v>4800</v>
      </c>
      <c r="W9" s="107">
        <v>2000</v>
      </c>
      <c r="X9" s="107"/>
      <c r="Y9" s="77" t="s">
        <v>7</v>
      </c>
      <c r="Z9" s="48">
        <f t="shared" si="5"/>
        <v>1</v>
      </c>
      <c r="AA9" s="57">
        <f t="shared" si="6"/>
        <v>240</v>
      </c>
      <c r="AB9" s="7">
        <f t="shared" si="7"/>
        <v>125</v>
      </c>
      <c r="AC9" s="7">
        <f t="shared" si="8"/>
        <v>212500</v>
      </c>
      <c r="AD9" s="7">
        <f t="shared" si="23"/>
        <v>30</v>
      </c>
      <c r="AE9" s="7">
        <f t="shared" si="9"/>
        <v>66000</v>
      </c>
      <c r="AF9" s="7">
        <f t="shared" si="24"/>
        <v>25</v>
      </c>
      <c r="AG9" s="7">
        <f t="shared" si="10"/>
        <v>55000</v>
      </c>
      <c r="AH9" s="7">
        <f t="shared" si="25"/>
        <v>60</v>
      </c>
      <c r="AI9" s="7">
        <f t="shared" si="11"/>
        <v>84000</v>
      </c>
      <c r="AJ9" s="7">
        <f t="shared" si="26"/>
        <v>417500</v>
      </c>
      <c r="AK9" s="6">
        <f t="shared" si="27"/>
        <v>1739.5833333333333</v>
      </c>
      <c r="AL9" s="70" t="str">
        <f t="shared" si="28"/>
        <v>ON1</v>
      </c>
      <c r="AM9" s="7">
        <f t="shared" si="28"/>
        <v>160</v>
      </c>
      <c r="AN9" s="6">
        <f t="shared" si="28"/>
        <v>0</v>
      </c>
      <c r="AO9" s="76" t="e">
        <f t="shared" si="29"/>
        <v>#DIV/0!</v>
      </c>
      <c r="AP9" s="2"/>
      <c r="AR9" s="107">
        <v>1700</v>
      </c>
      <c r="AS9" s="107">
        <v>2200</v>
      </c>
      <c r="AT9" s="107">
        <v>2200</v>
      </c>
      <c r="AU9" s="107">
        <v>1400</v>
      </c>
      <c r="AV9" s="107"/>
      <c r="AW9" s="77" t="s">
        <v>7</v>
      </c>
      <c r="AX9" s="48">
        <f t="shared" si="30"/>
        <v>1</v>
      </c>
      <c r="AY9" s="57">
        <f t="shared" si="31"/>
        <v>240</v>
      </c>
      <c r="AZ9" s="54">
        <v>22</v>
      </c>
      <c r="BA9" s="7">
        <f t="shared" si="12"/>
        <v>0</v>
      </c>
      <c r="BB9" s="54">
        <v>10</v>
      </c>
      <c r="BC9" s="7">
        <f t="shared" si="13"/>
        <v>0</v>
      </c>
      <c r="BD9" s="54">
        <v>6</v>
      </c>
      <c r="BE9" s="6">
        <f t="shared" si="14"/>
        <v>0</v>
      </c>
      <c r="BF9" s="54"/>
      <c r="BG9" s="6">
        <f t="shared" si="15"/>
        <v>0</v>
      </c>
      <c r="BH9" s="6">
        <f t="shared" si="32"/>
        <v>766500</v>
      </c>
      <c r="BI9" s="6">
        <f t="shared" si="32"/>
        <v>3193.75</v>
      </c>
      <c r="BJ9" s="6">
        <f t="shared" si="33"/>
        <v>417500</v>
      </c>
      <c r="BK9" s="7">
        <f t="shared" si="33"/>
        <v>1739.5833333333333</v>
      </c>
      <c r="BL9" s="101">
        <f t="shared" si="34"/>
        <v>1184000</v>
      </c>
      <c r="BM9" s="90">
        <f t="shared" si="34"/>
        <v>4933.333333333333</v>
      </c>
      <c r="BN9" s="90"/>
      <c r="BO9" s="76" t="e">
        <f t="shared" si="35"/>
        <v>#DIV/0!</v>
      </c>
      <c r="BP9" s="2"/>
      <c r="BR9" s="55"/>
      <c r="BS9" s="55"/>
      <c r="BT9" s="55"/>
      <c r="BU9" s="55"/>
      <c r="BV9" s="173" t="s">
        <v>7</v>
      </c>
      <c r="BW9" s="190">
        <f t="shared" si="36"/>
        <v>1</v>
      </c>
      <c r="BX9" s="119">
        <v>342</v>
      </c>
      <c r="BY9" s="178">
        <v>997050</v>
      </c>
      <c r="BZ9" s="178">
        <f t="shared" si="16"/>
        <v>2915.3508771929824</v>
      </c>
      <c r="CA9" s="178">
        <v>560500</v>
      </c>
      <c r="CB9" s="179">
        <f t="shared" si="17"/>
        <v>1638.8888888888889</v>
      </c>
      <c r="CC9" s="178">
        <v>25300</v>
      </c>
      <c r="CD9" s="178"/>
      <c r="CE9" s="180">
        <f t="shared" si="18"/>
        <v>1582850</v>
      </c>
      <c r="CF9" s="181">
        <f t="shared" si="37"/>
        <v>4628.2163742690054</v>
      </c>
      <c r="CG9" s="181">
        <v>156.5</v>
      </c>
      <c r="CH9" s="182">
        <f t="shared" si="38"/>
        <v>10114.05750798722</v>
      </c>
      <c r="CJ9" s="326">
        <v>21.5</v>
      </c>
      <c r="CK9" s="326">
        <v>31.1</v>
      </c>
      <c r="CL9" s="334">
        <v>5</v>
      </c>
      <c r="CM9" s="334">
        <v>3</v>
      </c>
      <c r="CN9" s="334">
        <v>5</v>
      </c>
      <c r="CO9" s="356">
        <f t="shared" si="19"/>
        <v>4.333333333333333</v>
      </c>
      <c r="CQ9" s="42" t="s">
        <v>185</v>
      </c>
      <c r="CS9" s="1">
        <v>3</v>
      </c>
    </row>
    <row r="10" spans="1:100" ht="23.5" customHeight="1">
      <c r="A10" s="77" t="s">
        <v>8</v>
      </c>
      <c r="B10" s="68">
        <v>2</v>
      </c>
      <c r="C10" s="57">
        <f t="shared" si="0"/>
        <v>240</v>
      </c>
      <c r="D10" s="54">
        <v>125</v>
      </c>
      <c r="E10" s="7">
        <f t="shared" si="1"/>
        <v>412500</v>
      </c>
      <c r="F10" s="54">
        <v>30</v>
      </c>
      <c r="G10" s="7">
        <f t="shared" si="2"/>
        <v>114000</v>
      </c>
      <c r="H10" s="54">
        <v>25</v>
      </c>
      <c r="I10" s="6">
        <f t="shared" si="3"/>
        <v>120000</v>
      </c>
      <c r="J10" s="54">
        <v>60</v>
      </c>
      <c r="K10" s="6">
        <f t="shared" si="4"/>
        <v>120000</v>
      </c>
      <c r="L10" s="6">
        <f t="shared" si="20"/>
        <v>766500</v>
      </c>
      <c r="M10" s="6">
        <f t="shared" si="21"/>
        <v>3193.75</v>
      </c>
      <c r="N10" s="70" t="s">
        <v>94</v>
      </c>
      <c r="O10" s="54">
        <v>160</v>
      </c>
      <c r="P10" s="6"/>
      <c r="Q10" s="76" t="e">
        <f t="shared" si="22"/>
        <v>#DIV/0!</v>
      </c>
      <c r="R10" s="2"/>
      <c r="T10" s="107">
        <v>3300</v>
      </c>
      <c r="U10" s="107">
        <v>3800</v>
      </c>
      <c r="V10" s="107">
        <v>4800</v>
      </c>
      <c r="W10" s="107">
        <v>2000</v>
      </c>
      <c r="X10" s="107"/>
      <c r="Y10" s="77" t="s">
        <v>8</v>
      </c>
      <c r="Z10" s="48">
        <f t="shared" si="5"/>
        <v>2</v>
      </c>
      <c r="AA10" s="57">
        <f t="shared" si="6"/>
        <v>240</v>
      </c>
      <c r="AB10" s="7">
        <f t="shared" si="7"/>
        <v>125</v>
      </c>
      <c r="AC10" s="7">
        <f t="shared" si="8"/>
        <v>212500</v>
      </c>
      <c r="AD10" s="7">
        <f t="shared" si="23"/>
        <v>30</v>
      </c>
      <c r="AE10" s="7">
        <f t="shared" si="9"/>
        <v>66000</v>
      </c>
      <c r="AF10" s="7">
        <f t="shared" si="24"/>
        <v>25</v>
      </c>
      <c r="AG10" s="7">
        <f t="shared" si="10"/>
        <v>55000</v>
      </c>
      <c r="AH10" s="7">
        <f t="shared" si="25"/>
        <v>60</v>
      </c>
      <c r="AI10" s="7">
        <f t="shared" si="11"/>
        <v>84000</v>
      </c>
      <c r="AJ10" s="7">
        <f t="shared" si="26"/>
        <v>417500</v>
      </c>
      <c r="AK10" s="6">
        <f t="shared" si="27"/>
        <v>1739.5833333333333</v>
      </c>
      <c r="AL10" s="70" t="str">
        <f t="shared" si="28"/>
        <v>ON1</v>
      </c>
      <c r="AM10" s="7">
        <f t="shared" si="28"/>
        <v>160</v>
      </c>
      <c r="AN10" s="6">
        <f t="shared" si="28"/>
        <v>0</v>
      </c>
      <c r="AO10" s="76" t="e">
        <f t="shared" si="29"/>
        <v>#DIV/0!</v>
      </c>
      <c r="AP10" s="2"/>
      <c r="AR10" s="107">
        <v>1700</v>
      </c>
      <c r="AS10" s="107">
        <v>2200</v>
      </c>
      <c r="AT10" s="107">
        <v>2200</v>
      </c>
      <c r="AU10" s="107">
        <v>1400</v>
      </c>
      <c r="AV10" s="107"/>
      <c r="AW10" s="77" t="s">
        <v>8</v>
      </c>
      <c r="AX10" s="48">
        <f t="shared" si="30"/>
        <v>2</v>
      </c>
      <c r="AY10" s="57">
        <f t="shared" si="31"/>
        <v>240</v>
      </c>
      <c r="AZ10" s="54">
        <v>10</v>
      </c>
      <c r="BA10" s="7">
        <f t="shared" si="12"/>
        <v>0</v>
      </c>
      <c r="BB10" s="54">
        <v>24</v>
      </c>
      <c r="BC10" s="7">
        <f t="shared" si="13"/>
        <v>0</v>
      </c>
      <c r="BD10" s="54">
        <v>12</v>
      </c>
      <c r="BE10" s="6">
        <f t="shared" si="14"/>
        <v>0</v>
      </c>
      <c r="BF10" s="54"/>
      <c r="BG10" s="6">
        <f t="shared" si="15"/>
        <v>0</v>
      </c>
      <c r="BH10" s="6">
        <f t="shared" si="32"/>
        <v>766500</v>
      </c>
      <c r="BI10" s="6">
        <f t="shared" si="32"/>
        <v>3193.75</v>
      </c>
      <c r="BJ10" s="6">
        <f t="shared" si="33"/>
        <v>417500</v>
      </c>
      <c r="BK10" s="7">
        <f t="shared" si="33"/>
        <v>1739.5833333333333</v>
      </c>
      <c r="BL10" s="101">
        <f t="shared" si="34"/>
        <v>1184000</v>
      </c>
      <c r="BM10" s="90">
        <f t="shared" si="34"/>
        <v>4933.333333333333</v>
      </c>
      <c r="BN10" s="90"/>
      <c r="BO10" s="76" t="e">
        <f t="shared" si="35"/>
        <v>#DIV/0!</v>
      </c>
      <c r="BP10" s="2"/>
      <c r="BR10" s="55"/>
      <c r="BS10" s="55"/>
      <c r="BT10" s="55"/>
      <c r="BU10" s="55"/>
      <c r="BV10" s="173" t="s">
        <v>8</v>
      </c>
      <c r="BW10" s="190">
        <f t="shared" si="36"/>
        <v>2</v>
      </c>
      <c r="BX10" s="119">
        <v>310</v>
      </c>
      <c r="BY10" s="178">
        <v>891200</v>
      </c>
      <c r="BZ10" s="178">
        <f t="shared" si="16"/>
        <v>2874.8387096774195</v>
      </c>
      <c r="CA10" s="178">
        <v>522250</v>
      </c>
      <c r="CB10" s="179">
        <f t="shared" si="17"/>
        <v>1684.6774193548388</v>
      </c>
      <c r="CC10" s="178">
        <v>14850</v>
      </c>
      <c r="CD10" s="178"/>
      <c r="CE10" s="180">
        <f t="shared" si="18"/>
        <v>1428300</v>
      </c>
      <c r="CF10" s="181">
        <f t="shared" si="37"/>
        <v>4607.4193548387093</v>
      </c>
      <c r="CG10" s="181">
        <v>135</v>
      </c>
      <c r="CH10" s="182">
        <f t="shared" si="38"/>
        <v>10580</v>
      </c>
      <c r="CJ10" s="326">
        <v>24.2</v>
      </c>
      <c r="CK10" s="326">
        <v>34</v>
      </c>
      <c r="CL10" s="334">
        <v>3</v>
      </c>
      <c r="CM10" s="334">
        <v>3</v>
      </c>
      <c r="CN10" s="334">
        <v>3</v>
      </c>
      <c r="CO10" s="356">
        <f t="shared" si="19"/>
        <v>3</v>
      </c>
      <c r="CQ10" s="42" t="s">
        <v>177</v>
      </c>
      <c r="CS10" s="1">
        <v>2</v>
      </c>
    </row>
    <row r="11" spans="1:100" ht="23.5" customHeight="1">
      <c r="A11" s="77" t="s">
        <v>9</v>
      </c>
      <c r="B11" s="68">
        <v>3</v>
      </c>
      <c r="C11" s="57">
        <f t="shared" si="0"/>
        <v>240</v>
      </c>
      <c r="D11" s="54">
        <v>125</v>
      </c>
      <c r="E11" s="7">
        <f t="shared" si="1"/>
        <v>412500</v>
      </c>
      <c r="F11" s="54">
        <v>30</v>
      </c>
      <c r="G11" s="7">
        <f t="shared" si="2"/>
        <v>114000</v>
      </c>
      <c r="H11" s="54">
        <v>25</v>
      </c>
      <c r="I11" s="6">
        <f t="shared" si="3"/>
        <v>120000</v>
      </c>
      <c r="J11" s="54">
        <v>60</v>
      </c>
      <c r="K11" s="6">
        <f t="shared" si="4"/>
        <v>120000</v>
      </c>
      <c r="L11" s="6">
        <f t="shared" si="20"/>
        <v>766500</v>
      </c>
      <c r="M11" s="6">
        <f t="shared" si="21"/>
        <v>3193.75</v>
      </c>
      <c r="N11" s="70" t="s">
        <v>94</v>
      </c>
      <c r="O11" s="54">
        <v>160</v>
      </c>
      <c r="P11" s="6"/>
      <c r="Q11" s="76" t="e">
        <f t="shared" si="22"/>
        <v>#DIV/0!</v>
      </c>
      <c r="R11" s="2"/>
      <c r="T11" s="107">
        <v>3300</v>
      </c>
      <c r="U11" s="107">
        <v>3800</v>
      </c>
      <c r="V11" s="107">
        <v>4800</v>
      </c>
      <c r="W11" s="107">
        <v>2000</v>
      </c>
      <c r="X11" s="107"/>
      <c r="Y11" s="77" t="s">
        <v>9</v>
      </c>
      <c r="Z11" s="48">
        <f t="shared" si="5"/>
        <v>3</v>
      </c>
      <c r="AA11" s="57">
        <f t="shared" si="6"/>
        <v>240</v>
      </c>
      <c r="AB11" s="7">
        <f t="shared" si="7"/>
        <v>125</v>
      </c>
      <c r="AC11" s="7">
        <f t="shared" si="8"/>
        <v>212500</v>
      </c>
      <c r="AD11" s="7">
        <f t="shared" si="23"/>
        <v>30</v>
      </c>
      <c r="AE11" s="7">
        <f t="shared" si="9"/>
        <v>66000</v>
      </c>
      <c r="AF11" s="7">
        <f t="shared" si="24"/>
        <v>25</v>
      </c>
      <c r="AG11" s="7">
        <f t="shared" si="10"/>
        <v>55000</v>
      </c>
      <c r="AH11" s="7">
        <f t="shared" si="25"/>
        <v>60</v>
      </c>
      <c r="AI11" s="7">
        <f t="shared" si="11"/>
        <v>84000</v>
      </c>
      <c r="AJ11" s="7">
        <f t="shared" si="26"/>
        <v>417500</v>
      </c>
      <c r="AK11" s="6">
        <f t="shared" si="27"/>
        <v>1739.5833333333333</v>
      </c>
      <c r="AL11" s="70" t="str">
        <f t="shared" si="28"/>
        <v>ON1</v>
      </c>
      <c r="AM11" s="7">
        <f t="shared" si="28"/>
        <v>160</v>
      </c>
      <c r="AN11" s="6">
        <f t="shared" si="28"/>
        <v>0</v>
      </c>
      <c r="AO11" s="76" t="e">
        <f t="shared" si="29"/>
        <v>#DIV/0!</v>
      </c>
      <c r="AP11" s="2"/>
      <c r="AR11" s="107">
        <v>1700</v>
      </c>
      <c r="AS11" s="107">
        <v>2200</v>
      </c>
      <c r="AT11" s="107">
        <v>2200</v>
      </c>
      <c r="AU11" s="107">
        <v>1400</v>
      </c>
      <c r="AV11" s="107"/>
      <c r="AW11" s="77" t="s">
        <v>9</v>
      </c>
      <c r="AX11" s="48">
        <f t="shared" si="30"/>
        <v>3</v>
      </c>
      <c r="AY11" s="57">
        <f t="shared" si="31"/>
        <v>240</v>
      </c>
      <c r="AZ11" s="54">
        <v>10</v>
      </c>
      <c r="BA11" s="7">
        <f t="shared" si="12"/>
        <v>0</v>
      </c>
      <c r="BB11" s="54">
        <v>24</v>
      </c>
      <c r="BC11" s="7">
        <f t="shared" si="13"/>
        <v>0</v>
      </c>
      <c r="BD11" s="54">
        <v>12</v>
      </c>
      <c r="BE11" s="6">
        <f t="shared" si="14"/>
        <v>0</v>
      </c>
      <c r="BF11" s="54"/>
      <c r="BG11" s="6">
        <f t="shared" si="15"/>
        <v>0</v>
      </c>
      <c r="BH11" s="6">
        <f t="shared" si="32"/>
        <v>766500</v>
      </c>
      <c r="BI11" s="6">
        <f t="shared" si="32"/>
        <v>3193.75</v>
      </c>
      <c r="BJ11" s="6">
        <f t="shared" si="33"/>
        <v>417500</v>
      </c>
      <c r="BK11" s="7">
        <f t="shared" si="33"/>
        <v>1739.5833333333333</v>
      </c>
      <c r="BL11" s="101">
        <f t="shared" si="34"/>
        <v>1184000</v>
      </c>
      <c r="BM11" s="90">
        <f t="shared" si="34"/>
        <v>4933.333333333333</v>
      </c>
      <c r="BN11" s="90"/>
      <c r="BO11" s="76" t="e">
        <f t="shared" si="35"/>
        <v>#DIV/0!</v>
      </c>
      <c r="BP11" s="2"/>
      <c r="BR11" s="55"/>
      <c r="BS11" s="55"/>
      <c r="BT11" s="55"/>
      <c r="BU11" s="55"/>
      <c r="BV11" s="173" t="s">
        <v>9</v>
      </c>
      <c r="BW11" s="190">
        <f t="shared" si="36"/>
        <v>3</v>
      </c>
      <c r="BX11" s="119">
        <v>316</v>
      </c>
      <c r="BY11" s="178">
        <v>790400</v>
      </c>
      <c r="BZ11" s="178">
        <f t="shared" si="16"/>
        <v>2501.2658227848101</v>
      </c>
      <c r="CA11" s="178">
        <v>442100</v>
      </c>
      <c r="CB11" s="179">
        <f t="shared" si="17"/>
        <v>1399.0506329113923</v>
      </c>
      <c r="CC11" s="178">
        <v>30250</v>
      </c>
      <c r="CD11" s="178"/>
      <c r="CE11" s="180">
        <f t="shared" si="18"/>
        <v>1262750</v>
      </c>
      <c r="CF11" s="181">
        <f t="shared" si="37"/>
        <v>3996.0443037974683</v>
      </c>
      <c r="CG11" s="181">
        <v>173.5</v>
      </c>
      <c r="CH11" s="182">
        <f t="shared" si="38"/>
        <v>7278.0979827089341</v>
      </c>
      <c r="CJ11" s="326">
        <v>25.6</v>
      </c>
      <c r="CK11" s="326">
        <v>32.200000000000003</v>
      </c>
      <c r="CL11" s="334">
        <v>3</v>
      </c>
      <c r="CM11" s="334">
        <v>3</v>
      </c>
      <c r="CN11" s="334">
        <v>5</v>
      </c>
      <c r="CO11" s="356">
        <f t="shared" si="19"/>
        <v>3.6666666666666665</v>
      </c>
      <c r="CQ11" s="42" t="s">
        <v>178</v>
      </c>
      <c r="CS11" s="1">
        <v>1</v>
      </c>
    </row>
    <row r="12" spans="1:100" ht="23.5" customHeight="1">
      <c r="A12" s="77" t="s">
        <v>10</v>
      </c>
      <c r="B12" s="68">
        <v>4</v>
      </c>
      <c r="C12" s="57">
        <f t="shared" si="0"/>
        <v>235</v>
      </c>
      <c r="D12" s="54">
        <v>125</v>
      </c>
      <c r="E12" s="7">
        <f t="shared" si="1"/>
        <v>412500</v>
      </c>
      <c r="F12" s="54">
        <v>30</v>
      </c>
      <c r="G12" s="7">
        <f t="shared" si="2"/>
        <v>114000</v>
      </c>
      <c r="H12" s="54">
        <v>20</v>
      </c>
      <c r="I12" s="6">
        <f t="shared" si="3"/>
        <v>96000</v>
      </c>
      <c r="J12" s="54">
        <v>60</v>
      </c>
      <c r="K12" s="6">
        <f t="shared" si="4"/>
        <v>120000</v>
      </c>
      <c r="L12" s="6">
        <f t="shared" si="20"/>
        <v>742500</v>
      </c>
      <c r="M12" s="6">
        <f t="shared" si="21"/>
        <v>3159.5744680851062</v>
      </c>
      <c r="N12" s="70" t="s">
        <v>94</v>
      </c>
      <c r="O12" s="54">
        <v>160</v>
      </c>
      <c r="P12" s="6"/>
      <c r="Q12" s="76" t="e">
        <f t="shared" si="22"/>
        <v>#DIV/0!</v>
      </c>
      <c r="R12" s="2"/>
      <c r="T12" s="107">
        <v>3300</v>
      </c>
      <c r="U12" s="107">
        <v>3800</v>
      </c>
      <c r="V12" s="107">
        <v>4800</v>
      </c>
      <c r="W12" s="107">
        <v>2000</v>
      </c>
      <c r="X12" s="107"/>
      <c r="Y12" s="77" t="s">
        <v>10</v>
      </c>
      <c r="Z12" s="48">
        <f t="shared" si="5"/>
        <v>4</v>
      </c>
      <c r="AA12" s="57">
        <f t="shared" si="6"/>
        <v>235</v>
      </c>
      <c r="AB12" s="7">
        <f t="shared" si="7"/>
        <v>125</v>
      </c>
      <c r="AC12" s="7">
        <f t="shared" si="8"/>
        <v>212500</v>
      </c>
      <c r="AD12" s="7">
        <f t="shared" si="23"/>
        <v>30</v>
      </c>
      <c r="AE12" s="7">
        <f t="shared" si="9"/>
        <v>66000</v>
      </c>
      <c r="AF12" s="7">
        <f t="shared" si="24"/>
        <v>20</v>
      </c>
      <c r="AG12" s="7">
        <f t="shared" si="10"/>
        <v>44000</v>
      </c>
      <c r="AH12" s="7">
        <f t="shared" si="25"/>
        <v>60</v>
      </c>
      <c r="AI12" s="7">
        <f t="shared" si="11"/>
        <v>84000</v>
      </c>
      <c r="AJ12" s="7">
        <f t="shared" si="26"/>
        <v>406500</v>
      </c>
      <c r="AK12" s="6">
        <f t="shared" si="27"/>
        <v>1729.7872340425531</v>
      </c>
      <c r="AL12" s="70" t="str">
        <f t="shared" si="28"/>
        <v>ON1</v>
      </c>
      <c r="AM12" s="7">
        <f t="shared" si="28"/>
        <v>160</v>
      </c>
      <c r="AN12" s="6">
        <f t="shared" si="28"/>
        <v>0</v>
      </c>
      <c r="AO12" s="76" t="e">
        <f t="shared" si="29"/>
        <v>#DIV/0!</v>
      </c>
      <c r="AP12" s="2"/>
      <c r="AR12" s="107">
        <v>1700</v>
      </c>
      <c r="AS12" s="107">
        <v>2200</v>
      </c>
      <c r="AT12" s="107">
        <v>2200</v>
      </c>
      <c r="AU12" s="107">
        <v>1400</v>
      </c>
      <c r="AV12" s="107"/>
      <c r="AW12" s="77" t="s">
        <v>10</v>
      </c>
      <c r="AX12" s="48">
        <f t="shared" si="30"/>
        <v>4</v>
      </c>
      <c r="AY12" s="57">
        <f t="shared" si="31"/>
        <v>235</v>
      </c>
      <c r="AZ12" s="54">
        <v>10</v>
      </c>
      <c r="BA12" s="7">
        <f t="shared" si="12"/>
        <v>0</v>
      </c>
      <c r="BB12" s="54">
        <v>24</v>
      </c>
      <c r="BC12" s="7">
        <f t="shared" si="13"/>
        <v>0</v>
      </c>
      <c r="BD12" s="54">
        <v>12</v>
      </c>
      <c r="BE12" s="6">
        <f t="shared" si="14"/>
        <v>0</v>
      </c>
      <c r="BF12" s="54"/>
      <c r="BG12" s="6">
        <f t="shared" si="15"/>
        <v>0</v>
      </c>
      <c r="BH12" s="6">
        <f t="shared" si="32"/>
        <v>742500</v>
      </c>
      <c r="BI12" s="6">
        <f t="shared" si="32"/>
        <v>3159.5744680851062</v>
      </c>
      <c r="BJ12" s="6">
        <f t="shared" si="33"/>
        <v>406500</v>
      </c>
      <c r="BK12" s="7">
        <f t="shared" si="33"/>
        <v>1729.7872340425531</v>
      </c>
      <c r="BL12" s="101">
        <f t="shared" si="34"/>
        <v>1149000</v>
      </c>
      <c r="BM12" s="90">
        <f t="shared" si="34"/>
        <v>4889.3617021276596</v>
      </c>
      <c r="BN12" s="90"/>
      <c r="BO12" s="76" t="e">
        <f t="shared" si="35"/>
        <v>#DIV/0!</v>
      </c>
      <c r="BP12" s="2"/>
      <c r="BR12" s="55"/>
      <c r="BS12" s="55"/>
      <c r="BT12" s="55"/>
      <c r="BU12" s="55"/>
      <c r="BV12" s="173" t="s">
        <v>10</v>
      </c>
      <c r="BW12" s="190">
        <f t="shared" si="36"/>
        <v>4</v>
      </c>
      <c r="BX12" s="119">
        <v>343</v>
      </c>
      <c r="BY12" s="178">
        <v>1098200</v>
      </c>
      <c r="BZ12" s="178">
        <f t="shared" si="16"/>
        <v>3201.7492711370264</v>
      </c>
      <c r="CA12" s="178">
        <v>626650</v>
      </c>
      <c r="CB12" s="179">
        <f t="shared" si="17"/>
        <v>1826.9679300291546</v>
      </c>
      <c r="CC12" s="178">
        <v>14300</v>
      </c>
      <c r="CD12" s="178"/>
      <c r="CE12" s="180">
        <f t="shared" si="18"/>
        <v>1739150</v>
      </c>
      <c r="CF12" s="181">
        <f t="shared" si="37"/>
        <v>5070.408163265306</v>
      </c>
      <c r="CG12" s="181">
        <v>163</v>
      </c>
      <c r="CH12" s="182">
        <f t="shared" si="38"/>
        <v>10669.63190184049</v>
      </c>
      <c r="CJ12" s="326">
        <v>27.1</v>
      </c>
      <c r="CK12" s="326">
        <v>31</v>
      </c>
      <c r="CL12" s="334">
        <v>3</v>
      </c>
      <c r="CM12" s="334">
        <v>3</v>
      </c>
      <c r="CN12" s="334">
        <v>1</v>
      </c>
      <c r="CO12" s="356">
        <f t="shared" si="19"/>
        <v>2.3333333333333335</v>
      </c>
      <c r="CQ12" s="42" t="s">
        <v>183</v>
      </c>
      <c r="CS12" s="1">
        <v>0</v>
      </c>
    </row>
    <row r="13" spans="1:100" ht="23.5" customHeight="1" thickBot="1">
      <c r="A13" s="78" t="s">
        <v>11</v>
      </c>
      <c r="B13" s="68">
        <v>5</v>
      </c>
      <c r="C13" s="57">
        <f t="shared" si="0"/>
        <v>340</v>
      </c>
      <c r="D13" s="54">
        <v>200</v>
      </c>
      <c r="E13" s="7">
        <f t="shared" si="1"/>
        <v>660000</v>
      </c>
      <c r="F13" s="54">
        <v>30</v>
      </c>
      <c r="G13" s="7">
        <f t="shared" si="2"/>
        <v>114000</v>
      </c>
      <c r="H13" s="54">
        <v>30</v>
      </c>
      <c r="I13" s="6">
        <f t="shared" si="3"/>
        <v>144000</v>
      </c>
      <c r="J13" s="54">
        <v>80</v>
      </c>
      <c r="K13" s="6">
        <f t="shared" si="4"/>
        <v>160000</v>
      </c>
      <c r="L13" s="6">
        <f t="shared" si="20"/>
        <v>1078000</v>
      </c>
      <c r="M13" s="6">
        <f t="shared" si="21"/>
        <v>3170.5882352941176</v>
      </c>
      <c r="N13" s="70" t="s">
        <v>92</v>
      </c>
      <c r="O13" s="54">
        <v>180</v>
      </c>
      <c r="P13" s="6"/>
      <c r="Q13" s="76" t="e">
        <f t="shared" si="22"/>
        <v>#DIV/0!</v>
      </c>
      <c r="R13" s="2"/>
      <c r="T13" s="107">
        <v>3300</v>
      </c>
      <c r="U13" s="107">
        <v>3800</v>
      </c>
      <c r="V13" s="107">
        <v>4800</v>
      </c>
      <c r="W13" s="107">
        <v>2000</v>
      </c>
      <c r="X13" s="107"/>
      <c r="Y13" s="78" t="s">
        <v>11</v>
      </c>
      <c r="Z13" s="48">
        <f t="shared" si="5"/>
        <v>5</v>
      </c>
      <c r="AA13" s="57">
        <f t="shared" si="6"/>
        <v>340</v>
      </c>
      <c r="AB13" s="7">
        <f t="shared" si="7"/>
        <v>200</v>
      </c>
      <c r="AC13" s="7">
        <f t="shared" si="8"/>
        <v>340000</v>
      </c>
      <c r="AD13" s="7">
        <f t="shared" si="23"/>
        <v>30</v>
      </c>
      <c r="AE13" s="7">
        <f t="shared" si="9"/>
        <v>66000</v>
      </c>
      <c r="AF13" s="7">
        <f t="shared" si="24"/>
        <v>30</v>
      </c>
      <c r="AG13" s="7">
        <f t="shared" si="10"/>
        <v>66000</v>
      </c>
      <c r="AH13" s="7">
        <f t="shared" si="25"/>
        <v>80</v>
      </c>
      <c r="AI13" s="7">
        <f t="shared" si="11"/>
        <v>112000</v>
      </c>
      <c r="AJ13" s="7">
        <f t="shared" si="26"/>
        <v>584000</v>
      </c>
      <c r="AK13" s="6">
        <f t="shared" si="27"/>
        <v>1717.6470588235295</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5</v>
      </c>
      <c r="AY13" s="57">
        <f t="shared" si="31"/>
        <v>340</v>
      </c>
      <c r="AZ13" s="54">
        <v>10</v>
      </c>
      <c r="BA13" s="7">
        <f t="shared" si="12"/>
        <v>0</v>
      </c>
      <c r="BB13" s="54">
        <v>28</v>
      </c>
      <c r="BC13" s="7">
        <f t="shared" si="13"/>
        <v>0</v>
      </c>
      <c r="BD13" s="54">
        <v>12</v>
      </c>
      <c r="BE13" s="6">
        <f t="shared" si="14"/>
        <v>0</v>
      </c>
      <c r="BF13" s="54"/>
      <c r="BG13" s="6">
        <f t="shared" si="15"/>
        <v>0</v>
      </c>
      <c r="BH13" s="6">
        <f t="shared" si="32"/>
        <v>1078000</v>
      </c>
      <c r="BI13" s="6">
        <f t="shared" si="32"/>
        <v>3170.5882352941176</v>
      </c>
      <c r="BJ13" s="6">
        <f t="shared" si="33"/>
        <v>584000</v>
      </c>
      <c r="BK13" s="7">
        <f t="shared" si="33"/>
        <v>1717.6470588235295</v>
      </c>
      <c r="BL13" s="101">
        <f t="shared" si="34"/>
        <v>1662000</v>
      </c>
      <c r="BM13" s="90">
        <f t="shared" si="34"/>
        <v>4888.2352941176468</v>
      </c>
      <c r="BN13" s="90"/>
      <c r="BO13" s="76" t="e">
        <f t="shared" si="35"/>
        <v>#DIV/0!</v>
      </c>
      <c r="BP13" s="2"/>
      <c r="BR13" s="55"/>
      <c r="BS13" s="55"/>
      <c r="BT13" s="55"/>
      <c r="BU13" s="55"/>
      <c r="BV13" s="183" t="s">
        <v>11</v>
      </c>
      <c r="BW13" s="190">
        <f t="shared" si="36"/>
        <v>5</v>
      </c>
      <c r="BX13" s="119">
        <v>570</v>
      </c>
      <c r="BY13" s="178">
        <v>1661250</v>
      </c>
      <c r="BZ13" s="178">
        <f t="shared" si="16"/>
        <v>2914.4736842105262</v>
      </c>
      <c r="CA13" s="178">
        <v>912750</v>
      </c>
      <c r="CB13" s="179">
        <f t="shared" si="17"/>
        <v>1601.3157894736842</v>
      </c>
      <c r="CC13" s="178">
        <v>64350</v>
      </c>
      <c r="CD13" s="178"/>
      <c r="CE13" s="180">
        <f t="shared" si="18"/>
        <v>2638350</v>
      </c>
      <c r="CF13" s="181">
        <f t="shared" si="37"/>
        <v>4628.6842105263158</v>
      </c>
      <c r="CG13" s="181">
        <v>185.5</v>
      </c>
      <c r="CH13" s="182">
        <f t="shared" si="38"/>
        <v>14222.911051212937</v>
      </c>
      <c r="CJ13" s="327">
        <v>22.9</v>
      </c>
      <c r="CK13" s="327">
        <v>29.4</v>
      </c>
      <c r="CL13" s="358">
        <v>3</v>
      </c>
      <c r="CM13" s="334">
        <v>1</v>
      </c>
      <c r="CN13" s="334">
        <v>3</v>
      </c>
      <c r="CO13" s="357">
        <f t="shared" si="19"/>
        <v>2.3333333333333335</v>
      </c>
      <c r="CQ13" s="1" t="s">
        <v>186</v>
      </c>
    </row>
    <row r="14" spans="1:100" ht="39" customHeight="1" thickTop="1" thickBot="1">
      <c r="A14" s="1513" t="s">
        <v>16</v>
      </c>
      <c r="B14" s="1514"/>
      <c r="C14" s="61">
        <f>SUM(C7:C13)</f>
        <v>1295</v>
      </c>
      <c r="D14" s="61">
        <f>SUM(D7:D13)</f>
        <v>700</v>
      </c>
      <c r="E14" s="61">
        <f t="shared" ref="E14:J14" si="39">SUM(E7:E13)</f>
        <v>2310000</v>
      </c>
      <c r="F14" s="61">
        <f t="shared" si="39"/>
        <v>150</v>
      </c>
      <c r="G14" s="61">
        <f t="shared" si="39"/>
        <v>570000</v>
      </c>
      <c r="H14" s="61">
        <f t="shared" si="39"/>
        <v>125</v>
      </c>
      <c r="I14" s="61">
        <f t="shared" si="39"/>
        <v>600000</v>
      </c>
      <c r="J14" s="61">
        <f t="shared" si="39"/>
        <v>320</v>
      </c>
      <c r="K14" s="61">
        <f>SUM(K7:K13)</f>
        <v>640000</v>
      </c>
      <c r="L14" s="61">
        <f>SUM(L7:L13)</f>
        <v>4120000</v>
      </c>
      <c r="M14" s="61">
        <f>L14/C14</f>
        <v>3181.4671814671815</v>
      </c>
      <c r="N14" s="86"/>
      <c r="O14" s="61">
        <f>SUM(O7:O13)</f>
        <v>820</v>
      </c>
      <c r="P14" s="61">
        <f>SUM(P7:P13)</f>
        <v>0</v>
      </c>
      <c r="Q14" s="76" t="e">
        <f t="shared" si="22"/>
        <v>#DIV/0!</v>
      </c>
      <c r="R14" s="45"/>
      <c r="T14" s="105" t="s">
        <v>48</v>
      </c>
      <c r="U14" s="108" t="e">
        <f>C14/W14</f>
        <v>#DIV/0!</v>
      </c>
      <c r="V14" s="106" t="s">
        <v>49</v>
      </c>
      <c r="W14" s="114">
        <v>0</v>
      </c>
      <c r="Y14" s="1513" t="s">
        <v>16</v>
      </c>
      <c r="Z14" s="1514"/>
      <c r="AA14" s="88">
        <f>SUM(AA7:AA13)</f>
        <v>1295</v>
      </c>
      <c r="AB14" s="88">
        <f>SUM(AB7:AB13)</f>
        <v>700</v>
      </c>
      <c r="AC14" s="88">
        <f t="shared" ref="AC14:AH14" si="40">SUM(AC7:AC13)</f>
        <v>1190000</v>
      </c>
      <c r="AD14" s="88">
        <f t="shared" si="40"/>
        <v>150</v>
      </c>
      <c r="AE14" s="88">
        <f t="shared" si="40"/>
        <v>330000</v>
      </c>
      <c r="AF14" s="88">
        <f t="shared" si="40"/>
        <v>125</v>
      </c>
      <c r="AG14" s="88">
        <f t="shared" si="40"/>
        <v>275000</v>
      </c>
      <c r="AH14" s="88">
        <f t="shared" si="40"/>
        <v>320</v>
      </c>
      <c r="AI14" s="88">
        <f>SUM(AI7:AI13)</f>
        <v>448000</v>
      </c>
      <c r="AJ14" s="88">
        <f>SUM(AJ7:AJ13)</f>
        <v>2243000</v>
      </c>
      <c r="AK14" s="61">
        <f>AJ14/AA14</f>
        <v>1732.0463320463321</v>
      </c>
      <c r="AL14" s="86"/>
      <c r="AM14" s="61">
        <f>SUM(AM7:AM13)</f>
        <v>820</v>
      </c>
      <c r="AN14" s="61">
        <f>SUM(AN7:AN13)</f>
        <v>0</v>
      </c>
      <c r="AO14" s="76" t="e">
        <f>(AJ14+BH14)/AN14</f>
        <v>#DIV/0!</v>
      </c>
      <c r="AP14" s="45"/>
      <c r="AR14" s="105" t="s">
        <v>48</v>
      </c>
      <c r="AS14" s="108" t="e">
        <f>AA14/AU14</f>
        <v>#DIV/0!</v>
      </c>
      <c r="AT14" s="106" t="s">
        <v>49</v>
      </c>
      <c r="AU14" s="105">
        <f>W14</f>
        <v>0</v>
      </c>
      <c r="AW14" s="1513" t="s">
        <v>16</v>
      </c>
      <c r="AX14" s="1514"/>
      <c r="AY14" s="57">
        <f t="shared" si="31"/>
        <v>1295</v>
      </c>
      <c r="AZ14" s="61">
        <f>SUM(AZ7:AZ13)</f>
        <v>84</v>
      </c>
      <c r="BA14" s="61">
        <f t="shared" ref="BA14:BF14" si="41">SUM(BA7:BA13)</f>
        <v>0</v>
      </c>
      <c r="BB14" s="61">
        <f t="shared" si="41"/>
        <v>120</v>
      </c>
      <c r="BC14" s="61">
        <f t="shared" si="41"/>
        <v>0</v>
      </c>
      <c r="BD14" s="61">
        <f t="shared" si="41"/>
        <v>60</v>
      </c>
      <c r="BE14" s="61">
        <f t="shared" si="41"/>
        <v>0</v>
      </c>
      <c r="BF14" s="61">
        <f t="shared" si="41"/>
        <v>0</v>
      </c>
      <c r="BG14" s="61">
        <f>SUM(BG7:BG13)</f>
        <v>0</v>
      </c>
      <c r="BH14" s="6">
        <f t="shared" si="32"/>
        <v>4120000</v>
      </c>
      <c r="BI14" s="6">
        <f>M14</f>
        <v>3181.4671814671815</v>
      </c>
      <c r="BJ14" s="6">
        <f t="shared" si="33"/>
        <v>2243000</v>
      </c>
      <c r="BK14" s="7">
        <f>AK14</f>
        <v>1732.0463320463321</v>
      </c>
      <c r="BL14" s="101">
        <f>SUM(BL7:BL13)</f>
        <v>6363000</v>
      </c>
      <c r="BM14" s="90">
        <f>BI14+BK14</f>
        <v>4913.5135135135133</v>
      </c>
      <c r="BN14" s="91"/>
      <c r="BO14" s="76" t="e">
        <f t="shared" si="35"/>
        <v>#DIV/0!</v>
      </c>
      <c r="BP14" s="45"/>
      <c r="BR14" s="42" t="s">
        <v>48</v>
      </c>
      <c r="BS14" s="59" t="e">
        <f>AY14/BU14</f>
        <v>#DIV/0!</v>
      </c>
      <c r="BT14" s="60" t="s">
        <v>49</v>
      </c>
      <c r="BU14" s="42">
        <f>W14</f>
        <v>0</v>
      </c>
      <c r="BV14" s="1515" t="s">
        <v>16</v>
      </c>
      <c r="BW14" s="1486"/>
      <c r="BX14" s="180">
        <f>SUM(BX7:BX13)</f>
        <v>1881</v>
      </c>
      <c r="BY14" s="180">
        <f>SUM(BY7:BY13)</f>
        <v>5438100</v>
      </c>
      <c r="BZ14" s="180">
        <f t="shared" si="16"/>
        <v>2891.068580542265</v>
      </c>
      <c r="CA14" s="180">
        <f>SUM(CA7:CA13)</f>
        <v>3064250</v>
      </c>
      <c r="CB14" s="119">
        <f t="shared" si="17"/>
        <v>1629.0536948431686</v>
      </c>
      <c r="CC14" s="180">
        <f>SUM(CC7:CC13)</f>
        <v>149050</v>
      </c>
      <c r="CD14" s="180"/>
      <c r="CE14" s="180">
        <f t="shared" si="18"/>
        <v>8651400</v>
      </c>
      <c r="CF14" s="186">
        <f>CE14/BX14</f>
        <v>4599.3620414673051</v>
      </c>
      <c r="CG14" s="186">
        <f>SUM(CG7:CG13)</f>
        <v>813.5</v>
      </c>
      <c r="CH14" s="182">
        <f t="shared" si="38"/>
        <v>10634.78795328826</v>
      </c>
      <c r="CI14" s="340">
        <v>5</v>
      </c>
      <c r="CJ14" s="392">
        <f>SUM(CJ7:CJ13)/CI14</f>
        <v>24.26</v>
      </c>
      <c r="CK14" s="395">
        <f>SUM(CK7:CK13)/CI14</f>
        <v>31.540000000000003</v>
      </c>
      <c r="CL14" s="403">
        <f>SUM(CL7:CL13)/CI14</f>
        <v>3.4</v>
      </c>
      <c r="CM14" s="403">
        <f>SUM(CM7:CM13)/CI14</f>
        <v>2.6</v>
      </c>
      <c r="CN14" s="403">
        <f>SUM(CN7:CN13)/CI14</f>
        <v>3.4</v>
      </c>
      <c r="CO14" s="404">
        <f t="shared" si="19"/>
        <v>3.1333333333333333</v>
      </c>
      <c r="CP14" s="340">
        <v>11</v>
      </c>
      <c r="CQ14" s="1457">
        <f>CE14/CI14</f>
        <v>1730280</v>
      </c>
      <c r="CR14" s="1458"/>
      <c r="CS14" s="1458"/>
      <c r="CT14" s="1458"/>
      <c r="CU14" s="1459"/>
      <c r="CV14" s="368" t="s">
        <v>197</v>
      </c>
    </row>
    <row r="15" spans="1:100"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3"/>
      <c r="CJ15" s="1420" t="str">
        <f>BV15</f>
        <v>2nd week</v>
      </c>
      <c r="CK15" s="1420"/>
      <c r="CL15" s="1420"/>
      <c r="CM15" s="1420"/>
      <c r="CN15" s="1420"/>
      <c r="CO15" s="1420"/>
    </row>
    <row r="16" spans="1:100"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c r="CE16" s="174" t="s">
        <v>126</v>
      </c>
      <c r="CF16" s="175" t="s">
        <v>77</v>
      </c>
      <c r="CG16" s="175" t="s">
        <v>129</v>
      </c>
      <c r="CH16" s="176" t="s">
        <v>128</v>
      </c>
      <c r="CJ16" s="331" t="s">
        <v>172</v>
      </c>
      <c r="CK16" s="332" t="s">
        <v>173</v>
      </c>
      <c r="CL16" s="65" t="s">
        <v>174</v>
      </c>
      <c r="CM16" s="65" t="s">
        <v>175</v>
      </c>
      <c r="CN16" s="65" t="s">
        <v>176</v>
      </c>
      <c r="CO16" s="333" t="s">
        <v>184</v>
      </c>
      <c r="CQ16" s="1" t="s">
        <v>179</v>
      </c>
      <c r="CS16" s="46" t="s">
        <v>182</v>
      </c>
    </row>
    <row r="17" spans="1:100" ht="23.5" customHeight="1">
      <c r="A17" s="75" t="s">
        <v>5</v>
      </c>
      <c r="B17" s="68">
        <v>6</v>
      </c>
      <c r="C17" s="57">
        <f t="shared" ref="C17:C23" si="42">D17+F17+H17+J17</f>
        <v>315</v>
      </c>
      <c r="D17" s="54">
        <v>200</v>
      </c>
      <c r="E17" s="7">
        <f t="shared" ref="E17:E23" si="43">D17*T17</f>
        <v>660000</v>
      </c>
      <c r="F17" s="54">
        <v>30</v>
      </c>
      <c r="G17" s="7">
        <f t="shared" ref="G17:G23" si="44">F17*U17</f>
        <v>114000</v>
      </c>
      <c r="H17" s="54">
        <v>25</v>
      </c>
      <c r="I17" s="6">
        <f t="shared" ref="I17:I23" si="45">H17*V17</f>
        <v>120000</v>
      </c>
      <c r="J17" s="54">
        <v>60</v>
      </c>
      <c r="K17" s="6">
        <f t="shared" ref="K17:K23" si="46">J17*W17</f>
        <v>120000</v>
      </c>
      <c r="L17" s="6">
        <f>E17+G17+I17+K17</f>
        <v>1014000</v>
      </c>
      <c r="M17" s="6">
        <f>L17/C17</f>
        <v>3219.0476190476193</v>
      </c>
      <c r="N17" s="70" t="s">
        <v>92</v>
      </c>
      <c r="O17" s="54">
        <v>180</v>
      </c>
      <c r="P17" s="54"/>
      <c r="Q17" s="76" t="e">
        <f>L17/P17</f>
        <v>#DIV/0!</v>
      </c>
      <c r="R17" s="2"/>
      <c r="T17" s="107">
        <v>3300</v>
      </c>
      <c r="U17" s="107">
        <v>3800</v>
      </c>
      <c r="V17" s="107">
        <v>4800</v>
      </c>
      <c r="W17" s="107">
        <v>2000</v>
      </c>
      <c r="X17" s="107"/>
      <c r="Y17" s="75" t="s">
        <v>5</v>
      </c>
      <c r="Z17" s="48">
        <f t="shared" ref="Z17:Z23" si="47">B17</f>
        <v>6</v>
      </c>
      <c r="AA17" s="57">
        <f t="shared" ref="AA17:AA23" si="48">AB17+AD17+AF17+AH17</f>
        <v>315</v>
      </c>
      <c r="AB17" s="7">
        <f t="shared" ref="AB17:AB23" si="49">D17</f>
        <v>200</v>
      </c>
      <c r="AC17" s="7">
        <f t="shared" ref="AC17:AC23" si="50">AB17*AR17</f>
        <v>340000</v>
      </c>
      <c r="AD17" s="7">
        <f>F17</f>
        <v>30</v>
      </c>
      <c r="AE17" s="7">
        <f t="shared" ref="AE17:AE23" si="51">AD17*AS17</f>
        <v>66000</v>
      </c>
      <c r="AF17" s="7">
        <f>H17</f>
        <v>25</v>
      </c>
      <c r="AG17" s="7">
        <f t="shared" ref="AG17:AG23" si="52">AF17*AT17</f>
        <v>55000</v>
      </c>
      <c r="AH17" s="7">
        <f>J17</f>
        <v>60</v>
      </c>
      <c r="AI17" s="7">
        <f t="shared" ref="AI17:AI23" si="53">AH17*AU17</f>
        <v>84000</v>
      </c>
      <c r="AJ17" s="7">
        <f>AC17+AE17+AG17+AI17</f>
        <v>545000</v>
      </c>
      <c r="AK17" s="6">
        <f>AJ17/AA17</f>
        <v>1730.1587301587301</v>
      </c>
      <c r="AL17" s="70" t="str">
        <f>N17</f>
        <v>TOP1</v>
      </c>
      <c r="AM17" s="7">
        <f>O17</f>
        <v>180</v>
      </c>
      <c r="AN17" s="6">
        <f>P17</f>
        <v>0</v>
      </c>
      <c r="AO17" s="76" t="e">
        <f>(AJ17+BH17)/AN17</f>
        <v>#DIV/0!</v>
      </c>
      <c r="AP17" s="2"/>
      <c r="AR17" s="107">
        <v>1700</v>
      </c>
      <c r="AS17" s="107">
        <v>2200</v>
      </c>
      <c r="AT17" s="107">
        <v>2200</v>
      </c>
      <c r="AU17" s="107">
        <v>1400</v>
      </c>
      <c r="AV17" s="107"/>
      <c r="AW17" s="75" t="s">
        <v>5</v>
      </c>
      <c r="AX17" s="48">
        <f>B17</f>
        <v>6</v>
      </c>
      <c r="AY17" s="57">
        <f>C17</f>
        <v>315</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1014000</v>
      </c>
      <c r="BI17" s="6">
        <f>M17</f>
        <v>3219.0476190476193</v>
      </c>
      <c r="BJ17" s="6">
        <f>AJ17</f>
        <v>545000</v>
      </c>
      <c r="BK17" s="7">
        <f>AK17</f>
        <v>1730.1587301587301</v>
      </c>
      <c r="BL17" s="101">
        <f>BH17+BJ17</f>
        <v>1559000</v>
      </c>
      <c r="BM17" s="90">
        <f>BI17+BK17</f>
        <v>4949.2063492063498</v>
      </c>
      <c r="BN17" s="90"/>
      <c r="BO17" s="76" t="e">
        <f>Q17+AO17</f>
        <v>#DIV/0!</v>
      </c>
      <c r="BP17" s="2"/>
      <c r="BR17" s="55"/>
      <c r="BS17" s="55"/>
      <c r="BT17" s="55"/>
      <c r="BU17" s="55"/>
      <c r="BV17" s="177" t="s">
        <v>5</v>
      </c>
      <c r="BW17" s="190">
        <f>AX17</f>
        <v>6</v>
      </c>
      <c r="BX17" s="119">
        <v>288</v>
      </c>
      <c r="BY17" s="178">
        <v>735050</v>
      </c>
      <c r="BZ17" s="178">
        <f t="shared" ref="BZ17:BZ24" si="58">BY17/BX17</f>
        <v>2552.2569444444443</v>
      </c>
      <c r="CA17" s="178">
        <v>368900</v>
      </c>
      <c r="CB17" s="179">
        <f t="shared" ref="CB17:CB24" si="59">CA17/BX17</f>
        <v>1280.9027777777778</v>
      </c>
      <c r="CC17" s="178">
        <v>3850</v>
      </c>
      <c r="CD17" s="178"/>
      <c r="CE17" s="180">
        <f t="shared" ref="CE17:CE24" si="60">BY17+CA17+CC17</f>
        <v>1107800</v>
      </c>
      <c r="CF17" s="181">
        <f>CE17/BX17</f>
        <v>3846.5277777777778</v>
      </c>
      <c r="CG17" s="181">
        <v>187.5</v>
      </c>
      <c r="CH17" s="182">
        <f>CE17/CG17</f>
        <v>5908.2666666666664</v>
      </c>
      <c r="CJ17" s="326">
        <v>22.2</v>
      </c>
      <c r="CK17" s="326">
        <v>25.7</v>
      </c>
      <c r="CL17" s="334">
        <v>1</v>
      </c>
      <c r="CM17" s="334">
        <v>3</v>
      </c>
      <c r="CN17" s="334">
        <v>1</v>
      </c>
      <c r="CO17" s="356">
        <f>SUM(CL17:CN17)/3</f>
        <v>1.6666666666666667</v>
      </c>
      <c r="CQ17" s="355" t="s">
        <v>180</v>
      </c>
      <c r="CR17" s="3"/>
      <c r="CS17" s="354">
        <v>5</v>
      </c>
    </row>
    <row r="18" spans="1:100" ht="23.5" customHeight="1">
      <c r="A18" s="77" t="s">
        <v>6</v>
      </c>
      <c r="B18" s="68">
        <v>7</v>
      </c>
      <c r="C18" s="57">
        <f t="shared" si="42"/>
        <v>265</v>
      </c>
      <c r="D18" s="54">
        <v>150</v>
      </c>
      <c r="E18" s="7">
        <f t="shared" si="43"/>
        <v>495000</v>
      </c>
      <c r="F18" s="54">
        <v>30</v>
      </c>
      <c r="G18" s="7">
        <f t="shared" si="44"/>
        <v>114000</v>
      </c>
      <c r="H18" s="54">
        <v>25</v>
      </c>
      <c r="I18" s="6">
        <f t="shared" si="45"/>
        <v>120000</v>
      </c>
      <c r="J18" s="54">
        <v>60</v>
      </c>
      <c r="K18" s="6">
        <f t="shared" si="46"/>
        <v>120000</v>
      </c>
      <c r="L18" s="6">
        <f t="shared" ref="L18:L23" si="61">E18+G18+I18+K18</f>
        <v>849000</v>
      </c>
      <c r="M18" s="6">
        <f t="shared" ref="M18:M23" si="62">L18/C18</f>
        <v>3203.7735849056603</v>
      </c>
      <c r="N18" s="70" t="s">
        <v>94</v>
      </c>
      <c r="O18" s="54">
        <v>160</v>
      </c>
      <c r="P18" s="54"/>
      <c r="Q18" s="76" t="e">
        <f t="shared" ref="Q18:Q24" si="63">L18/P18</f>
        <v>#DIV/0!</v>
      </c>
      <c r="R18" s="2"/>
      <c r="T18" s="107">
        <v>3300</v>
      </c>
      <c r="U18" s="107">
        <v>3800</v>
      </c>
      <c r="V18" s="107">
        <v>4800</v>
      </c>
      <c r="W18" s="107">
        <v>2000</v>
      </c>
      <c r="X18" s="107"/>
      <c r="Y18" s="77" t="s">
        <v>6</v>
      </c>
      <c r="Z18" s="48">
        <f t="shared" si="47"/>
        <v>7</v>
      </c>
      <c r="AA18" s="57">
        <f t="shared" si="48"/>
        <v>265</v>
      </c>
      <c r="AB18" s="7">
        <f t="shared" si="49"/>
        <v>150</v>
      </c>
      <c r="AC18" s="7">
        <f t="shared" si="50"/>
        <v>255000</v>
      </c>
      <c r="AD18" s="7">
        <f t="shared" ref="AD18:AD23" si="64">F18</f>
        <v>30</v>
      </c>
      <c r="AE18" s="7">
        <f t="shared" si="51"/>
        <v>66000</v>
      </c>
      <c r="AF18" s="7">
        <f t="shared" ref="AF18:AF23" si="65">H18</f>
        <v>25</v>
      </c>
      <c r="AG18" s="7">
        <f t="shared" si="52"/>
        <v>55000</v>
      </c>
      <c r="AH18" s="7">
        <f t="shared" ref="AH18:AH23" si="66">J18</f>
        <v>60</v>
      </c>
      <c r="AI18" s="7">
        <f t="shared" si="53"/>
        <v>84000</v>
      </c>
      <c r="AJ18" s="7">
        <f t="shared" ref="AJ18:AJ23" si="67">AC18+AE18+AG18+AI18</f>
        <v>460000</v>
      </c>
      <c r="AK18" s="6">
        <f t="shared" ref="AK18:AK23" si="68">AJ18/AA18</f>
        <v>1735.8490566037735</v>
      </c>
      <c r="AL18" s="70" t="str">
        <f t="shared" ref="AL18:AN23" si="69">N18</f>
        <v>ON1</v>
      </c>
      <c r="AM18" s="7">
        <f t="shared" si="69"/>
        <v>160</v>
      </c>
      <c r="AN18" s="6">
        <f t="shared" si="69"/>
        <v>0</v>
      </c>
      <c r="AO18" s="76" t="e">
        <f t="shared" ref="AO18:AO23" si="70">(AJ18+BH18)/AN18</f>
        <v>#DIV/0!</v>
      </c>
      <c r="AP18" s="2"/>
      <c r="AR18" s="107">
        <v>1700</v>
      </c>
      <c r="AS18" s="107">
        <v>2200</v>
      </c>
      <c r="AT18" s="107">
        <v>2200</v>
      </c>
      <c r="AU18" s="107">
        <v>1400</v>
      </c>
      <c r="AV18" s="107"/>
      <c r="AW18" s="77" t="s">
        <v>6</v>
      </c>
      <c r="AX18" s="48">
        <f t="shared" ref="AX18:AX23" si="71">B18</f>
        <v>7</v>
      </c>
      <c r="AY18" s="57">
        <f t="shared" ref="AY18:AY24" si="72">C18</f>
        <v>265</v>
      </c>
      <c r="AZ18" s="54">
        <v>22</v>
      </c>
      <c r="BA18" s="7">
        <f t="shared" si="54"/>
        <v>0</v>
      </c>
      <c r="BB18" s="54">
        <v>10</v>
      </c>
      <c r="BC18" s="7">
        <f t="shared" si="55"/>
        <v>0</v>
      </c>
      <c r="BD18" s="54">
        <v>6</v>
      </c>
      <c r="BE18" s="6">
        <f t="shared" si="56"/>
        <v>0</v>
      </c>
      <c r="BF18" s="54"/>
      <c r="BG18" s="6">
        <f t="shared" si="57"/>
        <v>0</v>
      </c>
      <c r="BH18" s="6">
        <f t="shared" ref="BH18:BI24" si="73">L18</f>
        <v>849000</v>
      </c>
      <c r="BI18" s="6">
        <f t="shared" si="73"/>
        <v>3203.7735849056603</v>
      </c>
      <c r="BJ18" s="6">
        <f t="shared" ref="BJ18:BK24" si="74">AJ18</f>
        <v>460000</v>
      </c>
      <c r="BK18" s="7">
        <f t="shared" si="74"/>
        <v>1735.8490566037735</v>
      </c>
      <c r="BL18" s="101">
        <f t="shared" ref="BL18:BM23" si="75">BH18+BJ18</f>
        <v>1309000</v>
      </c>
      <c r="BM18" s="90">
        <f t="shared" si="75"/>
        <v>4939.6226415094334</v>
      </c>
      <c r="BN18" s="90"/>
      <c r="BO18" s="76" t="e">
        <f t="shared" ref="BO18:BO24" si="76">Q18+AO18</f>
        <v>#DIV/0!</v>
      </c>
      <c r="BP18" s="2"/>
      <c r="BR18" s="55"/>
      <c r="BS18" s="55"/>
      <c r="BT18" s="55"/>
      <c r="BU18" s="55"/>
      <c r="BV18" s="173" t="s">
        <v>6</v>
      </c>
      <c r="BW18" s="190">
        <f t="shared" ref="BW18:BW23" si="77">AX18</f>
        <v>7</v>
      </c>
      <c r="BX18" s="119">
        <v>322</v>
      </c>
      <c r="BY18" s="178">
        <v>941600</v>
      </c>
      <c r="BZ18" s="178">
        <f t="shared" si="58"/>
        <v>2924.2236024844719</v>
      </c>
      <c r="CA18" s="178">
        <v>478900</v>
      </c>
      <c r="CB18" s="179">
        <f t="shared" si="59"/>
        <v>1487.2670807453417</v>
      </c>
      <c r="CC18" s="178">
        <v>20900</v>
      </c>
      <c r="CD18" s="178"/>
      <c r="CE18" s="180">
        <f t="shared" si="60"/>
        <v>1441400</v>
      </c>
      <c r="CF18" s="181">
        <f t="shared" ref="CF18:CF23" si="78">CE18/BX18</f>
        <v>4476.3975155279504</v>
      </c>
      <c r="CG18" s="181">
        <v>163</v>
      </c>
      <c r="CH18" s="182">
        <f t="shared" ref="CH18:CH24" si="79">CE18/CG18</f>
        <v>8842.9447852760732</v>
      </c>
      <c r="CJ18" s="326">
        <v>19.7</v>
      </c>
      <c r="CK18" s="326">
        <v>26.1</v>
      </c>
      <c r="CL18" s="334">
        <v>3</v>
      </c>
      <c r="CM18" s="334">
        <v>3</v>
      </c>
      <c r="CN18" s="334">
        <v>3</v>
      </c>
      <c r="CO18" s="356">
        <f t="shared" ref="CO18:CO23" si="80">SUM(CL18:CN18)/3</f>
        <v>3</v>
      </c>
      <c r="CQ18" s="42" t="s">
        <v>181</v>
      </c>
      <c r="CS18" s="1">
        <v>4</v>
      </c>
    </row>
    <row r="19" spans="1:100" ht="23.5" customHeight="1">
      <c r="A19" s="77" t="s">
        <v>7</v>
      </c>
      <c r="B19" s="68">
        <v>8</v>
      </c>
      <c r="C19" s="57">
        <f t="shared" si="42"/>
        <v>265</v>
      </c>
      <c r="D19" s="54">
        <v>150</v>
      </c>
      <c r="E19" s="7">
        <f t="shared" si="43"/>
        <v>495000</v>
      </c>
      <c r="F19" s="54">
        <v>30</v>
      </c>
      <c r="G19" s="7">
        <f t="shared" si="44"/>
        <v>114000</v>
      </c>
      <c r="H19" s="54">
        <v>25</v>
      </c>
      <c r="I19" s="6">
        <f t="shared" si="45"/>
        <v>120000</v>
      </c>
      <c r="J19" s="54">
        <v>60</v>
      </c>
      <c r="K19" s="6">
        <f t="shared" si="46"/>
        <v>120000</v>
      </c>
      <c r="L19" s="6">
        <f t="shared" si="61"/>
        <v>849000</v>
      </c>
      <c r="M19" s="6">
        <f t="shared" si="62"/>
        <v>3203.7735849056603</v>
      </c>
      <c r="N19" s="70" t="s">
        <v>94</v>
      </c>
      <c r="O19" s="54">
        <v>160</v>
      </c>
      <c r="P19" s="54"/>
      <c r="Q19" s="76" t="e">
        <f t="shared" si="63"/>
        <v>#DIV/0!</v>
      </c>
      <c r="R19" s="2"/>
      <c r="T19" s="107">
        <v>3300</v>
      </c>
      <c r="U19" s="107">
        <v>3800</v>
      </c>
      <c r="V19" s="107">
        <v>4800</v>
      </c>
      <c r="W19" s="107">
        <v>2000</v>
      </c>
      <c r="X19" s="107"/>
      <c r="Y19" s="77" t="s">
        <v>7</v>
      </c>
      <c r="Z19" s="48">
        <f t="shared" si="47"/>
        <v>8</v>
      </c>
      <c r="AA19" s="57">
        <f t="shared" si="48"/>
        <v>265</v>
      </c>
      <c r="AB19" s="7">
        <f t="shared" si="49"/>
        <v>150</v>
      </c>
      <c r="AC19" s="7">
        <f t="shared" si="50"/>
        <v>255000</v>
      </c>
      <c r="AD19" s="7">
        <f t="shared" si="64"/>
        <v>30</v>
      </c>
      <c r="AE19" s="7">
        <f t="shared" si="51"/>
        <v>66000</v>
      </c>
      <c r="AF19" s="7">
        <f t="shared" si="65"/>
        <v>25</v>
      </c>
      <c r="AG19" s="7">
        <f t="shared" si="52"/>
        <v>55000</v>
      </c>
      <c r="AH19" s="7">
        <f t="shared" si="66"/>
        <v>60</v>
      </c>
      <c r="AI19" s="7">
        <f t="shared" si="53"/>
        <v>84000</v>
      </c>
      <c r="AJ19" s="7">
        <f t="shared" si="67"/>
        <v>460000</v>
      </c>
      <c r="AK19" s="6">
        <f t="shared" si="68"/>
        <v>1735.8490566037735</v>
      </c>
      <c r="AL19" s="70" t="str">
        <f t="shared" si="69"/>
        <v>ON1</v>
      </c>
      <c r="AM19" s="7">
        <f t="shared" si="69"/>
        <v>160</v>
      </c>
      <c r="AN19" s="6">
        <f t="shared" si="69"/>
        <v>0</v>
      </c>
      <c r="AO19" s="76" t="e">
        <f t="shared" si="70"/>
        <v>#DIV/0!</v>
      </c>
      <c r="AP19" s="2"/>
      <c r="AR19" s="107">
        <v>1700</v>
      </c>
      <c r="AS19" s="107">
        <v>2200</v>
      </c>
      <c r="AT19" s="107">
        <v>2200</v>
      </c>
      <c r="AU19" s="107">
        <v>1400</v>
      </c>
      <c r="AV19" s="107"/>
      <c r="AW19" s="77" t="s">
        <v>7</v>
      </c>
      <c r="AX19" s="48">
        <f t="shared" si="71"/>
        <v>8</v>
      </c>
      <c r="AY19" s="57">
        <f t="shared" si="72"/>
        <v>265</v>
      </c>
      <c r="AZ19" s="54">
        <v>22</v>
      </c>
      <c r="BA19" s="7">
        <f t="shared" si="54"/>
        <v>0</v>
      </c>
      <c r="BB19" s="54">
        <v>10</v>
      </c>
      <c r="BC19" s="7">
        <f t="shared" si="55"/>
        <v>0</v>
      </c>
      <c r="BD19" s="54">
        <v>6</v>
      </c>
      <c r="BE19" s="6">
        <f t="shared" si="56"/>
        <v>0</v>
      </c>
      <c r="BF19" s="54"/>
      <c r="BG19" s="6">
        <f t="shared" si="57"/>
        <v>0</v>
      </c>
      <c r="BH19" s="6">
        <f t="shared" si="73"/>
        <v>849000</v>
      </c>
      <c r="BI19" s="6">
        <f t="shared" si="73"/>
        <v>3203.7735849056603</v>
      </c>
      <c r="BJ19" s="6">
        <f t="shared" si="74"/>
        <v>460000</v>
      </c>
      <c r="BK19" s="7">
        <f t="shared" si="74"/>
        <v>1735.8490566037735</v>
      </c>
      <c r="BL19" s="101">
        <f t="shared" si="75"/>
        <v>1309000</v>
      </c>
      <c r="BM19" s="90">
        <f t="shared" si="75"/>
        <v>4939.6226415094334</v>
      </c>
      <c r="BN19" s="90"/>
      <c r="BO19" s="76" t="e">
        <f t="shared" si="76"/>
        <v>#DIV/0!</v>
      </c>
      <c r="BP19" s="2"/>
      <c r="BR19" s="55"/>
      <c r="BS19" s="55"/>
      <c r="BT19" s="55"/>
      <c r="BU19" s="55"/>
      <c r="BV19" s="173" t="s">
        <v>7</v>
      </c>
      <c r="BW19" s="190">
        <f t="shared" si="77"/>
        <v>8</v>
      </c>
      <c r="BX19" s="119">
        <v>376</v>
      </c>
      <c r="BY19" s="178">
        <v>1277000</v>
      </c>
      <c r="BZ19" s="178">
        <f t="shared" si="58"/>
        <v>3396.2765957446809</v>
      </c>
      <c r="CA19" s="178">
        <v>652650</v>
      </c>
      <c r="CB19" s="179">
        <f t="shared" si="59"/>
        <v>1735.7712765957447</v>
      </c>
      <c r="CC19" s="178">
        <v>25300</v>
      </c>
      <c r="CD19" s="178"/>
      <c r="CE19" s="180">
        <f t="shared" si="60"/>
        <v>1954950</v>
      </c>
      <c r="CF19" s="181">
        <f t="shared" si="78"/>
        <v>5199.3351063829787</v>
      </c>
      <c r="CG19" s="181">
        <v>165</v>
      </c>
      <c r="CH19" s="182">
        <f t="shared" si="79"/>
        <v>11848.181818181818</v>
      </c>
      <c r="CJ19" s="326">
        <v>23.3</v>
      </c>
      <c r="CK19" s="326">
        <v>27.7</v>
      </c>
      <c r="CL19" s="334">
        <v>1</v>
      </c>
      <c r="CM19" s="334">
        <v>1</v>
      </c>
      <c r="CN19" s="334">
        <v>5</v>
      </c>
      <c r="CO19" s="356">
        <f t="shared" si="80"/>
        <v>2.3333333333333335</v>
      </c>
      <c r="CQ19" s="42" t="s">
        <v>185</v>
      </c>
      <c r="CS19" s="1">
        <v>3</v>
      </c>
    </row>
    <row r="20" spans="1:100" ht="23.5" customHeight="1">
      <c r="A20" s="77" t="s">
        <v>8</v>
      </c>
      <c r="B20" s="68">
        <v>9</v>
      </c>
      <c r="C20" s="57">
        <f t="shared" si="42"/>
        <v>265</v>
      </c>
      <c r="D20" s="54">
        <v>150</v>
      </c>
      <c r="E20" s="7">
        <f t="shared" si="43"/>
        <v>495000</v>
      </c>
      <c r="F20" s="54">
        <v>30</v>
      </c>
      <c r="G20" s="7">
        <f t="shared" si="44"/>
        <v>114000</v>
      </c>
      <c r="H20" s="54">
        <v>25</v>
      </c>
      <c r="I20" s="6">
        <f t="shared" si="45"/>
        <v>120000</v>
      </c>
      <c r="J20" s="54">
        <v>60</v>
      </c>
      <c r="K20" s="6">
        <f t="shared" si="46"/>
        <v>120000</v>
      </c>
      <c r="L20" s="6">
        <f t="shared" si="61"/>
        <v>849000</v>
      </c>
      <c r="M20" s="6">
        <f t="shared" si="62"/>
        <v>3203.7735849056603</v>
      </c>
      <c r="N20" s="70" t="s">
        <v>94</v>
      </c>
      <c r="O20" s="54">
        <v>160</v>
      </c>
      <c r="P20" s="54"/>
      <c r="Q20" s="76" t="e">
        <f t="shared" si="63"/>
        <v>#DIV/0!</v>
      </c>
      <c r="R20" s="2"/>
      <c r="T20" s="107">
        <v>3300</v>
      </c>
      <c r="U20" s="107">
        <v>3800</v>
      </c>
      <c r="V20" s="107">
        <v>4800</v>
      </c>
      <c r="W20" s="107">
        <v>2000</v>
      </c>
      <c r="X20" s="107"/>
      <c r="Y20" s="77" t="s">
        <v>8</v>
      </c>
      <c r="Z20" s="48">
        <f t="shared" si="47"/>
        <v>9</v>
      </c>
      <c r="AA20" s="57">
        <f t="shared" si="48"/>
        <v>265</v>
      </c>
      <c r="AB20" s="7">
        <f t="shared" si="49"/>
        <v>150</v>
      </c>
      <c r="AC20" s="7">
        <f t="shared" si="50"/>
        <v>255000</v>
      </c>
      <c r="AD20" s="7">
        <f t="shared" si="64"/>
        <v>30</v>
      </c>
      <c r="AE20" s="7">
        <f t="shared" si="51"/>
        <v>66000</v>
      </c>
      <c r="AF20" s="7">
        <f t="shared" si="65"/>
        <v>25</v>
      </c>
      <c r="AG20" s="7">
        <f t="shared" si="52"/>
        <v>55000</v>
      </c>
      <c r="AH20" s="7">
        <f t="shared" si="66"/>
        <v>60</v>
      </c>
      <c r="AI20" s="7">
        <f t="shared" si="53"/>
        <v>84000</v>
      </c>
      <c r="AJ20" s="7">
        <f t="shared" si="67"/>
        <v>460000</v>
      </c>
      <c r="AK20" s="6">
        <f t="shared" si="68"/>
        <v>1735.8490566037735</v>
      </c>
      <c r="AL20" s="70" t="str">
        <f t="shared" si="69"/>
        <v>ON1</v>
      </c>
      <c r="AM20" s="7">
        <f t="shared" si="69"/>
        <v>160</v>
      </c>
      <c r="AN20" s="6">
        <f t="shared" si="69"/>
        <v>0</v>
      </c>
      <c r="AO20" s="76" t="e">
        <f t="shared" si="70"/>
        <v>#DIV/0!</v>
      </c>
      <c r="AP20" s="2"/>
      <c r="AR20" s="107">
        <v>1700</v>
      </c>
      <c r="AS20" s="107">
        <v>2200</v>
      </c>
      <c r="AT20" s="107">
        <v>2200</v>
      </c>
      <c r="AU20" s="107">
        <v>1400</v>
      </c>
      <c r="AV20" s="107"/>
      <c r="AW20" s="77" t="s">
        <v>8</v>
      </c>
      <c r="AX20" s="48">
        <f t="shared" si="71"/>
        <v>9</v>
      </c>
      <c r="AY20" s="57">
        <f t="shared" si="72"/>
        <v>265</v>
      </c>
      <c r="AZ20" s="54">
        <v>10</v>
      </c>
      <c r="BA20" s="7">
        <f t="shared" si="54"/>
        <v>0</v>
      </c>
      <c r="BB20" s="54">
        <v>24</v>
      </c>
      <c r="BC20" s="7">
        <f t="shared" si="55"/>
        <v>0</v>
      </c>
      <c r="BD20" s="54">
        <v>12</v>
      </c>
      <c r="BE20" s="6">
        <f t="shared" si="56"/>
        <v>0</v>
      </c>
      <c r="BF20" s="54"/>
      <c r="BG20" s="6">
        <f t="shared" si="57"/>
        <v>0</v>
      </c>
      <c r="BH20" s="6">
        <f t="shared" si="73"/>
        <v>849000</v>
      </c>
      <c r="BI20" s="6">
        <f t="shared" si="73"/>
        <v>3203.7735849056603</v>
      </c>
      <c r="BJ20" s="6">
        <f t="shared" si="74"/>
        <v>460000</v>
      </c>
      <c r="BK20" s="7">
        <f t="shared" si="74"/>
        <v>1735.8490566037735</v>
      </c>
      <c r="BL20" s="101">
        <f t="shared" si="75"/>
        <v>1309000</v>
      </c>
      <c r="BM20" s="90">
        <f t="shared" si="75"/>
        <v>4939.6226415094334</v>
      </c>
      <c r="BN20" s="90"/>
      <c r="BO20" s="76" t="e">
        <f t="shared" si="76"/>
        <v>#DIV/0!</v>
      </c>
      <c r="BP20" s="2"/>
      <c r="BR20" s="55"/>
      <c r="BS20" s="55"/>
      <c r="BT20" s="55"/>
      <c r="BU20" s="55"/>
      <c r="BV20" s="173" t="s">
        <v>8</v>
      </c>
      <c r="BW20" s="190">
        <f t="shared" si="77"/>
        <v>9</v>
      </c>
      <c r="BX20" s="119">
        <v>391</v>
      </c>
      <c r="BY20" s="178">
        <v>1076850</v>
      </c>
      <c r="BZ20" s="178">
        <f t="shared" si="58"/>
        <v>2754.0920716112532</v>
      </c>
      <c r="CA20" s="178">
        <v>577750</v>
      </c>
      <c r="CB20" s="179">
        <f t="shared" si="59"/>
        <v>1477.6214833759591</v>
      </c>
      <c r="CC20" s="178">
        <v>30800</v>
      </c>
      <c r="CD20" s="178"/>
      <c r="CE20" s="180">
        <f t="shared" si="60"/>
        <v>1685400</v>
      </c>
      <c r="CF20" s="181">
        <f t="shared" si="78"/>
        <v>4310.4859335038363</v>
      </c>
      <c r="CG20" s="181">
        <v>189</v>
      </c>
      <c r="CH20" s="182">
        <f t="shared" si="79"/>
        <v>8917.460317460318</v>
      </c>
      <c r="CJ20" s="326">
        <v>24.5</v>
      </c>
      <c r="CK20" s="326">
        <v>30.8</v>
      </c>
      <c r="CL20" s="334">
        <v>1</v>
      </c>
      <c r="CM20" s="334">
        <v>3</v>
      </c>
      <c r="CN20" s="334">
        <v>5</v>
      </c>
      <c r="CO20" s="356">
        <f t="shared" si="80"/>
        <v>3</v>
      </c>
      <c r="CQ20" s="42" t="s">
        <v>177</v>
      </c>
      <c r="CS20" s="1">
        <v>2</v>
      </c>
    </row>
    <row r="21" spans="1:100" ht="23.5" customHeight="1">
      <c r="A21" s="77" t="s">
        <v>9</v>
      </c>
      <c r="B21" s="68">
        <v>10</v>
      </c>
      <c r="C21" s="57">
        <f t="shared" si="42"/>
        <v>265</v>
      </c>
      <c r="D21" s="54">
        <v>150</v>
      </c>
      <c r="E21" s="7">
        <f t="shared" si="43"/>
        <v>495000</v>
      </c>
      <c r="F21" s="54">
        <v>30</v>
      </c>
      <c r="G21" s="7">
        <f t="shared" si="44"/>
        <v>114000</v>
      </c>
      <c r="H21" s="54">
        <v>25</v>
      </c>
      <c r="I21" s="6">
        <f t="shared" si="45"/>
        <v>120000</v>
      </c>
      <c r="J21" s="54">
        <v>60</v>
      </c>
      <c r="K21" s="6">
        <f t="shared" si="46"/>
        <v>120000</v>
      </c>
      <c r="L21" s="6">
        <f t="shared" si="61"/>
        <v>849000</v>
      </c>
      <c r="M21" s="6">
        <f t="shared" si="62"/>
        <v>3203.7735849056603</v>
      </c>
      <c r="N21" s="70" t="s">
        <v>94</v>
      </c>
      <c r="O21" s="54">
        <v>160</v>
      </c>
      <c r="P21" s="54"/>
      <c r="Q21" s="76" t="e">
        <f t="shared" si="63"/>
        <v>#DIV/0!</v>
      </c>
      <c r="R21" s="2"/>
      <c r="T21" s="107">
        <v>3300</v>
      </c>
      <c r="U21" s="107">
        <v>3800</v>
      </c>
      <c r="V21" s="107">
        <v>4800</v>
      </c>
      <c r="W21" s="107">
        <v>2000</v>
      </c>
      <c r="X21" s="107"/>
      <c r="Y21" s="77" t="s">
        <v>9</v>
      </c>
      <c r="Z21" s="48">
        <f t="shared" si="47"/>
        <v>10</v>
      </c>
      <c r="AA21" s="57">
        <f t="shared" si="48"/>
        <v>265</v>
      </c>
      <c r="AB21" s="7">
        <f t="shared" si="49"/>
        <v>150</v>
      </c>
      <c r="AC21" s="7">
        <f t="shared" si="50"/>
        <v>255000</v>
      </c>
      <c r="AD21" s="7">
        <f t="shared" si="64"/>
        <v>30</v>
      </c>
      <c r="AE21" s="7">
        <f t="shared" si="51"/>
        <v>66000</v>
      </c>
      <c r="AF21" s="7">
        <f t="shared" si="65"/>
        <v>25</v>
      </c>
      <c r="AG21" s="7">
        <f t="shared" si="52"/>
        <v>55000</v>
      </c>
      <c r="AH21" s="7">
        <f t="shared" si="66"/>
        <v>60</v>
      </c>
      <c r="AI21" s="7">
        <f t="shared" si="53"/>
        <v>84000</v>
      </c>
      <c r="AJ21" s="7">
        <f t="shared" si="67"/>
        <v>460000</v>
      </c>
      <c r="AK21" s="6">
        <f t="shared" si="68"/>
        <v>1735.8490566037735</v>
      </c>
      <c r="AL21" s="70" t="str">
        <f t="shared" si="69"/>
        <v>ON1</v>
      </c>
      <c r="AM21" s="7">
        <f t="shared" si="69"/>
        <v>160</v>
      </c>
      <c r="AN21" s="6">
        <f t="shared" si="69"/>
        <v>0</v>
      </c>
      <c r="AO21" s="76" t="e">
        <f t="shared" si="70"/>
        <v>#DIV/0!</v>
      </c>
      <c r="AP21" s="2"/>
      <c r="AR21" s="107">
        <v>1700</v>
      </c>
      <c r="AS21" s="107">
        <v>2200</v>
      </c>
      <c r="AT21" s="107">
        <v>2200</v>
      </c>
      <c r="AU21" s="107">
        <v>1400</v>
      </c>
      <c r="AV21" s="107"/>
      <c r="AW21" s="77" t="s">
        <v>9</v>
      </c>
      <c r="AX21" s="48">
        <f t="shared" si="71"/>
        <v>10</v>
      </c>
      <c r="AY21" s="57">
        <f t="shared" si="72"/>
        <v>265</v>
      </c>
      <c r="AZ21" s="54">
        <v>10</v>
      </c>
      <c r="BA21" s="7">
        <f t="shared" si="54"/>
        <v>0</v>
      </c>
      <c r="BB21" s="54">
        <v>24</v>
      </c>
      <c r="BC21" s="7">
        <f t="shared" si="55"/>
        <v>0</v>
      </c>
      <c r="BD21" s="54">
        <v>12</v>
      </c>
      <c r="BE21" s="6">
        <f t="shared" si="56"/>
        <v>0</v>
      </c>
      <c r="BF21" s="54"/>
      <c r="BG21" s="6">
        <f t="shared" si="57"/>
        <v>0</v>
      </c>
      <c r="BH21" s="6">
        <f t="shared" si="73"/>
        <v>849000</v>
      </c>
      <c r="BI21" s="6">
        <f t="shared" si="73"/>
        <v>3203.7735849056603</v>
      </c>
      <c r="BJ21" s="6">
        <f t="shared" si="74"/>
        <v>460000</v>
      </c>
      <c r="BK21" s="7">
        <f t="shared" si="74"/>
        <v>1735.8490566037735</v>
      </c>
      <c r="BL21" s="101">
        <f t="shared" si="75"/>
        <v>1309000</v>
      </c>
      <c r="BM21" s="90">
        <f t="shared" si="75"/>
        <v>4939.6226415094334</v>
      </c>
      <c r="BN21" s="90"/>
      <c r="BO21" s="76" t="e">
        <f t="shared" si="76"/>
        <v>#DIV/0!</v>
      </c>
      <c r="BP21" s="2"/>
      <c r="BR21" s="55"/>
      <c r="BS21" s="55"/>
      <c r="BT21" s="55"/>
      <c r="BU21" s="55"/>
      <c r="BV21" s="173" t="s">
        <v>9</v>
      </c>
      <c r="BW21" s="190">
        <f t="shared" si="77"/>
        <v>10</v>
      </c>
      <c r="BX21" s="119">
        <v>441</v>
      </c>
      <c r="BY21" s="178">
        <v>1244400</v>
      </c>
      <c r="BZ21" s="178">
        <f t="shared" si="58"/>
        <v>2821.7687074829932</v>
      </c>
      <c r="CA21" s="178">
        <v>662400</v>
      </c>
      <c r="CB21" s="179">
        <f t="shared" si="59"/>
        <v>1502.0408163265306</v>
      </c>
      <c r="CC21" s="178">
        <v>15950</v>
      </c>
      <c r="CD21" s="178"/>
      <c r="CE21" s="180">
        <f t="shared" si="60"/>
        <v>1922750</v>
      </c>
      <c r="CF21" s="181">
        <f t="shared" si="78"/>
        <v>4359.9773242630381</v>
      </c>
      <c r="CG21" s="181">
        <v>184.5</v>
      </c>
      <c r="CH21" s="182">
        <f t="shared" si="79"/>
        <v>10421.40921409214</v>
      </c>
      <c r="CJ21" s="326">
        <v>25.7</v>
      </c>
      <c r="CK21" s="326">
        <v>31.1</v>
      </c>
      <c r="CL21" s="334">
        <v>5</v>
      </c>
      <c r="CM21" s="334">
        <v>5</v>
      </c>
      <c r="CN21" s="334">
        <v>5</v>
      </c>
      <c r="CO21" s="356">
        <f t="shared" si="80"/>
        <v>5</v>
      </c>
      <c r="CQ21" s="42" t="s">
        <v>178</v>
      </c>
      <c r="CS21" s="1">
        <v>1</v>
      </c>
    </row>
    <row r="22" spans="1:100" ht="23.5" customHeight="1">
      <c r="A22" s="147" t="s">
        <v>10</v>
      </c>
      <c r="B22" s="542">
        <v>11</v>
      </c>
      <c r="C22" s="57">
        <f t="shared" si="42"/>
        <v>340</v>
      </c>
      <c r="D22" s="54">
        <v>200</v>
      </c>
      <c r="E22" s="7">
        <f t="shared" si="43"/>
        <v>660000</v>
      </c>
      <c r="F22" s="54">
        <v>30</v>
      </c>
      <c r="G22" s="7">
        <f t="shared" si="44"/>
        <v>114000</v>
      </c>
      <c r="H22" s="54">
        <v>30</v>
      </c>
      <c r="I22" s="6">
        <f t="shared" si="45"/>
        <v>144000</v>
      </c>
      <c r="J22" s="54">
        <v>80</v>
      </c>
      <c r="K22" s="6">
        <f t="shared" si="46"/>
        <v>160000</v>
      </c>
      <c r="L22" s="6">
        <f t="shared" si="61"/>
        <v>1078000</v>
      </c>
      <c r="M22" s="6">
        <f t="shared" si="62"/>
        <v>3170.5882352941176</v>
      </c>
      <c r="N22" s="70" t="s">
        <v>92</v>
      </c>
      <c r="O22" s="54">
        <v>180</v>
      </c>
      <c r="P22" s="54"/>
      <c r="Q22" s="76" t="e">
        <f t="shared" si="63"/>
        <v>#DIV/0!</v>
      </c>
      <c r="R22" s="2"/>
      <c r="T22" s="107">
        <v>3300</v>
      </c>
      <c r="U22" s="107">
        <v>3800</v>
      </c>
      <c r="V22" s="107">
        <v>4800</v>
      </c>
      <c r="W22" s="107">
        <v>2000</v>
      </c>
      <c r="X22" s="107"/>
      <c r="Y22" s="77" t="s">
        <v>10</v>
      </c>
      <c r="Z22" s="48">
        <f t="shared" si="47"/>
        <v>11</v>
      </c>
      <c r="AA22" s="57">
        <f t="shared" si="48"/>
        <v>340</v>
      </c>
      <c r="AB22" s="7">
        <f t="shared" si="49"/>
        <v>200</v>
      </c>
      <c r="AC22" s="7">
        <f t="shared" si="50"/>
        <v>340000</v>
      </c>
      <c r="AD22" s="7">
        <f t="shared" si="64"/>
        <v>30</v>
      </c>
      <c r="AE22" s="7">
        <f t="shared" si="51"/>
        <v>66000</v>
      </c>
      <c r="AF22" s="7">
        <f t="shared" si="65"/>
        <v>30</v>
      </c>
      <c r="AG22" s="7">
        <f t="shared" si="52"/>
        <v>66000</v>
      </c>
      <c r="AH22" s="7">
        <f t="shared" si="66"/>
        <v>80</v>
      </c>
      <c r="AI22" s="7">
        <f t="shared" si="53"/>
        <v>112000</v>
      </c>
      <c r="AJ22" s="7">
        <f t="shared" si="67"/>
        <v>584000</v>
      </c>
      <c r="AK22" s="6">
        <f t="shared" si="68"/>
        <v>1717.6470588235295</v>
      </c>
      <c r="AL22" s="70" t="str">
        <f t="shared" si="69"/>
        <v>TOP1</v>
      </c>
      <c r="AM22" s="7">
        <f t="shared" si="69"/>
        <v>180</v>
      </c>
      <c r="AN22" s="6">
        <f t="shared" si="69"/>
        <v>0</v>
      </c>
      <c r="AO22" s="76" t="e">
        <f t="shared" si="70"/>
        <v>#DIV/0!</v>
      </c>
      <c r="AP22" s="2"/>
      <c r="AR22" s="107">
        <v>1700</v>
      </c>
      <c r="AS22" s="107">
        <v>2200</v>
      </c>
      <c r="AT22" s="107">
        <v>2200</v>
      </c>
      <c r="AU22" s="107">
        <v>1400</v>
      </c>
      <c r="AV22" s="107"/>
      <c r="AW22" s="77" t="s">
        <v>10</v>
      </c>
      <c r="AX22" s="48">
        <f t="shared" si="71"/>
        <v>11</v>
      </c>
      <c r="AY22" s="57">
        <f t="shared" si="72"/>
        <v>340</v>
      </c>
      <c r="AZ22" s="54">
        <v>10</v>
      </c>
      <c r="BA22" s="7">
        <f t="shared" si="54"/>
        <v>0</v>
      </c>
      <c r="BB22" s="54">
        <v>24</v>
      </c>
      <c r="BC22" s="7">
        <f t="shared" si="55"/>
        <v>0</v>
      </c>
      <c r="BD22" s="54">
        <v>12</v>
      </c>
      <c r="BE22" s="6">
        <f t="shared" si="56"/>
        <v>0</v>
      </c>
      <c r="BF22" s="54"/>
      <c r="BG22" s="6">
        <f t="shared" si="57"/>
        <v>0</v>
      </c>
      <c r="BH22" s="6">
        <f t="shared" si="73"/>
        <v>1078000</v>
      </c>
      <c r="BI22" s="6">
        <f t="shared" si="73"/>
        <v>3170.5882352941176</v>
      </c>
      <c r="BJ22" s="6">
        <f t="shared" si="74"/>
        <v>584000</v>
      </c>
      <c r="BK22" s="7">
        <f t="shared" si="74"/>
        <v>1717.6470588235295</v>
      </c>
      <c r="BL22" s="101">
        <f t="shared" si="75"/>
        <v>1662000</v>
      </c>
      <c r="BM22" s="90">
        <f t="shared" si="75"/>
        <v>4888.2352941176468</v>
      </c>
      <c r="BN22" s="90"/>
      <c r="BO22" s="76" t="e">
        <f t="shared" si="76"/>
        <v>#DIV/0!</v>
      </c>
      <c r="BP22" s="2"/>
      <c r="BR22" s="55"/>
      <c r="BS22" s="55"/>
      <c r="BT22" s="55"/>
      <c r="BU22" s="55"/>
      <c r="BV22" s="173" t="s">
        <v>10</v>
      </c>
      <c r="BW22" s="190">
        <f t="shared" si="77"/>
        <v>11</v>
      </c>
      <c r="BX22" s="119">
        <v>447</v>
      </c>
      <c r="BY22" s="178">
        <v>1408500</v>
      </c>
      <c r="BZ22" s="178">
        <f t="shared" si="58"/>
        <v>3151.0067114093958</v>
      </c>
      <c r="CA22" s="178">
        <v>788400</v>
      </c>
      <c r="CB22" s="179">
        <f t="shared" si="59"/>
        <v>1763.7583892617449</v>
      </c>
      <c r="CC22" s="178">
        <v>30250</v>
      </c>
      <c r="CD22" s="178"/>
      <c r="CE22" s="180">
        <f t="shared" si="60"/>
        <v>2227150</v>
      </c>
      <c r="CF22" s="181">
        <f t="shared" si="78"/>
        <v>4982.4384787472036</v>
      </c>
      <c r="CG22" s="181">
        <v>184.5</v>
      </c>
      <c r="CH22" s="182">
        <f t="shared" si="79"/>
        <v>12071.273712737127</v>
      </c>
      <c r="CJ22" s="326">
        <v>24.7</v>
      </c>
      <c r="CK22" s="326">
        <v>32.299999999999997</v>
      </c>
      <c r="CL22" s="334">
        <v>5</v>
      </c>
      <c r="CM22" s="334">
        <v>5</v>
      </c>
      <c r="CN22" s="334">
        <v>5</v>
      </c>
      <c r="CO22" s="356">
        <f t="shared" si="80"/>
        <v>5</v>
      </c>
      <c r="CQ22" s="42" t="s">
        <v>183</v>
      </c>
      <c r="CS22" s="1">
        <v>0</v>
      </c>
    </row>
    <row r="23" spans="1:100" ht="23.5" customHeight="1" thickBot="1">
      <c r="A23" s="78" t="s">
        <v>11</v>
      </c>
      <c r="B23" s="68">
        <v>12</v>
      </c>
      <c r="C23" s="57">
        <f t="shared" si="42"/>
        <v>340</v>
      </c>
      <c r="D23" s="54">
        <v>200</v>
      </c>
      <c r="E23" s="7">
        <f t="shared" si="43"/>
        <v>660000</v>
      </c>
      <c r="F23" s="54">
        <v>30</v>
      </c>
      <c r="G23" s="7">
        <f t="shared" si="44"/>
        <v>114000</v>
      </c>
      <c r="H23" s="54">
        <v>30</v>
      </c>
      <c r="I23" s="6">
        <f t="shared" si="45"/>
        <v>144000</v>
      </c>
      <c r="J23" s="54">
        <v>80</v>
      </c>
      <c r="K23" s="6">
        <f t="shared" si="46"/>
        <v>160000</v>
      </c>
      <c r="L23" s="6">
        <f t="shared" si="61"/>
        <v>1078000</v>
      </c>
      <c r="M23" s="6">
        <f t="shared" si="62"/>
        <v>3170.5882352941176</v>
      </c>
      <c r="N23" s="70" t="s">
        <v>92</v>
      </c>
      <c r="O23" s="54">
        <v>180</v>
      </c>
      <c r="P23" s="54"/>
      <c r="Q23" s="76" t="e">
        <f t="shared" si="63"/>
        <v>#DIV/0!</v>
      </c>
      <c r="R23" s="2"/>
      <c r="T23" s="107">
        <v>3300</v>
      </c>
      <c r="U23" s="107">
        <v>3800</v>
      </c>
      <c r="V23" s="107">
        <v>4800</v>
      </c>
      <c r="W23" s="107">
        <v>2000</v>
      </c>
      <c r="X23" s="107"/>
      <c r="Y23" s="78" t="s">
        <v>11</v>
      </c>
      <c r="Z23" s="48">
        <f t="shared" si="47"/>
        <v>12</v>
      </c>
      <c r="AA23" s="57">
        <f t="shared" si="48"/>
        <v>340</v>
      </c>
      <c r="AB23" s="7">
        <f t="shared" si="49"/>
        <v>200</v>
      </c>
      <c r="AC23" s="7">
        <f t="shared" si="50"/>
        <v>340000</v>
      </c>
      <c r="AD23" s="7">
        <f t="shared" si="64"/>
        <v>30</v>
      </c>
      <c r="AE23" s="7">
        <f t="shared" si="51"/>
        <v>66000</v>
      </c>
      <c r="AF23" s="7">
        <f t="shared" si="65"/>
        <v>30</v>
      </c>
      <c r="AG23" s="7">
        <f t="shared" si="52"/>
        <v>66000</v>
      </c>
      <c r="AH23" s="7">
        <f t="shared" si="66"/>
        <v>80</v>
      </c>
      <c r="AI23" s="7">
        <f t="shared" si="53"/>
        <v>112000</v>
      </c>
      <c r="AJ23" s="7">
        <f t="shared" si="67"/>
        <v>584000</v>
      </c>
      <c r="AK23" s="6">
        <f t="shared" si="68"/>
        <v>1717.6470588235295</v>
      </c>
      <c r="AL23" s="70" t="str">
        <f t="shared" si="69"/>
        <v>TOP1</v>
      </c>
      <c r="AM23" s="7">
        <f t="shared" si="69"/>
        <v>180</v>
      </c>
      <c r="AN23" s="6">
        <f t="shared" si="69"/>
        <v>0</v>
      </c>
      <c r="AO23" s="76" t="e">
        <f t="shared" si="70"/>
        <v>#DIV/0!</v>
      </c>
      <c r="AP23" s="2"/>
      <c r="AR23" s="107">
        <v>1700</v>
      </c>
      <c r="AS23" s="107">
        <v>2200</v>
      </c>
      <c r="AT23" s="107">
        <v>2200</v>
      </c>
      <c r="AU23" s="107">
        <v>1400</v>
      </c>
      <c r="AV23" s="107"/>
      <c r="AW23" s="78" t="s">
        <v>11</v>
      </c>
      <c r="AX23" s="48">
        <f t="shared" si="71"/>
        <v>12</v>
      </c>
      <c r="AY23" s="57">
        <f t="shared" si="72"/>
        <v>340</v>
      </c>
      <c r="AZ23" s="54">
        <v>10</v>
      </c>
      <c r="BA23" s="7">
        <f t="shared" si="54"/>
        <v>0</v>
      </c>
      <c r="BB23" s="54">
        <v>28</v>
      </c>
      <c r="BC23" s="7">
        <f t="shared" si="55"/>
        <v>0</v>
      </c>
      <c r="BD23" s="54">
        <v>12</v>
      </c>
      <c r="BE23" s="6">
        <f t="shared" si="56"/>
        <v>0</v>
      </c>
      <c r="BF23" s="54"/>
      <c r="BG23" s="6">
        <f t="shared" si="57"/>
        <v>0</v>
      </c>
      <c r="BH23" s="6">
        <f t="shared" si="73"/>
        <v>1078000</v>
      </c>
      <c r="BI23" s="6">
        <f t="shared" si="73"/>
        <v>3170.5882352941176</v>
      </c>
      <c r="BJ23" s="6">
        <f t="shared" si="74"/>
        <v>584000</v>
      </c>
      <c r="BK23" s="7">
        <f t="shared" si="74"/>
        <v>1717.6470588235295</v>
      </c>
      <c r="BL23" s="101">
        <f t="shared" si="75"/>
        <v>1662000</v>
      </c>
      <c r="BM23" s="90">
        <f t="shared" si="75"/>
        <v>4888.2352941176468</v>
      </c>
      <c r="BN23" s="90"/>
      <c r="BO23" s="76" t="e">
        <f t="shared" si="76"/>
        <v>#DIV/0!</v>
      </c>
      <c r="BP23" s="2"/>
      <c r="BR23" s="55"/>
      <c r="BS23" s="55"/>
      <c r="BT23" s="55"/>
      <c r="BU23" s="55"/>
      <c r="BV23" s="183" t="s">
        <v>11</v>
      </c>
      <c r="BW23" s="190">
        <f t="shared" si="77"/>
        <v>12</v>
      </c>
      <c r="BX23" s="119">
        <v>505</v>
      </c>
      <c r="BY23" s="178">
        <v>1494050</v>
      </c>
      <c r="BZ23" s="178">
        <f t="shared" si="58"/>
        <v>2958.5148514851485</v>
      </c>
      <c r="CA23" s="178">
        <v>825500</v>
      </c>
      <c r="CB23" s="179">
        <f t="shared" si="59"/>
        <v>1634.6534653465346</v>
      </c>
      <c r="CC23" s="178">
        <v>7150</v>
      </c>
      <c r="CD23" s="178"/>
      <c r="CE23" s="180">
        <f t="shared" si="60"/>
        <v>2326700</v>
      </c>
      <c r="CF23" s="181">
        <f t="shared" si="78"/>
        <v>4607.3267326732675</v>
      </c>
      <c r="CG23" s="181"/>
      <c r="CH23" s="182" t="e">
        <f t="shared" si="79"/>
        <v>#DIV/0!</v>
      </c>
      <c r="CJ23" s="327">
        <v>23.3</v>
      </c>
      <c r="CK23" s="327">
        <v>32</v>
      </c>
      <c r="CL23" s="335">
        <v>5</v>
      </c>
      <c r="CM23" s="334">
        <v>5</v>
      </c>
      <c r="CN23" s="334">
        <v>5</v>
      </c>
      <c r="CO23" s="357">
        <f t="shared" si="80"/>
        <v>5</v>
      </c>
      <c r="CQ23" s="1" t="s">
        <v>186</v>
      </c>
    </row>
    <row r="24" spans="1:100" ht="39" customHeight="1" thickTop="1" thickBot="1">
      <c r="A24" s="1513" t="s">
        <v>16</v>
      </c>
      <c r="B24" s="1514"/>
      <c r="C24" s="61">
        <f>SUM(C17:C23)</f>
        <v>2055</v>
      </c>
      <c r="D24" s="61">
        <f>SUM(D17:D23)</f>
        <v>1200</v>
      </c>
      <c r="E24" s="61">
        <f t="shared" ref="E24:J24" si="81">SUM(E17:E23)</f>
        <v>3960000</v>
      </c>
      <c r="F24" s="61">
        <f t="shared" si="81"/>
        <v>210</v>
      </c>
      <c r="G24" s="61">
        <f t="shared" si="81"/>
        <v>798000</v>
      </c>
      <c r="H24" s="61">
        <f t="shared" si="81"/>
        <v>185</v>
      </c>
      <c r="I24" s="61">
        <f t="shared" si="81"/>
        <v>888000</v>
      </c>
      <c r="J24" s="61">
        <f t="shared" si="81"/>
        <v>460</v>
      </c>
      <c r="K24" s="61">
        <f>SUM(K17:K23)</f>
        <v>920000</v>
      </c>
      <c r="L24" s="61">
        <f>SUM(L17:L23)</f>
        <v>6566000</v>
      </c>
      <c r="M24" s="61">
        <f>L24/C24</f>
        <v>3195.1338199513384</v>
      </c>
      <c r="N24" s="86"/>
      <c r="O24" s="61">
        <f>SUM(O17:O23)</f>
        <v>1180</v>
      </c>
      <c r="P24" s="61">
        <f>SUM(P17:P23)</f>
        <v>0</v>
      </c>
      <c r="Q24" s="76" t="e">
        <f t="shared" si="63"/>
        <v>#DIV/0!</v>
      </c>
      <c r="R24" s="45"/>
      <c r="T24" s="105" t="s">
        <v>48</v>
      </c>
      <c r="U24" s="108" t="e">
        <f>C24/W24</f>
        <v>#DIV/0!</v>
      </c>
      <c r="V24" s="106" t="s">
        <v>49</v>
      </c>
      <c r="W24" s="114">
        <v>0</v>
      </c>
      <c r="Y24" s="1513" t="s">
        <v>16</v>
      </c>
      <c r="Z24" s="1514"/>
      <c r="AA24" s="88">
        <f>SUM(AA17:AA23)</f>
        <v>2055</v>
      </c>
      <c r="AB24" s="88">
        <f>SUM(AB17:AB23)</f>
        <v>1200</v>
      </c>
      <c r="AC24" s="88">
        <f t="shared" ref="AC24:AH24" si="82">SUM(AC17:AC23)</f>
        <v>2040000</v>
      </c>
      <c r="AD24" s="88">
        <f t="shared" si="82"/>
        <v>210</v>
      </c>
      <c r="AE24" s="88">
        <f t="shared" si="82"/>
        <v>462000</v>
      </c>
      <c r="AF24" s="88">
        <f t="shared" si="82"/>
        <v>185</v>
      </c>
      <c r="AG24" s="88">
        <f t="shared" si="82"/>
        <v>407000</v>
      </c>
      <c r="AH24" s="88">
        <f t="shared" si="82"/>
        <v>460</v>
      </c>
      <c r="AI24" s="88">
        <f>SUM(AI17:AI23)</f>
        <v>644000</v>
      </c>
      <c r="AJ24" s="88">
        <f>SUM(AJ17:AJ23)</f>
        <v>3553000</v>
      </c>
      <c r="AK24" s="61">
        <f>AJ24/AA24</f>
        <v>1728.9537712895378</v>
      </c>
      <c r="AL24" s="86"/>
      <c r="AM24" s="61">
        <f>SUM(AM17:AM23)</f>
        <v>1180</v>
      </c>
      <c r="AN24" s="61">
        <f>SUM(AN17:AN23)</f>
        <v>0</v>
      </c>
      <c r="AO24" s="76" t="e">
        <f>(AJ24+BH24)/AN24</f>
        <v>#DIV/0!</v>
      </c>
      <c r="AP24" s="45"/>
      <c r="AR24" s="105" t="s">
        <v>48</v>
      </c>
      <c r="AS24" s="108" t="e">
        <f>AA24/AU24</f>
        <v>#DIV/0!</v>
      </c>
      <c r="AT24" s="106" t="s">
        <v>49</v>
      </c>
      <c r="AU24" s="105">
        <f>W24</f>
        <v>0</v>
      </c>
      <c r="AW24" s="1513" t="s">
        <v>16</v>
      </c>
      <c r="AX24" s="1514"/>
      <c r="AY24" s="57">
        <f t="shared" si="72"/>
        <v>2055</v>
      </c>
      <c r="AZ24" s="61">
        <f>SUM(AZ17:AZ23)</f>
        <v>84</v>
      </c>
      <c r="BA24" s="61">
        <f t="shared" ref="BA24:BF24" si="83">SUM(BA17:BA23)</f>
        <v>0</v>
      </c>
      <c r="BB24" s="61">
        <f t="shared" si="83"/>
        <v>120</v>
      </c>
      <c r="BC24" s="61">
        <f t="shared" si="83"/>
        <v>0</v>
      </c>
      <c r="BD24" s="61">
        <f t="shared" si="83"/>
        <v>60</v>
      </c>
      <c r="BE24" s="61">
        <f t="shared" si="83"/>
        <v>0</v>
      </c>
      <c r="BF24" s="61">
        <f t="shared" si="83"/>
        <v>0</v>
      </c>
      <c r="BG24" s="61">
        <f>SUM(BG17:BG23)</f>
        <v>0</v>
      </c>
      <c r="BH24" s="6">
        <f t="shared" si="73"/>
        <v>6566000</v>
      </c>
      <c r="BI24" s="6">
        <f t="shared" si="73"/>
        <v>3195.1338199513384</v>
      </c>
      <c r="BJ24" s="6">
        <f t="shared" si="74"/>
        <v>3553000</v>
      </c>
      <c r="BK24" s="7">
        <f t="shared" si="74"/>
        <v>1728.9537712895378</v>
      </c>
      <c r="BL24" s="101">
        <f>SUM(BL17:BL23)</f>
        <v>10119000</v>
      </c>
      <c r="BM24" s="90">
        <f>BI24+BK24</f>
        <v>4924.0875912408765</v>
      </c>
      <c r="BN24" s="91"/>
      <c r="BO24" s="76" t="e">
        <f t="shared" si="76"/>
        <v>#DIV/0!</v>
      </c>
      <c r="BP24" s="45"/>
      <c r="BR24" s="42" t="s">
        <v>48</v>
      </c>
      <c r="BS24" s="59" t="e">
        <f>AY24/BU24</f>
        <v>#DIV/0!</v>
      </c>
      <c r="BT24" s="60" t="s">
        <v>49</v>
      </c>
      <c r="BU24" s="42">
        <f>W24</f>
        <v>0</v>
      </c>
      <c r="BV24" s="1515" t="s">
        <v>16</v>
      </c>
      <c r="BW24" s="1486"/>
      <c r="BX24" s="180">
        <f>SUM(BX17:BX23)</f>
        <v>2770</v>
      </c>
      <c r="BY24" s="180">
        <f>SUM(BY17:BY23)</f>
        <v>8177450</v>
      </c>
      <c r="BZ24" s="180">
        <f t="shared" si="58"/>
        <v>2952.1480144404331</v>
      </c>
      <c r="CA24" s="180">
        <f>SUM(CA17:CA23)</f>
        <v>4354500</v>
      </c>
      <c r="CB24" s="119">
        <f t="shared" si="59"/>
        <v>1572.0216606498195</v>
      </c>
      <c r="CC24" s="180">
        <f>SUM(CC17:CC23)</f>
        <v>134200</v>
      </c>
      <c r="CD24" s="180"/>
      <c r="CE24" s="180">
        <f t="shared" si="60"/>
        <v>12666150</v>
      </c>
      <c r="CF24" s="186">
        <f>CE24/BX24</f>
        <v>4572.6173285198556</v>
      </c>
      <c r="CG24" s="186">
        <f>SUM(CG17:CG23)</f>
        <v>1073.5</v>
      </c>
      <c r="CH24" s="182">
        <f t="shared" si="79"/>
        <v>11798.928737773638</v>
      </c>
      <c r="CI24" s="340">
        <v>7</v>
      </c>
      <c r="CJ24" s="386">
        <f>SUM(CJ17:CJ23)/CI24</f>
        <v>23.342857142857145</v>
      </c>
      <c r="CK24" s="387">
        <f>SUM(CK17:CK23)/CI24</f>
        <v>29.385714285714283</v>
      </c>
      <c r="CL24" s="403">
        <f>SUM(CL17:CL23)/CI24</f>
        <v>3</v>
      </c>
      <c r="CM24" s="403">
        <f>SUM(CM17:CM23)/CI24</f>
        <v>3.5714285714285716</v>
      </c>
      <c r="CN24" s="403">
        <f>SUM(CN17:CN23)/CI24</f>
        <v>4.1428571428571432</v>
      </c>
      <c r="CO24" s="404">
        <f>SUM(CL24:CN24)/3</f>
        <v>3.5714285714285716</v>
      </c>
      <c r="CP24" s="340">
        <v>12</v>
      </c>
      <c r="CQ24" s="1457">
        <f>CE24/CI24</f>
        <v>1809450</v>
      </c>
      <c r="CR24" s="1458"/>
      <c r="CS24" s="1458"/>
      <c r="CT24" s="1458"/>
      <c r="CU24" s="1459"/>
      <c r="CV24" s="368" t="s">
        <v>197</v>
      </c>
    </row>
    <row r="25" spans="1:100"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3"/>
      <c r="CJ25" s="1420" t="str">
        <f>BV25</f>
        <v>3rd week</v>
      </c>
      <c r="CK25" s="1420"/>
      <c r="CL25" s="1420"/>
      <c r="CM25" s="1420"/>
      <c r="CN25" s="1420"/>
      <c r="CO25" s="1420"/>
    </row>
    <row r="26" spans="1:100"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c r="CE26" s="174" t="s">
        <v>126</v>
      </c>
      <c r="CF26" s="175" t="s">
        <v>77</v>
      </c>
      <c r="CG26" s="175" t="s">
        <v>129</v>
      </c>
      <c r="CH26" s="176" t="s">
        <v>128</v>
      </c>
      <c r="CJ26" s="331" t="s">
        <v>172</v>
      </c>
      <c r="CK26" s="332" t="s">
        <v>173</v>
      </c>
      <c r="CL26" s="65" t="s">
        <v>174</v>
      </c>
      <c r="CM26" s="65" t="s">
        <v>175</v>
      </c>
      <c r="CN26" s="65" t="s">
        <v>176</v>
      </c>
      <c r="CO26" s="333" t="s">
        <v>184</v>
      </c>
      <c r="CQ26" s="1" t="s">
        <v>179</v>
      </c>
      <c r="CS26" s="46" t="s">
        <v>182</v>
      </c>
    </row>
    <row r="27" spans="1:100" ht="23.5" customHeight="1">
      <c r="A27" s="75" t="s">
        <v>5</v>
      </c>
      <c r="B27" s="68">
        <v>13</v>
      </c>
      <c r="C27" s="57">
        <f t="shared" ref="C27:C33" si="84">D27+F27+H27+J27</f>
        <v>340</v>
      </c>
      <c r="D27" s="54">
        <v>200</v>
      </c>
      <c r="E27" s="7">
        <f t="shared" ref="E27:E33" si="85">D27*T27</f>
        <v>660000</v>
      </c>
      <c r="F27" s="54">
        <v>30</v>
      </c>
      <c r="G27" s="7">
        <f t="shared" ref="G27:G33" si="86">F27*U27</f>
        <v>114000</v>
      </c>
      <c r="H27" s="54">
        <v>30</v>
      </c>
      <c r="I27" s="6">
        <f t="shared" ref="I27:I33" si="87">H27*V27</f>
        <v>144000</v>
      </c>
      <c r="J27" s="54">
        <v>80</v>
      </c>
      <c r="K27" s="6">
        <f t="shared" ref="K27:K33" si="88">J27*W27</f>
        <v>160000</v>
      </c>
      <c r="L27" s="6">
        <f>E27+G27+I27+K27</f>
        <v>1078000</v>
      </c>
      <c r="M27" s="6">
        <f>L27/C27</f>
        <v>3170.5882352941176</v>
      </c>
      <c r="N27" s="70" t="s">
        <v>92</v>
      </c>
      <c r="O27" s="54">
        <v>180</v>
      </c>
      <c r="P27" s="54"/>
      <c r="Q27" s="76" t="e">
        <f>L27/P27</f>
        <v>#DIV/0!</v>
      </c>
      <c r="R27" s="2"/>
      <c r="T27" s="107">
        <v>3300</v>
      </c>
      <c r="U27" s="107">
        <v>3800</v>
      </c>
      <c r="V27" s="107">
        <v>4800</v>
      </c>
      <c r="W27" s="107">
        <v>2000</v>
      </c>
      <c r="X27" s="107"/>
      <c r="Y27" s="75" t="s">
        <v>5</v>
      </c>
      <c r="Z27" s="48">
        <f t="shared" ref="Z27:Z33" si="89">B27</f>
        <v>13</v>
      </c>
      <c r="AA27" s="57">
        <f t="shared" ref="AA27:AA33" si="90">AB27+AD27+AF27+AH27</f>
        <v>340</v>
      </c>
      <c r="AB27" s="7">
        <f t="shared" ref="AB27:AB33" si="91">D27</f>
        <v>200</v>
      </c>
      <c r="AC27" s="7">
        <f t="shared" ref="AC27:AC33" si="92">AB27*AR27</f>
        <v>340000</v>
      </c>
      <c r="AD27" s="7">
        <f>F27</f>
        <v>30</v>
      </c>
      <c r="AE27" s="7">
        <f t="shared" ref="AE27:AE33" si="93">AD27*AS27</f>
        <v>66000</v>
      </c>
      <c r="AF27" s="7">
        <f>H27</f>
        <v>30</v>
      </c>
      <c r="AG27" s="7">
        <f t="shared" ref="AG27:AG33" si="94">AF27*AT27</f>
        <v>66000</v>
      </c>
      <c r="AH27" s="7">
        <f>J27</f>
        <v>80</v>
      </c>
      <c r="AI27" s="7">
        <f t="shared" ref="AI27:AI33" si="95">AH27*AU27</f>
        <v>112000</v>
      </c>
      <c r="AJ27" s="7">
        <f>AC27+AE27+AG27+AI27</f>
        <v>584000</v>
      </c>
      <c r="AK27" s="6">
        <f>AJ27/AA27</f>
        <v>1717.6470588235295</v>
      </c>
      <c r="AL27" s="70" t="str">
        <f>N27</f>
        <v>TOP1</v>
      </c>
      <c r="AM27" s="7">
        <f>O27</f>
        <v>180</v>
      </c>
      <c r="AN27" s="6">
        <f>P27</f>
        <v>0</v>
      </c>
      <c r="AO27" s="76" t="e">
        <f>(AJ27+BH27)/AN27</f>
        <v>#DIV/0!</v>
      </c>
      <c r="AP27" s="2"/>
      <c r="AR27" s="107">
        <v>1700</v>
      </c>
      <c r="AS27" s="107">
        <v>2200</v>
      </c>
      <c r="AT27" s="107">
        <v>2200</v>
      </c>
      <c r="AU27" s="107">
        <v>1400</v>
      </c>
      <c r="AV27" s="107"/>
      <c r="AW27" s="75" t="s">
        <v>5</v>
      </c>
      <c r="AX27" s="48">
        <f>B27</f>
        <v>13</v>
      </c>
      <c r="AY27" s="57">
        <f>C27</f>
        <v>340</v>
      </c>
      <c r="AZ27" s="54"/>
      <c r="BA27" s="7">
        <f t="shared" ref="BA27:BA33" si="96">AZ27*BR27</f>
        <v>0</v>
      </c>
      <c r="BB27" s="54"/>
      <c r="BC27" s="7">
        <f t="shared" ref="BC27:BC33" si="97">BB27*BS27</f>
        <v>0</v>
      </c>
      <c r="BD27" s="54"/>
      <c r="BE27" s="6">
        <f t="shared" ref="BE27:BE33" si="98">BD27*BT27</f>
        <v>0</v>
      </c>
      <c r="BF27" s="54"/>
      <c r="BG27" s="6">
        <f t="shared" ref="BG27:BG33" si="99">BF27*BU27</f>
        <v>0</v>
      </c>
      <c r="BH27" s="6">
        <f>L27</f>
        <v>1078000</v>
      </c>
      <c r="BI27" s="6">
        <f>M27</f>
        <v>3170.5882352941176</v>
      </c>
      <c r="BJ27" s="6">
        <f>AJ27</f>
        <v>584000</v>
      </c>
      <c r="BK27" s="7">
        <f>AK27</f>
        <v>1717.6470588235295</v>
      </c>
      <c r="BL27" s="101">
        <f>BH27+BJ27</f>
        <v>1662000</v>
      </c>
      <c r="BM27" s="90">
        <f>BI27+BK27</f>
        <v>4888.2352941176468</v>
      </c>
      <c r="BN27" s="90"/>
      <c r="BO27" s="76" t="e">
        <f>Q27+AO27</f>
        <v>#DIV/0!</v>
      </c>
      <c r="BP27" s="2"/>
      <c r="BR27" s="55"/>
      <c r="BS27" s="55"/>
      <c r="BT27" s="55"/>
      <c r="BU27" s="55"/>
      <c r="BV27" s="177" t="s">
        <v>5</v>
      </c>
      <c r="BW27" s="190">
        <f>AX27</f>
        <v>13</v>
      </c>
      <c r="BX27" s="119">
        <v>527</v>
      </c>
      <c r="BY27" s="178">
        <v>1473850</v>
      </c>
      <c r="BZ27" s="178">
        <f t="shared" ref="BZ27:BZ34" si="100">BY27/BX27</f>
        <v>2796.6793168880454</v>
      </c>
      <c r="CA27" s="178">
        <v>799500</v>
      </c>
      <c r="CB27" s="179">
        <f t="shared" ref="CB27:CB34" si="101">CA27/BX27</f>
        <v>1517.07779886148</v>
      </c>
      <c r="CC27" s="178">
        <v>11000</v>
      </c>
      <c r="CD27" s="178"/>
      <c r="CE27" s="180">
        <f t="shared" ref="CE27:CE34" si="102">BY27+CA27+CC27</f>
        <v>2284350</v>
      </c>
      <c r="CF27" s="181">
        <f>CE27/BX27</f>
        <v>4334.6299810246683</v>
      </c>
      <c r="CG27" s="181"/>
      <c r="CH27" s="182" t="e">
        <f>CE27/CG27</f>
        <v>#DIV/0!</v>
      </c>
      <c r="CJ27" s="326">
        <v>23.5</v>
      </c>
      <c r="CK27" s="326">
        <v>30.5</v>
      </c>
      <c r="CL27" s="334">
        <v>3</v>
      </c>
      <c r="CM27" s="334">
        <v>5</v>
      </c>
      <c r="CN27" s="334">
        <v>5</v>
      </c>
      <c r="CO27" s="356">
        <f>SUM(CL27:CN27)/3</f>
        <v>4.333333333333333</v>
      </c>
      <c r="CQ27" s="355" t="s">
        <v>180</v>
      </c>
      <c r="CR27" s="3"/>
      <c r="CS27" s="354">
        <v>5</v>
      </c>
    </row>
    <row r="28" spans="1:100" ht="23.5" customHeight="1">
      <c r="A28" s="77" t="s">
        <v>6</v>
      </c>
      <c r="B28" s="68">
        <v>14</v>
      </c>
      <c r="C28" s="57">
        <f t="shared" si="84"/>
        <v>340</v>
      </c>
      <c r="D28" s="54">
        <v>200</v>
      </c>
      <c r="E28" s="7">
        <f t="shared" si="85"/>
        <v>660000</v>
      </c>
      <c r="F28" s="54">
        <v>30</v>
      </c>
      <c r="G28" s="7">
        <f t="shared" si="86"/>
        <v>114000</v>
      </c>
      <c r="H28" s="54">
        <v>30</v>
      </c>
      <c r="I28" s="6">
        <f t="shared" si="87"/>
        <v>144000</v>
      </c>
      <c r="J28" s="54">
        <v>80</v>
      </c>
      <c r="K28" s="6">
        <f t="shared" si="88"/>
        <v>160000</v>
      </c>
      <c r="L28" s="6">
        <f t="shared" ref="L28:L33" si="103">E28+G28+I28+K28</f>
        <v>1078000</v>
      </c>
      <c r="M28" s="6">
        <f t="shared" ref="M28:M33" si="104">L28/C28</f>
        <v>3170.5882352941176</v>
      </c>
      <c r="N28" s="70" t="s">
        <v>92</v>
      </c>
      <c r="O28" s="54">
        <v>180</v>
      </c>
      <c r="P28" s="54"/>
      <c r="Q28" s="76" t="e">
        <f t="shared" ref="Q28:Q34" si="105">L28/P28</f>
        <v>#DIV/0!</v>
      </c>
      <c r="R28" s="2"/>
      <c r="T28" s="107">
        <v>3300</v>
      </c>
      <c r="U28" s="107">
        <v>3800</v>
      </c>
      <c r="V28" s="107">
        <v>4800</v>
      </c>
      <c r="W28" s="107">
        <v>2000</v>
      </c>
      <c r="X28" s="107"/>
      <c r="Y28" s="77" t="s">
        <v>6</v>
      </c>
      <c r="Z28" s="48">
        <f t="shared" si="89"/>
        <v>14</v>
      </c>
      <c r="AA28" s="57">
        <f t="shared" si="90"/>
        <v>340</v>
      </c>
      <c r="AB28" s="7">
        <f t="shared" si="91"/>
        <v>200</v>
      </c>
      <c r="AC28" s="7">
        <f t="shared" si="92"/>
        <v>340000</v>
      </c>
      <c r="AD28" s="7">
        <f t="shared" ref="AD28:AD33" si="106">F28</f>
        <v>30</v>
      </c>
      <c r="AE28" s="7">
        <f t="shared" si="93"/>
        <v>66000</v>
      </c>
      <c r="AF28" s="7">
        <f t="shared" ref="AF28:AF33" si="107">H28</f>
        <v>30</v>
      </c>
      <c r="AG28" s="7">
        <f t="shared" si="94"/>
        <v>66000</v>
      </c>
      <c r="AH28" s="7">
        <f t="shared" ref="AH28:AH33" si="108">J28</f>
        <v>80</v>
      </c>
      <c r="AI28" s="7">
        <f t="shared" si="95"/>
        <v>112000</v>
      </c>
      <c r="AJ28" s="7">
        <f t="shared" ref="AJ28:AJ33" si="109">AC28+AE28+AG28+AI28</f>
        <v>584000</v>
      </c>
      <c r="AK28" s="6">
        <f t="shared" ref="AK28:AK33" si="110">AJ28/AA28</f>
        <v>1717.6470588235295</v>
      </c>
      <c r="AL28" s="70" t="str">
        <f t="shared" ref="AL28:AN33" si="111">N28</f>
        <v>TOP1</v>
      </c>
      <c r="AM28" s="7">
        <f t="shared" si="111"/>
        <v>180</v>
      </c>
      <c r="AN28" s="6">
        <f t="shared" si="111"/>
        <v>0</v>
      </c>
      <c r="AO28" s="76" t="e">
        <f t="shared" ref="AO28:AO33" si="112">(AJ28+BH28)/AN28</f>
        <v>#DIV/0!</v>
      </c>
      <c r="AP28" s="2"/>
      <c r="AR28" s="107">
        <v>1700</v>
      </c>
      <c r="AS28" s="107">
        <v>2200</v>
      </c>
      <c r="AT28" s="107">
        <v>2200</v>
      </c>
      <c r="AU28" s="107">
        <v>1400</v>
      </c>
      <c r="AV28" s="107"/>
      <c r="AW28" s="77" t="s">
        <v>6</v>
      </c>
      <c r="AX28" s="48">
        <f t="shared" ref="AX28:AX33" si="113">B28</f>
        <v>14</v>
      </c>
      <c r="AY28" s="57">
        <f t="shared" ref="AY28:AY34" si="114">C28</f>
        <v>340</v>
      </c>
      <c r="AZ28" s="54">
        <v>22</v>
      </c>
      <c r="BA28" s="7">
        <f t="shared" si="96"/>
        <v>0</v>
      </c>
      <c r="BB28" s="54">
        <v>10</v>
      </c>
      <c r="BC28" s="7">
        <f t="shared" si="97"/>
        <v>0</v>
      </c>
      <c r="BD28" s="54">
        <v>6</v>
      </c>
      <c r="BE28" s="6">
        <f t="shared" si="98"/>
        <v>0</v>
      </c>
      <c r="BF28" s="54"/>
      <c r="BG28" s="6">
        <f t="shared" si="99"/>
        <v>0</v>
      </c>
      <c r="BH28" s="6">
        <f t="shared" ref="BH28:BI34" si="115">L28</f>
        <v>1078000</v>
      </c>
      <c r="BI28" s="6">
        <f t="shared" si="115"/>
        <v>3170.5882352941176</v>
      </c>
      <c r="BJ28" s="6">
        <f t="shared" ref="BJ28:BK34" si="116">AJ28</f>
        <v>584000</v>
      </c>
      <c r="BK28" s="7">
        <f t="shared" si="116"/>
        <v>1717.6470588235295</v>
      </c>
      <c r="BL28" s="101">
        <f t="shared" ref="BL28:BM33" si="117">BH28+BJ28</f>
        <v>1662000</v>
      </c>
      <c r="BM28" s="90">
        <f t="shared" si="117"/>
        <v>4888.2352941176468</v>
      </c>
      <c r="BN28" s="90"/>
      <c r="BO28" s="76" t="e">
        <f t="shared" ref="BO28:BO34" si="118">Q28+AO28</f>
        <v>#DIV/0!</v>
      </c>
      <c r="BP28" s="2"/>
      <c r="BR28" s="55"/>
      <c r="BS28" s="55"/>
      <c r="BT28" s="55"/>
      <c r="BU28" s="55"/>
      <c r="BV28" s="173" t="s">
        <v>6</v>
      </c>
      <c r="BW28" s="190">
        <f t="shared" ref="BW28:BW33" si="119">AX28</f>
        <v>14</v>
      </c>
      <c r="BX28" s="119">
        <v>456</v>
      </c>
      <c r="BY28" s="178">
        <v>1247650</v>
      </c>
      <c r="BZ28" s="178">
        <f t="shared" si="100"/>
        <v>2736.0745614035086</v>
      </c>
      <c r="CA28" s="178">
        <v>677000</v>
      </c>
      <c r="CB28" s="179">
        <f t="shared" si="101"/>
        <v>1484.6491228070176</v>
      </c>
      <c r="CC28" s="178">
        <v>16500</v>
      </c>
      <c r="CD28" s="178"/>
      <c r="CE28" s="180">
        <f t="shared" si="102"/>
        <v>1941150</v>
      </c>
      <c r="CF28" s="181">
        <f t="shared" ref="CF28:CF33" si="120">CE28/BX28</f>
        <v>4256.9078947368425</v>
      </c>
      <c r="CG28" s="181"/>
      <c r="CH28" s="182" t="e">
        <f t="shared" ref="CH28:CH34" si="121">CE28/CG28</f>
        <v>#DIV/0!</v>
      </c>
      <c r="CJ28" s="326">
        <v>23.1</v>
      </c>
      <c r="CK28" s="326">
        <v>30.7</v>
      </c>
      <c r="CL28" s="334">
        <v>5</v>
      </c>
      <c r="CM28" s="334">
        <v>3</v>
      </c>
      <c r="CN28" s="334">
        <v>3</v>
      </c>
      <c r="CO28" s="356">
        <f t="shared" ref="CO28:CO33" si="122">SUM(CL28:CN28)/3</f>
        <v>3.6666666666666665</v>
      </c>
      <c r="CQ28" s="42" t="s">
        <v>181</v>
      </c>
      <c r="CS28" s="1">
        <v>4</v>
      </c>
    </row>
    <row r="29" spans="1:100" ht="23.5" customHeight="1">
      <c r="A29" s="77" t="s">
        <v>7</v>
      </c>
      <c r="B29" s="68">
        <v>15</v>
      </c>
      <c r="C29" s="57">
        <f t="shared" si="84"/>
        <v>340</v>
      </c>
      <c r="D29" s="54">
        <v>200</v>
      </c>
      <c r="E29" s="7">
        <f t="shared" si="85"/>
        <v>660000</v>
      </c>
      <c r="F29" s="54">
        <v>30</v>
      </c>
      <c r="G29" s="7">
        <f t="shared" si="86"/>
        <v>114000</v>
      </c>
      <c r="H29" s="54">
        <v>30</v>
      </c>
      <c r="I29" s="6">
        <f t="shared" si="87"/>
        <v>144000</v>
      </c>
      <c r="J29" s="54">
        <v>80</v>
      </c>
      <c r="K29" s="6">
        <f t="shared" si="88"/>
        <v>160000</v>
      </c>
      <c r="L29" s="6">
        <f t="shared" si="103"/>
        <v>1078000</v>
      </c>
      <c r="M29" s="6">
        <f t="shared" si="104"/>
        <v>3170.5882352941176</v>
      </c>
      <c r="N29" s="70" t="s">
        <v>92</v>
      </c>
      <c r="O29" s="54">
        <v>180</v>
      </c>
      <c r="P29" s="54"/>
      <c r="Q29" s="76" t="e">
        <f t="shared" si="105"/>
        <v>#DIV/0!</v>
      </c>
      <c r="R29" s="2"/>
      <c r="T29" s="107">
        <v>3300</v>
      </c>
      <c r="U29" s="107">
        <v>3800</v>
      </c>
      <c r="V29" s="107">
        <v>4800</v>
      </c>
      <c r="W29" s="107">
        <v>2000</v>
      </c>
      <c r="X29" s="107"/>
      <c r="Y29" s="77" t="s">
        <v>7</v>
      </c>
      <c r="Z29" s="48">
        <f t="shared" si="89"/>
        <v>15</v>
      </c>
      <c r="AA29" s="57">
        <f t="shared" si="90"/>
        <v>340</v>
      </c>
      <c r="AB29" s="7">
        <f t="shared" si="91"/>
        <v>200</v>
      </c>
      <c r="AC29" s="7">
        <f t="shared" si="92"/>
        <v>340000</v>
      </c>
      <c r="AD29" s="7">
        <f t="shared" si="106"/>
        <v>30</v>
      </c>
      <c r="AE29" s="7">
        <f t="shared" si="93"/>
        <v>66000</v>
      </c>
      <c r="AF29" s="7">
        <f t="shared" si="107"/>
        <v>30</v>
      </c>
      <c r="AG29" s="7">
        <f t="shared" si="94"/>
        <v>66000</v>
      </c>
      <c r="AH29" s="7">
        <f t="shared" si="108"/>
        <v>80</v>
      </c>
      <c r="AI29" s="7">
        <f t="shared" si="95"/>
        <v>112000</v>
      </c>
      <c r="AJ29" s="7">
        <f t="shared" si="109"/>
        <v>584000</v>
      </c>
      <c r="AK29" s="6">
        <f t="shared" si="110"/>
        <v>1717.6470588235295</v>
      </c>
      <c r="AL29" s="70" t="str">
        <f t="shared" si="111"/>
        <v>TOP1</v>
      </c>
      <c r="AM29" s="7">
        <f t="shared" si="111"/>
        <v>180</v>
      </c>
      <c r="AN29" s="6">
        <f t="shared" si="111"/>
        <v>0</v>
      </c>
      <c r="AO29" s="76" t="e">
        <f t="shared" si="112"/>
        <v>#DIV/0!</v>
      </c>
      <c r="AP29" s="2"/>
      <c r="AR29" s="107">
        <v>1700</v>
      </c>
      <c r="AS29" s="107">
        <v>2200</v>
      </c>
      <c r="AT29" s="107">
        <v>2200</v>
      </c>
      <c r="AU29" s="107">
        <v>1400</v>
      </c>
      <c r="AV29" s="107"/>
      <c r="AW29" s="77" t="s">
        <v>7</v>
      </c>
      <c r="AX29" s="48">
        <f t="shared" si="113"/>
        <v>15</v>
      </c>
      <c r="AY29" s="57">
        <f t="shared" si="114"/>
        <v>340</v>
      </c>
      <c r="AZ29" s="54">
        <v>22</v>
      </c>
      <c r="BA29" s="7">
        <f t="shared" si="96"/>
        <v>0</v>
      </c>
      <c r="BB29" s="54">
        <v>10</v>
      </c>
      <c r="BC29" s="7">
        <f t="shared" si="97"/>
        <v>0</v>
      </c>
      <c r="BD29" s="54">
        <v>6</v>
      </c>
      <c r="BE29" s="6">
        <f t="shared" si="98"/>
        <v>0</v>
      </c>
      <c r="BF29" s="54"/>
      <c r="BG29" s="6">
        <f t="shared" si="99"/>
        <v>0</v>
      </c>
      <c r="BH29" s="6">
        <f t="shared" si="115"/>
        <v>1078000</v>
      </c>
      <c r="BI29" s="6">
        <f t="shared" si="115"/>
        <v>3170.5882352941176</v>
      </c>
      <c r="BJ29" s="6">
        <f t="shared" si="116"/>
        <v>584000</v>
      </c>
      <c r="BK29" s="7">
        <f t="shared" si="116"/>
        <v>1717.6470588235295</v>
      </c>
      <c r="BL29" s="101">
        <f t="shared" si="117"/>
        <v>1662000</v>
      </c>
      <c r="BM29" s="90">
        <f t="shared" si="117"/>
        <v>4888.2352941176468</v>
      </c>
      <c r="BN29" s="90"/>
      <c r="BO29" s="76" t="e">
        <f t="shared" si="118"/>
        <v>#DIV/0!</v>
      </c>
      <c r="BP29" s="2"/>
      <c r="BR29" s="55"/>
      <c r="BS29" s="55"/>
      <c r="BT29" s="55"/>
      <c r="BU29" s="55"/>
      <c r="BV29" s="173" t="s">
        <v>7</v>
      </c>
      <c r="BW29" s="190">
        <f t="shared" si="119"/>
        <v>15</v>
      </c>
      <c r="BX29" s="119">
        <v>477</v>
      </c>
      <c r="BY29" s="178">
        <v>1324650</v>
      </c>
      <c r="BZ29" s="178">
        <f t="shared" si="100"/>
        <v>2777.0440251572327</v>
      </c>
      <c r="CA29" s="178">
        <v>665650</v>
      </c>
      <c r="CB29" s="179">
        <f t="shared" si="101"/>
        <v>1395.4926624737946</v>
      </c>
      <c r="CC29" s="178">
        <v>21450</v>
      </c>
      <c r="CD29" s="178"/>
      <c r="CE29" s="180">
        <f t="shared" si="102"/>
        <v>2011750</v>
      </c>
      <c r="CF29" s="181">
        <f t="shared" si="120"/>
        <v>4217.5052410901471</v>
      </c>
      <c r="CG29" s="181"/>
      <c r="CH29" s="182" t="e">
        <f t="shared" si="121"/>
        <v>#DIV/0!</v>
      </c>
      <c r="CJ29" s="326">
        <v>22.5</v>
      </c>
      <c r="CK29" s="326">
        <v>30</v>
      </c>
      <c r="CL29" s="334">
        <v>5</v>
      </c>
      <c r="CM29" s="334">
        <v>3</v>
      </c>
      <c r="CN29" s="334">
        <v>3</v>
      </c>
      <c r="CO29" s="356">
        <f t="shared" si="122"/>
        <v>3.6666666666666665</v>
      </c>
      <c r="CQ29" s="42" t="s">
        <v>185</v>
      </c>
      <c r="CS29" s="1">
        <v>3</v>
      </c>
    </row>
    <row r="30" spans="1:100" ht="23.5" customHeight="1">
      <c r="A30" s="77" t="s">
        <v>8</v>
      </c>
      <c r="B30" s="68">
        <v>16</v>
      </c>
      <c r="C30" s="57">
        <f t="shared" si="84"/>
        <v>240</v>
      </c>
      <c r="D30" s="54">
        <v>130</v>
      </c>
      <c r="E30" s="7">
        <f t="shared" si="85"/>
        <v>429000</v>
      </c>
      <c r="F30" s="54">
        <v>30</v>
      </c>
      <c r="G30" s="7">
        <f t="shared" si="86"/>
        <v>114000</v>
      </c>
      <c r="H30" s="54">
        <v>20</v>
      </c>
      <c r="I30" s="6">
        <f t="shared" si="87"/>
        <v>96000</v>
      </c>
      <c r="J30" s="54">
        <v>60</v>
      </c>
      <c r="K30" s="6">
        <f t="shared" si="88"/>
        <v>120000</v>
      </c>
      <c r="L30" s="6">
        <f t="shared" si="103"/>
        <v>759000</v>
      </c>
      <c r="M30" s="6">
        <f t="shared" si="104"/>
        <v>3162.5</v>
      </c>
      <c r="N30" s="70" t="s">
        <v>94</v>
      </c>
      <c r="O30" s="54">
        <v>160</v>
      </c>
      <c r="P30" s="54"/>
      <c r="Q30" s="76" t="e">
        <f t="shared" si="105"/>
        <v>#DIV/0!</v>
      </c>
      <c r="R30" s="2"/>
      <c r="T30" s="107">
        <v>3300</v>
      </c>
      <c r="U30" s="107">
        <v>3800</v>
      </c>
      <c r="V30" s="107">
        <v>4800</v>
      </c>
      <c r="W30" s="107">
        <v>2000</v>
      </c>
      <c r="X30" s="107"/>
      <c r="Y30" s="77" t="s">
        <v>8</v>
      </c>
      <c r="Z30" s="48">
        <f t="shared" si="89"/>
        <v>16</v>
      </c>
      <c r="AA30" s="57">
        <f t="shared" si="90"/>
        <v>240</v>
      </c>
      <c r="AB30" s="7">
        <f t="shared" si="91"/>
        <v>130</v>
      </c>
      <c r="AC30" s="7">
        <f t="shared" si="92"/>
        <v>221000</v>
      </c>
      <c r="AD30" s="7">
        <f t="shared" si="106"/>
        <v>30</v>
      </c>
      <c r="AE30" s="7">
        <f t="shared" si="93"/>
        <v>66000</v>
      </c>
      <c r="AF30" s="7">
        <f t="shared" si="107"/>
        <v>20</v>
      </c>
      <c r="AG30" s="7">
        <f t="shared" si="94"/>
        <v>44000</v>
      </c>
      <c r="AH30" s="7">
        <f t="shared" si="108"/>
        <v>60</v>
      </c>
      <c r="AI30" s="7">
        <f t="shared" si="95"/>
        <v>84000</v>
      </c>
      <c r="AJ30" s="7">
        <f t="shared" si="109"/>
        <v>415000</v>
      </c>
      <c r="AK30" s="6">
        <f t="shared" si="110"/>
        <v>1729.1666666666667</v>
      </c>
      <c r="AL30" s="70" t="str">
        <f t="shared" si="111"/>
        <v>ON1</v>
      </c>
      <c r="AM30" s="7">
        <f t="shared" si="111"/>
        <v>160</v>
      </c>
      <c r="AN30" s="6">
        <f t="shared" si="111"/>
        <v>0</v>
      </c>
      <c r="AO30" s="76" t="e">
        <f t="shared" si="112"/>
        <v>#DIV/0!</v>
      </c>
      <c r="AP30" s="2"/>
      <c r="AR30" s="107">
        <v>1700</v>
      </c>
      <c r="AS30" s="107">
        <v>2200</v>
      </c>
      <c r="AT30" s="107">
        <v>2200</v>
      </c>
      <c r="AU30" s="107">
        <v>1400</v>
      </c>
      <c r="AV30" s="107"/>
      <c r="AW30" s="77" t="s">
        <v>8</v>
      </c>
      <c r="AX30" s="48">
        <f t="shared" si="113"/>
        <v>16</v>
      </c>
      <c r="AY30" s="57">
        <f t="shared" si="114"/>
        <v>240</v>
      </c>
      <c r="AZ30" s="54">
        <v>10</v>
      </c>
      <c r="BA30" s="7">
        <f t="shared" si="96"/>
        <v>0</v>
      </c>
      <c r="BB30" s="54">
        <v>24</v>
      </c>
      <c r="BC30" s="7">
        <f t="shared" si="97"/>
        <v>0</v>
      </c>
      <c r="BD30" s="54">
        <v>12</v>
      </c>
      <c r="BE30" s="6">
        <f t="shared" si="98"/>
        <v>0</v>
      </c>
      <c r="BF30" s="54"/>
      <c r="BG30" s="6">
        <f t="shared" si="99"/>
        <v>0</v>
      </c>
      <c r="BH30" s="6">
        <f t="shared" si="115"/>
        <v>759000</v>
      </c>
      <c r="BI30" s="6">
        <f t="shared" si="115"/>
        <v>3162.5</v>
      </c>
      <c r="BJ30" s="6">
        <f t="shared" si="116"/>
        <v>415000</v>
      </c>
      <c r="BK30" s="7">
        <f t="shared" si="116"/>
        <v>1729.1666666666667</v>
      </c>
      <c r="BL30" s="101">
        <f t="shared" si="117"/>
        <v>1174000</v>
      </c>
      <c r="BM30" s="90">
        <f t="shared" si="117"/>
        <v>4891.666666666667</v>
      </c>
      <c r="BN30" s="90"/>
      <c r="BO30" s="76" t="e">
        <f t="shared" si="118"/>
        <v>#DIV/0!</v>
      </c>
      <c r="BP30" s="2"/>
      <c r="BR30" s="55"/>
      <c r="BS30" s="55"/>
      <c r="BT30" s="55"/>
      <c r="BU30" s="55"/>
      <c r="BV30" s="173" t="s">
        <v>8</v>
      </c>
      <c r="BW30" s="190">
        <f t="shared" si="119"/>
        <v>16</v>
      </c>
      <c r="BX30" s="119">
        <v>215</v>
      </c>
      <c r="BY30" s="178">
        <v>538250</v>
      </c>
      <c r="BZ30" s="178">
        <f t="shared" si="100"/>
        <v>2503.4883720930234</v>
      </c>
      <c r="CA30" s="178">
        <v>295400</v>
      </c>
      <c r="CB30" s="179">
        <f t="shared" si="101"/>
        <v>1373.953488372093</v>
      </c>
      <c r="CC30" s="178">
        <v>6050</v>
      </c>
      <c r="CD30" s="178"/>
      <c r="CE30" s="180">
        <f t="shared" si="102"/>
        <v>839700</v>
      </c>
      <c r="CF30" s="181">
        <f t="shared" si="120"/>
        <v>3905.5813953488373</v>
      </c>
      <c r="CG30" s="181"/>
      <c r="CH30" s="182" t="e">
        <f t="shared" si="121"/>
        <v>#DIV/0!</v>
      </c>
      <c r="CJ30" s="326">
        <v>23.2</v>
      </c>
      <c r="CK30" s="326">
        <v>26.5</v>
      </c>
      <c r="CL30" s="334">
        <v>1</v>
      </c>
      <c r="CM30" s="334">
        <v>1</v>
      </c>
      <c r="CN30" s="334">
        <v>3</v>
      </c>
      <c r="CO30" s="356">
        <f t="shared" si="122"/>
        <v>1.6666666666666667</v>
      </c>
      <c r="CQ30" s="42" t="s">
        <v>177</v>
      </c>
      <c r="CS30" s="1">
        <v>2</v>
      </c>
    </row>
    <row r="31" spans="1:100" ht="23.5" customHeight="1">
      <c r="A31" s="77" t="s">
        <v>9</v>
      </c>
      <c r="B31" s="68">
        <v>17</v>
      </c>
      <c r="C31" s="57">
        <f t="shared" si="84"/>
        <v>240</v>
      </c>
      <c r="D31" s="54">
        <v>130</v>
      </c>
      <c r="E31" s="7">
        <f t="shared" si="85"/>
        <v>429000</v>
      </c>
      <c r="F31" s="54">
        <v>30</v>
      </c>
      <c r="G31" s="7">
        <f t="shared" si="86"/>
        <v>114000</v>
      </c>
      <c r="H31" s="54">
        <v>20</v>
      </c>
      <c r="I31" s="6">
        <f t="shared" si="87"/>
        <v>96000</v>
      </c>
      <c r="J31" s="54">
        <v>60</v>
      </c>
      <c r="K31" s="6">
        <f t="shared" si="88"/>
        <v>120000</v>
      </c>
      <c r="L31" s="6">
        <f t="shared" si="103"/>
        <v>759000</v>
      </c>
      <c r="M31" s="6">
        <f t="shared" si="104"/>
        <v>3162.5</v>
      </c>
      <c r="N31" s="70" t="s">
        <v>94</v>
      </c>
      <c r="O31" s="54">
        <v>160</v>
      </c>
      <c r="P31" s="54"/>
      <c r="Q31" s="76" t="e">
        <f t="shared" si="105"/>
        <v>#DIV/0!</v>
      </c>
      <c r="R31" s="2"/>
      <c r="T31" s="107">
        <v>3300</v>
      </c>
      <c r="U31" s="107">
        <v>3800</v>
      </c>
      <c r="V31" s="107">
        <v>4800</v>
      </c>
      <c r="W31" s="107">
        <v>2000</v>
      </c>
      <c r="X31" s="107"/>
      <c r="Y31" s="77" t="s">
        <v>9</v>
      </c>
      <c r="Z31" s="48">
        <f t="shared" si="89"/>
        <v>17</v>
      </c>
      <c r="AA31" s="57">
        <f t="shared" si="90"/>
        <v>240</v>
      </c>
      <c r="AB31" s="7">
        <f t="shared" si="91"/>
        <v>130</v>
      </c>
      <c r="AC31" s="7">
        <f t="shared" si="92"/>
        <v>221000</v>
      </c>
      <c r="AD31" s="7">
        <f t="shared" si="106"/>
        <v>30</v>
      </c>
      <c r="AE31" s="7">
        <f t="shared" si="93"/>
        <v>66000</v>
      </c>
      <c r="AF31" s="7">
        <f t="shared" si="107"/>
        <v>20</v>
      </c>
      <c r="AG31" s="7">
        <f t="shared" si="94"/>
        <v>44000</v>
      </c>
      <c r="AH31" s="7">
        <f t="shared" si="108"/>
        <v>60</v>
      </c>
      <c r="AI31" s="7">
        <f t="shared" si="95"/>
        <v>84000</v>
      </c>
      <c r="AJ31" s="7">
        <f t="shared" si="109"/>
        <v>415000</v>
      </c>
      <c r="AK31" s="6">
        <f t="shared" si="110"/>
        <v>1729.1666666666667</v>
      </c>
      <c r="AL31" s="70" t="str">
        <f t="shared" si="111"/>
        <v>ON1</v>
      </c>
      <c r="AM31" s="7">
        <f t="shared" si="111"/>
        <v>160</v>
      </c>
      <c r="AN31" s="6">
        <f t="shared" si="111"/>
        <v>0</v>
      </c>
      <c r="AO31" s="76" t="e">
        <f t="shared" si="112"/>
        <v>#DIV/0!</v>
      </c>
      <c r="AP31" s="2"/>
      <c r="AR31" s="107">
        <v>1700</v>
      </c>
      <c r="AS31" s="107">
        <v>2200</v>
      </c>
      <c r="AT31" s="107">
        <v>2200</v>
      </c>
      <c r="AU31" s="107">
        <v>1400</v>
      </c>
      <c r="AV31" s="107"/>
      <c r="AW31" s="77" t="s">
        <v>9</v>
      </c>
      <c r="AX31" s="48">
        <f t="shared" si="113"/>
        <v>17</v>
      </c>
      <c r="AY31" s="57">
        <f t="shared" si="114"/>
        <v>240</v>
      </c>
      <c r="AZ31" s="54">
        <v>10</v>
      </c>
      <c r="BA31" s="7">
        <f t="shared" si="96"/>
        <v>0</v>
      </c>
      <c r="BB31" s="54">
        <v>24</v>
      </c>
      <c r="BC31" s="7">
        <f t="shared" si="97"/>
        <v>0</v>
      </c>
      <c r="BD31" s="54">
        <v>12</v>
      </c>
      <c r="BE31" s="6">
        <f t="shared" si="98"/>
        <v>0</v>
      </c>
      <c r="BF31" s="54"/>
      <c r="BG31" s="6">
        <f t="shared" si="99"/>
        <v>0</v>
      </c>
      <c r="BH31" s="6">
        <f t="shared" si="115"/>
        <v>759000</v>
      </c>
      <c r="BI31" s="6">
        <f t="shared" si="115"/>
        <v>3162.5</v>
      </c>
      <c r="BJ31" s="6">
        <f t="shared" si="116"/>
        <v>415000</v>
      </c>
      <c r="BK31" s="7">
        <f t="shared" si="116"/>
        <v>1729.1666666666667</v>
      </c>
      <c r="BL31" s="101">
        <f t="shared" si="117"/>
        <v>1174000</v>
      </c>
      <c r="BM31" s="90">
        <f t="shared" si="117"/>
        <v>4891.666666666667</v>
      </c>
      <c r="BN31" s="90"/>
      <c r="BO31" s="76" t="e">
        <f t="shared" si="118"/>
        <v>#DIV/0!</v>
      </c>
      <c r="BP31" s="2"/>
      <c r="BR31" s="55"/>
      <c r="BS31" s="55"/>
      <c r="BT31" s="55"/>
      <c r="BU31" s="55"/>
      <c r="BV31" s="173" t="s">
        <v>9</v>
      </c>
      <c r="BW31" s="190">
        <f t="shared" si="119"/>
        <v>17</v>
      </c>
      <c r="BX31" s="119">
        <v>277</v>
      </c>
      <c r="BY31" s="178">
        <v>589350</v>
      </c>
      <c r="BZ31" s="178">
        <f t="shared" si="100"/>
        <v>2127.6173285198556</v>
      </c>
      <c r="CA31" s="178">
        <v>383500</v>
      </c>
      <c r="CB31" s="179">
        <f t="shared" si="101"/>
        <v>1384.4765342960288</v>
      </c>
      <c r="CC31" s="178">
        <v>2200</v>
      </c>
      <c r="CD31" s="178"/>
      <c r="CE31" s="180">
        <f t="shared" si="102"/>
        <v>975050</v>
      </c>
      <c r="CF31" s="181">
        <f t="shared" si="120"/>
        <v>3520.0361010830325</v>
      </c>
      <c r="CG31" s="181"/>
      <c r="CH31" s="182" t="e">
        <f t="shared" si="121"/>
        <v>#DIV/0!</v>
      </c>
      <c r="CJ31" s="326">
        <v>25.2</v>
      </c>
      <c r="CK31" s="326">
        <v>31.1</v>
      </c>
      <c r="CL31" s="334">
        <v>5</v>
      </c>
      <c r="CM31" s="334">
        <v>1</v>
      </c>
      <c r="CN31" s="334">
        <v>1</v>
      </c>
      <c r="CO31" s="356">
        <f t="shared" si="122"/>
        <v>2.3333333333333335</v>
      </c>
      <c r="CQ31" s="42" t="s">
        <v>178</v>
      </c>
      <c r="CS31" s="1">
        <v>1</v>
      </c>
    </row>
    <row r="32" spans="1:100" ht="23.5" customHeight="1">
      <c r="A32" s="77" t="s">
        <v>10</v>
      </c>
      <c r="B32" s="68">
        <v>18</v>
      </c>
      <c r="C32" s="57">
        <f t="shared" si="84"/>
        <v>240</v>
      </c>
      <c r="D32" s="54">
        <v>130</v>
      </c>
      <c r="E32" s="7">
        <f t="shared" si="85"/>
        <v>429000</v>
      </c>
      <c r="F32" s="54">
        <v>30</v>
      </c>
      <c r="G32" s="7">
        <f t="shared" si="86"/>
        <v>114000</v>
      </c>
      <c r="H32" s="54">
        <v>20</v>
      </c>
      <c r="I32" s="6">
        <f t="shared" si="87"/>
        <v>96000</v>
      </c>
      <c r="J32" s="54">
        <v>60</v>
      </c>
      <c r="K32" s="6">
        <f t="shared" si="88"/>
        <v>120000</v>
      </c>
      <c r="L32" s="6">
        <f t="shared" si="103"/>
        <v>759000</v>
      </c>
      <c r="M32" s="6">
        <f t="shared" si="104"/>
        <v>3162.5</v>
      </c>
      <c r="N32" s="70" t="s">
        <v>94</v>
      </c>
      <c r="O32" s="54">
        <v>160</v>
      </c>
      <c r="P32" s="54"/>
      <c r="Q32" s="76" t="e">
        <f t="shared" si="105"/>
        <v>#DIV/0!</v>
      </c>
      <c r="R32" s="2"/>
      <c r="T32" s="107">
        <v>3300</v>
      </c>
      <c r="U32" s="107">
        <v>3800</v>
      </c>
      <c r="V32" s="107">
        <v>4800</v>
      </c>
      <c r="W32" s="107">
        <v>2000</v>
      </c>
      <c r="X32" s="107"/>
      <c r="Y32" s="77" t="s">
        <v>10</v>
      </c>
      <c r="Z32" s="48">
        <f t="shared" si="89"/>
        <v>18</v>
      </c>
      <c r="AA32" s="57">
        <f t="shared" si="90"/>
        <v>240</v>
      </c>
      <c r="AB32" s="7">
        <f t="shared" si="91"/>
        <v>130</v>
      </c>
      <c r="AC32" s="7">
        <f t="shared" si="92"/>
        <v>221000</v>
      </c>
      <c r="AD32" s="7">
        <f t="shared" si="106"/>
        <v>30</v>
      </c>
      <c r="AE32" s="7">
        <f t="shared" si="93"/>
        <v>66000</v>
      </c>
      <c r="AF32" s="7">
        <f t="shared" si="107"/>
        <v>20</v>
      </c>
      <c r="AG32" s="7">
        <f t="shared" si="94"/>
        <v>44000</v>
      </c>
      <c r="AH32" s="7">
        <f t="shared" si="108"/>
        <v>60</v>
      </c>
      <c r="AI32" s="7">
        <f t="shared" si="95"/>
        <v>84000</v>
      </c>
      <c r="AJ32" s="7">
        <f t="shared" si="109"/>
        <v>415000</v>
      </c>
      <c r="AK32" s="6">
        <f t="shared" si="110"/>
        <v>1729.1666666666667</v>
      </c>
      <c r="AL32" s="70" t="str">
        <f t="shared" si="111"/>
        <v>ON1</v>
      </c>
      <c r="AM32" s="7">
        <f t="shared" si="111"/>
        <v>160</v>
      </c>
      <c r="AN32" s="6">
        <f t="shared" si="111"/>
        <v>0</v>
      </c>
      <c r="AO32" s="76" t="e">
        <f t="shared" si="112"/>
        <v>#DIV/0!</v>
      </c>
      <c r="AP32" s="2"/>
      <c r="AR32" s="107">
        <v>1700</v>
      </c>
      <c r="AS32" s="107">
        <v>2200</v>
      </c>
      <c r="AT32" s="107">
        <v>2200</v>
      </c>
      <c r="AU32" s="107">
        <v>1400</v>
      </c>
      <c r="AV32" s="107"/>
      <c r="AW32" s="77" t="s">
        <v>10</v>
      </c>
      <c r="AX32" s="48">
        <f t="shared" si="113"/>
        <v>18</v>
      </c>
      <c r="AY32" s="57">
        <f t="shared" si="114"/>
        <v>240</v>
      </c>
      <c r="AZ32" s="54">
        <v>10</v>
      </c>
      <c r="BA32" s="7">
        <f t="shared" si="96"/>
        <v>0</v>
      </c>
      <c r="BB32" s="54">
        <v>24</v>
      </c>
      <c r="BC32" s="7">
        <f t="shared" si="97"/>
        <v>0</v>
      </c>
      <c r="BD32" s="54">
        <v>12</v>
      </c>
      <c r="BE32" s="6">
        <f t="shared" si="98"/>
        <v>0</v>
      </c>
      <c r="BF32" s="54"/>
      <c r="BG32" s="6">
        <f t="shared" si="99"/>
        <v>0</v>
      </c>
      <c r="BH32" s="6">
        <f t="shared" si="115"/>
        <v>759000</v>
      </c>
      <c r="BI32" s="6">
        <f t="shared" si="115"/>
        <v>3162.5</v>
      </c>
      <c r="BJ32" s="6">
        <f t="shared" si="116"/>
        <v>415000</v>
      </c>
      <c r="BK32" s="7">
        <f t="shared" si="116"/>
        <v>1729.1666666666667</v>
      </c>
      <c r="BL32" s="101">
        <f t="shared" si="117"/>
        <v>1174000</v>
      </c>
      <c r="BM32" s="90">
        <f t="shared" si="117"/>
        <v>4891.666666666667</v>
      </c>
      <c r="BN32" s="90"/>
      <c r="BO32" s="76" t="e">
        <f t="shared" si="118"/>
        <v>#DIV/0!</v>
      </c>
      <c r="BP32" s="2"/>
      <c r="BR32" s="55"/>
      <c r="BS32" s="55"/>
      <c r="BT32" s="55"/>
      <c r="BU32" s="55"/>
      <c r="BV32" s="173" t="s">
        <v>10</v>
      </c>
      <c r="BW32" s="190">
        <f t="shared" si="119"/>
        <v>18</v>
      </c>
      <c r="BX32" s="119">
        <v>387</v>
      </c>
      <c r="BY32" s="178">
        <v>1137850</v>
      </c>
      <c r="BZ32" s="178">
        <f t="shared" si="100"/>
        <v>2940.1808785529715</v>
      </c>
      <c r="CA32" s="178">
        <v>661650</v>
      </c>
      <c r="CB32" s="179">
        <f t="shared" si="101"/>
        <v>1709.6899224806202</v>
      </c>
      <c r="CC32" s="178">
        <v>29150</v>
      </c>
      <c r="CD32" s="178"/>
      <c r="CE32" s="180">
        <f t="shared" si="102"/>
        <v>1828650</v>
      </c>
      <c r="CF32" s="181">
        <f t="shared" si="120"/>
        <v>4725.1937984496126</v>
      </c>
      <c r="CG32" s="181"/>
      <c r="CH32" s="182" t="e">
        <f t="shared" si="121"/>
        <v>#DIV/0!</v>
      </c>
      <c r="CJ32" s="326">
        <v>23.4</v>
      </c>
      <c r="CK32" s="326">
        <v>31</v>
      </c>
      <c r="CL32" s="334">
        <v>3</v>
      </c>
      <c r="CM32" s="334">
        <v>1</v>
      </c>
      <c r="CN32" s="334">
        <v>3</v>
      </c>
      <c r="CO32" s="356">
        <f t="shared" si="122"/>
        <v>2.3333333333333335</v>
      </c>
      <c r="CQ32" s="42" t="s">
        <v>183</v>
      </c>
      <c r="CS32" s="1">
        <v>0</v>
      </c>
    </row>
    <row r="33" spans="1:100" ht="23.5" customHeight="1" thickBot="1">
      <c r="A33" s="78" t="s">
        <v>11</v>
      </c>
      <c r="B33" s="68">
        <v>19</v>
      </c>
      <c r="C33" s="57">
        <f t="shared" si="84"/>
        <v>330</v>
      </c>
      <c r="D33" s="54">
        <v>190</v>
      </c>
      <c r="E33" s="7">
        <f t="shared" si="85"/>
        <v>627000</v>
      </c>
      <c r="F33" s="54">
        <v>30</v>
      </c>
      <c r="G33" s="7">
        <f t="shared" si="86"/>
        <v>114000</v>
      </c>
      <c r="H33" s="54">
        <v>30</v>
      </c>
      <c r="I33" s="6">
        <f t="shared" si="87"/>
        <v>144000</v>
      </c>
      <c r="J33" s="54">
        <v>80</v>
      </c>
      <c r="K33" s="6">
        <f t="shared" si="88"/>
        <v>160000</v>
      </c>
      <c r="L33" s="6">
        <f t="shared" si="103"/>
        <v>1045000</v>
      </c>
      <c r="M33" s="6">
        <f t="shared" si="104"/>
        <v>3166.6666666666665</v>
      </c>
      <c r="N33" s="70" t="s">
        <v>92</v>
      </c>
      <c r="O33" s="54">
        <v>180</v>
      </c>
      <c r="P33" s="54"/>
      <c r="Q33" s="76" t="e">
        <f t="shared" si="105"/>
        <v>#DIV/0!</v>
      </c>
      <c r="R33" s="2"/>
      <c r="T33" s="107">
        <v>3300</v>
      </c>
      <c r="U33" s="107">
        <v>3800</v>
      </c>
      <c r="V33" s="107">
        <v>4800</v>
      </c>
      <c r="W33" s="107">
        <v>2000</v>
      </c>
      <c r="X33" s="107"/>
      <c r="Y33" s="78" t="s">
        <v>11</v>
      </c>
      <c r="Z33" s="48">
        <f t="shared" si="89"/>
        <v>19</v>
      </c>
      <c r="AA33" s="57">
        <f t="shared" si="90"/>
        <v>330</v>
      </c>
      <c r="AB33" s="7">
        <f t="shared" si="91"/>
        <v>190</v>
      </c>
      <c r="AC33" s="7">
        <f t="shared" si="92"/>
        <v>323000</v>
      </c>
      <c r="AD33" s="7">
        <f t="shared" si="106"/>
        <v>30</v>
      </c>
      <c r="AE33" s="7">
        <f t="shared" si="93"/>
        <v>66000</v>
      </c>
      <c r="AF33" s="7">
        <f t="shared" si="107"/>
        <v>30</v>
      </c>
      <c r="AG33" s="7">
        <f t="shared" si="94"/>
        <v>66000</v>
      </c>
      <c r="AH33" s="7">
        <f t="shared" si="108"/>
        <v>80</v>
      </c>
      <c r="AI33" s="7">
        <f t="shared" si="95"/>
        <v>112000</v>
      </c>
      <c r="AJ33" s="7">
        <f t="shared" si="109"/>
        <v>567000</v>
      </c>
      <c r="AK33" s="6">
        <f t="shared" si="110"/>
        <v>1718.1818181818182</v>
      </c>
      <c r="AL33" s="70" t="str">
        <f t="shared" si="111"/>
        <v>TOP1</v>
      </c>
      <c r="AM33" s="7">
        <f t="shared" si="111"/>
        <v>180</v>
      </c>
      <c r="AN33" s="6">
        <f t="shared" si="111"/>
        <v>0</v>
      </c>
      <c r="AO33" s="76" t="e">
        <f t="shared" si="112"/>
        <v>#DIV/0!</v>
      </c>
      <c r="AP33" s="2"/>
      <c r="AR33" s="107">
        <v>1700</v>
      </c>
      <c r="AS33" s="107">
        <v>2200</v>
      </c>
      <c r="AT33" s="107">
        <v>2200</v>
      </c>
      <c r="AU33" s="107">
        <v>1400</v>
      </c>
      <c r="AV33" s="107"/>
      <c r="AW33" s="78" t="s">
        <v>11</v>
      </c>
      <c r="AX33" s="48">
        <f t="shared" si="113"/>
        <v>19</v>
      </c>
      <c r="AY33" s="57">
        <f t="shared" si="114"/>
        <v>330</v>
      </c>
      <c r="AZ33" s="54">
        <v>10</v>
      </c>
      <c r="BA33" s="7">
        <f t="shared" si="96"/>
        <v>0</v>
      </c>
      <c r="BB33" s="54">
        <v>28</v>
      </c>
      <c r="BC33" s="7">
        <f t="shared" si="97"/>
        <v>0</v>
      </c>
      <c r="BD33" s="54">
        <v>12</v>
      </c>
      <c r="BE33" s="6">
        <f t="shared" si="98"/>
        <v>0</v>
      </c>
      <c r="BF33" s="54"/>
      <c r="BG33" s="6">
        <f t="shared" si="99"/>
        <v>0</v>
      </c>
      <c r="BH33" s="6">
        <f t="shared" si="115"/>
        <v>1045000</v>
      </c>
      <c r="BI33" s="6">
        <f t="shared" si="115"/>
        <v>3166.6666666666665</v>
      </c>
      <c r="BJ33" s="6">
        <f t="shared" si="116"/>
        <v>567000</v>
      </c>
      <c r="BK33" s="7">
        <f t="shared" si="116"/>
        <v>1718.1818181818182</v>
      </c>
      <c r="BL33" s="101">
        <f t="shared" si="117"/>
        <v>1612000</v>
      </c>
      <c r="BM33" s="90">
        <f t="shared" si="117"/>
        <v>4884.848484848485</v>
      </c>
      <c r="BN33" s="90"/>
      <c r="BO33" s="76" t="e">
        <f t="shared" si="118"/>
        <v>#DIV/0!</v>
      </c>
      <c r="BP33" s="2"/>
      <c r="BR33" s="55"/>
      <c r="BS33" s="55"/>
      <c r="BT33" s="55"/>
      <c r="BU33" s="55"/>
      <c r="BV33" s="183" t="s">
        <v>11</v>
      </c>
      <c r="BW33" s="190">
        <f t="shared" si="119"/>
        <v>19</v>
      </c>
      <c r="BX33" s="119">
        <v>515</v>
      </c>
      <c r="BY33" s="178">
        <v>1463750</v>
      </c>
      <c r="BZ33" s="178">
        <f t="shared" si="100"/>
        <v>2842.2330097087379</v>
      </c>
      <c r="CA33" s="178">
        <v>817750</v>
      </c>
      <c r="CB33" s="179">
        <f t="shared" si="101"/>
        <v>1587.8640776699028</v>
      </c>
      <c r="CC33" s="178">
        <v>20900</v>
      </c>
      <c r="CD33" s="178"/>
      <c r="CE33" s="180">
        <f t="shared" si="102"/>
        <v>2302400</v>
      </c>
      <c r="CF33" s="181">
        <f t="shared" si="120"/>
        <v>4470.6796116504856</v>
      </c>
      <c r="CG33" s="181"/>
      <c r="CH33" s="182" t="e">
        <f t="shared" si="121"/>
        <v>#DIV/0!</v>
      </c>
      <c r="CJ33" s="327">
        <v>22.9</v>
      </c>
      <c r="CK33" s="327">
        <v>32.200000000000003</v>
      </c>
      <c r="CL33" s="335">
        <v>3</v>
      </c>
      <c r="CM33" s="334">
        <v>3</v>
      </c>
      <c r="CN33" s="335">
        <v>5</v>
      </c>
      <c r="CO33" s="357">
        <f t="shared" si="122"/>
        <v>3.6666666666666665</v>
      </c>
      <c r="CQ33" s="1" t="s">
        <v>186</v>
      </c>
    </row>
    <row r="34" spans="1:100" ht="39" customHeight="1" thickTop="1" thickBot="1">
      <c r="A34" s="1513" t="s">
        <v>16</v>
      </c>
      <c r="B34" s="1514"/>
      <c r="C34" s="61">
        <f>SUM(C27:C33)</f>
        <v>2070</v>
      </c>
      <c r="D34" s="61">
        <f>SUM(D27:D33)</f>
        <v>1180</v>
      </c>
      <c r="E34" s="61">
        <f t="shared" ref="E34:J34" si="123">SUM(E27:E33)</f>
        <v>3894000</v>
      </c>
      <c r="F34" s="61">
        <f t="shared" si="123"/>
        <v>210</v>
      </c>
      <c r="G34" s="61">
        <f t="shared" si="123"/>
        <v>798000</v>
      </c>
      <c r="H34" s="61">
        <f t="shared" si="123"/>
        <v>180</v>
      </c>
      <c r="I34" s="61">
        <f t="shared" si="123"/>
        <v>864000</v>
      </c>
      <c r="J34" s="61">
        <f t="shared" si="123"/>
        <v>500</v>
      </c>
      <c r="K34" s="61">
        <f>SUM(K27:K33)</f>
        <v>1000000</v>
      </c>
      <c r="L34" s="61">
        <f>SUM(L27:L33)</f>
        <v>6556000</v>
      </c>
      <c r="M34" s="61">
        <f>L34/C34</f>
        <v>3167.1497584541062</v>
      </c>
      <c r="N34" s="86"/>
      <c r="O34" s="61">
        <f>SUM(O27:O33)</f>
        <v>1200</v>
      </c>
      <c r="P34" s="61">
        <f>SUM(P27:P33)</f>
        <v>0</v>
      </c>
      <c r="Q34" s="76" t="e">
        <f t="shared" si="105"/>
        <v>#DIV/0!</v>
      </c>
      <c r="R34" s="45"/>
      <c r="T34" s="105" t="s">
        <v>48</v>
      </c>
      <c r="U34" s="108" t="e">
        <f>C34/W34</f>
        <v>#DIV/0!</v>
      </c>
      <c r="V34" s="106" t="s">
        <v>49</v>
      </c>
      <c r="W34" s="114">
        <v>0</v>
      </c>
      <c r="Y34" s="1513" t="s">
        <v>16</v>
      </c>
      <c r="Z34" s="1514"/>
      <c r="AA34" s="88">
        <f>SUM(AA27:AA33)</f>
        <v>2070</v>
      </c>
      <c r="AB34" s="88">
        <f>SUM(AB27:AB33)</f>
        <v>1180</v>
      </c>
      <c r="AC34" s="88">
        <f t="shared" ref="AC34:AH34" si="124">SUM(AC27:AC33)</f>
        <v>2006000</v>
      </c>
      <c r="AD34" s="88">
        <f t="shared" si="124"/>
        <v>210</v>
      </c>
      <c r="AE34" s="88">
        <f t="shared" si="124"/>
        <v>462000</v>
      </c>
      <c r="AF34" s="88">
        <f t="shared" si="124"/>
        <v>180</v>
      </c>
      <c r="AG34" s="88">
        <f t="shared" si="124"/>
        <v>396000</v>
      </c>
      <c r="AH34" s="88">
        <f t="shared" si="124"/>
        <v>500</v>
      </c>
      <c r="AI34" s="88">
        <f>SUM(AI27:AI33)</f>
        <v>700000</v>
      </c>
      <c r="AJ34" s="88">
        <f>SUM(AJ27:AJ33)</f>
        <v>3564000</v>
      </c>
      <c r="AK34" s="61">
        <f>AJ34/AA34</f>
        <v>1721.7391304347825</v>
      </c>
      <c r="AL34" s="86"/>
      <c r="AM34" s="61">
        <f>SUM(AM27:AM33)</f>
        <v>1200</v>
      </c>
      <c r="AN34" s="61">
        <f>SUM(AN27:AN33)</f>
        <v>0</v>
      </c>
      <c r="AO34" s="76" t="e">
        <f>(AJ34+BH34)/AN34</f>
        <v>#DIV/0!</v>
      </c>
      <c r="AP34" s="45"/>
      <c r="AR34" s="105" t="s">
        <v>48</v>
      </c>
      <c r="AS34" s="108" t="e">
        <f>AA34/AU34</f>
        <v>#DIV/0!</v>
      </c>
      <c r="AT34" s="106" t="s">
        <v>49</v>
      </c>
      <c r="AU34" s="105">
        <f>W34</f>
        <v>0</v>
      </c>
      <c r="AW34" s="1513" t="s">
        <v>16</v>
      </c>
      <c r="AX34" s="1514"/>
      <c r="AY34" s="57">
        <f t="shared" si="114"/>
        <v>2070</v>
      </c>
      <c r="AZ34" s="61">
        <f>SUM(AZ27:AZ33)</f>
        <v>84</v>
      </c>
      <c r="BA34" s="61">
        <f t="shared" ref="BA34:BF34" si="125">SUM(BA27:BA33)</f>
        <v>0</v>
      </c>
      <c r="BB34" s="61">
        <f t="shared" si="125"/>
        <v>120</v>
      </c>
      <c r="BC34" s="61">
        <f t="shared" si="125"/>
        <v>0</v>
      </c>
      <c r="BD34" s="61">
        <f t="shared" si="125"/>
        <v>60</v>
      </c>
      <c r="BE34" s="61">
        <f t="shared" si="125"/>
        <v>0</v>
      </c>
      <c r="BF34" s="61">
        <f t="shared" si="125"/>
        <v>0</v>
      </c>
      <c r="BG34" s="61">
        <f>SUM(BG27:BG33)</f>
        <v>0</v>
      </c>
      <c r="BH34" s="6">
        <f t="shared" si="115"/>
        <v>6556000</v>
      </c>
      <c r="BI34" s="6">
        <f t="shared" si="115"/>
        <v>3167.1497584541062</v>
      </c>
      <c r="BJ34" s="6">
        <f t="shared" si="116"/>
        <v>3564000</v>
      </c>
      <c r="BK34" s="7">
        <f t="shared" si="116"/>
        <v>1721.7391304347825</v>
      </c>
      <c r="BL34" s="101">
        <f>SUM(BL27:BL33)</f>
        <v>10120000</v>
      </c>
      <c r="BM34" s="90">
        <f>BI34+BK34</f>
        <v>4888.8888888888887</v>
      </c>
      <c r="BN34" s="91"/>
      <c r="BO34" s="76" t="e">
        <f t="shared" si="118"/>
        <v>#DIV/0!</v>
      </c>
      <c r="BP34" s="45"/>
      <c r="BR34" s="42" t="s">
        <v>48</v>
      </c>
      <c r="BS34" s="59" t="e">
        <f>AY34/BU34</f>
        <v>#DIV/0!</v>
      </c>
      <c r="BT34" s="60" t="s">
        <v>49</v>
      </c>
      <c r="BU34" s="42">
        <f>W34</f>
        <v>0</v>
      </c>
      <c r="BV34" s="1515" t="s">
        <v>16</v>
      </c>
      <c r="BW34" s="1486"/>
      <c r="BX34" s="180">
        <f>SUM(BX27:BX33)</f>
        <v>2854</v>
      </c>
      <c r="BY34" s="180">
        <f>SUM(BY27:BY33)</f>
        <v>7775350</v>
      </c>
      <c r="BZ34" s="180">
        <f t="shared" si="100"/>
        <v>2724.3693062368607</v>
      </c>
      <c r="CA34" s="180">
        <f>SUM(CA27:CA33)</f>
        <v>4300450</v>
      </c>
      <c r="CB34" s="119">
        <f t="shared" si="101"/>
        <v>1506.8149964961458</v>
      </c>
      <c r="CC34" s="180">
        <f>SUM(CC27:CC33)</f>
        <v>107250</v>
      </c>
      <c r="CD34" s="180"/>
      <c r="CE34" s="180">
        <f t="shared" si="102"/>
        <v>12183050</v>
      </c>
      <c r="CF34" s="186">
        <f>CE34/BX34</f>
        <v>4268.7631394533992</v>
      </c>
      <c r="CG34" s="186">
        <f>SUM(CG27:CG33)</f>
        <v>0</v>
      </c>
      <c r="CH34" s="182" t="e">
        <f t="shared" si="121"/>
        <v>#DIV/0!</v>
      </c>
      <c r="CI34" s="340">
        <v>7</v>
      </c>
      <c r="CJ34" s="386">
        <f>SUM(CJ27:CJ33)/CI34</f>
        <v>23.400000000000002</v>
      </c>
      <c r="CK34" s="395">
        <f>SUM(CK27:CK33)/CI34</f>
        <v>30.285714285714285</v>
      </c>
      <c r="CL34" s="403">
        <f>SUM(CL27:CL33)/CI34</f>
        <v>3.5714285714285716</v>
      </c>
      <c r="CM34" s="403">
        <f>SUM(CM27:CM33)/CI34</f>
        <v>2.4285714285714284</v>
      </c>
      <c r="CN34" s="403">
        <f>SUM(CN27:CN33)/CI34</f>
        <v>3.2857142857142856</v>
      </c>
      <c r="CO34" s="404">
        <f>SUM(CL34:CN34)/3</f>
        <v>3.0952380952380949</v>
      </c>
      <c r="CP34" s="340">
        <v>13</v>
      </c>
      <c r="CQ34" s="1457">
        <f>CE34/CI34</f>
        <v>1740435.7142857143</v>
      </c>
      <c r="CR34" s="1458"/>
      <c r="CS34" s="1458"/>
      <c r="CT34" s="1458"/>
      <c r="CU34" s="1459"/>
      <c r="CV34" s="368" t="s">
        <v>197</v>
      </c>
    </row>
    <row r="35" spans="1:100"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3"/>
      <c r="CJ35" s="1420" t="str">
        <f>BV35</f>
        <v>4th week</v>
      </c>
      <c r="CK35" s="1420"/>
      <c r="CL35" s="1420"/>
      <c r="CM35" s="1420"/>
      <c r="CN35" s="1420"/>
      <c r="CO35" s="1420"/>
    </row>
    <row r="36" spans="1:100"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c r="CE36" s="174" t="s">
        <v>126</v>
      </c>
      <c r="CF36" s="175" t="s">
        <v>77</v>
      </c>
      <c r="CG36" s="175" t="s">
        <v>129</v>
      </c>
      <c r="CH36" s="176" t="s">
        <v>128</v>
      </c>
      <c r="CJ36" s="331" t="s">
        <v>172</v>
      </c>
      <c r="CK36" s="332" t="s">
        <v>173</v>
      </c>
      <c r="CL36" s="65" t="s">
        <v>174</v>
      </c>
      <c r="CM36" s="65" t="s">
        <v>175</v>
      </c>
      <c r="CN36" s="65" t="s">
        <v>176</v>
      </c>
      <c r="CO36" s="333" t="s">
        <v>184</v>
      </c>
      <c r="CQ36" s="1" t="s">
        <v>179</v>
      </c>
      <c r="CS36" s="46" t="s">
        <v>182</v>
      </c>
    </row>
    <row r="37" spans="1:100" ht="23.5" customHeight="1">
      <c r="A37" s="75" t="s">
        <v>5</v>
      </c>
      <c r="B37" s="68">
        <v>20</v>
      </c>
      <c r="C37" s="57">
        <f t="shared" ref="C37:C43" si="126">D37+F37+H37+J37</f>
        <v>280</v>
      </c>
      <c r="D37" s="54">
        <v>160</v>
      </c>
      <c r="E37" s="7">
        <f t="shared" ref="E37:E43" si="127">D37*T37</f>
        <v>528000</v>
      </c>
      <c r="F37" s="54">
        <v>30</v>
      </c>
      <c r="G37" s="7">
        <f t="shared" ref="G37:G43" si="128">F37*U37</f>
        <v>114000</v>
      </c>
      <c r="H37" s="54">
        <v>20</v>
      </c>
      <c r="I37" s="6">
        <f t="shared" ref="I37:I43" si="129">H37*V37</f>
        <v>96000</v>
      </c>
      <c r="J37" s="54">
        <v>70</v>
      </c>
      <c r="K37" s="6">
        <f t="shared" ref="K37:K43" si="130">J37*W37</f>
        <v>140000</v>
      </c>
      <c r="L37" s="6">
        <f>E37+G37+I37+K37</f>
        <v>878000</v>
      </c>
      <c r="M37" s="6">
        <f>L37/C37</f>
        <v>3135.7142857142858</v>
      </c>
      <c r="N37" s="70" t="s">
        <v>93</v>
      </c>
      <c r="O37" s="54">
        <v>170</v>
      </c>
      <c r="P37" s="54"/>
      <c r="Q37" s="76" t="e">
        <f>L37/P37</f>
        <v>#DIV/0!</v>
      </c>
      <c r="R37" s="2"/>
      <c r="T37" s="107">
        <v>3300</v>
      </c>
      <c r="U37" s="107">
        <v>3800</v>
      </c>
      <c r="V37" s="107">
        <v>4800</v>
      </c>
      <c r="W37" s="107">
        <v>2000</v>
      </c>
      <c r="X37" s="107"/>
      <c r="Y37" s="75" t="s">
        <v>5</v>
      </c>
      <c r="Z37" s="48">
        <f t="shared" ref="Z37:Z43" si="131">B37</f>
        <v>20</v>
      </c>
      <c r="AA37" s="57">
        <f t="shared" ref="AA37:AA43" si="132">AB37+AD37+AF37+AH37</f>
        <v>280</v>
      </c>
      <c r="AB37" s="7">
        <f t="shared" ref="AB37:AB43" si="133">D37</f>
        <v>160</v>
      </c>
      <c r="AC37" s="7">
        <f t="shared" ref="AC37:AC43" si="134">AB37*AR37</f>
        <v>272000</v>
      </c>
      <c r="AD37" s="7">
        <f>F37</f>
        <v>30</v>
      </c>
      <c r="AE37" s="7">
        <f t="shared" ref="AE37:AE43" si="135">AD37*AS37</f>
        <v>66000</v>
      </c>
      <c r="AF37" s="7">
        <f>H37</f>
        <v>20</v>
      </c>
      <c r="AG37" s="7">
        <f t="shared" ref="AG37:AG43" si="136">AF37*AT37</f>
        <v>44000</v>
      </c>
      <c r="AH37" s="7">
        <f>J37</f>
        <v>70</v>
      </c>
      <c r="AI37" s="7">
        <f t="shared" ref="AI37:AI43" si="137">AH37*AU37</f>
        <v>98000</v>
      </c>
      <c r="AJ37" s="7">
        <f>AC37+AE37+AG37+AI37</f>
        <v>480000</v>
      </c>
      <c r="AK37" s="6">
        <f>AJ37/AA37</f>
        <v>1714.2857142857142</v>
      </c>
      <c r="AL37" s="70" t="str">
        <f>N37</f>
        <v>TOP2</v>
      </c>
      <c r="AM37" s="7">
        <f>O37</f>
        <v>170</v>
      </c>
      <c r="AN37" s="6">
        <f>P37</f>
        <v>0</v>
      </c>
      <c r="AO37" s="76" t="e">
        <f>(AJ37+BH37)/AN37</f>
        <v>#DIV/0!</v>
      </c>
      <c r="AP37" s="2"/>
      <c r="AR37" s="107">
        <v>1700</v>
      </c>
      <c r="AS37" s="107">
        <v>2200</v>
      </c>
      <c r="AT37" s="107">
        <v>2200</v>
      </c>
      <c r="AU37" s="107">
        <v>1400</v>
      </c>
      <c r="AV37" s="107"/>
      <c r="AW37" s="75" t="s">
        <v>5</v>
      </c>
      <c r="AX37" s="48">
        <f>B37</f>
        <v>20</v>
      </c>
      <c r="AY37" s="57">
        <f>C37</f>
        <v>280</v>
      </c>
      <c r="AZ37" s="54"/>
      <c r="BA37" s="7">
        <f t="shared" ref="BA37:BA43" si="138">AZ37*BR37</f>
        <v>0</v>
      </c>
      <c r="BB37" s="54"/>
      <c r="BC37" s="7">
        <f t="shared" ref="BC37:BC43" si="139">BB37*BS37</f>
        <v>0</v>
      </c>
      <c r="BD37" s="54"/>
      <c r="BE37" s="6">
        <f t="shared" ref="BE37:BE43" si="140">BD37*BT37</f>
        <v>0</v>
      </c>
      <c r="BF37" s="54"/>
      <c r="BG37" s="6">
        <f t="shared" ref="BG37:BG43" si="141">BF37*BU37</f>
        <v>0</v>
      </c>
      <c r="BH37" s="6">
        <f>L37</f>
        <v>878000</v>
      </c>
      <c r="BI37" s="6">
        <f>M37</f>
        <v>3135.7142857142858</v>
      </c>
      <c r="BJ37" s="6">
        <f>AJ37</f>
        <v>480000</v>
      </c>
      <c r="BK37" s="7">
        <f>AK37</f>
        <v>1714.2857142857142</v>
      </c>
      <c r="BL37" s="101">
        <f>BH37+BJ37</f>
        <v>1358000</v>
      </c>
      <c r="BM37" s="90">
        <f>BI37+BK37</f>
        <v>4850</v>
      </c>
      <c r="BN37" s="90"/>
      <c r="BO37" s="76" t="e">
        <f>Q37+AO37</f>
        <v>#DIV/0!</v>
      </c>
      <c r="BP37" s="2"/>
      <c r="BR37" s="55"/>
      <c r="BS37" s="55"/>
      <c r="BT37" s="55"/>
      <c r="BU37" s="55"/>
      <c r="BV37" s="177" t="s">
        <v>5</v>
      </c>
      <c r="BW37" s="190">
        <f>AX37</f>
        <v>20</v>
      </c>
      <c r="BX37" s="119">
        <v>428</v>
      </c>
      <c r="BY37" s="178">
        <v>1143400</v>
      </c>
      <c r="BZ37" s="178">
        <f t="shared" ref="BZ37:BZ44" si="142">BY37/BX37</f>
        <v>2671.4953271028039</v>
      </c>
      <c r="CA37" s="178">
        <v>637950</v>
      </c>
      <c r="CB37" s="179">
        <f t="shared" ref="CB37:CB44" si="143">CA37/BX37</f>
        <v>1490.5373831775701</v>
      </c>
      <c r="CC37" s="178">
        <v>16500</v>
      </c>
      <c r="CD37" s="178"/>
      <c r="CE37" s="180">
        <f t="shared" ref="CE37:CE44" si="144">BY37+CA37+CC37</f>
        <v>1797850</v>
      </c>
      <c r="CF37" s="181">
        <f>CE37/BX37</f>
        <v>4200.5841121495323</v>
      </c>
      <c r="CG37" s="181"/>
      <c r="CH37" s="182" t="e">
        <f>CE37/CG37</f>
        <v>#DIV/0!</v>
      </c>
      <c r="CJ37" s="326">
        <v>24.4</v>
      </c>
      <c r="CK37" s="326">
        <v>29.8</v>
      </c>
      <c r="CL37" s="334">
        <v>1</v>
      </c>
      <c r="CM37" s="334">
        <v>5</v>
      </c>
      <c r="CN37" s="334">
        <v>3</v>
      </c>
      <c r="CO37" s="356">
        <f>SUM(CL37:CN37)/3</f>
        <v>3</v>
      </c>
      <c r="CQ37" s="355" t="s">
        <v>180</v>
      </c>
      <c r="CR37" s="3"/>
      <c r="CS37" s="354">
        <v>5</v>
      </c>
    </row>
    <row r="38" spans="1:100" ht="23.5" customHeight="1">
      <c r="A38" s="77" t="s">
        <v>6</v>
      </c>
      <c r="B38" s="68">
        <v>21</v>
      </c>
      <c r="C38" s="57">
        <f t="shared" si="126"/>
        <v>205</v>
      </c>
      <c r="D38" s="54">
        <v>110</v>
      </c>
      <c r="E38" s="7">
        <f t="shared" si="127"/>
        <v>363000</v>
      </c>
      <c r="F38" s="54">
        <v>25</v>
      </c>
      <c r="G38" s="7">
        <f t="shared" si="128"/>
        <v>95000</v>
      </c>
      <c r="H38" s="54">
        <v>20</v>
      </c>
      <c r="I38" s="6">
        <f t="shared" si="129"/>
        <v>96000</v>
      </c>
      <c r="J38" s="54">
        <v>50</v>
      </c>
      <c r="K38" s="6">
        <f t="shared" si="130"/>
        <v>100000</v>
      </c>
      <c r="L38" s="6">
        <f t="shared" ref="L38:L43" si="145">E38+G38+I38+K38</f>
        <v>654000</v>
      </c>
      <c r="M38" s="6">
        <f t="shared" ref="M38:M43" si="146">L38/C38</f>
        <v>3190.2439024390242</v>
      </c>
      <c r="N38" s="70" t="s">
        <v>96</v>
      </c>
      <c r="O38" s="54">
        <v>150</v>
      </c>
      <c r="P38" s="54"/>
      <c r="Q38" s="76" t="e">
        <f t="shared" ref="Q38:Q44" si="147">L38/P38</f>
        <v>#DIV/0!</v>
      </c>
      <c r="R38" s="2"/>
      <c r="T38" s="107">
        <v>3300</v>
      </c>
      <c r="U38" s="107">
        <v>3800</v>
      </c>
      <c r="V38" s="107">
        <v>4800</v>
      </c>
      <c r="W38" s="107">
        <v>2000</v>
      </c>
      <c r="X38" s="107"/>
      <c r="Y38" s="77" t="s">
        <v>6</v>
      </c>
      <c r="Z38" s="48">
        <f t="shared" si="131"/>
        <v>21</v>
      </c>
      <c r="AA38" s="57">
        <f t="shared" si="132"/>
        <v>205</v>
      </c>
      <c r="AB38" s="7">
        <f t="shared" si="133"/>
        <v>110</v>
      </c>
      <c r="AC38" s="7">
        <f t="shared" si="134"/>
        <v>187000</v>
      </c>
      <c r="AD38" s="7">
        <f t="shared" ref="AD38:AD43" si="148">F38</f>
        <v>25</v>
      </c>
      <c r="AE38" s="7">
        <f t="shared" si="135"/>
        <v>55000</v>
      </c>
      <c r="AF38" s="7">
        <f t="shared" ref="AF38:AF43" si="149">H38</f>
        <v>20</v>
      </c>
      <c r="AG38" s="7">
        <f t="shared" si="136"/>
        <v>44000</v>
      </c>
      <c r="AH38" s="7">
        <f t="shared" ref="AH38:AH43" si="150">J38</f>
        <v>50</v>
      </c>
      <c r="AI38" s="7">
        <f t="shared" si="137"/>
        <v>70000</v>
      </c>
      <c r="AJ38" s="7">
        <f t="shared" ref="AJ38:AJ43" si="151">AC38+AE38+AG38+AI38</f>
        <v>356000</v>
      </c>
      <c r="AK38" s="6">
        <f t="shared" ref="AK38:AK43" si="152">AJ38/AA38</f>
        <v>1736.5853658536585</v>
      </c>
      <c r="AL38" s="70" t="str">
        <f t="shared" ref="AL38:AN43" si="153">N38</f>
        <v>ON2</v>
      </c>
      <c r="AM38" s="7">
        <f t="shared" si="153"/>
        <v>150</v>
      </c>
      <c r="AN38" s="6">
        <f t="shared" si="153"/>
        <v>0</v>
      </c>
      <c r="AO38" s="76" t="e">
        <f t="shared" ref="AO38:AO43" si="154">(AJ38+BH38)/AN38</f>
        <v>#DIV/0!</v>
      </c>
      <c r="AP38" s="2"/>
      <c r="AR38" s="107">
        <v>1700</v>
      </c>
      <c r="AS38" s="107">
        <v>2200</v>
      </c>
      <c r="AT38" s="107">
        <v>2200</v>
      </c>
      <c r="AU38" s="107">
        <v>1400</v>
      </c>
      <c r="AV38" s="107"/>
      <c r="AW38" s="77" t="s">
        <v>6</v>
      </c>
      <c r="AX38" s="48">
        <f t="shared" ref="AX38:AX43" si="155">B38</f>
        <v>21</v>
      </c>
      <c r="AY38" s="57">
        <f t="shared" ref="AY38:AY44" si="156">C38</f>
        <v>205</v>
      </c>
      <c r="AZ38" s="54">
        <v>22</v>
      </c>
      <c r="BA38" s="7">
        <f t="shared" si="138"/>
        <v>0</v>
      </c>
      <c r="BB38" s="54">
        <v>10</v>
      </c>
      <c r="BC38" s="7">
        <f t="shared" si="139"/>
        <v>0</v>
      </c>
      <c r="BD38" s="54">
        <v>6</v>
      </c>
      <c r="BE38" s="6">
        <f t="shared" si="140"/>
        <v>0</v>
      </c>
      <c r="BF38" s="54"/>
      <c r="BG38" s="6">
        <f t="shared" si="141"/>
        <v>0</v>
      </c>
      <c r="BH38" s="6">
        <f t="shared" ref="BH38:BI44" si="157">L38</f>
        <v>654000</v>
      </c>
      <c r="BI38" s="6">
        <f t="shared" si="157"/>
        <v>3190.2439024390242</v>
      </c>
      <c r="BJ38" s="6">
        <f t="shared" ref="BJ38:BK44" si="158">AJ38</f>
        <v>356000</v>
      </c>
      <c r="BK38" s="7">
        <f t="shared" si="158"/>
        <v>1736.5853658536585</v>
      </c>
      <c r="BL38" s="101">
        <f t="shared" ref="BL38:BM43" si="159">BH38+BJ38</f>
        <v>1010000</v>
      </c>
      <c r="BM38" s="90">
        <f t="shared" si="159"/>
        <v>4926.8292682926822</v>
      </c>
      <c r="BN38" s="90"/>
      <c r="BO38" s="76" t="e">
        <f t="shared" ref="BO38:BO44" si="160">Q38+AO38</f>
        <v>#DIV/0!</v>
      </c>
      <c r="BP38" s="2"/>
      <c r="BR38" s="55"/>
      <c r="BS38" s="55"/>
      <c r="BT38" s="55"/>
      <c r="BU38" s="55"/>
      <c r="BV38" s="173" t="s">
        <v>6</v>
      </c>
      <c r="BW38" s="190">
        <f t="shared" ref="BW38:BW43" si="161">AX38</f>
        <v>21</v>
      </c>
      <c r="BX38" s="119">
        <v>329</v>
      </c>
      <c r="BY38" s="178">
        <v>866000</v>
      </c>
      <c r="BZ38" s="178">
        <f t="shared" si="142"/>
        <v>2632.2188449848022</v>
      </c>
      <c r="CA38" s="178">
        <v>481500</v>
      </c>
      <c r="CB38" s="179">
        <f t="shared" si="143"/>
        <v>1463.5258358662613</v>
      </c>
      <c r="CC38" s="178">
        <v>8250</v>
      </c>
      <c r="CD38" s="178"/>
      <c r="CE38" s="180">
        <f t="shared" si="144"/>
        <v>1355750</v>
      </c>
      <c r="CF38" s="181">
        <f t="shared" ref="CF38:CF43" si="162">CE38/BX38</f>
        <v>4120.8206686930089</v>
      </c>
      <c r="CG38" s="181"/>
      <c r="CH38" s="182" t="e">
        <f t="shared" ref="CH38:CH44" si="163">CE38/CG38</f>
        <v>#DIV/0!</v>
      </c>
      <c r="CJ38" s="326">
        <v>23.9</v>
      </c>
      <c r="CK38" s="326">
        <v>32.4</v>
      </c>
      <c r="CL38" s="334">
        <v>5</v>
      </c>
      <c r="CM38" s="334">
        <v>5</v>
      </c>
      <c r="CN38" s="334">
        <v>4</v>
      </c>
      <c r="CO38" s="356">
        <f t="shared" ref="CO38:CO43" si="164">SUM(CL38:CN38)/3</f>
        <v>4.666666666666667</v>
      </c>
      <c r="CQ38" s="42" t="s">
        <v>181</v>
      </c>
      <c r="CS38" s="1">
        <v>4</v>
      </c>
    </row>
    <row r="39" spans="1:100" ht="23.5" customHeight="1">
      <c r="A39" s="77" t="s">
        <v>7</v>
      </c>
      <c r="B39" s="68">
        <v>22</v>
      </c>
      <c r="C39" s="57">
        <f t="shared" si="126"/>
        <v>205</v>
      </c>
      <c r="D39" s="54">
        <v>110</v>
      </c>
      <c r="E39" s="7">
        <f t="shared" si="127"/>
        <v>363000</v>
      </c>
      <c r="F39" s="54">
        <v>25</v>
      </c>
      <c r="G39" s="7">
        <f t="shared" si="128"/>
        <v>95000</v>
      </c>
      <c r="H39" s="54">
        <v>20</v>
      </c>
      <c r="I39" s="6">
        <f t="shared" si="129"/>
        <v>96000</v>
      </c>
      <c r="J39" s="54">
        <v>50</v>
      </c>
      <c r="K39" s="6">
        <f t="shared" si="130"/>
        <v>100000</v>
      </c>
      <c r="L39" s="6">
        <f t="shared" si="145"/>
        <v>654000</v>
      </c>
      <c r="M39" s="6">
        <f t="shared" si="146"/>
        <v>3190.2439024390242</v>
      </c>
      <c r="N39" s="70" t="s">
        <v>96</v>
      </c>
      <c r="O39" s="54">
        <v>150</v>
      </c>
      <c r="P39" s="54"/>
      <c r="Q39" s="76" t="e">
        <f t="shared" si="147"/>
        <v>#DIV/0!</v>
      </c>
      <c r="R39" s="2"/>
      <c r="T39" s="107">
        <v>3300</v>
      </c>
      <c r="U39" s="107">
        <v>3800</v>
      </c>
      <c r="V39" s="107">
        <v>4800</v>
      </c>
      <c r="W39" s="107">
        <v>2000</v>
      </c>
      <c r="X39" s="107"/>
      <c r="Y39" s="77" t="s">
        <v>7</v>
      </c>
      <c r="Z39" s="48">
        <f t="shared" si="131"/>
        <v>22</v>
      </c>
      <c r="AA39" s="57">
        <f t="shared" si="132"/>
        <v>205</v>
      </c>
      <c r="AB39" s="7">
        <f t="shared" si="133"/>
        <v>110</v>
      </c>
      <c r="AC39" s="7">
        <f t="shared" si="134"/>
        <v>187000</v>
      </c>
      <c r="AD39" s="7">
        <f t="shared" si="148"/>
        <v>25</v>
      </c>
      <c r="AE39" s="7">
        <f t="shared" si="135"/>
        <v>55000</v>
      </c>
      <c r="AF39" s="7">
        <f t="shared" si="149"/>
        <v>20</v>
      </c>
      <c r="AG39" s="7">
        <f t="shared" si="136"/>
        <v>44000</v>
      </c>
      <c r="AH39" s="7">
        <f t="shared" si="150"/>
        <v>50</v>
      </c>
      <c r="AI39" s="7">
        <f t="shared" si="137"/>
        <v>70000</v>
      </c>
      <c r="AJ39" s="7">
        <f t="shared" si="151"/>
        <v>356000</v>
      </c>
      <c r="AK39" s="6">
        <f t="shared" si="152"/>
        <v>1736.5853658536585</v>
      </c>
      <c r="AL39" s="70" t="str">
        <f t="shared" si="153"/>
        <v>ON2</v>
      </c>
      <c r="AM39" s="7">
        <f t="shared" si="153"/>
        <v>150</v>
      </c>
      <c r="AN39" s="6">
        <f t="shared" si="153"/>
        <v>0</v>
      </c>
      <c r="AO39" s="76" t="e">
        <f t="shared" si="154"/>
        <v>#DIV/0!</v>
      </c>
      <c r="AP39" s="2"/>
      <c r="AR39" s="107">
        <v>1700</v>
      </c>
      <c r="AS39" s="107">
        <v>2200</v>
      </c>
      <c r="AT39" s="107">
        <v>2200</v>
      </c>
      <c r="AU39" s="107">
        <v>1400</v>
      </c>
      <c r="AV39" s="107"/>
      <c r="AW39" s="77" t="s">
        <v>7</v>
      </c>
      <c r="AX39" s="48">
        <f t="shared" si="155"/>
        <v>22</v>
      </c>
      <c r="AY39" s="57">
        <f t="shared" si="156"/>
        <v>205</v>
      </c>
      <c r="AZ39" s="54">
        <v>22</v>
      </c>
      <c r="BA39" s="7">
        <f t="shared" si="138"/>
        <v>0</v>
      </c>
      <c r="BB39" s="54">
        <v>10</v>
      </c>
      <c r="BC39" s="7">
        <f t="shared" si="139"/>
        <v>0</v>
      </c>
      <c r="BD39" s="54">
        <v>6</v>
      </c>
      <c r="BE39" s="6">
        <f t="shared" si="140"/>
        <v>0</v>
      </c>
      <c r="BF39" s="54"/>
      <c r="BG39" s="6">
        <f t="shared" si="141"/>
        <v>0</v>
      </c>
      <c r="BH39" s="6">
        <f t="shared" si="157"/>
        <v>654000</v>
      </c>
      <c r="BI39" s="6">
        <f t="shared" si="157"/>
        <v>3190.2439024390242</v>
      </c>
      <c r="BJ39" s="6">
        <f t="shared" si="158"/>
        <v>356000</v>
      </c>
      <c r="BK39" s="7">
        <f t="shared" si="158"/>
        <v>1736.5853658536585</v>
      </c>
      <c r="BL39" s="101">
        <f t="shared" si="159"/>
        <v>1010000</v>
      </c>
      <c r="BM39" s="90">
        <f t="shared" si="159"/>
        <v>4926.8292682926822</v>
      </c>
      <c r="BN39" s="90"/>
      <c r="BO39" s="76" t="e">
        <f t="shared" si="160"/>
        <v>#DIV/0!</v>
      </c>
      <c r="BP39" s="2"/>
      <c r="BR39" s="55"/>
      <c r="BS39" s="55"/>
      <c r="BT39" s="55"/>
      <c r="BU39" s="55"/>
      <c r="BV39" s="173" t="s">
        <v>7</v>
      </c>
      <c r="BW39" s="190">
        <f t="shared" si="161"/>
        <v>22</v>
      </c>
      <c r="BX39" s="119">
        <v>281</v>
      </c>
      <c r="BY39" s="178">
        <v>832300</v>
      </c>
      <c r="BZ39" s="178">
        <f t="shared" si="142"/>
        <v>2961.9217081850534</v>
      </c>
      <c r="CA39" s="178">
        <v>475750</v>
      </c>
      <c r="CB39" s="179">
        <f t="shared" si="143"/>
        <v>1693.0604982206405</v>
      </c>
      <c r="CC39" s="178">
        <v>4950</v>
      </c>
      <c r="CD39" s="178"/>
      <c r="CE39" s="180">
        <f t="shared" si="144"/>
        <v>1313000</v>
      </c>
      <c r="CF39" s="181">
        <f t="shared" si="162"/>
        <v>4672.5978647686834</v>
      </c>
      <c r="CG39" s="181"/>
      <c r="CH39" s="182" t="e">
        <f t="shared" si="163"/>
        <v>#DIV/0!</v>
      </c>
      <c r="CJ39" s="326">
        <v>24.7</v>
      </c>
      <c r="CK39" s="326">
        <v>33.200000000000003</v>
      </c>
      <c r="CL39" s="334">
        <v>3</v>
      </c>
      <c r="CM39" s="334">
        <v>3</v>
      </c>
      <c r="CN39" s="334">
        <v>4</v>
      </c>
      <c r="CO39" s="356">
        <f t="shared" si="164"/>
        <v>3.3333333333333335</v>
      </c>
      <c r="CQ39" s="42" t="s">
        <v>185</v>
      </c>
      <c r="CS39" s="1">
        <v>3</v>
      </c>
    </row>
    <row r="40" spans="1:100" ht="23.5" customHeight="1">
      <c r="A40" s="77" t="s">
        <v>8</v>
      </c>
      <c r="B40" s="68">
        <v>23</v>
      </c>
      <c r="C40" s="57">
        <f t="shared" si="126"/>
        <v>205</v>
      </c>
      <c r="D40" s="54">
        <v>110</v>
      </c>
      <c r="E40" s="7">
        <f t="shared" si="127"/>
        <v>363000</v>
      </c>
      <c r="F40" s="54">
        <v>25</v>
      </c>
      <c r="G40" s="7">
        <f t="shared" si="128"/>
        <v>95000</v>
      </c>
      <c r="H40" s="54">
        <v>20</v>
      </c>
      <c r="I40" s="6">
        <f t="shared" si="129"/>
        <v>96000</v>
      </c>
      <c r="J40" s="54">
        <v>50</v>
      </c>
      <c r="K40" s="6">
        <f t="shared" si="130"/>
        <v>100000</v>
      </c>
      <c r="L40" s="6">
        <f t="shared" si="145"/>
        <v>654000</v>
      </c>
      <c r="M40" s="6">
        <f t="shared" si="146"/>
        <v>3190.2439024390242</v>
      </c>
      <c r="N40" s="70" t="s">
        <v>95</v>
      </c>
      <c r="O40" s="54">
        <v>150</v>
      </c>
      <c r="P40" s="54"/>
      <c r="Q40" s="76" t="e">
        <f t="shared" si="147"/>
        <v>#DIV/0!</v>
      </c>
      <c r="R40" s="2"/>
      <c r="T40" s="107">
        <v>3300</v>
      </c>
      <c r="U40" s="107">
        <v>3800</v>
      </c>
      <c r="V40" s="107">
        <v>4800</v>
      </c>
      <c r="W40" s="107">
        <v>2000</v>
      </c>
      <c r="X40" s="107"/>
      <c r="Y40" s="77" t="s">
        <v>8</v>
      </c>
      <c r="Z40" s="48">
        <f t="shared" si="131"/>
        <v>23</v>
      </c>
      <c r="AA40" s="57">
        <f t="shared" si="132"/>
        <v>205</v>
      </c>
      <c r="AB40" s="7">
        <f t="shared" si="133"/>
        <v>110</v>
      </c>
      <c r="AC40" s="7">
        <f t="shared" si="134"/>
        <v>187000</v>
      </c>
      <c r="AD40" s="7">
        <f t="shared" si="148"/>
        <v>25</v>
      </c>
      <c r="AE40" s="7">
        <f t="shared" si="135"/>
        <v>55000</v>
      </c>
      <c r="AF40" s="7">
        <f t="shared" si="149"/>
        <v>20</v>
      </c>
      <c r="AG40" s="7">
        <f t="shared" si="136"/>
        <v>44000</v>
      </c>
      <c r="AH40" s="7">
        <f t="shared" si="150"/>
        <v>50</v>
      </c>
      <c r="AI40" s="7">
        <f t="shared" si="137"/>
        <v>70000</v>
      </c>
      <c r="AJ40" s="7">
        <f t="shared" si="151"/>
        <v>356000</v>
      </c>
      <c r="AK40" s="6">
        <f t="shared" si="152"/>
        <v>1736.5853658536585</v>
      </c>
      <c r="AL40" s="70" t="str">
        <f t="shared" si="153"/>
        <v>ON2</v>
      </c>
      <c r="AM40" s="7">
        <f t="shared" si="153"/>
        <v>150</v>
      </c>
      <c r="AN40" s="6">
        <f t="shared" si="153"/>
        <v>0</v>
      </c>
      <c r="AO40" s="76" t="e">
        <f t="shared" si="154"/>
        <v>#DIV/0!</v>
      </c>
      <c r="AP40" s="2"/>
      <c r="AR40" s="107">
        <v>1700</v>
      </c>
      <c r="AS40" s="107">
        <v>2200</v>
      </c>
      <c r="AT40" s="107">
        <v>2200</v>
      </c>
      <c r="AU40" s="107">
        <v>1400</v>
      </c>
      <c r="AV40" s="107"/>
      <c r="AW40" s="77" t="s">
        <v>8</v>
      </c>
      <c r="AX40" s="48">
        <f t="shared" si="155"/>
        <v>23</v>
      </c>
      <c r="AY40" s="57">
        <f t="shared" si="156"/>
        <v>205</v>
      </c>
      <c r="AZ40" s="54">
        <v>10</v>
      </c>
      <c r="BA40" s="7">
        <f t="shared" si="138"/>
        <v>0</v>
      </c>
      <c r="BB40" s="54">
        <v>24</v>
      </c>
      <c r="BC40" s="7">
        <f t="shared" si="139"/>
        <v>0</v>
      </c>
      <c r="BD40" s="54">
        <v>12</v>
      </c>
      <c r="BE40" s="6">
        <f t="shared" si="140"/>
        <v>0</v>
      </c>
      <c r="BF40" s="54"/>
      <c r="BG40" s="6">
        <f t="shared" si="141"/>
        <v>0</v>
      </c>
      <c r="BH40" s="6">
        <f t="shared" si="157"/>
        <v>654000</v>
      </c>
      <c r="BI40" s="6">
        <f t="shared" si="157"/>
        <v>3190.2439024390242</v>
      </c>
      <c r="BJ40" s="6">
        <f t="shared" si="158"/>
        <v>356000</v>
      </c>
      <c r="BK40" s="7">
        <f t="shared" si="158"/>
        <v>1736.5853658536585</v>
      </c>
      <c r="BL40" s="101">
        <f t="shared" si="159"/>
        <v>1010000</v>
      </c>
      <c r="BM40" s="90">
        <f t="shared" si="159"/>
        <v>4926.8292682926822</v>
      </c>
      <c r="BN40" s="90"/>
      <c r="BO40" s="76" t="e">
        <f t="shared" si="160"/>
        <v>#DIV/0!</v>
      </c>
      <c r="BP40" s="2"/>
      <c r="BR40" s="55"/>
      <c r="BS40" s="55"/>
      <c r="BT40" s="55"/>
      <c r="BU40" s="55"/>
      <c r="BV40" s="173" t="s">
        <v>8</v>
      </c>
      <c r="BW40" s="190">
        <f t="shared" si="161"/>
        <v>23</v>
      </c>
      <c r="BX40" s="119">
        <v>258</v>
      </c>
      <c r="BY40" s="178">
        <v>784400</v>
      </c>
      <c r="BZ40" s="178">
        <f t="shared" si="142"/>
        <v>3040.3100775193798</v>
      </c>
      <c r="CA40" s="178">
        <v>451600</v>
      </c>
      <c r="CB40" s="179">
        <f t="shared" si="143"/>
        <v>1750.3875968992247</v>
      </c>
      <c r="CC40" s="178">
        <v>4400</v>
      </c>
      <c r="CD40" s="178"/>
      <c r="CE40" s="180">
        <f t="shared" si="144"/>
        <v>1240400</v>
      </c>
      <c r="CF40" s="181">
        <f t="shared" si="162"/>
        <v>4807.7519379844962</v>
      </c>
      <c r="CG40" s="181"/>
      <c r="CH40" s="182" t="e">
        <f t="shared" si="163"/>
        <v>#DIV/0!</v>
      </c>
      <c r="CJ40" s="326">
        <v>26.2</v>
      </c>
      <c r="CK40" s="326">
        <v>36.299999999999997</v>
      </c>
      <c r="CL40" s="334">
        <v>3</v>
      </c>
      <c r="CM40" s="334">
        <v>3</v>
      </c>
      <c r="CN40" s="334">
        <v>4</v>
      </c>
      <c r="CO40" s="356">
        <f t="shared" si="164"/>
        <v>3.3333333333333335</v>
      </c>
      <c r="CQ40" s="42" t="s">
        <v>177</v>
      </c>
      <c r="CS40" s="1">
        <v>2</v>
      </c>
    </row>
    <row r="41" spans="1:100" ht="23.5" customHeight="1">
      <c r="A41" s="77" t="s">
        <v>9</v>
      </c>
      <c r="B41" s="68">
        <v>24</v>
      </c>
      <c r="C41" s="57">
        <f t="shared" si="126"/>
        <v>195</v>
      </c>
      <c r="D41" s="54">
        <v>100</v>
      </c>
      <c r="E41" s="7">
        <f t="shared" si="127"/>
        <v>330000</v>
      </c>
      <c r="F41" s="54">
        <v>25</v>
      </c>
      <c r="G41" s="7">
        <f t="shared" si="128"/>
        <v>95000</v>
      </c>
      <c r="H41" s="54">
        <v>20</v>
      </c>
      <c r="I41" s="6">
        <f t="shared" si="129"/>
        <v>96000</v>
      </c>
      <c r="J41" s="54">
        <v>50</v>
      </c>
      <c r="K41" s="6">
        <f t="shared" si="130"/>
        <v>100000</v>
      </c>
      <c r="L41" s="6">
        <f t="shared" si="145"/>
        <v>621000</v>
      </c>
      <c r="M41" s="6">
        <f t="shared" si="146"/>
        <v>3184.6153846153848</v>
      </c>
      <c r="N41" s="70" t="s">
        <v>95</v>
      </c>
      <c r="O41" s="54">
        <v>150</v>
      </c>
      <c r="P41" s="54"/>
      <c r="Q41" s="76" t="e">
        <f t="shared" si="147"/>
        <v>#DIV/0!</v>
      </c>
      <c r="R41" s="2"/>
      <c r="T41" s="107">
        <v>3300</v>
      </c>
      <c r="U41" s="107">
        <v>3800</v>
      </c>
      <c r="V41" s="107">
        <v>4800</v>
      </c>
      <c r="W41" s="107">
        <v>2000</v>
      </c>
      <c r="X41" s="107"/>
      <c r="Y41" s="77" t="s">
        <v>9</v>
      </c>
      <c r="Z41" s="48">
        <f t="shared" si="131"/>
        <v>24</v>
      </c>
      <c r="AA41" s="57">
        <f t="shared" si="132"/>
        <v>195</v>
      </c>
      <c r="AB41" s="7">
        <f t="shared" si="133"/>
        <v>100</v>
      </c>
      <c r="AC41" s="7">
        <f t="shared" si="134"/>
        <v>170000</v>
      </c>
      <c r="AD41" s="7">
        <f t="shared" si="148"/>
        <v>25</v>
      </c>
      <c r="AE41" s="7">
        <f t="shared" si="135"/>
        <v>55000</v>
      </c>
      <c r="AF41" s="7">
        <f t="shared" si="149"/>
        <v>20</v>
      </c>
      <c r="AG41" s="7">
        <f t="shared" si="136"/>
        <v>44000</v>
      </c>
      <c r="AH41" s="7">
        <f t="shared" si="150"/>
        <v>50</v>
      </c>
      <c r="AI41" s="7">
        <f t="shared" si="137"/>
        <v>70000</v>
      </c>
      <c r="AJ41" s="7">
        <f t="shared" si="151"/>
        <v>339000</v>
      </c>
      <c r="AK41" s="6">
        <f t="shared" si="152"/>
        <v>1738.4615384615386</v>
      </c>
      <c r="AL41" s="70" t="str">
        <f t="shared" si="153"/>
        <v>ON2</v>
      </c>
      <c r="AM41" s="7">
        <f t="shared" si="153"/>
        <v>150</v>
      </c>
      <c r="AN41" s="6">
        <f t="shared" si="153"/>
        <v>0</v>
      </c>
      <c r="AO41" s="76" t="e">
        <f t="shared" si="154"/>
        <v>#DIV/0!</v>
      </c>
      <c r="AP41" s="2"/>
      <c r="AR41" s="107">
        <v>1700</v>
      </c>
      <c r="AS41" s="107">
        <v>2200</v>
      </c>
      <c r="AT41" s="107">
        <v>2200</v>
      </c>
      <c r="AU41" s="107">
        <v>1400</v>
      </c>
      <c r="AV41" s="107"/>
      <c r="AW41" s="77" t="s">
        <v>9</v>
      </c>
      <c r="AX41" s="48">
        <f t="shared" si="155"/>
        <v>24</v>
      </c>
      <c r="AY41" s="57">
        <f t="shared" si="156"/>
        <v>195</v>
      </c>
      <c r="AZ41" s="54">
        <v>10</v>
      </c>
      <c r="BA41" s="7">
        <f t="shared" si="138"/>
        <v>0</v>
      </c>
      <c r="BB41" s="54">
        <v>24</v>
      </c>
      <c r="BC41" s="7">
        <f t="shared" si="139"/>
        <v>0</v>
      </c>
      <c r="BD41" s="54">
        <v>12</v>
      </c>
      <c r="BE41" s="6">
        <f t="shared" si="140"/>
        <v>0</v>
      </c>
      <c r="BF41" s="54"/>
      <c r="BG41" s="6">
        <f t="shared" si="141"/>
        <v>0</v>
      </c>
      <c r="BH41" s="6">
        <f t="shared" si="157"/>
        <v>621000</v>
      </c>
      <c r="BI41" s="6">
        <f t="shared" si="157"/>
        <v>3184.6153846153848</v>
      </c>
      <c r="BJ41" s="6">
        <f t="shared" si="158"/>
        <v>339000</v>
      </c>
      <c r="BK41" s="7">
        <f t="shared" si="158"/>
        <v>1738.4615384615386</v>
      </c>
      <c r="BL41" s="101">
        <f t="shared" si="159"/>
        <v>960000</v>
      </c>
      <c r="BM41" s="90">
        <f t="shared" si="159"/>
        <v>4923.0769230769238</v>
      </c>
      <c r="BN41" s="90"/>
      <c r="BO41" s="76" t="e">
        <f t="shared" si="160"/>
        <v>#DIV/0!</v>
      </c>
      <c r="BP41" s="2"/>
      <c r="BR41" s="55"/>
      <c r="BS41" s="55"/>
      <c r="BT41" s="55"/>
      <c r="BU41" s="55"/>
      <c r="BV41" s="173" t="s">
        <v>9</v>
      </c>
      <c r="BW41" s="190">
        <f t="shared" si="161"/>
        <v>24</v>
      </c>
      <c r="BX41" s="119">
        <v>230</v>
      </c>
      <c r="BY41" s="178">
        <v>738550</v>
      </c>
      <c r="BZ41" s="178">
        <f t="shared" si="142"/>
        <v>3211.086956521739</v>
      </c>
      <c r="CA41" s="178">
        <v>408850</v>
      </c>
      <c r="CB41" s="179">
        <f t="shared" si="143"/>
        <v>1777.608695652174</v>
      </c>
      <c r="CC41" s="178">
        <v>18700</v>
      </c>
      <c r="CD41" s="178"/>
      <c r="CE41" s="180">
        <f t="shared" si="144"/>
        <v>1166100</v>
      </c>
      <c r="CF41" s="181">
        <f t="shared" si="162"/>
        <v>5070</v>
      </c>
      <c r="CG41" s="181"/>
      <c r="CH41" s="182" t="e">
        <f t="shared" si="163"/>
        <v>#DIV/0!</v>
      </c>
      <c r="CJ41" s="326">
        <v>26.3</v>
      </c>
      <c r="CK41" s="326">
        <v>35</v>
      </c>
      <c r="CL41" s="334">
        <v>3</v>
      </c>
      <c r="CM41" s="334">
        <v>1</v>
      </c>
      <c r="CN41" s="334">
        <v>4</v>
      </c>
      <c r="CO41" s="356">
        <f t="shared" si="164"/>
        <v>2.6666666666666665</v>
      </c>
      <c r="CQ41" s="42" t="s">
        <v>178</v>
      </c>
      <c r="CS41" s="1">
        <v>1</v>
      </c>
    </row>
    <row r="42" spans="1:100" ht="23.5" customHeight="1">
      <c r="A42" s="77" t="s">
        <v>10</v>
      </c>
      <c r="B42" s="68">
        <v>25</v>
      </c>
      <c r="C42" s="57">
        <f t="shared" si="126"/>
        <v>220</v>
      </c>
      <c r="D42" s="54">
        <v>120</v>
      </c>
      <c r="E42" s="7">
        <f t="shared" si="127"/>
        <v>396000</v>
      </c>
      <c r="F42" s="54">
        <v>30</v>
      </c>
      <c r="G42" s="7">
        <f t="shared" si="128"/>
        <v>114000</v>
      </c>
      <c r="H42" s="54">
        <v>20</v>
      </c>
      <c r="I42" s="6">
        <f t="shared" si="129"/>
        <v>96000</v>
      </c>
      <c r="J42" s="54">
        <v>50</v>
      </c>
      <c r="K42" s="6">
        <f t="shared" si="130"/>
        <v>100000</v>
      </c>
      <c r="L42" s="6">
        <f t="shared" si="145"/>
        <v>706000</v>
      </c>
      <c r="M42" s="6">
        <f t="shared" si="146"/>
        <v>3209.090909090909</v>
      </c>
      <c r="N42" s="70" t="s">
        <v>94</v>
      </c>
      <c r="O42" s="54">
        <v>160</v>
      </c>
      <c r="P42" s="54"/>
      <c r="Q42" s="76" t="e">
        <f t="shared" si="147"/>
        <v>#DIV/0!</v>
      </c>
      <c r="R42" s="2"/>
      <c r="T42" s="107">
        <v>3300</v>
      </c>
      <c r="U42" s="107">
        <v>3800</v>
      </c>
      <c r="V42" s="107">
        <v>4800</v>
      </c>
      <c r="W42" s="107">
        <v>2000</v>
      </c>
      <c r="X42" s="107"/>
      <c r="Y42" s="77" t="s">
        <v>10</v>
      </c>
      <c r="Z42" s="48">
        <f t="shared" si="131"/>
        <v>25</v>
      </c>
      <c r="AA42" s="57">
        <f t="shared" si="132"/>
        <v>220</v>
      </c>
      <c r="AB42" s="7">
        <f t="shared" si="133"/>
        <v>120</v>
      </c>
      <c r="AC42" s="7">
        <f t="shared" si="134"/>
        <v>204000</v>
      </c>
      <c r="AD42" s="7">
        <f t="shared" si="148"/>
        <v>30</v>
      </c>
      <c r="AE42" s="7">
        <f t="shared" si="135"/>
        <v>66000</v>
      </c>
      <c r="AF42" s="7">
        <f t="shared" si="149"/>
        <v>20</v>
      </c>
      <c r="AG42" s="7">
        <f t="shared" si="136"/>
        <v>44000</v>
      </c>
      <c r="AH42" s="7">
        <f t="shared" si="150"/>
        <v>50</v>
      </c>
      <c r="AI42" s="7">
        <f t="shared" si="137"/>
        <v>70000</v>
      </c>
      <c r="AJ42" s="7">
        <f t="shared" si="151"/>
        <v>384000</v>
      </c>
      <c r="AK42" s="6">
        <f t="shared" si="152"/>
        <v>1745.4545454545455</v>
      </c>
      <c r="AL42" s="70" t="str">
        <f t="shared" si="153"/>
        <v>ON1</v>
      </c>
      <c r="AM42" s="7">
        <f t="shared" si="153"/>
        <v>160</v>
      </c>
      <c r="AN42" s="6">
        <f t="shared" si="153"/>
        <v>0</v>
      </c>
      <c r="AO42" s="76" t="e">
        <f t="shared" si="154"/>
        <v>#DIV/0!</v>
      </c>
      <c r="AP42" s="2"/>
      <c r="AR42" s="107">
        <v>1700</v>
      </c>
      <c r="AS42" s="107">
        <v>2200</v>
      </c>
      <c r="AT42" s="107">
        <v>2200</v>
      </c>
      <c r="AU42" s="107">
        <v>1400</v>
      </c>
      <c r="AV42" s="107"/>
      <c r="AW42" s="77" t="s">
        <v>10</v>
      </c>
      <c r="AX42" s="48">
        <f t="shared" si="155"/>
        <v>25</v>
      </c>
      <c r="AY42" s="57">
        <f t="shared" si="156"/>
        <v>220</v>
      </c>
      <c r="AZ42" s="54">
        <v>10</v>
      </c>
      <c r="BA42" s="7">
        <f t="shared" si="138"/>
        <v>0</v>
      </c>
      <c r="BB42" s="54">
        <v>24</v>
      </c>
      <c r="BC42" s="7">
        <f t="shared" si="139"/>
        <v>0</v>
      </c>
      <c r="BD42" s="54">
        <v>12</v>
      </c>
      <c r="BE42" s="6">
        <f t="shared" si="140"/>
        <v>0</v>
      </c>
      <c r="BF42" s="54"/>
      <c r="BG42" s="6">
        <f t="shared" si="141"/>
        <v>0</v>
      </c>
      <c r="BH42" s="6">
        <f t="shared" si="157"/>
        <v>706000</v>
      </c>
      <c r="BI42" s="6">
        <f t="shared" si="157"/>
        <v>3209.090909090909</v>
      </c>
      <c r="BJ42" s="6">
        <f t="shared" si="158"/>
        <v>384000</v>
      </c>
      <c r="BK42" s="7">
        <f t="shared" si="158"/>
        <v>1745.4545454545455</v>
      </c>
      <c r="BL42" s="101">
        <f t="shared" si="159"/>
        <v>1090000</v>
      </c>
      <c r="BM42" s="90">
        <f t="shared" si="159"/>
        <v>4954.545454545454</v>
      </c>
      <c r="BN42" s="90"/>
      <c r="BO42" s="76" t="e">
        <f t="shared" si="160"/>
        <v>#DIV/0!</v>
      </c>
      <c r="BP42" s="2"/>
      <c r="BR42" s="55"/>
      <c r="BS42" s="55"/>
      <c r="BT42" s="55"/>
      <c r="BU42" s="55"/>
      <c r="BV42" s="173" t="s">
        <v>10</v>
      </c>
      <c r="BW42" s="190">
        <f t="shared" si="161"/>
        <v>25</v>
      </c>
      <c r="BX42" s="119">
        <v>265</v>
      </c>
      <c r="BY42" s="178">
        <v>848850</v>
      </c>
      <c r="BZ42" s="178">
        <f t="shared" si="142"/>
        <v>3203.2075471698113</v>
      </c>
      <c r="CA42" s="178">
        <v>452650</v>
      </c>
      <c r="CB42" s="179">
        <f t="shared" si="143"/>
        <v>1708.1132075471698</v>
      </c>
      <c r="CC42" s="178">
        <v>22550</v>
      </c>
      <c r="CD42" s="178"/>
      <c r="CE42" s="180">
        <f t="shared" si="144"/>
        <v>1324050</v>
      </c>
      <c r="CF42" s="181">
        <f t="shared" si="162"/>
        <v>4996.4150943396226</v>
      </c>
      <c r="CG42" s="181"/>
      <c r="CH42" s="182" t="e">
        <f t="shared" si="163"/>
        <v>#DIV/0!</v>
      </c>
      <c r="CJ42" s="326">
        <v>26</v>
      </c>
      <c r="CK42" s="326">
        <v>34.700000000000003</v>
      </c>
      <c r="CL42" s="334">
        <v>3</v>
      </c>
      <c r="CM42" s="334">
        <v>3</v>
      </c>
      <c r="CN42" s="334">
        <v>4</v>
      </c>
      <c r="CO42" s="356">
        <f t="shared" si="164"/>
        <v>3.3333333333333335</v>
      </c>
      <c r="CQ42" s="42" t="s">
        <v>183</v>
      </c>
      <c r="CS42" s="1">
        <v>0</v>
      </c>
    </row>
    <row r="43" spans="1:100" ht="23.5" customHeight="1" thickBot="1">
      <c r="A43" s="78" t="s">
        <v>11</v>
      </c>
      <c r="B43" s="68">
        <v>26</v>
      </c>
      <c r="C43" s="57">
        <f t="shared" si="126"/>
        <v>330</v>
      </c>
      <c r="D43" s="54">
        <v>180</v>
      </c>
      <c r="E43" s="7">
        <f t="shared" si="127"/>
        <v>594000</v>
      </c>
      <c r="F43" s="54">
        <v>40</v>
      </c>
      <c r="G43" s="7">
        <f t="shared" si="128"/>
        <v>152000</v>
      </c>
      <c r="H43" s="54">
        <v>30</v>
      </c>
      <c r="I43" s="6">
        <f t="shared" si="129"/>
        <v>144000</v>
      </c>
      <c r="J43" s="54">
        <v>80</v>
      </c>
      <c r="K43" s="6">
        <f t="shared" si="130"/>
        <v>160000</v>
      </c>
      <c r="L43" s="6">
        <f t="shared" si="145"/>
        <v>1050000</v>
      </c>
      <c r="M43" s="6">
        <f t="shared" si="146"/>
        <v>3181.818181818182</v>
      </c>
      <c r="N43" s="70" t="s">
        <v>92</v>
      </c>
      <c r="O43" s="54">
        <v>180</v>
      </c>
      <c r="P43" s="54"/>
      <c r="Q43" s="76" t="e">
        <f t="shared" si="147"/>
        <v>#DIV/0!</v>
      </c>
      <c r="R43" s="2"/>
      <c r="T43" s="107">
        <v>3300</v>
      </c>
      <c r="U43" s="107">
        <v>3800</v>
      </c>
      <c r="V43" s="107">
        <v>4800</v>
      </c>
      <c r="W43" s="107">
        <v>2000</v>
      </c>
      <c r="X43" s="107"/>
      <c r="Y43" s="78" t="s">
        <v>11</v>
      </c>
      <c r="Z43" s="48">
        <f t="shared" si="131"/>
        <v>26</v>
      </c>
      <c r="AA43" s="57">
        <f t="shared" si="132"/>
        <v>330</v>
      </c>
      <c r="AB43" s="7">
        <f t="shared" si="133"/>
        <v>180</v>
      </c>
      <c r="AC43" s="7">
        <f t="shared" si="134"/>
        <v>306000</v>
      </c>
      <c r="AD43" s="7">
        <f t="shared" si="148"/>
        <v>40</v>
      </c>
      <c r="AE43" s="7">
        <f t="shared" si="135"/>
        <v>88000</v>
      </c>
      <c r="AF43" s="7">
        <f t="shared" si="149"/>
        <v>30</v>
      </c>
      <c r="AG43" s="7">
        <f t="shared" si="136"/>
        <v>66000</v>
      </c>
      <c r="AH43" s="7">
        <f t="shared" si="150"/>
        <v>80</v>
      </c>
      <c r="AI43" s="7">
        <f t="shared" si="137"/>
        <v>112000</v>
      </c>
      <c r="AJ43" s="7">
        <f t="shared" si="151"/>
        <v>572000</v>
      </c>
      <c r="AK43" s="6">
        <f t="shared" si="152"/>
        <v>1733.3333333333333</v>
      </c>
      <c r="AL43" s="70" t="str">
        <f t="shared" si="153"/>
        <v>TOP1</v>
      </c>
      <c r="AM43" s="7">
        <f t="shared" si="153"/>
        <v>180</v>
      </c>
      <c r="AN43" s="6">
        <f t="shared" si="153"/>
        <v>0</v>
      </c>
      <c r="AO43" s="76" t="e">
        <f t="shared" si="154"/>
        <v>#DIV/0!</v>
      </c>
      <c r="AP43" s="2"/>
      <c r="AR43" s="107">
        <v>1700</v>
      </c>
      <c r="AS43" s="107">
        <v>2200</v>
      </c>
      <c r="AT43" s="107">
        <v>2200</v>
      </c>
      <c r="AU43" s="107">
        <v>1400</v>
      </c>
      <c r="AV43" s="107"/>
      <c r="AW43" s="78" t="s">
        <v>11</v>
      </c>
      <c r="AX43" s="48">
        <f t="shared" si="155"/>
        <v>26</v>
      </c>
      <c r="AY43" s="57">
        <f t="shared" si="156"/>
        <v>330</v>
      </c>
      <c r="AZ43" s="54">
        <v>10</v>
      </c>
      <c r="BA43" s="7">
        <f t="shared" si="138"/>
        <v>0</v>
      </c>
      <c r="BB43" s="54">
        <v>28</v>
      </c>
      <c r="BC43" s="7">
        <f t="shared" si="139"/>
        <v>0</v>
      </c>
      <c r="BD43" s="54">
        <v>12</v>
      </c>
      <c r="BE43" s="6">
        <f t="shared" si="140"/>
        <v>0</v>
      </c>
      <c r="BF43" s="54"/>
      <c r="BG43" s="6">
        <f t="shared" si="141"/>
        <v>0</v>
      </c>
      <c r="BH43" s="6">
        <f t="shared" si="157"/>
        <v>1050000</v>
      </c>
      <c r="BI43" s="6">
        <f t="shared" si="157"/>
        <v>3181.818181818182</v>
      </c>
      <c r="BJ43" s="6">
        <f t="shared" si="158"/>
        <v>572000</v>
      </c>
      <c r="BK43" s="7">
        <f t="shared" si="158"/>
        <v>1733.3333333333333</v>
      </c>
      <c r="BL43" s="101">
        <f t="shared" si="159"/>
        <v>1622000</v>
      </c>
      <c r="BM43" s="90">
        <f t="shared" si="159"/>
        <v>4915.151515151515</v>
      </c>
      <c r="BN43" s="90"/>
      <c r="BO43" s="76" t="e">
        <f t="shared" si="160"/>
        <v>#DIV/0!</v>
      </c>
      <c r="BP43" s="2"/>
      <c r="BR43" s="55"/>
      <c r="BS43" s="55"/>
      <c r="BT43" s="55"/>
      <c r="BU43" s="55"/>
      <c r="BV43" s="183" t="s">
        <v>11</v>
      </c>
      <c r="BW43" s="190">
        <f t="shared" si="161"/>
        <v>26</v>
      </c>
      <c r="BX43" s="119">
        <v>407</v>
      </c>
      <c r="BY43" s="178">
        <v>1102550</v>
      </c>
      <c r="BZ43" s="178">
        <f t="shared" si="142"/>
        <v>2708.9680589680588</v>
      </c>
      <c r="CA43" s="178">
        <v>639200</v>
      </c>
      <c r="CB43" s="179">
        <f t="shared" si="143"/>
        <v>1570.5159705159706</v>
      </c>
      <c r="CC43" s="178">
        <v>39050</v>
      </c>
      <c r="CD43" s="178"/>
      <c r="CE43" s="180">
        <f t="shared" si="144"/>
        <v>1780800</v>
      </c>
      <c r="CF43" s="181">
        <f t="shared" si="162"/>
        <v>4375.4299754299755</v>
      </c>
      <c r="CG43" s="181"/>
      <c r="CH43" s="182" t="e">
        <f t="shared" si="163"/>
        <v>#DIV/0!</v>
      </c>
      <c r="CJ43" s="327">
        <v>26.7</v>
      </c>
      <c r="CK43" s="327">
        <v>35.6</v>
      </c>
      <c r="CL43" s="335">
        <v>3</v>
      </c>
      <c r="CM43" s="334">
        <v>3</v>
      </c>
      <c r="CN43" s="334">
        <v>4</v>
      </c>
      <c r="CO43" s="357">
        <f t="shared" si="164"/>
        <v>3.3333333333333335</v>
      </c>
      <c r="CQ43" s="1" t="s">
        <v>186</v>
      </c>
    </row>
    <row r="44" spans="1:100" ht="39" customHeight="1" thickTop="1" thickBot="1">
      <c r="A44" s="1513" t="s">
        <v>16</v>
      </c>
      <c r="B44" s="1514"/>
      <c r="C44" s="61">
        <f>SUM(C37:C43)</f>
        <v>1640</v>
      </c>
      <c r="D44" s="61">
        <f>SUM(D37:D43)</f>
        <v>890</v>
      </c>
      <c r="E44" s="61">
        <f t="shared" ref="E44:J44" si="165">SUM(E37:E43)</f>
        <v>2937000</v>
      </c>
      <c r="F44" s="61">
        <f t="shared" si="165"/>
        <v>200</v>
      </c>
      <c r="G44" s="61">
        <f t="shared" si="165"/>
        <v>760000</v>
      </c>
      <c r="H44" s="61">
        <f t="shared" si="165"/>
        <v>150</v>
      </c>
      <c r="I44" s="61">
        <f t="shared" si="165"/>
        <v>720000</v>
      </c>
      <c r="J44" s="61">
        <f t="shared" si="165"/>
        <v>400</v>
      </c>
      <c r="K44" s="61">
        <f>SUM(K37:K43)</f>
        <v>800000</v>
      </c>
      <c r="L44" s="61">
        <f>SUM(L37:L43)</f>
        <v>5217000</v>
      </c>
      <c r="M44" s="61">
        <f>L44/C44</f>
        <v>3181.0975609756097</v>
      </c>
      <c r="N44" s="86"/>
      <c r="O44" s="61">
        <f>SUM(O37:O43)</f>
        <v>1110</v>
      </c>
      <c r="P44" s="61">
        <f>SUM(P37:P43)</f>
        <v>0</v>
      </c>
      <c r="Q44" s="76" t="e">
        <f t="shared" si="147"/>
        <v>#DIV/0!</v>
      </c>
      <c r="R44" s="45"/>
      <c r="T44" s="105" t="s">
        <v>48</v>
      </c>
      <c r="U44" s="108" t="e">
        <f>C44/W44</f>
        <v>#DIV/0!</v>
      </c>
      <c r="V44" s="106" t="s">
        <v>49</v>
      </c>
      <c r="W44" s="114">
        <v>0</v>
      </c>
      <c r="Y44" s="1513" t="s">
        <v>16</v>
      </c>
      <c r="Z44" s="1514"/>
      <c r="AA44" s="88">
        <f>SUM(AA37:AA43)</f>
        <v>1640</v>
      </c>
      <c r="AB44" s="88">
        <f>SUM(AB37:AB43)</f>
        <v>890</v>
      </c>
      <c r="AC44" s="88">
        <f t="shared" ref="AC44:AH44" si="166">SUM(AC37:AC43)</f>
        <v>1513000</v>
      </c>
      <c r="AD44" s="88">
        <f t="shared" si="166"/>
        <v>200</v>
      </c>
      <c r="AE44" s="88">
        <f t="shared" si="166"/>
        <v>440000</v>
      </c>
      <c r="AF44" s="88">
        <f t="shared" si="166"/>
        <v>150</v>
      </c>
      <c r="AG44" s="88">
        <f t="shared" si="166"/>
        <v>330000</v>
      </c>
      <c r="AH44" s="88">
        <f t="shared" si="166"/>
        <v>400</v>
      </c>
      <c r="AI44" s="88">
        <f>SUM(AI37:AI43)</f>
        <v>560000</v>
      </c>
      <c r="AJ44" s="88">
        <f>SUM(AJ37:AJ43)</f>
        <v>2843000</v>
      </c>
      <c r="AK44" s="61">
        <f>AJ44/AA44</f>
        <v>1733.5365853658536</v>
      </c>
      <c r="AL44" s="86"/>
      <c r="AM44" s="61">
        <f>SUM(AM37:AM43)</f>
        <v>1110</v>
      </c>
      <c r="AN44" s="61">
        <f>SUM(AN37:AN43)</f>
        <v>0</v>
      </c>
      <c r="AO44" s="76" t="e">
        <f>(AJ44+BH44)/AN44</f>
        <v>#DIV/0!</v>
      </c>
      <c r="AP44" s="45"/>
      <c r="AR44" s="105" t="s">
        <v>48</v>
      </c>
      <c r="AS44" s="108" t="e">
        <f>AA44/AU44</f>
        <v>#DIV/0!</v>
      </c>
      <c r="AT44" s="106" t="s">
        <v>49</v>
      </c>
      <c r="AU44" s="105">
        <f>W44</f>
        <v>0</v>
      </c>
      <c r="AW44" s="1513" t="s">
        <v>16</v>
      </c>
      <c r="AX44" s="1514"/>
      <c r="AY44" s="57">
        <f t="shared" si="156"/>
        <v>1640</v>
      </c>
      <c r="AZ44" s="61">
        <f>SUM(AZ37:AZ43)</f>
        <v>84</v>
      </c>
      <c r="BA44" s="61">
        <f t="shared" ref="BA44:BF44" si="167">SUM(BA37:BA43)</f>
        <v>0</v>
      </c>
      <c r="BB44" s="61">
        <f t="shared" si="167"/>
        <v>120</v>
      </c>
      <c r="BC44" s="61">
        <f t="shared" si="167"/>
        <v>0</v>
      </c>
      <c r="BD44" s="61">
        <f t="shared" si="167"/>
        <v>60</v>
      </c>
      <c r="BE44" s="61">
        <f t="shared" si="167"/>
        <v>0</v>
      </c>
      <c r="BF44" s="61">
        <f t="shared" si="167"/>
        <v>0</v>
      </c>
      <c r="BG44" s="61">
        <f>SUM(BG37:BG43)</f>
        <v>0</v>
      </c>
      <c r="BH44" s="6">
        <f t="shared" si="157"/>
        <v>5217000</v>
      </c>
      <c r="BI44" s="6">
        <f t="shared" si="157"/>
        <v>3181.0975609756097</v>
      </c>
      <c r="BJ44" s="6">
        <f t="shared" si="158"/>
        <v>2843000</v>
      </c>
      <c r="BK44" s="7">
        <f t="shared" si="158"/>
        <v>1733.5365853658536</v>
      </c>
      <c r="BL44" s="101">
        <f>SUM(BL37:BL43)</f>
        <v>8060000</v>
      </c>
      <c r="BM44" s="90">
        <f>BI44+BK44</f>
        <v>4914.6341463414628</v>
      </c>
      <c r="BN44" s="91"/>
      <c r="BO44" s="76" t="e">
        <f t="shared" si="160"/>
        <v>#DIV/0!</v>
      </c>
      <c r="BP44" s="45"/>
      <c r="BR44" s="42" t="s">
        <v>48</v>
      </c>
      <c r="BS44" s="59" t="e">
        <f>AY44/BU44</f>
        <v>#DIV/0!</v>
      </c>
      <c r="BT44" s="60" t="s">
        <v>49</v>
      </c>
      <c r="BU44" s="42">
        <f>W44</f>
        <v>0</v>
      </c>
      <c r="BV44" s="1515" t="s">
        <v>16</v>
      </c>
      <c r="BW44" s="1486"/>
      <c r="BX44" s="191">
        <f>SUM(BX37:BX43)</f>
        <v>2198</v>
      </c>
      <c r="BY44" s="191">
        <f>SUM(BY37:BY43)</f>
        <v>6316050</v>
      </c>
      <c r="BZ44" s="191">
        <f t="shared" si="142"/>
        <v>2873.5441310282076</v>
      </c>
      <c r="CA44" s="191">
        <f>SUM(CA37:CA43)</f>
        <v>3547500</v>
      </c>
      <c r="CB44" s="192">
        <f t="shared" si="143"/>
        <v>1613.9672429481348</v>
      </c>
      <c r="CC44" s="180">
        <f>SUM(CC37:CC43)</f>
        <v>114400</v>
      </c>
      <c r="CD44" s="180"/>
      <c r="CE44" s="191">
        <f t="shared" si="144"/>
        <v>9977950</v>
      </c>
      <c r="CF44" s="193">
        <f>CE44/BX44</f>
        <v>4539.5586897179255</v>
      </c>
      <c r="CG44" s="186">
        <f>SUM(CG37:CG43)</f>
        <v>0</v>
      </c>
      <c r="CH44" s="194" t="e">
        <f t="shared" si="163"/>
        <v>#DIV/0!</v>
      </c>
      <c r="CI44" s="340">
        <v>7</v>
      </c>
      <c r="CJ44" s="386">
        <f>SUM(CJ37:CJ43)/CI44</f>
        <v>25.457142857142856</v>
      </c>
      <c r="CK44" s="395">
        <f>SUM(CK37:CK43)/CI44</f>
        <v>33.857142857142854</v>
      </c>
      <c r="CL44" s="403">
        <f>SUM(CL37:CL43)/CI44</f>
        <v>3</v>
      </c>
      <c r="CM44" s="403">
        <f>SUM(CM37:CM43)/CI44</f>
        <v>3.2857142857142856</v>
      </c>
      <c r="CN44" s="403">
        <f>SUM(CN37:CN43)/CI44</f>
        <v>3.8571428571428572</v>
      </c>
      <c r="CO44" s="404">
        <f>SUM(CL44:CN44)/3</f>
        <v>3.3809523809523809</v>
      </c>
      <c r="CP44" s="340">
        <v>14</v>
      </c>
      <c r="CQ44" s="1457">
        <f>CE44/CI44</f>
        <v>1425421.4285714286</v>
      </c>
      <c r="CR44" s="1458"/>
      <c r="CS44" s="1458"/>
      <c r="CT44" s="1458"/>
      <c r="CU44" s="1459"/>
      <c r="CV44" s="368" t="s">
        <v>197</v>
      </c>
    </row>
    <row r="45" spans="1:100"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3"/>
      <c r="CJ45" s="1420" t="str">
        <f>BV45</f>
        <v>5th week</v>
      </c>
      <c r="CK45" s="1420"/>
      <c r="CL45" s="1420"/>
      <c r="CM45" s="1420"/>
      <c r="CN45" s="1420"/>
      <c r="CO45" s="1420"/>
    </row>
    <row r="46" spans="1:100"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c r="CE46" s="174" t="s">
        <v>126</v>
      </c>
      <c r="CF46" s="175" t="s">
        <v>77</v>
      </c>
      <c r="CG46" s="175" t="s">
        <v>129</v>
      </c>
      <c r="CH46" s="176" t="s">
        <v>128</v>
      </c>
      <c r="CJ46" s="331" t="s">
        <v>172</v>
      </c>
      <c r="CK46" s="332" t="s">
        <v>173</v>
      </c>
      <c r="CL46" s="65" t="s">
        <v>174</v>
      </c>
      <c r="CM46" s="65" t="s">
        <v>175</v>
      </c>
      <c r="CN46" s="65" t="s">
        <v>176</v>
      </c>
      <c r="CO46" s="333" t="s">
        <v>184</v>
      </c>
      <c r="CQ46" s="1" t="s">
        <v>179</v>
      </c>
      <c r="CS46" s="46" t="s">
        <v>182</v>
      </c>
    </row>
    <row r="47" spans="1:100" ht="23.5" customHeight="1">
      <c r="A47" s="75" t="s">
        <v>5</v>
      </c>
      <c r="B47" s="68">
        <v>27</v>
      </c>
      <c r="C47" s="57">
        <f t="shared" ref="C47:C53" si="168">D47+F47+H47+J47</f>
        <v>280</v>
      </c>
      <c r="D47" s="54">
        <v>150</v>
      </c>
      <c r="E47" s="7">
        <f t="shared" ref="E47:E53" si="169">D47*T47</f>
        <v>495000</v>
      </c>
      <c r="F47" s="54">
        <v>30</v>
      </c>
      <c r="G47" s="7">
        <f t="shared" ref="G47:G53" si="170">F47*U47</f>
        <v>114000</v>
      </c>
      <c r="H47" s="54">
        <v>30</v>
      </c>
      <c r="I47" s="6">
        <f t="shared" ref="I47:I53" si="171">H47*V47</f>
        <v>144000</v>
      </c>
      <c r="J47" s="54">
        <v>70</v>
      </c>
      <c r="K47" s="6">
        <f t="shared" ref="K47:K53" si="172">J47*W47</f>
        <v>140000</v>
      </c>
      <c r="L47" s="6">
        <f>E47+G47+I47+K47</f>
        <v>893000</v>
      </c>
      <c r="M47" s="6">
        <f>L47/C47</f>
        <v>3189.2857142857142</v>
      </c>
      <c r="N47" s="70" t="s">
        <v>93</v>
      </c>
      <c r="O47" s="54">
        <v>170</v>
      </c>
      <c r="P47" s="54"/>
      <c r="Q47" s="76" t="e">
        <f>L47/P47</f>
        <v>#DIV/0!</v>
      </c>
      <c r="R47" s="2"/>
      <c r="T47" s="107">
        <v>3300</v>
      </c>
      <c r="U47" s="107">
        <v>3800</v>
      </c>
      <c r="V47" s="107">
        <v>4800</v>
      </c>
      <c r="W47" s="107">
        <v>2000</v>
      </c>
      <c r="X47" s="107"/>
      <c r="Y47" s="75" t="s">
        <v>5</v>
      </c>
      <c r="Z47" s="48">
        <f t="shared" ref="Z47:Z53" si="173">B47</f>
        <v>27</v>
      </c>
      <c r="AA47" s="57">
        <f t="shared" ref="AA47:AA53" si="174">AB47+AD47+AF47+AH47</f>
        <v>280</v>
      </c>
      <c r="AB47" s="7">
        <f t="shared" ref="AB47:AB53" si="175">D47</f>
        <v>150</v>
      </c>
      <c r="AC47" s="7">
        <f t="shared" ref="AC47:AC53" si="176">AB47*AR47</f>
        <v>255000</v>
      </c>
      <c r="AD47" s="7">
        <f>F47</f>
        <v>30</v>
      </c>
      <c r="AE47" s="7">
        <f t="shared" ref="AE47:AE53" si="177">AD47*AS47</f>
        <v>66000</v>
      </c>
      <c r="AF47" s="7">
        <f>H47</f>
        <v>30</v>
      </c>
      <c r="AG47" s="7">
        <f t="shared" ref="AG47:AG53" si="178">AF47*AT47</f>
        <v>66000</v>
      </c>
      <c r="AH47" s="7">
        <f>J47</f>
        <v>70</v>
      </c>
      <c r="AI47" s="7">
        <f t="shared" ref="AI47:AI53" si="179">AH47*AU47</f>
        <v>98000</v>
      </c>
      <c r="AJ47" s="7">
        <f>AC47+AE47+AG47+AI47</f>
        <v>485000</v>
      </c>
      <c r="AK47" s="6">
        <f>AJ47/AA47</f>
        <v>1732.1428571428571</v>
      </c>
      <c r="AL47" s="70" t="str">
        <f>N47</f>
        <v>TOP2</v>
      </c>
      <c r="AM47" s="7">
        <f>O47</f>
        <v>170</v>
      </c>
      <c r="AN47" s="6">
        <f>P47</f>
        <v>0</v>
      </c>
      <c r="AO47" s="76" t="e">
        <f>(AJ47+BH47)/AN47</f>
        <v>#DIV/0!</v>
      </c>
      <c r="AP47" s="2"/>
      <c r="AR47" s="107">
        <v>1700</v>
      </c>
      <c r="AS47" s="107">
        <v>2200</v>
      </c>
      <c r="AT47" s="107">
        <v>2200</v>
      </c>
      <c r="AU47" s="107">
        <v>1400</v>
      </c>
      <c r="AV47" s="107"/>
      <c r="AW47" s="75" t="s">
        <v>5</v>
      </c>
      <c r="AX47" s="48">
        <f>B47</f>
        <v>27</v>
      </c>
      <c r="AY47" s="57">
        <f>C47</f>
        <v>280</v>
      </c>
      <c r="AZ47" s="54"/>
      <c r="BA47" s="7">
        <f t="shared" ref="BA47:BA53" si="180">AZ47*BR47</f>
        <v>0</v>
      </c>
      <c r="BB47" s="54"/>
      <c r="BC47" s="7">
        <f t="shared" ref="BC47:BC53" si="181">BB47*BS47</f>
        <v>0</v>
      </c>
      <c r="BD47" s="54"/>
      <c r="BE47" s="6">
        <f t="shared" ref="BE47:BE53" si="182">BD47*BT47</f>
        <v>0</v>
      </c>
      <c r="BF47" s="54"/>
      <c r="BG47" s="6">
        <f t="shared" ref="BG47:BG53" si="183">BF47*BU47</f>
        <v>0</v>
      </c>
      <c r="BH47" s="6">
        <f>L47</f>
        <v>893000</v>
      </c>
      <c r="BI47" s="6">
        <f>M47</f>
        <v>3189.2857142857142</v>
      </c>
      <c r="BJ47" s="6">
        <f>AJ47</f>
        <v>485000</v>
      </c>
      <c r="BK47" s="7">
        <f>AK47</f>
        <v>1732.1428571428571</v>
      </c>
      <c r="BL47" s="101">
        <f>BH47+BJ47</f>
        <v>1378000</v>
      </c>
      <c r="BM47" s="90">
        <f>BI47+BK47</f>
        <v>4921.4285714285716</v>
      </c>
      <c r="BN47" s="90"/>
      <c r="BO47" s="76" t="e">
        <f>Q47+AO47</f>
        <v>#DIV/0!</v>
      </c>
      <c r="BP47" s="2"/>
      <c r="BR47" s="55"/>
      <c r="BS47" s="55"/>
      <c r="BT47" s="55"/>
      <c r="BU47" s="55"/>
      <c r="BV47" s="177" t="s">
        <v>5</v>
      </c>
      <c r="BW47" s="190">
        <f>AX47</f>
        <v>27</v>
      </c>
      <c r="BX47" s="119">
        <v>341</v>
      </c>
      <c r="BY47" s="178">
        <v>1007250</v>
      </c>
      <c r="BZ47" s="178">
        <f t="shared" ref="BZ47:BZ54" si="184">BY47/BX47</f>
        <v>2953.8123167155427</v>
      </c>
      <c r="CA47" s="178">
        <v>556800</v>
      </c>
      <c r="CB47" s="179">
        <f t="shared" ref="CB47:CB54" si="185">CA47/BX47</f>
        <v>1632.8445747800586</v>
      </c>
      <c r="CC47" s="178">
        <v>30800</v>
      </c>
      <c r="CD47" s="178"/>
      <c r="CE47" s="180">
        <f t="shared" ref="CE47:CE54" si="186">BY47+CA47+CC47</f>
        <v>1594850</v>
      </c>
      <c r="CF47" s="181">
        <f>CE47/BX47</f>
        <v>4676.9794721407625</v>
      </c>
      <c r="CG47" s="181"/>
      <c r="CH47" s="182" t="e">
        <f>CE47/CG47</f>
        <v>#DIV/0!</v>
      </c>
      <c r="CJ47" s="326">
        <v>26.4</v>
      </c>
      <c r="CK47" s="326">
        <v>30.7</v>
      </c>
      <c r="CL47" s="334">
        <v>1</v>
      </c>
      <c r="CM47" s="334">
        <v>1</v>
      </c>
      <c r="CN47" s="334">
        <v>3</v>
      </c>
      <c r="CO47" s="356">
        <f>SUM(CL47:CN47)/3</f>
        <v>1.6666666666666667</v>
      </c>
      <c r="CQ47" s="355" t="s">
        <v>180</v>
      </c>
      <c r="CR47" s="3"/>
      <c r="CS47" s="354">
        <v>5</v>
      </c>
    </row>
    <row r="48" spans="1:100" ht="23.5" customHeight="1">
      <c r="A48" s="77" t="s">
        <v>6</v>
      </c>
      <c r="B48" s="68">
        <v>28</v>
      </c>
      <c r="C48" s="57">
        <f t="shared" si="168"/>
        <v>190</v>
      </c>
      <c r="D48" s="54">
        <v>100</v>
      </c>
      <c r="E48" s="7">
        <f t="shared" si="169"/>
        <v>330000</v>
      </c>
      <c r="F48" s="54">
        <v>20</v>
      </c>
      <c r="G48" s="7">
        <f t="shared" si="170"/>
        <v>76000</v>
      </c>
      <c r="H48" s="54">
        <v>20</v>
      </c>
      <c r="I48" s="6">
        <f t="shared" si="171"/>
        <v>96000</v>
      </c>
      <c r="J48" s="54">
        <v>50</v>
      </c>
      <c r="K48" s="6">
        <f t="shared" si="172"/>
        <v>100000</v>
      </c>
      <c r="L48" s="6">
        <f t="shared" ref="L48:L53" si="187">E48+G48+I48+K48</f>
        <v>602000</v>
      </c>
      <c r="M48" s="6">
        <f t="shared" ref="M48:M53" si="188">L48/C48</f>
        <v>3168.4210526315787</v>
      </c>
      <c r="N48" s="70" t="s">
        <v>96</v>
      </c>
      <c r="O48" s="54">
        <v>150</v>
      </c>
      <c r="P48" s="54"/>
      <c r="Q48" s="76" t="e">
        <f t="shared" ref="Q48:Q54" si="189">L48/P48</f>
        <v>#DIV/0!</v>
      </c>
      <c r="R48" s="2"/>
      <c r="T48" s="107">
        <v>3300</v>
      </c>
      <c r="U48" s="107">
        <v>3800</v>
      </c>
      <c r="V48" s="107">
        <v>4800</v>
      </c>
      <c r="W48" s="107">
        <v>2000</v>
      </c>
      <c r="X48" s="107"/>
      <c r="Y48" s="77" t="s">
        <v>6</v>
      </c>
      <c r="Z48" s="48">
        <f t="shared" si="173"/>
        <v>28</v>
      </c>
      <c r="AA48" s="57">
        <f t="shared" si="174"/>
        <v>190</v>
      </c>
      <c r="AB48" s="7">
        <f t="shared" si="175"/>
        <v>100</v>
      </c>
      <c r="AC48" s="7">
        <f t="shared" si="176"/>
        <v>170000</v>
      </c>
      <c r="AD48" s="7">
        <f t="shared" ref="AD48:AD53" si="190">F48</f>
        <v>20</v>
      </c>
      <c r="AE48" s="7">
        <f t="shared" si="177"/>
        <v>44000</v>
      </c>
      <c r="AF48" s="7">
        <f t="shared" ref="AF48:AF53" si="191">H48</f>
        <v>20</v>
      </c>
      <c r="AG48" s="7">
        <f t="shared" si="178"/>
        <v>44000</v>
      </c>
      <c r="AH48" s="7">
        <f t="shared" ref="AH48:AH53" si="192">J48</f>
        <v>50</v>
      </c>
      <c r="AI48" s="7">
        <f t="shared" si="179"/>
        <v>70000</v>
      </c>
      <c r="AJ48" s="7">
        <f t="shared" ref="AJ48:AJ53" si="193">AC48+AE48+AG48+AI48</f>
        <v>328000</v>
      </c>
      <c r="AK48" s="6">
        <f t="shared" ref="AK48:AK53" si="194">AJ48/AA48</f>
        <v>1726.3157894736842</v>
      </c>
      <c r="AL48" s="70" t="str">
        <f t="shared" ref="AL48:AN53" si="195">N48</f>
        <v>ON2</v>
      </c>
      <c r="AM48" s="7">
        <f t="shared" si="195"/>
        <v>150</v>
      </c>
      <c r="AN48" s="6">
        <f t="shared" si="195"/>
        <v>0</v>
      </c>
      <c r="AO48" s="76" t="e">
        <f t="shared" ref="AO48:AO53" si="196">(AJ48+BH48)/AN48</f>
        <v>#DIV/0!</v>
      </c>
      <c r="AP48" s="2"/>
      <c r="AR48" s="107">
        <v>1700</v>
      </c>
      <c r="AS48" s="107">
        <v>2200</v>
      </c>
      <c r="AT48" s="107">
        <v>2200</v>
      </c>
      <c r="AU48" s="107">
        <v>1400</v>
      </c>
      <c r="AV48" s="107"/>
      <c r="AW48" s="77" t="s">
        <v>6</v>
      </c>
      <c r="AX48" s="48">
        <f t="shared" ref="AX48:AX53" si="197">B48</f>
        <v>28</v>
      </c>
      <c r="AY48" s="57">
        <f t="shared" ref="AY48:AY54" si="198">C48</f>
        <v>190</v>
      </c>
      <c r="AZ48" s="54">
        <v>22</v>
      </c>
      <c r="BA48" s="7">
        <f t="shared" si="180"/>
        <v>0</v>
      </c>
      <c r="BB48" s="54">
        <v>10</v>
      </c>
      <c r="BC48" s="7">
        <f t="shared" si="181"/>
        <v>0</v>
      </c>
      <c r="BD48" s="54">
        <v>6</v>
      </c>
      <c r="BE48" s="6">
        <f t="shared" si="182"/>
        <v>0</v>
      </c>
      <c r="BF48" s="54"/>
      <c r="BG48" s="6">
        <f t="shared" si="183"/>
        <v>0</v>
      </c>
      <c r="BH48" s="6">
        <f t="shared" ref="BH48:BI54" si="199">L48</f>
        <v>602000</v>
      </c>
      <c r="BI48" s="6">
        <f t="shared" si="199"/>
        <v>3168.4210526315787</v>
      </c>
      <c r="BJ48" s="6">
        <f t="shared" ref="BJ48:BK54" si="200">AJ48</f>
        <v>328000</v>
      </c>
      <c r="BK48" s="7">
        <f t="shared" si="200"/>
        <v>1726.3157894736842</v>
      </c>
      <c r="BL48" s="101">
        <f t="shared" ref="BL48:BM53" si="201">BH48+BJ48</f>
        <v>930000</v>
      </c>
      <c r="BM48" s="90">
        <f t="shared" si="201"/>
        <v>4894.7368421052633</v>
      </c>
      <c r="BN48" s="90"/>
      <c r="BO48" s="76" t="e">
        <f t="shared" ref="BO48:BO54" si="202">Q48+AO48</f>
        <v>#DIV/0!</v>
      </c>
      <c r="BP48" s="2"/>
      <c r="BR48" s="55"/>
      <c r="BS48" s="55"/>
      <c r="BT48" s="55"/>
      <c r="BU48" s="55"/>
      <c r="BV48" s="173" t="s">
        <v>6</v>
      </c>
      <c r="BW48" s="190">
        <f t="shared" ref="BW48:BW53" si="203">AX48</f>
        <v>28</v>
      </c>
      <c r="BX48" s="119">
        <v>209</v>
      </c>
      <c r="BY48" s="178">
        <v>547500</v>
      </c>
      <c r="BZ48" s="178">
        <f t="shared" si="184"/>
        <v>2619.6172248803828</v>
      </c>
      <c r="CA48" s="178">
        <v>282400</v>
      </c>
      <c r="CB48" s="179">
        <f t="shared" si="185"/>
        <v>1351.1961722488038</v>
      </c>
      <c r="CC48" s="178">
        <v>2200</v>
      </c>
      <c r="CD48" s="178"/>
      <c r="CE48" s="180">
        <f t="shared" si="186"/>
        <v>832100</v>
      </c>
      <c r="CF48" s="181">
        <f t="shared" ref="CF48:CF53" si="204">CE48/BX48</f>
        <v>3981.3397129186601</v>
      </c>
      <c r="CG48" s="181"/>
      <c r="CH48" s="182" t="e">
        <f t="shared" ref="CH48:CH54" si="205">CE48/CG48</f>
        <v>#DIV/0!</v>
      </c>
      <c r="CJ48" s="326">
        <v>23.3</v>
      </c>
      <c r="CK48" s="326">
        <v>27.8</v>
      </c>
      <c r="CL48" s="334">
        <v>5</v>
      </c>
      <c r="CM48" s="334">
        <v>5</v>
      </c>
      <c r="CN48" s="334">
        <v>5</v>
      </c>
      <c r="CO48" s="356">
        <f t="shared" ref="CO48:CO53" si="206">SUM(CL48:CN48)/3</f>
        <v>5</v>
      </c>
      <c r="CQ48" s="42" t="s">
        <v>181</v>
      </c>
      <c r="CS48" s="1">
        <v>4</v>
      </c>
    </row>
    <row r="49" spans="1:100" ht="23.5" customHeight="1">
      <c r="A49" s="77" t="s">
        <v>7</v>
      </c>
      <c r="B49" s="68">
        <v>29</v>
      </c>
      <c r="C49" s="57">
        <f t="shared" si="168"/>
        <v>190</v>
      </c>
      <c r="D49" s="54">
        <v>100</v>
      </c>
      <c r="E49" s="7">
        <f t="shared" si="169"/>
        <v>330000</v>
      </c>
      <c r="F49" s="54">
        <v>20</v>
      </c>
      <c r="G49" s="7">
        <f t="shared" si="170"/>
        <v>76000</v>
      </c>
      <c r="H49" s="54">
        <v>20</v>
      </c>
      <c r="I49" s="6">
        <f t="shared" si="171"/>
        <v>96000</v>
      </c>
      <c r="J49" s="54">
        <v>50</v>
      </c>
      <c r="K49" s="6">
        <f t="shared" si="172"/>
        <v>100000</v>
      </c>
      <c r="L49" s="6">
        <f t="shared" si="187"/>
        <v>602000</v>
      </c>
      <c r="M49" s="6">
        <f t="shared" si="188"/>
        <v>3168.4210526315787</v>
      </c>
      <c r="N49" s="70" t="s">
        <v>96</v>
      </c>
      <c r="O49" s="54">
        <v>150</v>
      </c>
      <c r="P49" s="54"/>
      <c r="Q49" s="76" t="e">
        <f t="shared" si="189"/>
        <v>#DIV/0!</v>
      </c>
      <c r="R49" s="2"/>
      <c r="T49" s="107">
        <v>3300</v>
      </c>
      <c r="U49" s="107">
        <v>3800</v>
      </c>
      <c r="V49" s="107">
        <v>4800</v>
      </c>
      <c r="W49" s="107">
        <v>2000</v>
      </c>
      <c r="X49" s="107"/>
      <c r="Y49" s="77" t="s">
        <v>7</v>
      </c>
      <c r="Z49" s="48">
        <f t="shared" si="173"/>
        <v>29</v>
      </c>
      <c r="AA49" s="57">
        <f t="shared" si="174"/>
        <v>190</v>
      </c>
      <c r="AB49" s="7">
        <f t="shared" si="175"/>
        <v>100</v>
      </c>
      <c r="AC49" s="7">
        <f t="shared" si="176"/>
        <v>170000</v>
      </c>
      <c r="AD49" s="7">
        <f t="shared" si="190"/>
        <v>20</v>
      </c>
      <c r="AE49" s="7">
        <f t="shared" si="177"/>
        <v>44000</v>
      </c>
      <c r="AF49" s="7">
        <f t="shared" si="191"/>
        <v>20</v>
      </c>
      <c r="AG49" s="7">
        <f t="shared" si="178"/>
        <v>44000</v>
      </c>
      <c r="AH49" s="7">
        <f t="shared" si="192"/>
        <v>50</v>
      </c>
      <c r="AI49" s="7">
        <f t="shared" si="179"/>
        <v>70000</v>
      </c>
      <c r="AJ49" s="7">
        <f t="shared" si="193"/>
        <v>328000</v>
      </c>
      <c r="AK49" s="6">
        <f t="shared" si="194"/>
        <v>1726.3157894736842</v>
      </c>
      <c r="AL49" s="70" t="str">
        <f t="shared" si="195"/>
        <v>ON2</v>
      </c>
      <c r="AM49" s="7">
        <f t="shared" si="195"/>
        <v>150</v>
      </c>
      <c r="AN49" s="6">
        <f t="shared" si="195"/>
        <v>0</v>
      </c>
      <c r="AO49" s="76" t="e">
        <f t="shared" si="196"/>
        <v>#DIV/0!</v>
      </c>
      <c r="AP49" s="2"/>
      <c r="AR49" s="107">
        <v>1700</v>
      </c>
      <c r="AS49" s="107">
        <v>2200</v>
      </c>
      <c r="AT49" s="107">
        <v>2200</v>
      </c>
      <c r="AU49" s="107">
        <v>1400</v>
      </c>
      <c r="AV49" s="107"/>
      <c r="AW49" s="77" t="s">
        <v>7</v>
      </c>
      <c r="AX49" s="48">
        <f t="shared" si="197"/>
        <v>29</v>
      </c>
      <c r="AY49" s="57">
        <f t="shared" si="198"/>
        <v>190</v>
      </c>
      <c r="AZ49" s="54">
        <v>22</v>
      </c>
      <c r="BA49" s="7">
        <f t="shared" si="180"/>
        <v>0</v>
      </c>
      <c r="BB49" s="54">
        <v>10</v>
      </c>
      <c r="BC49" s="7">
        <f t="shared" si="181"/>
        <v>0</v>
      </c>
      <c r="BD49" s="54">
        <v>6</v>
      </c>
      <c r="BE49" s="6">
        <f t="shared" si="182"/>
        <v>0</v>
      </c>
      <c r="BF49" s="54"/>
      <c r="BG49" s="6">
        <f t="shared" si="183"/>
        <v>0</v>
      </c>
      <c r="BH49" s="6">
        <f t="shared" si="199"/>
        <v>602000</v>
      </c>
      <c r="BI49" s="6">
        <f t="shared" si="199"/>
        <v>3168.4210526315787</v>
      </c>
      <c r="BJ49" s="6">
        <f t="shared" si="200"/>
        <v>328000</v>
      </c>
      <c r="BK49" s="7">
        <f t="shared" si="200"/>
        <v>1726.3157894736842</v>
      </c>
      <c r="BL49" s="101">
        <f t="shared" si="201"/>
        <v>930000</v>
      </c>
      <c r="BM49" s="90">
        <f t="shared" si="201"/>
        <v>4894.7368421052633</v>
      </c>
      <c r="BN49" s="90"/>
      <c r="BO49" s="76" t="e">
        <f t="shared" si="202"/>
        <v>#DIV/0!</v>
      </c>
      <c r="BP49" s="2"/>
      <c r="BR49" s="55"/>
      <c r="BS49" s="55"/>
      <c r="BT49" s="55"/>
      <c r="BU49" s="55"/>
      <c r="BV49" s="173" t="s">
        <v>7</v>
      </c>
      <c r="BW49" s="190">
        <f t="shared" si="203"/>
        <v>29</v>
      </c>
      <c r="BX49" s="119">
        <v>259</v>
      </c>
      <c r="BY49" s="178">
        <v>771850</v>
      </c>
      <c r="BZ49" s="178">
        <f t="shared" si="184"/>
        <v>2980.1158301158302</v>
      </c>
      <c r="CA49" s="178">
        <v>411350</v>
      </c>
      <c r="CB49" s="179">
        <f t="shared" si="185"/>
        <v>1588.2239382239381</v>
      </c>
      <c r="CC49" s="178">
        <v>1100</v>
      </c>
      <c r="CD49" s="178"/>
      <c r="CE49" s="180">
        <f t="shared" si="186"/>
        <v>1184300</v>
      </c>
      <c r="CF49" s="181">
        <f t="shared" si="204"/>
        <v>4572.5868725868722</v>
      </c>
      <c r="CG49" s="181"/>
      <c r="CH49" s="182" t="e">
        <f t="shared" si="205"/>
        <v>#DIV/0!</v>
      </c>
      <c r="CJ49" s="326">
        <v>21.2</v>
      </c>
      <c r="CK49" s="326">
        <v>27.2</v>
      </c>
      <c r="CL49" s="334">
        <v>3</v>
      </c>
      <c r="CM49" s="334">
        <v>3</v>
      </c>
      <c r="CN49" s="334">
        <v>3</v>
      </c>
      <c r="CO49" s="356">
        <f t="shared" si="206"/>
        <v>3</v>
      </c>
      <c r="CQ49" s="42" t="s">
        <v>185</v>
      </c>
      <c r="CS49" s="1">
        <v>3</v>
      </c>
    </row>
    <row r="50" spans="1:100" ht="23.5" customHeight="1">
      <c r="A50" s="77" t="s">
        <v>8</v>
      </c>
      <c r="B50" s="68">
        <v>30</v>
      </c>
      <c r="C50" s="57">
        <f t="shared" si="168"/>
        <v>190</v>
      </c>
      <c r="D50" s="54">
        <v>100</v>
      </c>
      <c r="E50" s="7">
        <f t="shared" si="169"/>
        <v>330000</v>
      </c>
      <c r="F50" s="54">
        <v>20</v>
      </c>
      <c r="G50" s="7">
        <f t="shared" si="170"/>
        <v>76000</v>
      </c>
      <c r="H50" s="54">
        <v>20</v>
      </c>
      <c r="I50" s="6">
        <f t="shared" si="171"/>
        <v>96000</v>
      </c>
      <c r="J50" s="54">
        <v>50</v>
      </c>
      <c r="K50" s="6">
        <f t="shared" si="172"/>
        <v>100000</v>
      </c>
      <c r="L50" s="6">
        <f t="shared" si="187"/>
        <v>602000</v>
      </c>
      <c r="M50" s="6">
        <f t="shared" si="188"/>
        <v>3168.4210526315787</v>
      </c>
      <c r="N50" s="70" t="s">
        <v>96</v>
      </c>
      <c r="O50" s="54">
        <v>150</v>
      </c>
      <c r="P50" s="54"/>
      <c r="Q50" s="76" t="e">
        <f t="shared" si="189"/>
        <v>#DIV/0!</v>
      </c>
      <c r="R50" s="2"/>
      <c r="T50" s="107">
        <v>3300</v>
      </c>
      <c r="U50" s="107">
        <v>3800</v>
      </c>
      <c r="V50" s="107">
        <v>4800</v>
      </c>
      <c r="W50" s="107">
        <v>2000</v>
      </c>
      <c r="X50" s="107"/>
      <c r="Y50" s="77" t="s">
        <v>8</v>
      </c>
      <c r="Z50" s="48">
        <f t="shared" si="173"/>
        <v>30</v>
      </c>
      <c r="AA50" s="57">
        <f t="shared" si="174"/>
        <v>190</v>
      </c>
      <c r="AB50" s="7">
        <f t="shared" si="175"/>
        <v>100</v>
      </c>
      <c r="AC50" s="7">
        <f t="shared" si="176"/>
        <v>170000</v>
      </c>
      <c r="AD50" s="7">
        <f t="shared" si="190"/>
        <v>20</v>
      </c>
      <c r="AE50" s="7">
        <f t="shared" si="177"/>
        <v>44000</v>
      </c>
      <c r="AF50" s="7">
        <f t="shared" si="191"/>
        <v>20</v>
      </c>
      <c r="AG50" s="7">
        <f t="shared" si="178"/>
        <v>44000</v>
      </c>
      <c r="AH50" s="7">
        <f t="shared" si="192"/>
        <v>50</v>
      </c>
      <c r="AI50" s="7">
        <f t="shared" si="179"/>
        <v>70000</v>
      </c>
      <c r="AJ50" s="7">
        <f t="shared" si="193"/>
        <v>328000</v>
      </c>
      <c r="AK50" s="6">
        <f t="shared" si="194"/>
        <v>1726.3157894736842</v>
      </c>
      <c r="AL50" s="70" t="str">
        <f t="shared" si="195"/>
        <v>ON2</v>
      </c>
      <c r="AM50" s="7">
        <f t="shared" si="195"/>
        <v>150</v>
      </c>
      <c r="AN50" s="6">
        <f t="shared" si="195"/>
        <v>0</v>
      </c>
      <c r="AO50" s="76" t="e">
        <f t="shared" si="196"/>
        <v>#DIV/0!</v>
      </c>
      <c r="AP50" s="2"/>
      <c r="AR50" s="107">
        <v>1700</v>
      </c>
      <c r="AS50" s="107">
        <v>2200</v>
      </c>
      <c r="AT50" s="107">
        <v>2200</v>
      </c>
      <c r="AU50" s="107">
        <v>1400</v>
      </c>
      <c r="AV50" s="107"/>
      <c r="AW50" s="77" t="s">
        <v>8</v>
      </c>
      <c r="AX50" s="48">
        <f t="shared" si="197"/>
        <v>30</v>
      </c>
      <c r="AY50" s="57">
        <f t="shared" si="198"/>
        <v>190</v>
      </c>
      <c r="AZ50" s="54">
        <v>10</v>
      </c>
      <c r="BA50" s="7">
        <f t="shared" si="180"/>
        <v>0</v>
      </c>
      <c r="BB50" s="54">
        <v>24</v>
      </c>
      <c r="BC50" s="7">
        <f t="shared" si="181"/>
        <v>0</v>
      </c>
      <c r="BD50" s="54">
        <v>12</v>
      </c>
      <c r="BE50" s="6">
        <f t="shared" si="182"/>
        <v>0</v>
      </c>
      <c r="BF50" s="54"/>
      <c r="BG50" s="6">
        <f t="shared" si="183"/>
        <v>0</v>
      </c>
      <c r="BH50" s="6">
        <f t="shared" si="199"/>
        <v>602000</v>
      </c>
      <c r="BI50" s="6">
        <f t="shared" si="199"/>
        <v>3168.4210526315787</v>
      </c>
      <c r="BJ50" s="6">
        <f t="shared" si="200"/>
        <v>328000</v>
      </c>
      <c r="BK50" s="7">
        <f t="shared" si="200"/>
        <v>1726.3157894736842</v>
      </c>
      <c r="BL50" s="101">
        <f t="shared" si="201"/>
        <v>930000</v>
      </c>
      <c r="BM50" s="90">
        <f t="shared" si="201"/>
        <v>4894.7368421052633</v>
      </c>
      <c r="BN50" s="90"/>
      <c r="BO50" s="76" t="e">
        <f t="shared" si="202"/>
        <v>#DIV/0!</v>
      </c>
      <c r="BP50" s="2"/>
      <c r="BR50" s="55"/>
      <c r="BS50" s="55"/>
      <c r="BT50" s="55"/>
      <c r="BU50" s="55"/>
      <c r="BV50" s="173" t="s">
        <v>8</v>
      </c>
      <c r="BW50" s="190">
        <f t="shared" si="203"/>
        <v>30</v>
      </c>
      <c r="BX50" s="119">
        <v>322</v>
      </c>
      <c r="BY50" s="178">
        <v>741700</v>
      </c>
      <c r="BZ50" s="178">
        <f t="shared" si="184"/>
        <v>2303.4161490683232</v>
      </c>
      <c r="CA50" s="178">
        <v>425200</v>
      </c>
      <c r="CB50" s="179">
        <f t="shared" si="185"/>
        <v>1320.4968944099378</v>
      </c>
      <c r="CC50" s="178">
        <v>49500</v>
      </c>
      <c r="CD50" s="178"/>
      <c r="CE50" s="180">
        <f t="shared" si="186"/>
        <v>1216400</v>
      </c>
      <c r="CF50" s="181">
        <f t="shared" si="204"/>
        <v>3777.6397515527951</v>
      </c>
      <c r="CG50" s="181"/>
      <c r="CH50" s="182" t="e">
        <f t="shared" si="205"/>
        <v>#DIV/0!</v>
      </c>
      <c r="CJ50" s="326">
        <v>22.3</v>
      </c>
      <c r="CK50" s="326">
        <v>27.7</v>
      </c>
      <c r="CL50" s="334">
        <v>5</v>
      </c>
      <c r="CM50" s="334">
        <v>5</v>
      </c>
      <c r="CN50" s="334">
        <v>5</v>
      </c>
      <c r="CO50" s="356">
        <f t="shared" si="206"/>
        <v>5</v>
      </c>
      <c r="CQ50" s="42" t="s">
        <v>177</v>
      </c>
      <c r="CS50" s="1">
        <v>2</v>
      </c>
    </row>
    <row r="51" spans="1:100" ht="23.5" customHeight="1">
      <c r="A51" s="77" t="s">
        <v>9</v>
      </c>
      <c r="B51" s="68">
        <v>31</v>
      </c>
      <c r="C51" s="57">
        <f t="shared" si="168"/>
        <v>190</v>
      </c>
      <c r="D51" s="54">
        <v>100</v>
      </c>
      <c r="E51" s="7">
        <f t="shared" si="169"/>
        <v>330000</v>
      </c>
      <c r="F51" s="54">
        <v>20</v>
      </c>
      <c r="G51" s="7">
        <f t="shared" si="170"/>
        <v>76000</v>
      </c>
      <c r="H51" s="54">
        <v>20</v>
      </c>
      <c r="I51" s="6">
        <f t="shared" si="171"/>
        <v>96000</v>
      </c>
      <c r="J51" s="54">
        <v>50</v>
      </c>
      <c r="K51" s="6">
        <f t="shared" si="172"/>
        <v>100000</v>
      </c>
      <c r="L51" s="6">
        <f t="shared" si="187"/>
        <v>602000</v>
      </c>
      <c r="M51" s="6">
        <f t="shared" si="188"/>
        <v>3168.4210526315787</v>
      </c>
      <c r="N51" s="70" t="s">
        <v>96</v>
      </c>
      <c r="O51" s="54">
        <v>150</v>
      </c>
      <c r="P51" s="54"/>
      <c r="Q51" s="76" t="e">
        <f t="shared" si="189"/>
        <v>#DIV/0!</v>
      </c>
      <c r="R51" s="2"/>
      <c r="T51" s="107">
        <v>3300</v>
      </c>
      <c r="U51" s="107">
        <v>3800</v>
      </c>
      <c r="V51" s="107">
        <v>4800</v>
      </c>
      <c r="W51" s="107">
        <v>2000</v>
      </c>
      <c r="X51" s="107"/>
      <c r="Y51" s="77" t="s">
        <v>9</v>
      </c>
      <c r="Z51" s="48">
        <f t="shared" si="173"/>
        <v>31</v>
      </c>
      <c r="AA51" s="57">
        <f t="shared" si="174"/>
        <v>190</v>
      </c>
      <c r="AB51" s="7">
        <f t="shared" si="175"/>
        <v>100</v>
      </c>
      <c r="AC51" s="7">
        <f t="shared" si="176"/>
        <v>170000</v>
      </c>
      <c r="AD51" s="7">
        <f t="shared" si="190"/>
        <v>20</v>
      </c>
      <c r="AE51" s="7">
        <f t="shared" si="177"/>
        <v>44000</v>
      </c>
      <c r="AF51" s="7">
        <f t="shared" si="191"/>
        <v>20</v>
      </c>
      <c r="AG51" s="7">
        <f t="shared" si="178"/>
        <v>44000</v>
      </c>
      <c r="AH51" s="7">
        <f t="shared" si="192"/>
        <v>50</v>
      </c>
      <c r="AI51" s="7">
        <f t="shared" si="179"/>
        <v>70000</v>
      </c>
      <c r="AJ51" s="7">
        <f t="shared" si="193"/>
        <v>328000</v>
      </c>
      <c r="AK51" s="6">
        <f t="shared" si="194"/>
        <v>1726.3157894736842</v>
      </c>
      <c r="AL51" s="70" t="str">
        <f t="shared" si="195"/>
        <v>ON2</v>
      </c>
      <c r="AM51" s="7">
        <f t="shared" si="195"/>
        <v>150</v>
      </c>
      <c r="AN51" s="6">
        <f t="shared" si="195"/>
        <v>0</v>
      </c>
      <c r="AO51" s="76" t="e">
        <f t="shared" si="196"/>
        <v>#DIV/0!</v>
      </c>
      <c r="AP51" s="2"/>
      <c r="AR51" s="107">
        <v>1700</v>
      </c>
      <c r="AS51" s="107">
        <v>2200</v>
      </c>
      <c r="AT51" s="107">
        <v>2200</v>
      </c>
      <c r="AU51" s="107">
        <v>1400</v>
      </c>
      <c r="AV51" s="107"/>
      <c r="AW51" s="77" t="s">
        <v>9</v>
      </c>
      <c r="AX51" s="48">
        <f t="shared" si="197"/>
        <v>31</v>
      </c>
      <c r="AY51" s="57">
        <f t="shared" si="198"/>
        <v>190</v>
      </c>
      <c r="AZ51" s="54">
        <v>10</v>
      </c>
      <c r="BA51" s="7">
        <f t="shared" si="180"/>
        <v>0</v>
      </c>
      <c r="BB51" s="54">
        <v>24</v>
      </c>
      <c r="BC51" s="7">
        <f t="shared" si="181"/>
        <v>0</v>
      </c>
      <c r="BD51" s="54">
        <v>12</v>
      </c>
      <c r="BE51" s="6">
        <f t="shared" si="182"/>
        <v>0</v>
      </c>
      <c r="BF51" s="54"/>
      <c r="BG51" s="6">
        <f t="shared" si="183"/>
        <v>0</v>
      </c>
      <c r="BH51" s="6">
        <f t="shared" si="199"/>
        <v>602000</v>
      </c>
      <c r="BI51" s="6">
        <f t="shared" si="199"/>
        <v>3168.4210526315787</v>
      </c>
      <c r="BJ51" s="6">
        <f t="shared" si="200"/>
        <v>328000</v>
      </c>
      <c r="BK51" s="7">
        <f t="shared" si="200"/>
        <v>1726.3157894736842</v>
      </c>
      <c r="BL51" s="101">
        <f t="shared" si="201"/>
        <v>930000</v>
      </c>
      <c r="BM51" s="90">
        <f t="shared" si="201"/>
        <v>4894.7368421052633</v>
      </c>
      <c r="BN51" s="90"/>
      <c r="BO51" s="76" t="e">
        <f t="shared" si="202"/>
        <v>#DIV/0!</v>
      </c>
      <c r="BP51" s="2"/>
      <c r="BR51" s="55"/>
      <c r="BS51" s="55"/>
      <c r="BT51" s="55"/>
      <c r="BU51" s="55"/>
      <c r="BV51" s="173" t="s">
        <v>9</v>
      </c>
      <c r="BW51" s="190">
        <f t="shared" si="203"/>
        <v>31</v>
      </c>
      <c r="BX51" s="119">
        <v>259</v>
      </c>
      <c r="BY51" s="178">
        <v>650700</v>
      </c>
      <c r="BZ51" s="178">
        <f t="shared" si="184"/>
        <v>2512.3552123552122</v>
      </c>
      <c r="CA51" s="178">
        <v>362800</v>
      </c>
      <c r="CB51" s="179">
        <f t="shared" si="185"/>
        <v>1400.7722007722007</v>
      </c>
      <c r="CC51" s="178">
        <v>29650</v>
      </c>
      <c r="CD51" s="178"/>
      <c r="CE51" s="180">
        <f t="shared" si="186"/>
        <v>1043150</v>
      </c>
      <c r="CF51" s="181">
        <f t="shared" si="204"/>
        <v>4027.6061776061774</v>
      </c>
      <c r="CG51" s="181"/>
      <c r="CH51" s="182" t="e">
        <f t="shared" si="205"/>
        <v>#DIV/0!</v>
      </c>
      <c r="CJ51" s="326">
        <v>23.5</v>
      </c>
      <c r="CK51" s="326">
        <v>31.1</v>
      </c>
      <c r="CL51" s="334">
        <v>5</v>
      </c>
      <c r="CM51" s="334">
        <v>5</v>
      </c>
      <c r="CN51" s="334">
        <v>3</v>
      </c>
      <c r="CO51" s="356">
        <f t="shared" si="206"/>
        <v>4.333333333333333</v>
      </c>
      <c r="CQ51" s="42" t="s">
        <v>178</v>
      </c>
      <c r="CS51" s="1">
        <v>1</v>
      </c>
    </row>
    <row r="52" spans="1:100" ht="23.5" customHeight="1">
      <c r="A52" s="77" t="s">
        <v>10</v>
      </c>
      <c r="B52" s="68"/>
      <c r="C52" s="57">
        <f t="shared" si="168"/>
        <v>0</v>
      </c>
      <c r="D52" s="54"/>
      <c r="E52" s="7">
        <f t="shared" si="169"/>
        <v>0</v>
      </c>
      <c r="F52" s="54"/>
      <c r="G52" s="7">
        <f t="shared" si="170"/>
        <v>0</v>
      </c>
      <c r="H52" s="54"/>
      <c r="I52" s="6">
        <f t="shared" si="171"/>
        <v>0</v>
      </c>
      <c r="J52" s="54"/>
      <c r="K52" s="6">
        <f t="shared" si="172"/>
        <v>0</v>
      </c>
      <c r="L52" s="6">
        <f t="shared" si="187"/>
        <v>0</v>
      </c>
      <c r="M52" s="6" t="e">
        <f t="shared" si="188"/>
        <v>#DIV/0!</v>
      </c>
      <c r="N52" s="70"/>
      <c r="O52" s="54"/>
      <c r="P52" s="54"/>
      <c r="Q52" s="76" t="e">
        <f t="shared" si="189"/>
        <v>#DIV/0!</v>
      </c>
      <c r="R52" s="2"/>
      <c r="T52" s="107">
        <v>3300</v>
      </c>
      <c r="U52" s="107">
        <v>3800</v>
      </c>
      <c r="V52" s="107">
        <v>4800</v>
      </c>
      <c r="W52" s="107">
        <v>2000</v>
      </c>
      <c r="X52" s="107"/>
      <c r="Y52" s="77" t="s">
        <v>10</v>
      </c>
      <c r="Z52" s="48">
        <f t="shared" si="173"/>
        <v>0</v>
      </c>
      <c r="AA52" s="57">
        <f t="shared" si="174"/>
        <v>0</v>
      </c>
      <c r="AB52" s="7">
        <f t="shared" si="175"/>
        <v>0</v>
      </c>
      <c r="AC52" s="7">
        <f t="shared" si="176"/>
        <v>0</v>
      </c>
      <c r="AD52" s="7">
        <f t="shared" si="190"/>
        <v>0</v>
      </c>
      <c r="AE52" s="7">
        <f t="shared" si="177"/>
        <v>0</v>
      </c>
      <c r="AF52" s="7">
        <f t="shared" si="191"/>
        <v>0</v>
      </c>
      <c r="AG52" s="7">
        <f t="shared" si="178"/>
        <v>0</v>
      </c>
      <c r="AH52" s="7">
        <f t="shared" si="192"/>
        <v>0</v>
      </c>
      <c r="AI52" s="7">
        <f t="shared" si="179"/>
        <v>0</v>
      </c>
      <c r="AJ52" s="7">
        <f t="shared" si="193"/>
        <v>0</v>
      </c>
      <c r="AK52" s="6" t="e">
        <f t="shared" si="194"/>
        <v>#DIV/0!</v>
      </c>
      <c r="AL52" s="70">
        <f t="shared" si="195"/>
        <v>0</v>
      </c>
      <c r="AM52" s="7">
        <f t="shared" si="195"/>
        <v>0</v>
      </c>
      <c r="AN52" s="6">
        <f t="shared" si="195"/>
        <v>0</v>
      </c>
      <c r="AO52" s="76" t="e">
        <f t="shared" si="196"/>
        <v>#DIV/0!</v>
      </c>
      <c r="AP52" s="2"/>
      <c r="AR52" s="107">
        <v>1700</v>
      </c>
      <c r="AS52" s="107">
        <v>2200</v>
      </c>
      <c r="AT52" s="107">
        <v>2200</v>
      </c>
      <c r="AU52" s="107">
        <v>1400</v>
      </c>
      <c r="AV52" s="107"/>
      <c r="AW52" s="77" t="s">
        <v>10</v>
      </c>
      <c r="AX52" s="48">
        <f t="shared" si="197"/>
        <v>0</v>
      </c>
      <c r="AY52" s="57">
        <f t="shared" si="198"/>
        <v>0</v>
      </c>
      <c r="AZ52" s="54">
        <v>10</v>
      </c>
      <c r="BA52" s="7">
        <f t="shared" si="180"/>
        <v>0</v>
      </c>
      <c r="BB52" s="54">
        <v>24</v>
      </c>
      <c r="BC52" s="7">
        <f t="shared" si="181"/>
        <v>0</v>
      </c>
      <c r="BD52" s="54">
        <v>12</v>
      </c>
      <c r="BE52" s="6">
        <f t="shared" si="182"/>
        <v>0</v>
      </c>
      <c r="BF52" s="54"/>
      <c r="BG52" s="6">
        <f t="shared" si="183"/>
        <v>0</v>
      </c>
      <c r="BH52" s="6">
        <f t="shared" si="199"/>
        <v>0</v>
      </c>
      <c r="BI52" s="6" t="e">
        <f t="shared" si="199"/>
        <v>#DIV/0!</v>
      </c>
      <c r="BJ52" s="6">
        <f t="shared" si="200"/>
        <v>0</v>
      </c>
      <c r="BK52" s="7" t="e">
        <f t="shared" si="200"/>
        <v>#DIV/0!</v>
      </c>
      <c r="BL52" s="101">
        <f t="shared" si="201"/>
        <v>0</v>
      </c>
      <c r="BM52" s="90" t="e">
        <f t="shared" si="201"/>
        <v>#DIV/0!</v>
      </c>
      <c r="BN52" s="90"/>
      <c r="BO52" s="76" t="e">
        <f t="shared" si="202"/>
        <v>#DIV/0!</v>
      </c>
      <c r="BP52" s="2"/>
      <c r="BR52" s="55"/>
      <c r="BS52" s="55"/>
      <c r="BT52" s="55"/>
      <c r="BU52" s="55"/>
      <c r="BV52" s="173" t="s">
        <v>10</v>
      </c>
      <c r="BW52" s="190">
        <f t="shared" si="203"/>
        <v>0</v>
      </c>
      <c r="BX52" s="119"/>
      <c r="BY52" s="178"/>
      <c r="BZ52" s="178" t="e">
        <f t="shared" si="184"/>
        <v>#DIV/0!</v>
      </c>
      <c r="CA52" s="178">
        <v>0</v>
      </c>
      <c r="CB52" s="179" t="e">
        <f t="shared" si="185"/>
        <v>#DIV/0!</v>
      </c>
      <c r="CC52" s="178"/>
      <c r="CD52" s="178"/>
      <c r="CE52" s="180">
        <f t="shared" si="186"/>
        <v>0</v>
      </c>
      <c r="CF52" s="181" t="e">
        <f t="shared" si="204"/>
        <v>#DIV/0!</v>
      </c>
      <c r="CG52" s="181"/>
      <c r="CH52" s="182" t="e">
        <f t="shared" si="205"/>
        <v>#DIV/0!</v>
      </c>
      <c r="CJ52" s="326"/>
      <c r="CK52" s="326"/>
      <c r="CL52" s="334"/>
      <c r="CM52" s="334"/>
      <c r="CN52" s="334"/>
      <c r="CO52" s="356">
        <f t="shared" si="206"/>
        <v>0</v>
      </c>
      <c r="CQ52" s="42" t="s">
        <v>183</v>
      </c>
      <c r="CS52" s="1">
        <v>0</v>
      </c>
    </row>
    <row r="53" spans="1:100" ht="23.5" customHeight="1" thickBot="1">
      <c r="A53" s="78" t="s">
        <v>11</v>
      </c>
      <c r="B53" s="68"/>
      <c r="C53" s="57">
        <f t="shared" si="168"/>
        <v>0</v>
      </c>
      <c r="D53" s="54"/>
      <c r="E53" s="7">
        <f t="shared" si="169"/>
        <v>0</v>
      </c>
      <c r="F53" s="54"/>
      <c r="G53" s="7">
        <f t="shared" si="170"/>
        <v>0</v>
      </c>
      <c r="H53" s="54"/>
      <c r="I53" s="6">
        <f t="shared" si="171"/>
        <v>0</v>
      </c>
      <c r="J53" s="54"/>
      <c r="K53" s="6">
        <f t="shared" si="172"/>
        <v>0</v>
      </c>
      <c r="L53" s="6">
        <f t="shared" si="187"/>
        <v>0</v>
      </c>
      <c r="M53" s="6" t="e">
        <f t="shared" si="188"/>
        <v>#DIV/0!</v>
      </c>
      <c r="N53" s="70"/>
      <c r="O53" s="54"/>
      <c r="P53" s="54"/>
      <c r="Q53" s="76" t="e">
        <f t="shared" si="189"/>
        <v>#DIV/0!</v>
      </c>
      <c r="R53" s="2"/>
      <c r="T53" s="107">
        <v>3300</v>
      </c>
      <c r="U53" s="107">
        <v>3800</v>
      </c>
      <c r="V53" s="107">
        <v>4800</v>
      </c>
      <c r="W53" s="107">
        <v>2000</v>
      </c>
      <c r="X53" s="107"/>
      <c r="Y53" s="78" t="s">
        <v>11</v>
      </c>
      <c r="Z53" s="48">
        <f t="shared" si="173"/>
        <v>0</v>
      </c>
      <c r="AA53" s="57">
        <f t="shared" si="174"/>
        <v>0</v>
      </c>
      <c r="AB53" s="7">
        <f t="shared" si="175"/>
        <v>0</v>
      </c>
      <c r="AC53" s="7">
        <f t="shared" si="176"/>
        <v>0</v>
      </c>
      <c r="AD53" s="7">
        <f t="shared" si="190"/>
        <v>0</v>
      </c>
      <c r="AE53" s="7">
        <f t="shared" si="177"/>
        <v>0</v>
      </c>
      <c r="AF53" s="7">
        <f t="shared" si="191"/>
        <v>0</v>
      </c>
      <c r="AG53" s="7">
        <f t="shared" si="178"/>
        <v>0</v>
      </c>
      <c r="AH53" s="7">
        <f t="shared" si="192"/>
        <v>0</v>
      </c>
      <c r="AI53" s="7">
        <f t="shared" si="179"/>
        <v>0</v>
      </c>
      <c r="AJ53" s="7">
        <f t="shared" si="193"/>
        <v>0</v>
      </c>
      <c r="AK53" s="6" t="e">
        <f t="shared" si="194"/>
        <v>#DIV/0!</v>
      </c>
      <c r="AL53" s="70">
        <f t="shared" si="195"/>
        <v>0</v>
      </c>
      <c r="AM53" s="7">
        <f t="shared" si="195"/>
        <v>0</v>
      </c>
      <c r="AN53" s="6">
        <f t="shared" si="195"/>
        <v>0</v>
      </c>
      <c r="AO53" s="76" t="e">
        <f t="shared" si="196"/>
        <v>#DIV/0!</v>
      </c>
      <c r="AP53" s="2"/>
      <c r="AR53" s="107">
        <v>1700</v>
      </c>
      <c r="AS53" s="107">
        <v>2200</v>
      </c>
      <c r="AT53" s="107">
        <v>2200</v>
      </c>
      <c r="AU53" s="107">
        <v>1400</v>
      </c>
      <c r="AV53" s="107"/>
      <c r="AW53" s="78" t="s">
        <v>11</v>
      </c>
      <c r="AX53" s="48">
        <f t="shared" si="197"/>
        <v>0</v>
      </c>
      <c r="AY53" s="57">
        <f t="shared" si="198"/>
        <v>0</v>
      </c>
      <c r="AZ53" s="54">
        <v>10</v>
      </c>
      <c r="BA53" s="7">
        <f t="shared" si="180"/>
        <v>0</v>
      </c>
      <c r="BB53" s="54">
        <v>28</v>
      </c>
      <c r="BC53" s="7">
        <f t="shared" si="181"/>
        <v>0</v>
      </c>
      <c r="BD53" s="54">
        <v>12</v>
      </c>
      <c r="BE53" s="6">
        <f t="shared" si="182"/>
        <v>0</v>
      </c>
      <c r="BF53" s="54"/>
      <c r="BG53" s="6">
        <f t="shared" si="183"/>
        <v>0</v>
      </c>
      <c r="BH53" s="6">
        <f t="shared" si="199"/>
        <v>0</v>
      </c>
      <c r="BI53" s="6" t="e">
        <f t="shared" si="199"/>
        <v>#DIV/0!</v>
      </c>
      <c r="BJ53" s="6">
        <f t="shared" si="200"/>
        <v>0</v>
      </c>
      <c r="BK53" s="7" t="e">
        <f t="shared" si="200"/>
        <v>#DIV/0!</v>
      </c>
      <c r="BL53" s="101">
        <f t="shared" si="201"/>
        <v>0</v>
      </c>
      <c r="BM53" s="90" t="e">
        <f t="shared" si="201"/>
        <v>#DIV/0!</v>
      </c>
      <c r="BN53" s="90"/>
      <c r="BO53" s="76" t="e">
        <f t="shared" si="202"/>
        <v>#DIV/0!</v>
      </c>
      <c r="BP53" s="2"/>
      <c r="BR53" s="55"/>
      <c r="BS53" s="55"/>
      <c r="BT53" s="55"/>
      <c r="BU53" s="55"/>
      <c r="BV53" s="183" t="s">
        <v>11</v>
      </c>
      <c r="BW53" s="190">
        <f t="shared" si="203"/>
        <v>0</v>
      </c>
      <c r="BX53" s="119"/>
      <c r="BY53" s="178"/>
      <c r="BZ53" s="178" t="e">
        <f t="shared" si="184"/>
        <v>#DIV/0!</v>
      </c>
      <c r="CA53" s="178">
        <v>0</v>
      </c>
      <c r="CB53" s="179" t="e">
        <f t="shared" si="185"/>
        <v>#DIV/0!</v>
      </c>
      <c r="CC53" s="178"/>
      <c r="CD53" s="178"/>
      <c r="CE53" s="180">
        <f t="shared" si="186"/>
        <v>0</v>
      </c>
      <c r="CF53" s="181" t="e">
        <f t="shared" si="204"/>
        <v>#DIV/0!</v>
      </c>
      <c r="CG53" s="181"/>
      <c r="CH53" s="182" t="e">
        <f t="shared" si="205"/>
        <v>#DIV/0!</v>
      </c>
      <c r="CJ53" s="327"/>
      <c r="CK53" s="327"/>
      <c r="CL53" s="335"/>
      <c r="CM53" s="334"/>
      <c r="CN53" s="334"/>
      <c r="CO53" s="357">
        <f t="shared" si="206"/>
        <v>0</v>
      </c>
      <c r="CQ53" s="1" t="s">
        <v>186</v>
      </c>
    </row>
    <row r="54" spans="1:100" ht="40" customHeight="1" thickTop="1" thickBot="1">
      <c r="A54" s="1513" t="s">
        <v>16</v>
      </c>
      <c r="B54" s="1514"/>
      <c r="C54" s="61">
        <f>SUM(C47:C53)</f>
        <v>1040</v>
      </c>
      <c r="D54" s="61">
        <f>SUM(D47:D53)</f>
        <v>550</v>
      </c>
      <c r="E54" s="61">
        <f t="shared" ref="E54:J54" si="207">SUM(E47:E53)</f>
        <v>1815000</v>
      </c>
      <c r="F54" s="61">
        <f t="shared" si="207"/>
        <v>110</v>
      </c>
      <c r="G54" s="61">
        <f t="shared" si="207"/>
        <v>418000</v>
      </c>
      <c r="H54" s="61">
        <f t="shared" si="207"/>
        <v>110</v>
      </c>
      <c r="I54" s="61">
        <f t="shared" si="207"/>
        <v>528000</v>
      </c>
      <c r="J54" s="61">
        <f t="shared" si="207"/>
        <v>270</v>
      </c>
      <c r="K54" s="61">
        <f>SUM(K47:K53)</f>
        <v>540000</v>
      </c>
      <c r="L54" s="61">
        <f>SUM(L47:L53)</f>
        <v>3301000</v>
      </c>
      <c r="M54" s="61">
        <f>L54/C54</f>
        <v>3174.0384615384614</v>
      </c>
      <c r="N54" s="86"/>
      <c r="O54" s="61">
        <f>SUM(O47:O53)</f>
        <v>770</v>
      </c>
      <c r="P54" s="61">
        <f>SUM(P47:P53)</f>
        <v>0</v>
      </c>
      <c r="Q54" s="76" t="e">
        <f t="shared" si="189"/>
        <v>#DIV/0!</v>
      </c>
      <c r="R54" s="45"/>
      <c r="T54" s="105" t="s">
        <v>48</v>
      </c>
      <c r="U54" s="108">
        <f>C54/W54</f>
        <v>346.66666666666669</v>
      </c>
      <c r="V54" s="106" t="s">
        <v>49</v>
      </c>
      <c r="W54" s="114">
        <v>3</v>
      </c>
      <c r="Y54" s="1513" t="s">
        <v>16</v>
      </c>
      <c r="Z54" s="1514"/>
      <c r="AA54" s="88">
        <f>SUM(AA47:AA53)</f>
        <v>1040</v>
      </c>
      <c r="AB54" s="88">
        <f>SUM(AB47:AB53)</f>
        <v>550</v>
      </c>
      <c r="AC54" s="88">
        <f t="shared" ref="AC54:AH54" si="208">SUM(AC47:AC53)</f>
        <v>935000</v>
      </c>
      <c r="AD54" s="88">
        <f t="shared" si="208"/>
        <v>110</v>
      </c>
      <c r="AE54" s="88">
        <f t="shared" si="208"/>
        <v>242000</v>
      </c>
      <c r="AF54" s="88">
        <f t="shared" si="208"/>
        <v>110</v>
      </c>
      <c r="AG54" s="88">
        <f t="shared" si="208"/>
        <v>242000</v>
      </c>
      <c r="AH54" s="88">
        <f t="shared" si="208"/>
        <v>270</v>
      </c>
      <c r="AI54" s="88">
        <f>SUM(AI47:AI53)</f>
        <v>378000</v>
      </c>
      <c r="AJ54" s="88">
        <f>SUM(AJ47:AJ53)</f>
        <v>1797000</v>
      </c>
      <c r="AK54" s="61">
        <f>AJ54/AA54</f>
        <v>1727.8846153846155</v>
      </c>
      <c r="AL54" s="86"/>
      <c r="AM54" s="61">
        <f>SUM(AM47:AM53)</f>
        <v>770</v>
      </c>
      <c r="AN54" s="61">
        <f>SUM(AN47:AN53)</f>
        <v>0</v>
      </c>
      <c r="AO54" s="76" t="e">
        <f>(AJ54+BH54)/AN54</f>
        <v>#DIV/0!</v>
      </c>
      <c r="AP54" s="45"/>
      <c r="AR54" s="105" t="s">
        <v>48</v>
      </c>
      <c r="AS54" s="108">
        <f>AA54/AU54</f>
        <v>346.66666666666669</v>
      </c>
      <c r="AT54" s="106" t="s">
        <v>49</v>
      </c>
      <c r="AU54" s="105">
        <f>W54</f>
        <v>3</v>
      </c>
      <c r="AW54" s="1513" t="s">
        <v>16</v>
      </c>
      <c r="AX54" s="1514"/>
      <c r="AY54" s="57">
        <f t="shared" si="198"/>
        <v>1040</v>
      </c>
      <c r="AZ54" s="61">
        <f>SUM(AZ47:AZ53)</f>
        <v>84</v>
      </c>
      <c r="BA54" s="61">
        <f t="shared" ref="BA54:BF54" si="209">SUM(BA47:BA53)</f>
        <v>0</v>
      </c>
      <c r="BB54" s="61">
        <f t="shared" si="209"/>
        <v>120</v>
      </c>
      <c r="BC54" s="61">
        <f t="shared" si="209"/>
        <v>0</v>
      </c>
      <c r="BD54" s="61">
        <f t="shared" si="209"/>
        <v>60</v>
      </c>
      <c r="BE54" s="61">
        <f t="shared" si="209"/>
        <v>0</v>
      </c>
      <c r="BF54" s="61">
        <f t="shared" si="209"/>
        <v>0</v>
      </c>
      <c r="BG54" s="61">
        <f>SUM(BG47:BG53)</f>
        <v>0</v>
      </c>
      <c r="BH54" s="6">
        <f t="shared" si="199"/>
        <v>3301000</v>
      </c>
      <c r="BI54" s="6">
        <f t="shared" si="199"/>
        <v>3174.0384615384614</v>
      </c>
      <c r="BJ54" s="6">
        <f t="shared" si="200"/>
        <v>1797000</v>
      </c>
      <c r="BK54" s="7">
        <f t="shared" si="200"/>
        <v>1727.8846153846155</v>
      </c>
      <c r="BL54" s="101">
        <f>SUM(BL47:BL53)</f>
        <v>5098000</v>
      </c>
      <c r="BM54" s="90">
        <f>BI54+BK54</f>
        <v>4901.9230769230771</v>
      </c>
      <c r="BN54" s="91"/>
      <c r="BO54" s="76" t="e">
        <f t="shared" si="202"/>
        <v>#DIV/0!</v>
      </c>
      <c r="BP54" s="45"/>
      <c r="BR54" s="42" t="s">
        <v>48</v>
      </c>
      <c r="BS54" s="59">
        <f>AY54/BU54</f>
        <v>346.66666666666669</v>
      </c>
      <c r="BT54" s="60" t="s">
        <v>49</v>
      </c>
      <c r="BU54" s="42">
        <f>W54</f>
        <v>3</v>
      </c>
      <c r="BV54" s="1515" t="s">
        <v>16</v>
      </c>
      <c r="BW54" s="1486"/>
      <c r="BX54" s="191">
        <f>SUM(BX47:BX53)</f>
        <v>1390</v>
      </c>
      <c r="BY54" s="191">
        <f>SUM(BY47:BY53)</f>
        <v>3719000</v>
      </c>
      <c r="BZ54" s="191">
        <f t="shared" si="184"/>
        <v>2675.5395683453239</v>
      </c>
      <c r="CA54" s="191">
        <f>SUM(CA47:CA53)</f>
        <v>2038550</v>
      </c>
      <c r="CB54" s="192">
        <f t="shared" si="185"/>
        <v>1466.5827338129495</v>
      </c>
      <c r="CC54" s="180">
        <f>SUM(CC47:CC53)</f>
        <v>113250</v>
      </c>
      <c r="CD54" s="180"/>
      <c r="CE54" s="191">
        <f t="shared" si="186"/>
        <v>5870800</v>
      </c>
      <c r="CF54" s="193">
        <f>CE54/BX54</f>
        <v>4223.5971223021579</v>
      </c>
      <c r="CG54" s="186">
        <f>SUM(CG47:CG53)</f>
        <v>0</v>
      </c>
      <c r="CH54" s="194" t="e">
        <f t="shared" si="205"/>
        <v>#DIV/0!</v>
      </c>
      <c r="CI54" s="340">
        <v>5</v>
      </c>
      <c r="CJ54" s="386">
        <f>SUM(CJ47:CJ53)/CI54</f>
        <v>23.34</v>
      </c>
      <c r="CK54" s="387">
        <f>SUM(CK47:CK53)/CI54</f>
        <v>28.9</v>
      </c>
      <c r="CL54" s="403">
        <f>SUM(CL47:CL53)/CI54</f>
        <v>3.8</v>
      </c>
      <c r="CM54" s="403">
        <f>SUM(CM47:CM53)/CI54</f>
        <v>3.8</v>
      </c>
      <c r="CN54" s="403">
        <f>SUM(CN47:CN53)/CI54</f>
        <v>3.8</v>
      </c>
      <c r="CO54" s="404">
        <f>SUM(CL54:CN54)/3</f>
        <v>3.7999999999999994</v>
      </c>
      <c r="CP54" s="340">
        <v>15</v>
      </c>
      <c r="CQ54" s="1457">
        <f>CE54/CI54</f>
        <v>1174160</v>
      </c>
      <c r="CR54" s="1458"/>
      <c r="CS54" s="1458"/>
      <c r="CT54" s="1458"/>
      <c r="CU54" s="1459"/>
      <c r="CV54" s="368" t="s">
        <v>197</v>
      </c>
    </row>
    <row r="55" spans="1:100"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3"/>
      <c r="CJ55" s="1420" t="str">
        <f>BV55</f>
        <v>6th week</v>
      </c>
      <c r="CK55" s="1420"/>
      <c r="CL55" s="1420"/>
      <c r="CM55" s="1420"/>
      <c r="CN55" s="1420"/>
      <c r="CO55" s="1420"/>
    </row>
    <row r="56" spans="1:100"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c r="CE56" s="174" t="s">
        <v>126</v>
      </c>
      <c r="CF56" s="175" t="s">
        <v>77</v>
      </c>
      <c r="CG56" s="175" t="s">
        <v>129</v>
      </c>
      <c r="CH56" s="176" t="s">
        <v>128</v>
      </c>
      <c r="CJ56" s="331" t="s">
        <v>172</v>
      </c>
      <c r="CK56" s="332" t="s">
        <v>173</v>
      </c>
      <c r="CL56" s="65" t="s">
        <v>174</v>
      </c>
      <c r="CM56" s="65" t="s">
        <v>175</v>
      </c>
      <c r="CN56" s="65" t="s">
        <v>176</v>
      </c>
      <c r="CO56" s="333" t="s">
        <v>184</v>
      </c>
      <c r="CQ56" s="1" t="s">
        <v>179</v>
      </c>
      <c r="CS56" s="46" t="s">
        <v>182</v>
      </c>
    </row>
    <row r="57" spans="1:100" ht="23.5" customHeight="1">
      <c r="A57" s="75" t="s">
        <v>5</v>
      </c>
      <c r="B57" s="68"/>
      <c r="C57" s="57">
        <f t="shared" ref="C57:C63" si="210">D57+F57+H57+J57</f>
        <v>0</v>
      </c>
      <c r="D57" s="54"/>
      <c r="E57" s="7">
        <f t="shared" ref="E57:E63" si="211">D57*T57</f>
        <v>0</v>
      </c>
      <c r="F57" s="54"/>
      <c r="G57" s="7">
        <f t="shared" ref="G57:G63" si="212">F57*U57</f>
        <v>0</v>
      </c>
      <c r="H57" s="54"/>
      <c r="I57" s="6">
        <f t="shared" ref="I57:I63" si="213">H57*V57</f>
        <v>0</v>
      </c>
      <c r="J57" s="54"/>
      <c r="K57" s="6">
        <f t="shared" ref="K57:K63" si="214">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15">B57</f>
        <v>0</v>
      </c>
      <c r="AA57" s="57">
        <f t="shared" ref="AA57:AA63" si="216">AB57+AD57+AF57+AH57</f>
        <v>0</v>
      </c>
      <c r="AB57" s="7">
        <f t="shared" ref="AB57:AB63" si="217">D57</f>
        <v>0</v>
      </c>
      <c r="AC57" s="7">
        <f t="shared" ref="AC57:AC63" si="218">AB57*AR57</f>
        <v>0</v>
      </c>
      <c r="AD57" s="7">
        <f>F57</f>
        <v>0</v>
      </c>
      <c r="AE57" s="7">
        <f t="shared" ref="AE57:AE63" si="219">AD57*AS57</f>
        <v>0</v>
      </c>
      <c r="AF57" s="7">
        <f>H57</f>
        <v>0</v>
      </c>
      <c r="AG57" s="7">
        <f t="shared" ref="AG57:AG63" si="220">AF57*AT57</f>
        <v>0</v>
      </c>
      <c r="AH57" s="7">
        <f>J57</f>
        <v>0</v>
      </c>
      <c r="AI57" s="7">
        <f t="shared" ref="AI57:AI63" si="221">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2">AZ57*BR57</f>
        <v>0</v>
      </c>
      <c r="BB57" s="54"/>
      <c r="BC57" s="7">
        <f t="shared" ref="BC57:BC63" si="223">BB57*BS57</f>
        <v>0</v>
      </c>
      <c r="BD57" s="54"/>
      <c r="BE57" s="6">
        <f t="shared" ref="BE57:BE63" si="224">BD57*BT57</f>
        <v>0</v>
      </c>
      <c r="BF57" s="54"/>
      <c r="BG57" s="6">
        <f t="shared" ref="BG57:BG63" si="225">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26">BY57/BX57</f>
        <v>#DIV/0!</v>
      </c>
      <c r="CA57" s="178"/>
      <c r="CB57" s="179" t="e">
        <f t="shared" ref="CB57:CB64" si="227">CA57/BX57</f>
        <v>#DIV/0!</v>
      </c>
      <c r="CC57" s="178">
        <v>0</v>
      </c>
      <c r="CD57" s="178"/>
      <c r="CE57" s="180">
        <f t="shared" ref="CE57:CE63" si="228">BY57+CA57+CC57</f>
        <v>0</v>
      </c>
      <c r="CF57" s="181" t="e">
        <f>CE57/BX57</f>
        <v>#DIV/0!</v>
      </c>
      <c r="CG57" s="181"/>
      <c r="CH57" s="182" t="e">
        <f>CE57/CG57</f>
        <v>#DIV/0!</v>
      </c>
      <c r="CJ57" s="326"/>
      <c r="CK57" s="326"/>
      <c r="CL57" s="334"/>
      <c r="CM57" s="334"/>
      <c r="CN57" s="334"/>
      <c r="CO57" s="356">
        <f>SUM(CL57:CN57)/3</f>
        <v>0</v>
      </c>
      <c r="CQ57" s="355" t="s">
        <v>180</v>
      </c>
      <c r="CR57" s="3"/>
      <c r="CS57" s="354">
        <v>5</v>
      </c>
    </row>
    <row r="58" spans="1:100" ht="23.5" customHeight="1">
      <c r="A58" s="77" t="s">
        <v>6</v>
      </c>
      <c r="B58" s="68"/>
      <c r="C58" s="57">
        <f t="shared" si="210"/>
        <v>0</v>
      </c>
      <c r="D58" s="54"/>
      <c r="E58" s="7">
        <f t="shared" si="211"/>
        <v>0</v>
      </c>
      <c r="F58" s="54"/>
      <c r="G58" s="7">
        <f t="shared" si="212"/>
        <v>0</v>
      </c>
      <c r="H58" s="54"/>
      <c r="I58" s="6">
        <f t="shared" si="213"/>
        <v>0</v>
      </c>
      <c r="J58" s="54"/>
      <c r="K58" s="6">
        <f t="shared" si="214"/>
        <v>0</v>
      </c>
      <c r="L58" s="6">
        <f t="shared" ref="L58:L63" si="229">E58+G58+I58+K58</f>
        <v>0</v>
      </c>
      <c r="M58" s="6" t="e">
        <f t="shared" ref="M58:M63" si="230">L58/C58</f>
        <v>#DIV/0!</v>
      </c>
      <c r="N58" s="70"/>
      <c r="O58" s="54"/>
      <c r="P58" s="54"/>
      <c r="Q58" s="76" t="e">
        <f t="shared" ref="Q58:Q64" si="231">L58/P58</f>
        <v>#DIV/0!</v>
      </c>
      <c r="R58" s="2"/>
      <c r="T58" s="107">
        <v>3300</v>
      </c>
      <c r="U58" s="107">
        <v>3800</v>
      </c>
      <c r="V58" s="107">
        <v>4800</v>
      </c>
      <c r="W58" s="107">
        <v>2000</v>
      </c>
      <c r="X58" s="107"/>
      <c r="Y58" s="77" t="s">
        <v>6</v>
      </c>
      <c r="Z58" s="48">
        <f t="shared" si="215"/>
        <v>0</v>
      </c>
      <c r="AA58" s="57">
        <f t="shared" si="216"/>
        <v>0</v>
      </c>
      <c r="AB58" s="7">
        <f t="shared" si="217"/>
        <v>0</v>
      </c>
      <c r="AC58" s="7">
        <f t="shared" si="218"/>
        <v>0</v>
      </c>
      <c r="AD58" s="7">
        <f t="shared" ref="AD58:AD63" si="232">F58</f>
        <v>0</v>
      </c>
      <c r="AE58" s="7">
        <f t="shared" si="219"/>
        <v>0</v>
      </c>
      <c r="AF58" s="7">
        <f t="shared" ref="AF58:AF63" si="233">H58</f>
        <v>0</v>
      </c>
      <c r="AG58" s="7">
        <f t="shared" si="220"/>
        <v>0</v>
      </c>
      <c r="AH58" s="7">
        <f t="shared" ref="AH58:AH63" si="234">J58</f>
        <v>0</v>
      </c>
      <c r="AI58" s="7">
        <f t="shared" si="221"/>
        <v>0</v>
      </c>
      <c r="AJ58" s="7">
        <f t="shared" ref="AJ58:AJ63" si="235">AC58+AE58+AG58+AI58</f>
        <v>0</v>
      </c>
      <c r="AK58" s="6" t="e">
        <f t="shared" ref="AK58:AK63" si="236">AJ58/AA58</f>
        <v>#DIV/0!</v>
      </c>
      <c r="AL58" s="70">
        <f t="shared" ref="AL58:AN63" si="237">N58</f>
        <v>0</v>
      </c>
      <c r="AM58" s="7">
        <f t="shared" si="237"/>
        <v>0</v>
      </c>
      <c r="AN58" s="6">
        <f t="shared" si="237"/>
        <v>0</v>
      </c>
      <c r="AO58" s="76" t="e">
        <f t="shared" ref="AO58:AO63" si="238">(AJ58+BH58)/AN58</f>
        <v>#DIV/0!</v>
      </c>
      <c r="AP58" s="2"/>
      <c r="AR58" s="107">
        <v>1700</v>
      </c>
      <c r="AS58" s="107">
        <v>2200</v>
      </c>
      <c r="AT58" s="107">
        <v>2200</v>
      </c>
      <c r="AU58" s="107">
        <v>1400</v>
      </c>
      <c r="AV58" s="107"/>
      <c r="AW58" s="77" t="s">
        <v>6</v>
      </c>
      <c r="AX58" s="48">
        <f t="shared" ref="AX58:AX63" si="239">B58</f>
        <v>0</v>
      </c>
      <c r="AY58" s="57">
        <f t="shared" ref="AY58:AY64" si="240">C58</f>
        <v>0</v>
      </c>
      <c r="AZ58" s="54">
        <v>22</v>
      </c>
      <c r="BA58" s="7">
        <f t="shared" si="222"/>
        <v>0</v>
      </c>
      <c r="BB58" s="54">
        <v>10</v>
      </c>
      <c r="BC58" s="7">
        <f t="shared" si="223"/>
        <v>0</v>
      </c>
      <c r="BD58" s="54">
        <v>6</v>
      </c>
      <c r="BE58" s="6">
        <f t="shared" si="224"/>
        <v>0</v>
      </c>
      <c r="BF58" s="54"/>
      <c r="BG58" s="6">
        <f t="shared" si="225"/>
        <v>0</v>
      </c>
      <c r="BH58" s="6">
        <f t="shared" ref="BH58:BI64" si="241">L58</f>
        <v>0</v>
      </c>
      <c r="BI58" s="6" t="e">
        <f t="shared" si="241"/>
        <v>#DIV/0!</v>
      </c>
      <c r="BJ58" s="6">
        <f t="shared" ref="BJ58:BK64" si="242">AJ58</f>
        <v>0</v>
      </c>
      <c r="BK58" s="7" t="e">
        <f t="shared" si="242"/>
        <v>#DIV/0!</v>
      </c>
      <c r="BL58" s="101">
        <f t="shared" ref="BL58:BM63" si="243">BH58+BJ58</f>
        <v>0</v>
      </c>
      <c r="BM58" s="90" t="e">
        <f t="shared" si="243"/>
        <v>#DIV/0!</v>
      </c>
      <c r="BN58" s="90"/>
      <c r="BO58" s="76" t="e">
        <f t="shared" ref="BO58:BO64" si="244">Q58+AO58</f>
        <v>#DIV/0!</v>
      </c>
      <c r="BP58" s="2"/>
      <c r="BR58" s="55"/>
      <c r="BS58" s="55"/>
      <c r="BT58" s="55"/>
      <c r="BU58" s="55"/>
      <c r="BV58" s="173" t="s">
        <v>6</v>
      </c>
      <c r="BW58" s="190">
        <f t="shared" ref="BW58:BW63" si="245">AX58</f>
        <v>0</v>
      </c>
      <c r="BX58" s="119"/>
      <c r="BY58" s="178"/>
      <c r="BZ58" s="178" t="e">
        <f t="shared" si="226"/>
        <v>#DIV/0!</v>
      </c>
      <c r="CA58" s="178"/>
      <c r="CB58" s="179" t="e">
        <f t="shared" si="227"/>
        <v>#DIV/0!</v>
      </c>
      <c r="CC58" s="178">
        <v>0</v>
      </c>
      <c r="CD58" s="178"/>
      <c r="CE58" s="180">
        <f t="shared" si="228"/>
        <v>0</v>
      </c>
      <c r="CF58" s="181" t="e">
        <f t="shared" ref="CF58:CF63" si="246">CE58/BX58</f>
        <v>#DIV/0!</v>
      </c>
      <c r="CG58" s="181"/>
      <c r="CH58" s="182" t="e">
        <f t="shared" ref="CH58:CH64" si="247">CE58/CG58</f>
        <v>#DIV/0!</v>
      </c>
      <c r="CJ58" s="326"/>
      <c r="CK58" s="326"/>
      <c r="CL58" s="334"/>
      <c r="CM58" s="334"/>
      <c r="CN58" s="334"/>
      <c r="CO58" s="356">
        <f t="shared" ref="CO58:CO63" si="248">SUM(CL58:CN58)/3</f>
        <v>0</v>
      </c>
      <c r="CQ58" s="42" t="s">
        <v>181</v>
      </c>
      <c r="CS58" s="1">
        <v>4</v>
      </c>
    </row>
    <row r="59" spans="1:100" ht="23.5" customHeight="1">
      <c r="A59" s="77" t="s">
        <v>7</v>
      </c>
      <c r="B59" s="68"/>
      <c r="C59" s="57">
        <f t="shared" si="210"/>
        <v>0</v>
      </c>
      <c r="D59" s="54"/>
      <c r="E59" s="7">
        <f t="shared" si="211"/>
        <v>0</v>
      </c>
      <c r="F59" s="54"/>
      <c r="G59" s="7">
        <f t="shared" si="212"/>
        <v>0</v>
      </c>
      <c r="H59" s="54"/>
      <c r="I59" s="6">
        <f t="shared" si="213"/>
        <v>0</v>
      </c>
      <c r="J59" s="54"/>
      <c r="K59" s="6">
        <f t="shared" si="214"/>
        <v>0</v>
      </c>
      <c r="L59" s="6">
        <f t="shared" si="229"/>
        <v>0</v>
      </c>
      <c r="M59" s="6" t="e">
        <f t="shared" si="230"/>
        <v>#DIV/0!</v>
      </c>
      <c r="N59" s="70"/>
      <c r="O59" s="54"/>
      <c r="P59" s="54"/>
      <c r="Q59" s="76" t="e">
        <f t="shared" si="231"/>
        <v>#DIV/0!</v>
      </c>
      <c r="R59" s="2"/>
      <c r="T59" s="107">
        <v>3300</v>
      </c>
      <c r="U59" s="107">
        <v>3800</v>
      </c>
      <c r="V59" s="107">
        <v>4800</v>
      </c>
      <c r="W59" s="107">
        <v>2000</v>
      </c>
      <c r="X59" s="107"/>
      <c r="Y59" s="77" t="s">
        <v>7</v>
      </c>
      <c r="Z59" s="48">
        <f t="shared" si="215"/>
        <v>0</v>
      </c>
      <c r="AA59" s="57">
        <f t="shared" si="216"/>
        <v>0</v>
      </c>
      <c r="AB59" s="7">
        <f t="shared" si="217"/>
        <v>0</v>
      </c>
      <c r="AC59" s="7">
        <f t="shared" si="218"/>
        <v>0</v>
      </c>
      <c r="AD59" s="7">
        <f t="shared" si="232"/>
        <v>0</v>
      </c>
      <c r="AE59" s="7">
        <f t="shared" si="219"/>
        <v>0</v>
      </c>
      <c r="AF59" s="7">
        <f t="shared" si="233"/>
        <v>0</v>
      </c>
      <c r="AG59" s="7">
        <f t="shared" si="220"/>
        <v>0</v>
      </c>
      <c r="AH59" s="7">
        <f t="shared" si="234"/>
        <v>0</v>
      </c>
      <c r="AI59" s="7">
        <f t="shared" si="221"/>
        <v>0</v>
      </c>
      <c r="AJ59" s="7">
        <f t="shared" si="235"/>
        <v>0</v>
      </c>
      <c r="AK59" s="6" t="e">
        <f t="shared" si="236"/>
        <v>#DIV/0!</v>
      </c>
      <c r="AL59" s="70">
        <f t="shared" si="237"/>
        <v>0</v>
      </c>
      <c r="AM59" s="7">
        <f t="shared" si="237"/>
        <v>0</v>
      </c>
      <c r="AN59" s="6">
        <f t="shared" si="237"/>
        <v>0</v>
      </c>
      <c r="AO59" s="76" t="e">
        <f t="shared" si="238"/>
        <v>#DIV/0!</v>
      </c>
      <c r="AP59" s="2"/>
      <c r="AR59" s="107">
        <v>1700</v>
      </c>
      <c r="AS59" s="107">
        <v>2200</v>
      </c>
      <c r="AT59" s="107">
        <v>2200</v>
      </c>
      <c r="AU59" s="107">
        <v>1400</v>
      </c>
      <c r="AV59" s="107"/>
      <c r="AW59" s="77" t="s">
        <v>7</v>
      </c>
      <c r="AX59" s="48">
        <f t="shared" si="239"/>
        <v>0</v>
      </c>
      <c r="AY59" s="57">
        <f t="shared" si="240"/>
        <v>0</v>
      </c>
      <c r="AZ59" s="54">
        <v>22</v>
      </c>
      <c r="BA59" s="7">
        <f t="shared" si="222"/>
        <v>0</v>
      </c>
      <c r="BB59" s="54">
        <v>10</v>
      </c>
      <c r="BC59" s="7">
        <f t="shared" si="223"/>
        <v>0</v>
      </c>
      <c r="BD59" s="54">
        <v>6</v>
      </c>
      <c r="BE59" s="6">
        <f t="shared" si="224"/>
        <v>0</v>
      </c>
      <c r="BF59" s="54"/>
      <c r="BG59" s="6">
        <f t="shared" si="225"/>
        <v>0</v>
      </c>
      <c r="BH59" s="6">
        <f t="shared" si="241"/>
        <v>0</v>
      </c>
      <c r="BI59" s="6" t="e">
        <f t="shared" si="241"/>
        <v>#DIV/0!</v>
      </c>
      <c r="BJ59" s="6">
        <f t="shared" si="242"/>
        <v>0</v>
      </c>
      <c r="BK59" s="7" t="e">
        <f t="shared" si="242"/>
        <v>#DIV/0!</v>
      </c>
      <c r="BL59" s="101">
        <f t="shared" si="243"/>
        <v>0</v>
      </c>
      <c r="BM59" s="90" t="e">
        <f t="shared" si="243"/>
        <v>#DIV/0!</v>
      </c>
      <c r="BN59" s="90"/>
      <c r="BO59" s="76" t="e">
        <f t="shared" si="244"/>
        <v>#DIV/0!</v>
      </c>
      <c r="BP59" s="2"/>
      <c r="BR59" s="55"/>
      <c r="BS59" s="55"/>
      <c r="BT59" s="55"/>
      <c r="BU59" s="55"/>
      <c r="BV59" s="173" t="s">
        <v>7</v>
      </c>
      <c r="BW59" s="190">
        <f t="shared" si="245"/>
        <v>0</v>
      </c>
      <c r="BX59" s="119"/>
      <c r="BY59" s="178"/>
      <c r="BZ59" s="178" t="e">
        <f t="shared" si="226"/>
        <v>#DIV/0!</v>
      </c>
      <c r="CA59" s="178"/>
      <c r="CB59" s="179" t="e">
        <f t="shared" si="227"/>
        <v>#DIV/0!</v>
      </c>
      <c r="CC59" s="178">
        <v>0</v>
      </c>
      <c r="CD59" s="178"/>
      <c r="CE59" s="180">
        <f t="shared" si="228"/>
        <v>0</v>
      </c>
      <c r="CF59" s="181" t="e">
        <f t="shared" si="246"/>
        <v>#DIV/0!</v>
      </c>
      <c r="CG59" s="181"/>
      <c r="CH59" s="182" t="e">
        <f t="shared" si="247"/>
        <v>#DIV/0!</v>
      </c>
      <c r="CJ59" s="326"/>
      <c r="CK59" s="326"/>
      <c r="CL59" s="334"/>
      <c r="CM59" s="334"/>
      <c r="CN59" s="334"/>
      <c r="CO59" s="356">
        <f t="shared" si="248"/>
        <v>0</v>
      </c>
      <c r="CQ59" s="42" t="s">
        <v>185</v>
      </c>
      <c r="CS59" s="1">
        <v>3</v>
      </c>
    </row>
    <row r="60" spans="1:100" ht="23.5" customHeight="1">
      <c r="A60" s="77" t="s">
        <v>8</v>
      </c>
      <c r="B60" s="68"/>
      <c r="C60" s="57">
        <f t="shared" si="210"/>
        <v>0</v>
      </c>
      <c r="D60" s="54"/>
      <c r="E60" s="7">
        <f t="shared" si="211"/>
        <v>0</v>
      </c>
      <c r="F60" s="54"/>
      <c r="G60" s="7">
        <f t="shared" si="212"/>
        <v>0</v>
      </c>
      <c r="H60" s="54"/>
      <c r="I60" s="6">
        <f t="shared" si="213"/>
        <v>0</v>
      </c>
      <c r="J60" s="54"/>
      <c r="K60" s="6">
        <f t="shared" si="214"/>
        <v>0</v>
      </c>
      <c r="L60" s="6">
        <f t="shared" si="229"/>
        <v>0</v>
      </c>
      <c r="M60" s="6" t="e">
        <f t="shared" si="230"/>
        <v>#DIV/0!</v>
      </c>
      <c r="N60" s="70"/>
      <c r="O60" s="54"/>
      <c r="P60" s="54"/>
      <c r="Q60" s="76" t="e">
        <f t="shared" si="231"/>
        <v>#DIV/0!</v>
      </c>
      <c r="R60" s="2"/>
      <c r="T60" s="107">
        <v>3300</v>
      </c>
      <c r="U60" s="107">
        <v>3800</v>
      </c>
      <c r="V60" s="107">
        <v>4800</v>
      </c>
      <c r="W60" s="107">
        <v>2000</v>
      </c>
      <c r="X60" s="107"/>
      <c r="Y60" s="77" t="s">
        <v>8</v>
      </c>
      <c r="Z60" s="48">
        <f t="shared" si="215"/>
        <v>0</v>
      </c>
      <c r="AA60" s="57">
        <f t="shared" si="216"/>
        <v>0</v>
      </c>
      <c r="AB60" s="7">
        <f t="shared" si="217"/>
        <v>0</v>
      </c>
      <c r="AC60" s="7">
        <f t="shared" si="218"/>
        <v>0</v>
      </c>
      <c r="AD60" s="7">
        <f t="shared" si="232"/>
        <v>0</v>
      </c>
      <c r="AE60" s="7">
        <f t="shared" si="219"/>
        <v>0</v>
      </c>
      <c r="AF60" s="7">
        <f t="shared" si="233"/>
        <v>0</v>
      </c>
      <c r="AG60" s="7">
        <f t="shared" si="220"/>
        <v>0</v>
      </c>
      <c r="AH60" s="7">
        <f t="shared" si="234"/>
        <v>0</v>
      </c>
      <c r="AI60" s="7">
        <f t="shared" si="221"/>
        <v>0</v>
      </c>
      <c r="AJ60" s="7">
        <f t="shared" si="235"/>
        <v>0</v>
      </c>
      <c r="AK60" s="6" t="e">
        <f t="shared" si="236"/>
        <v>#DIV/0!</v>
      </c>
      <c r="AL60" s="70">
        <f t="shared" si="237"/>
        <v>0</v>
      </c>
      <c r="AM60" s="7">
        <f t="shared" si="237"/>
        <v>0</v>
      </c>
      <c r="AN60" s="6">
        <f t="shared" si="237"/>
        <v>0</v>
      </c>
      <c r="AO60" s="76" t="e">
        <f t="shared" si="238"/>
        <v>#DIV/0!</v>
      </c>
      <c r="AP60" s="2"/>
      <c r="AR60" s="107">
        <v>1700</v>
      </c>
      <c r="AS60" s="107">
        <v>2200</v>
      </c>
      <c r="AT60" s="107">
        <v>2200</v>
      </c>
      <c r="AU60" s="107">
        <v>1400</v>
      </c>
      <c r="AV60" s="107"/>
      <c r="AW60" s="77" t="s">
        <v>8</v>
      </c>
      <c r="AX60" s="48">
        <f t="shared" si="239"/>
        <v>0</v>
      </c>
      <c r="AY60" s="57">
        <f t="shared" si="240"/>
        <v>0</v>
      </c>
      <c r="AZ60" s="54">
        <v>10</v>
      </c>
      <c r="BA60" s="7">
        <f t="shared" si="222"/>
        <v>0</v>
      </c>
      <c r="BB60" s="54">
        <v>24</v>
      </c>
      <c r="BC60" s="7">
        <f t="shared" si="223"/>
        <v>0</v>
      </c>
      <c r="BD60" s="54">
        <v>12</v>
      </c>
      <c r="BE60" s="6">
        <f t="shared" si="224"/>
        <v>0</v>
      </c>
      <c r="BF60" s="54"/>
      <c r="BG60" s="6">
        <f t="shared" si="225"/>
        <v>0</v>
      </c>
      <c r="BH60" s="6">
        <f t="shared" si="241"/>
        <v>0</v>
      </c>
      <c r="BI60" s="6" t="e">
        <f t="shared" si="241"/>
        <v>#DIV/0!</v>
      </c>
      <c r="BJ60" s="6">
        <f t="shared" si="242"/>
        <v>0</v>
      </c>
      <c r="BK60" s="7" t="e">
        <f t="shared" si="242"/>
        <v>#DIV/0!</v>
      </c>
      <c r="BL60" s="101">
        <f t="shared" si="243"/>
        <v>0</v>
      </c>
      <c r="BM60" s="90" t="e">
        <f t="shared" si="243"/>
        <v>#DIV/0!</v>
      </c>
      <c r="BN60" s="90"/>
      <c r="BO60" s="76" t="e">
        <f t="shared" si="244"/>
        <v>#DIV/0!</v>
      </c>
      <c r="BP60" s="2"/>
      <c r="BR60" s="55"/>
      <c r="BS60" s="55"/>
      <c r="BT60" s="55"/>
      <c r="BU60" s="55"/>
      <c r="BV60" s="173" t="s">
        <v>8</v>
      </c>
      <c r="BW60" s="190">
        <f t="shared" si="245"/>
        <v>0</v>
      </c>
      <c r="BX60" s="119"/>
      <c r="BY60" s="178"/>
      <c r="BZ60" s="178" t="e">
        <f t="shared" si="226"/>
        <v>#DIV/0!</v>
      </c>
      <c r="CA60" s="178"/>
      <c r="CB60" s="179" t="e">
        <f t="shared" si="227"/>
        <v>#DIV/0!</v>
      </c>
      <c r="CC60" s="178">
        <v>0</v>
      </c>
      <c r="CD60" s="178"/>
      <c r="CE60" s="180">
        <f t="shared" si="228"/>
        <v>0</v>
      </c>
      <c r="CF60" s="181" t="e">
        <f t="shared" si="246"/>
        <v>#DIV/0!</v>
      </c>
      <c r="CG60" s="181"/>
      <c r="CH60" s="182" t="e">
        <f t="shared" si="247"/>
        <v>#DIV/0!</v>
      </c>
      <c r="CJ60" s="326"/>
      <c r="CK60" s="326"/>
      <c r="CL60" s="334"/>
      <c r="CM60" s="334"/>
      <c r="CN60" s="334"/>
      <c r="CO60" s="356">
        <f t="shared" si="248"/>
        <v>0</v>
      </c>
      <c r="CQ60" s="42" t="s">
        <v>177</v>
      </c>
      <c r="CS60" s="1">
        <v>2</v>
      </c>
    </row>
    <row r="61" spans="1:100" ht="23.5" customHeight="1">
      <c r="A61" s="77" t="s">
        <v>9</v>
      </c>
      <c r="B61" s="68"/>
      <c r="C61" s="57">
        <f t="shared" si="210"/>
        <v>0</v>
      </c>
      <c r="D61" s="54"/>
      <c r="E61" s="7">
        <f t="shared" si="211"/>
        <v>0</v>
      </c>
      <c r="F61" s="54"/>
      <c r="G61" s="7">
        <f t="shared" si="212"/>
        <v>0</v>
      </c>
      <c r="H61" s="54"/>
      <c r="I61" s="6">
        <f t="shared" si="213"/>
        <v>0</v>
      </c>
      <c r="J61" s="54"/>
      <c r="K61" s="6">
        <f t="shared" si="214"/>
        <v>0</v>
      </c>
      <c r="L61" s="6">
        <f t="shared" si="229"/>
        <v>0</v>
      </c>
      <c r="M61" s="6" t="e">
        <f t="shared" si="230"/>
        <v>#DIV/0!</v>
      </c>
      <c r="N61" s="70"/>
      <c r="O61" s="54"/>
      <c r="P61" s="54"/>
      <c r="Q61" s="76" t="e">
        <f t="shared" si="231"/>
        <v>#DIV/0!</v>
      </c>
      <c r="R61" s="2"/>
      <c r="T61" s="107">
        <v>3300</v>
      </c>
      <c r="U61" s="107">
        <v>3800</v>
      </c>
      <c r="V61" s="107">
        <v>4800</v>
      </c>
      <c r="W61" s="107">
        <v>2000</v>
      </c>
      <c r="X61" s="107"/>
      <c r="Y61" s="77" t="s">
        <v>9</v>
      </c>
      <c r="Z61" s="48">
        <f t="shared" si="215"/>
        <v>0</v>
      </c>
      <c r="AA61" s="57">
        <f t="shared" si="216"/>
        <v>0</v>
      </c>
      <c r="AB61" s="7">
        <f t="shared" si="217"/>
        <v>0</v>
      </c>
      <c r="AC61" s="7">
        <f t="shared" si="218"/>
        <v>0</v>
      </c>
      <c r="AD61" s="7">
        <f t="shared" si="232"/>
        <v>0</v>
      </c>
      <c r="AE61" s="7">
        <f t="shared" si="219"/>
        <v>0</v>
      </c>
      <c r="AF61" s="7">
        <f t="shared" si="233"/>
        <v>0</v>
      </c>
      <c r="AG61" s="7">
        <f t="shared" si="220"/>
        <v>0</v>
      </c>
      <c r="AH61" s="7">
        <f t="shared" si="234"/>
        <v>0</v>
      </c>
      <c r="AI61" s="7">
        <f t="shared" si="221"/>
        <v>0</v>
      </c>
      <c r="AJ61" s="7">
        <f t="shared" si="235"/>
        <v>0</v>
      </c>
      <c r="AK61" s="6" t="e">
        <f t="shared" si="236"/>
        <v>#DIV/0!</v>
      </c>
      <c r="AL61" s="70">
        <f t="shared" si="237"/>
        <v>0</v>
      </c>
      <c r="AM61" s="7">
        <f t="shared" si="237"/>
        <v>0</v>
      </c>
      <c r="AN61" s="6">
        <f t="shared" si="237"/>
        <v>0</v>
      </c>
      <c r="AO61" s="76" t="e">
        <f t="shared" si="238"/>
        <v>#DIV/0!</v>
      </c>
      <c r="AP61" s="2"/>
      <c r="AR61" s="107">
        <v>1700</v>
      </c>
      <c r="AS61" s="107">
        <v>2200</v>
      </c>
      <c r="AT61" s="107">
        <v>2200</v>
      </c>
      <c r="AU61" s="107">
        <v>1400</v>
      </c>
      <c r="AV61" s="107"/>
      <c r="AW61" s="77" t="s">
        <v>9</v>
      </c>
      <c r="AX61" s="48">
        <f t="shared" si="239"/>
        <v>0</v>
      </c>
      <c r="AY61" s="57">
        <f t="shared" si="240"/>
        <v>0</v>
      </c>
      <c r="AZ61" s="54">
        <v>10</v>
      </c>
      <c r="BA61" s="7">
        <f t="shared" si="222"/>
        <v>0</v>
      </c>
      <c r="BB61" s="54">
        <v>24</v>
      </c>
      <c r="BC61" s="7">
        <f t="shared" si="223"/>
        <v>0</v>
      </c>
      <c r="BD61" s="54">
        <v>12</v>
      </c>
      <c r="BE61" s="6">
        <f t="shared" si="224"/>
        <v>0</v>
      </c>
      <c r="BF61" s="54"/>
      <c r="BG61" s="6">
        <f t="shared" si="225"/>
        <v>0</v>
      </c>
      <c r="BH61" s="6">
        <f t="shared" si="241"/>
        <v>0</v>
      </c>
      <c r="BI61" s="6" t="e">
        <f t="shared" si="241"/>
        <v>#DIV/0!</v>
      </c>
      <c r="BJ61" s="6">
        <f t="shared" si="242"/>
        <v>0</v>
      </c>
      <c r="BK61" s="7" t="e">
        <f t="shared" si="242"/>
        <v>#DIV/0!</v>
      </c>
      <c r="BL61" s="101">
        <f t="shared" si="243"/>
        <v>0</v>
      </c>
      <c r="BM61" s="90" t="e">
        <f t="shared" si="243"/>
        <v>#DIV/0!</v>
      </c>
      <c r="BN61" s="90"/>
      <c r="BO61" s="76" t="e">
        <f t="shared" si="244"/>
        <v>#DIV/0!</v>
      </c>
      <c r="BP61" s="2"/>
      <c r="BR61" s="55"/>
      <c r="BS61" s="55"/>
      <c r="BT61" s="55"/>
      <c r="BU61" s="55"/>
      <c r="BV61" s="173" t="s">
        <v>9</v>
      </c>
      <c r="BW61" s="190">
        <f t="shared" si="245"/>
        <v>0</v>
      </c>
      <c r="BX61" s="119"/>
      <c r="BY61" s="178"/>
      <c r="BZ61" s="178" t="e">
        <f t="shared" si="226"/>
        <v>#DIV/0!</v>
      </c>
      <c r="CA61" s="178"/>
      <c r="CB61" s="179" t="e">
        <f t="shared" si="227"/>
        <v>#DIV/0!</v>
      </c>
      <c r="CC61" s="178"/>
      <c r="CD61" s="178"/>
      <c r="CE61" s="180">
        <f t="shared" si="228"/>
        <v>0</v>
      </c>
      <c r="CF61" s="181" t="e">
        <f t="shared" si="246"/>
        <v>#DIV/0!</v>
      </c>
      <c r="CG61" s="181"/>
      <c r="CH61" s="182" t="e">
        <f t="shared" si="247"/>
        <v>#DIV/0!</v>
      </c>
      <c r="CJ61" s="326"/>
      <c r="CK61" s="326"/>
      <c r="CL61" s="334"/>
      <c r="CM61" s="334"/>
      <c r="CN61" s="334"/>
      <c r="CO61" s="356">
        <f t="shared" si="248"/>
        <v>0</v>
      </c>
      <c r="CQ61" s="42" t="s">
        <v>178</v>
      </c>
      <c r="CS61" s="1">
        <v>1</v>
      </c>
    </row>
    <row r="62" spans="1:100" ht="23.5" customHeight="1">
      <c r="A62" s="77" t="s">
        <v>10</v>
      </c>
      <c r="B62" s="68"/>
      <c r="C62" s="57">
        <f t="shared" si="210"/>
        <v>0</v>
      </c>
      <c r="D62" s="54"/>
      <c r="E62" s="7">
        <f t="shared" si="211"/>
        <v>0</v>
      </c>
      <c r="F62" s="54"/>
      <c r="G62" s="7">
        <f t="shared" si="212"/>
        <v>0</v>
      </c>
      <c r="H62" s="54"/>
      <c r="I62" s="6">
        <f t="shared" si="213"/>
        <v>0</v>
      </c>
      <c r="J62" s="54"/>
      <c r="K62" s="6">
        <f t="shared" si="214"/>
        <v>0</v>
      </c>
      <c r="L62" s="6">
        <f t="shared" si="229"/>
        <v>0</v>
      </c>
      <c r="M62" s="6" t="e">
        <f t="shared" si="230"/>
        <v>#DIV/0!</v>
      </c>
      <c r="N62" s="70"/>
      <c r="O62" s="54"/>
      <c r="P62" s="54"/>
      <c r="Q62" s="76" t="e">
        <f t="shared" si="231"/>
        <v>#DIV/0!</v>
      </c>
      <c r="R62" s="2"/>
      <c r="T62" s="107">
        <v>3300</v>
      </c>
      <c r="U62" s="107">
        <v>3800</v>
      </c>
      <c r="V62" s="107">
        <v>4800</v>
      </c>
      <c r="W62" s="107">
        <v>2000</v>
      </c>
      <c r="X62" s="107"/>
      <c r="Y62" s="77" t="s">
        <v>10</v>
      </c>
      <c r="Z62" s="48">
        <f t="shared" si="215"/>
        <v>0</v>
      </c>
      <c r="AA62" s="57">
        <f t="shared" si="216"/>
        <v>0</v>
      </c>
      <c r="AB62" s="7">
        <f t="shared" si="217"/>
        <v>0</v>
      </c>
      <c r="AC62" s="7">
        <f t="shared" si="218"/>
        <v>0</v>
      </c>
      <c r="AD62" s="7">
        <f t="shared" si="232"/>
        <v>0</v>
      </c>
      <c r="AE62" s="7">
        <f t="shared" si="219"/>
        <v>0</v>
      </c>
      <c r="AF62" s="7">
        <f t="shared" si="233"/>
        <v>0</v>
      </c>
      <c r="AG62" s="7">
        <f t="shared" si="220"/>
        <v>0</v>
      </c>
      <c r="AH62" s="7">
        <f t="shared" si="234"/>
        <v>0</v>
      </c>
      <c r="AI62" s="7">
        <f t="shared" si="221"/>
        <v>0</v>
      </c>
      <c r="AJ62" s="7">
        <f t="shared" si="235"/>
        <v>0</v>
      </c>
      <c r="AK62" s="6" t="e">
        <f t="shared" si="236"/>
        <v>#DIV/0!</v>
      </c>
      <c r="AL62" s="70">
        <f t="shared" si="237"/>
        <v>0</v>
      </c>
      <c r="AM62" s="7">
        <f t="shared" si="237"/>
        <v>0</v>
      </c>
      <c r="AN62" s="6">
        <f t="shared" si="237"/>
        <v>0</v>
      </c>
      <c r="AO62" s="76" t="e">
        <f t="shared" si="238"/>
        <v>#DIV/0!</v>
      </c>
      <c r="AP62" s="2"/>
      <c r="AR62" s="107">
        <v>1700</v>
      </c>
      <c r="AS62" s="107">
        <v>2200</v>
      </c>
      <c r="AT62" s="107">
        <v>2200</v>
      </c>
      <c r="AU62" s="107">
        <v>1400</v>
      </c>
      <c r="AV62" s="107"/>
      <c r="AW62" s="77" t="s">
        <v>10</v>
      </c>
      <c r="AX62" s="48">
        <f t="shared" si="239"/>
        <v>0</v>
      </c>
      <c r="AY62" s="57">
        <f t="shared" si="240"/>
        <v>0</v>
      </c>
      <c r="AZ62" s="54">
        <v>10</v>
      </c>
      <c r="BA62" s="7">
        <f t="shared" si="222"/>
        <v>0</v>
      </c>
      <c r="BB62" s="54">
        <v>24</v>
      </c>
      <c r="BC62" s="7">
        <f t="shared" si="223"/>
        <v>0</v>
      </c>
      <c r="BD62" s="54">
        <v>12</v>
      </c>
      <c r="BE62" s="6">
        <f t="shared" si="224"/>
        <v>0</v>
      </c>
      <c r="BF62" s="54"/>
      <c r="BG62" s="6">
        <f t="shared" si="225"/>
        <v>0</v>
      </c>
      <c r="BH62" s="6">
        <f t="shared" si="241"/>
        <v>0</v>
      </c>
      <c r="BI62" s="6" t="e">
        <f t="shared" si="241"/>
        <v>#DIV/0!</v>
      </c>
      <c r="BJ62" s="6">
        <f t="shared" si="242"/>
        <v>0</v>
      </c>
      <c r="BK62" s="7" t="e">
        <f t="shared" si="242"/>
        <v>#DIV/0!</v>
      </c>
      <c r="BL62" s="101">
        <f t="shared" si="243"/>
        <v>0</v>
      </c>
      <c r="BM62" s="90" t="e">
        <f t="shared" si="243"/>
        <v>#DIV/0!</v>
      </c>
      <c r="BN62" s="90"/>
      <c r="BO62" s="76" t="e">
        <f t="shared" si="244"/>
        <v>#DIV/0!</v>
      </c>
      <c r="BP62" s="2"/>
      <c r="BR62" s="55"/>
      <c r="BS62" s="55"/>
      <c r="BT62" s="55"/>
      <c r="BU62" s="55"/>
      <c r="BV62" s="173" t="s">
        <v>10</v>
      </c>
      <c r="BW62" s="190">
        <f t="shared" si="245"/>
        <v>0</v>
      </c>
      <c r="BX62" s="119"/>
      <c r="BY62" s="178"/>
      <c r="BZ62" s="178" t="e">
        <f t="shared" si="226"/>
        <v>#DIV/0!</v>
      </c>
      <c r="CA62" s="178">
        <v>0</v>
      </c>
      <c r="CB62" s="179" t="e">
        <f t="shared" si="227"/>
        <v>#DIV/0!</v>
      </c>
      <c r="CC62" s="178"/>
      <c r="CD62" s="178"/>
      <c r="CE62" s="180">
        <f t="shared" si="228"/>
        <v>0</v>
      </c>
      <c r="CF62" s="181" t="e">
        <f t="shared" si="246"/>
        <v>#DIV/0!</v>
      </c>
      <c r="CG62" s="181"/>
      <c r="CH62" s="182" t="e">
        <f t="shared" si="247"/>
        <v>#DIV/0!</v>
      </c>
      <c r="CJ62" s="326"/>
      <c r="CK62" s="326"/>
      <c r="CL62" s="334"/>
      <c r="CM62" s="334"/>
      <c r="CN62" s="334"/>
      <c r="CO62" s="356">
        <f t="shared" si="248"/>
        <v>0</v>
      </c>
      <c r="CQ62" s="42" t="s">
        <v>183</v>
      </c>
      <c r="CS62" s="1">
        <v>0</v>
      </c>
    </row>
    <row r="63" spans="1:100" ht="23.5" customHeight="1" thickBot="1">
      <c r="A63" s="78" t="s">
        <v>11</v>
      </c>
      <c r="B63" s="68"/>
      <c r="C63" s="57">
        <f t="shared" si="210"/>
        <v>0</v>
      </c>
      <c r="D63" s="54"/>
      <c r="E63" s="7">
        <f t="shared" si="211"/>
        <v>0</v>
      </c>
      <c r="F63" s="54"/>
      <c r="G63" s="7">
        <f t="shared" si="212"/>
        <v>0</v>
      </c>
      <c r="H63" s="54"/>
      <c r="I63" s="6">
        <f t="shared" si="213"/>
        <v>0</v>
      </c>
      <c r="J63" s="54"/>
      <c r="K63" s="6">
        <f t="shared" si="214"/>
        <v>0</v>
      </c>
      <c r="L63" s="6">
        <f t="shared" si="229"/>
        <v>0</v>
      </c>
      <c r="M63" s="6" t="e">
        <f t="shared" si="230"/>
        <v>#DIV/0!</v>
      </c>
      <c r="N63" s="70"/>
      <c r="O63" s="54"/>
      <c r="P63" s="54"/>
      <c r="Q63" s="76" t="e">
        <f t="shared" si="231"/>
        <v>#DIV/0!</v>
      </c>
      <c r="R63" s="2"/>
      <c r="T63" s="107">
        <v>3300</v>
      </c>
      <c r="U63" s="107">
        <v>3800</v>
      </c>
      <c r="V63" s="107">
        <v>4800</v>
      </c>
      <c r="W63" s="107">
        <v>2000</v>
      </c>
      <c r="X63" s="107"/>
      <c r="Y63" s="78" t="s">
        <v>11</v>
      </c>
      <c r="Z63" s="48">
        <f t="shared" si="215"/>
        <v>0</v>
      </c>
      <c r="AA63" s="57">
        <f t="shared" si="216"/>
        <v>0</v>
      </c>
      <c r="AB63" s="7">
        <f t="shared" si="217"/>
        <v>0</v>
      </c>
      <c r="AC63" s="7">
        <f t="shared" si="218"/>
        <v>0</v>
      </c>
      <c r="AD63" s="7">
        <f t="shared" si="232"/>
        <v>0</v>
      </c>
      <c r="AE63" s="7">
        <f t="shared" si="219"/>
        <v>0</v>
      </c>
      <c r="AF63" s="7">
        <f t="shared" si="233"/>
        <v>0</v>
      </c>
      <c r="AG63" s="7">
        <f t="shared" si="220"/>
        <v>0</v>
      </c>
      <c r="AH63" s="7">
        <f t="shared" si="234"/>
        <v>0</v>
      </c>
      <c r="AI63" s="7">
        <f t="shared" si="221"/>
        <v>0</v>
      </c>
      <c r="AJ63" s="7">
        <f t="shared" si="235"/>
        <v>0</v>
      </c>
      <c r="AK63" s="6" t="e">
        <f t="shared" si="236"/>
        <v>#DIV/0!</v>
      </c>
      <c r="AL63" s="70">
        <f t="shared" si="237"/>
        <v>0</v>
      </c>
      <c r="AM63" s="7">
        <f t="shared" si="237"/>
        <v>0</v>
      </c>
      <c r="AN63" s="6">
        <f t="shared" si="237"/>
        <v>0</v>
      </c>
      <c r="AO63" s="76" t="e">
        <f t="shared" si="238"/>
        <v>#DIV/0!</v>
      </c>
      <c r="AP63" s="2"/>
      <c r="AR63" s="107">
        <v>1700</v>
      </c>
      <c r="AS63" s="107">
        <v>2200</v>
      </c>
      <c r="AT63" s="107">
        <v>2200</v>
      </c>
      <c r="AU63" s="107">
        <v>1400</v>
      </c>
      <c r="AV63" s="107"/>
      <c r="AW63" s="78" t="s">
        <v>11</v>
      </c>
      <c r="AX63" s="48">
        <f t="shared" si="239"/>
        <v>0</v>
      </c>
      <c r="AY63" s="57">
        <f t="shared" si="240"/>
        <v>0</v>
      </c>
      <c r="AZ63" s="54">
        <v>10</v>
      </c>
      <c r="BA63" s="7">
        <f t="shared" si="222"/>
        <v>0</v>
      </c>
      <c r="BB63" s="54">
        <v>28</v>
      </c>
      <c r="BC63" s="7">
        <f t="shared" si="223"/>
        <v>0</v>
      </c>
      <c r="BD63" s="54">
        <v>12</v>
      </c>
      <c r="BE63" s="6">
        <f t="shared" si="224"/>
        <v>0</v>
      </c>
      <c r="BF63" s="54"/>
      <c r="BG63" s="6">
        <f t="shared" si="225"/>
        <v>0</v>
      </c>
      <c r="BH63" s="6">
        <f t="shared" si="241"/>
        <v>0</v>
      </c>
      <c r="BI63" s="6" t="e">
        <f t="shared" si="241"/>
        <v>#DIV/0!</v>
      </c>
      <c r="BJ63" s="6">
        <f t="shared" si="242"/>
        <v>0</v>
      </c>
      <c r="BK63" s="7" t="e">
        <f t="shared" si="242"/>
        <v>#DIV/0!</v>
      </c>
      <c r="BL63" s="101">
        <f t="shared" si="243"/>
        <v>0</v>
      </c>
      <c r="BM63" s="90" t="e">
        <f t="shared" si="243"/>
        <v>#DIV/0!</v>
      </c>
      <c r="BN63" s="90"/>
      <c r="BO63" s="76" t="e">
        <f t="shared" si="244"/>
        <v>#DIV/0!</v>
      </c>
      <c r="BP63" s="2"/>
      <c r="BR63" s="55"/>
      <c r="BS63" s="55"/>
      <c r="BT63" s="55"/>
      <c r="BU63" s="55"/>
      <c r="BV63" s="183" t="s">
        <v>11</v>
      </c>
      <c r="BW63" s="190">
        <f t="shared" si="245"/>
        <v>0</v>
      </c>
      <c r="BX63" s="119"/>
      <c r="BY63" s="178"/>
      <c r="BZ63" s="178" t="e">
        <f t="shared" si="226"/>
        <v>#DIV/0!</v>
      </c>
      <c r="CA63" s="178">
        <v>0</v>
      </c>
      <c r="CB63" s="179" t="e">
        <f t="shared" si="227"/>
        <v>#DIV/0!</v>
      </c>
      <c r="CC63" s="178"/>
      <c r="CD63" s="178"/>
      <c r="CE63" s="180">
        <f t="shared" si="228"/>
        <v>0</v>
      </c>
      <c r="CF63" s="181" t="e">
        <f t="shared" si="246"/>
        <v>#DIV/0!</v>
      </c>
      <c r="CG63" s="181"/>
      <c r="CH63" s="182" t="e">
        <f t="shared" si="247"/>
        <v>#DIV/0!</v>
      </c>
      <c r="CJ63" s="327"/>
      <c r="CK63" s="327"/>
      <c r="CL63" s="335"/>
      <c r="CM63" s="335"/>
      <c r="CN63" s="335"/>
      <c r="CO63" s="357">
        <f t="shared" si="248"/>
        <v>0</v>
      </c>
      <c r="CQ63" s="1" t="s">
        <v>186</v>
      </c>
    </row>
    <row r="64" spans="1:100" ht="23.5" customHeight="1" thickTop="1" thickBot="1">
      <c r="A64" s="1513" t="s">
        <v>16</v>
      </c>
      <c r="B64" s="1514"/>
      <c r="C64" s="61">
        <f>SUM(C57:C63)</f>
        <v>0</v>
      </c>
      <c r="D64" s="61">
        <f>SUM(D57:D63)</f>
        <v>0</v>
      </c>
      <c r="E64" s="61">
        <f t="shared" ref="E64:J64" si="249">SUM(E57:E63)</f>
        <v>0</v>
      </c>
      <c r="F64" s="61">
        <f t="shared" si="249"/>
        <v>0</v>
      </c>
      <c r="G64" s="61">
        <f t="shared" si="249"/>
        <v>0</v>
      </c>
      <c r="H64" s="61">
        <f t="shared" si="249"/>
        <v>0</v>
      </c>
      <c r="I64" s="61">
        <f t="shared" si="249"/>
        <v>0</v>
      </c>
      <c r="J64" s="61">
        <f t="shared" si="249"/>
        <v>0</v>
      </c>
      <c r="K64" s="61">
        <f>SUM(K57:K63)</f>
        <v>0</v>
      </c>
      <c r="L64" s="61">
        <f>SUM(L57:L63)</f>
        <v>0</v>
      </c>
      <c r="M64" s="61" t="e">
        <f>L64/C64</f>
        <v>#DIV/0!</v>
      </c>
      <c r="N64" s="86"/>
      <c r="O64" s="61">
        <f>SUM(O57:O63)</f>
        <v>0</v>
      </c>
      <c r="P64" s="61">
        <f>SUM(P57:P63)</f>
        <v>0</v>
      </c>
      <c r="Q64" s="76" t="e">
        <f t="shared" si="231"/>
        <v>#DIV/0!</v>
      </c>
      <c r="R64" s="45"/>
      <c r="T64" s="105" t="s">
        <v>48</v>
      </c>
      <c r="U64" s="108" t="e">
        <f>C64/W64</f>
        <v>#DIV/0!</v>
      </c>
      <c r="V64" s="106" t="s">
        <v>49</v>
      </c>
      <c r="W64" s="114">
        <v>0</v>
      </c>
      <c r="Y64" s="1513" t="s">
        <v>16</v>
      </c>
      <c r="Z64" s="1514"/>
      <c r="AA64" s="88">
        <f>SUM(AA57:AA63)</f>
        <v>0</v>
      </c>
      <c r="AB64" s="88">
        <f>SUM(AB57:AB63)</f>
        <v>0</v>
      </c>
      <c r="AC64" s="88">
        <f t="shared" ref="AC64:AH64" si="250">SUM(AC57:AC63)</f>
        <v>0</v>
      </c>
      <c r="AD64" s="88">
        <f t="shared" si="250"/>
        <v>0</v>
      </c>
      <c r="AE64" s="88">
        <f t="shared" si="250"/>
        <v>0</v>
      </c>
      <c r="AF64" s="88">
        <f t="shared" si="250"/>
        <v>0</v>
      </c>
      <c r="AG64" s="88">
        <f t="shared" si="250"/>
        <v>0</v>
      </c>
      <c r="AH64" s="88">
        <f t="shared" si="250"/>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40"/>
        <v>0</v>
      </c>
      <c r="AZ64" s="61">
        <f>SUM(AZ57:AZ63)</f>
        <v>84</v>
      </c>
      <c r="BA64" s="61">
        <f t="shared" ref="BA64:BF64" si="251">SUM(BA57:BA63)</f>
        <v>0</v>
      </c>
      <c r="BB64" s="61">
        <f t="shared" si="251"/>
        <v>120</v>
      </c>
      <c r="BC64" s="61">
        <f t="shared" si="251"/>
        <v>0</v>
      </c>
      <c r="BD64" s="61">
        <f t="shared" si="251"/>
        <v>60</v>
      </c>
      <c r="BE64" s="61">
        <f t="shared" si="251"/>
        <v>0</v>
      </c>
      <c r="BF64" s="61">
        <f t="shared" si="251"/>
        <v>0</v>
      </c>
      <c r="BG64" s="61">
        <f>SUM(BG57:BG63)</f>
        <v>0</v>
      </c>
      <c r="BH64" s="6">
        <f t="shared" si="241"/>
        <v>0</v>
      </c>
      <c r="BI64" s="6" t="e">
        <f t="shared" si="241"/>
        <v>#DIV/0!</v>
      </c>
      <c r="BJ64" s="6">
        <f t="shared" si="242"/>
        <v>0</v>
      </c>
      <c r="BK64" s="7" t="e">
        <f t="shared" si="242"/>
        <v>#DIV/0!</v>
      </c>
      <c r="BL64" s="101">
        <f>SUM(BL57:BL63)</f>
        <v>0</v>
      </c>
      <c r="BM64" s="90" t="e">
        <f>BI64+BK64</f>
        <v>#DIV/0!</v>
      </c>
      <c r="BN64" s="91"/>
      <c r="BO64" s="76" t="e">
        <f t="shared" si="244"/>
        <v>#DIV/0!</v>
      </c>
      <c r="BP64" s="45"/>
      <c r="BR64" s="42" t="s">
        <v>48</v>
      </c>
      <c r="BS64" s="59" t="e">
        <f>AY64/BU64</f>
        <v>#DIV/0!</v>
      </c>
      <c r="BT64" s="60" t="s">
        <v>49</v>
      </c>
      <c r="BU64" s="42">
        <f>W64</f>
        <v>0</v>
      </c>
      <c r="BV64" s="1515" t="s">
        <v>16</v>
      </c>
      <c r="BW64" s="1486"/>
      <c r="BX64" s="191">
        <f>SUM(BX57:BX63)</f>
        <v>0</v>
      </c>
      <c r="BY64" s="191">
        <f>SUM(BY57:BY63)</f>
        <v>0</v>
      </c>
      <c r="BZ64" s="191" t="e">
        <f t="shared" si="226"/>
        <v>#DIV/0!</v>
      </c>
      <c r="CA64" s="191">
        <f>SUM(CA57:CA63)</f>
        <v>0</v>
      </c>
      <c r="CB64" s="192" t="e">
        <f t="shared" si="227"/>
        <v>#DIV/0!</v>
      </c>
      <c r="CC64" s="180">
        <f>SUM(CC57:CC63)</f>
        <v>0</v>
      </c>
      <c r="CD64" s="180"/>
      <c r="CE64" s="191">
        <f>BY64+CA64</f>
        <v>0</v>
      </c>
      <c r="CF64" s="193" t="e">
        <f>CE64/BX64</f>
        <v>#DIV/0!</v>
      </c>
      <c r="CG64" s="186">
        <f>SUM(CG57:CG63)</f>
        <v>0</v>
      </c>
      <c r="CH64" s="194" t="e">
        <f t="shared" si="247"/>
        <v>#DIV/0!</v>
      </c>
      <c r="CI64" s="340"/>
      <c r="CJ64" s="352" t="e">
        <f>SUM(CJ57:CJ63)/CI64</f>
        <v>#DIV/0!</v>
      </c>
      <c r="CK64" s="351" t="e">
        <f>SUM(CK57:CK63)/CI64</f>
        <v>#DIV/0!</v>
      </c>
      <c r="CL64" s="351" t="e">
        <f>SUM(CL57:CL63)/CI64</f>
        <v>#DIV/0!</v>
      </c>
      <c r="CM64" s="351" t="e">
        <f>SUM(CM57:CM63)/CI64</f>
        <v>#DIV/0!</v>
      </c>
      <c r="CN64" s="351" t="e">
        <f>SUM(CN57:CN63)/CI64</f>
        <v>#DIV/0!</v>
      </c>
      <c r="CO64" s="353" t="e">
        <f>SUM(CL64:CN64)/3</f>
        <v>#DIV/0!</v>
      </c>
      <c r="CP64" s="340"/>
      <c r="CQ64" s="1531" t="e">
        <f>CE64/CI64</f>
        <v>#DIV/0!</v>
      </c>
      <c r="CR64" s="1531"/>
      <c r="CS64" s="1531"/>
      <c r="CT64" s="1531"/>
      <c r="CU64" s="1531"/>
    </row>
    <row r="65" spans="1:93"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row>
    <row r="66" spans="1:93"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129</v>
      </c>
      <c r="CH66" s="176" t="s">
        <v>128</v>
      </c>
      <c r="CJ66" s="331" t="s">
        <v>172</v>
      </c>
      <c r="CK66" s="332" t="s">
        <v>173</v>
      </c>
      <c r="CL66" s="65" t="s">
        <v>174</v>
      </c>
      <c r="CM66" s="65" t="s">
        <v>175</v>
      </c>
      <c r="CN66" s="65" t="s">
        <v>176</v>
      </c>
      <c r="CO66" s="333" t="s">
        <v>184</v>
      </c>
    </row>
    <row r="67" spans="1:93" ht="23" customHeight="1">
      <c r="A67" s="75" t="s">
        <v>5</v>
      </c>
      <c r="B67" s="58"/>
      <c r="C67" s="7">
        <f t="shared" ref="C67:J70" si="252">C7+C17+C27+C37+C47+C57</f>
        <v>1215</v>
      </c>
      <c r="D67" s="7">
        <f t="shared" si="252"/>
        <v>710</v>
      </c>
      <c r="E67" s="7">
        <f t="shared" si="252"/>
        <v>2343000</v>
      </c>
      <c r="F67" s="7">
        <f t="shared" si="252"/>
        <v>120</v>
      </c>
      <c r="G67" s="7">
        <f t="shared" si="252"/>
        <v>456000</v>
      </c>
      <c r="H67" s="7">
        <f t="shared" si="252"/>
        <v>105</v>
      </c>
      <c r="I67" s="7">
        <f t="shared" si="252"/>
        <v>504000</v>
      </c>
      <c r="J67" s="7">
        <f>J7+J17+J27+J37+J47+J57</f>
        <v>280</v>
      </c>
      <c r="K67" s="7">
        <f>K7+K17+K27+K37+K47+K57</f>
        <v>560000</v>
      </c>
      <c r="L67" s="7">
        <f>L7+L17+L27+L37+L47+L57</f>
        <v>3863000</v>
      </c>
      <c r="M67" s="7">
        <f t="shared" ref="M67:M74" si="253">L67/C67</f>
        <v>3179.4238683127573</v>
      </c>
      <c r="N67" s="70"/>
      <c r="O67" s="7">
        <f>O7+O17+O27+O37+O47+O57</f>
        <v>700</v>
      </c>
      <c r="P67" s="7">
        <f>P7+P17+P27+P37+P47+P57</f>
        <v>0</v>
      </c>
      <c r="Q67" s="76" t="e">
        <f>L67/P67</f>
        <v>#DIV/0!</v>
      </c>
      <c r="R67" s="45"/>
      <c r="T67" s="107">
        <v>3300</v>
      </c>
      <c r="U67" s="107">
        <v>3800</v>
      </c>
      <c r="V67" s="107">
        <v>4800</v>
      </c>
      <c r="W67" s="107">
        <v>2000</v>
      </c>
      <c r="X67" s="107"/>
      <c r="Y67" s="75" t="s">
        <v>5</v>
      </c>
      <c r="Z67" s="58"/>
      <c r="AA67" s="7">
        <f t="shared" ref="AA67:AH70" si="254">AA7+AA17+AA27+AA37+AA47+AA57</f>
        <v>1215</v>
      </c>
      <c r="AB67" s="7">
        <f t="shared" si="254"/>
        <v>710</v>
      </c>
      <c r="AC67" s="7">
        <f t="shared" si="254"/>
        <v>1207000</v>
      </c>
      <c r="AD67" s="7">
        <f t="shared" si="254"/>
        <v>120</v>
      </c>
      <c r="AE67" s="7">
        <f t="shared" si="254"/>
        <v>264000</v>
      </c>
      <c r="AF67" s="7">
        <f t="shared" si="254"/>
        <v>105</v>
      </c>
      <c r="AG67" s="7">
        <f t="shared" si="254"/>
        <v>231000</v>
      </c>
      <c r="AH67" s="7">
        <f>AH7+AH17+AH27+AH37+AH47+AH57</f>
        <v>280</v>
      </c>
      <c r="AI67" s="7">
        <f>AI7+AI17+AI27+AI37+AI47+AI57</f>
        <v>392000</v>
      </c>
      <c r="AJ67" s="7">
        <f>AJ7+AJ17+AJ27+AJ37+AJ47+AJ57</f>
        <v>2094000</v>
      </c>
      <c r="AK67" s="7">
        <f t="shared" ref="AK67:AK74" si="255">AJ67/AA67</f>
        <v>1723.4567901234568</v>
      </c>
      <c r="AL67" s="70" t="s">
        <v>75</v>
      </c>
      <c r="AM67" s="7">
        <f>AM7+AM17+AM27+AM37+AM47+AM57</f>
        <v>700</v>
      </c>
      <c r="AN67" s="7">
        <f>AN7+AN17+AN27+AN37+AN47+AN57</f>
        <v>0</v>
      </c>
      <c r="AO67" s="76" t="e">
        <f>(AJ67+BH67)/AN67</f>
        <v>#DIV/0!</v>
      </c>
      <c r="AP67" s="10"/>
      <c r="AR67" s="107">
        <v>1700</v>
      </c>
      <c r="AS67" s="107">
        <v>2200</v>
      </c>
      <c r="AT67" s="107">
        <v>2200</v>
      </c>
      <c r="AU67" s="107">
        <v>1400</v>
      </c>
      <c r="AV67" s="107"/>
      <c r="AW67" s="75" t="s">
        <v>5</v>
      </c>
      <c r="AX67" s="58"/>
      <c r="AY67" s="7">
        <f>AY7+AY17+AY27+AY37+AY47+AY57</f>
        <v>1215</v>
      </c>
      <c r="AZ67" s="54"/>
      <c r="BA67" s="7">
        <f t="shared" ref="BA67:BA73" si="256">AZ67*BR67</f>
        <v>0</v>
      </c>
      <c r="BB67" s="54"/>
      <c r="BC67" s="7">
        <f t="shared" ref="BC67:BC73" si="257">BB67*BS67</f>
        <v>0</v>
      </c>
      <c r="BD67" s="54"/>
      <c r="BE67" s="6">
        <f t="shared" ref="BE67:BE73" si="258">BD67*BT67</f>
        <v>0</v>
      </c>
      <c r="BF67" s="54"/>
      <c r="BG67" s="6">
        <f t="shared" ref="BG67:BG73" si="259">BF67*BU67</f>
        <v>0</v>
      </c>
      <c r="BH67" s="7">
        <f>BH7+BH17+BH27+BH37+BH47+BH57</f>
        <v>3863000</v>
      </c>
      <c r="BI67" s="6">
        <f>BH67/AY67</f>
        <v>3179.4238683127573</v>
      </c>
      <c r="BJ67" s="7">
        <f>BJ7+BJ17+BJ27+BJ37+BJ47+BJ57</f>
        <v>2094000</v>
      </c>
      <c r="BK67" s="7">
        <f>AK67</f>
        <v>1723.4567901234568</v>
      </c>
      <c r="BL67" s="119">
        <f t="shared" ref="BL67:BM70" si="260">BL7+BL17+BL27+BL37+BL47+BL57</f>
        <v>5957000</v>
      </c>
      <c r="BM67" s="7" t="e">
        <f t="shared" si="260"/>
        <v>#DIV/0!</v>
      </c>
      <c r="BN67" s="90"/>
      <c r="BO67" s="76" t="e">
        <f>Q67+AO67</f>
        <v>#DIV/0!</v>
      </c>
      <c r="BP67" s="10"/>
      <c r="BR67" s="55"/>
      <c r="BS67" s="55"/>
      <c r="BT67" s="55"/>
      <c r="BU67" s="55"/>
      <c r="BV67" s="177" t="s">
        <v>5</v>
      </c>
      <c r="BW67" s="187"/>
      <c r="BX67" s="179">
        <f t="shared" ref="BX67:BY70" si="261">BX7+BX17+BX27+BX37+BX47+BX57</f>
        <v>1584</v>
      </c>
      <c r="BY67" s="179">
        <f t="shared" si="261"/>
        <v>4359550</v>
      </c>
      <c r="BZ67" s="178">
        <f t="shared" ref="BZ67:BZ74" si="262">BY67/BX67</f>
        <v>2752.2411616161617</v>
      </c>
      <c r="CA67" s="179">
        <f>CA7+CA17+CA27+CA37+CA47+CA57</f>
        <v>2363150</v>
      </c>
      <c r="CB67" s="179">
        <f>CA67/BX67</f>
        <v>1491.8876262626263</v>
      </c>
      <c r="CC67" s="179">
        <f>CC7+CC17+CC27+CC37+CC47+CC57</f>
        <v>62150</v>
      </c>
      <c r="CD67" s="179"/>
      <c r="CE67" s="119">
        <f>CE7+CE17+CE27+CE37+CE47+CE57</f>
        <v>6784850</v>
      </c>
      <c r="CF67" s="179" t="e">
        <f t="shared" ref="CE67:CF70" si="263">CF7+CF17+CF27+CF37+CF47+CF57</f>
        <v>#DIV/0!</v>
      </c>
      <c r="CG67" s="179">
        <f>CG7+CG17+CG27+CG37+CG47+CG57</f>
        <v>187.5</v>
      </c>
      <c r="CH67" s="206">
        <f>CE67/CG67</f>
        <v>36185.866666666669</v>
      </c>
      <c r="CJ67" s="328">
        <f>CJ7+CJ17+CJ27+CJ37+CJ47+CJ57</f>
        <v>96.5</v>
      </c>
      <c r="CK67" s="328">
        <f>CK7+CK17+CK27+CK37+CK47+CK57</f>
        <v>116.7</v>
      </c>
      <c r="CL67" s="359">
        <f>CL7+CL17+CL37+CL47+CL27+CL57</f>
        <v>6</v>
      </c>
      <c r="CM67" s="359">
        <f>CM7+CM17+CM37+CM47+CM27+CM57</f>
        <v>14</v>
      </c>
      <c r="CN67" s="359">
        <f>CN7+CN17+CN37+CN47+CN27+CN57</f>
        <v>12</v>
      </c>
      <c r="CO67" s="360">
        <f>SUM(CL67:CN67)/3</f>
        <v>10.666666666666666</v>
      </c>
    </row>
    <row r="68" spans="1:93" ht="23" customHeight="1">
      <c r="A68" s="77" t="s">
        <v>6</v>
      </c>
      <c r="B68" s="58"/>
      <c r="C68" s="7">
        <f t="shared" si="252"/>
        <v>1000</v>
      </c>
      <c r="D68" s="7">
        <f t="shared" si="252"/>
        <v>560</v>
      </c>
      <c r="E68" s="7">
        <f t="shared" si="252"/>
        <v>1848000</v>
      </c>
      <c r="F68" s="7">
        <f t="shared" si="252"/>
        <v>105</v>
      </c>
      <c r="G68" s="7">
        <f t="shared" si="252"/>
        <v>399000</v>
      </c>
      <c r="H68" s="7">
        <f>H8+H18+H28+H38+H48+H58</f>
        <v>95</v>
      </c>
      <c r="I68" s="7">
        <f t="shared" si="252"/>
        <v>456000</v>
      </c>
      <c r="J68" s="7">
        <f t="shared" si="252"/>
        <v>240</v>
      </c>
      <c r="K68" s="7">
        <f t="shared" ref="K68:L70" si="264">K8+K18+K28+K38+K48+K58</f>
        <v>480000</v>
      </c>
      <c r="L68" s="7">
        <f t="shared" si="264"/>
        <v>3183000</v>
      </c>
      <c r="M68" s="7">
        <f t="shared" si="253"/>
        <v>3183</v>
      </c>
      <c r="N68" s="70"/>
      <c r="O68" s="7">
        <f t="shared" ref="O68:P70" si="265">O8+O18+O28+O38+O48+O58</f>
        <v>640</v>
      </c>
      <c r="P68" s="7">
        <f t="shared" si="265"/>
        <v>0</v>
      </c>
      <c r="Q68" s="76" t="e">
        <f t="shared" ref="Q68:Q74" si="266">L68/P68</f>
        <v>#DIV/0!</v>
      </c>
      <c r="R68" s="45"/>
      <c r="T68" s="107">
        <v>3300</v>
      </c>
      <c r="U68" s="107">
        <v>3800</v>
      </c>
      <c r="V68" s="107">
        <v>4800</v>
      </c>
      <c r="W68" s="107">
        <v>2000</v>
      </c>
      <c r="X68" s="107"/>
      <c r="Y68" s="77" t="s">
        <v>6</v>
      </c>
      <c r="Z68" s="58"/>
      <c r="AA68" s="7">
        <f t="shared" si="254"/>
        <v>1000</v>
      </c>
      <c r="AB68" s="7">
        <f t="shared" si="254"/>
        <v>560</v>
      </c>
      <c r="AC68" s="7">
        <f t="shared" si="254"/>
        <v>952000</v>
      </c>
      <c r="AD68" s="7">
        <f t="shared" si="254"/>
        <v>105</v>
      </c>
      <c r="AE68" s="7">
        <f t="shared" si="254"/>
        <v>231000</v>
      </c>
      <c r="AF68" s="7">
        <f>AF8+AF18+AF28+AF38+AF48+AF58</f>
        <v>95</v>
      </c>
      <c r="AG68" s="7">
        <f t="shared" si="254"/>
        <v>209000</v>
      </c>
      <c r="AH68" s="7">
        <f t="shared" si="254"/>
        <v>240</v>
      </c>
      <c r="AI68" s="7">
        <f t="shared" ref="AI68:AJ70" si="267">AI8+AI18+AI28+AI38+AI48+AI58</f>
        <v>336000</v>
      </c>
      <c r="AJ68" s="7">
        <f t="shared" si="267"/>
        <v>1728000</v>
      </c>
      <c r="AK68" s="7">
        <f t="shared" si="255"/>
        <v>1728</v>
      </c>
      <c r="AL68" s="70" t="s">
        <v>75</v>
      </c>
      <c r="AM68" s="7">
        <f t="shared" ref="AM68:AN70" si="268">AM8+AM18+AM28+AM38+AM48+AM58</f>
        <v>640</v>
      </c>
      <c r="AN68" s="7">
        <f t="shared" si="268"/>
        <v>0</v>
      </c>
      <c r="AO68" s="76" t="e">
        <f t="shared" ref="AO68:AO73" si="269">(AJ68+BH68)/AN68</f>
        <v>#DIV/0!</v>
      </c>
      <c r="AP68" s="10"/>
      <c r="AR68" s="107">
        <v>1700</v>
      </c>
      <c r="AS68" s="107">
        <v>2200</v>
      </c>
      <c r="AT68" s="107">
        <v>2200</v>
      </c>
      <c r="AU68" s="107">
        <v>1400</v>
      </c>
      <c r="AV68" s="107"/>
      <c r="AW68" s="77" t="s">
        <v>6</v>
      </c>
      <c r="AX68" s="58"/>
      <c r="AY68" s="7">
        <f>AY8+AY18+AY28+AY38+AY48+AY58</f>
        <v>1000</v>
      </c>
      <c r="AZ68" s="54">
        <v>22</v>
      </c>
      <c r="BA68" s="7">
        <f t="shared" si="256"/>
        <v>0</v>
      </c>
      <c r="BB68" s="54">
        <v>10</v>
      </c>
      <c r="BC68" s="7">
        <f t="shared" si="257"/>
        <v>0</v>
      </c>
      <c r="BD68" s="54">
        <v>6</v>
      </c>
      <c r="BE68" s="6">
        <f t="shared" si="258"/>
        <v>0</v>
      </c>
      <c r="BF68" s="54"/>
      <c r="BG68" s="6">
        <f t="shared" si="259"/>
        <v>0</v>
      </c>
      <c r="BH68" s="7">
        <f>BH8+BH18+BH28+BH38+BH48+BH58</f>
        <v>3183000</v>
      </c>
      <c r="BI68" s="6">
        <f t="shared" ref="BI68:BI73" si="270">BH68/AY68</f>
        <v>3183</v>
      </c>
      <c r="BJ68" s="7">
        <f>BJ8+BJ18+BJ28+BJ38+BJ48+BJ58</f>
        <v>1728000</v>
      </c>
      <c r="BK68" s="7">
        <f t="shared" ref="BK68:BK74" si="271">AK68</f>
        <v>1728</v>
      </c>
      <c r="BL68" s="119">
        <f t="shared" si="260"/>
        <v>4911000</v>
      </c>
      <c r="BM68" s="7" t="e">
        <f t="shared" si="260"/>
        <v>#DIV/0!</v>
      </c>
      <c r="BN68" s="90"/>
      <c r="BO68" s="76" t="e">
        <f t="shared" ref="BO68:BO74" si="272">Q68+AO68</f>
        <v>#DIV/0!</v>
      </c>
      <c r="BP68" s="10"/>
      <c r="BR68" s="55"/>
      <c r="BS68" s="55"/>
      <c r="BT68" s="55"/>
      <c r="BU68" s="55"/>
      <c r="BV68" s="173" t="s">
        <v>6</v>
      </c>
      <c r="BW68" s="187"/>
      <c r="BX68" s="179">
        <f t="shared" si="261"/>
        <v>1316</v>
      </c>
      <c r="BY68" s="179">
        <f t="shared" si="261"/>
        <v>3602750</v>
      </c>
      <c r="BZ68" s="178">
        <f t="shared" si="262"/>
        <v>2737.6519756838907</v>
      </c>
      <c r="CA68" s="179">
        <f>CA8+CA18+CA28+CA38+CA48+CA58</f>
        <v>1919800</v>
      </c>
      <c r="CB68" s="179">
        <f t="shared" ref="CB68:CB73" si="273">CA68/BX68</f>
        <v>1458.8145896656536</v>
      </c>
      <c r="CC68" s="179">
        <f>CC8+CC18+CC28+CC38+CC48+CC58</f>
        <v>47850</v>
      </c>
      <c r="CD68" s="179"/>
      <c r="CE68" s="119">
        <f t="shared" si="263"/>
        <v>5570400</v>
      </c>
      <c r="CF68" s="179" t="e">
        <f t="shared" si="263"/>
        <v>#DIV/0!</v>
      </c>
      <c r="CG68" s="179">
        <f>CG8+CG18+CG28+CG38+CG48+CG58</f>
        <v>163</v>
      </c>
      <c r="CH68" s="206">
        <f t="shared" ref="CH68:CH73" si="274">CE68/CG68</f>
        <v>34174.233128834356</v>
      </c>
      <c r="CJ68" s="328">
        <f t="shared" ref="CJ68:CK72" si="275">CJ8+CJ18+CJ28+CJ38+CJ48+CJ58</f>
        <v>89.999999999999986</v>
      </c>
      <c r="CK68" s="328">
        <f t="shared" si="275"/>
        <v>116.99999999999999</v>
      </c>
      <c r="CL68" s="359">
        <f t="shared" ref="CL68:CN73" si="276">CL8+CL18+CL38+CL48+CL28+CL58</f>
        <v>18</v>
      </c>
      <c r="CM68" s="359">
        <f t="shared" si="276"/>
        <v>16</v>
      </c>
      <c r="CN68" s="359">
        <f t="shared" si="276"/>
        <v>15</v>
      </c>
      <c r="CO68" s="360">
        <f t="shared" ref="CO68:CO73" si="277">SUM(CL68:CN68)/3</f>
        <v>16.333333333333332</v>
      </c>
    </row>
    <row r="69" spans="1:93" ht="23" customHeight="1">
      <c r="A69" s="77" t="s">
        <v>7</v>
      </c>
      <c r="B69" s="58"/>
      <c r="C69" s="7">
        <f t="shared" si="252"/>
        <v>1240</v>
      </c>
      <c r="D69" s="7">
        <f t="shared" si="252"/>
        <v>685</v>
      </c>
      <c r="E69" s="7">
        <f t="shared" si="252"/>
        <v>2260500</v>
      </c>
      <c r="F69" s="7">
        <f t="shared" si="252"/>
        <v>135</v>
      </c>
      <c r="G69" s="7">
        <f t="shared" si="252"/>
        <v>513000</v>
      </c>
      <c r="H69" s="7">
        <f t="shared" si="252"/>
        <v>120</v>
      </c>
      <c r="I69" s="7">
        <f t="shared" si="252"/>
        <v>576000</v>
      </c>
      <c r="J69" s="7">
        <f t="shared" si="252"/>
        <v>300</v>
      </c>
      <c r="K69" s="7">
        <f t="shared" si="264"/>
        <v>600000</v>
      </c>
      <c r="L69" s="7">
        <f t="shared" si="264"/>
        <v>3949500</v>
      </c>
      <c r="M69" s="7">
        <f t="shared" si="253"/>
        <v>3185.0806451612902</v>
      </c>
      <c r="N69" s="70"/>
      <c r="O69" s="7">
        <f t="shared" si="265"/>
        <v>800</v>
      </c>
      <c r="P69" s="7">
        <f t="shared" si="265"/>
        <v>0</v>
      </c>
      <c r="Q69" s="76" t="e">
        <f t="shared" si="266"/>
        <v>#DIV/0!</v>
      </c>
      <c r="R69" s="45"/>
      <c r="T69" s="107">
        <v>3300</v>
      </c>
      <c r="U69" s="107">
        <v>3800</v>
      </c>
      <c r="V69" s="107">
        <v>4800</v>
      </c>
      <c r="W69" s="107">
        <v>2000</v>
      </c>
      <c r="X69" s="107"/>
      <c r="Y69" s="77" t="s">
        <v>7</v>
      </c>
      <c r="Z69" s="58"/>
      <c r="AA69" s="7">
        <f t="shared" si="254"/>
        <v>1240</v>
      </c>
      <c r="AB69" s="7">
        <f t="shared" si="254"/>
        <v>685</v>
      </c>
      <c r="AC69" s="7">
        <f t="shared" si="254"/>
        <v>1164500</v>
      </c>
      <c r="AD69" s="7">
        <f t="shared" si="254"/>
        <v>135</v>
      </c>
      <c r="AE69" s="7">
        <f t="shared" si="254"/>
        <v>297000</v>
      </c>
      <c r="AF69" s="7">
        <f t="shared" si="254"/>
        <v>120</v>
      </c>
      <c r="AG69" s="7">
        <f t="shared" si="254"/>
        <v>264000</v>
      </c>
      <c r="AH69" s="7">
        <f t="shared" si="254"/>
        <v>300</v>
      </c>
      <c r="AI69" s="7">
        <f t="shared" si="267"/>
        <v>420000</v>
      </c>
      <c r="AJ69" s="7">
        <f t="shared" si="267"/>
        <v>2145500</v>
      </c>
      <c r="AK69" s="7">
        <f t="shared" si="255"/>
        <v>1730.241935483871</v>
      </c>
      <c r="AL69" s="70" t="s">
        <v>75</v>
      </c>
      <c r="AM69" s="7">
        <f t="shared" si="268"/>
        <v>800</v>
      </c>
      <c r="AN69" s="7">
        <f t="shared" si="268"/>
        <v>0</v>
      </c>
      <c r="AO69" s="76" t="e">
        <f t="shared" si="269"/>
        <v>#DIV/0!</v>
      </c>
      <c r="AP69" s="10"/>
      <c r="AR69" s="107">
        <v>1700</v>
      </c>
      <c r="AS69" s="107">
        <v>2200</v>
      </c>
      <c r="AT69" s="107">
        <v>2200</v>
      </c>
      <c r="AU69" s="107">
        <v>1400</v>
      </c>
      <c r="AV69" s="107"/>
      <c r="AW69" s="77" t="s">
        <v>7</v>
      </c>
      <c r="AX69" s="58"/>
      <c r="AY69" s="7">
        <f>AY9+AY19+AY29+AY39+AY49+AY59</f>
        <v>1240</v>
      </c>
      <c r="AZ69" s="54">
        <v>22</v>
      </c>
      <c r="BA69" s="7">
        <f t="shared" si="256"/>
        <v>0</v>
      </c>
      <c r="BB69" s="54">
        <v>10</v>
      </c>
      <c r="BC69" s="7">
        <f t="shared" si="257"/>
        <v>0</v>
      </c>
      <c r="BD69" s="54">
        <v>6</v>
      </c>
      <c r="BE69" s="6">
        <f t="shared" si="258"/>
        <v>0</v>
      </c>
      <c r="BF69" s="54"/>
      <c r="BG69" s="6">
        <f t="shared" si="259"/>
        <v>0</v>
      </c>
      <c r="BH69" s="7">
        <f>BH9+BH19+BH29+BH39+BH49+BH59</f>
        <v>3949500</v>
      </c>
      <c r="BI69" s="6">
        <f t="shared" si="270"/>
        <v>3185.0806451612902</v>
      </c>
      <c r="BJ69" s="7">
        <f>BJ9+BJ19+BJ29+BJ39+BJ49+BJ59</f>
        <v>2145500</v>
      </c>
      <c r="BK69" s="7">
        <f t="shared" si="271"/>
        <v>1730.241935483871</v>
      </c>
      <c r="BL69" s="119">
        <f t="shared" si="260"/>
        <v>6095000</v>
      </c>
      <c r="BM69" s="7" t="e">
        <f t="shared" si="260"/>
        <v>#DIV/0!</v>
      </c>
      <c r="BN69" s="90"/>
      <c r="BO69" s="76" t="e">
        <f t="shared" si="272"/>
        <v>#DIV/0!</v>
      </c>
      <c r="BP69" s="10"/>
      <c r="BR69" s="55"/>
      <c r="BS69" s="55"/>
      <c r="BT69" s="55"/>
      <c r="BU69" s="55"/>
      <c r="BV69" s="173" t="s">
        <v>7</v>
      </c>
      <c r="BW69" s="187"/>
      <c r="BX69" s="179">
        <f t="shared" si="261"/>
        <v>1735</v>
      </c>
      <c r="BY69" s="179">
        <f t="shared" si="261"/>
        <v>5202850</v>
      </c>
      <c r="BZ69" s="178">
        <f t="shared" si="262"/>
        <v>2998.7608069164266</v>
      </c>
      <c r="CA69" s="179">
        <f>CA9+CA19+CA29+CA39+CA49+CA59</f>
        <v>2765900</v>
      </c>
      <c r="CB69" s="179">
        <f t="shared" si="273"/>
        <v>1594.178674351585</v>
      </c>
      <c r="CC69" s="179">
        <f>CC9+CC19+CC29+CC39+CC49+CC59</f>
        <v>78100</v>
      </c>
      <c r="CD69" s="179"/>
      <c r="CE69" s="119">
        <f t="shared" si="263"/>
        <v>8046850</v>
      </c>
      <c r="CF69" s="179" t="e">
        <f t="shared" si="263"/>
        <v>#DIV/0!</v>
      </c>
      <c r="CG69" s="179">
        <f>CG9+CG19+CG29+CG39+CG49+CG59</f>
        <v>321.5</v>
      </c>
      <c r="CH69" s="206">
        <f t="shared" si="274"/>
        <v>25029.082426127527</v>
      </c>
      <c r="CJ69" s="328">
        <f t="shared" si="275"/>
        <v>113.2</v>
      </c>
      <c r="CK69" s="328">
        <f t="shared" si="275"/>
        <v>149.19999999999999</v>
      </c>
      <c r="CL69" s="359">
        <f t="shared" si="276"/>
        <v>17</v>
      </c>
      <c r="CM69" s="359">
        <f t="shared" si="276"/>
        <v>13</v>
      </c>
      <c r="CN69" s="359">
        <f t="shared" si="276"/>
        <v>20</v>
      </c>
      <c r="CO69" s="360">
        <f t="shared" si="277"/>
        <v>16.666666666666668</v>
      </c>
    </row>
    <row r="70" spans="1:93" ht="23" customHeight="1">
      <c r="A70" s="77" t="s">
        <v>8</v>
      </c>
      <c r="B70" s="58"/>
      <c r="C70" s="7">
        <f t="shared" si="252"/>
        <v>1140</v>
      </c>
      <c r="D70" s="7">
        <f t="shared" si="252"/>
        <v>615</v>
      </c>
      <c r="E70" s="7">
        <f t="shared" si="252"/>
        <v>2029500</v>
      </c>
      <c r="F70" s="7">
        <f t="shared" si="252"/>
        <v>135</v>
      </c>
      <c r="G70" s="7">
        <f t="shared" si="252"/>
        <v>513000</v>
      </c>
      <c r="H70" s="7">
        <f t="shared" si="252"/>
        <v>110</v>
      </c>
      <c r="I70" s="7">
        <f t="shared" si="252"/>
        <v>528000</v>
      </c>
      <c r="J70" s="7">
        <f t="shared" si="252"/>
        <v>280</v>
      </c>
      <c r="K70" s="7">
        <f t="shared" si="264"/>
        <v>560000</v>
      </c>
      <c r="L70" s="7">
        <f t="shared" si="264"/>
        <v>3630500</v>
      </c>
      <c r="M70" s="7">
        <f t="shared" si="253"/>
        <v>3184.6491228070176</v>
      </c>
      <c r="N70" s="70"/>
      <c r="O70" s="7">
        <f t="shared" si="265"/>
        <v>780</v>
      </c>
      <c r="P70" s="7">
        <f t="shared" si="265"/>
        <v>0</v>
      </c>
      <c r="Q70" s="76" t="e">
        <f t="shared" si="266"/>
        <v>#DIV/0!</v>
      </c>
      <c r="R70" s="45"/>
      <c r="T70" s="107">
        <v>3300</v>
      </c>
      <c r="U70" s="107">
        <v>3800</v>
      </c>
      <c r="V70" s="107">
        <v>4800</v>
      </c>
      <c r="W70" s="107">
        <v>2000</v>
      </c>
      <c r="X70" s="107"/>
      <c r="Y70" s="77" t="s">
        <v>8</v>
      </c>
      <c r="Z70" s="58"/>
      <c r="AA70" s="7">
        <f t="shared" si="254"/>
        <v>1140</v>
      </c>
      <c r="AB70" s="7">
        <f t="shared" si="254"/>
        <v>615</v>
      </c>
      <c r="AC70" s="7">
        <f t="shared" si="254"/>
        <v>1045500</v>
      </c>
      <c r="AD70" s="7">
        <f t="shared" si="254"/>
        <v>135</v>
      </c>
      <c r="AE70" s="7">
        <f t="shared" si="254"/>
        <v>297000</v>
      </c>
      <c r="AF70" s="7">
        <f t="shared" si="254"/>
        <v>110</v>
      </c>
      <c r="AG70" s="7">
        <f t="shared" si="254"/>
        <v>242000</v>
      </c>
      <c r="AH70" s="7">
        <f t="shared" si="254"/>
        <v>280</v>
      </c>
      <c r="AI70" s="7">
        <f t="shared" si="267"/>
        <v>392000</v>
      </c>
      <c r="AJ70" s="7">
        <f t="shared" si="267"/>
        <v>1976500</v>
      </c>
      <c r="AK70" s="7">
        <f t="shared" si="255"/>
        <v>1733.7719298245613</v>
      </c>
      <c r="AL70" s="70" t="s">
        <v>75</v>
      </c>
      <c r="AM70" s="7">
        <f t="shared" si="268"/>
        <v>780</v>
      </c>
      <c r="AN70" s="7">
        <f t="shared" si="268"/>
        <v>0</v>
      </c>
      <c r="AO70" s="76" t="e">
        <f t="shared" si="269"/>
        <v>#DIV/0!</v>
      </c>
      <c r="AP70" s="10"/>
      <c r="AR70" s="107">
        <v>1700</v>
      </c>
      <c r="AS70" s="107">
        <v>2200</v>
      </c>
      <c r="AT70" s="107">
        <v>2200</v>
      </c>
      <c r="AU70" s="107">
        <v>1400</v>
      </c>
      <c r="AV70" s="107"/>
      <c r="AW70" s="77" t="s">
        <v>8</v>
      </c>
      <c r="AX70" s="58"/>
      <c r="AY70" s="7">
        <f>AY10+AY20+AY30+AY40+AY50+AY60</f>
        <v>1140</v>
      </c>
      <c r="AZ70" s="54">
        <v>10</v>
      </c>
      <c r="BA70" s="7">
        <f t="shared" si="256"/>
        <v>0</v>
      </c>
      <c r="BB70" s="54">
        <v>24</v>
      </c>
      <c r="BC70" s="7">
        <f t="shared" si="257"/>
        <v>0</v>
      </c>
      <c r="BD70" s="54">
        <v>12</v>
      </c>
      <c r="BE70" s="6">
        <f t="shared" si="258"/>
        <v>0</v>
      </c>
      <c r="BF70" s="54"/>
      <c r="BG70" s="6">
        <f t="shared" si="259"/>
        <v>0</v>
      </c>
      <c r="BH70" s="7">
        <f>BH10+BH20+BH30+BH40+BH50+BH60</f>
        <v>3630500</v>
      </c>
      <c r="BI70" s="6">
        <f t="shared" si="270"/>
        <v>3184.6491228070176</v>
      </c>
      <c r="BJ70" s="7">
        <f>BJ10+BJ20+BJ30+BJ40+BJ50+BJ60</f>
        <v>1976500</v>
      </c>
      <c r="BK70" s="7">
        <f t="shared" si="271"/>
        <v>1733.7719298245613</v>
      </c>
      <c r="BL70" s="119">
        <f t="shared" si="260"/>
        <v>5607000</v>
      </c>
      <c r="BM70" s="7" t="e">
        <f t="shared" si="260"/>
        <v>#DIV/0!</v>
      </c>
      <c r="BN70" s="90"/>
      <c r="BO70" s="76" t="e">
        <f t="shared" si="272"/>
        <v>#DIV/0!</v>
      </c>
      <c r="BP70" s="10"/>
      <c r="BR70" s="55"/>
      <c r="BS70" s="55"/>
      <c r="BT70" s="55"/>
      <c r="BU70" s="55"/>
      <c r="BV70" s="173" t="s">
        <v>8</v>
      </c>
      <c r="BW70" s="187"/>
      <c r="BX70" s="179">
        <f t="shared" si="261"/>
        <v>1496</v>
      </c>
      <c r="BY70" s="179">
        <f t="shared" si="261"/>
        <v>4032400</v>
      </c>
      <c r="BZ70" s="178">
        <f t="shared" si="262"/>
        <v>2695.4545454545455</v>
      </c>
      <c r="CA70" s="179">
        <f>CA10+CA20+CA30+CA40+CA50+CA60</f>
        <v>2272200</v>
      </c>
      <c r="CB70" s="179">
        <f t="shared" si="273"/>
        <v>1518.8502673796791</v>
      </c>
      <c r="CC70" s="179">
        <f>CC10+CC20+CC30+CC40+CC50+CC60</f>
        <v>105600</v>
      </c>
      <c r="CD70" s="179"/>
      <c r="CE70" s="119">
        <f t="shared" si="263"/>
        <v>6410200</v>
      </c>
      <c r="CF70" s="179" t="e">
        <f t="shared" si="263"/>
        <v>#DIV/0!</v>
      </c>
      <c r="CG70" s="179">
        <f>CG10+CG20+CG30+CG40+CG50+CG60</f>
        <v>324</v>
      </c>
      <c r="CH70" s="206">
        <f t="shared" si="274"/>
        <v>19784.567901234568</v>
      </c>
      <c r="CJ70" s="328">
        <f t="shared" si="275"/>
        <v>120.4</v>
      </c>
      <c r="CK70" s="328">
        <f t="shared" si="275"/>
        <v>155.29999999999998</v>
      </c>
      <c r="CL70" s="359">
        <f t="shared" si="276"/>
        <v>13</v>
      </c>
      <c r="CM70" s="359">
        <f t="shared" si="276"/>
        <v>15</v>
      </c>
      <c r="CN70" s="359">
        <f t="shared" si="276"/>
        <v>20</v>
      </c>
      <c r="CO70" s="360">
        <f t="shared" si="277"/>
        <v>16</v>
      </c>
    </row>
    <row r="71" spans="1:93" ht="23" customHeight="1">
      <c r="A71" s="77" t="s">
        <v>9</v>
      </c>
      <c r="B71" s="58"/>
      <c r="C71" s="7">
        <f t="shared" ref="C71:K71" si="278">C21+C11+C31+C41+C51+C61</f>
        <v>1130</v>
      </c>
      <c r="D71" s="7">
        <f t="shared" si="278"/>
        <v>605</v>
      </c>
      <c r="E71" s="7">
        <f t="shared" si="278"/>
        <v>1996500</v>
      </c>
      <c r="F71" s="7">
        <f t="shared" si="278"/>
        <v>135</v>
      </c>
      <c r="G71" s="7">
        <f t="shared" si="278"/>
        <v>513000</v>
      </c>
      <c r="H71" s="7">
        <f t="shared" si="278"/>
        <v>110</v>
      </c>
      <c r="I71" s="7">
        <f t="shared" si="278"/>
        <v>528000</v>
      </c>
      <c r="J71" s="7">
        <f t="shared" si="278"/>
        <v>280</v>
      </c>
      <c r="K71" s="7">
        <f t="shared" si="278"/>
        <v>560000</v>
      </c>
      <c r="L71" s="7">
        <f>L21+L11+L31+L41+L51+L61</f>
        <v>3597500</v>
      </c>
      <c r="M71" s="7">
        <f t="shared" si="253"/>
        <v>3183.6283185840707</v>
      </c>
      <c r="N71" s="70"/>
      <c r="O71" s="7">
        <f>O21+O11+O31+O41+O51+O61</f>
        <v>780</v>
      </c>
      <c r="P71" s="7">
        <f>P21+P11+P31+P41+P51+P61</f>
        <v>0</v>
      </c>
      <c r="Q71" s="76" t="e">
        <f t="shared" si="266"/>
        <v>#DIV/0!</v>
      </c>
      <c r="R71" s="45"/>
      <c r="T71" s="107">
        <v>3300</v>
      </c>
      <c r="U71" s="107">
        <v>3800</v>
      </c>
      <c r="V71" s="107">
        <v>4800</v>
      </c>
      <c r="W71" s="107">
        <v>2000</v>
      </c>
      <c r="X71" s="107"/>
      <c r="Y71" s="77" t="s">
        <v>9</v>
      </c>
      <c r="Z71" s="58"/>
      <c r="AA71" s="7">
        <f t="shared" ref="AA71:AI71" si="279">AA21+AA11+AA31+AA41+AA51+AA61</f>
        <v>1130</v>
      </c>
      <c r="AB71" s="7">
        <f t="shared" si="279"/>
        <v>605</v>
      </c>
      <c r="AC71" s="7">
        <f t="shared" si="279"/>
        <v>1028500</v>
      </c>
      <c r="AD71" s="7">
        <f t="shared" si="279"/>
        <v>135</v>
      </c>
      <c r="AE71" s="7">
        <f t="shared" si="279"/>
        <v>297000</v>
      </c>
      <c r="AF71" s="7">
        <f t="shared" si="279"/>
        <v>110</v>
      </c>
      <c r="AG71" s="7">
        <f t="shared" si="279"/>
        <v>242000</v>
      </c>
      <c r="AH71" s="7">
        <f t="shared" si="279"/>
        <v>280</v>
      </c>
      <c r="AI71" s="7">
        <f t="shared" si="279"/>
        <v>392000</v>
      </c>
      <c r="AJ71" s="7">
        <f>AJ21+AJ11+AJ31+AJ41+AJ51+AJ61</f>
        <v>1959500</v>
      </c>
      <c r="AK71" s="7">
        <f t="shared" si="255"/>
        <v>1734.070796460177</v>
      </c>
      <c r="AL71" s="70" t="s">
        <v>75</v>
      </c>
      <c r="AM71" s="7">
        <f>AM21+AM11+AM31+AM41+AM51+AM61</f>
        <v>780</v>
      </c>
      <c r="AN71" s="7">
        <f>AN21+AN11+AN31+AN41+AN51+AN61</f>
        <v>0</v>
      </c>
      <c r="AO71" s="76" t="e">
        <f t="shared" si="269"/>
        <v>#DIV/0!</v>
      </c>
      <c r="AP71" s="10"/>
      <c r="AR71" s="107">
        <v>1700</v>
      </c>
      <c r="AS71" s="107">
        <v>2200</v>
      </c>
      <c r="AT71" s="107">
        <v>2200</v>
      </c>
      <c r="AU71" s="107">
        <v>1400</v>
      </c>
      <c r="AV71" s="107"/>
      <c r="AW71" s="77" t="s">
        <v>9</v>
      </c>
      <c r="AX71" s="58"/>
      <c r="AY71" s="7">
        <f>AY21+AY11+AY31+AY41+AY51+AY61</f>
        <v>1130</v>
      </c>
      <c r="AZ71" s="54">
        <v>10</v>
      </c>
      <c r="BA71" s="7">
        <f t="shared" si="256"/>
        <v>0</v>
      </c>
      <c r="BB71" s="54">
        <v>24</v>
      </c>
      <c r="BC71" s="7">
        <f t="shared" si="257"/>
        <v>0</v>
      </c>
      <c r="BD71" s="54">
        <v>12</v>
      </c>
      <c r="BE71" s="6">
        <f t="shared" si="258"/>
        <v>0</v>
      </c>
      <c r="BF71" s="54"/>
      <c r="BG71" s="6">
        <f t="shared" si="259"/>
        <v>0</v>
      </c>
      <c r="BH71" s="7">
        <f>BH21+BH11+BH31+BH41+BH51+BH61</f>
        <v>3597500</v>
      </c>
      <c r="BI71" s="6">
        <f t="shared" si="270"/>
        <v>3183.6283185840707</v>
      </c>
      <c r="BJ71" s="7">
        <f>BJ21+BJ11+BJ31+BJ41+BJ51+BJ61</f>
        <v>1959500</v>
      </c>
      <c r="BK71" s="7">
        <f t="shared" si="271"/>
        <v>1734.070796460177</v>
      </c>
      <c r="BL71" s="119">
        <f>BL21+BL11+BL31+BL41+BL51+BL61</f>
        <v>5557000</v>
      </c>
      <c r="BM71" s="7" t="e">
        <f>BM21+BM11+BM31+BM41+BM51+BM61</f>
        <v>#DIV/0!</v>
      </c>
      <c r="BN71" s="90"/>
      <c r="BO71" s="76" t="e">
        <f t="shared" si="272"/>
        <v>#DIV/0!</v>
      </c>
      <c r="BP71" s="10"/>
      <c r="BR71" s="55"/>
      <c r="BS71" s="55"/>
      <c r="BT71" s="55"/>
      <c r="BU71" s="55"/>
      <c r="BV71" s="173" t="s">
        <v>9</v>
      </c>
      <c r="BW71" s="187"/>
      <c r="BX71" s="179">
        <f>BX21+BX11+BX31+BX41+BX51+BX61</f>
        <v>1523</v>
      </c>
      <c r="BY71" s="179">
        <f>BY21+BY11+BY31+BY41+BY51+BY61</f>
        <v>4013400</v>
      </c>
      <c r="BZ71" s="178">
        <f t="shared" si="262"/>
        <v>2635.1936966513458</v>
      </c>
      <c r="CA71" s="179">
        <f>CA21+CA11+CA31+CA41+CA51+CA61</f>
        <v>2259650</v>
      </c>
      <c r="CB71" s="179">
        <f t="shared" si="273"/>
        <v>1483.6835193696652</v>
      </c>
      <c r="CC71" s="179">
        <f>CC21+CC11+CC31+CC41+CC51+CC61</f>
        <v>96750</v>
      </c>
      <c r="CD71" s="179"/>
      <c r="CE71" s="119">
        <f>CE21+CE11+CE31+CE41+CE51+CE61</f>
        <v>6369800</v>
      </c>
      <c r="CF71" s="179" t="e">
        <f>CF21+CF11+CF31+CF41+CF51+CF61</f>
        <v>#DIV/0!</v>
      </c>
      <c r="CG71" s="179">
        <f>CG21+CG11+CG31+CG41+CG51+CG61</f>
        <v>358</v>
      </c>
      <c r="CH71" s="206">
        <f t="shared" si="274"/>
        <v>17792.737430167599</v>
      </c>
      <c r="CJ71" s="328">
        <f t="shared" si="275"/>
        <v>126.3</v>
      </c>
      <c r="CK71" s="328">
        <f t="shared" si="275"/>
        <v>160.5</v>
      </c>
      <c r="CL71" s="359">
        <f t="shared" si="276"/>
        <v>21</v>
      </c>
      <c r="CM71" s="359">
        <f t="shared" si="276"/>
        <v>15</v>
      </c>
      <c r="CN71" s="359">
        <f t="shared" si="276"/>
        <v>18</v>
      </c>
      <c r="CO71" s="360">
        <f t="shared" si="277"/>
        <v>18</v>
      </c>
    </row>
    <row r="72" spans="1:93" ht="23" customHeight="1">
      <c r="A72" s="77" t="s">
        <v>10</v>
      </c>
      <c r="B72" s="58"/>
      <c r="C72" s="7">
        <f t="shared" ref="C72:K73" si="280">C12+C22+C32+C42+C52+C62</f>
        <v>1035</v>
      </c>
      <c r="D72" s="7">
        <f t="shared" si="280"/>
        <v>575</v>
      </c>
      <c r="E72" s="7">
        <f t="shared" si="280"/>
        <v>1897500</v>
      </c>
      <c r="F72" s="7">
        <f t="shared" si="280"/>
        <v>120</v>
      </c>
      <c r="G72" s="7">
        <f t="shared" si="280"/>
        <v>456000</v>
      </c>
      <c r="H72" s="7">
        <f t="shared" si="280"/>
        <v>90</v>
      </c>
      <c r="I72" s="7">
        <f t="shared" si="280"/>
        <v>432000</v>
      </c>
      <c r="J72" s="7">
        <f t="shared" si="280"/>
        <v>250</v>
      </c>
      <c r="K72" s="7">
        <f t="shared" si="280"/>
        <v>500000</v>
      </c>
      <c r="L72" s="7">
        <f>L12+L22+L32+L42+L52+L62</f>
        <v>3285500</v>
      </c>
      <c r="M72" s="7">
        <f t="shared" si="253"/>
        <v>3174.3961352657007</v>
      </c>
      <c r="N72" s="70"/>
      <c r="O72" s="7">
        <f>O12+O22+O32+O42+O52+O62</f>
        <v>660</v>
      </c>
      <c r="P72" s="7">
        <f>P12+P22+P32+P42+P52+P62</f>
        <v>0</v>
      </c>
      <c r="Q72" s="76" t="e">
        <f t="shared" si="266"/>
        <v>#DIV/0!</v>
      </c>
      <c r="R72" s="45"/>
      <c r="T72" s="107">
        <v>3300</v>
      </c>
      <c r="U72" s="107">
        <v>3800</v>
      </c>
      <c r="V72" s="107">
        <v>4800</v>
      </c>
      <c r="W72" s="107">
        <v>2000</v>
      </c>
      <c r="X72" s="107"/>
      <c r="Y72" s="77" t="s">
        <v>10</v>
      </c>
      <c r="Z72" s="58"/>
      <c r="AA72" s="7">
        <f t="shared" ref="AA72:AI73" si="281">AA12+AA22+AA32+AA42+AA52+AA62</f>
        <v>1035</v>
      </c>
      <c r="AB72" s="7">
        <f t="shared" si="281"/>
        <v>575</v>
      </c>
      <c r="AC72" s="7">
        <f t="shared" si="281"/>
        <v>977500</v>
      </c>
      <c r="AD72" s="7">
        <f t="shared" si="281"/>
        <v>120</v>
      </c>
      <c r="AE72" s="7">
        <f t="shared" si="281"/>
        <v>264000</v>
      </c>
      <c r="AF72" s="7">
        <f t="shared" si="281"/>
        <v>90</v>
      </c>
      <c r="AG72" s="7">
        <f t="shared" si="281"/>
        <v>198000</v>
      </c>
      <c r="AH72" s="7">
        <f t="shared" si="281"/>
        <v>250</v>
      </c>
      <c r="AI72" s="7">
        <f t="shared" si="281"/>
        <v>350000</v>
      </c>
      <c r="AJ72" s="7">
        <f>AJ12+AJ22+AJ32+AJ42+AJ52+AJ62</f>
        <v>1789500</v>
      </c>
      <c r="AK72" s="7">
        <f t="shared" si="255"/>
        <v>1728.9855072463768</v>
      </c>
      <c r="AL72" s="70" t="s">
        <v>75</v>
      </c>
      <c r="AM72" s="7">
        <f>AM12+AM22+AM32+AM42+AM52+AM62</f>
        <v>660</v>
      </c>
      <c r="AN72" s="7">
        <f>AN12+AN22+AN32+AN42+AN52+AN62</f>
        <v>0</v>
      </c>
      <c r="AO72" s="76" t="e">
        <f t="shared" si="269"/>
        <v>#DIV/0!</v>
      </c>
      <c r="AP72" s="10"/>
      <c r="AR72" s="107">
        <v>1700</v>
      </c>
      <c r="AS72" s="107">
        <v>2200</v>
      </c>
      <c r="AT72" s="107">
        <v>2200</v>
      </c>
      <c r="AU72" s="107">
        <v>1400</v>
      </c>
      <c r="AV72" s="107"/>
      <c r="AW72" s="77" t="s">
        <v>10</v>
      </c>
      <c r="AX72" s="58"/>
      <c r="AY72" s="7">
        <f>AY12+AY22+AY32+AY42+AY52+AY62</f>
        <v>1035</v>
      </c>
      <c r="AZ72" s="54">
        <v>10</v>
      </c>
      <c r="BA72" s="7">
        <f t="shared" si="256"/>
        <v>0</v>
      </c>
      <c r="BB72" s="54">
        <v>24</v>
      </c>
      <c r="BC72" s="7">
        <f t="shared" si="257"/>
        <v>0</v>
      </c>
      <c r="BD72" s="54">
        <v>12</v>
      </c>
      <c r="BE72" s="6">
        <f t="shared" si="258"/>
        <v>0</v>
      </c>
      <c r="BF72" s="54"/>
      <c r="BG72" s="6">
        <f t="shared" si="259"/>
        <v>0</v>
      </c>
      <c r="BH72" s="7">
        <f>BH12+BH22+BH32+BH42+BH52+BH62</f>
        <v>3285500</v>
      </c>
      <c r="BI72" s="6">
        <f t="shared" si="270"/>
        <v>3174.3961352657007</v>
      </c>
      <c r="BJ72" s="7">
        <f>BJ12+BJ22+BJ32+BJ42+BJ52+BJ62</f>
        <v>1789500</v>
      </c>
      <c r="BK72" s="7">
        <f t="shared" si="271"/>
        <v>1728.9855072463768</v>
      </c>
      <c r="BL72" s="119">
        <f>BL12+BL22+BL32+BL42+BL52+BL62</f>
        <v>5075000</v>
      </c>
      <c r="BM72" s="7" t="e">
        <f>BM12+BM22+BM32+BM42+BM52+BM62</f>
        <v>#DIV/0!</v>
      </c>
      <c r="BN72" s="90"/>
      <c r="BO72" s="76" t="e">
        <f t="shared" si="272"/>
        <v>#DIV/0!</v>
      </c>
      <c r="BP72" s="10"/>
      <c r="BR72" s="55"/>
      <c r="BS72" s="55"/>
      <c r="BT72" s="55"/>
      <c r="BU72" s="55"/>
      <c r="BV72" s="173" t="s">
        <v>10</v>
      </c>
      <c r="BW72" s="187"/>
      <c r="BX72" s="179">
        <f>BX12+BX22+BX32+BX42+BX52+BX62</f>
        <v>1442</v>
      </c>
      <c r="BY72" s="179">
        <f>BY12+BY22+BY32+BY42+BY52+BY62</f>
        <v>4493400</v>
      </c>
      <c r="BZ72" s="178">
        <f t="shared" si="262"/>
        <v>3116.0887656033287</v>
      </c>
      <c r="CA72" s="179">
        <f>CA12+CA22+CA32+CA42+CA52+CA62</f>
        <v>2529350</v>
      </c>
      <c r="CB72" s="179">
        <f t="shared" si="273"/>
        <v>1754.0568654646324</v>
      </c>
      <c r="CC72" s="179">
        <f>CC12+CC22+CC32+CC42+CC52+CC62</f>
        <v>96250</v>
      </c>
      <c r="CD72" s="179"/>
      <c r="CE72" s="119">
        <f t="shared" ref="CE72:CG73" si="282">CE12+CE22+CE32+CE42+CE52+CE62</f>
        <v>7119000</v>
      </c>
      <c r="CF72" s="179" t="e">
        <f t="shared" si="282"/>
        <v>#DIV/0!</v>
      </c>
      <c r="CG72" s="179">
        <f t="shared" si="282"/>
        <v>347.5</v>
      </c>
      <c r="CH72" s="206">
        <f t="shared" si="274"/>
        <v>20486.330935251797</v>
      </c>
      <c r="CJ72" s="328">
        <f t="shared" si="275"/>
        <v>101.19999999999999</v>
      </c>
      <c r="CK72" s="328">
        <f t="shared" si="275"/>
        <v>129</v>
      </c>
      <c r="CL72" s="359">
        <f t="shared" si="276"/>
        <v>14</v>
      </c>
      <c r="CM72" s="359">
        <f t="shared" si="276"/>
        <v>12</v>
      </c>
      <c r="CN72" s="359">
        <f t="shared" si="276"/>
        <v>13</v>
      </c>
      <c r="CO72" s="360">
        <f t="shared" si="277"/>
        <v>13</v>
      </c>
    </row>
    <row r="73" spans="1:93" ht="23" customHeight="1" thickBot="1">
      <c r="A73" s="78" t="s">
        <v>11</v>
      </c>
      <c r="B73" s="58"/>
      <c r="C73" s="7">
        <f t="shared" si="280"/>
        <v>1340</v>
      </c>
      <c r="D73" s="7">
        <f t="shared" si="280"/>
        <v>770</v>
      </c>
      <c r="E73" s="7">
        <f t="shared" si="280"/>
        <v>2541000</v>
      </c>
      <c r="F73" s="7">
        <f t="shared" si="280"/>
        <v>130</v>
      </c>
      <c r="G73" s="7">
        <f t="shared" si="280"/>
        <v>494000</v>
      </c>
      <c r="H73" s="7">
        <f t="shared" si="280"/>
        <v>120</v>
      </c>
      <c r="I73" s="7">
        <f t="shared" si="280"/>
        <v>576000</v>
      </c>
      <c r="J73" s="7">
        <f t="shared" si="280"/>
        <v>320</v>
      </c>
      <c r="K73" s="7">
        <f t="shared" si="280"/>
        <v>640000</v>
      </c>
      <c r="L73" s="7">
        <f>L13+L23+L33+L43+L53+L63</f>
        <v>4251000</v>
      </c>
      <c r="M73" s="7">
        <f t="shared" si="253"/>
        <v>3172.3880597014927</v>
      </c>
      <c r="N73" s="70"/>
      <c r="O73" s="7">
        <f>O13+O23+O33+O43+O53+O63</f>
        <v>720</v>
      </c>
      <c r="P73" s="7">
        <f>P13+P23+P33+P43+P53+P63</f>
        <v>0</v>
      </c>
      <c r="Q73" s="76" t="e">
        <f t="shared" si="266"/>
        <v>#DIV/0!</v>
      </c>
      <c r="R73" s="45"/>
      <c r="T73" s="107">
        <v>3300</v>
      </c>
      <c r="U73" s="107">
        <v>3800</v>
      </c>
      <c r="V73" s="107">
        <v>4800</v>
      </c>
      <c r="W73" s="107">
        <v>2000</v>
      </c>
      <c r="X73" s="107"/>
      <c r="Y73" s="78" t="s">
        <v>11</v>
      </c>
      <c r="Z73" s="58"/>
      <c r="AA73" s="7">
        <f t="shared" si="281"/>
        <v>1340</v>
      </c>
      <c r="AB73" s="7">
        <f t="shared" si="281"/>
        <v>770</v>
      </c>
      <c r="AC73" s="7">
        <f t="shared" si="281"/>
        <v>1309000</v>
      </c>
      <c r="AD73" s="7">
        <f t="shared" si="281"/>
        <v>130</v>
      </c>
      <c r="AE73" s="7">
        <f t="shared" si="281"/>
        <v>286000</v>
      </c>
      <c r="AF73" s="7">
        <f t="shared" si="281"/>
        <v>120</v>
      </c>
      <c r="AG73" s="7">
        <f t="shared" si="281"/>
        <v>264000</v>
      </c>
      <c r="AH73" s="7">
        <f t="shared" si="281"/>
        <v>320</v>
      </c>
      <c r="AI73" s="7">
        <f t="shared" si="281"/>
        <v>448000</v>
      </c>
      <c r="AJ73" s="7">
        <f>AJ13+AJ23+AJ33+AJ43+AJ53+AJ63</f>
        <v>2307000</v>
      </c>
      <c r="AK73" s="7">
        <f t="shared" si="255"/>
        <v>1721.641791044776</v>
      </c>
      <c r="AL73" s="70" t="s">
        <v>75</v>
      </c>
      <c r="AM73" s="7">
        <f>AM13+AM23+AM33+AM43+AM53+AM63</f>
        <v>720</v>
      </c>
      <c r="AN73" s="7">
        <f>AN13+AN23+AN33+AN43+AN53+AN63</f>
        <v>0</v>
      </c>
      <c r="AO73" s="76" t="e">
        <f t="shared" si="269"/>
        <v>#DIV/0!</v>
      </c>
      <c r="AP73" s="10"/>
      <c r="AR73" s="107">
        <v>1700</v>
      </c>
      <c r="AS73" s="107">
        <v>2200</v>
      </c>
      <c r="AT73" s="107">
        <v>2200</v>
      </c>
      <c r="AU73" s="107">
        <v>1400</v>
      </c>
      <c r="AV73" s="107"/>
      <c r="AW73" s="78" t="s">
        <v>11</v>
      </c>
      <c r="AX73" s="58"/>
      <c r="AY73" s="7">
        <f>AY13+AY23+AY33+AY43+AY53+AY63</f>
        <v>1340</v>
      </c>
      <c r="AZ73" s="54">
        <v>10</v>
      </c>
      <c r="BA73" s="7">
        <f t="shared" si="256"/>
        <v>0</v>
      </c>
      <c r="BB73" s="54">
        <v>28</v>
      </c>
      <c r="BC73" s="7">
        <f t="shared" si="257"/>
        <v>0</v>
      </c>
      <c r="BD73" s="54">
        <v>12</v>
      </c>
      <c r="BE73" s="6">
        <f t="shared" si="258"/>
        <v>0</v>
      </c>
      <c r="BF73" s="54"/>
      <c r="BG73" s="6">
        <f t="shared" si="259"/>
        <v>0</v>
      </c>
      <c r="BH73" s="7">
        <f>BH13+BH23+BH33+BH43+BH53+BH63</f>
        <v>4251000</v>
      </c>
      <c r="BI73" s="6">
        <f t="shared" si="270"/>
        <v>3172.3880597014927</v>
      </c>
      <c r="BJ73" s="7">
        <f>BJ13+BJ23+BJ33+BJ43+BJ53+BJ63</f>
        <v>2307000</v>
      </c>
      <c r="BK73" s="7">
        <f t="shared" si="271"/>
        <v>1721.641791044776</v>
      </c>
      <c r="BL73" s="119">
        <f>BL13+BL23+BL33+BL43+BL53+BL63</f>
        <v>6558000</v>
      </c>
      <c r="BM73" s="7" t="e">
        <f>BM13+BM23+BM33+BM43+BM53+BM63</f>
        <v>#DIV/0!</v>
      </c>
      <c r="BN73" s="90"/>
      <c r="BO73" s="76" t="e">
        <f t="shared" si="272"/>
        <v>#DIV/0!</v>
      </c>
      <c r="BP73" s="10"/>
      <c r="BR73" s="55"/>
      <c r="BS73" s="55"/>
      <c r="BT73" s="55"/>
      <c r="BU73" s="55"/>
      <c r="BV73" s="183" t="s">
        <v>11</v>
      </c>
      <c r="BW73" s="187"/>
      <c r="BX73" s="179">
        <f>BX13+BX23+BX33+BX43+BX53+BX63</f>
        <v>1997</v>
      </c>
      <c r="BY73" s="179">
        <f>BY13+BY23+BY33+BY43+BY53+BY63</f>
        <v>5721600</v>
      </c>
      <c r="BZ73" s="178">
        <f t="shared" si="262"/>
        <v>2865.0976464697046</v>
      </c>
      <c r="CA73" s="179">
        <f>CA13+CA23+CA33+CA43+CA53+CA63</f>
        <v>3195200</v>
      </c>
      <c r="CB73" s="179">
        <f t="shared" si="273"/>
        <v>1600</v>
      </c>
      <c r="CC73" s="179">
        <f>CC13+CC23+CC33+CC43+CC53+CC63</f>
        <v>131450</v>
      </c>
      <c r="CD73" s="179"/>
      <c r="CE73" s="119">
        <f t="shared" si="282"/>
        <v>9048250</v>
      </c>
      <c r="CF73" s="179" t="e">
        <f t="shared" si="282"/>
        <v>#DIV/0!</v>
      </c>
      <c r="CG73" s="179">
        <f t="shared" si="282"/>
        <v>185.5</v>
      </c>
      <c r="CH73" s="206">
        <f t="shared" si="274"/>
        <v>48777.628032345012</v>
      </c>
      <c r="CI73" s="1">
        <f>CI14+CI24+CI34+CI44+CI54+CI64</f>
        <v>31</v>
      </c>
      <c r="CJ73" s="329">
        <f>CJ13+CJ23+CJ33+CJ43+CJ53+CJ63</f>
        <v>95.8</v>
      </c>
      <c r="CK73" s="329">
        <f>CK13+CK23+CK33+CK43+CK53+CK63</f>
        <v>129.19999999999999</v>
      </c>
      <c r="CL73" s="359">
        <f t="shared" si="276"/>
        <v>14</v>
      </c>
      <c r="CM73" s="359">
        <f t="shared" si="276"/>
        <v>12</v>
      </c>
      <c r="CN73" s="359">
        <f t="shared" si="276"/>
        <v>17</v>
      </c>
      <c r="CO73" s="361">
        <f t="shared" si="277"/>
        <v>14.333333333333334</v>
      </c>
    </row>
    <row r="74" spans="1:93" s="42" customFormat="1" ht="47" customHeight="1" thickTop="1" thickBot="1">
      <c r="A74" s="79" t="s">
        <v>3</v>
      </c>
      <c r="B74" s="80">
        <f>SUM(B67:B73)</f>
        <v>0</v>
      </c>
      <c r="C74" s="81">
        <f>SUM(C67:C73)</f>
        <v>8100</v>
      </c>
      <c r="D74" s="82">
        <f t="shared" ref="D74:K74" si="283">SUM(D67:D73)</f>
        <v>4520</v>
      </c>
      <c r="E74" s="82">
        <f t="shared" si="283"/>
        <v>14916000</v>
      </c>
      <c r="F74" s="82">
        <f t="shared" si="283"/>
        <v>880</v>
      </c>
      <c r="G74" s="82">
        <f t="shared" si="283"/>
        <v>3344000</v>
      </c>
      <c r="H74" s="82">
        <f t="shared" si="283"/>
        <v>750</v>
      </c>
      <c r="I74" s="82">
        <f t="shared" si="283"/>
        <v>3600000</v>
      </c>
      <c r="J74" s="82">
        <f t="shared" si="283"/>
        <v>1950</v>
      </c>
      <c r="K74" s="82">
        <f t="shared" si="283"/>
        <v>3900000</v>
      </c>
      <c r="L74" s="87">
        <f>SUM(L67:L73)</f>
        <v>25760000</v>
      </c>
      <c r="M74" s="82">
        <f t="shared" si="253"/>
        <v>3180.2469135802471</v>
      </c>
      <c r="N74" s="86"/>
      <c r="O74" s="82">
        <f>SUM(O67:O73)</f>
        <v>5080</v>
      </c>
      <c r="P74" s="82">
        <f>SUM(P67:P73)</f>
        <v>0</v>
      </c>
      <c r="Q74" s="76" t="e">
        <f t="shared" si="266"/>
        <v>#DIV/0!</v>
      </c>
      <c r="R74" s="67"/>
      <c r="T74" s="109" t="s">
        <v>48</v>
      </c>
      <c r="U74" s="110">
        <f>C74/W74</f>
        <v>2700</v>
      </c>
      <c r="V74" s="111" t="s">
        <v>49</v>
      </c>
      <c r="W74" s="112">
        <f>W14+W24+W34+W44+W54+W64</f>
        <v>3</v>
      </c>
      <c r="X74" s="112"/>
      <c r="Y74" s="79" t="s">
        <v>3</v>
      </c>
      <c r="Z74" s="80">
        <f>SUM(Z67:Z73)</f>
        <v>0</v>
      </c>
      <c r="AA74" s="81">
        <f>SUM(AA67:AA73)</f>
        <v>8100</v>
      </c>
      <c r="AB74" s="82">
        <f t="shared" ref="AB74:AI74" si="284">SUM(AB67:AB73)</f>
        <v>4520</v>
      </c>
      <c r="AC74" s="82">
        <f t="shared" si="284"/>
        <v>7684000</v>
      </c>
      <c r="AD74" s="82">
        <f t="shared" si="284"/>
        <v>880</v>
      </c>
      <c r="AE74" s="82">
        <f t="shared" si="284"/>
        <v>1936000</v>
      </c>
      <c r="AF74" s="82">
        <f t="shared" si="284"/>
        <v>750</v>
      </c>
      <c r="AG74" s="82">
        <f t="shared" si="284"/>
        <v>1650000</v>
      </c>
      <c r="AH74" s="82">
        <f t="shared" si="284"/>
        <v>1950</v>
      </c>
      <c r="AI74" s="82">
        <f t="shared" si="284"/>
        <v>2730000</v>
      </c>
      <c r="AJ74" s="87">
        <f>SUM(AJ67:AJ73)</f>
        <v>14000000</v>
      </c>
      <c r="AK74" s="82">
        <f t="shared" si="255"/>
        <v>1728.3950617283951</v>
      </c>
      <c r="AL74" s="86"/>
      <c r="AM74" s="82">
        <f>SUM(AM67:AM73)</f>
        <v>5080</v>
      </c>
      <c r="AN74" s="82">
        <f>SUM(AN67:AN73)</f>
        <v>0</v>
      </c>
      <c r="AO74" s="76" t="e">
        <f>(AJ74+BH74)/AN74</f>
        <v>#DIV/0!</v>
      </c>
      <c r="AP74" s="43"/>
      <c r="AR74" s="109" t="s">
        <v>48</v>
      </c>
      <c r="AS74" s="110">
        <f>AA74/AU74</f>
        <v>2700</v>
      </c>
      <c r="AT74" s="111" t="s">
        <v>49</v>
      </c>
      <c r="AU74" s="112">
        <v>3</v>
      </c>
      <c r="AV74" s="112"/>
      <c r="AW74" s="117" t="s">
        <v>3</v>
      </c>
      <c r="AX74" s="81">
        <f>SUM(AX67:AX73)</f>
        <v>0</v>
      </c>
      <c r="AY74" s="81">
        <f>SUM(AY67:AY73)</f>
        <v>8100</v>
      </c>
      <c r="AZ74" s="81">
        <f t="shared" ref="AZ74:BG74" si="285">SUM(AZ67:AZ73)</f>
        <v>84</v>
      </c>
      <c r="BA74" s="81">
        <f t="shared" si="285"/>
        <v>0</v>
      </c>
      <c r="BB74" s="81">
        <f t="shared" si="285"/>
        <v>120</v>
      </c>
      <c r="BC74" s="81">
        <f t="shared" si="285"/>
        <v>0</v>
      </c>
      <c r="BD74" s="81">
        <f t="shared" si="285"/>
        <v>60</v>
      </c>
      <c r="BE74" s="81">
        <f t="shared" si="285"/>
        <v>0</v>
      </c>
      <c r="BF74" s="81">
        <f t="shared" si="285"/>
        <v>0</v>
      </c>
      <c r="BG74" s="81">
        <f t="shared" si="285"/>
        <v>0</v>
      </c>
      <c r="BH74" s="81">
        <f>SUM(BH67:BH73)</f>
        <v>25760000</v>
      </c>
      <c r="BI74" s="81">
        <f>BH74/AY74</f>
        <v>3180.2469135802471</v>
      </c>
      <c r="BJ74" s="81">
        <f>SUM(BJ67:BJ73)</f>
        <v>14000000</v>
      </c>
      <c r="BK74" s="81">
        <f t="shared" si="271"/>
        <v>1728.3950617283951</v>
      </c>
      <c r="BL74" s="118">
        <f>SUM(BL67:BL73)</f>
        <v>39760000</v>
      </c>
      <c r="BM74" s="81">
        <f>BL74/AY74</f>
        <v>4908.641975308642</v>
      </c>
      <c r="BN74" s="92"/>
      <c r="BO74" s="102" t="e">
        <f t="shared" si="272"/>
        <v>#DIV/0!</v>
      </c>
      <c r="BP74" s="43"/>
      <c r="BR74" s="63" t="s">
        <v>48</v>
      </c>
      <c r="BS74" s="103">
        <f>AY74/BU74</f>
        <v>2700</v>
      </c>
      <c r="BT74" s="62" t="s">
        <v>49</v>
      </c>
      <c r="BU74" s="42">
        <f>W74</f>
        <v>3</v>
      </c>
      <c r="BV74" s="188" t="s">
        <v>3</v>
      </c>
      <c r="BW74" s="189">
        <f>SUM(BW67:BW73)</f>
        <v>0</v>
      </c>
      <c r="BX74" s="81">
        <f>SUM(BX67:BX73)</f>
        <v>11093</v>
      </c>
      <c r="BY74" s="81">
        <f>SUM(BY67:BY73)</f>
        <v>31425950</v>
      </c>
      <c r="BZ74" s="81">
        <f t="shared" si="262"/>
        <v>2832.9532137383935</v>
      </c>
      <c r="CA74" s="81">
        <f>SUM(CA67:CA73)</f>
        <v>17305250</v>
      </c>
      <c r="CB74" s="81">
        <f>CA74/BX74</f>
        <v>1560.015324979717</v>
      </c>
      <c r="CC74" s="81">
        <f>SUM(CC67:CC73)</f>
        <v>618150</v>
      </c>
      <c r="CD74" s="81"/>
      <c r="CE74" s="81">
        <f>SUM(CE67:CE73)</f>
        <v>49349350</v>
      </c>
      <c r="CF74" s="81">
        <f>CE74/BX74</f>
        <v>4448.6928693770842</v>
      </c>
      <c r="CG74" s="207">
        <f>SUM(CG67:CG73)</f>
        <v>1887</v>
      </c>
      <c r="CH74" s="102">
        <f>CE74/CG74</f>
        <v>26152.278749337573</v>
      </c>
      <c r="CJ74" s="386">
        <f>SUM(CJ67:CJ73)/CI73</f>
        <v>23.980645161290319</v>
      </c>
      <c r="CK74" s="395">
        <f>SUM(CK67:CK73)/CI73</f>
        <v>30.867741935483867</v>
      </c>
      <c r="CL74" s="387">
        <f>SUM(CL67:CL73)/CI73</f>
        <v>3.3225806451612905</v>
      </c>
      <c r="CM74" s="387">
        <f>SUM(CM67:CM73)/CI73</f>
        <v>3.129032258064516</v>
      </c>
      <c r="CN74" s="387">
        <f>SUM(CN67:CN73)/CI73</f>
        <v>3.7096774193548385</v>
      </c>
      <c r="CO74" s="388">
        <f>SUM(CL74:CN74)/3</f>
        <v>3.387096774193548</v>
      </c>
    </row>
    <row r="75" spans="1:93" s="38" customFormat="1" ht="20.25" hidden="1" customHeigh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7"/>
    </row>
    <row r="76" spans="1:93" ht="30.5" hidden="1" customHeight="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row>
    <row r="77" spans="1:93" ht="32.25" hidden="1" customHeigh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14"/>
    </row>
    <row r="78" spans="1:93" ht="32.25" hidden="1" customHeigh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row>
    <row r="79" spans="1:93"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39"/>
    </row>
    <row r="80" spans="1:93"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40"/>
    </row>
    <row r="81" spans="1:8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8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8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row>
    <row r="84" spans="1:86" s="11" customFormat="1" ht="32.25" hidden="1" customHeight="1">
      <c r="A84" s="1478"/>
      <c r="B84" s="1479"/>
      <c r="C84" s="28">
        <f t="shared" ref="C84:P84" si="286">C74-C80</f>
        <v>8100</v>
      </c>
      <c r="D84" s="28">
        <f t="shared" si="286"/>
        <v>4520</v>
      </c>
      <c r="E84" s="28"/>
      <c r="F84" s="28"/>
      <c r="G84" s="28">
        <f t="shared" si="286"/>
        <v>3344000</v>
      </c>
      <c r="H84" s="28"/>
      <c r="I84" s="28">
        <f t="shared" si="286"/>
        <v>3600000</v>
      </c>
      <c r="J84" s="28"/>
      <c r="K84" s="29">
        <f t="shared" si="286"/>
        <v>3900000</v>
      </c>
      <c r="L84" s="29"/>
      <c r="M84" s="29"/>
      <c r="N84" s="28">
        <f t="shared" si="286"/>
        <v>0</v>
      </c>
      <c r="O84" s="28"/>
      <c r="P84" s="28">
        <f t="shared" si="286"/>
        <v>0</v>
      </c>
      <c r="Q84" s="1"/>
      <c r="R84" s="1"/>
      <c r="T84" s="113"/>
      <c r="U84" s="113"/>
      <c r="V84" s="113"/>
      <c r="W84" s="113"/>
      <c r="X84" s="113"/>
      <c r="Y84" s="1478"/>
      <c r="Z84" s="1479"/>
      <c r="AA84" s="28">
        <f>AA74-AA80</f>
        <v>8100</v>
      </c>
      <c r="AB84" s="28">
        <f>AB74-AB80</f>
        <v>4520</v>
      </c>
      <c r="AC84" s="28"/>
      <c r="AD84" s="28"/>
      <c r="AE84" s="28">
        <f>AE74-AE80</f>
        <v>1936000</v>
      </c>
      <c r="AF84" s="28"/>
      <c r="AG84" s="28">
        <f>AG74-AG80</f>
        <v>1650000</v>
      </c>
      <c r="AH84" s="28"/>
      <c r="AI84" s="29">
        <f>AI74-AI80</f>
        <v>2730000</v>
      </c>
      <c r="AJ84" s="29"/>
      <c r="AK84" s="29"/>
      <c r="AL84" s="28">
        <f>AL74-AL80</f>
        <v>0</v>
      </c>
      <c r="AM84" s="28"/>
      <c r="AN84" s="28">
        <f>AN74-AN80</f>
        <v>0</v>
      </c>
      <c r="AO84" s="1"/>
      <c r="AP84" s="1"/>
      <c r="AR84" s="113"/>
      <c r="AS84" s="113"/>
      <c r="AT84" s="113"/>
      <c r="AU84" s="113"/>
      <c r="AV84" s="113"/>
      <c r="AW84" s="1478"/>
      <c r="AX84" s="1479"/>
      <c r="AY84" s="28">
        <f>AY74-AY80</f>
        <v>8100</v>
      </c>
      <c r="AZ84" s="28">
        <f>AZ74-AZ80</f>
        <v>84</v>
      </c>
      <c r="BA84" s="28"/>
      <c r="BB84" s="28"/>
      <c r="BC84" s="28">
        <f>BC74-BC80</f>
        <v>0</v>
      </c>
      <c r="BD84" s="28"/>
      <c r="BE84" s="28">
        <f>BE74-BE80</f>
        <v>0</v>
      </c>
      <c r="BF84" s="28"/>
      <c r="BG84" s="29">
        <f>BG74-BG80</f>
        <v>0</v>
      </c>
      <c r="BH84" s="29"/>
      <c r="BI84" s="29"/>
      <c r="BJ84" s="28">
        <f>BJ74-BJ80</f>
        <v>14000000</v>
      </c>
      <c r="BK84" s="28"/>
      <c r="BL84" s="28">
        <f>BL74-BL80</f>
        <v>39760000</v>
      </c>
      <c r="BM84" s="97"/>
      <c r="BN84" s="97"/>
      <c r="BO84" s="1"/>
      <c r="BP84" s="1"/>
      <c r="BV84" s="1478"/>
      <c r="BW84" s="1479"/>
      <c r="BX84" s="28">
        <f>BX74-BX80</f>
        <v>11093</v>
      </c>
      <c r="BY84" s="29"/>
      <c r="BZ84" s="29"/>
      <c r="CA84" s="28" t="e">
        <f>CA74-CA80</f>
        <v>#REF!</v>
      </c>
      <c r="CB84" s="28"/>
      <c r="CC84" s="28"/>
      <c r="CD84" s="28"/>
      <c r="CE84" s="28" t="e">
        <f>CE74-CE80</f>
        <v>#REF!</v>
      </c>
      <c r="CF84" s="97"/>
      <c r="CG84" s="97"/>
      <c r="CH84" s="1"/>
    </row>
    <row r="85" spans="1:86" s="11" customFormat="1" ht="32.25" hidden="1" customHeight="1">
      <c r="A85" s="1478"/>
      <c r="B85" s="1479"/>
      <c r="C85" s="30" t="e">
        <f>C74/C80</f>
        <v>#DIV/0!</v>
      </c>
      <c r="D85" s="30" t="e">
        <f t="shared" ref="D85:P85" si="287">D74/D80</f>
        <v>#DIV/0!</v>
      </c>
      <c r="E85" s="30"/>
      <c r="F85" s="30"/>
      <c r="G85" s="30" t="e">
        <f t="shared" si="287"/>
        <v>#DIV/0!</v>
      </c>
      <c r="H85" s="30"/>
      <c r="I85" s="30" t="e">
        <f t="shared" si="287"/>
        <v>#DIV/0!</v>
      </c>
      <c r="J85" s="30"/>
      <c r="K85" s="30" t="e">
        <f t="shared" si="287"/>
        <v>#DIV/0!</v>
      </c>
      <c r="L85" s="30"/>
      <c r="M85" s="30"/>
      <c r="N85" s="30" t="e">
        <f t="shared" si="287"/>
        <v>#DIV/0!</v>
      </c>
      <c r="O85" s="30"/>
      <c r="P85" s="30" t="e">
        <f t="shared" si="287"/>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1"/>
    </row>
    <row r="86" spans="1:8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row>
    <row r="87" spans="1:8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1"/>
    </row>
    <row r="88" spans="1:8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1"/>
    </row>
    <row r="89" spans="1:8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row>
    <row r="90" spans="1:8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1"/>
    </row>
    <row r="91" spans="1:86" s="11" customFormat="1" ht="30" hidden="1" customHeight="1">
      <c r="A91" s="1478"/>
      <c r="B91" s="1479"/>
      <c r="C91" s="22">
        <f>C74-C88</f>
        <v>8100</v>
      </c>
      <c r="D91" s="22">
        <f t="shared" ref="D91:P91" si="288">D74-D88</f>
        <v>4520</v>
      </c>
      <c r="E91" s="22"/>
      <c r="F91" s="22"/>
      <c r="G91" s="22">
        <f t="shared" si="288"/>
        <v>3344000</v>
      </c>
      <c r="H91" s="22"/>
      <c r="I91" s="22">
        <f t="shared" si="288"/>
        <v>3600000</v>
      </c>
      <c r="J91" s="22"/>
      <c r="K91" s="22">
        <f t="shared" si="288"/>
        <v>3900000</v>
      </c>
      <c r="L91" s="22"/>
      <c r="M91" s="22"/>
      <c r="N91" s="22">
        <f t="shared" si="288"/>
        <v>0</v>
      </c>
      <c r="O91" s="22"/>
      <c r="P91" s="22">
        <f t="shared" si="288"/>
        <v>0</v>
      </c>
      <c r="Q91" s="1"/>
      <c r="R91" s="1"/>
      <c r="T91" s="113"/>
      <c r="U91" s="113"/>
      <c r="V91" s="113"/>
      <c r="W91" s="113"/>
      <c r="X91" s="113"/>
      <c r="Y91" s="1478"/>
      <c r="Z91" s="1479"/>
      <c r="AA91" s="22">
        <f>AA74-AA88</f>
        <v>8100</v>
      </c>
      <c r="AB91" s="22">
        <f>AB74-AB88</f>
        <v>4520</v>
      </c>
      <c r="AC91" s="22"/>
      <c r="AD91" s="22"/>
      <c r="AE91" s="22">
        <f>AE74-AE88</f>
        <v>1936000</v>
      </c>
      <c r="AF91" s="22"/>
      <c r="AG91" s="22">
        <f>AG74-AG88</f>
        <v>1650000</v>
      </c>
      <c r="AH91" s="22"/>
      <c r="AI91" s="22">
        <f>AI74-AI88</f>
        <v>2730000</v>
      </c>
      <c r="AJ91" s="22"/>
      <c r="AK91" s="22"/>
      <c r="AL91" s="22">
        <f>AL74-AL88</f>
        <v>0</v>
      </c>
      <c r="AM91" s="22"/>
      <c r="AN91" s="22">
        <f>AN74-AN88</f>
        <v>0</v>
      </c>
      <c r="AO91" s="1"/>
      <c r="AP91" s="1"/>
      <c r="AR91" s="113"/>
      <c r="AS91" s="113"/>
      <c r="AT91" s="113"/>
      <c r="AU91" s="113"/>
      <c r="AV91" s="113"/>
      <c r="AW91" s="1478"/>
      <c r="AX91" s="1479"/>
      <c r="AY91" s="22">
        <f>AY74-AY88</f>
        <v>8100</v>
      </c>
      <c r="AZ91" s="22">
        <f>AZ74-AZ88</f>
        <v>84</v>
      </c>
      <c r="BA91" s="22"/>
      <c r="BB91" s="22"/>
      <c r="BC91" s="22">
        <f>BC74-BC88</f>
        <v>0</v>
      </c>
      <c r="BD91" s="22"/>
      <c r="BE91" s="22">
        <f>BE74-BE88</f>
        <v>0</v>
      </c>
      <c r="BF91" s="22"/>
      <c r="BG91" s="22">
        <f>BG74-BG88</f>
        <v>0</v>
      </c>
      <c r="BH91" s="22"/>
      <c r="BI91" s="22"/>
      <c r="BJ91" s="22">
        <f>BJ74-BJ88</f>
        <v>14000000</v>
      </c>
      <c r="BK91" s="22"/>
      <c r="BL91" s="22">
        <f>BL74-BL88</f>
        <v>39760000</v>
      </c>
      <c r="BM91" s="100"/>
      <c r="BN91" s="100"/>
      <c r="BO91" s="1"/>
      <c r="BP91" s="1"/>
      <c r="BV91" s="1478"/>
      <c r="BW91" s="1479"/>
      <c r="BX91" s="22">
        <f>BX74-BX88</f>
        <v>11093</v>
      </c>
      <c r="BY91" s="22"/>
      <c r="BZ91" s="22"/>
      <c r="CA91" s="22">
        <f>CA74-CA88</f>
        <v>17305250</v>
      </c>
      <c r="CB91" s="22"/>
      <c r="CC91" s="22"/>
      <c r="CD91" s="22"/>
      <c r="CE91" s="22">
        <f>CE74-CE88</f>
        <v>49349350</v>
      </c>
      <c r="CF91" s="100"/>
      <c r="CG91" s="100"/>
      <c r="CH91" s="1"/>
    </row>
    <row r="92" spans="1:86" s="11" customFormat="1" ht="32" hidden="1" customHeight="1">
      <c r="A92" s="1478"/>
      <c r="B92" s="1479"/>
      <c r="C92" s="64" t="e">
        <f>C74/C88</f>
        <v>#DIV/0!</v>
      </c>
      <c r="D92" s="64" t="e">
        <f t="shared" ref="D92:P92" si="289">D74/D88</f>
        <v>#DIV/0!</v>
      </c>
      <c r="E92" s="64"/>
      <c r="F92" s="64"/>
      <c r="G92" s="64" t="e">
        <f t="shared" si="289"/>
        <v>#DIV/0!</v>
      </c>
      <c r="H92" s="64"/>
      <c r="I92" s="64" t="e">
        <f t="shared" si="289"/>
        <v>#DIV/0!</v>
      </c>
      <c r="J92" s="64"/>
      <c r="K92" s="64" t="e">
        <f t="shared" si="289"/>
        <v>#DIV/0!</v>
      </c>
      <c r="L92" s="25"/>
      <c r="M92" s="25"/>
      <c r="N92" s="25" t="e">
        <f t="shared" si="289"/>
        <v>#DIV/0!</v>
      </c>
      <c r="O92" s="25"/>
      <c r="P92" s="25" t="e">
        <f t="shared" si="289"/>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17"/>
    </row>
    <row r="93" spans="1:86" s="11" customFormat="1" ht="56" customHeight="1" thickTop="1">
      <c r="A93" s="1489" t="s">
        <v>52</v>
      </c>
      <c r="B93" s="1489"/>
      <c r="C93" s="1489"/>
      <c r="D93" s="1489" t="s">
        <v>41</v>
      </c>
      <c r="E93" s="1489"/>
      <c r="F93" s="1489" t="s">
        <v>42</v>
      </c>
      <c r="G93" s="1489"/>
      <c r="H93" s="1489" t="s">
        <v>43</v>
      </c>
      <c r="I93" s="1489"/>
      <c r="J93" s="1489" t="s">
        <v>115</v>
      </c>
      <c r="K93" s="1489"/>
      <c r="L93" s="1489" t="s">
        <v>54</v>
      </c>
      <c r="M93" s="1489"/>
      <c r="N93" s="1487" t="s">
        <v>55</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
      <c r="AM93" s="1"/>
      <c r="AN93" s="1"/>
      <c r="AO93" s="1"/>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6">
        <f>BL74</f>
        <v>39760000</v>
      </c>
      <c r="BM93" s="1"/>
      <c r="BN93" s="1"/>
      <c r="BO93" s="1"/>
      <c r="BP93" s="1"/>
      <c r="BV93" s="83"/>
      <c r="BW93" s="83"/>
      <c r="BX93" s="83"/>
      <c r="BY93" s="1490"/>
      <c r="BZ93" s="1490"/>
      <c r="CA93" s="1"/>
      <c r="CB93" s="1"/>
      <c r="CC93" s="203" t="s">
        <v>140</v>
      </c>
      <c r="CD93" s="203"/>
      <c r="CE93" s="195">
        <f>CE74/1.1</f>
        <v>44863045.454545453</v>
      </c>
      <c r="CF93" s="202" t="s">
        <v>139</v>
      </c>
      <c r="CG93" s="196">
        <f>CE93/BL93</f>
        <v>1.1283462136455094</v>
      </c>
      <c r="CH93" s="1"/>
    </row>
    <row r="94" spans="1:86"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c r="AM94" s="1"/>
      <c r="AN94" s="1"/>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c r="CD94" s="1"/>
      <c r="CE94" s="1"/>
      <c r="CF94" s="1"/>
      <c r="CG94" s="1"/>
      <c r="CH94" s="1"/>
    </row>
    <row r="95" spans="1:86" ht="66" customHeight="1" thickTop="1" thickBot="1">
      <c r="A95" s="1489"/>
      <c r="B95" s="1489"/>
      <c r="C95" s="1489"/>
      <c r="D95" s="150">
        <f>D74/(D74+F74+H74+J74)</f>
        <v>0.55802469135802468</v>
      </c>
      <c r="E95" s="66">
        <f>E74/(E74+G74+I74+K74)</f>
        <v>0.57903726708074532</v>
      </c>
      <c r="F95" s="150">
        <f>F74/(D74+F74+H74+J74)</f>
        <v>0.10864197530864197</v>
      </c>
      <c r="G95" s="66">
        <f>G74/(E74+G74+I74+K74)</f>
        <v>0.1298136645962733</v>
      </c>
      <c r="H95" s="150">
        <f>H74/(D74+F74+H74+J74)</f>
        <v>9.2592592592592587E-2</v>
      </c>
      <c r="I95" s="66">
        <f>I74/(E74+G74+I74+K74)</f>
        <v>0.13975155279503104</v>
      </c>
      <c r="J95" s="150">
        <f>J74/(D74+F74+H74+J74)</f>
        <v>0.24074074074074073</v>
      </c>
      <c r="K95" s="66">
        <f>K74/(E74+G74+I74+K74)</f>
        <v>0.1513975155279503</v>
      </c>
      <c r="L95" s="66">
        <f>D95+F95+H95+J95</f>
        <v>0.99999999999999989</v>
      </c>
      <c r="M95" s="66">
        <f>E95+G95+I95+K95</f>
        <v>1</v>
      </c>
      <c r="P95" s="1">
        <v>1560</v>
      </c>
      <c r="Q95" s="146">
        <f>O74*P95</f>
        <v>7924800</v>
      </c>
      <c r="Y95" s="1489"/>
      <c r="Z95" s="1489"/>
      <c r="AA95" s="1489"/>
      <c r="AB95" s="66">
        <f>AB74/(AB74+AD74+AF74+AH74)</f>
        <v>0.55802469135802468</v>
      </c>
      <c r="AC95" s="66">
        <f>AC74/(AC74+AE74+AG74+AI74)</f>
        <v>0.54885714285714282</v>
      </c>
      <c r="AD95" s="66">
        <f>AD74/(AB74+AD74+AF74+AH74)</f>
        <v>0.10864197530864197</v>
      </c>
      <c r="AE95" s="66">
        <f>AE74/(AC74+AE74+AG74+AI74)</f>
        <v>0.13828571428571429</v>
      </c>
      <c r="AF95" s="66">
        <f>AF74/(AB74+AD74+AF74+AH74)</f>
        <v>9.2592592592592587E-2</v>
      </c>
      <c r="AG95" s="66">
        <f>AG74/(AC74+AE74+AG74+AI74)</f>
        <v>0.11785714285714285</v>
      </c>
      <c r="AH95" s="66">
        <f>AH74/(AB74+AD74+AF74+AH74)</f>
        <v>0.24074074074074073</v>
      </c>
      <c r="AI95" s="66">
        <f>AI74/(AC74+AE74+AG74+AI74)</f>
        <v>0.19500000000000001</v>
      </c>
      <c r="AJ95" s="66">
        <f>AB95+AD95+AF95+AH95</f>
        <v>0.99999999999999989</v>
      </c>
      <c r="AK95" s="66">
        <f>AC95+AE95+AG95+AI95</f>
        <v>1</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1519"/>
      <c r="CF95" s="85"/>
      <c r="CG95" s="85"/>
      <c r="CH95" s="84" t="e">
        <f>CH74+#REF!</f>
        <v>#REF!</v>
      </c>
    </row>
    <row r="96" spans="1:86" ht="17" thickTop="1"/>
    <row r="97" spans="1:50" ht="32" customHeight="1"/>
    <row r="98" spans="1:50" s="31" customFormat="1" ht="34.25" customHeight="1">
      <c r="A98" s="41" t="s">
        <v>88</v>
      </c>
      <c r="B98" s="42"/>
      <c r="T98" s="105"/>
      <c r="U98" s="105"/>
      <c r="V98" s="105"/>
      <c r="W98" s="105"/>
      <c r="X98" s="105"/>
      <c r="Y98" s="41"/>
      <c r="Z98" s="42"/>
      <c r="AR98" s="105"/>
      <c r="AS98" s="105"/>
      <c r="AT98" s="105"/>
      <c r="AU98" s="105"/>
      <c r="AV98" s="105"/>
      <c r="AW98" s="41"/>
      <c r="AX98" s="42"/>
    </row>
    <row r="99" spans="1:50"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row>
    <row r="100" spans="1:50"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9</v>
      </c>
      <c r="P100" s="1501">
        <f>K100*O100</f>
        <v>16335000</v>
      </c>
      <c r="Q100" s="1501"/>
      <c r="R100" s="131"/>
      <c r="S100" s="131"/>
      <c r="T100" s="1501">
        <f>M100*O100</f>
        <v>1620</v>
      </c>
      <c r="U100" s="1501"/>
      <c r="V100" s="1501"/>
      <c r="W100" s="1501"/>
      <c r="Y100" s="11">
        <v>5500</v>
      </c>
      <c r="AA100" s="1">
        <v>5</v>
      </c>
      <c r="AB100" s="1">
        <v>483600</v>
      </c>
      <c r="AC100" s="145">
        <v>1221000</v>
      </c>
    </row>
    <row r="101" spans="1:50" ht="73" customHeight="1">
      <c r="A101" s="1497" t="s">
        <v>93</v>
      </c>
      <c r="B101" s="1497"/>
      <c r="C101" s="1497"/>
      <c r="D101" s="1497"/>
      <c r="E101" s="1502" t="s">
        <v>101</v>
      </c>
      <c r="F101" s="1502"/>
      <c r="G101" s="1502"/>
      <c r="H101" s="1502"/>
      <c r="I101" s="1499">
        <v>280</v>
      </c>
      <c r="J101" s="1499"/>
      <c r="K101" s="1500">
        <f t="shared" ref="K101:K106" si="290">I101*Y101</f>
        <v>1540000</v>
      </c>
      <c r="L101" s="1500"/>
      <c r="M101" s="1499">
        <v>170</v>
      </c>
      <c r="N101" s="1499"/>
      <c r="O101" s="143">
        <v>2</v>
      </c>
      <c r="P101" s="1501">
        <f t="shared" ref="P101:P106" si="291">K101*O101</f>
        <v>3080000</v>
      </c>
      <c r="Q101" s="1501"/>
      <c r="R101" s="131"/>
      <c r="S101" s="131"/>
      <c r="T101" s="1501">
        <f t="shared" ref="T101:T106" si="292">M101*O101</f>
        <v>340</v>
      </c>
      <c r="U101" s="1501"/>
      <c r="V101" s="1501"/>
      <c r="W101" s="1501"/>
      <c r="Y101" s="11">
        <v>5500</v>
      </c>
      <c r="AA101" s="1">
        <v>6</v>
      </c>
      <c r="AB101" s="16">
        <v>5545800</v>
      </c>
      <c r="AC101" s="145">
        <v>17338000</v>
      </c>
    </row>
    <row r="102" spans="1:50" ht="73" customHeight="1">
      <c r="A102" s="1497" t="s">
        <v>94</v>
      </c>
      <c r="B102" s="1497"/>
      <c r="C102" s="1497"/>
      <c r="D102" s="1497"/>
      <c r="E102" s="1502" t="s">
        <v>103</v>
      </c>
      <c r="F102" s="1502"/>
      <c r="G102" s="1502"/>
      <c r="H102" s="1502"/>
      <c r="I102" s="1499">
        <v>220</v>
      </c>
      <c r="J102" s="1499"/>
      <c r="K102" s="1500">
        <f t="shared" si="290"/>
        <v>1210000</v>
      </c>
      <c r="L102" s="1500"/>
      <c r="M102" s="1499">
        <v>160</v>
      </c>
      <c r="N102" s="1499"/>
      <c r="O102" s="143">
        <v>12</v>
      </c>
      <c r="P102" s="1501">
        <f t="shared" si="291"/>
        <v>14520000</v>
      </c>
      <c r="Q102" s="1501"/>
      <c r="R102" s="131"/>
      <c r="S102" s="131"/>
      <c r="T102" s="1501">
        <f t="shared" si="292"/>
        <v>1920</v>
      </c>
      <c r="U102" s="1501"/>
      <c r="V102" s="1501"/>
      <c r="W102" s="1501"/>
      <c r="Y102" s="11">
        <v>5500</v>
      </c>
      <c r="AA102" s="1">
        <v>7</v>
      </c>
      <c r="AB102" s="16">
        <v>7706400</v>
      </c>
      <c r="AC102" s="145">
        <v>35016000</v>
      </c>
    </row>
    <row r="103" spans="1:50" ht="73" customHeight="1">
      <c r="A103" s="1497" t="s">
        <v>96</v>
      </c>
      <c r="B103" s="1497"/>
      <c r="C103" s="1497"/>
      <c r="D103" s="1497"/>
      <c r="E103" s="1502" t="s">
        <v>104</v>
      </c>
      <c r="F103" s="1502"/>
      <c r="G103" s="1502"/>
      <c r="H103" s="1502"/>
      <c r="I103" s="1499">
        <v>180</v>
      </c>
      <c r="J103" s="1499"/>
      <c r="K103" s="1500">
        <f t="shared" si="290"/>
        <v>990000</v>
      </c>
      <c r="L103" s="1500"/>
      <c r="M103" s="1499">
        <v>150</v>
      </c>
      <c r="N103" s="1499"/>
      <c r="O103" s="143">
        <v>8</v>
      </c>
      <c r="P103" s="1501">
        <f t="shared" si="291"/>
        <v>7920000</v>
      </c>
      <c r="Q103" s="1501"/>
      <c r="R103" s="131"/>
      <c r="S103" s="131"/>
      <c r="T103" s="1501">
        <f t="shared" si="292"/>
        <v>1200</v>
      </c>
      <c r="U103" s="1501"/>
      <c r="V103" s="1501"/>
      <c r="W103" s="1501"/>
      <c r="Y103" s="11">
        <v>5500</v>
      </c>
      <c r="AA103" s="1">
        <v>8</v>
      </c>
      <c r="AB103" s="16">
        <f>Q95</f>
        <v>7924800</v>
      </c>
      <c r="AC103" s="145">
        <v>39760000</v>
      </c>
    </row>
    <row r="104" spans="1:50" ht="73" customHeight="1">
      <c r="A104" s="1497" t="s">
        <v>97</v>
      </c>
      <c r="B104" s="1497"/>
      <c r="C104" s="1497"/>
      <c r="D104" s="1497"/>
      <c r="E104" s="1502" t="s">
        <v>105</v>
      </c>
      <c r="F104" s="1502"/>
      <c r="G104" s="1502"/>
      <c r="H104" s="1502"/>
      <c r="I104" s="1499">
        <v>130</v>
      </c>
      <c r="J104" s="1499"/>
      <c r="K104" s="1500">
        <f t="shared" si="290"/>
        <v>715000</v>
      </c>
      <c r="L104" s="1500"/>
      <c r="M104" s="1499">
        <v>140</v>
      </c>
      <c r="N104" s="1499"/>
      <c r="O104" s="143"/>
      <c r="P104" s="1501">
        <f t="shared" si="291"/>
        <v>0</v>
      </c>
      <c r="Q104" s="1501"/>
      <c r="R104" s="131"/>
      <c r="S104" s="131"/>
      <c r="T104" s="1501">
        <f t="shared" si="292"/>
        <v>0</v>
      </c>
      <c r="U104" s="1501"/>
      <c r="V104" s="1501"/>
      <c r="W104" s="1501"/>
      <c r="Y104" s="11">
        <v>5500</v>
      </c>
      <c r="AA104" s="1">
        <v>9</v>
      </c>
      <c r="AC104" s="145"/>
    </row>
    <row r="105" spans="1:50" ht="73" customHeight="1">
      <c r="A105" s="1497" t="s">
        <v>83</v>
      </c>
      <c r="B105" s="1497"/>
      <c r="C105" s="1497"/>
      <c r="D105" s="1497"/>
      <c r="E105" s="1502" t="s">
        <v>106</v>
      </c>
      <c r="F105" s="1502"/>
      <c r="G105" s="1502"/>
      <c r="H105" s="1502"/>
      <c r="I105" s="1499">
        <v>100</v>
      </c>
      <c r="J105" s="1499"/>
      <c r="K105" s="1500">
        <f t="shared" si="290"/>
        <v>550000</v>
      </c>
      <c r="L105" s="1500"/>
      <c r="M105" s="1499">
        <v>120</v>
      </c>
      <c r="N105" s="1499"/>
      <c r="O105" s="143"/>
      <c r="P105" s="1501">
        <f t="shared" si="291"/>
        <v>0</v>
      </c>
      <c r="Q105" s="1501"/>
      <c r="R105" s="131"/>
      <c r="S105" s="131"/>
      <c r="T105" s="1501">
        <f t="shared" si="292"/>
        <v>0</v>
      </c>
      <c r="U105" s="1501"/>
      <c r="V105" s="1501"/>
      <c r="W105" s="1501"/>
      <c r="Y105" s="11">
        <v>5500</v>
      </c>
      <c r="AB105" s="145">
        <f>SUM(AB100:AB104)</f>
        <v>21660600</v>
      </c>
      <c r="AC105" s="16">
        <f>SUM(AC100:AC104)</f>
        <v>93335000</v>
      </c>
    </row>
    <row r="106" spans="1:50" ht="73" customHeight="1" thickBot="1">
      <c r="A106" s="1497" t="s">
        <v>85</v>
      </c>
      <c r="B106" s="1497"/>
      <c r="C106" s="1497"/>
      <c r="D106" s="1497"/>
      <c r="E106" s="1502" t="s">
        <v>107</v>
      </c>
      <c r="F106" s="1502"/>
      <c r="G106" s="1502"/>
      <c r="H106" s="1502"/>
      <c r="I106" s="1499">
        <v>60</v>
      </c>
      <c r="J106" s="1499"/>
      <c r="K106" s="1500">
        <f t="shared" si="290"/>
        <v>330000</v>
      </c>
      <c r="L106" s="1500"/>
      <c r="M106" s="1499">
        <v>95</v>
      </c>
      <c r="N106" s="1499"/>
      <c r="O106" s="143"/>
      <c r="P106" s="1501">
        <f t="shared" si="291"/>
        <v>0</v>
      </c>
      <c r="Q106" s="1501"/>
      <c r="R106" s="131"/>
      <c r="S106" s="131"/>
      <c r="T106" s="1501">
        <f t="shared" si="292"/>
        <v>0</v>
      </c>
      <c r="U106" s="1501"/>
      <c r="V106" s="1501"/>
      <c r="W106" s="1501"/>
      <c r="Y106" s="11">
        <v>5500</v>
      </c>
    </row>
    <row r="107" spans="1:50"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41855000</v>
      </c>
      <c r="Q107" s="1497"/>
      <c r="R107" s="131"/>
      <c r="S107" s="131"/>
      <c r="T107" s="1503">
        <f>SUM(T100:W106)</f>
        <v>5080</v>
      </c>
      <c r="U107" s="1503"/>
      <c r="V107" s="1503"/>
      <c r="W107" s="1503"/>
      <c r="Y107" s="1504">
        <f>P107/T107</f>
        <v>8239.1732283464571</v>
      </c>
      <c r="Z107" s="1505"/>
      <c r="AA107" s="1506"/>
    </row>
    <row r="108" spans="1:50" ht="73" customHeight="1" thickBot="1">
      <c r="A108" s="1488"/>
      <c r="B108" s="1488"/>
      <c r="C108" s="1488"/>
      <c r="D108" s="1488"/>
      <c r="E108" s="1488"/>
      <c r="F108" s="1488"/>
      <c r="G108" s="1488"/>
      <c r="H108" s="1488"/>
      <c r="I108" s="1488"/>
      <c r="J108" s="1488"/>
      <c r="K108" s="1488"/>
      <c r="L108" s="1488"/>
      <c r="M108" s="1488"/>
      <c r="N108" s="1488"/>
      <c r="O108" s="46"/>
      <c r="P108" s="1507">
        <f>Q95/P107</f>
        <v>0.18933938597539124</v>
      </c>
      <c r="Q108" s="1507"/>
      <c r="T108" s="1395"/>
      <c r="U108" s="1395"/>
      <c r="V108" s="1395"/>
      <c r="W108" s="1395"/>
      <c r="Y108" s="1508" t="s">
        <v>109</v>
      </c>
      <c r="Z108" s="1509"/>
      <c r="AA108" s="1510"/>
    </row>
    <row r="109" spans="1:50" ht="32" customHeight="1" thickTop="1"/>
    <row r="110" spans="1:50" ht="32" customHeight="1"/>
    <row r="111" spans="1:50" ht="32" customHeight="1"/>
    <row r="112" spans="1:50" ht="32" customHeight="1"/>
    <row r="113" ht="32" customHeight="1"/>
  </sheetData>
  <mergeCells count="198">
    <mergeCell ref="Y107:AA107"/>
    <mergeCell ref="A108:D108"/>
    <mergeCell ref="E108:H108"/>
    <mergeCell ref="I108:J108"/>
    <mergeCell ref="K108:L108"/>
    <mergeCell ref="M108:N108"/>
    <mergeCell ref="P108:Q108"/>
    <mergeCell ref="T108:W108"/>
    <mergeCell ref="Y108:AA108"/>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T104:W104"/>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T102:W102"/>
    <mergeCell ref="A103:D103"/>
    <mergeCell ref="E103:H103"/>
    <mergeCell ref="I103:J103"/>
    <mergeCell ref="K103:L103"/>
    <mergeCell ref="M103:N103"/>
    <mergeCell ref="P103:Q103"/>
    <mergeCell ref="T103:W103"/>
    <mergeCell ref="A102:D102"/>
    <mergeCell ref="E102:H102"/>
    <mergeCell ref="I102:J102"/>
    <mergeCell ref="K102:L102"/>
    <mergeCell ref="M102:N102"/>
    <mergeCell ref="P102:Q102"/>
    <mergeCell ref="BB93:BC93"/>
    <mergeCell ref="T100:W100"/>
    <mergeCell ref="A101:D101"/>
    <mergeCell ref="E101:H101"/>
    <mergeCell ref="I101:J101"/>
    <mergeCell ref="K101:L101"/>
    <mergeCell ref="M101:N101"/>
    <mergeCell ref="P101:Q101"/>
    <mergeCell ref="T101:W101"/>
    <mergeCell ref="A100:D100"/>
    <mergeCell ref="E100:H100"/>
    <mergeCell ref="I100:J100"/>
    <mergeCell ref="K100:L100"/>
    <mergeCell ref="M100:N100"/>
    <mergeCell ref="P100:Q100"/>
    <mergeCell ref="BX78:CE78"/>
    <mergeCell ref="BJ95:BL95"/>
    <mergeCell ref="CA95:CE95"/>
    <mergeCell ref="A99:D99"/>
    <mergeCell ref="E99:H99"/>
    <mergeCell ref="I99:J99"/>
    <mergeCell ref="K99:L99"/>
    <mergeCell ref="M99:N99"/>
    <mergeCell ref="P99:Q99"/>
    <mergeCell ref="T99:W99"/>
    <mergeCell ref="Y93:AA95"/>
    <mergeCell ref="AB93:AC93"/>
    <mergeCell ref="AD93:AE93"/>
    <mergeCell ref="AF93:AG93"/>
    <mergeCell ref="AH93:AI93"/>
    <mergeCell ref="A93:C95"/>
    <mergeCell ref="D93:E93"/>
    <mergeCell ref="F93:G93"/>
    <mergeCell ref="H93:I93"/>
    <mergeCell ref="J93:K93"/>
    <mergeCell ref="L93:M93"/>
    <mergeCell ref="BY93:BZ93"/>
    <mergeCell ref="AJ93:AK93"/>
    <mergeCell ref="AZ93:BA93"/>
    <mergeCell ref="A45:Q45"/>
    <mergeCell ref="Y45:AO45"/>
    <mergeCell ref="AW45:BO45"/>
    <mergeCell ref="BV45:CH45"/>
    <mergeCell ref="CJ45:CO45"/>
    <mergeCell ref="BV64:BW64"/>
    <mergeCell ref="BD93:BE93"/>
    <mergeCell ref="BF93:BG93"/>
    <mergeCell ref="BH93:BI93"/>
    <mergeCell ref="N93:Q93"/>
    <mergeCell ref="A77:B92"/>
    <mergeCell ref="C77:D77"/>
    <mergeCell ref="G77:P77"/>
    <mergeCell ref="Y77:Z92"/>
    <mergeCell ref="AA77:AB77"/>
    <mergeCell ref="AE77:AN77"/>
    <mergeCell ref="AW77:AX92"/>
    <mergeCell ref="AY77:AZ77"/>
    <mergeCell ref="BC77:BL77"/>
    <mergeCell ref="BV77:BW92"/>
    <mergeCell ref="BY77:CE77"/>
    <mergeCell ref="C78:P78"/>
    <mergeCell ref="AA78:AN78"/>
    <mergeCell ref="AY78:BL78"/>
    <mergeCell ref="CQ64:CU64"/>
    <mergeCell ref="A65:Q65"/>
    <mergeCell ref="Y65:AO65"/>
    <mergeCell ref="AW65:BO65"/>
    <mergeCell ref="BV65:CH65"/>
    <mergeCell ref="CJ65:CO65"/>
    <mergeCell ref="A54:B54"/>
    <mergeCell ref="Y54:Z54"/>
    <mergeCell ref="AW54:AX54"/>
    <mergeCell ref="BV54:BW54"/>
    <mergeCell ref="CQ54:CU54"/>
    <mergeCell ref="A55:Q55"/>
    <mergeCell ref="Y55:AO55"/>
    <mergeCell ref="AW55:BO55"/>
    <mergeCell ref="BV55:CH55"/>
    <mergeCell ref="CJ55:CO55"/>
    <mergeCell ref="A64:B64"/>
    <mergeCell ref="Y64:Z64"/>
    <mergeCell ref="AW64:AX64"/>
    <mergeCell ref="CQ34:CU34"/>
    <mergeCell ref="A35:Q35"/>
    <mergeCell ref="Y35:AO35"/>
    <mergeCell ref="AW35:BO35"/>
    <mergeCell ref="BV35:CH35"/>
    <mergeCell ref="CJ35:CO35"/>
    <mergeCell ref="A44:B44"/>
    <mergeCell ref="Y44:Z44"/>
    <mergeCell ref="AW44:AX44"/>
    <mergeCell ref="BV44:BW44"/>
    <mergeCell ref="CQ44:CU44"/>
    <mergeCell ref="A25:Q25"/>
    <mergeCell ref="Y25:AO25"/>
    <mergeCell ref="AW25:BO25"/>
    <mergeCell ref="BV25:CH25"/>
    <mergeCell ref="CJ25:CO25"/>
    <mergeCell ref="A34:B34"/>
    <mergeCell ref="Y34:Z34"/>
    <mergeCell ref="AW34:AX34"/>
    <mergeCell ref="BV34:BW34"/>
    <mergeCell ref="CQ14:CU14"/>
    <mergeCell ref="A15:Q15"/>
    <mergeCell ref="Y15:AO15"/>
    <mergeCell ref="AW15:BO15"/>
    <mergeCell ref="BV15:CH15"/>
    <mergeCell ref="CJ15:CO15"/>
    <mergeCell ref="A24:B24"/>
    <mergeCell ref="Y24:Z24"/>
    <mergeCell ref="AW24:AX24"/>
    <mergeCell ref="BV24:BW24"/>
    <mergeCell ref="CQ24:CU24"/>
    <mergeCell ref="CJ4:CO4"/>
    <mergeCell ref="A5:Q5"/>
    <mergeCell ref="T5:W5"/>
    <mergeCell ref="Y5:AO5"/>
    <mergeCell ref="AW5:BO5"/>
    <mergeCell ref="BV5:CH5"/>
    <mergeCell ref="CJ5:CO5"/>
    <mergeCell ref="A14:B14"/>
    <mergeCell ref="Y14:Z14"/>
    <mergeCell ref="AW14:AX14"/>
    <mergeCell ref="BV14:BW14"/>
    <mergeCell ref="BV3:CF3"/>
    <mergeCell ref="A4:B4"/>
    <mergeCell ref="E4:K4"/>
    <mergeCell ref="L4:M4"/>
    <mergeCell ref="O4:Q4"/>
    <mergeCell ref="Y4:Z4"/>
    <mergeCell ref="AC4:AI4"/>
    <mergeCell ref="AJ4:AK4"/>
    <mergeCell ref="AM4:AO4"/>
    <mergeCell ref="AW4:AX4"/>
    <mergeCell ref="BV4:BW4"/>
    <mergeCell ref="CB4:CC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350A-2B7B-3D47-AA83-36395FFBBF35}">
  <sheetPr>
    <tabColor rgb="FFFFC000"/>
  </sheetPr>
  <dimension ref="A1:BQ40"/>
  <sheetViews>
    <sheetView topLeftCell="C1" zoomScale="50" workbookViewId="0">
      <selection sqref="A1:XFD38"/>
    </sheetView>
  </sheetViews>
  <sheetFormatPr baseColWidth="10" defaultRowHeight="25"/>
  <cols>
    <col min="1" max="2" width="10.83203125" style="1035"/>
    <col min="3" max="3" width="13.5" style="1035" customWidth="1"/>
    <col min="4" max="4" width="16" style="1035" customWidth="1"/>
    <col min="5" max="5" width="13.5" style="1035" customWidth="1"/>
    <col min="6" max="6" width="15.6640625" style="1035" customWidth="1"/>
    <col min="7" max="9" width="13.5" style="1035" customWidth="1"/>
    <col min="10" max="10" width="17" style="1035" customWidth="1"/>
    <col min="11" max="16" width="13.5" style="1035" customWidth="1"/>
    <col min="17" max="22" width="11" style="1035" customWidth="1"/>
    <col min="23" max="23" width="5.83203125" style="1035" customWidth="1"/>
    <col min="24" max="25" width="10.83203125" style="1035"/>
    <col min="26" max="26" width="13.5" style="1035" customWidth="1"/>
    <col min="27" max="27" width="16" style="1035" customWidth="1"/>
    <col min="28" max="28" width="13.5" style="1035" customWidth="1"/>
    <col min="29" max="29" width="15.6640625" style="1035" customWidth="1"/>
    <col min="30" max="32" width="13.5" style="1035" customWidth="1"/>
    <col min="33" max="33" width="17" style="1035" customWidth="1"/>
    <col min="34" max="39" width="13.5" style="1035" customWidth="1"/>
    <col min="40" max="45" width="11" style="1035" customWidth="1"/>
    <col min="46" max="46" width="4.83203125" style="1035" customWidth="1"/>
    <col min="47" max="48" width="10.83203125" style="1035"/>
    <col min="49" max="49" width="13.5" style="1035" customWidth="1"/>
    <col min="50" max="50" width="15.1640625" style="1035" customWidth="1"/>
    <col min="51" max="51" width="13.5" style="1035" customWidth="1"/>
    <col min="52" max="52" width="16" style="1035" customWidth="1"/>
    <col min="53" max="55" width="13.5" style="1035" customWidth="1"/>
    <col min="56" max="56" width="17" style="1035" customWidth="1"/>
    <col min="57" max="62" width="13.5" style="1035" customWidth="1"/>
    <col min="63" max="68" width="11" style="1035" customWidth="1"/>
    <col min="69" max="16384" width="10.83203125" style="1035"/>
  </cols>
  <sheetData>
    <row r="1" spans="1:68" ht="43" customHeight="1">
      <c r="A1" s="789" t="s">
        <v>730</v>
      </c>
    </row>
    <row r="2" spans="1:68" ht="66" customHeight="1">
      <c r="A2" s="1538">
        <v>43646</v>
      </c>
      <c r="B2" s="1539"/>
      <c r="C2" s="1539"/>
      <c r="D2" s="1539"/>
      <c r="E2" s="1539"/>
      <c r="F2" s="1539"/>
      <c r="G2" s="1539"/>
      <c r="H2" s="1539"/>
      <c r="I2" s="1539"/>
      <c r="J2" s="1539"/>
      <c r="K2" s="1539"/>
      <c r="L2" s="1539"/>
      <c r="M2" s="1539"/>
      <c r="N2" s="1539"/>
      <c r="O2" s="1539"/>
      <c r="P2" s="1539"/>
      <c r="Q2" s="1539"/>
      <c r="R2" s="1539"/>
      <c r="S2" s="1539"/>
      <c r="T2" s="1539"/>
      <c r="U2" s="1539"/>
      <c r="V2" s="1540"/>
      <c r="X2" s="1538">
        <v>44012</v>
      </c>
      <c r="Y2" s="1539"/>
      <c r="Z2" s="1539"/>
      <c r="AA2" s="1539"/>
      <c r="AB2" s="1539"/>
      <c r="AC2" s="1539"/>
      <c r="AD2" s="1539"/>
      <c r="AE2" s="1539"/>
      <c r="AF2" s="1539"/>
      <c r="AG2" s="1539"/>
      <c r="AH2" s="1539"/>
      <c r="AI2" s="1539"/>
      <c r="AJ2" s="1539"/>
      <c r="AK2" s="1539"/>
      <c r="AL2" s="1539"/>
      <c r="AM2" s="1539"/>
      <c r="AN2" s="1539"/>
      <c r="AO2" s="1539"/>
      <c r="AP2" s="1539"/>
      <c r="AQ2" s="1539"/>
      <c r="AR2" s="1539"/>
      <c r="AS2" s="1540"/>
      <c r="AU2" s="1538">
        <v>44377</v>
      </c>
      <c r="AV2" s="1539"/>
      <c r="AW2" s="1539"/>
      <c r="AX2" s="1539"/>
      <c r="AY2" s="1539"/>
      <c r="AZ2" s="1539"/>
      <c r="BA2" s="1539"/>
      <c r="BB2" s="1539"/>
      <c r="BC2" s="1539"/>
      <c r="BD2" s="1539"/>
      <c r="BE2" s="1539"/>
      <c r="BF2" s="1539"/>
      <c r="BG2" s="1539"/>
      <c r="BH2" s="1539"/>
      <c r="BI2" s="1539"/>
      <c r="BJ2" s="1539"/>
      <c r="BK2" s="1539"/>
      <c r="BL2" s="1539"/>
      <c r="BM2" s="1539"/>
      <c r="BN2" s="1539"/>
      <c r="BO2" s="1539"/>
      <c r="BP2" s="1540"/>
    </row>
    <row r="3" spans="1:68">
      <c r="A3" s="1036" t="s">
        <v>13</v>
      </c>
      <c r="B3" s="1036" t="s">
        <v>666</v>
      </c>
      <c r="C3" s="1036" t="s">
        <v>1</v>
      </c>
      <c r="D3" s="1036" t="s">
        <v>39</v>
      </c>
      <c r="E3" s="1036" t="s">
        <v>40</v>
      </c>
      <c r="F3" s="1036" t="s">
        <v>37</v>
      </c>
      <c r="G3" s="1036" t="s">
        <v>38</v>
      </c>
      <c r="H3" s="1036" t="s">
        <v>127</v>
      </c>
      <c r="I3" s="1036" t="s">
        <v>478</v>
      </c>
      <c r="J3" s="1036" t="s">
        <v>126</v>
      </c>
      <c r="K3" s="1036" t="s">
        <v>77</v>
      </c>
      <c r="L3" s="1037" t="s">
        <v>613</v>
      </c>
      <c r="M3" s="1037" t="s">
        <v>491</v>
      </c>
      <c r="N3" s="1037" t="s">
        <v>490</v>
      </c>
      <c r="O3" s="1037" t="s">
        <v>668</v>
      </c>
      <c r="P3" s="1036" t="s">
        <v>128</v>
      </c>
      <c r="Q3" s="1038" t="s">
        <v>172</v>
      </c>
      <c r="R3" s="1039" t="s">
        <v>173</v>
      </c>
      <c r="S3" s="1040" t="s">
        <v>174</v>
      </c>
      <c r="T3" s="1040" t="s">
        <v>175</v>
      </c>
      <c r="U3" s="1040" t="s">
        <v>176</v>
      </c>
      <c r="V3" s="1040" t="s">
        <v>184</v>
      </c>
      <c r="X3" s="1036" t="s">
        <v>13</v>
      </c>
      <c r="Y3" s="1036" t="s">
        <v>666</v>
      </c>
      <c r="Z3" s="1036" t="s">
        <v>1</v>
      </c>
      <c r="AA3" s="1036" t="s">
        <v>39</v>
      </c>
      <c r="AB3" s="1036" t="s">
        <v>40</v>
      </c>
      <c r="AC3" s="1036" t="s">
        <v>37</v>
      </c>
      <c r="AD3" s="1036" t="s">
        <v>38</v>
      </c>
      <c r="AE3" s="1036" t="s">
        <v>127</v>
      </c>
      <c r="AF3" s="1036" t="s">
        <v>478</v>
      </c>
      <c r="AG3" s="1036" t="s">
        <v>126</v>
      </c>
      <c r="AH3" s="1036" t="s">
        <v>77</v>
      </c>
      <c r="AI3" s="1037" t="s">
        <v>613</v>
      </c>
      <c r="AJ3" s="1037" t="s">
        <v>491</v>
      </c>
      <c r="AK3" s="1037" t="s">
        <v>490</v>
      </c>
      <c r="AL3" s="1037" t="s">
        <v>668</v>
      </c>
      <c r="AM3" s="1036" t="s">
        <v>128</v>
      </c>
      <c r="AN3" s="1038" t="s">
        <v>172</v>
      </c>
      <c r="AO3" s="1039" t="s">
        <v>173</v>
      </c>
      <c r="AP3" s="1040" t="s">
        <v>174</v>
      </c>
      <c r="AQ3" s="1040" t="s">
        <v>175</v>
      </c>
      <c r="AR3" s="1040" t="s">
        <v>176</v>
      </c>
      <c r="AS3" s="1040" t="s">
        <v>184</v>
      </c>
      <c r="AU3" s="1036" t="s">
        <v>13</v>
      </c>
      <c r="AV3" s="1036" t="s">
        <v>666</v>
      </c>
      <c r="AW3" s="1036" t="s">
        <v>1</v>
      </c>
      <c r="AX3" s="1036" t="s">
        <v>39</v>
      </c>
      <c r="AY3" s="1036" t="s">
        <v>40</v>
      </c>
      <c r="AZ3" s="1036" t="s">
        <v>37</v>
      </c>
      <c r="BA3" s="1036" t="s">
        <v>38</v>
      </c>
      <c r="BB3" s="1036" t="s">
        <v>127</v>
      </c>
      <c r="BC3" s="1036" t="s">
        <v>478</v>
      </c>
      <c r="BD3" s="1036" t="s">
        <v>126</v>
      </c>
      <c r="BE3" s="1036" t="s">
        <v>77</v>
      </c>
      <c r="BF3" s="1037" t="s">
        <v>613</v>
      </c>
      <c r="BG3" s="1037" t="s">
        <v>491</v>
      </c>
      <c r="BH3" s="1037" t="s">
        <v>490</v>
      </c>
      <c r="BI3" s="1037" t="s">
        <v>668</v>
      </c>
      <c r="BJ3" s="1036" t="s">
        <v>128</v>
      </c>
      <c r="BK3" s="1038" t="s">
        <v>172</v>
      </c>
      <c r="BL3" s="1039" t="s">
        <v>173</v>
      </c>
      <c r="BM3" s="1040" t="s">
        <v>174</v>
      </c>
      <c r="BN3" s="1040" t="s">
        <v>175</v>
      </c>
      <c r="BO3" s="1040" t="s">
        <v>176</v>
      </c>
      <c r="BP3" s="1040" t="s">
        <v>184</v>
      </c>
    </row>
    <row r="4" spans="1:68" ht="34" customHeight="1">
      <c r="A4" s="1041">
        <v>1</v>
      </c>
      <c r="B4" s="1083" t="s">
        <v>11</v>
      </c>
      <c r="C4" s="1078">
        <v>217</v>
      </c>
      <c r="D4" s="1079">
        <v>655350</v>
      </c>
      <c r="E4" s="1079">
        <f t="shared" ref="E4:E34" si="0">D4/C4</f>
        <v>3020.0460829493086</v>
      </c>
      <c r="F4" s="1079">
        <v>331800</v>
      </c>
      <c r="G4" s="1079">
        <f t="shared" ref="G4:G34" si="1">F4/C4</f>
        <v>1529.0322580645161</v>
      </c>
      <c r="H4" s="1079">
        <v>26950</v>
      </c>
      <c r="I4" s="1079"/>
      <c r="J4" s="1078">
        <f t="shared" ref="J4:J34" si="2">D4+F4+H4</f>
        <v>1014100</v>
      </c>
      <c r="K4" s="1080">
        <f>J4/C4</f>
        <v>4673.2718894009213</v>
      </c>
      <c r="L4" s="1084"/>
      <c r="M4" s="1084"/>
      <c r="N4" s="1084"/>
      <c r="O4" s="1081">
        <v>151</v>
      </c>
      <c r="P4" s="1082">
        <f>J4/O4</f>
        <v>6715.8940397350989</v>
      </c>
      <c r="Q4" s="1087">
        <v>19.600000000000001</v>
      </c>
      <c r="R4" s="1089">
        <v>21.2</v>
      </c>
      <c r="S4" s="1044">
        <v>2</v>
      </c>
      <c r="T4" s="1045">
        <v>4</v>
      </c>
      <c r="U4" s="1045">
        <v>4</v>
      </c>
      <c r="V4" s="1046">
        <f t="shared" ref="V4:V27" si="3">SUM(S4:U4)/3</f>
        <v>3.3333333333333335</v>
      </c>
      <c r="X4" s="1041">
        <v>1</v>
      </c>
      <c r="Y4" s="1036" t="s">
        <v>670</v>
      </c>
      <c r="Z4" s="371">
        <v>52</v>
      </c>
      <c r="AA4" s="372">
        <v>165300</v>
      </c>
      <c r="AB4" s="372">
        <f t="shared" ref="AB4:AB34" si="4">AA4/Z4</f>
        <v>3178.8461538461538</v>
      </c>
      <c r="AC4" s="372">
        <v>88400</v>
      </c>
      <c r="AD4" s="373">
        <f t="shared" ref="AD4:AD34" si="5">AC4/Z4</f>
        <v>1700</v>
      </c>
      <c r="AE4" s="373"/>
      <c r="AF4" s="373"/>
      <c r="AG4" s="101">
        <f>AA4+AC4+AE4+AF4</f>
        <v>253700</v>
      </c>
      <c r="AH4" s="372">
        <f>AG4/Z4</f>
        <v>4878.8461538461543</v>
      </c>
      <c r="AI4" s="1042"/>
      <c r="AJ4" s="1042"/>
      <c r="AK4" s="1042"/>
      <c r="AL4" s="1042">
        <f>AI4+AJ4+AK4</f>
        <v>0</v>
      </c>
      <c r="AM4" s="366" t="e">
        <f>AG4/AL4</f>
        <v>#DIV/0!</v>
      </c>
      <c r="AN4" s="1047">
        <v>18.600000000000001</v>
      </c>
      <c r="AO4" s="1047">
        <v>23.8</v>
      </c>
      <c r="AP4" s="1048">
        <v>1</v>
      </c>
      <c r="AQ4" s="1048">
        <v>1</v>
      </c>
      <c r="AR4" s="1048">
        <v>1</v>
      </c>
      <c r="AS4" s="1046">
        <f t="shared" ref="AS4:AS27" si="6">SUM(AP4:AR4)/3</f>
        <v>1</v>
      </c>
      <c r="AU4" s="1041">
        <v>1</v>
      </c>
      <c r="AV4" s="1036" t="s">
        <v>7</v>
      </c>
      <c r="AW4" s="371">
        <v>268</v>
      </c>
      <c r="AX4" s="372">
        <v>740050</v>
      </c>
      <c r="AY4" s="372">
        <f t="shared" ref="AY4:AY34" si="7">AX4/AW4</f>
        <v>2761.3805970149256</v>
      </c>
      <c r="AZ4" s="1050">
        <v>438750</v>
      </c>
      <c r="BA4" s="373">
        <f t="shared" ref="BA4:BA34" si="8">AZ4/AW4</f>
        <v>1637.1268656716418</v>
      </c>
      <c r="BB4" s="373">
        <v>37290</v>
      </c>
      <c r="BC4" s="373"/>
      <c r="BD4" s="101">
        <f>AX4+AZ4+BB4+BC4</f>
        <v>1216090</v>
      </c>
      <c r="BE4" s="374">
        <f t="shared" ref="BE4:BE34" si="9">BD4/AW4</f>
        <v>4537.6492537313434</v>
      </c>
      <c r="BF4" s="1043">
        <v>105</v>
      </c>
      <c r="BG4" s="1043">
        <v>32</v>
      </c>
      <c r="BH4" s="1043">
        <v>0</v>
      </c>
      <c r="BI4" s="1043">
        <f t="shared" ref="BI4:BI9" si="10">SUM(BF4:BH4)</f>
        <v>137</v>
      </c>
      <c r="BJ4" s="366">
        <f>BD4/BI4</f>
        <v>8876.5693430656938</v>
      </c>
      <c r="BK4" s="1047">
        <v>21.1</v>
      </c>
      <c r="BL4" s="1047">
        <v>32.299999999999997</v>
      </c>
      <c r="BM4" s="1051">
        <v>5</v>
      </c>
      <c r="BN4" s="1052">
        <v>3</v>
      </c>
      <c r="BO4" s="1052">
        <v>3</v>
      </c>
      <c r="BP4" s="1046">
        <f t="shared" ref="BP4:BP27" si="11">SUM(BM4:BO4)/3</f>
        <v>3.6666666666666665</v>
      </c>
    </row>
    <row r="5" spans="1:68" ht="34" customHeight="1">
      <c r="A5" s="1041">
        <v>2</v>
      </c>
      <c r="B5" s="1049" t="s">
        <v>669</v>
      </c>
      <c r="C5" s="371">
        <v>279</v>
      </c>
      <c r="D5" s="372">
        <v>753250</v>
      </c>
      <c r="E5" s="372">
        <f t="shared" si="0"/>
        <v>2699.820788530466</v>
      </c>
      <c r="F5" s="372">
        <v>387100</v>
      </c>
      <c r="G5" s="373">
        <f t="shared" si="1"/>
        <v>1387.4551971326164</v>
      </c>
      <c r="H5" s="373">
        <v>12100</v>
      </c>
      <c r="I5" s="373"/>
      <c r="J5" s="101">
        <f t="shared" si="2"/>
        <v>1152450</v>
      </c>
      <c r="K5" s="374">
        <f>J5/C5</f>
        <v>4130.6451612903229</v>
      </c>
      <c r="L5" s="1042"/>
      <c r="M5" s="1042"/>
      <c r="N5" s="1042"/>
      <c r="O5" s="1043">
        <v>151</v>
      </c>
      <c r="P5" s="366">
        <f t="shared" ref="P5:P10" si="12">J5/O5</f>
        <v>7632.1192052980132</v>
      </c>
      <c r="Q5" s="1053">
        <v>17</v>
      </c>
      <c r="R5" s="1053">
        <v>22.9</v>
      </c>
      <c r="S5" s="1045">
        <v>4</v>
      </c>
      <c r="T5" s="1052">
        <v>3</v>
      </c>
      <c r="U5" s="1044">
        <v>2</v>
      </c>
      <c r="V5" s="1046">
        <f t="shared" si="3"/>
        <v>3</v>
      </c>
      <c r="X5" s="1041">
        <v>2</v>
      </c>
      <c r="Y5" s="1036" t="s">
        <v>7</v>
      </c>
      <c r="Z5" s="371">
        <v>198</v>
      </c>
      <c r="AA5" s="372">
        <v>482100</v>
      </c>
      <c r="AB5" s="372">
        <f t="shared" si="4"/>
        <v>2434.848484848485</v>
      </c>
      <c r="AC5" s="372">
        <v>297350</v>
      </c>
      <c r="AD5" s="373">
        <f t="shared" si="5"/>
        <v>1501.7676767676767</v>
      </c>
      <c r="AE5" s="373">
        <v>8250</v>
      </c>
      <c r="AF5" s="373"/>
      <c r="AG5" s="101">
        <f t="shared" ref="AG5:AG34" si="13">AA5+AC5+AE5+AF5</f>
        <v>787700</v>
      </c>
      <c r="AH5" s="372">
        <f t="shared" ref="AH5:AH10" si="14">AG5/Z5</f>
        <v>3978.2828282828282</v>
      </c>
      <c r="AI5" s="1042"/>
      <c r="AJ5" s="1042"/>
      <c r="AK5" s="1042"/>
      <c r="AL5" s="1042">
        <f t="shared" ref="AL5:AL27" si="15">AI5+AJ5+AK5</f>
        <v>0</v>
      </c>
      <c r="AM5" s="366" t="e">
        <f t="shared" ref="AM5:AM10" si="16">AG5/AL5</f>
        <v>#DIV/0!</v>
      </c>
      <c r="AN5" s="1047">
        <v>13.9</v>
      </c>
      <c r="AO5" s="1047">
        <v>24.2</v>
      </c>
      <c r="AP5" s="1044">
        <v>2</v>
      </c>
      <c r="AQ5" s="1045">
        <v>4</v>
      </c>
      <c r="AR5" s="1045">
        <v>4</v>
      </c>
      <c r="AS5" s="1046">
        <f t="shared" si="6"/>
        <v>3.3333333333333335</v>
      </c>
      <c r="AU5" s="1041">
        <v>2</v>
      </c>
      <c r="AV5" s="1036" t="s">
        <v>8</v>
      </c>
      <c r="AW5" s="371">
        <v>372</v>
      </c>
      <c r="AX5" s="372">
        <v>945550</v>
      </c>
      <c r="AY5" s="372">
        <f t="shared" si="7"/>
        <v>2541.8010752688174</v>
      </c>
      <c r="AZ5" s="1050">
        <v>505800</v>
      </c>
      <c r="BA5" s="373">
        <f t="shared" si="8"/>
        <v>1359.6774193548388</v>
      </c>
      <c r="BB5" s="373">
        <v>27940</v>
      </c>
      <c r="BC5" s="373"/>
      <c r="BD5" s="101">
        <f t="shared" ref="BD5:BD34" si="17">AX5+AZ5+BB5+BC5</f>
        <v>1479290</v>
      </c>
      <c r="BE5" s="374">
        <f t="shared" si="9"/>
        <v>3976.5860215053763</v>
      </c>
      <c r="BF5" s="1043">
        <v>106.25</v>
      </c>
      <c r="BG5" s="1043">
        <v>33</v>
      </c>
      <c r="BH5" s="1043">
        <v>0</v>
      </c>
      <c r="BI5" s="1043">
        <f t="shared" si="10"/>
        <v>139.25</v>
      </c>
      <c r="BJ5" s="366">
        <f t="shared" ref="BJ5:BJ10" si="18">BD5/BI5</f>
        <v>10623.267504488331</v>
      </c>
      <c r="BK5" s="1047">
        <v>22.8</v>
      </c>
      <c r="BL5" s="1047">
        <v>28.8</v>
      </c>
      <c r="BM5" s="1052">
        <v>3</v>
      </c>
      <c r="BN5" s="1052">
        <v>3</v>
      </c>
      <c r="BO5" s="1052">
        <v>3</v>
      </c>
      <c r="BP5" s="1046">
        <f t="shared" si="11"/>
        <v>3</v>
      </c>
    </row>
    <row r="6" spans="1:68" ht="34" customHeight="1">
      <c r="A6" s="1041">
        <v>3</v>
      </c>
      <c r="B6" s="1036" t="s">
        <v>670</v>
      </c>
      <c r="C6" s="371">
        <v>154</v>
      </c>
      <c r="D6" s="372">
        <v>408400</v>
      </c>
      <c r="E6" s="372">
        <f t="shared" si="0"/>
        <v>2651.9480519480521</v>
      </c>
      <c r="F6" s="372">
        <v>253650</v>
      </c>
      <c r="G6" s="373">
        <f t="shared" si="1"/>
        <v>1647.077922077922</v>
      </c>
      <c r="H6" s="373">
        <v>5500</v>
      </c>
      <c r="I6" s="373"/>
      <c r="J6" s="101">
        <f t="shared" si="2"/>
        <v>667550</v>
      </c>
      <c r="K6" s="374">
        <f>J6/C6</f>
        <v>4334.7402597402597</v>
      </c>
      <c r="L6" s="1042"/>
      <c r="M6" s="1042"/>
      <c r="N6" s="1042"/>
      <c r="O6" s="1043">
        <v>145</v>
      </c>
      <c r="P6" s="366">
        <f t="shared" si="12"/>
        <v>4603.7931034482763</v>
      </c>
      <c r="Q6" s="1053">
        <v>17.7</v>
      </c>
      <c r="R6" s="1053">
        <v>23.9</v>
      </c>
      <c r="S6" s="1045">
        <v>4</v>
      </c>
      <c r="T6" s="1045">
        <v>4</v>
      </c>
      <c r="U6" s="1045">
        <v>4</v>
      </c>
      <c r="V6" s="1046">
        <f t="shared" si="3"/>
        <v>4</v>
      </c>
      <c r="X6" s="1041">
        <v>3</v>
      </c>
      <c r="Y6" s="1036" t="s">
        <v>8</v>
      </c>
      <c r="Z6" s="371">
        <v>275</v>
      </c>
      <c r="AA6" s="372">
        <v>670500</v>
      </c>
      <c r="AB6" s="372">
        <f t="shared" si="4"/>
        <v>2438.181818181818</v>
      </c>
      <c r="AC6" s="372">
        <v>390650</v>
      </c>
      <c r="AD6" s="373">
        <f t="shared" si="5"/>
        <v>1420.5454545454545</v>
      </c>
      <c r="AE6" s="373">
        <v>4950</v>
      </c>
      <c r="AF6" s="373"/>
      <c r="AG6" s="101">
        <f t="shared" si="13"/>
        <v>1066100</v>
      </c>
      <c r="AH6" s="372">
        <f t="shared" si="14"/>
        <v>3876.7272727272725</v>
      </c>
      <c r="AI6" s="1042"/>
      <c r="AJ6" s="1042"/>
      <c r="AK6" s="1042"/>
      <c r="AL6" s="1042">
        <f t="shared" si="15"/>
        <v>0</v>
      </c>
      <c r="AM6" s="366" t="e">
        <f t="shared" si="16"/>
        <v>#DIV/0!</v>
      </c>
      <c r="AN6" s="1047">
        <v>15.2</v>
      </c>
      <c r="AO6" s="1047">
        <v>29.6</v>
      </c>
      <c r="AP6" s="1051">
        <v>5</v>
      </c>
      <c r="AQ6" s="1052">
        <v>3</v>
      </c>
      <c r="AR6" s="1052">
        <v>3</v>
      </c>
      <c r="AS6" s="1046">
        <f t="shared" si="6"/>
        <v>3.6666666666666665</v>
      </c>
      <c r="AU6" s="1041">
        <v>3</v>
      </c>
      <c r="AV6" s="1036" t="s">
        <v>9</v>
      </c>
      <c r="AW6" s="371">
        <v>331</v>
      </c>
      <c r="AX6" s="372">
        <v>1059750</v>
      </c>
      <c r="AY6" s="372">
        <f t="shared" si="7"/>
        <v>3201.6616314199396</v>
      </c>
      <c r="AZ6" s="1050">
        <v>545500</v>
      </c>
      <c r="BA6" s="373">
        <f t="shared" si="8"/>
        <v>1648.0362537764349</v>
      </c>
      <c r="BB6" s="373">
        <v>17710</v>
      </c>
      <c r="BC6" s="373"/>
      <c r="BD6" s="101">
        <f t="shared" si="17"/>
        <v>1622960</v>
      </c>
      <c r="BE6" s="374">
        <f t="shared" si="9"/>
        <v>4903.2024169184288</v>
      </c>
      <c r="BF6" s="1043">
        <v>107.5</v>
      </c>
      <c r="BG6" s="1043">
        <v>32.5</v>
      </c>
      <c r="BH6" s="1043">
        <v>22</v>
      </c>
      <c r="BI6" s="1043">
        <f t="shared" si="10"/>
        <v>162</v>
      </c>
      <c r="BJ6" s="366">
        <f t="shared" si="18"/>
        <v>10018.271604938273</v>
      </c>
      <c r="BK6" s="1047">
        <v>22.8</v>
      </c>
      <c r="BL6" s="1053">
        <v>30</v>
      </c>
      <c r="BM6" s="1052">
        <v>3</v>
      </c>
      <c r="BN6" s="1052">
        <v>3</v>
      </c>
      <c r="BO6" s="1052">
        <v>3</v>
      </c>
      <c r="BP6" s="1046">
        <f t="shared" si="11"/>
        <v>3</v>
      </c>
    </row>
    <row r="7" spans="1:68" ht="34" customHeight="1">
      <c r="A7" s="1041">
        <v>4</v>
      </c>
      <c r="B7" s="1036" t="s">
        <v>7</v>
      </c>
      <c r="C7" s="371">
        <v>201</v>
      </c>
      <c r="D7" s="372">
        <v>483850</v>
      </c>
      <c r="E7" s="372">
        <f t="shared" si="0"/>
        <v>2407.2139303482586</v>
      </c>
      <c r="F7" s="372">
        <v>319300</v>
      </c>
      <c r="G7" s="373">
        <f t="shared" si="1"/>
        <v>1588.5572139303483</v>
      </c>
      <c r="H7" s="373">
        <v>4950</v>
      </c>
      <c r="I7" s="373"/>
      <c r="J7" s="101">
        <f t="shared" si="2"/>
        <v>808100</v>
      </c>
      <c r="K7" s="374">
        <f>J7/C7</f>
        <v>4020.3980099502487</v>
      </c>
      <c r="L7" s="1042"/>
      <c r="M7" s="1042"/>
      <c r="N7" s="1042"/>
      <c r="O7" s="1043">
        <v>145</v>
      </c>
      <c r="P7" s="366">
        <f t="shared" si="12"/>
        <v>5573.1034482758623</v>
      </c>
      <c r="Q7" s="1053">
        <v>18.2</v>
      </c>
      <c r="R7" s="1053">
        <v>24.8</v>
      </c>
      <c r="S7" s="1045">
        <v>4</v>
      </c>
      <c r="T7" s="1045">
        <v>4</v>
      </c>
      <c r="U7" s="1045">
        <v>4</v>
      </c>
      <c r="V7" s="1046">
        <f t="shared" si="3"/>
        <v>4</v>
      </c>
      <c r="X7" s="1041">
        <v>4</v>
      </c>
      <c r="Y7" s="1036" t="s">
        <v>9</v>
      </c>
      <c r="Z7" s="371">
        <v>193</v>
      </c>
      <c r="AA7" s="372">
        <v>435200</v>
      </c>
      <c r="AB7" s="372">
        <f t="shared" si="4"/>
        <v>2254.9222797927459</v>
      </c>
      <c r="AC7" s="372">
        <v>266750</v>
      </c>
      <c r="AD7" s="373">
        <f t="shared" si="5"/>
        <v>1382.1243523316061</v>
      </c>
      <c r="AE7" s="373">
        <v>5500</v>
      </c>
      <c r="AF7" s="373"/>
      <c r="AG7" s="101">
        <f t="shared" si="13"/>
        <v>707450</v>
      </c>
      <c r="AH7" s="372">
        <f t="shared" si="14"/>
        <v>3665.5440414507771</v>
      </c>
      <c r="AI7" s="1042"/>
      <c r="AJ7" s="1042"/>
      <c r="AK7" s="1042"/>
      <c r="AL7" s="1042">
        <f t="shared" si="15"/>
        <v>0</v>
      </c>
      <c r="AM7" s="366" t="e">
        <f t="shared" si="16"/>
        <v>#DIV/0!</v>
      </c>
      <c r="AN7" s="1047">
        <v>18.2</v>
      </c>
      <c r="AO7" s="1047">
        <v>28.9</v>
      </c>
      <c r="AP7" s="1052">
        <v>3</v>
      </c>
      <c r="AQ7" s="1052">
        <v>3</v>
      </c>
      <c r="AR7" s="1052">
        <v>3</v>
      </c>
      <c r="AS7" s="1046">
        <f t="shared" si="6"/>
        <v>3</v>
      </c>
      <c r="AU7" s="1041">
        <v>4</v>
      </c>
      <c r="AV7" s="1036" t="s">
        <v>10</v>
      </c>
      <c r="AW7" s="371">
        <v>463</v>
      </c>
      <c r="AX7" s="372">
        <v>1273500</v>
      </c>
      <c r="AY7" s="372">
        <f t="shared" si="7"/>
        <v>2750.5399568034559</v>
      </c>
      <c r="AZ7" s="1050">
        <v>696600</v>
      </c>
      <c r="BA7" s="373">
        <f t="shared" si="8"/>
        <v>1504.5356371490282</v>
      </c>
      <c r="BB7" s="373">
        <v>39380</v>
      </c>
      <c r="BC7" s="373"/>
      <c r="BD7" s="101">
        <f t="shared" si="17"/>
        <v>2009480</v>
      </c>
      <c r="BE7" s="374">
        <f t="shared" si="9"/>
        <v>4340.1295896328293</v>
      </c>
      <c r="BF7" s="1043">
        <v>125</v>
      </c>
      <c r="BG7" s="1043">
        <v>27</v>
      </c>
      <c r="BH7" s="1043">
        <v>46.75</v>
      </c>
      <c r="BI7" s="1043">
        <f t="shared" si="10"/>
        <v>198.75</v>
      </c>
      <c r="BJ7" s="366">
        <f t="shared" si="18"/>
        <v>10110.591194968554</v>
      </c>
      <c r="BK7" s="1054">
        <v>21.9</v>
      </c>
      <c r="BL7" s="1047">
        <v>29.5</v>
      </c>
      <c r="BM7" s="1052">
        <v>3</v>
      </c>
      <c r="BN7" s="1052">
        <v>3</v>
      </c>
      <c r="BO7" s="1052">
        <v>3</v>
      </c>
      <c r="BP7" s="1046">
        <f t="shared" si="11"/>
        <v>3</v>
      </c>
    </row>
    <row r="8" spans="1:68" ht="34" customHeight="1">
      <c r="A8" s="1041">
        <v>5</v>
      </c>
      <c r="B8" s="1036" t="s">
        <v>8</v>
      </c>
      <c r="C8" s="371">
        <v>264</v>
      </c>
      <c r="D8" s="372">
        <v>712150</v>
      </c>
      <c r="E8" s="372">
        <f t="shared" si="0"/>
        <v>2697.537878787879</v>
      </c>
      <c r="F8" s="372">
        <v>379450</v>
      </c>
      <c r="G8" s="373">
        <f t="shared" si="1"/>
        <v>1437.310606060606</v>
      </c>
      <c r="H8" s="373">
        <v>3850</v>
      </c>
      <c r="I8" s="373"/>
      <c r="J8" s="101">
        <f t="shared" si="2"/>
        <v>1095450</v>
      </c>
      <c r="K8" s="374">
        <f t="shared" ref="K8:K17" si="19">J8/C8</f>
        <v>4149.431818181818</v>
      </c>
      <c r="L8" s="1042"/>
      <c r="M8" s="1042"/>
      <c r="N8" s="1042"/>
      <c r="O8" s="1043">
        <v>145</v>
      </c>
      <c r="P8" s="366">
        <f t="shared" si="12"/>
        <v>7554.8275862068967</v>
      </c>
      <c r="Q8" s="1053">
        <v>18</v>
      </c>
      <c r="R8" s="1053">
        <v>27.4</v>
      </c>
      <c r="S8" s="1051">
        <v>5</v>
      </c>
      <c r="T8" s="1051">
        <v>5</v>
      </c>
      <c r="U8" s="1045">
        <v>4</v>
      </c>
      <c r="V8" s="1046">
        <f t="shared" si="3"/>
        <v>4.666666666666667</v>
      </c>
      <c r="X8" s="1041">
        <v>5</v>
      </c>
      <c r="Y8" s="1036" t="s">
        <v>10</v>
      </c>
      <c r="Z8" s="371">
        <v>264</v>
      </c>
      <c r="AA8" s="372">
        <v>768450</v>
      </c>
      <c r="AB8" s="372">
        <f t="shared" si="4"/>
        <v>2910.7954545454545</v>
      </c>
      <c r="AC8" s="372">
        <v>439150</v>
      </c>
      <c r="AD8" s="373">
        <f t="shared" si="5"/>
        <v>1663.4469696969697</v>
      </c>
      <c r="AE8" s="373">
        <v>22550</v>
      </c>
      <c r="AF8" s="373"/>
      <c r="AG8" s="101">
        <f t="shared" si="13"/>
        <v>1230150</v>
      </c>
      <c r="AH8" s="372">
        <f t="shared" si="14"/>
        <v>4659.659090909091</v>
      </c>
      <c r="AI8" s="1042"/>
      <c r="AJ8" s="1042"/>
      <c r="AK8" s="1042"/>
      <c r="AL8" s="1042">
        <f t="shared" si="15"/>
        <v>0</v>
      </c>
      <c r="AM8" s="366" t="e">
        <f t="shared" si="16"/>
        <v>#DIV/0!</v>
      </c>
      <c r="AN8" s="1054">
        <v>19.5</v>
      </c>
      <c r="AO8" s="1047">
        <v>30.5</v>
      </c>
      <c r="AP8" s="1052">
        <v>3</v>
      </c>
      <c r="AQ8" s="1052">
        <v>3</v>
      </c>
      <c r="AR8" s="1052">
        <v>3</v>
      </c>
      <c r="AS8" s="1046">
        <f t="shared" si="6"/>
        <v>3</v>
      </c>
      <c r="AU8" s="1041">
        <v>5</v>
      </c>
      <c r="AV8" s="1077" t="s">
        <v>11</v>
      </c>
      <c r="AW8" s="1078">
        <v>642</v>
      </c>
      <c r="AX8" s="1079">
        <v>1983800</v>
      </c>
      <c r="AY8" s="1079">
        <f t="shared" si="7"/>
        <v>3090.031152647975</v>
      </c>
      <c r="AZ8" s="1086">
        <v>1108450</v>
      </c>
      <c r="BA8" s="1079">
        <f t="shared" si="8"/>
        <v>1726.5576323987539</v>
      </c>
      <c r="BB8" s="1079">
        <v>66440</v>
      </c>
      <c r="BC8" s="1079"/>
      <c r="BD8" s="1078">
        <f t="shared" si="17"/>
        <v>3158690</v>
      </c>
      <c r="BE8" s="1080">
        <f t="shared" si="9"/>
        <v>4920.0778816199381</v>
      </c>
      <c r="BF8" s="1081">
        <v>144.75</v>
      </c>
      <c r="BG8" s="1081">
        <v>54.5</v>
      </c>
      <c r="BH8" s="1081">
        <v>60</v>
      </c>
      <c r="BI8" s="1081">
        <f t="shared" si="10"/>
        <v>259.25</v>
      </c>
      <c r="BJ8" s="1082">
        <f t="shared" si="18"/>
        <v>12183.953712632594</v>
      </c>
      <c r="BK8" s="1087">
        <v>21.6</v>
      </c>
      <c r="BL8" s="1088">
        <v>33</v>
      </c>
      <c r="BM8" s="1051">
        <v>5</v>
      </c>
      <c r="BN8" s="1051">
        <v>5</v>
      </c>
      <c r="BO8" s="1052">
        <v>3</v>
      </c>
      <c r="BP8" s="1046">
        <f t="shared" si="11"/>
        <v>4.333333333333333</v>
      </c>
    </row>
    <row r="9" spans="1:68" ht="34" customHeight="1">
      <c r="A9" s="1041">
        <v>6</v>
      </c>
      <c r="B9" s="1036" t="s">
        <v>9</v>
      </c>
      <c r="C9" s="371">
        <v>305</v>
      </c>
      <c r="D9" s="372">
        <v>1036850</v>
      </c>
      <c r="E9" s="372">
        <f t="shared" si="0"/>
        <v>3399.5081967213114</v>
      </c>
      <c r="F9" s="372">
        <v>558700</v>
      </c>
      <c r="G9" s="373">
        <f t="shared" si="1"/>
        <v>1831.8032786885246</v>
      </c>
      <c r="H9" s="373">
        <v>11000</v>
      </c>
      <c r="I9" s="373"/>
      <c r="J9" s="101">
        <f t="shared" si="2"/>
        <v>1606550</v>
      </c>
      <c r="K9" s="374">
        <f t="shared" si="19"/>
        <v>5267.377049180328</v>
      </c>
      <c r="L9" s="1042"/>
      <c r="M9" s="1042"/>
      <c r="N9" s="1042"/>
      <c r="O9" s="1043">
        <v>151</v>
      </c>
      <c r="P9" s="366">
        <f t="shared" si="12"/>
        <v>10639.403973509934</v>
      </c>
      <c r="Q9" s="1053">
        <v>18.399999999999999</v>
      </c>
      <c r="R9" s="1053">
        <v>25.2</v>
      </c>
      <c r="S9" s="1052">
        <v>3</v>
      </c>
      <c r="T9" s="1048">
        <v>1</v>
      </c>
      <c r="U9" s="1048">
        <v>1</v>
      </c>
      <c r="V9" s="1046">
        <f t="shared" si="3"/>
        <v>1.6666666666666667</v>
      </c>
      <c r="X9" s="1041">
        <v>6</v>
      </c>
      <c r="Y9" s="1083" t="s">
        <v>11</v>
      </c>
      <c r="Z9" s="1078">
        <v>353</v>
      </c>
      <c r="AA9" s="1079">
        <v>1020450</v>
      </c>
      <c r="AB9" s="1079">
        <f t="shared" si="4"/>
        <v>2890.7932011331445</v>
      </c>
      <c r="AC9" s="1079">
        <v>521050</v>
      </c>
      <c r="AD9" s="1079">
        <f t="shared" si="5"/>
        <v>1476.0623229461755</v>
      </c>
      <c r="AE9" s="1079">
        <v>55000</v>
      </c>
      <c r="AF9" s="1079"/>
      <c r="AG9" s="1078">
        <f t="shared" si="13"/>
        <v>1596500</v>
      </c>
      <c r="AH9" s="1079">
        <f t="shared" si="14"/>
        <v>4522.662889518414</v>
      </c>
      <c r="AI9" s="1084"/>
      <c r="AJ9" s="1084"/>
      <c r="AK9" s="1084"/>
      <c r="AL9" s="1084">
        <f t="shared" si="15"/>
        <v>0</v>
      </c>
      <c r="AM9" s="1082" t="e">
        <f t="shared" si="16"/>
        <v>#DIV/0!</v>
      </c>
      <c r="AN9" s="1087">
        <v>21</v>
      </c>
      <c r="AO9" s="1089">
        <v>24.9</v>
      </c>
      <c r="AP9" s="1055">
        <v>1</v>
      </c>
      <c r="AQ9" s="1048">
        <v>1</v>
      </c>
      <c r="AR9" s="1044">
        <v>2</v>
      </c>
      <c r="AS9" s="1046">
        <f t="shared" si="6"/>
        <v>1.3333333333333333</v>
      </c>
      <c r="AU9" s="1041">
        <v>6</v>
      </c>
      <c r="AV9" s="1049" t="s">
        <v>669</v>
      </c>
      <c r="AW9" s="371">
        <v>566</v>
      </c>
      <c r="AX9" s="372">
        <v>1469900</v>
      </c>
      <c r="AY9" s="372">
        <f t="shared" si="7"/>
        <v>2596.9964664310955</v>
      </c>
      <c r="AZ9" s="372">
        <v>771050</v>
      </c>
      <c r="BA9" s="373">
        <f t="shared" si="8"/>
        <v>1362.2791519434629</v>
      </c>
      <c r="BB9" s="373">
        <v>40370</v>
      </c>
      <c r="BC9" s="373">
        <v>2970</v>
      </c>
      <c r="BD9" s="101">
        <f t="shared" si="17"/>
        <v>2284290</v>
      </c>
      <c r="BE9" s="374">
        <f t="shared" si="9"/>
        <v>4035.8480565371024</v>
      </c>
      <c r="BF9" s="1043">
        <v>142.5</v>
      </c>
      <c r="BG9" s="1043">
        <v>44</v>
      </c>
      <c r="BH9" s="1043">
        <v>24</v>
      </c>
      <c r="BI9" s="1043">
        <f t="shared" si="10"/>
        <v>210.5</v>
      </c>
      <c r="BJ9" s="366">
        <f t="shared" si="18"/>
        <v>10851.733966745844</v>
      </c>
      <c r="BK9" s="1047">
        <v>22.1</v>
      </c>
      <c r="BL9" s="1047">
        <v>32.200000000000003</v>
      </c>
      <c r="BM9" s="1052">
        <v>3</v>
      </c>
      <c r="BN9" s="1052">
        <v>3</v>
      </c>
      <c r="BO9" s="1051">
        <v>5</v>
      </c>
      <c r="BP9" s="1046">
        <f t="shared" si="11"/>
        <v>3.6666666666666665</v>
      </c>
    </row>
    <row r="10" spans="1:68" ht="34" customHeight="1">
      <c r="A10" s="1041">
        <v>7</v>
      </c>
      <c r="B10" s="1036" t="s">
        <v>10</v>
      </c>
      <c r="C10" s="371">
        <v>392</v>
      </c>
      <c r="D10" s="372">
        <v>1074950</v>
      </c>
      <c r="E10" s="372">
        <f t="shared" si="0"/>
        <v>2742.2193877551022</v>
      </c>
      <c r="F10" s="372">
        <v>681300</v>
      </c>
      <c r="G10" s="373">
        <f t="shared" si="1"/>
        <v>1738.0102040816328</v>
      </c>
      <c r="H10" s="373">
        <v>20350</v>
      </c>
      <c r="I10" s="373"/>
      <c r="J10" s="101">
        <f t="shared" si="2"/>
        <v>1776600</v>
      </c>
      <c r="K10" s="374">
        <f t="shared" si="19"/>
        <v>4532.1428571428569</v>
      </c>
      <c r="L10" s="1042"/>
      <c r="M10" s="1042"/>
      <c r="N10" s="1042"/>
      <c r="O10" s="1043">
        <v>165.5</v>
      </c>
      <c r="P10" s="366">
        <f t="shared" si="12"/>
        <v>10734.743202416919</v>
      </c>
      <c r="Q10" s="1053">
        <v>19.2</v>
      </c>
      <c r="R10" s="1053">
        <v>26.1</v>
      </c>
      <c r="S10" s="1052">
        <v>3</v>
      </c>
      <c r="T10" s="1051">
        <v>5</v>
      </c>
      <c r="U10" s="1051">
        <v>5</v>
      </c>
      <c r="V10" s="1046">
        <f t="shared" si="3"/>
        <v>4.333333333333333</v>
      </c>
      <c r="X10" s="1041">
        <v>7</v>
      </c>
      <c r="Y10" s="1049" t="s">
        <v>669</v>
      </c>
      <c r="Z10" s="371">
        <v>246</v>
      </c>
      <c r="AA10" s="372">
        <v>749750</v>
      </c>
      <c r="AB10" s="372">
        <f t="shared" si="4"/>
        <v>3047.7642276422766</v>
      </c>
      <c r="AC10" s="372">
        <v>382450</v>
      </c>
      <c r="AD10" s="373">
        <f t="shared" si="5"/>
        <v>1554.6747967479675</v>
      </c>
      <c r="AE10" s="373">
        <v>13750</v>
      </c>
      <c r="AF10" s="373"/>
      <c r="AG10" s="101">
        <f t="shared" si="13"/>
        <v>1145950</v>
      </c>
      <c r="AH10" s="372">
        <f t="shared" si="14"/>
        <v>4658.333333333333</v>
      </c>
      <c r="AI10" s="1042"/>
      <c r="AJ10" s="1042"/>
      <c r="AK10" s="1042"/>
      <c r="AL10" s="1042">
        <f t="shared" si="15"/>
        <v>0</v>
      </c>
      <c r="AM10" s="366" t="e">
        <f t="shared" si="16"/>
        <v>#DIV/0!</v>
      </c>
      <c r="AN10" s="1053">
        <v>21.7</v>
      </c>
      <c r="AO10" s="1053">
        <v>25</v>
      </c>
      <c r="AP10" s="1044">
        <v>2</v>
      </c>
      <c r="AQ10" s="1044">
        <v>2</v>
      </c>
      <c r="AR10" s="1044">
        <v>2</v>
      </c>
      <c r="AS10" s="1046">
        <f t="shared" si="6"/>
        <v>2</v>
      </c>
      <c r="AU10" s="1041">
        <v>7</v>
      </c>
      <c r="AV10" s="1036" t="s">
        <v>670</v>
      </c>
      <c r="AW10" s="371">
        <v>393</v>
      </c>
      <c r="AX10" s="372">
        <v>1106150</v>
      </c>
      <c r="AY10" s="372">
        <f t="shared" si="7"/>
        <v>2814.6310432569976</v>
      </c>
      <c r="AZ10" s="372">
        <v>623700</v>
      </c>
      <c r="BA10" s="373">
        <f t="shared" si="8"/>
        <v>1587.0229007633588</v>
      </c>
      <c r="BB10" s="373">
        <v>7700</v>
      </c>
      <c r="BC10" s="373"/>
      <c r="BD10" s="101">
        <f t="shared" si="17"/>
        <v>1737550</v>
      </c>
      <c r="BE10" s="374">
        <f t="shared" si="9"/>
        <v>4421.246819338422</v>
      </c>
      <c r="BF10" s="1043">
        <v>107</v>
      </c>
      <c r="BG10" s="1043">
        <v>33</v>
      </c>
      <c r="BH10" s="1043">
        <v>22</v>
      </c>
      <c r="BI10" s="1043">
        <f t="shared" ref="BI10:BI15" si="20">SUM(BF10:BH10)</f>
        <v>162</v>
      </c>
      <c r="BJ10" s="366">
        <f t="shared" si="18"/>
        <v>10725.617283950618</v>
      </c>
      <c r="BK10" s="564">
        <v>23.9</v>
      </c>
      <c r="BL10" s="564">
        <v>32.4</v>
      </c>
      <c r="BM10" s="1051">
        <v>5</v>
      </c>
      <c r="BN10" s="1051">
        <v>5</v>
      </c>
      <c r="BO10" s="1051">
        <v>5</v>
      </c>
      <c r="BP10" s="1046">
        <f t="shared" si="11"/>
        <v>5</v>
      </c>
    </row>
    <row r="11" spans="1:68" ht="34" customHeight="1">
      <c r="A11" s="1041">
        <v>8</v>
      </c>
      <c r="B11" s="1083" t="s">
        <v>11</v>
      </c>
      <c r="C11" s="1078">
        <v>565</v>
      </c>
      <c r="D11" s="1079">
        <v>1584500</v>
      </c>
      <c r="E11" s="1079">
        <f t="shared" si="0"/>
        <v>2804.424778761062</v>
      </c>
      <c r="F11" s="1079">
        <v>944950</v>
      </c>
      <c r="G11" s="1079">
        <f t="shared" si="1"/>
        <v>1672.4778761061948</v>
      </c>
      <c r="H11" s="1079">
        <v>13750</v>
      </c>
      <c r="I11" s="1079"/>
      <c r="J11" s="1078">
        <f t="shared" si="2"/>
        <v>2543200</v>
      </c>
      <c r="K11" s="1080">
        <f t="shared" si="19"/>
        <v>4501.2389380530976</v>
      </c>
      <c r="L11" s="1084"/>
      <c r="M11" s="1084"/>
      <c r="N11" s="1084"/>
      <c r="O11" s="1081">
        <v>165.5</v>
      </c>
      <c r="P11" s="1082">
        <f>J11/O11</f>
        <v>15366.767371601209</v>
      </c>
      <c r="Q11" s="1090">
        <v>19.600000000000001</v>
      </c>
      <c r="R11" s="1090">
        <v>31.4</v>
      </c>
      <c r="S11" s="1051">
        <v>5</v>
      </c>
      <c r="T11" s="1051">
        <v>5</v>
      </c>
      <c r="U11" s="1051">
        <v>5</v>
      </c>
      <c r="V11" s="1046">
        <f t="shared" si="3"/>
        <v>5</v>
      </c>
      <c r="X11" s="1041">
        <v>8</v>
      </c>
      <c r="Y11" s="1036" t="s">
        <v>670</v>
      </c>
      <c r="Z11" s="371">
        <v>161</v>
      </c>
      <c r="AA11" s="372">
        <v>484800</v>
      </c>
      <c r="AB11" s="372">
        <f t="shared" si="4"/>
        <v>3011.1801242236024</v>
      </c>
      <c r="AC11" s="372">
        <v>249550</v>
      </c>
      <c r="AD11" s="373">
        <f t="shared" si="5"/>
        <v>1550</v>
      </c>
      <c r="AE11" s="373">
        <v>13200</v>
      </c>
      <c r="AF11" s="373"/>
      <c r="AG11" s="101">
        <f t="shared" si="13"/>
        <v>747550</v>
      </c>
      <c r="AH11" s="372">
        <f>AG11/Z11</f>
        <v>4643.1677018633536</v>
      </c>
      <c r="AI11" s="1042"/>
      <c r="AJ11" s="1042"/>
      <c r="AK11" s="1042"/>
      <c r="AL11" s="1042">
        <f t="shared" si="15"/>
        <v>0</v>
      </c>
      <c r="AM11" s="366" t="e">
        <f>AG11/AL11</f>
        <v>#DIV/0!</v>
      </c>
      <c r="AN11" s="1053">
        <v>19.8</v>
      </c>
      <c r="AO11" s="1053">
        <v>22.7</v>
      </c>
      <c r="AP11" s="1044">
        <v>2</v>
      </c>
      <c r="AQ11" s="1044">
        <v>2</v>
      </c>
      <c r="AR11" s="1044">
        <v>2</v>
      </c>
      <c r="AS11" s="1046">
        <f t="shared" si="6"/>
        <v>2</v>
      </c>
      <c r="AU11" s="1041">
        <v>8</v>
      </c>
      <c r="AV11" s="1036" t="s">
        <v>7</v>
      </c>
      <c r="AW11" s="371">
        <v>480</v>
      </c>
      <c r="AX11" s="372">
        <v>1417650</v>
      </c>
      <c r="AY11" s="372">
        <f t="shared" si="7"/>
        <v>2953.4375</v>
      </c>
      <c r="AZ11" s="372">
        <v>778050</v>
      </c>
      <c r="BA11" s="373">
        <f t="shared" si="8"/>
        <v>1620.9375</v>
      </c>
      <c r="BB11" s="373">
        <v>79640</v>
      </c>
      <c r="BC11" s="373"/>
      <c r="BD11" s="101">
        <f t="shared" si="17"/>
        <v>2275340</v>
      </c>
      <c r="BE11" s="374">
        <f t="shared" si="9"/>
        <v>4740.291666666667</v>
      </c>
      <c r="BF11" s="1043">
        <v>109.5</v>
      </c>
      <c r="BG11" s="1043">
        <v>33</v>
      </c>
      <c r="BH11" s="1043">
        <v>27</v>
      </c>
      <c r="BI11" s="1043">
        <f t="shared" si="20"/>
        <v>169.5</v>
      </c>
      <c r="BJ11" s="366">
        <f>BD11/BI11</f>
        <v>13423.834808259588</v>
      </c>
      <c r="BK11" s="1047">
        <v>20.8</v>
      </c>
      <c r="BL11" s="1047">
        <v>29.2</v>
      </c>
      <c r="BM11" s="1051">
        <v>5</v>
      </c>
      <c r="BN11" s="1051">
        <v>5</v>
      </c>
      <c r="BO11" s="1051">
        <v>5</v>
      </c>
      <c r="BP11" s="1046">
        <f t="shared" si="11"/>
        <v>5</v>
      </c>
    </row>
    <row r="12" spans="1:68" ht="34" customHeight="1">
      <c r="A12" s="1041">
        <v>9</v>
      </c>
      <c r="B12" s="1049" t="s">
        <v>669</v>
      </c>
      <c r="C12" s="371">
        <v>513</v>
      </c>
      <c r="D12" s="372">
        <v>1444350</v>
      </c>
      <c r="E12" s="372">
        <f t="shared" si="0"/>
        <v>2815.4970760233919</v>
      </c>
      <c r="F12" s="372">
        <v>831600</v>
      </c>
      <c r="G12" s="373">
        <f t="shared" si="1"/>
        <v>1621.0526315789473</v>
      </c>
      <c r="H12" s="373">
        <v>14850</v>
      </c>
      <c r="I12" s="373"/>
      <c r="J12" s="101">
        <f t="shared" si="2"/>
        <v>2290800</v>
      </c>
      <c r="K12" s="374">
        <f t="shared" si="19"/>
        <v>4465.4970760233919</v>
      </c>
      <c r="L12" s="1042"/>
      <c r="M12" s="1042"/>
      <c r="N12" s="1042"/>
      <c r="O12" s="1043">
        <v>165.5</v>
      </c>
      <c r="P12" s="366">
        <f t="shared" ref="P12:P17" si="21">J12/O12</f>
        <v>13841.691842900302</v>
      </c>
      <c r="Q12" s="1053">
        <v>21.3</v>
      </c>
      <c r="R12" s="1053">
        <v>31.4</v>
      </c>
      <c r="S12" s="1048">
        <v>1</v>
      </c>
      <c r="T12" s="1052">
        <v>3</v>
      </c>
      <c r="U12" s="1051">
        <v>5</v>
      </c>
      <c r="V12" s="1046">
        <f t="shared" si="3"/>
        <v>3</v>
      </c>
      <c r="X12" s="1041">
        <v>9</v>
      </c>
      <c r="Y12" s="1036" t="s">
        <v>7</v>
      </c>
      <c r="Z12" s="371">
        <v>233</v>
      </c>
      <c r="AA12" s="372">
        <v>694450</v>
      </c>
      <c r="AB12" s="372">
        <f t="shared" si="4"/>
        <v>2980.472103004292</v>
      </c>
      <c r="AC12" s="372">
        <v>379450</v>
      </c>
      <c r="AD12" s="373">
        <f t="shared" si="5"/>
        <v>1628.5407725321888</v>
      </c>
      <c r="AE12" s="373">
        <v>28050</v>
      </c>
      <c r="AF12" s="373"/>
      <c r="AG12" s="101">
        <f t="shared" si="13"/>
        <v>1101950</v>
      </c>
      <c r="AH12" s="372">
        <f t="shared" ref="AH12:AH17" si="22">AG12/Z12</f>
        <v>4729.3991416309009</v>
      </c>
      <c r="AI12" s="1042"/>
      <c r="AJ12" s="1042"/>
      <c r="AK12" s="1042"/>
      <c r="AL12" s="1042">
        <f t="shared" si="15"/>
        <v>0</v>
      </c>
      <c r="AM12" s="366" t="e">
        <f t="shared" ref="AM12:AM17" si="23">AG12/AL12</f>
        <v>#DIV/0!</v>
      </c>
      <c r="AN12" s="1053">
        <v>18.600000000000001</v>
      </c>
      <c r="AO12" s="1053">
        <v>25.3</v>
      </c>
      <c r="AP12" s="1044">
        <v>2</v>
      </c>
      <c r="AQ12" s="1048">
        <v>1</v>
      </c>
      <c r="AR12" s="1048">
        <v>1</v>
      </c>
      <c r="AS12" s="1046">
        <f t="shared" si="6"/>
        <v>1.3333333333333333</v>
      </c>
      <c r="AU12" s="1041">
        <v>9</v>
      </c>
      <c r="AV12" s="1036" t="s">
        <v>8</v>
      </c>
      <c r="AW12" s="371">
        <v>365</v>
      </c>
      <c r="AX12" s="372">
        <v>1028280</v>
      </c>
      <c r="AY12" s="372">
        <f t="shared" si="7"/>
        <v>2817.205479452055</v>
      </c>
      <c r="AZ12" s="372">
        <v>564650</v>
      </c>
      <c r="BA12" s="373">
        <f t="shared" si="8"/>
        <v>1546.986301369863</v>
      </c>
      <c r="BB12" s="373">
        <v>8690</v>
      </c>
      <c r="BC12" s="373"/>
      <c r="BD12" s="101">
        <f t="shared" si="17"/>
        <v>1601620</v>
      </c>
      <c r="BE12" s="374">
        <f t="shared" si="9"/>
        <v>4388</v>
      </c>
      <c r="BF12" s="1043">
        <v>104</v>
      </c>
      <c r="BG12" s="1043">
        <v>33</v>
      </c>
      <c r="BH12" s="1043">
        <v>22</v>
      </c>
      <c r="BI12" s="1043">
        <f t="shared" si="20"/>
        <v>159</v>
      </c>
      <c r="BJ12" s="366">
        <f t="shared" ref="BJ12:BJ17" si="24">BD12/BI12</f>
        <v>10073.08176100629</v>
      </c>
      <c r="BK12" s="1047">
        <v>19.5</v>
      </c>
      <c r="BL12" s="1047">
        <v>30.3</v>
      </c>
      <c r="BM12" s="1051">
        <v>5</v>
      </c>
      <c r="BN12" s="1052">
        <v>3</v>
      </c>
      <c r="BO12" s="1051">
        <v>5</v>
      </c>
      <c r="BP12" s="1046">
        <f t="shared" si="11"/>
        <v>4.333333333333333</v>
      </c>
    </row>
    <row r="13" spans="1:68" ht="34" customHeight="1">
      <c r="A13" s="1041">
        <v>10</v>
      </c>
      <c r="B13" s="1036" t="s">
        <v>670</v>
      </c>
      <c r="C13" s="371">
        <v>293</v>
      </c>
      <c r="D13" s="372">
        <v>747400</v>
      </c>
      <c r="E13" s="372">
        <f t="shared" si="0"/>
        <v>2550.8532423208189</v>
      </c>
      <c r="F13" s="372">
        <v>455750</v>
      </c>
      <c r="G13" s="373">
        <f t="shared" si="1"/>
        <v>1555.4607508532424</v>
      </c>
      <c r="H13" s="373">
        <v>6050</v>
      </c>
      <c r="I13" s="373"/>
      <c r="J13" s="101">
        <f t="shared" si="2"/>
        <v>1209200</v>
      </c>
      <c r="K13" s="374">
        <f t="shared" si="19"/>
        <v>4126.9624573378842</v>
      </c>
      <c r="L13" s="1042"/>
      <c r="M13" s="1042"/>
      <c r="N13" s="1042"/>
      <c r="O13" s="1043">
        <v>126</v>
      </c>
      <c r="P13" s="366">
        <f t="shared" si="21"/>
        <v>9596.8253968253975</v>
      </c>
      <c r="Q13" s="1053">
        <v>20.9</v>
      </c>
      <c r="R13" s="1053">
        <v>28.4</v>
      </c>
      <c r="S13" s="1052">
        <v>3</v>
      </c>
      <c r="T13" s="1052">
        <v>3</v>
      </c>
      <c r="U13" s="1052">
        <v>3</v>
      </c>
      <c r="V13" s="1046">
        <f t="shared" si="3"/>
        <v>3</v>
      </c>
      <c r="X13" s="1041">
        <v>10</v>
      </c>
      <c r="Y13" s="1036" t="s">
        <v>8</v>
      </c>
      <c r="Z13" s="371">
        <v>292</v>
      </c>
      <c r="AA13" s="372">
        <v>817300</v>
      </c>
      <c r="AB13" s="372">
        <f t="shared" si="4"/>
        <v>2798.972602739726</v>
      </c>
      <c r="AC13" s="372">
        <v>472500</v>
      </c>
      <c r="AD13" s="373">
        <f t="shared" si="5"/>
        <v>1618.1506849315069</v>
      </c>
      <c r="AE13" s="373">
        <v>5500</v>
      </c>
      <c r="AF13" s="373"/>
      <c r="AG13" s="101">
        <f t="shared" si="13"/>
        <v>1295300</v>
      </c>
      <c r="AH13" s="372">
        <f t="shared" si="22"/>
        <v>4435.9589041095887</v>
      </c>
      <c r="AI13" s="1042"/>
      <c r="AJ13" s="1042"/>
      <c r="AK13" s="1042"/>
      <c r="AL13" s="1042">
        <f t="shared" si="15"/>
        <v>0</v>
      </c>
      <c r="AM13" s="366" t="e">
        <f t="shared" si="23"/>
        <v>#DIV/0!</v>
      </c>
      <c r="AN13" s="1053">
        <v>19</v>
      </c>
      <c r="AO13" s="1053">
        <v>27.2</v>
      </c>
      <c r="AP13" s="1051">
        <v>5</v>
      </c>
      <c r="AQ13" s="1051">
        <v>5</v>
      </c>
      <c r="AR13" s="1052">
        <v>3</v>
      </c>
      <c r="AS13" s="1046">
        <f t="shared" si="6"/>
        <v>4.333333333333333</v>
      </c>
      <c r="AU13" s="1041">
        <v>10</v>
      </c>
      <c r="AV13" s="1036" t="s">
        <v>9</v>
      </c>
      <c r="AW13" s="371">
        <v>416</v>
      </c>
      <c r="AX13" s="372">
        <v>1289560</v>
      </c>
      <c r="AY13" s="372">
        <f t="shared" si="7"/>
        <v>3099.9038461538462</v>
      </c>
      <c r="AZ13" s="372">
        <v>652650</v>
      </c>
      <c r="BA13" s="373">
        <f t="shared" si="8"/>
        <v>1568.8701923076924</v>
      </c>
      <c r="BB13" s="373">
        <v>13420</v>
      </c>
      <c r="BC13" s="373"/>
      <c r="BD13" s="101">
        <f t="shared" si="17"/>
        <v>1955630</v>
      </c>
      <c r="BE13" s="374">
        <f t="shared" si="9"/>
        <v>4701.0336538461543</v>
      </c>
      <c r="BF13" s="1043">
        <v>104</v>
      </c>
      <c r="BG13" s="1043">
        <v>33</v>
      </c>
      <c r="BH13" s="1043">
        <v>56</v>
      </c>
      <c r="BI13" s="1043">
        <f t="shared" si="20"/>
        <v>193</v>
      </c>
      <c r="BJ13" s="366">
        <f t="shared" si="24"/>
        <v>10132.797927461141</v>
      </c>
      <c r="BK13" s="1053">
        <v>20</v>
      </c>
      <c r="BL13" s="1047">
        <v>27.5</v>
      </c>
      <c r="BM13" s="1052">
        <v>3</v>
      </c>
      <c r="BN13" s="1052">
        <v>3</v>
      </c>
      <c r="BO13" s="1051">
        <v>5</v>
      </c>
      <c r="BP13" s="1046">
        <f t="shared" si="11"/>
        <v>3.6666666666666665</v>
      </c>
    </row>
    <row r="14" spans="1:68" ht="34" customHeight="1">
      <c r="A14" s="1041">
        <v>11</v>
      </c>
      <c r="B14" s="1036" t="s">
        <v>7</v>
      </c>
      <c r="C14" s="371">
        <v>181</v>
      </c>
      <c r="D14" s="372">
        <v>529650</v>
      </c>
      <c r="E14" s="372">
        <f t="shared" si="0"/>
        <v>2926.243093922652</v>
      </c>
      <c r="F14" s="372">
        <v>266300</v>
      </c>
      <c r="G14" s="373">
        <f t="shared" si="1"/>
        <v>1471.2707182320441</v>
      </c>
      <c r="H14" s="373">
        <v>13200</v>
      </c>
      <c r="I14" s="373"/>
      <c r="J14" s="101">
        <f t="shared" si="2"/>
        <v>809150</v>
      </c>
      <c r="K14" s="372">
        <f t="shared" si="19"/>
        <v>4470.441988950276</v>
      </c>
      <c r="L14" s="1042"/>
      <c r="M14" s="1042"/>
      <c r="N14" s="1042"/>
      <c r="O14" s="1043">
        <v>126</v>
      </c>
      <c r="P14" s="366">
        <f t="shared" si="21"/>
        <v>6421.8253968253966</v>
      </c>
      <c r="Q14" s="1053">
        <v>22.3</v>
      </c>
      <c r="R14" s="1053">
        <v>30.2</v>
      </c>
      <c r="S14" s="1051">
        <v>5</v>
      </c>
      <c r="T14" s="1052">
        <v>3</v>
      </c>
      <c r="U14" s="1052">
        <v>3</v>
      </c>
      <c r="V14" s="1046">
        <f t="shared" si="3"/>
        <v>3.6666666666666665</v>
      </c>
      <c r="X14" s="1041">
        <v>11</v>
      </c>
      <c r="Y14" s="1036" t="s">
        <v>9</v>
      </c>
      <c r="Z14" s="371">
        <v>303</v>
      </c>
      <c r="AA14" s="372">
        <v>893900</v>
      </c>
      <c r="AB14" s="372">
        <f t="shared" si="4"/>
        <v>2950.1650165016504</v>
      </c>
      <c r="AC14" s="372">
        <v>509800</v>
      </c>
      <c r="AD14" s="373">
        <f t="shared" si="5"/>
        <v>1682.5082508250825</v>
      </c>
      <c r="AE14" s="373">
        <v>15400</v>
      </c>
      <c r="AF14" s="373"/>
      <c r="AG14" s="101">
        <f t="shared" si="13"/>
        <v>1419100</v>
      </c>
      <c r="AH14" s="372">
        <f t="shared" si="22"/>
        <v>4683.4983498349839</v>
      </c>
      <c r="AI14" s="1042"/>
      <c r="AJ14" s="1042"/>
      <c r="AK14" s="1042"/>
      <c r="AL14" s="1042">
        <f t="shared" si="15"/>
        <v>0</v>
      </c>
      <c r="AM14" s="366" t="e">
        <f t="shared" si="23"/>
        <v>#DIV/0!</v>
      </c>
      <c r="AN14" s="1053">
        <v>18.100000000000001</v>
      </c>
      <c r="AO14" s="1053">
        <v>25.9</v>
      </c>
      <c r="AP14" s="1051">
        <v>5</v>
      </c>
      <c r="AQ14" s="1052">
        <v>3</v>
      </c>
      <c r="AR14" s="1052">
        <v>3</v>
      </c>
      <c r="AS14" s="1046">
        <f t="shared" si="6"/>
        <v>3.6666666666666665</v>
      </c>
      <c r="AU14" s="1041">
        <v>11</v>
      </c>
      <c r="AV14" s="1036" t="s">
        <v>10</v>
      </c>
      <c r="AW14" s="371">
        <v>541</v>
      </c>
      <c r="AX14" s="372">
        <v>1747190</v>
      </c>
      <c r="AY14" s="372">
        <f t="shared" si="7"/>
        <v>3229.5563770794824</v>
      </c>
      <c r="AZ14" s="372">
        <v>905450</v>
      </c>
      <c r="BA14" s="373">
        <f t="shared" si="8"/>
        <v>1673.6598890942698</v>
      </c>
      <c r="BB14" s="373">
        <v>48510</v>
      </c>
      <c r="BC14" s="373">
        <v>2970</v>
      </c>
      <c r="BD14" s="101">
        <f t="shared" si="17"/>
        <v>2704120</v>
      </c>
      <c r="BE14" s="374">
        <f t="shared" si="9"/>
        <v>4998.373382624769</v>
      </c>
      <c r="BF14" s="1043">
        <v>126</v>
      </c>
      <c r="BG14" s="1043">
        <v>33</v>
      </c>
      <c r="BH14" s="1043">
        <v>48.25</v>
      </c>
      <c r="BI14" s="1043">
        <f t="shared" si="20"/>
        <v>207.25</v>
      </c>
      <c r="BJ14" s="366">
        <f t="shared" si="24"/>
        <v>13047.623642943305</v>
      </c>
      <c r="BK14" s="1054">
        <v>18.8</v>
      </c>
      <c r="BL14" s="1047">
        <v>25.3</v>
      </c>
      <c r="BM14" s="1051">
        <v>5</v>
      </c>
      <c r="BN14" s="1051">
        <v>5</v>
      </c>
      <c r="BO14" s="1051">
        <v>5</v>
      </c>
      <c r="BP14" s="1046">
        <f t="shared" si="11"/>
        <v>5</v>
      </c>
    </row>
    <row r="15" spans="1:68" ht="34" customHeight="1">
      <c r="A15" s="1041">
        <v>12</v>
      </c>
      <c r="B15" s="1036" t="s">
        <v>8</v>
      </c>
      <c r="C15" s="371">
        <v>175</v>
      </c>
      <c r="D15" s="372">
        <v>518650</v>
      </c>
      <c r="E15" s="372">
        <f t="shared" si="0"/>
        <v>2963.7142857142858</v>
      </c>
      <c r="F15" s="372">
        <v>266050</v>
      </c>
      <c r="G15" s="373">
        <f t="shared" si="1"/>
        <v>1520.2857142857142</v>
      </c>
      <c r="H15" s="373">
        <v>12650</v>
      </c>
      <c r="I15" s="373"/>
      <c r="J15" s="101">
        <f t="shared" si="2"/>
        <v>797350</v>
      </c>
      <c r="K15" s="372">
        <f t="shared" si="19"/>
        <v>4556.2857142857147</v>
      </c>
      <c r="L15" s="1042"/>
      <c r="M15" s="1042"/>
      <c r="N15" s="1042"/>
      <c r="O15" s="1043">
        <v>125</v>
      </c>
      <c r="P15" s="366">
        <f t="shared" si="21"/>
        <v>6378.8</v>
      </c>
      <c r="Q15" s="1053">
        <v>21.4</v>
      </c>
      <c r="R15" s="1053">
        <v>26.1</v>
      </c>
      <c r="S15" s="1048">
        <v>1</v>
      </c>
      <c r="T15" s="1048">
        <v>1</v>
      </c>
      <c r="U15" s="1048">
        <v>1</v>
      </c>
      <c r="V15" s="1046">
        <f t="shared" si="3"/>
        <v>1</v>
      </c>
      <c r="X15" s="1041">
        <v>12</v>
      </c>
      <c r="Y15" s="1036" t="s">
        <v>10</v>
      </c>
      <c r="Z15" s="371">
        <v>402</v>
      </c>
      <c r="AA15" s="372">
        <v>1206750</v>
      </c>
      <c r="AB15" s="372">
        <f t="shared" si="4"/>
        <v>3001.8656716417909</v>
      </c>
      <c r="AC15" s="372">
        <v>648800</v>
      </c>
      <c r="AD15" s="373">
        <f t="shared" si="5"/>
        <v>1613.9303482587065</v>
      </c>
      <c r="AE15" s="373">
        <v>33000</v>
      </c>
      <c r="AF15" s="373"/>
      <c r="AG15" s="101">
        <f t="shared" si="13"/>
        <v>1888550</v>
      </c>
      <c r="AH15" s="372">
        <f t="shared" si="22"/>
        <v>4697.8855721393038</v>
      </c>
      <c r="AI15" s="1042"/>
      <c r="AJ15" s="1042"/>
      <c r="AK15" s="1042"/>
      <c r="AL15" s="1042">
        <f t="shared" si="15"/>
        <v>0</v>
      </c>
      <c r="AM15" s="366" t="e">
        <f t="shared" si="23"/>
        <v>#DIV/0!</v>
      </c>
      <c r="AN15" s="1053">
        <v>19.5</v>
      </c>
      <c r="AO15" s="1053">
        <v>27.6</v>
      </c>
      <c r="AP15" s="1051">
        <v>5</v>
      </c>
      <c r="AQ15" s="1052">
        <v>3</v>
      </c>
      <c r="AR15" s="1052">
        <v>3</v>
      </c>
      <c r="AS15" s="1046">
        <f t="shared" si="6"/>
        <v>3.6666666666666665</v>
      </c>
      <c r="AU15" s="1041">
        <v>12</v>
      </c>
      <c r="AV15" s="1083" t="s">
        <v>11</v>
      </c>
      <c r="AW15" s="1078">
        <v>692</v>
      </c>
      <c r="AX15" s="1079">
        <v>2112900</v>
      </c>
      <c r="AY15" s="1079">
        <f t="shared" si="7"/>
        <v>3053.3236994219651</v>
      </c>
      <c r="AZ15" s="1079">
        <v>1147650</v>
      </c>
      <c r="BA15" s="1079">
        <f t="shared" si="8"/>
        <v>1658.4537572254335</v>
      </c>
      <c r="BB15" s="1079">
        <v>103400</v>
      </c>
      <c r="BC15" s="1079">
        <v>2970</v>
      </c>
      <c r="BD15" s="1078">
        <f t="shared" si="17"/>
        <v>3366920</v>
      </c>
      <c r="BE15" s="1080">
        <f t="shared" si="9"/>
        <v>4865.4913294797689</v>
      </c>
      <c r="BF15" s="1081">
        <v>142</v>
      </c>
      <c r="BG15" s="1081">
        <v>49</v>
      </c>
      <c r="BH15" s="1081">
        <v>60</v>
      </c>
      <c r="BI15" s="1081">
        <f t="shared" si="20"/>
        <v>251</v>
      </c>
      <c r="BJ15" s="1082">
        <f t="shared" si="24"/>
        <v>13414.023904382469</v>
      </c>
      <c r="BK15" s="1087">
        <v>16.2</v>
      </c>
      <c r="BL15" s="1089">
        <v>25.6</v>
      </c>
      <c r="BM15" s="1051">
        <v>5</v>
      </c>
      <c r="BN15" s="1051">
        <v>5</v>
      </c>
      <c r="BO15" s="1051">
        <v>5</v>
      </c>
      <c r="BP15" s="1046">
        <f t="shared" si="11"/>
        <v>5</v>
      </c>
    </row>
    <row r="16" spans="1:68" ht="34" customHeight="1">
      <c r="A16" s="1041">
        <v>13</v>
      </c>
      <c r="B16" s="1036" t="s">
        <v>9</v>
      </c>
      <c r="C16" s="371">
        <v>220</v>
      </c>
      <c r="D16" s="372">
        <v>610100</v>
      </c>
      <c r="E16" s="372">
        <f t="shared" si="0"/>
        <v>2773.181818181818</v>
      </c>
      <c r="F16" s="372">
        <v>339550</v>
      </c>
      <c r="G16" s="373">
        <f t="shared" si="1"/>
        <v>1543.409090909091</v>
      </c>
      <c r="H16" s="373">
        <v>1100</v>
      </c>
      <c r="I16" s="373"/>
      <c r="J16" s="101">
        <f t="shared" si="2"/>
        <v>950750</v>
      </c>
      <c r="K16" s="372">
        <f t="shared" si="19"/>
        <v>4321.590909090909</v>
      </c>
      <c r="L16" s="1042"/>
      <c r="M16" s="1042"/>
      <c r="N16" s="1042"/>
      <c r="O16" s="1043">
        <v>145</v>
      </c>
      <c r="P16" s="366">
        <f t="shared" si="21"/>
        <v>6556.8965517241377</v>
      </c>
      <c r="Q16" s="1053">
        <v>21</v>
      </c>
      <c r="R16" s="1053">
        <v>26.7</v>
      </c>
      <c r="S16" s="1052">
        <v>3</v>
      </c>
      <c r="T16" s="1052">
        <v>3</v>
      </c>
      <c r="U16" s="1052">
        <v>3</v>
      </c>
      <c r="V16" s="1046">
        <f t="shared" si="3"/>
        <v>3</v>
      </c>
      <c r="X16" s="1091">
        <v>13</v>
      </c>
      <c r="Y16" s="1083" t="s">
        <v>11</v>
      </c>
      <c r="Z16" s="1078">
        <v>506</v>
      </c>
      <c r="AA16" s="1079">
        <v>1704150</v>
      </c>
      <c r="AB16" s="1079">
        <f t="shared" si="4"/>
        <v>3367.885375494071</v>
      </c>
      <c r="AC16" s="1079">
        <v>946300</v>
      </c>
      <c r="AD16" s="1079">
        <f t="shared" si="5"/>
        <v>1870.1581027667985</v>
      </c>
      <c r="AE16" s="1079">
        <v>15400</v>
      </c>
      <c r="AF16" s="1079">
        <v>11880</v>
      </c>
      <c r="AG16" s="1078">
        <f t="shared" si="13"/>
        <v>2677730</v>
      </c>
      <c r="AH16" s="1079">
        <f t="shared" si="22"/>
        <v>5291.95652173913</v>
      </c>
      <c r="AI16" s="1084"/>
      <c r="AJ16" s="1084"/>
      <c r="AK16" s="1084"/>
      <c r="AL16" s="1084">
        <f t="shared" si="15"/>
        <v>0</v>
      </c>
      <c r="AM16" s="1082" t="e">
        <f t="shared" si="23"/>
        <v>#DIV/0!</v>
      </c>
      <c r="AN16" s="1090">
        <v>19.3</v>
      </c>
      <c r="AO16" s="1090">
        <v>24.5</v>
      </c>
      <c r="AP16" s="1045">
        <v>4</v>
      </c>
      <c r="AQ16" s="1045">
        <v>4</v>
      </c>
      <c r="AR16" s="1045">
        <v>4</v>
      </c>
      <c r="AS16" s="1046">
        <f t="shared" si="6"/>
        <v>4</v>
      </c>
      <c r="AU16" s="1041">
        <v>13</v>
      </c>
      <c r="AV16" s="1049" t="s">
        <v>669</v>
      </c>
      <c r="AW16" s="371">
        <v>508</v>
      </c>
      <c r="AX16" s="372">
        <v>1447500</v>
      </c>
      <c r="AY16" s="372">
        <f t="shared" si="7"/>
        <v>2849.4094488188975</v>
      </c>
      <c r="AZ16" s="372">
        <v>804150</v>
      </c>
      <c r="BA16" s="373">
        <f t="shared" si="8"/>
        <v>1582.9724409448818</v>
      </c>
      <c r="BB16" s="373">
        <v>23650</v>
      </c>
      <c r="BC16" s="373"/>
      <c r="BD16" s="101">
        <f t="shared" si="17"/>
        <v>2275300</v>
      </c>
      <c r="BE16" s="374">
        <f t="shared" si="9"/>
        <v>4478.9370078740158</v>
      </c>
      <c r="BF16" s="1043">
        <v>144</v>
      </c>
      <c r="BG16" s="1043">
        <v>44</v>
      </c>
      <c r="BH16" s="1043">
        <v>55.5</v>
      </c>
      <c r="BI16" s="1043">
        <f>SUM(BF16:BH16)</f>
        <v>243.5</v>
      </c>
      <c r="BJ16" s="366">
        <f t="shared" si="24"/>
        <v>9344.1478439425046</v>
      </c>
      <c r="BK16" s="1053">
        <v>16</v>
      </c>
      <c r="BL16" s="1047">
        <v>26.5</v>
      </c>
      <c r="BM16" s="1051">
        <v>5</v>
      </c>
      <c r="BN16" s="1051">
        <v>5</v>
      </c>
      <c r="BO16" s="1051">
        <v>5</v>
      </c>
      <c r="BP16" s="1046">
        <f t="shared" si="11"/>
        <v>5</v>
      </c>
    </row>
    <row r="17" spans="1:68" ht="34" customHeight="1">
      <c r="A17" s="1041">
        <v>14</v>
      </c>
      <c r="B17" s="1036" t="s">
        <v>10</v>
      </c>
      <c r="C17" s="371">
        <v>373</v>
      </c>
      <c r="D17" s="372">
        <v>1107700</v>
      </c>
      <c r="E17" s="372">
        <f t="shared" si="0"/>
        <v>2969.7050938337802</v>
      </c>
      <c r="F17" s="372">
        <v>596850</v>
      </c>
      <c r="G17" s="373">
        <f t="shared" si="1"/>
        <v>1600.1340482573726</v>
      </c>
      <c r="H17" s="373">
        <v>12100</v>
      </c>
      <c r="I17" s="373"/>
      <c r="J17" s="101">
        <f t="shared" si="2"/>
        <v>1716650</v>
      </c>
      <c r="K17" s="372">
        <f t="shared" si="19"/>
        <v>4602.2788203753353</v>
      </c>
      <c r="L17" s="1042"/>
      <c r="M17" s="1042"/>
      <c r="N17" s="1042"/>
      <c r="O17" s="1043">
        <v>151</v>
      </c>
      <c r="P17" s="366">
        <f t="shared" si="21"/>
        <v>11368.543046357616</v>
      </c>
      <c r="Q17" s="1053">
        <v>20</v>
      </c>
      <c r="R17" s="1053">
        <v>25.4</v>
      </c>
      <c r="S17" s="1052">
        <v>3</v>
      </c>
      <c r="T17" s="1051">
        <v>5</v>
      </c>
      <c r="U17" s="1048">
        <v>1</v>
      </c>
      <c r="V17" s="1046">
        <f t="shared" si="3"/>
        <v>3</v>
      </c>
      <c r="X17" s="1091">
        <v>14</v>
      </c>
      <c r="Y17" s="1049" t="s">
        <v>669</v>
      </c>
      <c r="Z17" s="371">
        <v>639</v>
      </c>
      <c r="AA17" s="372">
        <v>2019300</v>
      </c>
      <c r="AB17" s="372">
        <f t="shared" si="4"/>
        <v>3160.0938967136149</v>
      </c>
      <c r="AC17" s="372">
        <v>1031800</v>
      </c>
      <c r="AD17" s="373">
        <f t="shared" si="5"/>
        <v>1614.7104851330203</v>
      </c>
      <c r="AE17" s="373">
        <v>25300</v>
      </c>
      <c r="AF17" s="373">
        <v>5940</v>
      </c>
      <c r="AG17" s="101">
        <f t="shared" si="13"/>
        <v>3082340</v>
      </c>
      <c r="AH17" s="372">
        <f t="shared" si="22"/>
        <v>4823.6932707355245</v>
      </c>
      <c r="AI17" s="1042"/>
      <c r="AJ17" s="1042"/>
      <c r="AK17" s="1042"/>
      <c r="AL17" s="1042">
        <f t="shared" si="15"/>
        <v>0</v>
      </c>
      <c r="AM17" s="366" t="e">
        <f t="shared" si="23"/>
        <v>#DIV/0!</v>
      </c>
      <c r="AN17" s="1053">
        <v>18.5</v>
      </c>
      <c r="AO17" s="1053">
        <v>29.5</v>
      </c>
      <c r="AP17" s="1051">
        <v>5</v>
      </c>
      <c r="AQ17" s="1051">
        <v>5</v>
      </c>
      <c r="AR17" s="1051">
        <v>5</v>
      </c>
      <c r="AS17" s="1046">
        <f t="shared" si="6"/>
        <v>5</v>
      </c>
      <c r="AU17" s="1041">
        <v>14</v>
      </c>
      <c r="AV17" s="1036" t="s">
        <v>670</v>
      </c>
      <c r="AW17" s="371">
        <v>402</v>
      </c>
      <c r="AX17" s="372">
        <v>1124700</v>
      </c>
      <c r="AY17" s="372">
        <f t="shared" si="7"/>
        <v>2797.7611940298507</v>
      </c>
      <c r="AZ17" s="372">
        <v>598300</v>
      </c>
      <c r="BA17" s="373">
        <f t="shared" si="8"/>
        <v>1488.3084577114428</v>
      </c>
      <c r="BB17" s="373">
        <v>17600</v>
      </c>
      <c r="BC17" s="373"/>
      <c r="BD17" s="101">
        <f t="shared" si="17"/>
        <v>1740600</v>
      </c>
      <c r="BE17" s="374">
        <f t="shared" si="9"/>
        <v>4329.8507462686566</v>
      </c>
      <c r="BF17" s="1043">
        <v>105</v>
      </c>
      <c r="BG17" s="1043">
        <v>33</v>
      </c>
      <c r="BH17" s="1043">
        <v>31.5</v>
      </c>
      <c r="BI17" s="1043">
        <f t="shared" ref="BI17:BI22" si="25">SUM(BF17:BH17)</f>
        <v>169.5</v>
      </c>
      <c r="BJ17" s="366">
        <f t="shared" si="24"/>
        <v>10269.026548672566</v>
      </c>
      <c r="BK17" s="1047">
        <v>19.7</v>
      </c>
      <c r="BL17" s="1047">
        <v>28.5</v>
      </c>
      <c r="BM17" s="1051">
        <v>5</v>
      </c>
      <c r="BN17" s="1051">
        <v>5</v>
      </c>
      <c r="BO17" s="1051">
        <v>5</v>
      </c>
      <c r="BP17" s="1046">
        <f t="shared" si="11"/>
        <v>5</v>
      </c>
    </row>
    <row r="18" spans="1:68" ht="34" customHeight="1">
      <c r="A18" s="1041">
        <v>15</v>
      </c>
      <c r="B18" s="1083" t="s">
        <v>11</v>
      </c>
      <c r="C18" s="1078">
        <v>252</v>
      </c>
      <c r="D18" s="1079">
        <v>797100</v>
      </c>
      <c r="E18" s="1079">
        <f t="shared" si="0"/>
        <v>3163.0952380952381</v>
      </c>
      <c r="F18" s="1079">
        <v>410750</v>
      </c>
      <c r="G18" s="1079">
        <f t="shared" si="1"/>
        <v>1629.9603174603174</v>
      </c>
      <c r="H18" s="1079">
        <v>30250</v>
      </c>
      <c r="I18" s="1079"/>
      <c r="J18" s="1078">
        <f t="shared" si="2"/>
        <v>1238100</v>
      </c>
      <c r="K18" s="1079">
        <f>J18/C18</f>
        <v>4913.0952380952385</v>
      </c>
      <c r="L18" s="1084"/>
      <c r="M18" s="1084"/>
      <c r="N18" s="1084"/>
      <c r="O18" s="1081">
        <v>165.5</v>
      </c>
      <c r="P18" s="1082">
        <f>J18/O18</f>
        <v>7480.9667673716012</v>
      </c>
      <c r="Q18" s="1090">
        <v>19.399999999999999</v>
      </c>
      <c r="R18" s="1090">
        <v>21.4</v>
      </c>
      <c r="S18" s="1048">
        <v>1</v>
      </c>
      <c r="T18" s="1048">
        <v>1</v>
      </c>
      <c r="U18" s="1048">
        <v>1</v>
      </c>
      <c r="V18" s="1046">
        <f t="shared" si="3"/>
        <v>1</v>
      </c>
      <c r="X18" s="1091">
        <v>15</v>
      </c>
      <c r="Y18" s="1049" t="s">
        <v>670</v>
      </c>
      <c r="Z18" s="371">
        <v>473</v>
      </c>
      <c r="AA18" s="372">
        <v>1423750</v>
      </c>
      <c r="AB18" s="372">
        <f t="shared" si="4"/>
        <v>3010.0422832980971</v>
      </c>
      <c r="AC18" s="372">
        <v>754950</v>
      </c>
      <c r="AD18" s="373">
        <f t="shared" si="5"/>
        <v>1596.0887949260043</v>
      </c>
      <c r="AE18" s="373">
        <v>23650</v>
      </c>
      <c r="AF18" s="373">
        <v>5940</v>
      </c>
      <c r="AG18" s="101">
        <f t="shared" si="13"/>
        <v>2208290</v>
      </c>
      <c r="AH18" s="372">
        <f>AG18/Z18</f>
        <v>4668.6892177589853</v>
      </c>
      <c r="AI18" s="1042"/>
      <c r="AJ18" s="1042"/>
      <c r="AK18" s="1042"/>
      <c r="AL18" s="1042">
        <f t="shared" si="15"/>
        <v>0</v>
      </c>
      <c r="AM18" s="366" t="e">
        <f>AG18/AL18</f>
        <v>#DIV/0!</v>
      </c>
      <c r="AN18" s="1053">
        <v>20.3</v>
      </c>
      <c r="AO18" s="1053">
        <v>29.3</v>
      </c>
      <c r="AP18" s="1051">
        <v>5</v>
      </c>
      <c r="AQ18" s="1051">
        <v>5</v>
      </c>
      <c r="AR18" s="1051">
        <v>5</v>
      </c>
      <c r="AS18" s="1046">
        <f t="shared" si="6"/>
        <v>5</v>
      </c>
      <c r="AU18" s="1041">
        <v>15</v>
      </c>
      <c r="AV18" s="1036" t="s">
        <v>7</v>
      </c>
      <c r="AW18" s="371">
        <v>325</v>
      </c>
      <c r="AX18" s="372">
        <v>923300</v>
      </c>
      <c r="AY18" s="372">
        <f t="shared" si="7"/>
        <v>2840.9230769230771</v>
      </c>
      <c r="AZ18" s="372">
        <v>540000</v>
      </c>
      <c r="BA18" s="373">
        <f t="shared" si="8"/>
        <v>1661.5384615384614</v>
      </c>
      <c r="BB18" s="373">
        <v>34760</v>
      </c>
      <c r="BC18" s="373"/>
      <c r="BD18" s="101">
        <f t="shared" si="17"/>
        <v>1498060</v>
      </c>
      <c r="BE18" s="374">
        <f t="shared" si="9"/>
        <v>4609.4153846153849</v>
      </c>
      <c r="BF18" s="1056">
        <v>106.5</v>
      </c>
      <c r="BG18" s="1043">
        <v>33</v>
      </c>
      <c r="BH18" s="1043">
        <v>22</v>
      </c>
      <c r="BI18" s="1043">
        <f t="shared" si="25"/>
        <v>161.5</v>
      </c>
      <c r="BJ18" s="366">
        <f>BD18/BI18</f>
        <v>9275.9133126934976</v>
      </c>
      <c r="BK18" s="1047">
        <v>24.1</v>
      </c>
      <c r="BL18" s="1047">
        <v>30.2</v>
      </c>
      <c r="BM18" s="1052">
        <v>3</v>
      </c>
      <c r="BN18" s="1048">
        <v>1</v>
      </c>
      <c r="BO18" s="1052">
        <v>3</v>
      </c>
      <c r="BP18" s="1046">
        <f t="shared" si="11"/>
        <v>2.3333333333333335</v>
      </c>
    </row>
    <row r="19" spans="1:68" ht="34" customHeight="1">
      <c r="A19" s="1041">
        <v>16</v>
      </c>
      <c r="B19" s="1049" t="s">
        <v>669</v>
      </c>
      <c r="C19" s="371">
        <v>660</v>
      </c>
      <c r="D19" s="372">
        <v>1804850</v>
      </c>
      <c r="E19" s="372">
        <f t="shared" si="0"/>
        <v>2734.621212121212</v>
      </c>
      <c r="F19" s="372">
        <v>1029900</v>
      </c>
      <c r="G19" s="373">
        <f t="shared" si="1"/>
        <v>1560.4545454545455</v>
      </c>
      <c r="H19" s="373">
        <v>24750</v>
      </c>
      <c r="I19" s="373"/>
      <c r="J19" s="101">
        <f t="shared" si="2"/>
        <v>2859500</v>
      </c>
      <c r="K19" s="372">
        <f t="shared" ref="K19:K24" si="26">J19/C19</f>
        <v>4332.575757575758</v>
      </c>
      <c r="L19" s="1042"/>
      <c r="M19" s="1042"/>
      <c r="N19" s="1042"/>
      <c r="O19" s="1043">
        <v>165.5</v>
      </c>
      <c r="P19" s="366">
        <f t="shared" ref="P19:P24" si="27">J19/O19</f>
        <v>17277.945619335347</v>
      </c>
      <c r="Q19" s="1053">
        <v>20.100000000000001</v>
      </c>
      <c r="R19" s="1053">
        <v>28</v>
      </c>
      <c r="S19" s="1051">
        <v>5</v>
      </c>
      <c r="T19" s="1052">
        <v>3</v>
      </c>
      <c r="U19" s="1052">
        <v>3</v>
      </c>
      <c r="V19" s="1046">
        <f t="shared" si="3"/>
        <v>3.6666666666666665</v>
      </c>
      <c r="X19" s="1041">
        <v>16</v>
      </c>
      <c r="Y19" s="1036" t="s">
        <v>7</v>
      </c>
      <c r="Z19" s="371">
        <v>272</v>
      </c>
      <c r="AA19" s="372">
        <v>731800</v>
      </c>
      <c r="AB19" s="372">
        <f t="shared" si="4"/>
        <v>2690.4411764705883</v>
      </c>
      <c r="AC19" s="372">
        <v>407700</v>
      </c>
      <c r="AD19" s="373">
        <f t="shared" si="5"/>
        <v>1498.8970588235295</v>
      </c>
      <c r="AE19" s="373">
        <v>3850</v>
      </c>
      <c r="AF19" s="373">
        <v>2970</v>
      </c>
      <c r="AG19" s="101">
        <f t="shared" si="13"/>
        <v>1146320</v>
      </c>
      <c r="AH19" s="372">
        <f t="shared" ref="AH19:AH24" si="28">AG19/Z19</f>
        <v>4214.411764705882</v>
      </c>
      <c r="AI19" s="1042"/>
      <c r="AJ19" s="1042"/>
      <c r="AK19" s="1042"/>
      <c r="AL19" s="1042">
        <f t="shared" si="15"/>
        <v>0</v>
      </c>
      <c r="AM19" s="366" t="e">
        <f t="shared" ref="AM19:AM24" si="29">AG19/AL19</f>
        <v>#DIV/0!</v>
      </c>
      <c r="AN19" s="1053">
        <v>21</v>
      </c>
      <c r="AO19" s="1053">
        <v>30.1</v>
      </c>
      <c r="AP19" s="1051">
        <v>5</v>
      </c>
      <c r="AQ19" s="1051">
        <v>5</v>
      </c>
      <c r="AR19" s="1051">
        <v>5</v>
      </c>
      <c r="AS19" s="1046">
        <f t="shared" si="6"/>
        <v>5</v>
      </c>
      <c r="AU19" s="1041">
        <v>16</v>
      </c>
      <c r="AV19" s="1036" t="s">
        <v>8</v>
      </c>
      <c r="AW19" s="371">
        <v>598</v>
      </c>
      <c r="AX19" s="372">
        <v>1522800</v>
      </c>
      <c r="AY19" s="372">
        <f t="shared" si="7"/>
        <v>2546.4882943143812</v>
      </c>
      <c r="AZ19" s="372">
        <v>855500</v>
      </c>
      <c r="BA19" s="373">
        <f t="shared" si="8"/>
        <v>1430.6020066889632</v>
      </c>
      <c r="BB19" s="373">
        <v>35750</v>
      </c>
      <c r="BC19" s="373"/>
      <c r="BD19" s="101">
        <f t="shared" si="17"/>
        <v>2414050</v>
      </c>
      <c r="BE19" s="374">
        <f t="shared" si="9"/>
        <v>4036.8729096989969</v>
      </c>
      <c r="BF19" s="1043">
        <v>104</v>
      </c>
      <c r="BG19" s="1043">
        <v>39</v>
      </c>
      <c r="BH19" s="1043">
        <v>22</v>
      </c>
      <c r="BI19" s="1043">
        <f>SUM(BF19:BH19)</f>
        <v>165</v>
      </c>
      <c r="BJ19" s="366">
        <f t="shared" ref="BJ19:BJ24" si="30">BD19/BI19</f>
        <v>14630.60606060606</v>
      </c>
      <c r="BK19" s="1047">
        <v>23.1</v>
      </c>
      <c r="BL19" s="1047">
        <v>30.6</v>
      </c>
      <c r="BM19" s="1048">
        <v>1</v>
      </c>
      <c r="BN19" s="1051">
        <v>5</v>
      </c>
      <c r="BO19" s="1052">
        <v>3</v>
      </c>
      <c r="BP19" s="1046">
        <f t="shared" si="11"/>
        <v>3</v>
      </c>
    </row>
    <row r="20" spans="1:68" ht="34" customHeight="1">
      <c r="A20" s="1041">
        <v>17</v>
      </c>
      <c r="B20" s="1049" t="s">
        <v>670</v>
      </c>
      <c r="C20" s="371">
        <v>353</v>
      </c>
      <c r="D20" s="372">
        <v>924150</v>
      </c>
      <c r="E20" s="372">
        <f t="shared" si="0"/>
        <v>2617.988668555241</v>
      </c>
      <c r="F20" s="372">
        <v>514000</v>
      </c>
      <c r="G20" s="373">
        <f t="shared" si="1"/>
        <v>1456.0906515580737</v>
      </c>
      <c r="H20" s="373">
        <v>14850</v>
      </c>
      <c r="I20" s="373"/>
      <c r="J20" s="101">
        <f t="shared" si="2"/>
        <v>1453000</v>
      </c>
      <c r="K20" s="372">
        <f t="shared" si="26"/>
        <v>4116.1473087818695</v>
      </c>
      <c r="L20" s="1042"/>
      <c r="M20" s="1042"/>
      <c r="N20" s="1042"/>
      <c r="O20" s="1043">
        <v>124.5</v>
      </c>
      <c r="P20" s="366">
        <f t="shared" si="27"/>
        <v>11670.682730923694</v>
      </c>
      <c r="Q20" s="1053">
        <v>21.7</v>
      </c>
      <c r="R20" s="1053">
        <v>26</v>
      </c>
      <c r="S20" s="1052">
        <v>3</v>
      </c>
      <c r="T20" s="1052">
        <v>3</v>
      </c>
      <c r="U20" s="1052">
        <v>3</v>
      </c>
      <c r="V20" s="1046">
        <f t="shared" si="3"/>
        <v>3</v>
      </c>
      <c r="X20" s="1041">
        <v>17</v>
      </c>
      <c r="Y20" s="1036" t="s">
        <v>8</v>
      </c>
      <c r="Z20" s="371">
        <v>548</v>
      </c>
      <c r="AA20" s="372">
        <v>1607800</v>
      </c>
      <c r="AB20" s="372">
        <f t="shared" si="4"/>
        <v>2933.9416058394158</v>
      </c>
      <c r="AC20" s="372">
        <v>896100</v>
      </c>
      <c r="AD20" s="373">
        <f t="shared" si="5"/>
        <v>1635.2189781021898</v>
      </c>
      <c r="AE20" s="373">
        <v>6600</v>
      </c>
      <c r="AF20" s="373">
        <v>5940</v>
      </c>
      <c r="AG20" s="101">
        <f t="shared" si="13"/>
        <v>2516440</v>
      </c>
      <c r="AH20" s="372">
        <f t="shared" si="28"/>
        <v>4592.0437956204378</v>
      </c>
      <c r="AI20" s="1042"/>
      <c r="AJ20" s="1042"/>
      <c r="AK20" s="1042"/>
      <c r="AL20" s="1042">
        <f t="shared" si="15"/>
        <v>0</v>
      </c>
      <c r="AM20" s="366" t="e">
        <f t="shared" si="29"/>
        <v>#DIV/0!</v>
      </c>
      <c r="AN20" s="1053">
        <v>21.4</v>
      </c>
      <c r="AO20" s="1053">
        <v>31.4</v>
      </c>
      <c r="AP20" s="1051">
        <v>5</v>
      </c>
      <c r="AQ20" s="1051">
        <v>5</v>
      </c>
      <c r="AR20" s="1051">
        <v>5</v>
      </c>
      <c r="AS20" s="1046">
        <f t="shared" si="6"/>
        <v>5</v>
      </c>
      <c r="AU20" s="1041">
        <v>17</v>
      </c>
      <c r="AV20" s="1036" t="s">
        <v>9</v>
      </c>
      <c r="AW20" s="371">
        <v>342</v>
      </c>
      <c r="AX20" s="372">
        <v>1105850</v>
      </c>
      <c r="AY20" s="372">
        <f t="shared" si="7"/>
        <v>3233.4795321637425</v>
      </c>
      <c r="AZ20" s="372">
        <v>618900</v>
      </c>
      <c r="BA20" s="373">
        <f t="shared" si="8"/>
        <v>1809.6491228070176</v>
      </c>
      <c r="BB20" s="373">
        <v>47630</v>
      </c>
      <c r="BC20" s="373"/>
      <c r="BD20" s="101">
        <f t="shared" si="17"/>
        <v>1772380</v>
      </c>
      <c r="BE20" s="374">
        <f t="shared" si="9"/>
        <v>5182.3976608187131</v>
      </c>
      <c r="BF20" s="1043">
        <v>106.5</v>
      </c>
      <c r="BG20" s="1043">
        <v>33</v>
      </c>
      <c r="BH20" s="1043">
        <v>26.5</v>
      </c>
      <c r="BI20" s="1043">
        <f t="shared" si="25"/>
        <v>166</v>
      </c>
      <c r="BJ20" s="366">
        <f t="shared" si="30"/>
        <v>10676.987951807228</v>
      </c>
      <c r="BK20" s="1047">
        <v>23.9</v>
      </c>
      <c r="BL20" s="1047">
        <v>33.9</v>
      </c>
      <c r="BM20" s="1052">
        <v>3</v>
      </c>
      <c r="BN20" s="1052">
        <v>3</v>
      </c>
      <c r="BO20" s="1052">
        <v>3</v>
      </c>
      <c r="BP20" s="1046">
        <f t="shared" si="11"/>
        <v>3</v>
      </c>
    </row>
    <row r="21" spans="1:68" ht="34" customHeight="1">
      <c r="A21" s="1041">
        <v>18</v>
      </c>
      <c r="B21" s="1036" t="s">
        <v>7</v>
      </c>
      <c r="C21" s="371">
        <v>280</v>
      </c>
      <c r="D21" s="372">
        <v>721150</v>
      </c>
      <c r="E21" s="372">
        <f t="shared" si="0"/>
        <v>2575.5357142857142</v>
      </c>
      <c r="F21" s="372">
        <v>391100</v>
      </c>
      <c r="G21" s="373">
        <f t="shared" si="1"/>
        <v>1396.7857142857142</v>
      </c>
      <c r="H21" s="373">
        <v>12650</v>
      </c>
      <c r="I21" s="373"/>
      <c r="J21" s="101">
        <f t="shared" si="2"/>
        <v>1124900</v>
      </c>
      <c r="K21" s="372">
        <f t="shared" si="26"/>
        <v>4017.5</v>
      </c>
      <c r="L21" s="1042"/>
      <c r="M21" s="1042"/>
      <c r="N21" s="1042"/>
      <c r="O21" s="1043">
        <v>126</v>
      </c>
      <c r="P21" s="366">
        <f t="shared" si="27"/>
        <v>8927.7777777777774</v>
      </c>
      <c r="Q21" s="1053">
        <v>19.2</v>
      </c>
      <c r="R21" s="1053">
        <v>24.7</v>
      </c>
      <c r="S21" s="1044">
        <v>2</v>
      </c>
      <c r="T21" s="1044">
        <v>2</v>
      </c>
      <c r="U21" s="1052">
        <v>3</v>
      </c>
      <c r="V21" s="1046">
        <f t="shared" si="3"/>
        <v>2.3333333333333335</v>
      </c>
      <c r="X21" s="1041">
        <v>18</v>
      </c>
      <c r="Y21" s="1036" t="s">
        <v>9</v>
      </c>
      <c r="Z21" s="371">
        <v>555</v>
      </c>
      <c r="AA21" s="372">
        <v>1469550</v>
      </c>
      <c r="AB21" s="372">
        <f t="shared" si="4"/>
        <v>2647.8378378378379</v>
      </c>
      <c r="AC21" s="372">
        <v>806100</v>
      </c>
      <c r="AD21" s="373">
        <f t="shared" si="5"/>
        <v>1452.4324324324325</v>
      </c>
      <c r="AE21" s="373">
        <v>1100</v>
      </c>
      <c r="AF21" s="373">
        <v>0</v>
      </c>
      <c r="AG21" s="101">
        <f t="shared" si="13"/>
        <v>2276750</v>
      </c>
      <c r="AH21" s="372">
        <f t="shared" si="28"/>
        <v>4102.2522522522522</v>
      </c>
      <c r="AI21" s="1042"/>
      <c r="AJ21" s="1042"/>
      <c r="AK21" s="1042"/>
      <c r="AL21" s="1042">
        <f t="shared" si="15"/>
        <v>0</v>
      </c>
      <c r="AM21" s="366" t="e">
        <f t="shared" si="29"/>
        <v>#DIV/0!</v>
      </c>
      <c r="AN21" s="1053">
        <v>21.2</v>
      </c>
      <c r="AO21" s="1053">
        <v>33.4</v>
      </c>
      <c r="AP21" s="1052">
        <v>3</v>
      </c>
      <c r="AQ21" s="1052">
        <v>3</v>
      </c>
      <c r="AR21" s="1052">
        <v>3</v>
      </c>
      <c r="AS21" s="1046">
        <f t="shared" si="6"/>
        <v>3</v>
      </c>
      <c r="AU21" s="1041">
        <v>18</v>
      </c>
      <c r="AV21" s="1036" t="s">
        <v>10</v>
      </c>
      <c r="AW21" s="371">
        <v>481</v>
      </c>
      <c r="AX21" s="372">
        <v>1546850</v>
      </c>
      <c r="AY21" s="372">
        <f t="shared" si="7"/>
        <v>3215.9043659043659</v>
      </c>
      <c r="AZ21" s="372">
        <v>806700</v>
      </c>
      <c r="BA21" s="373">
        <f t="shared" si="8"/>
        <v>1677.130977130977</v>
      </c>
      <c r="BB21" s="373">
        <v>43340</v>
      </c>
      <c r="BC21" s="373"/>
      <c r="BD21" s="101">
        <f t="shared" si="17"/>
        <v>2396890</v>
      </c>
      <c r="BE21" s="374">
        <f t="shared" si="9"/>
        <v>4983.1392931392929</v>
      </c>
      <c r="BF21" s="1043">
        <v>132.5</v>
      </c>
      <c r="BG21" s="1043">
        <v>33</v>
      </c>
      <c r="BH21" s="1043">
        <v>27.5</v>
      </c>
      <c r="BI21" s="1043">
        <f t="shared" si="25"/>
        <v>193</v>
      </c>
      <c r="BJ21" s="366">
        <f t="shared" si="30"/>
        <v>12419.119170984455</v>
      </c>
      <c r="BK21" s="1054">
        <v>24.8</v>
      </c>
      <c r="BL21" s="1047">
        <v>30.2</v>
      </c>
      <c r="BM21" s="1052">
        <v>3</v>
      </c>
      <c r="BN21" s="1052">
        <v>3</v>
      </c>
      <c r="BO21" s="1052">
        <v>3</v>
      </c>
      <c r="BP21" s="1046">
        <f t="shared" si="11"/>
        <v>3</v>
      </c>
    </row>
    <row r="22" spans="1:68" ht="34" customHeight="1">
      <c r="A22" s="1041">
        <v>19</v>
      </c>
      <c r="B22" s="1036" t="s">
        <v>8</v>
      </c>
      <c r="C22" s="371">
        <v>410</v>
      </c>
      <c r="D22" s="372">
        <v>1169800</v>
      </c>
      <c r="E22" s="372">
        <f t="shared" si="0"/>
        <v>2853.1707317073169</v>
      </c>
      <c r="F22" s="372">
        <v>639000</v>
      </c>
      <c r="G22" s="373">
        <f t="shared" si="1"/>
        <v>1558.5365853658536</v>
      </c>
      <c r="H22" s="373">
        <v>15400</v>
      </c>
      <c r="I22" s="373"/>
      <c r="J22" s="101">
        <f t="shared" si="2"/>
        <v>1824200</v>
      </c>
      <c r="K22" s="372">
        <f t="shared" si="26"/>
        <v>4449.2682926829266</v>
      </c>
      <c r="L22" s="1042"/>
      <c r="M22" s="1042"/>
      <c r="N22" s="1042"/>
      <c r="O22" s="1043">
        <v>126</v>
      </c>
      <c r="P22" s="366">
        <f t="shared" si="27"/>
        <v>14477.777777777777</v>
      </c>
      <c r="Q22" s="1053">
        <v>19.399999999999999</v>
      </c>
      <c r="R22" s="1053">
        <v>25</v>
      </c>
      <c r="S22" s="1052">
        <v>3</v>
      </c>
      <c r="T22" s="1051">
        <v>5</v>
      </c>
      <c r="U22" s="1051">
        <v>5</v>
      </c>
      <c r="V22" s="1046">
        <f t="shared" si="3"/>
        <v>4.333333333333333</v>
      </c>
      <c r="X22" s="1041">
        <v>19</v>
      </c>
      <c r="Y22" s="1036" t="s">
        <v>10</v>
      </c>
      <c r="Z22" s="371">
        <v>438</v>
      </c>
      <c r="AA22" s="372">
        <v>1426400</v>
      </c>
      <c r="AB22" s="372">
        <f t="shared" si="4"/>
        <v>3256.6210045662101</v>
      </c>
      <c r="AC22" s="372">
        <v>758750</v>
      </c>
      <c r="AD22" s="373">
        <f t="shared" si="5"/>
        <v>1732.3059360730595</v>
      </c>
      <c r="AE22" s="373">
        <v>54450</v>
      </c>
      <c r="AF22" s="373">
        <v>2970</v>
      </c>
      <c r="AG22" s="101">
        <f t="shared" si="13"/>
        <v>2242570</v>
      </c>
      <c r="AH22" s="372">
        <f t="shared" si="28"/>
        <v>5120.022831050228</v>
      </c>
      <c r="AI22" s="1042"/>
      <c r="AJ22" s="1042"/>
      <c r="AK22" s="1042"/>
      <c r="AL22" s="1042">
        <f t="shared" si="15"/>
        <v>0</v>
      </c>
      <c r="AM22" s="366" t="e">
        <f t="shared" si="29"/>
        <v>#DIV/0!</v>
      </c>
      <c r="AN22" s="1053">
        <v>22.9</v>
      </c>
      <c r="AO22" s="1053">
        <v>25.3</v>
      </c>
      <c r="AP22" s="1048">
        <v>1</v>
      </c>
      <c r="AQ22" s="1048">
        <v>1</v>
      </c>
      <c r="AR22" s="1052">
        <v>3</v>
      </c>
      <c r="AS22" s="1046">
        <f t="shared" si="6"/>
        <v>1.6666666666666667</v>
      </c>
      <c r="AU22" s="1091">
        <v>19</v>
      </c>
      <c r="AV22" s="1083" t="s">
        <v>11</v>
      </c>
      <c r="AW22" s="1078">
        <v>754</v>
      </c>
      <c r="AX22" s="1078">
        <v>2342650</v>
      </c>
      <c r="AY22" s="1078">
        <f t="shared" si="7"/>
        <v>3106.9628647214854</v>
      </c>
      <c r="AZ22" s="1078">
        <v>1229650</v>
      </c>
      <c r="BA22" s="1078">
        <f t="shared" si="8"/>
        <v>1630.8355437665782</v>
      </c>
      <c r="BB22" s="1078">
        <v>122540</v>
      </c>
      <c r="BC22" s="1078"/>
      <c r="BD22" s="1078">
        <f t="shared" si="17"/>
        <v>3694840</v>
      </c>
      <c r="BE22" s="1080">
        <f t="shared" si="9"/>
        <v>4900.318302387268</v>
      </c>
      <c r="BF22" s="1081">
        <v>145</v>
      </c>
      <c r="BG22" s="1081">
        <v>49</v>
      </c>
      <c r="BH22" s="1081">
        <v>65.5</v>
      </c>
      <c r="BI22" s="1081">
        <f t="shared" si="25"/>
        <v>259.5</v>
      </c>
      <c r="BJ22" s="1082">
        <f t="shared" si="30"/>
        <v>14238.30443159923</v>
      </c>
      <c r="BK22" s="1087">
        <v>23.1</v>
      </c>
      <c r="BL22" s="1089">
        <v>27.8</v>
      </c>
      <c r="BM22" s="1052">
        <v>3</v>
      </c>
      <c r="BN22" s="1048">
        <v>1</v>
      </c>
      <c r="BO22" s="1052">
        <v>3</v>
      </c>
      <c r="BP22" s="1046">
        <f t="shared" si="11"/>
        <v>2.3333333333333335</v>
      </c>
    </row>
    <row r="23" spans="1:68" ht="34" customHeight="1">
      <c r="A23" s="1041">
        <v>20</v>
      </c>
      <c r="B23" s="1036" t="s">
        <v>9</v>
      </c>
      <c r="C23" s="371">
        <v>440</v>
      </c>
      <c r="D23" s="372">
        <v>1200400</v>
      </c>
      <c r="E23" s="372">
        <f t="shared" si="0"/>
        <v>2728.181818181818</v>
      </c>
      <c r="F23" s="372">
        <v>703650</v>
      </c>
      <c r="G23" s="373">
        <f t="shared" si="1"/>
        <v>1599.2045454545455</v>
      </c>
      <c r="H23" s="373">
        <v>12100</v>
      </c>
      <c r="I23" s="373"/>
      <c r="J23" s="101">
        <f t="shared" si="2"/>
        <v>1916150</v>
      </c>
      <c r="K23" s="372">
        <f t="shared" si="26"/>
        <v>4354.886363636364</v>
      </c>
      <c r="L23" s="1042"/>
      <c r="M23" s="1042"/>
      <c r="N23" s="1042"/>
      <c r="O23" s="1043">
        <v>143.5</v>
      </c>
      <c r="P23" s="366">
        <f t="shared" si="27"/>
        <v>13352.961672473868</v>
      </c>
      <c r="Q23" s="1053">
        <v>20.100000000000001</v>
      </c>
      <c r="R23" s="1053">
        <v>27.9</v>
      </c>
      <c r="S23" s="1051">
        <v>5</v>
      </c>
      <c r="T23" s="1051">
        <v>5</v>
      </c>
      <c r="U23" s="1051">
        <v>5</v>
      </c>
      <c r="V23" s="1046">
        <f t="shared" si="3"/>
        <v>5</v>
      </c>
      <c r="X23" s="1041">
        <v>20</v>
      </c>
      <c r="Y23" s="1083" t="s">
        <v>11</v>
      </c>
      <c r="Z23" s="1078">
        <v>595</v>
      </c>
      <c r="AA23" s="1079">
        <v>1901650</v>
      </c>
      <c r="AB23" s="1079">
        <f t="shared" si="4"/>
        <v>3196.0504201680674</v>
      </c>
      <c r="AC23" s="1079">
        <v>1005300</v>
      </c>
      <c r="AD23" s="1079">
        <f t="shared" si="5"/>
        <v>1689.579831932773</v>
      </c>
      <c r="AE23" s="1079">
        <v>48950</v>
      </c>
      <c r="AF23" s="1079">
        <v>0</v>
      </c>
      <c r="AG23" s="1078">
        <f t="shared" si="13"/>
        <v>2955900</v>
      </c>
      <c r="AH23" s="1079">
        <f t="shared" si="28"/>
        <v>4967.8991596638652</v>
      </c>
      <c r="AI23" s="1084"/>
      <c r="AJ23" s="1084"/>
      <c r="AK23" s="1084"/>
      <c r="AL23" s="1084">
        <f t="shared" si="15"/>
        <v>0</v>
      </c>
      <c r="AM23" s="1082" t="e">
        <f t="shared" si="29"/>
        <v>#DIV/0!</v>
      </c>
      <c r="AN23" s="1090">
        <v>23.3</v>
      </c>
      <c r="AO23" s="1090">
        <v>33</v>
      </c>
      <c r="AP23" s="1057">
        <v>3</v>
      </c>
      <c r="AQ23" s="1051">
        <v>5</v>
      </c>
      <c r="AR23" s="1058">
        <v>5</v>
      </c>
      <c r="AS23" s="1046">
        <f t="shared" si="6"/>
        <v>4.333333333333333</v>
      </c>
      <c r="AU23" s="1091">
        <v>20</v>
      </c>
      <c r="AV23" s="1049" t="s">
        <v>669</v>
      </c>
      <c r="AW23" s="371">
        <v>652</v>
      </c>
      <c r="AX23" s="372">
        <v>1948200</v>
      </c>
      <c r="AY23" s="372">
        <f t="shared" si="7"/>
        <v>2988.0368098159511</v>
      </c>
      <c r="AZ23" s="372">
        <v>1023950</v>
      </c>
      <c r="BA23" s="373">
        <f t="shared" si="8"/>
        <v>1570.4754601226994</v>
      </c>
      <c r="BB23" s="373">
        <v>91960</v>
      </c>
      <c r="BC23" s="373">
        <v>5940</v>
      </c>
      <c r="BD23" s="101">
        <f t="shared" si="17"/>
        <v>3070050</v>
      </c>
      <c r="BE23" s="374">
        <f t="shared" si="9"/>
        <v>4708.6656441717787</v>
      </c>
      <c r="BF23" s="1043">
        <v>145</v>
      </c>
      <c r="BG23" s="1043">
        <v>55</v>
      </c>
      <c r="BH23" s="1043">
        <v>30</v>
      </c>
      <c r="BI23" s="1043">
        <f>SUM(BF23:BH23)</f>
        <v>230</v>
      </c>
      <c r="BJ23" s="366">
        <f t="shared" si="30"/>
        <v>13348.04347826087</v>
      </c>
      <c r="BK23" s="1047">
        <v>23.5</v>
      </c>
      <c r="BL23" s="1047">
        <v>30.8</v>
      </c>
      <c r="BM23" s="1048">
        <v>1</v>
      </c>
      <c r="BN23" s="1052">
        <v>3</v>
      </c>
      <c r="BO23" s="1052">
        <v>3</v>
      </c>
      <c r="BP23" s="1046">
        <f t="shared" si="11"/>
        <v>2.3333333333333335</v>
      </c>
    </row>
    <row r="24" spans="1:68" ht="34" customHeight="1">
      <c r="A24" s="1041">
        <v>21</v>
      </c>
      <c r="B24" s="1036" t="s">
        <v>10</v>
      </c>
      <c r="C24" s="371">
        <v>509</v>
      </c>
      <c r="D24" s="372">
        <v>1506700</v>
      </c>
      <c r="E24" s="372">
        <f t="shared" si="0"/>
        <v>2960.1178781925346</v>
      </c>
      <c r="F24" s="372">
        <v>809450</v>
      </c>
      <c r="G24" s="373">
        <f t="shared" si="1"/>
        <v>1590.2750491159136</v>
      </c>
      <c r="H24" s="373">
        <v>28600</v>
      </c>
      <c r="I24" s="373"/>
      <c r="J24" s="101">
        <f t="shared" si="2"/>
        <v>2344750</v>
      </c>
      <c r="K24" s="372">
        <f t="shared" si="26"/>
        <v>4606.5815324165033</v>
      </c>
      <c r="L24" s="1042"/>
      <c r="M24" s="1042"/>
      <c r="N24" s="1042"/>
      <c r="O24" s="1043">
        <v>149</v>
      </c>
      <c r="P24" s="366">
        <f t="shared" si="27"/>
        <v>15736.577181208053</v>
      </c>
      <c r="Q24" s="1053">
        <v>19.3</v>
      </c>
      <c r="R24" s="1053">
        <v>28.6</v>
      </c>
      <c r="S24" s="1051">
        <v>5</v>
      </c>
      <c r="T24" s="1051">
        <v>5</v>
      </c>
      <c r="U24" s="1052">
        <v>3</v>
      </c>
      <c r="V24" s="1046">
        <f t="shared" si="3"/>
        <v>4.333333333333333</v>
      </c>
      <c r="X24" s="1041">
        <v>21</v>
      </c>
      <c r="Y24" s="1049" t="s">
        <v>669</v>
      </c>
      <c r="Z24" s="371">
        <v>468</v>
      </c>
      <c r="AA24" s="372">
        <v>1234050</v>
      </c>
      <c r="AB24" s="372">
        <f t="shared" si="4"/>
        <v>2636.8589743589741</v>
      </c>
      <c r="AC24" s="372">
        <v>693850</v>
      </c>
      <c r="AD24" s="373">
        <f t="shared" si="5"/>
        <v>1482.58547008547</v>
      </c>
      <c r="AE24" s="373">
        <v>37400</v>
      </c>
      <c r="AF24" s="373">
        <v>2970</v>
      </c>
      <c r="AG24" s="101">
        <f t="shared" si="13"/>
        <v>1968270</v>
      </c>
      <c r="AH24" s="372">
        <f t="shared" si="28"/>
        <v>4205.7051282051279</v>
      </c>
      <c r="AI24" s="1042"/>
      <c r="AJ24" s="1042"/>
      <c r="AK24" s="1042"/>
      <c r="AL24" s="1042">
        <f t="shared" si="15"/>
        <v>0</v>
      </c>
      <c r="AM24" s="366" t="e">
        <f t="shared" si="29"/>
        <v>#DIV/0!</v>
      </c>
      <c r="AN24" s="1053">
        <v>22.3</v>
      </c>
      <c r="AO24" s="1053">
        <v>34.700000000000003</v>
      </c>
      <c r="AP24" s="1052">
        <v>3</v>
      </c>
      <c r="AQ24" s="1052">
        <v>3</v>
      </c>
      <c r="AR24" s="1052">
        <v>3</v>
      </c>
      <c r="AS24" s="1046">
        <f t="shared" si="6"/>
        <v>3</v>
      </c>
      <c r="AU24" s="1091">
        <v>21</v>
      </c>
      <c r="AV24" s="1049" t="s">
        <v>670</v>
      </c>
      <c r="AW24" s="371">
        <v>543</v>
      </c>
      <c r="AX24" s="372">
        <v>1507550</v>
      </c>
      <c r="AY24" s="372">
        <f t="shared" si="7"/>
        <v>2776.3351749539593</v>
      </c>
      <c r="AZ24" s="372">
        <v>817700</v>
      </c>
      <c r="BA24" s="373">
        <f t="shared" si="8"/>
        <v>1505.8931860036832</v>
      </c>
      <c r="BB24" s="373">
        <v>21010</v>
      </c>
      <c r="BC24" s="373"/>
      <c r="BD24" s="101">
        <f t="shared" si="17"/>
        <v>2346260</v>
      </c>
      <c r="BE24" s="374">
        <f t="shared" si="9"/>
        <v>4320.9208103130759</v>
      </c>
      <c r="BF24" s="1043">
        <v>137.75</v>
      </c>
      <c r="BG24" s="1043">
        <v>55</v>
      </c>
      <c r="BH24" s="1043">
        <v>53.5</v>
      </c>
      <c r="BI24" s="1043">
        <f t="shared" ref="BI24:BI29" si="31">SUM(BF24:BH24)</f>
        <v>246.25</v>
      </c>
      <c r="BJ24" s="366">
        <f t="shared" si="30"/>
        <v>9527.9593908629449</v>
      </c>
      <c r="BK24" s="1047">
        <v>25.6</v>
      </c>
      <c r="BL24" s="1047">
        <v>32.9</v>
      </c>
      <c r="BM24" s="1051">
        <v>5</v>
      </c>
      <c r="BN24" s="1052">
        <v>3</v>
      </c>
      <c r="BO24" s="1051">
        <v>5</v>
      </c>
      <c r="BP24" s="1046">
        <f t="shared" si="11"/>
        <v>4.333333333333333</v>
      </c>
    </row>
    <row r="25" spans="1:68" ht="34" customHeight="1">
      <c r="A25" s="1041">
        <v>22</v>
      </c>
      <c r="B25" s="1083" t="s">
        <v>11</v>
      </c>
      <c r="C25" s="1078">
        <v>717</v>
      </c>
      <c r="D25" s="1079">
        <v>2006050</v>
      </c>
      <c r="E25" s="1079">
        <f t="shared" si="0"/>
        <v>2797.8382147838215</v>
      </c>
      <c r="F25" s="1079">
        <v>996400</v>
      </c>
      <c r="G25" s="1079">
        <f t="shared" si="1"/>
        <v>1389.679218967922</v>
      </c>
      <c r="H25" s="1079">
        <v>11000</v>
      </c>
      <c r="I25" s="1079"/>
      <c r="J25" s="1078">
        <f t="shared" si="2"/>
        <v>3013450</v>
      </c>
      <c r="K25" s="1079">
        <f>J25/C25</f>
        <v>4202.8591352859139</v>
      </c>
      <c r="L25" s="1084"/>
      <c r="M25" s="1084"/>
      <c r="N25" s="1084"/>
      <c r="O25" s="1081">
        <v>170.5</v>
      </c>
      <c r="P25" s="1082">
        <f>J25/O25</f>
        <v>17674.193548387098</v>
      </c>
      <c r="Q25" s="1090">
        <v>18.2</v>
      </c>
      <c r="R25" s="1090">
        <v>29.4</v>
      </c>
      <c r="S25" s="1051">
        <v>5</v>
      </c>
      <c r="T25" s="1051">
        <v>5</v>
      </c>
      <c r="U25" s="1051">
        <v>5</v>
      </c>
      <c r="V25" s="1046">
        <f t="shared" si="3"/>
        <v>5</v>
      </c>
      <c r="X25" s="1041">
        <v>22</v>
      </c>
      <c r="Y25" s="1036" t="s">
        <v>670</v>
      </c>
      <c r="Z25" s="371">
        <v>396</v>
      </c>
      <c r="AA25" s="372">
        <v>1279800</v>
      </c>
      <c r="AB25" s="372">
        <f t="shared" si="4"/>
        <v>3231.818181818182</v>
      </c>
      <c r="AC25" s="372">
        <v>634000</v>
      </c>
      <c r="AD25" s="373">
        <f t="shared" si="5"/>
        <v>1601.0101010101009</v>
      </c>
      <c r="AE25" s="373">
        <v>27500</v>
      </c>
      <c r="AF25" s="373">
        <v>0</v>
      </c>
      <c r="AG25" s="101">
        <f t="shared" si="13"/>
        <v>1941300</v>
      </c>
      <c r="AH25" s="372">
        <f>AG25/Z25</f>
        <v>4902.272727272727</v>
      </c>
      <c r="AI25" s="1042"/>
      <c r="AJ25" s="1042"/>
      <c r="AK25" s="1042"/>
      <c r="AL25" s="1042">
        <f t="shared" si="15"/>
        <v>0</v>
      </c>
      <c r="AM25" s="366" t="e">
        <f>AG25/AL25</f>
        <v>#DIV/0!</v>
      </c>
      <c r="AN25" s="1053">
        <v>23.9</v>
      </c>
      <c r="AO25" s="1053">
        <v>34.700000000000003</v>
      </c>
      <c r="AP25" s="1052">
        <v>3</v>
      </c>
      <c r="AQ25" s="1052">
        <v>3</v>
      </c>
      <c r="AR25" s="1052">
        <v>3</v>
      </c>
      <c r="AS25" s="1046">
        <f t="shared" si="6"/>
        <v>3</v>
      </c>
      <c r="AU25" s="1041">
        <v>22</v>
      </c>
      <c r="AV25" s="1036" t="s">
        <v>7</v>
      </c>
      <c r="AW25" s="371">
        <v>339</v>
      </c>
      <c r="AX25" s="372">
        <f>1130680+3000</f>
        <v>1133680</v>
      </c>
      <c r="AY25" s="372">
        <f t="shared" si="7"/>
        <v>3344.1887905604722</v>
      </c>
      <c r="AZ25" s="372">
        <v>543050</v>
      </c>
      <c r="BA25" s="373">
        <f t="shared" si="8"/>
        <v>1601.9174041297936</v>
      </c>
      <c r="BB25" s="373">
        <v>51150</v>
      </c>
      <c r="BC25" s="373"/>
      <c r="BD25" s="101">
        <f t="shared" si="17"/>
        <v>1727880</v>
      </c>
      <c r="BE25" s="374">
        <f t="shared" si="9"/>
        <v>5096.9911504424781</v>
      </c>
      <c r="BF25" s="1043">
        <v>110.5</v>
      </c>
      <c r="BG25" s="1043">
        <v>27</v>
      </c>
      <c r="BH25" s="1043">
        <v>33.75</v>
      </c>
      <c r="BI25" s="1043">
        <f t="shared" si="31"/>
        <v>171.25</v>
      </c>
      <c r="BJ25" s="366">
        <f>BD25/BI25</f>
        <v>10089.810218978102</v>
      </c>
      <c r="BK25" s="1047">
        <v>25.4</v>
      </c>
      <c r="BL25" s="1047">
        <v>33.5</v>
      </c>
      <c r="BM25" s="1052">
        <v>3</v>
      </c>
      <c r="BN25" s="1052">
        <v>3</v>
      </c>
      <c r="BO25" s="1052">
        <v>3</v>
      </c>
      <c r="BP25" s="1046">
        <f t="shared" si="11"/>
        <v>3</v>
      </c>
    </row>
    <row r="26" spans="1:68" ht="34" customHeight="1">
      <c r="A26" s="1041">
        <v>23</v>
      </c>
      <c r="B26" s="1049" t="s">
        <v>669</v>
      </c>
      <c r="C26" s="371">
        <v>453</v>
      </c>
      <c r="D26" s="372">
        <v>1227450</v>
      </c>
      <c r="E26" s="372">
        <f t="shared" si="0"/>
        <v>2709.6026490066224</v>
      </c>
      <c r="F26" s="372">
        <v>618100</v>
      </c>
      <c r="G26" s="373">
        <f t="shared" si="1"/>
        <v>1364.4591611479029</v>
      </c>
      <c r="H26" s="373">
        <v>11000</v>
      </c>
      <c r="I26" s="373"/>
      <c r="J26" s="101">
        <f t="shared" si="2"/>
        <v>1856550</v>
      </c>
      <c r="K26" s="372">
        <f>J26/C26</f>
        <v>4098.3443708609275</v>
      </c>
      <c r="L26" s="1042"/>
      <c r="M26" s="1042"/>
      <c r="N26" s="1042"/>
      <c r="O26" s="1043">
        <v>173.5</v>
      </c>
      <c r="P26" s="366">
        <f t="shared" ref="P26:P31" si="32">J26/O26</f>
        <v>10700.57636887608</v>
      </c>
      <c r="Q26" s="1053">
        <v>21.2</v>
      </c>
      <c r="R26" s="1053">
        <v>28.3</v>
      </c>
      <c r="S26" s="1051">
        <v>5</v>
      </c>
      <c r="T26" s="1051">
        <v>5</v>
      </c>
      <c r="U26" s="1051">
        <v>5</v>
      </c>
      <c r="V26" s="1046">
        <f t="shared" si="3"/>
        <v>5</v>
      </c>
      <c r="X26" s="1041">
        <v>23</v>
      </c>
      <c r="Y26" s="1036" t="s">
        <v>7</v>
      </c>
      <c r="Z26" s="371">
        <v>322</v>
      </c>
      <c r="AA26" s="373">
        <v>862150</v>
      </c>
      <c r="AB26" s="373">
        <f t="shared" si="4"/>
        <v>2677.4844720496894</v>
      </c>
      <c r="AC26" s="373">
        <v>452400</v>
      </c>
      <c r="AD26" s="373">
        <f t="shared" si="5"/>
        <v>1404.9689440993789</v>
      </c>
      <c r="AE26" s="373">
        <v>56100</v>
      </c>
      <c r="AF26" s="373">
        <v>0</v>
      </c>
      <c r="AG26" s="101">
        <f t="shared" si="13"/>
        <v>1370650</v>
      </c>
      <c r="AH26" s="372">
        <f>AG26/Z26</f>
        <v>4256.6770186335407</v>
      </c>
      <c r="AI26" s="1042"/>
      <c r="AJ26" s="1042"/>
      <c r="AK26" s="1042"/>
      <c r="AL26" s="1042">
        <f t="shared" si="15"/>
        <v>0</v>
      </c>
      <c r="AM26" s="366" t="e">
        <f t="shared" ref="AM26:AM31" si="33">AG26/AL26</f>
        <v>#DIV/0!</v>
      </c>
      <c r="AN26" s="1053">
        <v>26.1</v>
      </c>
      <c r="AO26" s="1053">
        <v>31.4</v>
      </c>
      <c r="AP26" s="1052">
        <v>3</v>
      </c>
      <c r="AQ26" s="1048">
        <v>1</v>
      </c>
      <c r="AR26" s="1052">
        <v>3</v>
      </c>
      <c r="AS26" s="1046">
        <f t="shared" si="6"/>
        <v>2.3333333333333335</v>
      </c>
      <c r="AU26" s="1041">
        <v>23</v>
      </c>
      <c r="AV26" s="1036" t="s">
        <v>8</v>
      </c>
      <c r="AW26" s="371">
        <v>525</v>
      </c>
      <c r="AX26" s="372">
        <v>1494850</v>
      </c>
      <c r="AY26" s="372">
        <f t="shared" si="7"/>
        <v>2847.3333333333335</v>
      </c>
      <c r="AZ26" s="372">
        <v>826550</v>
      </c>
      <c r="BA26" s="373">
        <f t="shared" si="8"/>
        <v>1574.3809523809523</v>
      </c>
      <c r="BB26" s="373">
        <v>26510</v>
      </c>
      <c r="BC26" s="373">
        <v>2970</v>
      </c>
      <c r="BD26" s="101">
        <f t="shared" si="17"/>
        <v>2350880</v>
      </c>
      <c r="BE26" s="374">
        <f t="shared" si="9"/>
        <v>4477.8666666666668</v>
      </c>
      <c r="BF26" s="1043">
        <v>105.75</v>
      </c>
      <c r="BG26" s="1043">
        <v>27.75</v>
      </c>
      <c r="BH26" s="1043">
        <v>50.58</v>
      </c>
      <c r="BI26" s="1043">
        <f t="shared" si="31"/>
        <v>184.07999999999998</v>
      </c>
      <c r="BJ26" s="366">
        <f t="shared" ref="BJ26:BJ31" si="34">BD26/BI26</f>
        <v>12770.969143850501</v>
      </c>
      <c r="BK26" s="1047">
        <v>24.9</v>
      </c>
      <c r="BL26" s="1047">
        <v>34.9</v>
      </c>
      <c r="BM26" s="1051">
        <v>5</v>
      </c>
      <c r="BN26" s="1052">
        <v>3</v>
      </c>
      <c r="BO26" s="1052">
        <v>3</v>
      </c>
      <c r="BP26" s="1046">
        <f t="shared" si="11"/>
        <v>3.6666666666666665</v>
      </c>
    </row>
    <row r="27" spans="1:68" ht="34" customHeight="1">
      <c r="A27" s="1041">
        <v>24</v>
      </c>
      <c r="B27" s="1036" t="s">
        <v>670</v>
      </c>
      <c r="C27" s="371">
        <v>314</v>
      </c>
      <c r="D27" s="372">
        <v>870800</v>
      </c>
      <c r="E27" s="372">
        <f t="shared" si="0"/>
        <v>2773.248407643312</v>
      </c>
      <c r="F27" s="372">
        <v>476550</v>
      </c>
      <c r="G27" s="373">
        <f t="shared" si="1"/>
        <v>1517.6751592356688</v>
      </c>
      <c r="H27" s="373">
        <v>24750</v>
      </c>
      <c r="I27" s="373"/>
      <c r="J27" s="101">
        <f t="shared" si="2"/>
        <v>1372100</v>
      </c>
      <c r="K27" s="372">
        <f>J27/C27</f>
        <v>4369.7452229299361</v>
      </c>
      <c r="L27" s="1042"/>
      <c r="M27" s="1042"/>
      <c r="N27" s="1042"/>
      <c r="O27" s="1043">
        <v>124.5</v>
      </c>
      <c r="P27" s="366">
        <f t="shared" si="32"/>
        <v>11020.883534136547</v>
      </c>
      <c r="Q27" s="1053">
        <v>22.7</v>
      </c>
      <c r="R27" s="1053">
        <v>29.2</v>
      </c>
      <c r="S27" s="1052">
        <v>3</v>
      </c>
      <c r="T27" s="1052">
        <v>3</v>
      </c>
      <c r="U27" s="1052">
        <v>3</v>
      </c>
      <c r="V27" s="1046">
        <f t="shared" si="3"/>
        <v>3</v>
      </c>
      <c r="X27" s="1041">
        <v>24</v>
      </c>
      <c r="Y27" s="1036" t="s">
        <v>8</v>
      </c>
      <c r="Z27" s="371">
        <v>272</v>
      </c>
      <c r="AA27" s="373">
        <f>721000+1600</f>
        <v>722600</v>
      </c>
      <c r="AB27" s="373">
        <f t="shared" si="4"/>
        <v>2656.6176470588234</v>
      </c>
      <c r="AC27" s="373">
        <v>385000</v>
      </c>
      <c r="AD27" s="373">
        <f t="shared" si="5"/>
        <v>1415.4411764705883</v>
      </c>
      <c r="AE27" s="373">
        <v>13200</v>
      </c>
      <c r="AF27" s="373">
        <v>2970</v>
      </c>
      <c r="AG27" s="101">
        <f t="shared" si="13"/>
        <v>1123770</v>
      </c>
      <c r="AH27" s="372">
        <f>AG27/Z27</f>
        <v>4131.5073529411766</v>
      </c>
      <c r="AI27" s="1042"/>
      <c r="AJ27" s="1042"/>
      <c r="AK27" s="1042"/>
      <c r="AL27" s="1042">
        <f t="shared" si="15"/>
        <v>0</v>
      </c>
      <c r="AM27" s="366" t="e">
        <f t="shared" si="33"/>
        <v>#DIV/0!</v>
      </c>
      <c r="AN27" s="1053">
        <v>24.2</v>
      </c>
      <c r="AO27" s="1053">
        <v>27.8</v>
      </c>
      <c r="AP27" s="1048">
        <v>1</v>
      </c>
      <c r="AQ27" s="1052">
        <v>3</v>
      </c>
      <c r="AR27" s="1052">
        <v>3</v>
      </c>
      <c r="AS27" s="1046">
        <f t="shared" si="6"/>
        <v>2.3333333333333335</v>
      </c>
      <c r="AU27" s="1041">
        <v>24</v>
      </c>
      <c r="AV27" s="1036" t="s">
        <v>9</v>
      </c>
      <c r="AW27" s="371">
        <v>452</v>
      </c>
      <c r="AX27" s="372">
        <v>1258850</v>
      </c>
      <c r="AY27" s="372">
        <f t="shared" si="7"/>
        <v>2785.0663716814161</v>
      </c>
      <c r="AZ27" s="372">
        <v>645700</v>
      </c>
      <c r="BA27" s="373">
        <f t="shared" si="8"/>
        <v>1428.5398230088495</v>
      </c>
      <c r="BB27" s="373">
        <v>37400</v>
      </c>
      <c r="BC27" s="373"/>
      <c r="BD27" s="101">
        <f t="shared" si="17"/>
        <v>1941950</v>
      </c>
      <c r="BE27" s="374">
        <f t="shared" si="9"/>
        <v>4296.3495575221241</v>
      </c>
      <c r="BF27" s="1043">
        <v>106.5</v>
      </c>
      <c r="BG27" s="1043">
        <v>33</v>
      </c>
      <c r="BH27" s="1043">
        <v>26.25</v>
      </c>
      <c r="BI27" s="1043">
        <f t="shared" si="31"/>
        <v>165.75</v>
      </c>
      <c r="BJ27" s="366">
        <f t="shared" si="34"/>
        <v>11716.138763197587</v>
      </c>
      <c r="BK27" s="1047">
        <v>23.9</v>
      </c>
      <c r="BL27" s="1047">
        <v>35.299999999999997</v>
      </c>
      <c r="BM27" s="1051">
        <v>5</v>
      </c>
      <c r="BN27" s="1051">
        <v>5</v>
      </c>
      <c r="BO27" s="1051">
        <v>5</v>
      </c>
      <c r="BP27" s="1046">
        <f t="shared" si="11"/>
        <v>5</v>
      </c>
    </row>
    <row r="28" spans="1:68" ht="34" customHeight="1">
      <c r="A28" s="1041">
        <v>25</v>
      </c>
      <c r="B28" s="1036" t="s">
        <v>7</v>
      </c>
      <c r="C28" s="371">
        <v>315</v>
      </c>
      <c r="D28" s="372">
        <v>1021400</v>
      </c>
      <c r="E28" s="372">
        <f t="shared" si="0"/>
        <v>3242.5396825396824</v>
      </c>
      <c r="F28" s="372">
        <v>573500</v>
      </c>
      <c r="G28" s="373">
        <f t="shared" si="1"/>
        <v>1820.6349206349207</v>
      </c>
      <c r="H28" s="373">
        <v>6050</v>
      </c>
      <c r="I28" s="373"/>
      <c r="J28" s="101">
        <f t="shared" si="2"/>
        <v>1600950</v>
      </c>
      <c r="K28" s="374">
        <f>J28/C28</f>
        <v>5082.3809523809523</v>
      </c>
      <c r="L28" s="1043"/>
      <c r="M28" s="1043"/>
      <c r="N28" s="1043"/>
      <c r="O28" s="1043">
        <v>124.5</v>
      </c>
      <c r="P28" s="366">
        <f t="shared" si="32"/>
        <v>12859.036144578313</v>
      </c>
      <c r="Q28" s="1053">
        <v>24.8</v>
      </c>
      <c r="R28" s="1053">
        <v>29.8</v>
      </c>
      <c r="S28" s="1048">
        <v>1</v>
      </c>
      <c r="T28" s="1052">
        <v>3</v>
      </c>
      <c r="U28" s="1048">
        <v>1</v>
      </c>
      <c r="V28" s="1046">
        <f>SUM(S28:U28)/3</f>
        <v>1.6666666666666667</v>
      </c>
      <c r="X28" s="1041">
        <v>25</v>
      </c>
      <c r="Y28" s="1036" t="s">
        <v>9</v>
      </c>
      <c r="Z28" s="371">
        <v>467</v>
      </c>
      <c r="AA28" s="373">
        <v>1222450</v>
      </c>
      <c r="AB28" s="373">
        <f t="shared" si="4"/>
        <v>2617.6659528907921</v>
      </c>
      <c r="AC28" s="373">
        <v>653150</v>
      </c>
      <c r="AD28" s="373">
        <f t="shared" si="5"/>
        <v>1398.6081370449679</v>
      </c>
      <c r="AE28" s="373">
        <v>26950</v>
      </c>
      <c r="AF28" s="373">
        <v>2970</v>
      </c>
      <c r="AG28" s="101">
        <f t="shared" si="13"/>
        <v>1905520</v>
      </c>
      <c r="AH28" s="374">
        <f>AG28/Z28</f>
        <v>4080.3426124197003</v>
      </c>
      <c r="AI28" s="1043"/>
      <c r="AJ28" s="1043"/>
      <c r="AK28" s="1043"/>
      <c r="AL28" s="1043">
        <f>SUM(AI28:AK28)</f>
        <v>0</v>
      </c>
      <c r="AM28" s="366" t="e">
        <f t="shared" si="33"/>
        <v>#DIV/0!</v>
      </c>
      <c r="AN28" s="1053">
        <v>20.6</v>
      </c>
      <c r="AO28" s="1053">
        <v>26.8</v>
      </c>
      <c r="AP28" s="1052">
        <v>3</v>
      </c>
      <c r="AQ28" s="1051">
        <v>5</v>
      </c>
      <c r="AR28" s="1052">
        <v>3</v>
      </c>
      <c r="AS28" s="1046">
        <f>SUM(AP28:AR28)/3</f>
        <v>3.6666666666666665</v>
      </c>
      <c r="AU28" s="1041">
        <v>25</v>
      </c>
      <c r="AV28" s="1036" t="s">
        <v>10</v>
      </c>
      <c r="AW28" s="371">
        <v>640</v>
      </c>
      <c r="AX28" s="372">
        <v>1800100</v>
      </c>
      <c r="AY28" s="372">
        <f t="shared" si="7"/>
        <v>2812.65625</v>
      </c>
      <c r="AZ28" s="372">
        <v>995350</v>
      </c>
      <c r="BA28" s="373">
        <f t="shared" si="8"/>
        <v>1555.234375</v>
      </c>
      <c r="BB28" s="373">
        <v>68750</v>
      </c>
      <c r="BC28" s="373"/>
      <c r="BD28" s="101">
        <f t="shared" si="17"/>
        <v>2864200</v>
      </c>
      <c r="BE28" s="374">
        <f t="shared" si="9"/>
        <v>4475.3125</v>
      </c>
      <c r="BF28" s="1043">
        <v>119</v>
      </c>
      <c r="BG28" s="1043">
        <v>38.5</v>
      </c>
      <c r="BH28" s="1043">
        <v>87.61</v>
      </c>
      <c r="BI28" s="1043">
        <f t="shared" si="31"/>
        <v>245.11</v>
      </c>
      <c r="BJ28" s="366">
        <f t="shared" si="34"/>
        <v>11685.365754151197</v>
      </c>
      <c r="BK28" s="1054">
        <v>23.6</v>
      </c>
      <c r="BL28" s="1047">
        <v>35.700000000000003</v>
      </c>
      <c r="BM28" s="1051">
        <v>5</v>
      </c>
      <c r="BN28" s="1052">
        <v>3</v>
      </c>
      <c r="BO28" s="1052">
        <v>3</v>
      </c>
      <c r="BP28" s="1046">
        <f>SUM(BM28:BO28)/3</f>
        <v>3.6666666666666665</v>
      </c>
    </row>
    <row r="29" spans="1:68" ht="34" customHeight="1">
      <c r="A29" s="1041">
        <v>26</v>
      </c>
      <c r="B29" s="1036" t="s">
        <v>8</v>
      </c>
      <c r="C29" s="371">
        <v>334</v>
      </c>
      <c r="D29" s="372">
        <v>860500</v>
      </c>
      <c r="E29" s="372">
        <f t="shared" si="0"/>
        <v>2576.3473053892217</v>
      </c>
      <c r="F29" s="372">
        <v>520450</v>
      </c>
      <c r="G29" s="373">
        <f t="shared" si="1"/>
        <v>1558.2335329341317</v>
      </c>
      <c r="H29" s="373">
        <v>10450</v>
      </c>
      <c r="I29" s="373"/>
      <c r="J29" s="101">
        <f t="shared" si="2"/>
        <v>1391400</v>
      </c>
      <c r="K29" s="374">
        <f t="shared" ref="K29:K34" si="35">J29/C29</f>
        <v>4165.868263473054</v>
      </c>
      <c r="L29" s="1043"/>
      <c r="M29" s="1043"/>
      <c r="N29" s="1043"/>
      <c r="O29" s="1043">
        <v>125.5</v>
      </c>
      <c r="P29" s="366">
        <f t="shared" si="32"/>
        <v>11086.852589641434</v>
      </c>
      <c r="Q29" s="1053">
        <v>24</v>
      </c>
      <c r="R29" s="1053">
        <v>32.700000000000003</v>
      </c>
      <c r="S29" s="1051">
        <v>5</v>
      </c>
      <c r="T29" s="1051">
        <v>5</v>
      </c>
      <c r="U29" s="1051">
        <v>5</v>
      </c>
      <c r="V29" s="1046">
        <f t="shared" ref="V29:V34" si="36">SUM(S29:U29)/3</f>
        <v>5</v>
      </c>
      <c r="X29" s="1041">
        <v>26</v>
      </c>
      <c r="Y29" s="1036" t="s">
        <v>10</v>
      </c>
      <c r="Z29" s="371">
        <v>460</v>
      </c>
      <c r="AA29" s="373">
        <v>1526050</v>
      </c>
      <c r="AB29" s="373">
        <f t="shared" si="4"/>
        <v>3317.5</v>
      </c>
      <c r="AC29" s="373">
        <v>877300</v>
      </c>
      <c r="AD29" s="373">
        <f t="shared" si="5"/>
        <v>1907.1739130434783</v>
      </c>
      <c r="AE29" s="373">
        <v>41250</v>
      </c>
      <c r="AF29" s="373">
        <v>2970</v>
      </c>
      <c r="AG29" s="101">
        <f t="shared" si="13"/>
        <v>2447570</v>
      </c>
      <c r="AH29" s="374">
        <f t="shared" ref="AH29:AH34" si="37">AG29/Z29</f>
        <v>5320.804347826087</v>
      </c>
      <c r="AI29" s="1043"/>
      <c r="AJ29" s="1043"/>
      <c r="AK29" s="1043"/>
      <c r="AL29" s="1043">
        <f t="shared" ref="AL29:AL34" si="38">SUM(AI29:AK29)</f>
        <v>0</v>
      </c>
      <c r="AM29" s="366" t="e">
        <f t="shared" si="33"/>
        <v>#DIV/0!</v>
      </c>
      <c r="AN29" s="1053">
        <v>20.6</v>
      </c>
      <c r="AO29" s="1053">
        <v>28.9</v>
      </c>
      <c r="AP29" s="1052">
        <v>3</v>
      </c>
      <c r="AQ29" s="1052">
        <v>3</v>
      </c>
      <c r="AR29" s="1052">
        <v>3</v>
      </c>
      <c r="AS29" s="1046">
        <f t="shared" ref="AS29:AS34" si="39">SUM(AP29:AR29)/3</f>
        <v>3</v>
      </c>
      <c r="AU29" s="1041">
        <v>26</v>
      </c>
      <c r="AV29" s="1083" t="s">
        <v>11</v>
      </c>
      <c r="AW29" s="1078">
        <v>730</v>
      </c>
      <c r="AX29" s="1079">
        <v>2280000</v>
      </c>
      <c r="AY29" s="1079">
        <f t="shared" si="7"/>
        <v>3123.2876712328766</v>
      </c>
      <c r="AZ29" s="1079">
        <v>1219700</v>
      </c>
      <c r="BA29" s="1079">
        <f t="shared" si="8"/>
        <v>1670.8219178082193</v>
      </c>
      <c r="BB29" s="1079">
        <v>95810</v>
      </c>
      <c r="BC29" s="1079">
        <v>5940</v>
      </c>
      <c r="BD29" s="1078">
        <f t="shared" si="17"/>
        <v>3601450</v>
      </c>
      <c r="BE29" s="1080">
        <f t="shared" si="9"/>
        <v>4933.4931506849316</v>
      </c>
      <c r="BF29" s="1081">
        <v>147</v>
      </c>
      <c r="BG29" s="1081">
        <v>30.75</v>
      </c>
      <c r="BH29" s="1081">
        <v>61</v>
      </c>
      <c r="BI29" s="1081">
        <f t="shared" si="31"/>
        <v>238.75</v>
      </c>
      <c r="BJ29" s="1082">
        <f t="shared" si="34"/>
        <v>15084.607329842933</v>
      </c>
      <c r="BK29" s="1087">
        <v>23.7</v>
      </c>
      <c r="BL29" s="1089">
        <v>27.6</v>
      </c>
      <c r="BM29" s="1052">
        <v>3</v>
      </c>
      <c r="BN29" s="1048">
        <v>1</v>
      </c>
      <c r="BO29" s="1052">
        <v>3</v>
      </c>
      <c r="BP29" s="1046">
        <f t="shared" ref="BP29:BP34" si="40">SUM(BM29:BO29)/3</f>
        <v>2.3333333333333335</v>
      </c>
    </row>
    <row r="30" spans="1:68" ht="34" customHeight="1">
      <c r="A30" s="1041">
        <v>27</v>
      </c>
      <c r="B30" s="1036" t="s">
        <v>9</v>
      </c>
      <c r="C30" s="371">
        <v>335</v>
      </c>
      <c r="D30" s="372">
        <v>1048850</v>
      </c>
      <c r="E30" s="372">
        <f t="shared" si="0"/>
        <v>3130.8955223880598</v>
      </c>
      <c r="F30" s="372">
        <v>578250</v>
      </c>
      <c r="G30" s="373">
        <f t="shared" si="1"/>
        <v>1726.1194029850747</v>
      </c>
      <c r="H30" s="373">
        <v>13750</v>
      </c>
      <c r="I30" s="373"/>
      <c r="J30" s="101">
        <f t="shared" si="2"/>
        <v>1640850</v>
      </c>
      <c r="K30" s="374">
        <f t="shared" si="35"/>
        <v>4898.059701492537</v>
      </c>
      <c r="L30" s="1043"/>
      <c r="M30" s="1043"/>
      <c r="N30" s="1043"/>
      <c r="O30" s="1043">
        <v>171</v>
      </c>
      <c r="P30" s="366">
        <f t="shared" si="32"/>
        <v>9595.6140350877195</v>
      </c>
      <c r="Q30" s="1053">
        <v>23.9</v>
      </c>
      <c r="R30" s="1053">
        <v>32.9</v>
      </c>
      <c r="S30" s="1052">
        <v>3</v>
      </c>
      <c r="T30" s="1051">
        <v>5</v>
      </c>
      <c r="U30" s="1051">
        <v>5</v>
      </c>
      <c r="V30" s="1046">
        <f t="shared" si="36"/>
        <v>4.333333333333333</v>
      </c>
      <c r="X30" s="1041">
        <v>27</v>
      </c>
      <c r="Y30" s="1083" t="s">
        <v>11</v>
      </c>
      <c r="Z30" s="1078">
        <v>643</v>
      </c>
      <c r="AA30" s="1079">
        <v>2078300</v>
      </c>
      <c r="AB30" s="1079">
        <f t="shared" si="4"/>
        <v>3232.1928460342147</v>
      </c>
      <c r="AC30" s="1079">
        <v>1068150</v>
      </c>
      <c r="AD30" s="1079">
        <f t="shared" si="5"/>
        <v>1661.1975116640747</v>
      </c>
      <c r="AE30" s="1079">
        <v>67320</v>
      </c>
      <c r="AF30" s="1079">
        <v>0</v>
      </c>
      <c r="AG30" s="1078">
        <f t="shared" si="13"/>
        <v>3213770</v>
      </c>
      <c r="AH30" s="1080">
        <f t="shared" si="37"/>
        <v>4998.0870917573875</v>
      </c>
      <c r="AI30" s="1081"/>
      <c r="AJ30" s="1081"/>
      <c r="AK30" s="1081"/>
      <c r="AL30" s="1081">
        <f t="shared" si="38"/>
        <v>0</v>
      </c>
      <c r="AM30" s="1082" t="e">
        <f t="shared" si="33"/>
        <v>#DIV/0!</v>
      </c>
      <c r="AN30" s="1090">
        <v>20.7</v>
      </c>
      <c r="AO30" s="1090">
        <v>25.7</v>
      </c>
      <c r="AP30" s="1057">
        <v>3</v>
      </c>
      <c r="AQ30" s="1052">
        <v>3</v>
      </c>
      <c r="AR30" s="1048">
        <v>1</v>
      </c>
      <c r="AS30" s="1046">
        <f t="shared" si="39"/>
        <v>2.3333333333333335</v>
      </c>
      <c r="AU30" s="1041">
        <v>27</v>
      </c>
      <c r="AV30" s="1049" t="s">
        <v>669</v>
      </c>
      <c r="AW30" s="371">
        <v>525</v>
      </c>
      <c r="AX30" s="372">
        <v>1536250</v>
      </c>
      <c r="AY30" s="372">
        <f t="shared" si="7"/>
        <v>2926.1904761904761</v>
      </c>
      <c r="AZ30" s="372">
        <v>829450</v>
      </c>
      <c r="BA30" s="373">
        <f t="shared" si="8"/>
        <v>1579.9047619047619</v>
      </c>
      <c r="BB30" s="373">
        <v>44110</v>
      </c>
      <c r="BC30" s="373"/>
      <c r="BD30" s="101">
        <f t="shared" si="17"/>
        <v>2409810</v>
      </c>
      <c r="BE30" s="374">
        <f t="shared" si="9"/>
        <v>4590.1142857142859</v>
      </c>
      <c r="BF30" s="1043">
        <v>144.5</v>
      </c>
      <c r="BG30" s="1043">
        <v>49.75</v>
      </c>
      <c r="BH30" s="1043">
        <v>46.5</v>
      </c>
      <c r="BI30" s="1043">
        <f>SUM(BF30:BH30)</f>
        <v>240.75</v>
      </c>
      <c r="BJ30" s="366">
        <f t="shared" si="34"/>
        <v>10009.595015576324</v>
      </c>
      <c r="BK30" s="1047">
        <v>23.2</v>
      </c>
      <c r="BL30" s="1047">
        <v>29.5</v>
      </c>
      <c r="BM30" s="1052">
        <v>3</v>
      </c>
      <c r="BN30" s="1052">
        <v>3</v>
      </c>
      <c r="BO30" s="1051">
        <v>5</v>
      </c>
      <c r="BP30" s="1046">
        <f t="shared" si="40"/>
        <v>3.6666666666666665</v>
      </c>
    </row>
    <row r="31" spans="1:68" ht="34" customHeight="1">
      <c r="A31" s="1041">
        <v>28</v>
      </c>
      <c r="B31" s="1036" t="s">
        <v>10</v>
      </c>
      <c r="C31" s="371">
        <v>410</v>
      </c>
      <c r="D31" s="372">
        <v>1340600</v>
      </c>
      <c r="E31" s="372">
        <f t="shared" si="0"/>
        <v>3269.7560975609758</v>
      </c>
      <c r="F31" s="372">
        <v>737300</v>
      </c>
      <c r="G31" s="373">
        <f t="shared" si="1"/>
        <v>1798.2926829268292</v>
      </c>
      <c r="H31" s="373">
        <v>37400</v>
      </c>
      <c r="I31" s="373"/>
      <c r="J31" s="101">
        <f t="shared" si="2"/>
        <v>2115300</v>
      </c>
      <c r="K31" s="374">
        <f t="shared" si="35"/>
        <v>5159.2682926829266</v>
      </c>
      <c r="L31" s="1043"/>
      <c r="M31" s="1043"/>
      <c r="N31" s="1043"/>
      <c r="O31" s="1043">
        <v>162</v>
      </c>
      <c r="P31" s="366">
        <f t="shared" si="32"/>
        <v>13057.407407407407</v>
      </c>
      <c r="Q31" s="1053">
        <v>24.4</v>
      </c>
      <c r="R31" s="1053">
        <v>33.700000000000003</v>
      </c>
      <c r="S31" s="1052">
        <v>3</v>
      </c>
      <c r="T31" s="1051">
        <v>5</v>
      </c>
      <c r="U31" s="1051">
        <v>5</v>
      </c>
      <c r="V31" s="1046">
        <f t="shared" si="36"/>
        <v>4.333333333333333</v>
      </c>
      <c r="X31" s="1041">
        <v>28</v>
      </c>
      <c r="Y31" s="1049" t="s">
        <v>669</v>
      </c>
      <c r="Z31" s="371">
        <v>394</v>
      </c>
      <c r="AA31" s="372">
        <v>1136250</v>
      </c>
      <c r="AB31" s="372">
        <f t="shared" si="4"/>
        <v>2883.8832487309646</v>
      </c>
      <c r="AC31" s="372">
        <v>582820</v>
      </c>
      <c r="AD31" s="373">
        <f t="shared" si="5"/>
        <v>1479.2385786802031</v>
      </c>
      <c r="AE31" s="373">
        <v>26400</v>
      </c>
      <c r="AF31" s="1059">
        <v>0</v>
      </c>
      <c r="AG31" s="101">
        <f t="shared" si="13"/>
        <v>1745470</v>
      </c>
      <c r="AH31" s="374">
        <f t="shared" si="37"/>
        <v>4430.1269035532996</v>
      </c>
      <c r="AI31" s="1043"/>
      <c r="AJ31" s="1043"/>
      <c r="AK31" s="1043"/>
      <c r="AL31" s="1043">
        <f t="shared" si="38"/>
        <v>0</v>
      </c>
      <c r="AM31" s="366" t="e">
        <f t="shared" si="33"/>
        <v>#DIV/0!</v>
      </c>
      <c r="AN31" s="1053">
        <v>20.7</v>
      </c>
      <c r="AO31" s="1053">
        <v>27.4</v>
      </c>
      <c r="AP31" s="1052">
        <v>3</v>
      </c>
      <c r="AQ31" s="1051">
        <v>5</v>
      </c>
      <c r="AR31" s="1052">
        <v>3</v>
      </c>
      <c r="AS31" s="1046">
        <f t="shared" si="39"/>
        <v>3.6666666666666665</v>
      </c>
      <c r="AU31" s="1041">
        <v>28</v>
      </c>
      <c r="AV31" s="1036" t="s">
        <v>670</v>
      </c>
      <c r="AW31" s="371">
        <v>305</v>
      </c>
      <c r="AX31" s="372">
        <v>842000</v>
      </c>
      <c r="AY31" s="372">
        <f t="shared" si="7"/>
        <v>2760.655737704918</v>
      </c>
      <c r="AZ31" s="372">
        <v>441750</v>
      </c>
      <c r="BA31" s="373">
        <f t="shared" si="8"/>
        <v>1448.360655737705</v>
      </c>
      <c r="BB31" s="373">
        <v>26840</v>
      </c>
      <c r="BC31" s="373"/>
      <c r="BD31" s="101">
        <f t="shared" si="17"/>
        <v>1310590</v>
      </c>
      <c r="BE31" s="374">
        <f t="shared" si="9"/>
        <v>4297.0163934426228</v>
      </c>
      <c r="BF31" s="1043">
        <v>98</v>
      </c>
      <c r="BG31" s="1043">
        <v>33</v>
      </c>
      <c r="BH31" s="1043">
        <v>0</v>
      </c>
      <c r="BI31" s="1043">
        <f>SUM(BF31:BH31)</f>
        <v>131</v>
      </c>
      <c r="BJ31" s="366">
        <f t="shared" si="34"/>
        <v>10004.503816793893</v>
      </c>
      <c r="BK31" s="1047">
        <v>23.9</v>
      </c>
      <c r="BL31" s="1047">
        <v>27.6</v>
      </c>
      <c r="BM31" s="1052">
        <v>3</v>
      </c>
      <c r="BN31" s="1048">
        <v>1</v>
      </c>
      <c r="BO31" s="1052">
        <v>3</v>
      </c>
      <c r="BP31" s="1046">
        <f t="shared" si="40"/>
        <v>2.3333333333333335</v>
      </c>
    </row>
    <row r="32" spans="1:68" ht="34" customHeight="1">
      <c r="A32" s="1041">
        <v>29</v>
      </c>
      <c r="B32" s="1083" t="s">
        <v>11</v>
      </c>
      <c r="C32" s="1078">
        <v>487</v>
      </c>
      <c r="D32" s="1079">
        <v>1599500</v>
      </c>
      <c r="E32" s="1079">
        <f t="shared" si="0"/>
        <v>3284.3942505133468</v>
      </c>
      <c r="F32" s="1079">
        <v>885150</v>
      </c>
      <c r="G32" s="1079">
        <f t="shared" si="1"/>
        <v>1817.5564681724845</v>
      </c>
      <c r="H32" s="1079">
        <v>28600</v>
      </c>
      <c r="I32" s="1079"/>
      <c r="J32" s="1078">
        <f t="shared" si="2"/>
        <v>2513250</v>
      </c>
      <c r="K32" s="1080">
        <f t="shared" si="35"/>
        <v>5160.6776180698153</v>
      </c>
      <c r="L32" s="1081"/>
      <c r="M32" s="1081"/>
      <c r="N32" s="1081"/>
      <c r="O32" s="1081">
        <v>167</v>
      </c>
      <c r="P32" s="1082">
        <f>J32/O32</f>
        <v>15049.40119760479</v>
      </c>
      <c r="Q32" s="1090">
        <v>24.9</v>
      </c>
      <c r="R32" s="1090">
        <v>34.4</v>
      </c>
      <c r="S32" s="1052">
        <v>3</v>
      </c>
      <c r="T32" s="1052">
        <v>3</v>
      </c>
      <c r="U32" s="1052">
        <v>3</v>
      </c>
      <c r="V32" s="1046">
        <f t="shared" si="36"/>
        <v>3</v>
      </c>
      <c r="X32" s="1041">
        <v>29</v>
      </c>
      <c r="Y32" s="1036" t="s">
        <v>670</v>
      </c>
      <c r="Z32" s="371">
        <v>228</v>
      </c>
      <c r="AA32" s="372">
        <v>565750</v>
      </c>
      <c r="AB32" s="372">
        <f t="shared" si="4"/>
        <v>2481.3596491228072</v>
      </c>
      <c r="AC32" s="372">
        <v>359800</v>
      </c>
      <c r="AD32" s="373">
        <f t="shared" si="5"/>
        <v>1578.0701754385964</v>
      </c>
      <c r="AE32" s="373">
        <v>9900</v>
      </c>
      <c r="AF32" s="1059">
        <v>0</v>
      </c>
      <c r="AG32" s="101">
        <f t="shared" si="13"/>
        <v>935450</v>
      </c>
      <c r="AH32" s="374">
        <f t="shared" si="37"/>
        <v>4102.8508771929828</v>
      </c>
      <c r="AI32" s="1043"/>
      <c r="AJ32" s="1043"/>
      <c r="AK32" s="1043"/>
      <c r="AL32" s="1043">
        <f t="shared" si="38"/>
        <v>0</v>
      </c>
      <c r="AM32" s="366" t="e">
        <f>AG32/AL32</f>
        <v>#DIV/0!</v>
      </c>
      <c r="AN32" s="1053">
        <v>21.9</v>
      </c>
      <c r="AO32" s="1053">
        <v>24.1</v>
      </c>
      <c r="AP32" s="1048">
        <v>1</v>
      </c>
      <c r="AQ32" s="1048">
        <v>1</v>
      </c>
      <c r="AR32" s="1048">
        <v>1</v>
      </c>
      <c r="AS32" s="1046">
        <f t="shared" si="39"/>
        <v>1</v>
      </c>
      <c r="AU32" s="1041">
        <v>29</v>
      </c>
      <c r="AV32" s="1036" t="s">
        <v>7</v>
      </c>
      <c r="AW32" s="371">
        <v>449</v>
      </c>
      <c r="AX32" s="372">
        <v>1428500</v>
      </c>
      <c r="AY32" s="372">
        <f t="shared" si="7"/>
        <v>3181.5144766146991</v>
      </c>
      <c r="AZ32" s="372">
        <v>716800</v>
      </c>
      <c r="BA32" s="373">
        <f t="shared" si="8"/>
        <v>1596.4365256124722</v>
      </c>
      <c r="BB32" s="373">
        <v>27390</v>
      </c>
      <c r="BC32" s="373">
        <v>14850</v>
      </c>
      <c r="BD32" s="101">
        <f t="shared" si="17"/>
        <v>2187540</v>
      </c>
      <c r="BE32" s="374">
        <f t="shared" si="9"/>
        <v>4872.0267260579067</v>
      </c>
      <c r="BF32" s="1043">
        <v>109.75</v>
      </c>
      <c r="BG32" s="1043">
        <v>32.75</v>
      </c>
      <c r="BH32" s="1043">
        <v>35.409999999999997</v>
      </c>
      <c r="BI32" s="1043">
        <f>SUM(BF32:BH32)</f>
        <v>177.91</v>
      </c>
      <c r="BJ32" s="366">
        <f>BD32/BI32</f>
        <v>12295.76752290484</v>
      </c>
      <c r="BK32" s="1047">
        <v>22.9</v>
      </c>
      <c r="BL32" s="1047">
        <v>28.6</v>
      </c>
      <c r="BM32" s="1048">
        <v>1</v>
      </c>
      <c r="BN32" s="1052">
        <v>3</v>
      </c>
      <c r="BO32" s="1051">
        <v>5</v>
      </c>
      <c r="BP32" s="1046">
        <f t="shared" si="40"/>
        <v>3</v>
      </c>
    </row>
    <row r="33" spans="1:69" ht="34" customHeight="1">
      <c r="A33" s="1041">
        <v>30</v>
      </c>
      <c r="B33" s="1049" t="s">
        <v>669</v>
      </c>
      <c r="C33" s="371">
        <v>389</v>
      </c>
      <c r="D33" s="372">
        <v>1051700</v>
      </c>
      <c r="E33" s="372">
        <f t="shared" si="0"/>
        <v>2703.5989717223651</v>
      </c>
      <c r="F33" s="372">
        <v>601750</v>
      </c>
      <c r="G33" s="373">
        <f t="shared" si="1"/>
        <v>1546.9151670951157</v>
      </c>
      <c r="H33" s="373">
        <v>9900</v>
      </c>
      <c r="I33" s="373"/>
      <c r="J33" s="101">
        <f t="shared" si="2"/>
        <v>1663350</v>
      </c>
      <c r="K33" s="374">
        <f t="shared" si="35"/>
        <v>4275.9640102827761</v>
      </c>
      <c r="L33" s="1043"/>
      <c r="M33" s="1043"/>
      <c r="N33" s="1043"/>
      <c r="O33" s="1043">
        <v>178</v>
      </c>
      <c r="P33" s="366">
        <f>J33/O33</f>
        <v>9344.6629213483138</v>
      </c>
      <c r="Q33" s="1053">
        <v>26</v>
      </c>
      <c r="R33" s="1053">
        <v>29.9</v>
      </c>
      <c r="S33" s="1051">
        <v>5</v>
      </c>
      <c r="T33" s="1051">
        <v>5</v>
      </c>
      <c r="U33" s="1051">
        <v>5</v>
      </c>
      <c r="V33" s="1046">
        <f t="shared" si="36"/>
        <v>5</v>
      </c>
      <c r="X33" s="1041">
        <v>30</v>
      </c>
      <c r="Y33" s="1036" t="s">
        <v>7</v>
      </c>
      <c r="Z33" s="371">
        <v>423</v>
      </c>
      <c r="AA33" s="372">
        <v>1120100</v>
      </c>
      <c r="AB33" s="372">
        <f t="shared" si="4"/>
        <v>2647.9905437352245</v>
      </c>
      <c r="AC33" s="372">
        <v>620580</v>
      </c>
      <c r="AD33" s="373">
        <f t="shared" si="5"/>
        <v>1467.0921985815603</v>
      </c>
      <c r="AE33" s="373">
        <v>22660</v>
      </c>
      <c r="AF33" s="1059">
        <v>5940</v>
      </c>
      <c r="AG33" s="101">
        <f t="shared" si="13"/>
        <v>1769280</v>
      </c>
      <c r="AH33" s="374">
        <f t="shared" si="37"/>
        <v>4182.6950354609926</v>
      </c>
      <c r="AI33" s="1043"/>
      <c r="AJ33" s="1043"/>
      <c r="AK33" s="1043"/>
      <c r="AL33" s="1043">
        <f t="shared" si="38"/>
        <v>0</v>
      </c>
      <c r="AM33" s="366" t="e">
        <f>AG33/AL33</f>
        <v>#DIV/0!</v>
      </c>
      <c r="AN33" s="1053">
        <v>22.3</v>
      </c>
      <c r="AO33" s="1053">
        <v>28.2</v>
      </c>
      <c r="AP33" s="1052">
        <v>3</v>
      </c>
      <c r="AQ33" s="1051">
        <v>5</v>
      </c>
      <c r="AR33" s="1051">
        <v>5</v>
      </c>
      <c r="AS33" s="1046">
        <f t="shared" si="39"/>
        <v>4.333333333333333</v>
      </c>
      <c r="AU33" s="1041">
        <v>30</v>
      </c>
      <c r="AV33" s="1036" t="s">
        <v>8</v>
      </c>
      <c r="AW33" s="371">
        <v>479</v>
      </c>
      <c r="AX33" s="372">
        <v>1382050</v>
      </c>
      <c r="AY33" s="372">
        <f t="shared" si="7"/>
        <v>2885.2818371607514</v>
      </c>
      <c r="AZ33" s="372">
        <v>728500</v>
      </c>
      <c r="BA33" s="373">
        <f t="shared" si="8"/>
        <v>1520.8768267223381</v>
      </c>
      <c r="BB33" s="373">
        <v>58520</v>
      </c>
      <c r="BC33" s="373"/>
      <c r="BD33" s="101">
        <f t="shared" si="17"/>
        <v>2169070</v>
      </c>
      <c r="BE33" s="374">
        <f t="shared" si="9"/>
        <v>4528.329853862213</v>
      </c>
      <c r="BF33" s="1043">
        <v>109.75</v>
      </c>
      <c r="BG33" s="1043">
        <v>33</v>
      </c>
      <c r="BH33" s="1043">
        <v>38</v>
      </c>
      <c r="BI33" s="1043">
        <f>SUM(BF33:BH33)</f>
        <v>180.75</v>
      </c>
      <c r="BJ33" s="366">
        <f>BD33/BI33</f>
        <v>12000.387275242047</v>
      </c>
      <c r="BK33" s="1047">
        <v>23.4</v>
      </c>
      <c r="BL33" s="1047">
        <v>32.700000000000003</v>
      </c>
      <c r="BM33" s="1051">
        <v>5</v>
      </c>
      <c r="BN33" s="1052">
        <v>3</v>
      </c>
      <c r="BO33" s="1051">
        <v>5</v>
      </c>
      <c r="BP33" s="1046">
        <f t="shared" si="40"/>
        <v>4.333333333333333</v>
      </c>
    </row>
    <row r="34" spans="1:69" ht="34" customHeight="1" thickBot="1">
      <c r="A34" s="1060">
        <v>31</v>
      </c>
      <c r="B34" s="1036" t="s">
        <v>670</v>
      </c>
      <c r="C34" s="371">
        <v>246</v>
      </c>
      <c r="D34" s="372">
        <v>638850</v>
      </c>
      <c r="E34" s="372">
        <f t="shared" si="0"/>
        <v>2596.9512195121952</v>
      </c>
      <c r="F34" s="372">
        <v>330350</v>
      </c>
      <c r="G34" s="373">
        <f t="shared" si="1"/>
        <v>1342.8861788617887</v>
      </c>
      <c r="H34" s="373">
        <v>7700</v>
      </c>
      <c r="I34" s="373"/>
      <c r="J34" s="101">
        <f t="shared" si="2"/>
        <v>976900</v>
      </c>
      <c r="K34" s="374">
        <f t="shared" si="35"/>
        <v>3971.1382113821137</v>
      </c>
      <c r="L34" s="1043"/>
      <c r="M34" s="1043"/>
      <c r="N34" s="1043"/>
      <c r="O34" s="1043">
        <v>124.5</v>
      </c>
      <c r="P34" s="366">
        <f>J34/O34</f>
        <v>7846.5863453815264</v>
      </c>
      <c r="Q34" s="1053">
        <v>25.8</v>
      </c>
      <c r="R34" s="1053">
        <v>28.2</v>
      </c>
      <c r="S34" s="1048">
        <v>1</v>
      </c>
      <c r="T34" s="1048">
        <v>1</v>
      </c>
      <c r="U34" s="1048">
        <v>1</v>
      </c>
      <c r="V34" s="1061">
        <f t="shared" si="36"/>
        <v>1</v>
      </c>
      <c r="X34" s="1060">
        <v>31</v>
      </c>
      <c r="Y34" s="1036" t="s">
        <v>731</v>
      </c>
      <c r="Z34" s="371">
        <v>367</v>
      </c>
      <c r="AA34" s="372">
        <v>1037950</v>
      </c>
      <c r="AB34" s="372">
        <f t="shared" si="4"/>
        <v>2828.2016348773841</v>
      </c>
      <c r="AC34" s="372">
        <v>550530</v>
      </c>
      <c r="AD34" s="373">
        <f t="shared" si="5"/>
        <v>1500.0817438692097</v>
      </c>
      <c r="AE34" s="373">
        <v>12870</v>
      </c>
      <c r="AF34" s="1059">
        <v>5940</v>
      </c>
      <c r="AG34" s="101">
        <f t="shared" si="13"/>
        <v>1607290</v>
      </c>
      <c r="AH34" s="374">
        <f t="shared" si="37"/>
        <v>4379.5367847411444</v>
      </c>
      <c r="AI34" s="1043"/>
      <c r="AJ34" s="1043"/>
      <c r="AK34" s="1043"/>
      <c r="AL34" s="1043">
        <f t="shared" si="38"/>
        <v>0</v>
      </c>
      <c r="AM34" s="366" t="e">
        <f>AG34/AL34</f>
        <v>#DIV/0!</v>
      </c>
      <c r="AN34" s="1053">
        <v>21.1</v>
      </c>
      <c r="AO34" s="1053">
        <v>25.7</v>
      </c>
      <c r="AP34" s="1051">
        <v>5</v>
      </c>
      <c r="AQ34" s="1051">
        <v>5</v>
      </c>
      <c r="AR34" s="1051">
        <v>5</v>
      </c>
      <c r="AS34" s="1061">
        <f t="shared" si="39"/>
        <v>5</v>
      </c>
      <c r="AU34" s="1060">
        <v>31</v>
      </c>
      <c r="AV34" s="1036" t="s">
        <v>7</v>
      </c>
      <c r="AW34" s="371">
        <v>437</v>
      </c>
      <c r="AX34" s="372">
        <v>1388950</v>
      </c>
      <c r="AY34" s="372">
        <f t="shared" si="7"/>
        <v>3178.3752860411901</v>
      </c>
      <c r="AZ34" s="372">
        <v>722300</v>
      </c>
      <c r="BA34" s="373">
        <f t="shared" si="8"/>
        <v>1652.8604118993135</v>
      </c>
      <c r="BB34" s="373">
        <v>44770</v>
      </c>
      <c r="BC34" s="1059"/>
      <c r="BD34" s="101">
        <f t="shared" si="17"/>
        <v>2156020</v>
      </c>
      <c r="BE34" s="374">
        <f t="shared" si="9"/>
        <v>4933.6842105263158</v>
      </c>
      <c r="BF34" s="1043">
        <v>110.5</v>
      </c>
      <c r="BG34" s="1043">
        <v>33</v>
      </c>
      <c r="BH34" s="1043">
        <v>39</v>
      </c>
      <c r="BI34" s="1043">
        <f>SUM(BF34:BH34)</f>
        <v>182.5</v>
      </c>
      <c r="BJ34" s="366">
        <f>BD34/BI34</f>
        <v>11813.808219178081</v>
      </c>
      <c r="BK34" s="1047">
        <v>23.3</v>
      </c>
      <c r="BL34" s="1047">
        <v>30.1</v>
      </c>
      <c r="BM34" s="1051">
        <v>5</v>
      </c>
      <c r="BN34" s="1051">
        <v>5</v>
      </c>
      <c r="BO34" s="1052">
        <v>3</v>
      </c>
      <c r="BP34" s="1061">
        <f t="shared" si="40"/>
        <v>4.333333333333333</v>
      </c>
    </row>
    <row r="35" spans="1:69" ht="34" customHeight="1" thickTop="1" thickBot="1">
      <c r="A35" s="1062" t="s">
        <v>3</v>
      </c>
      <c r="B35" s="1063"/>
      <c r="C35" s="1064">
        <f>SUM(C4:C34)</f>
        <v>11036</v>
      </c>
      <c r="D35" s="1064">
        <f>SUM(D4:D34)</f>
        <v>31457000</v>
      </c>
      <c r="E35" s="1064">
        <f>D35/C35</f>
        <v>2850.3986951794127</v>
      </c>
      <c r="F35" s="1064">
        <f>SUM(F4:F34)</f>
        <v>17428000</v>
      </c>
      <c r="G35" s="1064">
        <f>F35/C35</f>
        <v>1579.1953606379122</v>
      </c>
      <c r="H35" s="1064">
        <f>SUM(H4:H34)</f>
        <v>457600</v>
      </c>
      <c r="I35" s="1064">
        <f>SUM(I4:I34)</f>
        <v>0</v>
      </c>
      <c r="J35" s="1064">
        <f>SUM(J4:J34)</f>
        <v>49342600</v>
      </c>
      <c r="K35" s="1064">
        <f>J35/C35</f>
        <v>4471.0583544762594</v>
      </c>
      <c r="L35" s="1064">
        <f>SUM(L4:L34)</f>
        <v>0</v>
      </c>
      <c r="M35" s="1064">
        <f>SUM(M4:M34)</f>
        <v>0</v>
      </c>
      <c r="N35" s="1064">
        <f>SUM(N4:N34)</f>
        <v>0</v>
      </c>
      <c r="O35" s="1064">
        <f>SUM(O4:O34)</f>
        <v>4578.5</v>
      </c>
      <c r="P35" s="1065">
        <f>J35/O35</f>
        <v>10777.023042481162</v>
      </c>
      <c r="Q35" s="1066">
        <f t="shared" ref="Q35:V35" si="41">SUM(Q4:Q34)</f>
        <v>649.69999999999993</v>
      </c>
      <c r="R35" s="1067">
        <f t="shared" si="41"/>
        <v>861.19999999999993</v>
      </c>
      <c r="S35" s="1067">
        <f t="shared" si="41"/>
        <v>104</v>
      </c>
      <c r="T35" s="1067">
        <f t="shared" si="41"/>
        <v>113</v>
      </c>
      <c r="U35" s="1067">
        <f t="shared" si="41"/>
        <v>106</v>
      </c>
      <c r="V35" s="1068">
        <f t="shared" si="41"/>
        <v>107.66666666666666</v>
      </c>
      <c r="X35" s="1062" t="s">
        <v>3</v>
      </c>
      <c r="Y35" s="1063"/>
      <c r="Z35" s="1064">
        <f>SUM(Z4:Z34)</f>
        <v>11438</v>
      </c>
      <c r="AA35" s="1064">
        <f>SUM(AA4:AA34)</f>
        <v>33458800</v>
      </c>
      <c r="AB35" s="1064">
        <f>AA35/Z35</f>
        <v>2925.2316838608149</v>
      </c>
      <c r="AC35" s="1064">
        <f>SUM(AC4:AC34)</f>
        <v>18130480</v>
      </c>
      <c r="AD35" s="1064">
        <f>AC35/Z35</f>
        <v>1585.1092848400069</v>
      </c>
      <c r="AE35" s="1064">
        <f>SUM(AE4:AE34)</f>
        <v>726000</v>
      </c>
      <c r="AF35" s="1064">
        <f>SUM(AF4:AF34)</f>
        <v>59400</v>
      </c>
      <c r="AG35" s="1064">
        <f>SUM(AG4:AG34)</f>
        <v>52374680</v>
      </c>
      <c r="AH35" s="1064">
        <f>AG35/Z35</f>
        <v>4579.0068193740162</v>
      </c>
      <c r="AI35" s="1064">
        <f>SUM(AI4:AI34)</f>
        <v>0</v>
      </c>
      <c r="AJ35" s="1064">
        <f>SUM(AJ4:AJ34)</f>
        <v>0</v>
      </c>
      <c r="AK35" s="1064">
        <f>SUM(AK4:AK34)</f>
        <v>0</v>
      </c>
      <c r="AL35" s="1064">
        <f>SUM(AL4:AL34)</f>
        <v>0</v>
      </c>
      <c r="AM35" s="1065" t="e">
        <f>AG35/AL35</f>
        <v>#DIV/0!</v>
      </c>
      <c r="AN35" s="1066">
        <f t="shared" ref="AN35:AS35" si="42">SUM(AN4:AN34)</f>
        <v>635.4</v>
      </c>
      <c r="AO35" s="1067">
        <f t="shared" si="42"/>
        <v>867.50000000000011</v>
      </c>
      <c r="AP35" s="1067">
        <f t="shared" si="42"/>
        <v>98</v>
      </c>
      <c r="AQ35" s="1067">
        <f t="shared" si="42"/>
        <v>101</v>
      </c>
      <c r="AR35" s="1067">
        <f t="shared" si="42"/>
        <v>98</v>
      </c>
      <c r="AS35" s="1068">
        <f t="shared" si="42"/>
        <v>98.999999999999986</v>
      </c>
      <c r="AU35" s="1062" t="s">
        <v>3</v>
      </c>
      <c r="AV35" s="1063"/>
      <c r="AW35" s="1064">
        <f>SUM(AW4:AW34)</f>
        <v>15015</v>
      </c>
      <c r="AX35" s="1064">
        <f>SUM(AX4:AX34)</f>
        <v>44188910</v>
      </c>
      <c r="AY35" s="1064">
        <f>AX35/AW35</f>
        <v>2942.9843489843488</v>
      </c>
      <c r="AZ35" s="1064">
        <f>SUM(AZ4:AZ34)</f>
        <v>23702300</v>
      </c>
      <c r="BA35" s="1064">
        <f>AZ35/AW35</f>
        <v>1578.5747585747586</v>
      </c>
      <c r="BB35" s="1064">
        <f>SUM(BB4:BB34)</f>
        <v>1409980</v>
      </c>
      <c r="BC35" s="1064">
        <f>SUM(BC4:BC34)</f>
        <v>38610</v>
      </c>
      <c r="BD35" s="1064">
        <f>SUM(BD4:BD34)</f>
        <v>69339800</v>
      </c>
      <c r="BE35" s="1064">
        <f>BD35/AW35</f>
        <v>4618.0352980352982</v>
      </c>
      <c r="BF35" s="1064">
        <f>SUM(BF4:BF34)</f>
        <v>3711</v>
      </c>
      <c r="BG35" s="1064">
        <f>SUM(BG4:BG34)</f>
        <v>1149.5</v>
      </c>
      <c r="BH35" s="1064">
        <f>SUM(BH4:BH34)</f>
        <v>1140.1000000000001</v>
      </c>
      <c r="BI35" s="1064">
        <f>SUM(BI4:BI34)</f>
        <v>6000.5999999999995</v>
      </c>
      <c r="BJ35" s="1065">
        <f>BD35/BI35</f>
        <v>11555.477785554778</v>
      </c>
      <c r="BK35" s="1066">
        <f t="shared" ref="BK35:BP35" si="43">SUM(BK4:BK34)</f>
        <v>693.5</v>
      </c>
      <c r="BL35" s="1067">
        <f t="shared" si="43"/>
        <v>943</v>
      </c>
      <c r="BM35" s="1067">
        <f t="shared" si="43"/>
        <v>117</v>
      </c>
      <c r="BN35" s="1067">
        <f t="shared" si="43"/>
        <v>105</v>
      </c>
      <c r="BO35" s="1067">
        <f t="shared" si="43"/>
        <v>121</v>
      </c>
      <c r="BP35" s="1068">
        <f t="shared" si="43"/>
        <v>114.33333333333331</v>
      </c>
    </row>
    <row r="36" spans="1:69" ht="34" customHeight="1" thickTop="1" thickBot="1">
      <c r="A36" s="1069" t="s">
        <v>667</v>
      </c>
      <c r="B36" s="1070"/>
      <c r="C36" s="1075"/>
      <c r="D36" s="1075">
        <f>D35/1.1</f>
        <v>28597272.727272727</v>
      </c>
      <c r="E36" s="1075">
        <f t="shared" ref="E36:K36" si="44">E35/1.1</f>
        <v>2591.271541072193</v>
      </c>
      <c r="F36" s="1075">
        <f t="shared" si="44"/>
        <v>15843636.363636361</v>
      </c>
      <c r="G36" s="1075">
        <f t="shared" si="44"/>
        <v>1435.6321460344654</v>
      </c>
      <c r="H36" s="1075">
        <f t="shared" si="44"/>
        <v>415999.99999999994</v>
      </c>
      <c r="I36" s="1075">
        <f t="shared" si="44"/>
        <v>0</v>
      </c>
      <c r="J36" s="1076">
        <f t="shared" si="44"/>
        <v>44856909.090909086</v>
      </c>
      <c r="K36" s="1075">
        <f t="shared" si="44"/>
        <v>4064.5985040693263</v>
      </c>
      <c r="L36" s="1070"/>
      <c r="M36" s="1070"/>
      <c r="N36" s="1070"/>
      <c r="O36" s="1070"/>
      <c r="P36" s="1070">
        <f>P35/1.1</f>
        <v>9797.2936749828732</v>
      </c>
      <c r="Q36" s="384">
        <f>Q35/W36</f>
        <v>20.958064516129031</v>
      </c>
      <c r="R36" s="1071">
        <f>R35/W36</f>
        <v>27.78064516129032</v>
      </c>
      <c r="S36" s="1072">
        <f>S35/W36</f>
        <v>3.3548387096774195</v>
      </c>
      <c r="T36" s="1072">
        <f>T35/W36</f>
        <v>3.6451612903225805</v>
      </c>
      <c r="U36" s="1072">
        <f>U35/W36</f>
        <v>3.4193548387096775</v>
      </c>
      <c r="V36" s="1073">
        <f>V35/W36</f>
        <v>3.4731182795698921</v>
      </c>
      <c r="W36" s="1035">
        <v>31</v>
      </c>
      <c r="X36" s="1069" t="s">
        <v>667</v>
      </c>
      <c r="Y36" s="1070"/>
      <c r="Z36" s="1070"/>
      <c r="AA36" s="1070">
        <f>AA35/1.1</f>
        <v>30417090.909090906</v>
      </c>
      <c r="AB36" s="1070">
        <f t="shared" ref="AB36:AH36" si="45">AB35/1.1</f>
        <v>2659.301530782559</v>
      </c>
      <c r="AC36" s="1070">
        <f t="shared" si="45"/>
        <v>16482254.545454545</v>
      </c>
      <c r="AD36" s="1070">
        <f t="shared" si="45"/>
        <v>1441.0084407636425</v>
      </c>
      <c r="AE36" s="1070">
        <f t="shared" si="45"/>
        <v>660000</v>
      </c>
      <c r="AF36" s="1070">
        <f t="shared" si="45"/>
        <v>53999.999999999993</v>
      </c>
      <c r="AG36" s="908">
        <f t="shared" si="45"/>
        <v>47613345.454545453</v>
      </c>
      <c r="AH36" s="1070">
        <f t="shared" si="45"/>
        <v>4162.7334721581965</v>
      </c>
      <c r="AI36" s="1070"/>
      <c r="AJ36" s="1070"/>
      <c r="AK36" s="1070"/>
      <c r="AL36" s="1070"/>
      <c r="AM36" s="1070" t="e">
        <f>AM35/1.1</f>
        <v>#DIV/0!</v>
      </c>
      <c r="AN36" s="384">
        <f>AN35/AT36</f>
        <v>20.496774193548386</v>
      </c>
      <c r="AO36" s="1071">
        <f>AO35/AT36</f>
        <v>27.983870967741939</v>
      </c>
      <c r="AP36" s="1072">
        <f>AP35/AT36</f>
        <v>3.161290322580645</v>
      </c>
      <c r="AQ36" s="1072">
        <f>AQ35/AT36</f>
        <v>3.2580645161290325</v>
      </c>
      <c r="AR36" s="1072">
        <f>AR35/AT36</f>
        <v>3.161290322580645</v>
      </c>
      <c r="AS36" s="1073">
        <f>AS35/AT36</f>
        <v>3.1935483870967736</v>
      </c>
      <c r="AT36" s="1035">
        <v>31</v>
      </c>
      <c r="AU36" s="1069" t="s">
        <v>667</v>
      </c>
      <c r="AV36" s="1070"/>
      <c r="AW36" s="1070"/>
      <c r="AX36" s="1070">
        <f>AX35/1.1</f>
        <v>40171736.36363636</v>
      </c>
      <c r="AY36" s="1070">
        <f t="shared" ref="AY36:BE36" si="46">AY35/1.1</f>
        <v>2675.4403172584989</v>
      </c>
      <c r="AZ36" s="1070">
        <f t="shared" si="46"/>
        <v>21547545.454545453</v>
      </c>
      <c r="BA36" s="1070">
        <f t="shared" si="46"/>
        <v>1435.0679623406895</v>
      </c>
      <c r="BB36" s="1070">
        <f t="shared" si="46"/>
        <v>1281800</v>
      </c>
      <c r="BC36" s="1070">
        <f t="shared" si="46"/>
        <v>35100</v>
      </c>
      <c r="BD36" s="908">
        <f t="shared" si="46"/>
        <v>63036181.818181813</v>
      </c>
      <c r="BE36" s="1070">
        <f t="shared" si="46"/>
        <v>4198.2139073048165</v>
      </c>
      <c r="BF36" s="1070"/>
      <c r="BG36" s="1070"/>
      <c r="BH36" s="1070"/>
      <c r="BI36" s="1070"/>
      <c r="BJ36" s="1070">
        <f>BJ35/1.1</f>
        <v>10504.979805049798</v>
      </c>
      <c r="BK36" s="384">
        <f>BK35/BQ36</f>
        <v>22.370967741935484</v>
      </c>
      <c r="BL36" s="1071">
        <f>BL35/BQ36</f>
        <v>30.419354838709676</v>
      </c>
      <c r="BM36" s="1072">
        <f>BM35/BQ36</f>
        <v>3.774193548387097</v>
      </c>
      <c r="BN36" s="1072">
        <f>BN35/BQ36</f>
        <v>3.3870967741935485</v>
      </c>
      <c r="BO36" s="1072">
        <f>BO35/BQ36</f>
        <v>3.903225806451613</v>
      </c>
      <c r="BP36" s="1073">
        <f>BP35/BQ36</f>
        <v>3.6881720430107521</v>
      </c>
      <c r="BQ36" s="1035">
        <v>31</v>
      </c>
    </row>
    <row r="37" spans="1:69" ht="37" customHeight="1" thickTop="1">
      <c r="AF37" s="1035" t="s">
        <v>728</v>
      </c>
      <c r="AG37" s="1074">
        <f>AG36/J36</f>
        <v>1.061449538532627</v>
      </c>
      <c r="AH37" s="1529">
        <f>AG36-J36</f>
        <v>2756436.363636367</v>
      </c>
      <c r="AI37" s="1530"/>
      <c r="AS37" s="1074">
        <f>AS36/V36</f>
        <v>0.91950464396284826</v>
      </c>
      <c r="BC37" s="1035" t="s">
        <v>728</v>
      </c>
      <c r="BD37" s="1074">
        <f>BD36/J36</f>
        <v>1.4052725231341681</v>
      </c>
      <c r="BE37" s="1529">
        <f>BD36-J36</f>
        <v>18179272.727272727</v>
      </c>
      <c r="BF37" s="1530"/>
      <c r="BP37" s="1074">
        <f>BP36/V36</f>
        <v>1.0619195046439629</v>
      </c>
    </row>
    <row r="38" spans="1:69" ht="37" customHeight="1">
      <c r="BC38" s="1035" t="s">
        <v>729</v>
      </c>
      <c r="BD38" s="1074">
        <f>BD36/AG36</f>
        <v>1.323918351386586</v>
      </c>
      <c r="BE38" s="1527">
        <f>BD36-AG36</f>
        <v>15422836.36363636</v>
      </c>
      <c r="BF38" s="1528"/>
      <c r="BP38" s="1074">
        <f>BP36/AS36</f>
        <v>1.1548821548821548</v>
      </c>
    </row>
    <row r="39" spans="1:69" ht="37" customHeight="1"/>
    <row r="40" spans="1:69" ht="37" customHeight="1"/>
  </sheetData>
  <mergeCells count="6">
    <mergeCell ref="BE38:BF38"/>
    <mergeCell ref="A2:V2"/>
    <mergeCell ref="X2:AS2"/>
    <mergeCell ref="AU2:BP2"/>
    <mergeCell ref="AH37:AI37"/>
    <mergeCell ref="BE37:BF37"/>
  </mergeCells>
  <phoneticPr fontId="1"/>
  <pageMargins left="0.7" right="0.7" top="0.75" bottom="0.75" header="0.3" footer="0.3"/>
  <pageSetup paperSize="8"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49A9-507B-D24A-982D-7ED9917C05AD}">
  <sheetPr>
    <tabColor rgb="FFFFC000"/>
    <pageSetUpPr fitToPage="1"/>
  </sheetPr>
  <dimension ref="A1:DN113"/>
  <sheetViews>
    <sheetView topLeftCell="BZ1" zoomScale="50" workbookViewId="0"/>
  </sheetViews>
  <sheetFormatPr baseColWidth="10" defaultColWidth="9" defaultRowHeight="16"/>
  <cols>
    <col min="1" max="1" width="8.1640625" style="1" customWidth="1"/>
    <col min="2" max="2" width="6.6640625" style="42" customWidth="1"/>
    <col min="3" max="3" width="13.6640625" style="1" customWidth="1"/>
    <col min="4" max="4" width="13.1640625" style="1" customWidth="1"/>
    <col min="5" max="5" width="17.5" style="1" customWidth="1"/>
    <col min="6" max="6" width="11.1640625" style="1" customWidth="1"/>
    <col min="7" max="7" width="17.83203125" style="1" customWidth="1"/>
    <col min="8" max="8" width="11.1640625" style="1" customWidth="1"/>
    <col min="9" max="9" width="21.5" style="1" customWidth="1"/>
    <col min="10" max="10" width="11.1640625" style="1" customWidth="1"/>
    <col min="11" max="11" width="21"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1.5" style="1" customWidth="1"/>
    <col min="28" max="28" width="11.1640625" style="1" customWidth="1"/>
    <col min="29" max="29" width="18.1640625" style="1" customWidth="1"/>
    <col min="30" max="30" width="11.1640625" style="1" customWidth="1"/>
    <col min="31" max="31" width="16.83203125" style="1" customWidth="1"/>
    <col min="32" max="32" width="11.1640625" style="1" customWidth="1"/>
    <col min="33" max="33" width="18.1640625" style="1" customWidth="1"/>
    <col min="34" max="34" width="11.1640625" style="1" customWidth="1"/>
    <col min="35" max="35" width="23.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0" width="16" style="1" customWidth="1"/>
    <col min="81" max="81" width="18.83203125" style="1" customWidth="1"/>
    <col min="82" max="82" width="16" style="1" customWidth="1"/>
    <col min="83" max="83" width="26.33203125" style="1" customWidth="1"/>
    <col min="84" max="88" width="16" style="1" customWidth="1"/>
    <col min="89" max="89" width="22.1640625" style="1" customWidth="1"/>
    <col min="90" max="90" width="5.1640625" style="1" customWidth="1"/>
    <col min="91" max="92" width="16.83203125" style="1" bestFit="1" customWidth="1"/>
    <col min="93" max="96" width="10.33203125" style="1" customWidth="1"/>
    <col min="97" max="97" width="6" style="46" customWidth="1"/>
    <col min="98" max="98" width="9" style="1"/>
    <col min="99" max="99" width="19.5" style="1" customWidth="1"/>
    <col min="100" max="100" width="9.1640625" style="1" bestFit="1" customWidth="1"/>
    <col min="101" max="103" width="9" style="1"/>
    <col min="104" max="104" width="5.1640625" style="1" customWidth="1"/>
    <col min="105" max="106" width="16.83203125" style="1" bestFit="1" customWidth="1"/>
    <col min="107" max="110" width="10.33203125" style="1" customWidth="1"/>
    <col min="111" max="111" width="6" style="46" customWidth="1"/>
    <col min="112" max="112" width="9" style="1"/>
    <col min="113" max="113" width="19.5" style="1" customWidth="1"/>
    <col min="114" max="114" width="9.1640625" style="1" bestFit="1" customWidth="1"/>
    <col min="115" max="16384" width="9" style="1"/>
  </cols>
  <sheetData>
    <row r="1" spans="1:118" s="31" customFormat="1" ht="64" customHeight="1">
      <c r="A1" s="144" t="s">
        <v>445</v>
      </c>
      <c r="B1" s="42"/>
      <c r="T1" s="105"/>
      <c r="U1" s="105"/>
      <c r="V1" s="105"/>
      <c r="W1" s="105"/>
      <c r="X1" s="105"/>
      <c r="Y1" s="41"/>
      <c r="Z1" s="42"/>
      <c r="AR1" s="105"/>
      <c r="AS1" s="105"/>
      <c r="AT1" s="105"/>
      <c r="AU1" s="105"/>
      <c r="AV1" s="105"/>
      <c r="AW1" s="41"/>
      <c r="AX1" s="42"/>
      <c r="CB1" s="31" t="s">
        <v>444</v>
      </c>
      <c r="CG1" s="238"/>
      <c r="CH1" s="238"/>
      <c r="CI1" s="238"/>
      <c r="CJ1" s="238"/>
      <c r="CS1" s="32"/>
      <c r="DG1" s="32"/>
    </row>
    <row r="2" spans="1:118" s="31" customFormat="1" ht="34.25" customHeight="1" thickBot="1">
      <c r="A2" s="1385" t="s">
        <v>114</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69324950</v>
      </c>
      <c r="CK2" s="31">
        <v>31</v>
      </c>
      <c r="CS2" s="363"/>
      <c r="DG2" s="363"/>
    </row>
    <row r="3" spans="1:118"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430</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136</v>
      </c>
      <c r="BW3" s="1399"/>
      <c r="BX3" s="1399"/>
      <c r="BY3" s="1399"/>
      <c r="BZ3" s="1399"/>
      <c r="CA3" s="1399"/>
      <c r="CB3" s="1399"/>
      <c r="CC3" s="1399"/>
      <c r="CD3" s="1399"/>
      <c r="CE3" s="1399"/>
      <c r="CF3" s="1399"/>
      <c r="CG3" s="1400" t="s">
        <v>86</v>
      </c>
      <c r="CH3" s="1401"/>
      <c r="CI3" s="1401"/>
      <c r="CJ3" s="1402"/>
      <c r="CK3" s="121" t="s">
        <v>35</v>
      </c>
    </row>
    <row r="4" spans="1:118" s="46" customFormat="1" ht="53" customHeight="1">
      <c r="A4" s="1403" t="s">
        <v>58</v>
      </c>
      <c r="B4" s="1404"/>
      <c r="C4" s="115" t="s">
        <v>59</v>
      </c>
      <c r="D4" s="115">
        <v>13000</v>
      </c>
      <c r="E4" s="1405" t="s">
        <v>60</v>
      </c>
      <c r="F4" s="1406"/>
      <c r="G4" s="1406"/>
      <c r="H4" s="1406"/>
      <c r="I4" s="1406"/>
      <c r="J4" s="1406"/>
      <c r="K4" s="1407"/>
      <c r="L4" s="1408">
        <v>3000</v>
      </c>
      <c r="M4" s="1408"/>
      <c r="N4" s="116" t="s">
        <v>35</v>
      </c>
      <c r="O4" s="1409">
        <f>D4*L4</f>
        <v>39000000</v>
      </c>
      <c r="P4" s="1409"/>
      <c r="Q4" s="1410"/>
      <c r="R4" s="69"/>
      <c r="T4" s="106"/>
      <c r="U4" s="106"/>
      <c r="V4" s="106"/>
      <c r="W4" s="106"/>
      <c r="X4" s="106"/>
      <c r="Y4" s="1403" t="s">
        <v>58</v>
      </c>
      <c r="Z4" s="1404"/>
      <c r="AA4" s="115" t="s">
        <v>59</v>
      </c>
      <c r="AB4" s="115">
        <f>D4</f>
        <v>13000</v>
      </c>
      <c r="AC4" s="1405" t="s">
        <v>61</v>
      </c>
      <c r="AD4" s="1406"/>
      <c r="AE4" s="1406"/>
      <c r="AF4" s="1406"/>
      <c r="AG4" s="1406"/>
      <c r="AH4" s="1406"/>
      <c r="AI4" s="1407"/>
      <c r="AJ4" s="1408">
        <v>2000</v>
      </c>
      <c r="AK4" s="1408"/>
      <c r="AL4" s="71" t="s">
        <v>35</v>
      </c>
      <c r="AM4" s="1421">
        <f>AB4*AJ4</f>
        <v>26000000</v>
      </c>
      <c r="AN4" s="1421"/>
      <c r="AO4" s="1422"/>
      <c r="AP4" s="69"/>
      <c r="AR4" s="106"/>
      <c r="AS4" s="106"/>
      <c r="AT4" s="106"/>
      <c r="AU4" s="106"/>
      <c r="AV4" s="106"/>
      <c r="AW4" s="1423" t="s">
        <v>58</v>
      </c>
      <c r="AX4" s="1424"/>
      <c r="AY4" s="122" t="s">
        <v>59</v>
      </c>
      <c r="AZ4" s="122"/>
      <c r="BA4" s="122"/>
      <c r="BB4" s="122"/>
      <c r="BC4" s="122"/>
      <c r="BD4" s="122"/>
      <c r="BE4" s="122"/>
      <c r="BF4" s="122"/>
      <c r="BG4" s="122"/>
      <c r="BH4" s="123">
        <v>6800</v>
      </c>
      <c r="BI4" s="124" t="s">
        <v>62</v>
      </c>
      <c r="BJ4" s="125">
        <v>5000</v>
      </c>
      <c r="BK4" s="124" t="s">
        <v>35</v>
      </c>
      <c r="BL4" s="125">
        <f>O4+AM4</f>
        <v>65000000</v>
      </c>
      <c r="BM4" s="124" t="s">
        <v>87</v>
      </c>
      <c r="BN4" s="126">
        <f>BH4/BJ2</f>
        <v>219.35483870967741</v>
      </c>
      <c r="BO4" s="127">
        <f>BL4/BJ2</f>
        <v>2096774.1935483871</v>
      </c>
      <c r="BP4" s="69"/>
      <c r="BV4" s="1423" t="s">
        <v>125</v>
      </c>
      <c r="BW4" s="1424"/>
      <c r="BX4" s="122" t="s">
        <v>59</v>
      </c>
      <c r="BY4" s="123"/>
      <c r="BZ4" s="124" t="s">
        <v>62</v>
      </c>
      <c r="CA4" s="169"/>
      <c r="CB4" s="1425" t="s">
        <v>130</v>
      </c>
      <c r="CC4" s="1426"/>
      <c r="CD4" s="1427"/>
      <c r="CE4" s="198"/>
      <c r="CF4" s="200" t="s">
        <v>87</v>
      </c>
      <c r="CG4" s="1535"/>
      <c r="CH4" s="1536"/>
      <c r="CI4" s="1536"/>
      <c r="CJ4" s="1537"/>
      <c r="CK4" s="199">
        <f>CE4/CK2</f>
        <v>0</v>
      </c>
      <c r="CM4" s="1414" t="s">
        <v>416</v>
      </c>
      <c r="CN4" s="1415"/>
      <c r="CO4" s="1415"/>
      <c r="CP4" s="1415"/>
      <c r="CQ4" s="1415"/>
      <c r="CR4" s="1416"/>
      <c r="DA4" s="1414" t="s">
        <v>416</v>
      </c>
      <c r="DB4" s="1415"/>
      <c r="DC4" s="1415"/>
      <c r="DD4" s="1415"/>
      <c r="DE4" s="1415"/>
      <c r="DF4" s="1416"/>
    </row>
    <row r="5" spans="1:118"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A5" s="1420" t="str">
        <f>CM5</f>
        <v>1st week</v>
      </c>
      <c r="DB5" s="1420"/>
      <c r="DC5" s="1420"/>
      <c r="DD5" s="1420"/>
      <c r="DE5" s="1420"/>
      <c r="DF5" s="1420"/>
      <c r="DJ5" s="46"/>
    </row>
    <row r="6" spans="1:118"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T6" s="1" t="s">
        <v>179</v>
      </c>
      <c r="CU6" s="1"/>
      <c r="CV6" s="46" t="s">
        <v>182</v>
      </c>
      <c r="DA6" s="331" t="s">
        <v>172</v>
      </c>
      <c r="DB6" s="332" t="s">
        <v>173</v>
      </c>
      <c r="DC6" s="65" t="s">
        <v>174</v>
      </c>
      <c r="DD6" s="65" t="s">
        <v>175</v>
      </c>
      <c r="DE6" s="65" t="s">
        <v>176</v>
      </c>
      <c r="DF6" s="333" t="s">
        <v>184</v>
      </c>
      <c r="DH6" s="1" t="s">
        <v>179</v>
      </c>
      <c r="DI6" s="1"/>
      <c r="DJ6" s="46" t="s">
        <v>182</v>
      </c>
    </row>
    <row r="7" spans="1:118"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BY7+CA7+CC7+CD7</f>
        <v>0</v>
      </c>
      <c r="CF7" s="181" t="e">
        <f>CE7/BX7</f>
        <v>#DIV/0!</v>
      </c>
      <c r="CG7" s="291"/>
      <c r="CH7" s="291"/>
      <c r="CI7" s="291"/>
      <c r="CJ7" s="291">
        <f>SUM(CG7:CI7)</f>
        <v>0</v>
      </c>
      <c r="CK7" s="182" t="e">
        <f t="shared" ref="CK7:CK14" si="18">CE7/CJ7</f>
        <v>#DIV/0!</v>
      </c>
      <c r="CM7" s="321"/>
      <c r="CN7" s="321"/>
      <c r="CO7" s="65"/>
      <c r="CP7" s="65"/>
      <c r="CQ7" s="65"/>
      <c r="CR7" s="356">
        <f t="shared" ref="CR7:CR14" si="19">SUM(CO7:CQ7)/3</f>
        <v>0</v>
      </c>
      <c r="CT7" s="355" t="s">
        <v>180</v>
      </c>
      <c r="CU7" s="3"/>
      <c r="CV7" s="354">
        <v>5</v>
      </c>
      <c r="DA7" s="321"/>
      <c r="DB7" s="321"/>
      <c r="DC7" s="65"/>
      <c r="DD7" s="65"/>
      <c r="DE7" s="65"/>
      <c r="DF7" s="356">
        <f t="shared" ref="DF7:DF14" si="20">SUM(DC7:DE7)/3</f>
        <v>0</v>
      </c>
      <c r="DH7" s="355" t="s">
        <v>180</v>
      </c>
      <c r="DI7" s="3"/>
      <c r="DJ7" s="354">
        <v>5</v>
      </c>
    </row>
    <row r="8" spans="1:118" ht="23.5" customHeight="1">
      <c r="A8" s="77" t="s">
        <v>6</v>
      </c>
      <c r="B8" s="68"/>
      <c r="C8" s="57">
        <f t="shared" si="0"/>
        <v>0</v>
      </c>
      <c r="D8" s="54"/>
      <c r="E8" s="7">
        <f t="shared" si="1"/>
        <v>0</v>
      </c>
      <c r="F8" s="54"/>
      <c r="G8" s="7">
        <f t="shared" si="2"/>
        <v>0</v>
      </c>
      <c r="H8" s="54"/>
      <c r="I8" s="6">
        <f t="shared" si="3"/>
        <v>0</v>
      </c>
      <c r="J8" s="54"/>
      <c r="K8" s="6">
        <f t="shared" si="4"/>
        <v>0</v>
      </c>
      <c r="L8" s="6">
        <f t="shared" ref="L8:L13" si="21">E8+G8+I8+K8</f>
        <v>0</v>
      </c>
      <c r="M8" s="6" t="e">
        <f t="shared" ref="M8:M13" si="22">L8/C8</f>
        <v>#DIV/0!</v>
      </c>
      <c r="N8" s="70"/>
      <c r="O8" s="54"/>
      <c r="P8" s="6"/>
      <c r="Q8" s="76" t="e">
        <f t="shared" ref="Q8:Q14" si="23">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4">F8</f>
        <v>0</v>
      </c>
      <c r="AE8" s="7">
        <f t="shared" si="9"/>
        <v>0</v>
      </c>
      <c r="AF8" s="7">
        <f t="shared" ref="AF8:AF13" si="25">H8</f>
        <v>0</v>
      </c>
      <c r="AG8" s="7">
        <f t="shared" si="10"/>
        <v>0</v>
      </c>
      <c r="AH8" s="7">
        <f t="shared" ref="AH8:AH13" si="26">J8</f>
        <v>0</v>
      </c>
      <c r="AI8" s="7">
        <f t="shared" si="11"/>
        <v>0</v>
      </c>
      <c r="AJ8" s="7">
        <f t="shared" ref="AJ8:AJ13" si="27">AC8+AE8+AG8+AI8</f>
        <v>0</v>
      </c>
      <c r="AK8" s="6" t="e">
        <f t="shared" ref="AK8:AK13" si="28">AJ8/AA8</f>
        <v>#DIV/0!</v>
      </c>
      <c r="AL8" s="70">
        <f t="shared" ref="AL8:AN13" si="29">N8</f>
        <v>0</v>
      </c>
      <c r="AM8" s="7">
        <f t="shared" si="29"/>
        <v>0</v>
      </c>
      <c r="AN8" s="6">
        <f t="shared" si="29"/>
        <v>0</v>
      </c>
      <c r="AO8" s="76" t="e">
        <f t="shared" ref="AO8:AO13" si="30">(AJ8+BH8)/AN8</f>
        <v>#DIV/0!</v>
      </c>
      <c r="AP8" s="2"/>
      <c r="AR8" s="107">
        <v>1700</v>
      </c>
      <c r="AS8" s="107">
        <v>2200</v>
      </c>
      <c r="AT8" s="107">
        <v>2200</v>
      </c>
      <c r="AU8" s="107">
        <v>1400</v>
      </c>
      <c r="AV8" s="107"/>
      <c r="AW8" s="77" t="s">
        <v>6</v>
      </c>
      <c r="AX8" s="48">
        <f t="shared" ref="AX8:AY14" si="31">B8</f>
        <v>0</v>
      </c>
      <c r="AY8" s="57">
        <f t="shared" si="31"/>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9"/>
      <c r="CB8" s="179" t="e">
        <f t="shared" si="17"/>
        <v>#DIV/0!</v>
      </c>
      <c r="CC8" s="179"/>
      <c r="CD8" s="179"/>
      <c r="CE8" s="180">
        <f t="shared" ref="CE8:CE13" si="37">BY8+CA8+CC8+CD8</f>
        <v>0</v>
      </c>
      <c r="CF8" s="181" t="e">
        <f t="shared" ref="CF8:CF13" si="38">CE8/BX8</f>
        <v>#DIV/0!</v>
      </c>
      <c r="CG8" s="291"/>
      <c r="CH8" s="291"/>
      <c r="CI8" s="291"/>
      <c r="CJ8" s="291">
        <f t="shared" ref="CJ8:CJ13" si="39">SUM(CG8:CI8)</f>
        <v>0</v>
      </c>
      <c r="CK8" s="182" t="e">
        <f t="shared" si="18"/>
        <v>#DIV/0!</v>
      </c>
      <c r="CM8" s="321"/>
      <c r="CN8" s="321"/>
      <c r="CO8" s="334"/>
      <c r="CP8" s="334"/>
      <c r="CQ8" s="334"/>
      <c r="CR8" s="356">
        <f t="shared" si="19"/>
        <v>0</v>
      </c>
      <c r="CT8" s="42" t="s">
        <v>181</v>
      </c>
      <c r="CV8" s="1">
        <v>4</v>
      </c>
      <c r="DA8" s="321">
        <v>18.600000000000001</v>
      </c>
      <c r="DB8" s="321">
        <v>23.8</v>
      </c>
      <c r="DC8" s="556">
        <v>1</v>
      </c>
      <c r="DD8" s="556">
        <v>1</v>
      </c>
      <c r="DE8" s="556">
        <v>1</v>
      </c>
      <c r="DF8" s="356">
        <f t="shared" si="20"/>
        <v>1</v>
      </c>
      <c r="DH8" s="42" t="s">
        <v>181</v>
      </c>
      <c r="DJ8" s="1">
        <v>4</v>
      </c>
    </row>
    <row r="9" spans="1:118" ht="23.5" customHeight="1">
      <c r="A9" s="77" t="s">
        <v>7</v>
      </c>
      <c r="B9" s="68">
        <v>1</v>
      </c>
      <c r="C9" s="57">
        <f t="shared" si="0"/>
        <v>0</v>
      </c>
      <c r="D9" s="54"/>
      <c r="E9" s="7">
        <f t="shared" si="1"/>
        <v>0</v>
      </c>
      <c r="F9" s="54"/>
      <c r="G9" s="7">
        <f t="shared" si="2"/>
        <v>0</v>
      </c>
      <c r="H9" s="54"/>
      <c r="I9" s="6">
        <f t="shared" si="3"/>
        <v>0</v>
      </c>
      <c r="J9" s="54"/>
      <c r="K9" s="6">
        <f t="shared" si="4"/>
        <v>0</v>
      </c>
      <c r="L9" s="6">
        <f t="shared" si="21"/>
        <v>0</v>
      </c>
      <c r="M9" s="6" t="e">
        <f t="shared" si="22"/>
        <v>#DIV/0!</v>
      </c>
      <c r="N9" s="70"/>
      <c r="O9" s="54"/>
      <c r="P9" s="6"/>
      <c r="Q9" s="76" t="e">
        <f t="shared" si="23"/>
        <v>#DIV/0!</v>
      </c>
      <c r="R9" s="2"/>
      <c r="T9" s="107">
        <v>3300</v>
      </c>
      <c r="U9" s="107">
        <v>3800</v>
      </c>
      <c r="V9" s="107">
        <v>4800</v>
      </c>
      <c r="W9" s="107">
        <v>2000</v>
      </c>
      <c r="X9" s="107"/>
      <c r="Y9" s="77" t="s">
        <v>7</v>
      </c>
      <c r="Z9" s="48">
        <f t="shared" si="5"/>
        <v>1</v>
      </c>
      <c r="AA9" s="57">
        <f t="shared" si="6"/>
        <v>0</v>
      </c>
      <c r="AB9" s="7">
        <f t="shared" si="7"/>
        <v>0</v>
      </c>
      <c r="AC9" s="7">
        <f t="shared" si="8"/>
        <v>0</v>
      </c>
      <c r="AD9" s="7">
        <f t="shared" si="24"/>
        <v>0</v>
      </c>
      <c r="AE9" s="7">
        <f t="shared" si="9"/>
        <v>0</v>
      </c>
      <c r="AF9" s="7">
        <f t="shared" si="25"/>
        <v>0</v>
      </c>
      <c r="AG9" s="7">
        <f t="shared" si="10"/>
        <v>0</v>
      </c>
      <c r="AH9" s="7">
        <f t="shared" si="26"/>
        <v>0</v>
      </c>
      <c r="AI9" s="7">
        <f t="shared" si="11"/>
        <v>0</v>
      </c>
      <c r="AJ9" s="7">
        <f t="shared" si="27"/>
        <v>0</v>
      </c>
      <c r="AK9" s="6" t="e">
        <f t="shared" si="28"/>
        <v>#DIV/0!</v>
      </c>
      <c r="AL9" s="70">
        <f t="shared" si="29"/>
        <v>0</v>
      </c>
      <c r="AM9" s="7">
        <f t="shared" si="29"/>
        <v>0</v>
      </c>
      <c r="AN9" s="6">
        <f t="shared" si="29"/>
        <v>0</v>
      </c>
      <c r="AO9" s="76" t="e">
        <f t="shared" si="30"/>
        <v>#DIV/0!</v>
      </c>
      <c r="AP9" s="2"/>
      <c r="AR9" s="107">
        <v>1700</v>
      </c>
      <c r="AS9" s="107">
        <v>2200</v>
      </c>
      <c r="AT9" s="107">
        <v>2200</v>
      </c>
      <c r="AU9" s="107">
        <v>1400</v>
      </c>
      <c r="AV9" s="107"/>
      <c r="AW9" s="77" t="s">
        <v>7</v>
      </c>
      <c r="AX9" s="48">
        <f t="shared" si="31"/>
        <v>1</v>
      </c>
      <c r="AY9" s="57">
        <f t="shared" si="31"/>
        <v>0</v>
      </c>
      <c r="AZ9" s="54">
        <v>22</v>
      </c>
      <c r="BA9" s="7">
        <f t="shared" si="12"/>
        <v>0</v>
      </c>
      <c r="BB9" s="54">
        <v>10</v>
      </c>
      <c r="BC9" s="7">
        <f t="shared" si="13"/>
        <v>0</v>
      </c>
      <c r="BD9" s="54">
        <v>6</v>
      </c>
      <c r="BE9" s="6">
        <f t="shared" si="14"/>
        <v>0</v>
      </c>
      <c r="BF9" s="54"/>
      <c r="BG9" s="6">
        <f t="shared" si="15"/>
        <v>0</v>
      </c>
      <c r="BH9" s="6">
        <f t="shared" si="32"/>
        <v>0</v>
      </c>
      <c r="BI9" s="6" t="e">
        <f t="shared" si="32"/>
        <v>#DIV/0!</v>
      </c>
      <c r="BJ9" s="6">
        <f t="shared" si="33"/>
        <v>0</v>
      </c>
      <c r="BK9" s="7" t="e">
        <f t="shared" si="33"/>
        <v>#DIV/0!</v>
      </c>
      <c r="BL9" s="101">
        <f t="shared" si="34"/>
        <v>0</v>
      </c>
      <c r="BM9" s="90" t="e">
        <f t="shared" si="34"/>
        <v>#DIV/0!</v>
      </c>
      <c r="BN9" s="90"/>
      <c r="BO9" s="76" t="e">
        <f t="shared" si="35"/>
        <v>#DIV/0!</v>
      </c>
      <c r="BP9" s="2"/>
      <c r="BR9" s="55"/>
      <c r="BS9" s="55"/>
      <c r="BT9" s="55"/>
      <c r="BU9" s="55"/>
      <c r="BV9" s="173" t="s">
        <v>7</v>
      </c>
      <c r="BW9" s="190">
        <f t="shared" si="36"/>
        <v>1</v>
      </c>
      <c r="BX9" s="119">
        <v>268</v>
      </c>
      <c r="BY9" s="178">
        <v>740050</v>
      </c>
      <c r="BZ9" s="178">
        <f t="shared" si="16"/>
        <v>2761.3805970149256</v>
      </c>
      <c r="CA9" s="801">
        <v>438750</v>
      </c>
      <c r="CB9" s="179">
        <f t="shared" si="17"/>
        <v>1637.1268656716418</v>
      </c>
      <c r="CC9" s="179">
        <v>37290</v>
      </c>
      <c r="CD9" s="179"/>
      <c r="CE9" s="180">
        <f t="shared" si="37"/>
        <v>1216090</v>
      </c>
      <c r="CF9" s="181">
        <f t="shared" si="38"/>
        <v>4537.6492537313434</v>
      </c>
      <c r="CG9" s="291">
        <v>105</v>
      </c>
      <c r="CH9" s="291">
        <v>32</v>
      </c>
      <c r="CI9" s="291">
        <v>0</v>
      </c>
      <c r="CJ9" s="291">
        <f t="shared" si="39"/>
        <v>137</v>
      </c>
      <c r="CK9" s="182">
        <f t="shared" si="18"/>
        <v>8876.5693430656938</v>
      </c>
      <c r="CM9" s="321">
        <v>21.1</v>
      </c>
      <c r="CN9" s="321">
        <v>32.299999999999997</v>
      </c>
      <c r="CO9" s="578">
        <v>5</v>
      </c>
      <c r="CP9" s="579">
        <v>3</v>
      </c>
      <c r="CQ9" s="579">
        <v>3</v>
      </c>
      <c r="CR9" s="356">
        <f t="shared" si="19"/>
        <v>3.6666666666666665</v>
      </c>
      <c r="CT9" s="42" t="s">
        <v>185</v>
      </c>
      <c r="CV9" s="1">
        <v>3</v>
      </c>
      <c r="DA9" s="321">
        <v>13.9</v>
      </c>
      <c r="DB9" s="321">
        <v>24.2</v>
      </c>
      <c r="DC9" s="602">
        <v>2</v>
      </c>
      <c r="DD9" s="579">
        <v>4</v>
      </c>
      <c r="DE9" s="579">
        <v>4</v>
      </c>
      <c r="DF9" s="356">
        <f t="shared" si="20"/>
        <v>3.3333333333333335</v>
      </c>
      <c r="DH9" s="42" t="s">
        <v>185</v>
      </c>
      <c r="DJ9" s="1">
        <v>3</v>
      </c>
    </row>
    <row r="10" spans="1:118" ht="23.5" customHeight="1">
      <c r="A10" s="77" t="s">
        <v>8</v>
      </c>
      <c r="B10" s="68">
        <v>2</v>
      </c>
      <c r="C10" s="57">
        <f t="shared" si="0"/>
        <v>0</v>
      </c>
      <c r="D10" s="54"/>
      <c r="E10" s="7">
        <f t="shared" si="1"/>
        <v>0</v>
      </c>
      <c r="F10" s="54"/>
      <c r="G10" s="7">
        <f t="shared" si="2"/>
        <v>0</v>
      </c>
      <c r="H10" s="54"/>
      <c r="I10" s="6">
        <f t="shared" si="3"/>
        <v>0</v>
      </c>
      <c r="J10" s="54"/>
      <c r="K10" s="6">
        <f t="shared" si="4"/>
        <v>0</v>
      </c>
      <c r="L10" s="6">
        <f t="shared" si="21"/>
        <v>0</v>
      </c>
      <c r="M10" s="6" t="e">
        <f t="shared" si="22"/>
        <v>#DIV/0!</v>
      </c>
      <c r="N10" s="70"/>
      <c r="O10" s="54"/>
      <c r="P10" s="6"/>
      <c r="Q10" s="76" t="e">
        <f t="shared" si="23"/>
        <v>#DIV/0!</v>
      </c>
      <c r="R10" s="2"/>
      <c r="T10" s="107">
        <v>3300</v>
      </c>
      <c r="U10" s="107">
        <v>3800</v>
      </c>
      <c r="V10" s="107">
        <v>4800</v>
      </c>
      <c r="W10" s="107">
        <v>2000</v>
      </c>
      <c r="X10" s="107"/>
      <c r="Y10" s="77" t="s">
        <v>8</v>
      </c>
      <c r="Z10" s="48">
        <f t="shared" si="5"/>
        <v>2</v>
      </c>
      <c r="AA10" s="57">
        <f t="shared" si="6"/>
        <v>0</v>
      </c>
      <c r="AB10" s="7">
        <f t="shared" si="7"/>
        <v>0</v>
      </c>
      <c r="AC10" s="7">
        <f t="shared" si="8"/>
        <v>0</v>
      </c>
      <c r="AD10" s="7">
        <f t="shared" si="24"/>
        <v>0</v>
      </c>
      <c r="AE10" s="7">
        <f t="shared" si="9"/>
        <v>0</v>
      </c>
      <c r="AF10" s="7">
        <f t="shared" si="25"/>
        <v>0</v>
      </c>
      <c r="AG10" s="7">
        <f t="shared" si="10"/>
        <v>0</v>
      </c>
      <c r="AH10" s="7">
        <f t="shared" si="26"/>
        <v>0</v>
      </c>
      <c r="AI10" s="7">
        <f t="shared" si="11"/>
        <v>0</v>
      </c>
      <c r="AJ10" s="7">
        <f t="shared" si="27"/>
        <v>0</v>
      </c>
      <c r="AK10" s="6" t="e">
        <f t="shared" si="28"/>
        <v>#DIV/0!</v>
      </c>
      <c r="AL10" s="70">
        <f t="shared" si="29"/>
        <v>0</v>
      </c>
      <c r="AM10" s="7">
        <f t="shared" si="29"/>
        <v>0</v>
      </c>
      <c r="AN10" s="6">
        <f t="shared" si="29"/>
        <v>0</v>
      </c>
      <c r="AO10" s="76" t="e">
        <f t="shared" si="30"/>
        <v>#DIV/0!</v>
      </c>
      <c r="AP10" s="2"/>
      <c r="AR10" s="107">
        <v>1700</v>
      </c>
      <c r="AS10" s="107">
        <v>2200</v>
      </c>
      <c r="AT10" s="107">
        <v>2200</v>
      </c>
      <c r="AU10" s="107">
        <v>1400</v>
      </c>
      <c r="AV10" s="107"/>
      <c r="AW10" s="77" t="s">
        <v>8</v>
      </c>
      <c r="AX10" s="48">
        <f t="shared" si="31"/>
        <v>2</v>
      </c>
      <c r="AY10" s="57">
        <f t="shared" si="31"/>
        <v>0</v>
      </c>
      <c r="AZ10" s="54">
        <v>10</v>
      </c>
      <c r="BA10" s="7">
        <f t="shared" si="12"/>
        <v>0</v>
      </c>
      <c r="BB10" s="54">
        <v>24</v>
      </c>
      <c r="BC10" s="7">
        <f t="shared" si="13"/>
        <v>0</v>
      </c>
      <c r="BD10" s="54">
        <v>12</v>
      </c>
      <c r="BE10" s="6">
        <f t="shared" si="14"/>
        <v>0</v>
      </c>
      <c r="BF10" s="54"/>
      <c r="BG10" s="6">
        <f t="shared" si="15"/>
        <v>0</v>
      </c>
      <c r="BH10" s="6">
        <f t="shared" si="32"/>
        <v>0</v>
      </c>
      <c r="BI10" s="6" t="e">
        <f t="shared" si="32"/>
        <v>#DIV/0!</v>
      </c>
      <c r="BJ10" s="6">
        <f t="shared" si="33"/>
        <v>0</v>
      </c>
      <c r="BK10" s="7" t="e">
        <f t="shared" si="33"/>
        <v>#DIV/0!</v>
      </c>
      <c r="BL10" s="101">
        <f t="shared" si="34"/>
        <v>0</v>
      </c>
      <c r="BM10" s="90" t="e">
        <f t="shared" si="34"/>
        <v>#DIV/0!</v>
      </c>
      <c r="BN10" s="90"/>
      <c r="BO10" s="76" t="e">
        <f t="shared" si="35"/>
        <v>#DIV/0!</v>
      </c>
      <c r="BP10" s="2"/>
      <c r="BR10" s="55"/>
      <c r="BS10" s="55"/>
      <c r="BT10" s="55"/>
      <c r="BU10" s="55"/>
      <c r="BV10" s="173" t="s">
        <v>8</v>
      </c>
      <c r="BW10" s="190">
        <f t="shared" si="36"/>
        <v>2</v>
      </c>
      <c r="BX10" s="119">
        <v>372</v>
      </c>
      <c r="BY10" s="178">
        <v>945550</v>
      </c>
      <c r="BZ10" s="178">
        <f t="shared" si="16"/>
        <v>2541.8010752688174</v>
      </c>
      <c r="CA10" s="801">
        <v>505800</v>
      </c>
      <c r="CB10" s="179">
        <f t="shared" si="17"/>
        <v>1359.6774193548388</v>
      </c>
      <c r="CC10" s="179">
        <v>27940</v>
      </c>
      <c r="CD10" s="179"/>
      <c r="CE10" s="180">
        <f t="shared" si="37"/>
        <v>1479290</v>
      </c>
      <c r="CF10" s="181">
        <f t="shared" si="38"/>
        <v>3976.5860215053763</v>
      </c>
      <c r="CG10" s="291">
        <v>106.25</v>
      </c>
      <c r="CH10" s="291">
        <v>33</v>
      </c>
      <c r="CI10" s="291">
        <v>0</v>
      </c>
      <c r="CJ10" s="291">
        <f t="shared" si="39"/>
        <v>139.25</v>
      </c>
      <c r="CK10" s="182">
        <f t="shared" si="18"/>
        <v>10623.267504488331</v>
      </c>
      <c r="CM10" s="321">
        <v>22.8</v>
      </c>
      <c r="CN10" s="321">
        <v>28.8</v>
      </c>
      <c r="CO10" s="579">
        <v>3</v>
      </c>
      <c r="CP10" s="579">
        <v>3</v>
      </c>
      <c r="CQ10" s="579">
        <v>3</v>
      </c>
      <c r="CR10" s="356">
        <f t="shared" si="19"/>
        <v>3</v>
      </c>
      <c r="CT10" s="42" t="s">
        <v>177</v>
      </c>
      <c r="CV10" s="1">
        <v>2</v>
      </c>
      <c r="DA10" s="321">
        <v>15.2</v>
      </c>
      <c r="DB10" s="321">
        <v>29.6</v>
      </c>
      <c r="DC10" s="578">
        <v>5</v>
      </c>
      <c r="DD10" s="579">
        <v>3</v>
      </c>
      <c r="DE10" s="579">
        <v>3</v>
      </c>
      <c r="DF10" s="356">
        <f t="shared" si="20"/>
        <v>3.6666666666666665</v>
      </c>
      <c r="DH10" s="42" t="s">
        <v>177</v>
      </c>
      <c r="DJ10" s="1">
        <v>2</v>
      </c>
    </row>
    <row r="11" spans="1:118" ht="23.5" customHeight="1">
      <c r="A11" s="77" t="s">
        <v>9</v>
      </c>
      <c r="B11" s="68">
        <v>3</v>
      </c>
      <c r="C11" s="57">
        <f t="shared" si="0"/>
        <v>0</v>
      </c>
      <c r="D11" s="54"/>
      <c r="E11" s="7">
        <f t="shared" si="1"/>
        <v>0</v>
      </c>
      <c r="F11" s="54"/>
      <c r="G11" s="7">
        <f t="shared" si="2"/>
        <v>0</v>
      </c>
      <c r="H11" s="54"/>
      <c r="I11" s="6">
        <f t="shared" si="3"/>
        <v>0</v>
      </c>
      <c r="J11" s="54"/>
      <c r="K11" s="6">
        <f t="shared" si="4"/>
        <v>0</v>
      </c>
      <c r="L11" s="6">
        <f t="shared" si="21"/>
        <v>0</v>
      </c>
      <c r="M11" s="6" t="e">
        <f t="shared" si="22"/>
        <v>#DIV/0!</v>
      </c>
      <c r="N11" s="70"/>
      <c r="O11" s="54"/>
      <c r="P11" s="6"/>
      <c r="Q11" s="76" t="e">
        <f t="shared" si="23"/>
        <v>#DIV/0!</v>
      </c>
      <c r="R11" s="2"/>
      <c r="T11" s="107">
        <v>3300</v>
      </c>
      <c r="U11" s="107">
        <v>3800</v>
      </c>
      <c r="V11" s="107">
        <v>4800</v>
      </c>
      <c r="W11" s="107">
        <v>2000</v>
      </c>
      <c r="X11" s="107"/>
      <c r="Y11" s="77" t="s">
        <v>9</v>
      </c>
      <c r="Z11" s="48">
        <f t="shared" si="5"/>
        <v>3</v>
      </c>
      <c r="AA11" s="57">
        <f t="shared" si="6"/>
        <v>0</v>
      </c>
      <c r="AB11" s="7">
        <f t="shared" si="7"/>
        <v>0</v>
      </c>
      <c r="AC11" s="7">
        <f t="shared" si="8"/>
        <v>0</v>
      </c>
      <c r="AD11" s="7">
        <f t="shared" si="24"/>
        <v>0</v>
      </c>
      <c r="AE11" s="7">
        <f t="shared" si="9"/>
        <v>0</v>
      </c>
      <c r="AF11" s="7">
        <f t="shared" si="25"/>
        <v>0</v>
      </c>
      <c r="AG11" s="7">
        <f t="shared" si="10"/>
        <v>0</v>
      </c>
      <c r="AH11" s="7">
        <f t="shared" si="26"/>
        <v>0</v>
      </c>
      <c r="AI11" s="7">
        <f t="shared" si="11"/>
        <v>0</v>
      </c>
      <c r="AJ11" s="7">
        <f t="shared" si="27"/>
        <v>0</v>
      </c>
      <c r="AK11" s="6" t="e">
        <f t="shared" si="28"/>
        <v>#DIV/0!</v>
      </c>
      <c r="AL11" s="70">
        <f t="shared" si="29"/>
        <v>0</v>
      </c>
      <c r="AM11" s="7">
        <f t="shared" si="29"/>
        <v>0</v>
      </c>
      <c r="AN11" s="6">
        <f t="shared" si="29"/>
        <v>0</v>
      </c>
      <c r="AO11" s="76" t="e">
        <f t="shared" si="30"/>
        <v>#DIV/0!</v>
      </c>
      <c r="AP11" s="2"/>
      <c r="AR11" s="107">
        <v>1700</v>
      </c>
      <c r="AS11" s="107">
        <v>2200</v>
      </c>
      <c r="AT11" s="107">
        <v>2200</v>
      </c>
      <c r="AU11" s="107">
        <v>1400</v>
      </c>
      <c r="AV11" s="107"/>
      <c r="AW11" s="77" t="s">
        <v>9</v>
      </c>
      <c r="AX11" s="48">
        <f t="shared" si="31"/>
        <v>3</v>
      </c>
      <c r="AY11" s="57">
        <f t="shared" si="31"/>
        <v>0</v>
      </c>
      <c r="AZ11" s="54">
        <v>10</v>
      </c>
      <c r="BA11" s="7">
        <f t="shared" si="12"/>
        <v>0</v>
      </c>
      <c r="BB11" s="54">
        <v>24</v>
      </c>
      <c r="BC11" s="7">
        <f t="shared" si="13"/>
        <v>0</v>
      </c>
      <c r="BD11" s="54">
        <v>12</v>
      </c>
      <c r="BE11" s="6">
        <f t="shared" si="14"/>
        <v>0</v>
      </c>
      <c r="BF11" s="54"/>
      <c r="BG11" s="6">
        <f t="shared" si="15"/>
        <v>0</v>
      </c>
      <c r="BH11" s="6">
        <f t="shared" si="32"/>
        <v>0</v>
      </c>
      <c r="BI11" s="6" t="e">
        <f t="shared" si="32"/>
        <v>#DIV/0!</v>
      </c>
      <c r="BJ11" s="6">
        <f t="shared" si="33"/>
        <v>0</v>
      </c>
      <c r="BK11" s="7" t="e">
        <f t="shared" si="33"/>
        <v>#DIV/0!</v>
      </c>
      <c r="BL11" s="101">
        <f t="shared" si="34"/>
        <v>0</v>
      </c>
      <c r="BM11" s="90" t="e">
        <f t="shared" si="34"/>
        <v>#DIV/0!</v>
      </c>
      <c r="BN11" s="90"/>
      <c r="BO11" s="76" t="e">
        <f t="shared" si="35"/>
        <v>#DIV/0!</v>
      </c>
      <c r="BP11" s="2"/>
      <c r="BR11" s="55"/>
      <c r="BS11" s="55"/>
      <c r="BT11" s="55"/>
      <c r="BU11" s="55"/>
      <c r="BV11" s="173" t="s">
        <v>9</v>
      </c>
      <c r="BW11" s="190">
        <f t="shared" si="36"/>
        <v>3</v>
      </c>
      <c r="BX11" s="119">
        <v>331</v>
      </c>
      <c r="BY11" s="178">
        <v>1059750</v>
      </c>
      <c r="BZ11" s="178">
        <f t="shared" si="16"/>
        <v>3201.6616314199396</v>
      </c>
      <c r="CA11" s="801">
        <v>545500</v>
      </c>
      <c r="CB11" s="179">
        <f t="shared" si="17"/>
        <v>1648.0362537764349</v>
      </c>
      <c r="CC11" s="179">
        <v>17710</v>
      </c>
      <c r="CD11" s="179"/>
      <c r="CE11" s="180">
        <f t="shared" si="37"/>
        <v>1622960</v>
      </c>
      <c r="CF11" s="181">
        <f t="shared" si="38"/>
        <v>4903.2024169184288</v>
      </c>
      <c r="CG11" s="291">
        <v>107.5</v>
      </c>
      <c r="CH11" s="291">
        <v>32.5</v>
      </c>
      <c r="CI11" s="291">
        <v>22</v>
      </c>
      <c r="CJ11" s="291">
        <f t="shared" si="39"/>
        <v>162</v>
      </c>
      <c r="CK11" s="182">
        <f t="shared" si="18"/>
        <v>10018.271604938273</v>
      </c>
      <c r="CM11" s="321">
        <v>22.8</v>
      </c>
      <c r="CN11" s="326">
        <v>30</v>
      </c>
      <c r="CO11" s="579">
        <v>3</v>
      </c>
      <c r="CP11" s="579">
        <v>3</v>
      </c>
      <c r="CQ11" s="579">
        <v>3</v>
      </c>
      <c r="CR11" s="356">
        <f t="shared" si="19"/>
        <v>3</v>
      </c>
      <c r="CT11" s="42" t="s">
        <v>178</v>
      </c>
      <c r="CV11" s="1">
        <v>1</v>
      </c>
      <c r="DA11" s="321">
        <v>18.2</v>
      </c>
      <c r="DB11" s="321">
        <v>28.9</v>
      </c>
      <c r="DC11" s="579">
        <v>3</v>
      </c>
      <c r="DD11" s="579">
        <v>3</v>
      </c>
      <c r="DE11" s="579">
        <v>3</v>
      </c>
      <c r="DF11" s="356">
        <f t="shared" si="20"/>
        <v>3</v>
      </c>
      <c r="DH11" s="42" t="s">
        <v>178</v>
      </c>
      <c r="DJ11" s="1">
        <v>1</v>
      </c>
    </row>
    <row r="12" spans="1:118" ht="23.5" customHeight="1">
      <c r="A12" s="77" t="s">
        <v>10</v>
      </c>
      <c r="B12" s="68">
        <v>4</v>
      </c>
      <c r="C12" s="57">
        <f t="shared" si="0"/>
        <v>0</v>
      </c>
      <c r="D12" s="54"/>
      <c r="E12" s="7">
        <f t="shared" si="1"/>
        <v>0</v>
      </c>
      <c r="F12" s="54"/>
      <c r="G12" s="7">
        <f t="shared" si="2"/>
        <v>0</v>
      </c>
      <c r="H12" s="54"/>
      <c r="I12" s="6">
        <f t="shared" si="3"/>
        <v>0</v>
      </c>
      <c r="J12" s="54"/>
      <c r="K12" s="6">
        <f t="shared" si="4"/>
        <v>0</v>
      </c>
      <c r="L12" s="6">
        <f t="shared" si="21"/>
        <v>0</v>
      </c>
      <c r="M12" s="6" t="e">
        <f t="shared" si="22"/>
        <v>#DIV/0!</v>
      </c>
      <c r="N12" s="70"/>
      <c r="O12" s="54"/>
      <c r="P12" s="6"/>
      <c r="Q12" s="76" t="e">
        <f t="shared" si="23"/>
        <v>#DIV/0!</v>
      </c>
      <c r="R12" s="2"/>
      <c r="T12" s="107">
        <v>3300</v>
      </c>
      <c r="U12" s="107">
        <v>3800</v>
      </c>
      <c r="V12" s="107">
        <v>4800</v>
      </c>
      <c r="W12" s="107">
        <v>2000</v>
      </c>
      <c r="X12" s="107"/>
      <c r="Y12" s="77" t="s">
        <v>10</v>
      </c>
      <c r="Z12" s="48">
        <f t="shared" si="5"/>
        <v>4</v>
      </c>
      <c r="AA12" s="57">
        <f t="shared" si="6"/>
        <v>0</v>
      </c>
      <c r="AB12" s="7">
        <f t="shared" si="7"/>
        <v>0</v>
      </c>
      <c r="AC12" s="7">
        <f t="shared" si="8"/>
        <v>0</v>
      </c>
      <c r="AD12" s="7">
        <f t="shared" si="24"/>
        <v>0</v>
      </c>
      <c r="AE12" s="7">
        <f t="shared" si="9"/>
        <v>0</v>
      </c>
      <c r="AF12" s="7">
        <f t="shared" si="25"/>
        <v>0</v>
      </c>
      <c r="AG12" s="7">
        <f t="shared" si="10"/>
        <v>0</v>
      </c>
      <c r="AH12" s="7">
        <f t="shared" si="26"/>
        <v>0</v>
      </c>
      <c r="AI12" s="7">
        <f t="shared" si="11"/>
        <v>0</v>
      </c>
      <c r="AJ12" s="7">
        <f t="shared" si="27"/>
        <v>0</v>
      </c>
      <c r="AK12" s="6" t="e">
        <f t="shared" si="28"/>
        <v>#DIV/0!</v>
      </c>
      <c r="AL12" s="70">
        <f t="shared" si="29"/>
        <v>0</v>
      </c>
      <c r="AM12" s="7">
        <f t="shared" si="29"/>
        <v>0</v>
      </c>
      <c r="AN12" s="6">
        <f t="shared" si="29"/>
        <v>0</v>
      </c>
      <c r="AO12" s="76" t="e">
        <f t="shared" si="30"/>
        <v>#DIV/0!</v>
      </c>
      <c r="AP12" s="2"/>
      <c r="AR12" s="107">
        <v>1700</v>
      </c>
      <c r="AS12" s="107">
        <v>2200</v>
      </c>
      <c r="AT12" s="107">
        <v>2200</v>
      </c>
      <c r="AU12" s="107">
        <v>1400</v>
      </c>
      <c r="AV12" s="107"/>
      <c r="AW12" s="77" t="s">
        <v>10</v>
      </c>
      <c r="AX12" s="48">
        <f t="shared" si="31"/>
        <v>4</v>
      </c>
      <c r="AY12" s="57">
        <f t="shared" si="31"/>
        <v>0</v>
      </c>
      <c r="AZ12" s="54">
        <v>10</v>
      </c>
      <c r="BA12" s="7">
        <f t="shared" si="12"/>
        <v>0</v>
      </c>
      <c r="BB12" s="54">
        <v>24</v>
      </c>
      <c r="BC12" s="7">
        <f t="shared" si="13"/>
        <v>0</v>
      </c>
      <c r="BD12" s="54">
        <v>12</v>
      </c>
      <c r="BE12" s="6">
        <f t="shared" si="14"/>
        <v>0</v>
      </c>
      <c r="BF12" s="54"/>
      <c r="BG12" s="6">
        <f t="shared" si="15"/>
        <v>0</v>
      </c>
      <c r="BH12" s="6">
        <f t="shared" si="32"/>
        <v>0</v>
      </c>
      <c r="BI12" s="6" t="e">
        <f t="shared" si="32"/>
        <v>#DIV/0!</v>
      </c>
      <c r="BJ12" s="6">
        <f t="shared" si="33"/>
        <v>0</v>
      </c>
      <c r="BK12" s="7" t="e">
        <f t="shared" si="33"/>
        <v>#DIV/0!</v>
      </c>
      <c r="BL12" s="101">
        <f t="shared" si="34"/>
        <v>0</v>
      </c>
      <c r="BM12" s="90" t="e">
        <f t="shared" si="34"/>
        <v>#DIV/0!</v>
      </c>
      <c r="BN12" s="90"/>
      <c r="BO12" s="76" t="e">
        <f t="shared" si="35"/>
        <v>#DIV/0!</v>
      </c>
      <c r="BP12" s="2"/>
      <c r="BR12" s="55"/>
      <c r="BS12" s="55"/>
      <c r="BT12" s="55"/>
      <c r="BU12" s="55"/>
      <c r="BV12" s="173" t="s">
        <v>10</v>
      </c>
      <c r="BW12" s="190">
        <f t="shared" si="36"/>
        <v>4</v>
      </c>
      <c r="BX12" s="119">
        <v>463</v>
      </c>
      <c r="BY12" s="178">
        <v>1273500</v>
      </c>
      <c r="BZ12" s="178">
        <f t="shared" si="16"/>
        <v>2750.5399568034559</v>
      </c>
      <c r="CA12" s="801">
        <v>696600</v>
      </c>
      <c r="CB12" s="179">
        <f t="shared" si="17"/>
        <v>1504.5356371490282</v>
      </c>
      <c r="CC12" s="179">
        <v>39380</v>
      </c>
      <c r="CD12" s="179"/>
      <c r="CE12" s="180">
        <f t="shared" si="37"/>
        <v>2009480</v>
      </c>
      <c r="CF12" s="181">
        <f t="shared" si="38"/>
        <v>4340.1295896328293</v>
      </c>
      <c r="CG12" s="291">
        <v>125</v>
      </c>
      <c r="CH12" s="291">
        <v>27</v>
      </c>
      <c r="CI12" s="291">
        <v>46.75</v>
      </c>
      <c r="CJ12" s="291">
        <f t="shared" si="39"/>
        <v>198.75</v>
      </c>
      <c r="CK12" s="182">
        <f t="shared" si="18"/>
        <v>10110.591194968554</v>
      </c>
      <c r="CM12" s="322">
        <v>21.9</v>
      </c>
      <c r="CN12" s="321">
        <v>29.5</v>
      </c>
      <c r="CO12" s="579">
        <v>3</v>
      </c>
      <c r="CP12" s="579">
        <v>3</v>
      </c>
      <c r="CQ12" s="579">
        <v>3</v>
      </c>
      <c r="CR12" s="356">
        <f t="shared" si="19"/>
        <v>3</v>
      </c>
      <c r="CT12" s="42" t="s">
        <v>183</v>
      </c>
      <c r="CV12" s="1">
        <v>0</v>
      </c>
      <c r="DA12" s="322">
        <v>19.5</v>
      </c>
      <c r="DB12" s="321">
        <v>30.5</v>
      </c>
      <c r="DC12" s="579">
        <v>3</v>
      </c>
      <c r="DD12" s="579">
        <v>3</v>
      </c>
      <c r="DE12" s="579">
        <v>3</v>
      </c>
      <c r="DF12" s="356">
        <f t="shared" si="20"/>
        <v>3</v>
      </c>
      <c r="DH12" s="42" t="s">
        <v>183</v>
      </c>
      <c r="DJ12" s="1">
        <v>0</v>
      </c>
    </row>
    <row r="13" spans="1:118" ht="23.5" customHeight="1" thickBot="1">
      <c r="A13" s="78" t="s">
        <v>11</v>
      </c>
      <c r="B13" s="68">
        <v>5</v>
      </c>
      <c r="C13" s="57">
        <f t="shared" si="0"/>
        <v>0</v>
      </c>
      <c r="D13" s="54"/>
      <c r="E13" s="7">
        <f t="shared" si="1"/>
        <v>0</v>
      </c>
      <c r="F13" s="54"/>
      <c r="G13" s="7">
        <f t="shared" si="2"/>
        <v>0</v>
      </c>
      <c r="H13" s="54"/>
      <c r="I13" s="6">
        <f t="shared" si="3"/>
        <v>0</v>
      </c>
      <c r="J13" s="54"/>
      <c r="K13" s="6">
        <f t="shared" si="4"/>
        <v>0</v>
      </c>
      <c r="L13" s="6">
        <f t="shared" si="21"/>
        <v>0</v>
      </c>
      <c r="M13" s="6" t="e">
        <f t="shared" si="22"/>
        <v>#DIV/0!</v>
      </c>
      <c r="N13" s="70" t="s">
        <v>92</v>
      </c>
      <c r="O13" s="54">
        <v>180</v>
      </c>
      <c r="P13" s="6"/>
      <c r="Q13" s="76" t="e">
        <f t="shared" si="23"/>
        <v>#DIV/0!</v>
      </c>
      <c r="R13" s="2"/>
      <c r="T13" s="107">
        <v>3300</v>
      </c>
      <c r="U13" s="107">
        <v>3800</v>
      </c>
      <c r="V13" s="107">
        <v>4800</v>
      </c>
      <c r="W13" s="107">
        <v>2000</v>
      </c>
      <c r="X13" s="107"/>
      <c r="Y13" s="78" t="s">
        <v>11</v>
      </c>
      <c r="Z13" s="48">
        <f t="shared" si="5"/>
        <v>5</v>
      </c>
      <c r="AA13" s="57">
        <f t="shared" si="6"/>
        <v>0</v>
      </c>
      <c r="AB13" s="7">
        <f t="shared" si="7"/>
        <v>0</v>
      </c>
      <c r="AC13" s="7">
        <f t="shared" si="8"/>
        <v>0</v>
      </c>
      <c r="AD13" s="7">
        <f t="shared" si="24"/>
        <v>0</v>
      </c>
      <c r="AE13" s="7">
        <f t="shared" si="9"/>
        <v>0</v>
      </c>
      <c r="AF13" s="7">
        <f t="shared" si="25"/>
        <v>0</v>
      </c>
      <c r="AG13" s="7">
        <f t="shared" si="10"/>
        <v>0</v>
      </c>
      <c r="AH13" s="7">
        <f t="shared" si="26"/>
        <v>0</v>
      </c>
      <c r="AI13" s="7">
        <f t="shared" si="11"/>
        <v>0</v>
      </c>
      <c r="AJ13" s="7">
        <f t="shared" si="27"/>
        <v>0</v>
      </c>
      <c r="AK13" s="6" t="e">
        <f t="shared" si="28"/>
        <v>#DIV/0!</v>
      </c>
      <c r="AL13" s="70" t="str">
        <f t="shared" si="29"/>
        <v>TOP1</v>
      </c>
      <c r="AM13" s="7">
        <f t="shared" si="29"/>
        <v>180</v>
      </c>
      <c r="AN13" s="6">
        <f t="shared" si="29"/>
        <v>0</v>
      </c>
      <c r="AO13" s="76" t="e">
        <f t="shared" si="30"/>
        <v>#DIV/0!</v>
      </c>
      <c r="AP13" s="2"/>
      <c r="AR13" s="107">
        <v>1700</v>
      </c>
      <c r="AS13" s="107">
        <v>2200</v>
      </c>
      <c r="AT13" s="107">
        <v>2200</v>
      </c>
      <c r="AU13" s="107">
        <v>1400</v>
      </c>
      <c r="AV13" s="107"/>
      <c r="AW13" s="78" t="s">
        <v>11</v>
      </c>
      <c r="AX13" s="48">
        <f t="shared" si="31"/>
        <v>5</v>
      </c>
      <c r="AY13" s="57">
        <f t="shared" si="31"/>
        <v>0</v>
      </c>
      <c r="AZ13" s="54">
        <v>10</v>
      </c>
      <c r="BA13" s="7">
        <f t="shared" si="12"/>
        <v>0</v>
      </c>
      <c r="BB13" s="54">
        <v>28</v>
      </c>
      <c r="BC13" s="7">
        <f t="shared" si="13"/>
        <v>0</v>
      </c>
      <c r="BD13" s="54">
        <v>12</v>
      </c>
      <c r="BE13" s="6">
        <f t="shared" si="14"/>
        <v>0</v>
      </c>
      <c r="BF13" s="54"/>
      <c r="BG13" s="6">
        <f t="shared" si="15"/>
        <v>0</v>
      </c>
      <c r="BH13" s="6">
        <f t="shared" si="32"/>
        <v>0</v>
      </c>
      <c r="BI13" s="6" t="e">
        <f t="shared" si="32"/>
        <v>#DIV/0!</v>
      </c>
      <c r="BJ13" s="6">
        <f t="shared" si="33"/>
        <v>0</v>
      </c>
      <c r="BK13" s="7" t="e">
        <f t="shared" si="33"/>
        <v>#DIV/0!</v>
      </c>
      <c r="BL13" s="101">
        <f t="shared" si="34"/>
        <v>0</v>
      </c>
      <c r="BM13" s="90" t="e">
        <f t="shared" si="34"/>
        <v>#DIV/0!</v>
      </c>
      <c r="BN13" s="90"/>
      <c r="BO13" s="76" t="e">
        <f t="shared" si="35"/>
        <v>#DIV/0!</v>
      </c>
      <c r="BP13" s="2"/>
      <c r="BR13" s="55"/>
      <c r="BS13" s="55"/>
      <c r="BT13" s="55"/>
      <c r="BU13" s="55"/>
      <c r="BV13" s="183" t="s">
        <v>11</v>
      </c>
      <c r="BW13" s="190">
        <f t="shared" si="36"/>
        <v>5</v>
      </c>
      <c r="BX13" s="119">
        <v>642</v>
      </c>
      <c r="BY13" s="178">
        <v>1983800</v>
      </c>
      <c r="BZ13" s="178">
        <f t="shared" si="16"/>
        <v>3090.031152647975</v>
      </c>
      <c r="CA13" s="801">
        <v>1108450</v>
      </c>
      <c r="CB13" s="179">
        <f t="shared" si="17"/>
        <v>1726.5576323987539</v>
      </c>
      <c r="CC13" s="179">
        <v>66440</v>
      </c>
      <c r="CD13" s="179"/>
      <c r="CE13" s="180">
        <f t="shared" si="37"/>
        <v>3158690</v>
      </c>
      <c r="CF13" s="181">
        <f t="shared" si="38"/>
        <v>4920.0778816199381</v>
      </c>
      <c r="CG13" s="291">
        <v>144.75</v>
      </c>
      <c r="CH13" s="291">
        <v>54.5</v>
      </c>
      <c r="CI13" s="291">
        <v>60</v>
      </c>
      <c r="CJ13" s="291">
        <f t="shared" si="39"/>
        <v>259.25</v>
      </c>
      <c r="CK13" s="182">
        <f t="shared" si="18"/>
        <v>12183.953712632594</v>
      </c>
      <c r="CM13" s="323">
        <v>21.6</v>
      </c>
      <c r="CN13" s="810">
        <v>33</v>
      </c>
      <c r="CO13" s="578">
        <v>5</v>
      </c>
      <c r="CP13" s="578">
        <v>5</v>
      </c>
      <c r="CQ13" s="579">
        <v>3</v>
      </c>
      <c r="CR13" s="357">
        <f t="shared" si="19"/>
        <v>4.333333333333333</v>
      </c>
      <c r="CT13" s="1" t="s">
        <v>186</v>
      </c>
      <c r="DA13" s="323">
        <v>21</v>
      </c>
      <c r="DB13" s="324">
        <v>24.9</v>
      </c>
      <c r="DC13" s="569">
        <v>1</v>
      </c>
      <c r="DD13" s="556">
        <v>1</v>
      </c>
      <c r="DE13" s="602">
        <v>2</v>
      </c>
      <c r="DF13" s="357">
        <f t="shared" si="20"/>
        <v>1.3333333333333333</v>
      </c>
      <c r="DH13" s="1" t="s">
        <v>186</v>
      </c>
    </row>
    <row r="14" spans="1:118" s="368" customFormat="1" ht="37" customHeight="1" thickTop="1" thickBot="1">
      <c r="A14" s="1434" t="s">
        <v>16</v>
      </c>
      <c r="B14" s="1435"/>
      <c r="C14" s="101">
        <f>SUM(C7:C13)</f>
        <v>0</v>
      </c>
      <c r="D14" s="101">
        <f>SUM(D7:D13)</f>
        <v>0</v>
      </c>
      <c r="E14" s="101">
        <f t="shared" ref="E14:J14" si="40">SUM(E7:E13)</f>
        <v>0</v>
      </c>
      <c r="F14" s="101">
        <f t="shared" si="40"/>
        <v>0</v>
      </c>
      <c r="G14" s="101">
        <f t="shared" si="40"/>
        <v>0</v>
      </c>
      <c r="H14" s="101">
        <f t="shared" si="40"/>
        <v>0</v>
      </c>
      <c r="I14" s="101">
        <f t="shared" si="40"/>
        <v>0</v>
      </c>
      <c r="J14" s="101">
        <f t="shared" si="40"/>
        <v>0</v>
      </c>
      <c r="K14" s="101">
        <f>SUM(K7:K13)</f>
        <v>0</v>
      </c>
      <c r="L14" s="101">
        <f>SUM(L7:L13)</f>
        <v>0</v>
      </c>
      <c r="M14" s="101" t="e">
        <f>L14/C14</f>
        <v>#DIV/0!</v>
      </c>
      <c r="N14" s="365"/>
      <c r="O14" s="101">
        <f>SUM(O7:O13)</f>
        <v>180</v>
      </c>
      <c r="P14" s="101">
        <f>SUM(P7:P13)</f>
        <v>0</v>
      </c>
      <c r="Q14" s="366" t="e">
        <f t="shared" si="23"/>
        <v>#DIV/0!</v>
      </c>
      <c r="R14" s="367"/>
      <c r="T14" s="368" t="s">
        <v>48</v>
      </c>
      <c r="U14" s="367" t="e">
        <f>C14/W14</f>
        <v>#DIV/0!</v>
      </c>
      <c r="V14" s="369" t="s">
        <v>49</v>
      </c>
      <c r="W14" s="370">
        <v>0</v>
      </c>
      <c r="Y14" s="1434" t="s">
        <v>16</v>
      </c>
      <c r="Z14" s="1435"/>
      <c r="AA14" s="371">
        <f>SUM(AA7:AA13)</f>
        <v>0</v>
      </c>
      <c r="AB14" s="371">
        <f>SUM(AB7:AB13)</f>
        <v>0</v>
      </c>
      <c r="AC14" s="371">
        <f t="shared" ref="AC14:AH14" si="41">SUM(AC7:AC13)</f>
        <v>0</v>
      </c>
      <c r="AD14" s="371">
        <f t="shared" si="41"/>
        <v>0</v>
      </c>
      <c r="AE14" s="371">
        <f t="shared" si="41"/>
        <v>0</v>
      </c>
      <c r="AF14" s="371">
        <f t="shared" si="41"/>
        <v>0</v>
      </c>
      <c r="AG14" s="371">
        <f t="shared" si="41"/>
        <v>0</v>
      </c>
      <c r="AH14" s="371">
        <f t="shared" si="41"/>
        <v>0</v>
      </c>
      <c r="AI14" s="371">
        <f>SUM(AI7:AI13)</f>
        <v>0</v>
      </c>
      <c r="AJ14" s="371">
        <f>SUM(AJ7:AJ13)</f>
        <v>0</v>
      </c>
      <c r="AK14" s="101" t="e">
        <f>AJ14/AA14</f>
        <v>#DIV/0!</v>
      </c>
      <c r="AL14" s="365"/>
      <c r="AM14" s="101">
        <f>SUM(AM7:AM13)</f>
        <v>180</v>
      </c>
      <c r="AN14" s="101">
        <f>SUM(AN7:AN13)</f>
        <v>0</v>
      </c>
      <c r="AO14" s="366" t="e">
        <f>(AJ14+BH14)/AN14</f>
        <v>#DIV/0!</v>
      </c>
      <c r="AP14" s="367"/>
      <c r="AR14" s="368" t="s">
        <v>48</v>
      </c>
      <c r="AS14" s="367" t="e">
        <f>AA14/AU14</f>
        <v>#DIV/0!</v>
      </c>
      <c r="AT14" s="369" t="s">
        <v>49</v>
      </c>
      <c r="AU14" s="368">
        <f>W14</f>
        <v>0</v>
      </c>
      <c r="AW14" s="1434" t="s">
        <v>16</v>
      </c>
      <c r="AX14" s="1435"/>
      <c r="AY14" s="371">
        <f t="shared" si="31"/>
        <v>0</v>
      </c>
      <c r="AZ14" s="101">
        <f>SUM(AZ7:AZ13)</f>
        <v>84</v>
      </c>
      <c r="BA14" s="101">
        <f t="shared" ref="BA14:BF14" si="42">SUM(BA7:BA13)</f>
        <v>0</v>
      </c>
      <c r="BB14" s="101">
        <f t="shared" si="42"/>
        <v>120</v>
      </c>
      <c r="BC14" s="101">
        <f t="shared" si="42"/>
        <v>0</v>
      </c>
      <c r="BD14" s="101">
        <f t="shared" si="42"/>
        <v>60</v>
      </c>
      <c r="BE14" s="101">
        <f t="shared" si="42"/>
        <v>0</v>
      </c>
      <c r="BF14" s="101">
        <f t="shared" si="42"/>
        <v>0</v>
      </c>
      <c r="BG14" s="101">
        <f>SUM(BG7:BG13)</f>
        <v>0</v>
      </c>
      <c r="BH14" s="372">
        <f t="shared" si="32"/>
        <v>0</v>
      </c>
      <c r="BI14" s="372" t="e">
        <f>M14</f>
        <v>#DIV/0!</v>
      </c>
      <c r="BJ14" s="372">
        <f t="shared" si="33"/>
        <v>0</v>
      </c>
      <c r="BK14" s="373" t="e">
        <f>AK14</f>
        <v>#DIV/0!</v>
      </c>
      <c r="BL14" s="101">
        <f>SUM(BL7:BL13)</f>
        <v>0</v>
      </c>
      <c r="BM14" s="374" t="e">
        <f>BI14+BK14</f>
        <v>#DIV/0!</v>
      </c>
      <c r="BN14" s="375"/>
      <c r="BO14" s="366" t="e">
        <f t="shared" si="35"/>
        <v>#DIV/0!</v>
      </c>
      <c r="BP14" s="367"/>
      <c r="BR14" s="368" t="s">
        <v>48</v>
      </c>
      <c r="BS14" s="367" t="e">
        <f>AY14/BU14</f>
        <v>#DIV/0!</v>
      </c>
      <c r="BT14" s="369" t="s">
        <v>49</v>
      </c>
      <c r="BU14" s="368">
        <f>W14</f>
        <v>0</v>
      </c>
      <c r="BV14" s="1434" t="s">
        <v>16</v>
      </c>
      <c r="BW14" s="1435"/>
      <c r="BX14" s="101">
        <f>SUM(BX7:BX13)</f>
        <v>2076</v>
      </c>
      <c r="BY14" s="101">
        <f>SUM(BY7:BY13)</f>
        <v>6002650</v>
      </c>
      <c r="BZ14" s="101">
        <f t="shared" si="16"/>
        <v>2891.4499036608863</v>
      </c>
      <c r="CA14" s="101">
        <f>SUM(CA7:CA13)</f>
        <v>3295100</v>
      </c>
      <c r="CB14" s="371">
        <f t="shared" si="17"/>
        <v>1587.2350674373795</v>
      </c>
      <c r="CC14" s="371">
        <f>SUM(CC7:CC13)</f>
        <v>188760</v>
      </c>
      <c r="CD14" s="371">
        <f>SUM(CD7:CD13)</f>
        <v>0</v>
      </c>
      <c r="CE14" s="180">
        <f>BY14+CA14+CC14+CD14</f>
        <v>9486510</v>
      </c>
      <c r="CF14" s="375">
        <f>CE14/BX14</f>
        <v>4569.6098265895953</v>
      </c>
      <c r="CG14" s="538">
        <f>SUM(CG7:CG13)</f>
        <v>588.5</v>
      </c>
      <c r="CH14" s="538">
        <f>SUM(CH7:CH13)</f>
        <v>179</v>
      </c>
      <c r="CI14" s="538">
        <f>SUM(CI7:CI13)</f>
        <v>128.75</v>
      </c>
      <c r="CJ14" s="538">
        <f>SUM(CJ7:CJ13)</f>
        <v>896.25</v>
      </c>
      <c r="CK14" s="366">
        <f t="shared" si="18"/>
        <v>10584.669456066946</v>
      </c>
      <c r="CL14" s="368">
        <v>5</v>
      </c>
      <c r="CM14" s="384">
        <f>SUM(CM7:CM13)/CL14</f>
        <v>22.04</v>
      </c>
      <c r="CN14" s="385">
        <f>SUM(CN7:CN13)/CL14</f>
        <v>30.72</v>
      </c>
      <c r="CO14" s="406">
        <f>SUM(CO7:CO13)/CL14</f>
        <v>3.8</v>
      </c>
      <c r="CP14" s="406">
        <f>SUM(CP7:CP13)/CL14</f>
        <v>3.4</v>
      </c>
      <c r="CQ14" s="406">
        <f>SUM(CQ7:CQ13)/CL14</f>
        <v>3</v>
      </c>
      <c r="CR14" s="407">
        <f t="shared" si="19"/>
        <v>3.4</v>
      </c>
      <c r="CS14" s="369" t="s">
        <v>193</v>
      </c>
      <c r="CT14" s="1436">
        <f>CE14/CL14</f>
        <v>1897302</v>
      </c>
      <c r="CU14" s="1437"/>
      <c r="CV14" s="1437"/>
      <c r="CW14" s="1437"/>
      <c r="CX14" s="1438"/>
      <c r="CY14" s="368" t="s">
        <v>197</v>
      </c>
      <c r="CZ14" s="368">
        <v>6</v>
      </c>
      <c r="DA14" s="384">
        <f>SUM(DA7:DA13)/CZ14</f>
        <v>17.733333333333334</v>
      </c>
      <c r="DB14" s="385">
        <f>SUM(DB7:DB13)/CZ14</f>
        <v>26.983333333333334</v>
      </c>
      <c r="DC14" s="406">
        <f>SUM(DC7:DC13)/CZ14</f>
        <v>2.5</v>
      </c>
      <c r="DD14" s="406">
        <f>SUM(DD7:DD13)/CZ14</f>
        <v>2.5</v>
      </c>
      <c r="DE14" s="406">
        <f>SUM(DE7:DE13)/CZ14</f>
        <v>2.6666666666666665</v>
      </c>
      <c r="DF14" s="606">
        <f t="shared" si="20"/>
        <v>2.5555555555555554</v>
      </c>
      <c r="DG14" s="369" t="s">
        <v>192</v>
      </c>
      <c r="DH14" s="1436">
        <v>940266.66666666663</v>
      </c>
      <c r="DI14" s="1437"/>
      <c r="DJ14" s="1437"/>
      <c r="DK14" s="1437"/>
      <c r="DL14" s="1438"/>
      <c r="DM14" s="368" t="s">
        <v>197</v>
      </c>
      <c r="DN14" s="340"/>
    </row>
    <row r="15" spans="1:118"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CY15" s="368" t="s">
        <v>197</v>
      </c>
      <c r="DA15" s="1420" t="str">
        <f>CM15</f>
        <v>2nd week</v>
      </c>
      <c r="DB15" s="1420"/>
      <c r="DC15" s="1420"/>
      <c r="DD15" s="1420"/>
      <c r="DE15" s="1420"/>
      <c r="DF15" s="1420"/>
      <c r="DM15" s="368" t="s">
        <v>197</v>
      </c>
    </row>
    <row r="16" spans="1:118"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A16" s="331" t="s">
        <v>172</v>
      </c>
      <c r="DB16" s="332" t="s">
        <v>173</v>
      </c>
      <c r="DC16" s="65" t="s">
        <v>174</v>
      </c>
      <c r="DD16" s="65" t="s">
        <v>175</v>
      </c>
      <c r="DE16" s="65" t="s">
        <v>176</v>
      </c>
      <c r="DF16" s="333" t="s">
        <v>184</v>
      </c>
      <c r="DH16" s="1" t="s">
        <v>179</v>
      </c>
      <c r="DJ16" s="46" t="s">
        <v>182</v>
      </c>
    </row>
    <row r="17" spans="1:118" ht="23" customHeight="1">
      <c r="A17" s="75" t="s">
        <v>5</v>
      </c>
      <c r="B17" s="68">
        <v>6</v>
      </c>
      <c r="C17" s="57">
        <f t="shared" ref="C17:C23" si="43">D17+F17+H17+J17</f>
        <v>0</v>
      </c>
      <c r="D17" s="54"/>
      <c r="E17" s="7">
        <f t="shared" ref="E17:E23" si="44">D17*T17</f>
        <v>0</v>
      </c>
      <c r="F17" s="54"/>
      <c r="G17" s="7">
        <f t="shared" ref="G17:G23" si="45">F17*U17</f>
        <v>0</v>
      </c>
      <c r="H17" s="54"/>
      <c r="I17" s="6">
        <f t="shared" ref="I17:I23" si="46">H17*V17</f>
        <v>0</v>
      </c>
      <c r="J17" s="54"/>
      <c r="K17" s="6">
        <f t="shared" ref="K17:K23" si="47">J17*W17</f>
        <v>0</v>
      </c>
      <c r="L17" s="6">
        <f>E17+G17+I17+K17</f>
        <v>0</v>
      </c>
      <c r="M17" s="6" t="e">
        <f>L17/C17</f>
        <v>#DIV/0!</v>
      </c>
      <c r="N17" s="70" t="s">
        <v>93</v>
      </c>
      <c r="O17" s="54">
        <v>170</v>
      </c>
      <c r="P17" s="54"/>
      <c r="Q17" s="76" t="e">
        <f>L17/P17</f>
        <v>#DIV/0!</v>
      </c>
      <c r="R17" s="2"/>
      <c r="T17" s="107">
        <v>3300</v>
      </c>
      <c r="U17" s="107">
        <v>3800</v>
      </c>
      <c r="V17" s="107">
        <v>4800</v>
      </c>
      <c r="W17" s="107">
        <v>2000</v>
      </c>
      <c r="X17" s="107"/>
      <c r="Y17" s="75" t="s">
        <v>5</v>
      </c>
      <c r="Z17" s="48">
        <f t="shared" ref="Z17:Z23" si="48">B17</f>
        <v>6</v>
      </c>
      <c r="AA17" s="57">
        <f t="shared" ref="AA17:AA23" si="49">AB17+AD17+AF17+AH17</f>
        <v>0</v>
      </c>
      <c r="AB17" s="7">
        <f t="shared" ref="AB17:AB23" si="50">D17</f>
        <v>0</v>
      </c>
      <c r="AC17" s="7">
        <f t="shared" ref="AC17:AC23" si="51">AB17*AR17</f>
        <v>0</v>
      </c>
      <c r="AD17" s="7">
        <f>F17</f>
        <v>0</v>
      </c>
      <c r="AE17" s="7">
        <f t="shared" ref="AE17:AE23" si="52">AD17*AS17</f>
        <v>0</v>
      </c>
      <c r="AF17" s="7">
        <f>H17</f>
        <v>0</v>
      </c>
      <c r="AG17" s="7">
        <f t="shared" ref="AG17:AG23" si="53">AF17*AT17</f>
        <v>0</v>
      </c>
      <c r="AH17" s="7">
        <f>J17</f>
        <v>0</v>
      </c>
      <c r="AI17" s="7">
        <f t="shared" ref="AI17:AI23" si="54">AH17*AU17</f>
        <v>0</v>
      </c>
      <c r="AJ17" s="7">
        <f>AC17+AE17+AG17+AI17</f>
        <v>0</v>
      </c>
      <c r="AK17" s="6" t="e">
        <f>AJ17/AA17</f>
        <v>#DIV/0!</v>
      </c>
      <c r="AL17" s="70" t="str">
        <f>N17</f>
        <v>TOP2</v>
      </c>
      <c r="AM17" s="7">
        <f>O17</f>
        <v>170</v>
      </c>
      <c r="AN17" s="6">
        <f>P17</f>
        <v>0</v>
      </c>
      <c r="AO17" s="76" t="e">
        <f>(AJ17+BH17)/AN17</f>
        <v>#DIV/0!</v>
      </c>
      <c r="AP17" s="2"/>
      <c r="AR17" s="107">
        <v>1700</v>
      </c>
      <c r="AS17" s="107">
        <v>2200</v>
      </c>
      <c r="AT17" s="107">
        <v>2200</v>
      </c>
      <c r="AU17" s="107">
        <v>1400</v>
      </c>
      <c r="AV17" s="107"/>
      <c r="AW17" s="75" t="s">
        <v>5</v>
      </c>
      <c r="AX17" s="48">
        <f>B17</f>
        <v>6</v>
      </c>
      <c r="AY17" s="57">
        <f>C17</f>
        <v>0</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6</v>
      </c>
      <c r="BX17" s="119">
        <v>566</v>
      </c>
      <c r="BY17" s="178">
        <v>1469900</v>
      </c>
      <c r="BZ17" s="178">
        <f t="shared" ref="BZ17:BZ24" si="59">BY17/BX17</f>
        <v>2596.9964664310955</v>
      </c>
      <c r="CA17" s="178">
        <v>771050</v>
      </c>
      <c r="CB17" s="179">
        <f t="shared" ref="CB17:CB24" si="60">CA17/BX17</f>
        <v>1362.2791519434629</v>
      </c>
      <c r="CC17" s="179">
        <v>40370</v>
      </c>
      <c r="CD17" s="179">
        <v>2970</v>
      </c>
      <c r="CE17" s="180">
        <f>BY17+CA17+CC17+CD17</f>
        <v>2284290</v>
      </c>
      <c r="CF17" s="181">
        <f>CE17/BX17</f>
        <v>4035.8480565371024</v>
      </c>
      <c r="CG17" s="291">
        <v>142.5</v>
      </c>
      <c r="CH17" s="291">
        <v>44</v>
      </c>
      <c r="CI17" s="291">
        <v>24</v>
      </c>
      <c r="CJ17" s="291">
        <f>SUM(CG17:CI17)</f>
        <v>210.5</v>
      </c>
      <c r="CK17" s="182">
        <f t="shared" ref="CK17:CK24" si="61">CE17/CJ17</f>
        <v>10851.733966745844</v>
      </c>
      <c r="CM17" s="321">
        <v>22.1</v>
      </c>
      <c r="CN17" s="321">
        <v>32.200000000000003</v>
      </c>
      <c r="CO17" s="579">
        <v>3</v>
      </c>
      <c r="CP17" s="579">
        <v>3</v>
      </c>
      <c r="CQ17" s="578">
        <v>5</v>
      </c>
      <c r="CR17" s="356">
        <f>SUM(CO17:CQ17)/3</f>
        <v>3.6666666666666665</v>
      </c>
      <c r="CT17" s="355" t="s">
        <v>180</v>
      </c>
      <c r="CU17" s="3"/>
      <c r="CV17" s="354">
        <v>5</v>
      </c>
      <c r="DA17" s="326">
        <v>21.7</v>
      </c>
      <c r="DB17" s="326">
        <v>25</v>
      </c>
      <c r="DC17" s="602">
        <v>2</v>
      </c>
      <c r="DD17" s="602">
        <v>2</v>
      </c>
      <c r="DE17" s="602">
        <v>2</v>
      </c>
      <c r="DF17" s="356">
        <f>SUM(DC17:DE17)/3</f>
        <v>2</v>
      </c>
      <c r="DH17" s="355" t="s">
        <v>180</v>
      </c>
      <c r="DI17" s="3"/>
      <c r="DJ17" s="354">
        <v>5</v>
      </c>
    </row>
    <row r="18" spans="1:118" ht="23.5" customHeight="1">
      <c r="A18" s="77" t="s">
        <v>6</v>
      </c>
      <c r="B18" s="68">
        <v>7</v>
      </c>
      <c r="C18" s="57">
        <f t="shared" si="43"/>
        <v>0</v>
      </c>
      <c r="D18" s="54"/>
      <c r="E18" s="7">
        <f t="shared" si="44"/>
        <v>0</v>
      </c>
      <c r="F18" s="54"/>
      <c r="G18" s="7">
        <f t="shared" si="45"/>
        <v>0</v>
      </c>
      <c r="H18" s="54"/>
      <c r="I18" s="6">
        <f t="shared" si="46"/>
        <v>0</v>
      </c>
      <c r="J18" s="54"/>
      <c r="K18" s="6">
        <f t="shared" si="47"/>
        <v>0</v>
      </c>
      <c r="L18" s="6">
        <f t="shared" ref="L18:L23" si="62">E18+G18+I18+K18</f>
        <v>0</v>
      </c>
      <c r="M18" s="6" t="e">
        <f t="shared" ref="M18:M23" si="63">L18/C18</f>
        <v>#DIV/0!</v>
      </c>
      <c r="N18" s="70" t="s">
        <v>96</v>
      </c>
      <c r="O18" s="54">
        <v>150</v>
      </c>
      <c r="P18" s="54"/>
      <c r="Q18" s="76" t="e">
        <f t="shared" ref="Q18:Q24" si="64">L18/P18</f>
        <v>#DIV/0!</v>
      </c>
      <c r="R18" s="2"/>
      <c r="T18" s="107">
        <v>3300</v>
      </c>
      <c r="U18" s="107">
        <v>3800</v>
      </c>
      <c r="V18" s="107">
        <v>4800</v>
      </c>
      <c r="W18" s="107">
        <v>2000</v>
      </c>
      <c r="X18" s="107"/>
      <c r="Y18" s="77" t="s">
        <v>6</v>
      </c>
      <c r="Z18" s="48">
        <f t="shared" si="48"/>
        <v>7</v>
      </c>
      <c r="AA18" s="57">
        <f t="shared" si="49"/>
        <v>0</v>
      </c>
      <c r="AB18" s="7">
        <f t="shared" si="50"/>
        <v>0</v>
      </c>
      <c r="AC18" s="7">
        <f t="shared" si="51"/>
        <v>0</v>
      </c>
      <c r="AD18" s="7">
        <f t="shared" ref="AD18:AD23" si="65">F18</f>
        <v>0</v>
      </c>
      <c r="AE18" s="7">
        <f t="shared" si="52"/>
        <v>0</v>
      </c>
      <c r="AF18" s="7">
        <f t="shared" ref="AF18:AF23" si="66">H18</f>
        <v>0</v>
      </c>
      <c r="AG18" s="7">
        <f t="shared" si="53"/>
        <v>0</v>
      </c>
      <c r="AH18" s="7">
        <f t="shared" ref="AH18:AH23" si="67">J18</f>
        <v>0</v>
      </c>
      <c r="AI18" s="7">
        <f t="shared" si="54"/>
        <v>0</v>
      </c>
      <c r="AJ18" s="7">
        <f t="shared" ref="AJ18:AJ23" si="68">AC18+AE18+AG18+AI18</f>
        <v>0</v>
      </c>
      <c r="AK18" s="6" t="e">
        <f t="shared" ref="AK18:AK23" si="69">AJ18/AA18</f>
        <v>#DIV/0!</v>
      </c>
      <c r="AL18" s="70" t="str">
        <f t="shared" ref="AL18:AN23" si="70">N18</f>
        <v>ON2</v>
      </c>
      <c r="AM18" s="7">
        <f t="shared" si="70"/>
        <v>150</v>
      </c>
      <c r="AN18" s="6">
        <f t="shared" si="70"/>
        <v>0</v>
      </c>
      <c r="AO18" s="76" t="e">
        <f t="shared" ref="AO18:AO23" si="71">(AJ18+BH18)/AN18</f>
        <v>#DIV/0!</v>
      </c>
      <c r="AP18" s="2"/>
      <c r="AR18" s="107">
        <v>1700</v>
      </c>
      <c r="AS18" s="107">
        <v>2200</v>
      </c>
      <c r="AT18" s="107">
        <v>2200</v>
      </c>
      <c r="AU18" s="107">
        <v>1400</v>
      </c>
      <c r="AV18" s="107"/>
      <c r="AW18" s="77" t="s">
        <v>6</v>
      </c>
      <c r="AX18" s="48">
        <f t="shared" ref="AX18:AY24" si="72">B18</f>
        <v>7</v>
      </c>
      <c r="AY18" s="57">
        <f t="shared" si="72"/>
        <v>0</v>
      </c>
      <c r="AZ18" s="54">
        <v>22</v>
      </c>
      <c r="BA18" s="7">
        <f t="shared" si="55"/>
        <v>0</v>
      </c>
      <c r="BB18" s="54">
        <v>10</v>
      </c>
      <c r="BC18" s="7">
        <f t="shared" si="56"/>
        <v>0</v>
      </c>
      <c r="BD18" s="54">
        <v>6</v>
      </c>
      <c r="BE18" s="6">
        <f t="shared" si="57"/>
        <v>0</v>
      </c>
      <c r="BF18" s="54"/>
      <c r="BG18" s="6">
        <f t="shared" si="58"/>
        <v>0</v>
      </c>
      <c r="BH18" s="6">
        <f t="shared" ref="BH18:BI24" si="73">L18</f>
        <v>0</v>
      </c>
      <c r="BI18" s="6" t="e">
        <f t="shared" si="73"/>
        <v>#DIV/0!</v>
      </c>
      <c r="BJ18" s="6">
        <f t="shared" ref="BJ18:BK24" si="74">AJ18</f>
        <v>0</v>
      </c>
      <c r="BK18" s="7" t="e">
        <f t="shared" si="74"/>
        <v>#DIV/0!</v>
      </c>
      <c r="BL18" s="101">
        <f t="shared" ref="BL18:BM23" si="75">BH18+BJ18</f>
        <v>0</v>
      </c>
      <c r="BM18" s="90" t="e">
        <f t="shared" si="75"/>
        <v>#DIV/0!</v>
      </c>
      <c r="BN18" s="90"/>
      <c r="BO18" s="76" t="e">
        <f t="shared" ref="BO18:BO24" si="76">Q18+AO18</f>
        <v>#DIV/0!</v>
      </c>
      <c r="BP18" s="2"/>
      <c r="BR18" s="55"/>
      <c r="BS18" s="55"/>
      <c r="BT18" s="55"/>
      <c r="BU18" s="55"/>
      <c r="BV18" s="173" t="s">
        <v>6</v>
      </c>
      <c r="BW18" s="190">
        <f t="shared" ref="BW18:BW23" si="77">AX18</f>
        <v>7</v>
      </c>
      <c r="BX18" s="119">
        <v>393</v>
      </c>
      <c r="BY18" s="178">
        <v>1106150</v>
      </c>
      <c r="BZ18" s="178">
        <f t="shared" si="59"/>
        <v>2814.6310432569976</v>
      </c>
      <c r="CA18" s="178">
        <v>623700</v>
      </c>
      <c r="CB18" s="179">
        <f t="shared" si="60"/>
        <v>1587.0229007633588</v>
      </c>
      <c r="CC18" s="179">
        <v>7700</v>
      </c>
      <c r="CD18" s="179"/>
      <c r="CE18" s="180">
        <f t="shared" ref="CE18:CE23" si="78">BY18+CA18+CC18+CD18</f>
        <v>1737550</v>
      </c>
      <c r="CF18" s="181">
        <f t="shared" ref="CF18:CF23" si="79">CE18/BX18</f>
        <v>4421.246819338422</v>
      </c>
      <c r="CG18" s="291">
        <v>107</v>
      </c>
      <c r="CH18" s="291">
        <v>33</v>
      </c>
      <c r="CI18" s="291">
        <v>22</v>
      </c>
      <c r="CJ18" s="291">
        <f t="shared" ref="CJ18:CJ23" si="80">SUM(CG18:CI18)</f>
        <v>162</v>
      </c>
      <c r="CK18" s="182">
        <f t="shared" si="61"/>
        <v>10725.617283950618</v>
      </c>
      <c r="CM18" s="321">
        <v>23.9</v>
      </c>
      <c r="CN18" s="321">
        <v>32.4</v>
      </c>
      <c r="CO18" s="578">
        <v>5</v>
      </c>
      <c r="CP18" s="578">
        <v>5</v>
      </c>
      <c r="CQ18" s="578">
        <v>5</v>
      </c>
      <c r="CR18" s="356">
        <f t="shared" ref="CR18:CR23" si="81">SUM(CO18:CQ18)/3</f>
        <v>5</v>
      </c>
      <c r="CT18" s="42" t="s">
        <v>181</v>
      </c>
      <c r="CV18" s="1">
        <v>4</v>
      </c>
      <c r="DA18" s="326">
        <v>19.8</v>
      </c>
      <c r="DB18" s="326">
        <v>22.7</v>
      </c>
      <c r="DC18" s="602">
        <v>2</v>
      </c>
      <c r="DD18" s="602">
        <v>2</v>
      </c>
      <c r="DE18" s="602">
        <v>2</v>
      </c>
      <c r="DF18" s="356">
        <f t="shared" ref="DF18:DF23" si="82">SUM(DC18:DE18)/3</f>
        <v>2</v>
      </c>
      <c r="DH18" s="42" t="s">
        <v>181</v>
      </c>
      <c r="DJ18" s="1">
        <v>4</v>
      </c>
    </row>
    <row r="19" spans="1:118" ht="23.5" customHeight="1">
      <c r="A19" s="77" t="s">
        <v>7</v>
      </c>
      <c r="B19" s="68">
        <v>8</v>
      </c>
      <c r="C19" s="57">
        <f t="shared" si="43"/>
        <v>0</v>
      </c>
      <c r="D19" s="54"/>
      <c r="E19" s="7">
        <f t="shared" si="44"/>
        <v>0</v>
      </c>
      <c r="F19" s="54"/>
      <c r="G19" s="7">
        <f t="shared" si="45"/>
        <v>0</v>
      </c>
      <c r="H19" s="54"/>
      <c r="I19" s="6">
        <f t="shared" si="46"/>
        <v>0</v>
      </c>
      <c r="J19" s="54"/>
      <c r="K19" s="6">
        <f t="shared" si="47"/>
        <v>0</v>
      </c>
      <c r="L19" s="6">
        <f t="shared" si="62"/>
        <v>0</v>
      </c>
      <c r="M19" s="6" t="e">
        <f t="shared" si="63"/>
        <v>#DIV/0!</v>
      </c>
      <c r="N19" s="70" t="s">
        <v>96</v>
      </c>
      <c r="O19" s="54">
        <v>150</v>
      </c>
      <c r="P19" s="54"/>
      <c r="Q19" s="76" t="e">
        <f t="shared" si="64"/>
        <v>#DIV/0!</v>
      </c>
      <c r="R19" s="2"/>
      <c r="T19" s="107">
        <v>3300</v>
      </c>
      <c r="U19" s="107">
        <v>3800</v>
      </c>
      <c r="V19" s="107">
        <v>4800</v>
      </c>
      <c r="W19" s="107">
        <v>2000</v>
      </c>
      <c r="X19" s="107"/>
      <c r="Y19" s="77" t="s">
        <v>7</v>
      </c>
      <c r="Z19" s="48">
        <f t="shared" si="48"/>
        <v>8</v>
      </c>
      <c r="AA19" s="57">
        <f t="shared" si="49"/>
        <v>0</v>
      </c>
      <c r="AB19" s="7">
        <f t="shared" si="50"/>
        <v>0</v>
      </c>
      <c r="AC19" s="7">
        <f t="shared" si="51"/>
        <v>0</v>
      </c>
      <c r="AD19" s="7">
        <f t="shared" si="65"/>
        <v>0</v>
      </c>
      <c r="AE19" s="7">
        <f t="shared" si="52"/>
        <v>0</v>
      </c>
      <c r="AF19" s="7">
        <f t="shared" si="66"/>
        <v>0</v>
      </c>
      <c r="AG19" s="7">
        <f t="shared" si="53"/>
        <v>0</v>
      </c>
      <c r="AH19" s="7">
        <f t="shared" si="67"/>
        <v>0</v>
      </c>
      <c r="AI19" s="7">
        <f t="shared" si="54"/>
        <v>0</v>
      </c>
      <c r="AJ19" s="7">
        <f t="shared" si="68"/>
        <v>0</v>
      </c>
      <c r="AK19" s="6" t="e">
        <f t="shared" si="69"/>
        <v>#DIV/0!</v>
      </c>
      <c r="AL19" s="70" t="str">
        <f t="shared" si="70"/>
        <v>ON2</v>
      </c>
      <c r="AM19" s="7">
        <f t="shared" si="70"/>
        <v>150</v>
      </c>
      <c r="AN19" s="6">
        <f t="shared" si="70"/>
        <v>0</v>
      </c>
      <c r="AO19" s="76" t="e">
        <f t="shared" si="71"/>
        <v>#DIV/0!</v>
      </c>
      <c r="AP19" s="2"/>
      <c r="AR19" s="107">
        <v>1700</v>
      </c>
      <c r="AS19" s="107">
        <v>2200</v>
      </c>
      <c r="AT19" s="107">
        <v>2200</v>
      </c>
      <c r="AU19" s="107">
        <v>1400</v>
      </c>
      <c r="AV19" s="107"/>
      <c r="AW19" s="77" t="s">
        <v>7</v>
      </c>
      <c r="AX19" s="48">
        <f t="shared" si="72"/>
        <v>8</v>
      </c>
      <c r="AY19" s="57">
        <f t="shared" si="72"/>
        <v>0</v>
      </c>
      <c r="AZ19" s="54">
        <v>22</v>
      </c>
      <c r="BA19" s="7">
        <f t="shared" si="55"/>
        <v>0</v>
      </c>
      <c r="BB19" s="54">
        <v>10</v>
      </c>
      <c r="BC19" s="7">
        <f t="shared" si="56"/>
        <v>0</v>
      </c>
      <c r="BD19" s="54">
        <v>6</v>
      </c>
      <c r="BE19" s="6">
        <f t="shared" si="57"/>
        <v>0</v>
      </c>
      <c r="BF19" s="54"/>
      <c r="BG19" s="6">
        <f t="shared" si="58"/>
        <v>0</v>
      </c>
      <c r="BH19" s="6">
        <f t="shared" si="73"/>
        <v>0</v>
      </c>
      <c r="BI19" s="6" t="e">
        <f t="shared" si="73"/>
        <v>#DIV/0!</v>
      </c>
      <c r="BJ19" s="6">
        <f t="shared" si="74"/>
        <v>0</v>
      </c>
      <c r="BK19" s="7" t="e">
        <f t="shared" si="74"/>
        <v>#DIV/0!</v>
      </c>
      <c r="BL19" s="101">
        <f t="shared" si="75"/>
        <v>0</v>
      </c>
      <c r="BM19" s="90" t="e">
        <f t="shared" si="75"/>
        <v>#DIV/0!</v>
      </c>
      <c r="BN19" s="90"/>
      <c r="BO19" s="76" t="e">
        <f t="shared" si="76"/>
        <v>#DIV/0!</v>
      </c>
      <c r="BP19" s="2"/>
      <c r="BR19" s="55"/>
      <c r="BS19" s="55"/>
      <c r="BT19" s="55"/>
      <c r="BU19" s="55"/>
      <c r="BV19" s="173" t="s">
        <v>7</v>
      </c>
      <c r="BW19" s="190">
        <f t="shared" si="77"/>
        <v>8</v>
      </c>
      <c r="BX19" s="119">
        <v>480</v>
      </c>
      <c r="BY19" s="178">
        <v>1417650</v>
      </c>
      <c r="BZ19" s="178">
        <f t="shared" si="59"/>
        <v>2953.4375</v>
      </c>
      <c r="CA19" s="178">
        <v>778050</v>
      </c>
      <c r="CB19" s="179">
        <f t="shared" si="60"/>
        <v>1620.9375</v>
      </c>
      <c r="CC19" s="179">
        <v>79640</v>
      </c>
      <c r="CD19" s="179"/>
      <c r="CE19" s="180">
        <f t="shared" si="78"/>
        <v>2275340</v>
      </c>
      <c r="CF19" s="181">
        <f t="shared" si="79"/>
        <v>4740.291666666667</v>
      </c>
      <c r="CG19" s="291">
        <v>109.5</v>
      </c>
      <c r="CH19" s="291">
        <v>33</v>
      </c>
      <c r="CI19" s="291">
        <v>27</v>
      </c>
      <c r="CJ19" s="291">
        <f t="shared" si="80"/>
        <v>169.5</v>
      </c>
      <c r="CK19" s="182">
        <f t="shared" si="61"/>
        <v>13423.834808259588</v>
      </c>
      <c r="CM19" s="321">
        <v>20.8</v>
      </c>
      <c r="CN19" s="321">
        <v>29.2</v>
      </c>
      <c r="CO19" s="578">
        <v>5</v>
      </c>
      <c r="CP19" s="578">
        <v>5</v>
      </c>
      <c r="CQ19" s="578">
        <v>5</v>
      </c>
      <c r="CR19" s="356">
        <f t="shared" si="81"/>
        <v>5</v>
      </c>
      <c r="CT19" s="42" t="s">
        <v>185</v>
      </c>
      <c r="CV19" s="1">
        <v>3</v>
      </c>
      <c r="DA19" s="326">
        <v>18.600000000000001</v>
      </c>
      <c r="DB19" s="326">
        <v>25.3</v>
      </c>
      <c r="DC19" s="602">
        <v>2</v>
      </c>
      <c r="DD19" s="556">
        <v>1</v>
      </c>
      <c r="DE19" s="556">
        <v>1</v>
      </c>
      <c r="DF19" s="356">
        <f t="shared" si="82"/>
        <v>1.3333333333333333</v>
      </c>
      <c r="DH19" s="42" t="s">
        <v>185</v>
      </c>
      <c r="DJ19" s="1">
        <v>3</v>
      </c>
    </row>
    <row r="20" spans="1:118" ht="23.5" customHeight="1">
      <c r="A20" s="77" t="s">
        <v>8</v>
      </c>
      <c r="B20" s="68">
        <v>9</v>
      </c>
      <c r="C20" s="57">
        <f t="shared" si="43"/>
        <v>0</v>
      </c>
      <c r="D20" s="54"/>
      <c r="E20" s="7">
        <f t="shared" si="44"/>
        <v>0</v>
      </c>
      <c r="F20" s="54"/>
      <c r="G20" s="7">
        <f t="shared" si="45"/>
        <v>0</v>
      </c>
      <c r="H20" s="54"/>
      <c r="I20" s="6">
        <f t="shared" si="46"/>
        <v>0</v>
      </c>
      <c r="J20" s="54"/>
      <c r="K20" s="6">
        <f t="shared" si="47"/>
        <v>0</v>
      </c>
      <c r="L20" s="6">
        <f t="shared" si="62"/>
        <v>0</v>
      </c>
      <c r="M20" s="6" t="e">
        <f t="shared" si="63"/>
        <v>#DIV/0!</v>
      </c>
      <c r="N20" s="70" t="s">
        <v>95</v>
      </c>
      <c r="O20" s="54">
        <v>150</v>
      </c>
      <c r="P20" s="54"/>
      <c r="Q20" s="76" t="e">
        <f t="shared" si="64"/>
        <v>#DIV/0!</v>
      </c>
      <c r="R20" s="2"/>
      <c r="T20" s="107">
        <v>3300</v>
      </c>
      <c r="U20" s="107">
        <v>3800</v>
      </c>
      <c r="V20" s="107">
        <v>4800</v>
      </c>
      <c r="W20" s="107">
        <v>2000</v>
      </c>
      <c r="X20" s="107"/>
      <c r="Y20" s="77" t="s">
        <v>8</v>
      </c>
      <c r="Z20" s="48">
        <f t="shared" si="48"/>
        <v>9</v>
      </c>
      <c r="AA20" s="57">
        <f t="shared" si="49"/>
        <v>0</v>
      </c>
      <c r="AB20" s="7">
        <f t="shared" si="50"/>
        <v>0</v>
      </c>
      <c r="AC20" s="7">
        <f t="shared" si="51"/>
        <v>0</v>
      </c>
      <c r="AD20" s="7">
        <f t="shared" si="65"/>
        <v>0</v>
      </c>
      <c r="AE20" s="7">
        <f t="shared" si="52"/>
        <v>0</v>
      </c>
      <c r="AF20" s="7">
        <f t="shared" si="66"/>
        <v>0</v>
      </c>
      <c r="AG20" s="7">
        <f t="shared" si="53"/>
        <v>0</v>
      </c>
      <c r="AH20" s="7">
        <f t="shared" si="67"/>
        <v>0</v>
      </c>
      <c r="AI20" s="7">
        <f t="shared" si="54"/>
        <v>0</v>
      </c>
      <c r="AJ20" s="7">
        <f t="shared" si="68"/>
        <v>0</v>
      </c>
      <c r="AK20" s="6" t="e">
        <f t="shared" si="69"/>
        <v>#DIV/0!</v>
      </c>
      <c r="AL20" s="70" t="str">
        <f t="shared" si="70"/>
        <v>ON2</v>
      </c>
      <c r="AM20" s="7">
        <f t="shared" si="70"/>
        <v>150</v>
      </c>
      <c r="AN20" s="6">
        <f t="shared" si="70"/>
        <v>0</v>
      </c>
      <c r="AO20" s="76" t="e">
        <f t="shared" si="71"/>
        <v>#DIV/0!</v>
      </c>
      <c r="AP20" s="2"/>
      <c r="AR20" s="107">
        <v>1700</v>
      </c>
      <c r="AS20" s="107">
        <v>2200</v>
      </c>
      <c r="AT20" s="107">
        <v>2200</v>
      </c>
      <c r="AU20" s="107">
        <v>1400</v>
      </c>
      <c r="AV20" s="107"/>
      <c r="AW20" s="77" t="s">
        <v>8</v>
      </c>
      <c r="AX20" s="48">
        <f t="shared" si="72"/>
        <v>9</v>
      </c>
      <c r="AY20" s="57">
        <f t="shared" si="72"/>
        <v>0</v>
      </c>
      <c r="AZ20" s="54">
        <v>10</v>
      </c>
      <c r="BA20" s="7">
        <f t="shared" si="55"/>
        <v>0</v>
      </c>
      <c r="BB20" s="54">
        <v>24</v>
      </c>
      <c r="BC20" s="7">
        <f t="shared" si="56"/>
        <v>0</v>
      </c>
      <c r="BD20" s="54">
        <v>12</v>
      </c>
      <c r="BE20" s="6">
        <f t="shared" si="57"/>
        <v>0</v>
      </c>
      <c r="BF20" s="54"/>
      <c r="BG20" s="6">
        <f t="shared" si="58"/>
        <v>0</v>
      </c>
      <c r="BH20" s="6">
        <f t="shared" si="73"/>
        <v>0</v>
      </c>
      <c r="BI20" s="6" t="e">
        <f t="shared" si="73"/>
        <v>#DIV/0!</v>
      </c>
      <c r="BJ20" s="6">
        <f t="shared" si="74"/>
        <v>0</v>
      </c>
      <c r="BK20" s="7" t="e">
        <f t="shared" si="74"/>
        <v>#DIV/0!</v>
      </c>
      <c r="BL20" s="101">
        <f t="shared" si="75"/>
        <v>0</v>
      </c>
      <c r="BM20" s="90" t="e">
        <f t="shared" si="75"/>
        <v>#DIV/0!</v>
      </c>
      <c r="BN20" s="90"/>
      <c r="BO20" s="76" t="e">
        <f t="shared" si="76"/>
        <v>#DIV/0!</v>
      </c>
      <c r="BP20" s="2"/>
      <c r="BR20" s="55"/>
      <c r="BS20" s="55"/>
      <c r="BT20" s="55"/>
      <c r="BU20" s="55"/>
      <c r="BV20" s="173" t="s">
        <v>8</v>
      </c>
      <c r="BW20" s="190">
        <f t="shared" si="77"/>
        <v>9</v>
      </c>
      <c r="BX20" s="119">
        <v>365</v>
      </c>
      <c r="BY20" s="178">
        <v>1028280</v>
      </c>
      <c r="BZ20" s="178">
        <f t="shared" si="59"/>
        <v>2817.205479452055</v>
      </c>
      <c r="CA20" s="178">
        <v>564650</v>
      </c>
      <c r="CB20" s="179">
        <f t="shared" si="60"/>
        <v>1546.986301369863</v>
      </c>
      <c r="CC20" s="179">
        <v>8690</v>
      </c>
      <c r="CD20" s="179"/>
      <c r="CE20" s="180">
        <f t="shared" si="78"/>
        <v>1601620</v>
      </c>
      <c r="CF20" s="181">
        <f t="shared" si="79"/>
        <v>4388</v>
      </c>
      <c r="CG20" s="291">
        <v>104</v>
      </c>
      <c r="CH20" s="291">
        <v>33</v>
      </c>
      <c r="CI20" s="291">
        <v>22</v>
      </c>
      <c r="CJ20" s="291">
        <f t="shared" si="80"/>
        <v>159</v>
      </c>
      <c r="CK20" s="182">
        <f t="shared" si="61"/>
        <v>10073.08176100629</v>
      </c>
      <c r="CM20" s="321">
        <v>19.5</v>
      </c>
      <c r="CN20" s="321">
        <v>30.3</v>
      </c>
      <c r="CO20" s="578">
        <v>5</v>
      </c>
      <c r="CP20" s="579">
        <v>3</v>
      </c>
      <c r="CQ20" s="578">
        <v>5</v>
      </c>
      <c r="CR20" s="356">
        <f t="shared" si="81"/>
        <v>4.333333333333333</v>
      </c>
      <c r="CT20" s="42" t="s">
        <v>177</v>
      </c>
      <c r="CV20" s="1">
        <v>2</v>
      </c>
      <c r="DA20" s="326">
        <v>19</v>
      </c>
      <c r="DB20" s="326">
        <v>27.2</v>
      </c>
      <c r="DC20" s="578">
        <v>5</v>
      </c>
      <c r="DD20" s="578">
        <v>5</v>
      </c>
      <c r="DE20" s="579">
        <v>3</v>
      </c>
      <c r="DF20" s="356">
        <f t="shared" si="82"/>
        <v>4.333333333333333</v>
      </c>
      <c r="DH20" s="42" t="s">
        <v>177</v>
      </c>
      <c r="DJ20" s="1">
        <v>2</v>
      </c>
    </row>
    <row r="21" spans="1:118" ht="23.5" customHeight="1">
      <c r="A21" s="77" t="s">
        <v>9</v>
      </c>
      <c r="B21" s="68">
        <v>10</v>
      </c>
      <c r="C21" s="57">
        <f t="shared" si="43"/>
        <v>0</v>
      </c>
      <c r="D21" s="54"/>
      <c r="E21" s="7">
        <f t="shared" si="44"/>
        <v>0</v>
      </c>
      <c r="F21" s="54"/>
      <c r="G21" s="7">
        <f t="shared" si="45"/>
        <v>0</v>
      </c>
      <c r="H21" s="54"/>
      <c r="I21" s="6">
        <f t="shared" si="46"/>
        <v>0</v>
      </c>
      <c r="J21" s="54"/>
      <c r="K21" s="6">
        <f t="shared" si="47"/>
        <v>0</v>
      </c>
      <c r="L21" s="6">
        <f t="shared" si="62"/>
        <v>0</v>
      </c>
      <c r="M21" s="6" t="e">
        <f t="shared" si="63"/>
        <v>#DIV/0!</v>
      </c>
      <c r="N21" s="70" t="s">
        <v>95</v>
      </c>
      <c r="O21" s="54">
        <v>150</v>
      </c>
      <c r="P21" s="54"/>
      <c r="Q21" s="76" t="e">
        <f t="shared" si="64"/>
        <v>#DIV/0!</v>
      </c>
      <c r="R21" s="2"/>
      <c r="T21" s="107">
        <v>3300</v>
      </c>
      <c r="U21" s="107">
        <v>3800</v>
      </c>
      <c r="V21" s="107">
        <v>4800</v>
      </c>
      <c r="W21" s="107">
        <v>2000</v>
      </c>
      <c r="X21" s="107"/>
      <c r="Y21" s="77" t="s">
        <v>9</v>
      </c>
      <c r="Z21" s="48">
        <f t="shared" si="48"/>
        <v>10</v>
      </c>
      <c r="AA21" s="57">
        <f t="shared" si="49"/>
        <v>0</v>
      </c>
      <c r="AB21" s="7">
        <f t="shared" si="50"/>
        <v>0</v>
      </c>
      <c r="AC21" s="7">
        <f t="shared" si="51"/>
        <v>0</v>
      </c>
      <c r="AD21" s="7">
        <f t="shared" si="65"/>
        <v>0</v>
      </c>
      <c r="AE21" s="7">
        <f t="shared" si="52"/>
        <v>0</v>
      </c>
      <c r="AF21" s="7">
        <f t="shared" si="66"/>
        <v>0</v>
      </c>
      <c r="AG21" s="7">
        <f t="shared" si="53"/>
        <v>0</v>
      </c>
      <c r="AH21" s="7">
        <f t="shared" si="67"/>
        <v>0</v>
      </c>
      <c r="AI21" s="7">
        <f t="shared" si="54"/>
        <v>0</v>
      </c>
      <c r="AJ21" s="7">
        <f t="shared" si="68"/>
        <v>0</v>
      </c>
      <c r="AK21" s="6" t="e">
        <f t="shared" si="69"/>
        <v>#DIV/0!</v>
      </c>
      <c r="AL21" s="70" t="str">
        <f t="shared" si="70"/>
        <v>ON2</v>
      </c>
      <c r="AM21" s="7">
        <f t="shared" si="70"/>
        <v>150</v>
      </c>
      <c r="AN21" s="6">
        <f t="shared" si="70"/>
        <v>0</v>
      </c>
      <c r="AO21" s="76" t="e">
        <f t="shared" si="71"/>
        <v>#DIV/0!</v>
      </c>
      <c r="AP21" s="2"/>
      <c r="AR21" s="107">
        <v>1700</v>
      </c>
      <c r="AS21" s="107">
        <v>2200</v>
      </c>
      <c r="AT21" s="107">
        <v>2200</v>
      </c>
      <c r="AU21" s="107">
        <v>1400</v>
      </c>
      <c r="AV21" s="107"/>
      <c r="AW21" s="77" t="s">
        <v>9</v>
      </c>
      <c r="AX21" s="48">
        <f t="shared" si="72"/>
        <v>10</v>
      </c>
      <c r="AY21" s="57">
        <f t="shared" si="72"/>
        <v>0</v>
      </c>
      <c r="AZ21" s="54">
        <v>10</v>
      </c>
      <c r="BA21" s="7">
        <f t="shared" si="55"/>
        <v>0</v>
      </c>
      <c r="BB21" s="54">
        <v>24</v>
      </c>
      <c r="BC21" s="7">
        <f t="shared" si="56"/>
        <v>0</v>
      </c>
      <c r="BD21" s="54">
        <v>12</v>
      </c>
      <c r="BE21" s="6">
        <f t="shared" si="57"/>
        <v>0</v>
      </c>
      <c r="BF21" s="54"/>
      <c r="BG21" s="6">
        <f t="shared" si="58"/>
        <v>0</v>
      </c>
      <c r="BH21" s="6">
        <f t="shared" si="73"/>
        <v>0</v>
      </c>
      <c r="BI21" s="6" t="e">
        <f t="shared" si="73"/>
        <v>#DIV/0!</v>
      </c>
      <c r="BJ21" s="6">
        <f t="shared" si="74"/>
        <v>0</v>
      </c>
      <c r="BK21" s="7" t="e">
        <f t="shared" si="74"/>
        <v>#DIV/0!</v>
      </c>
      <c r="BL21" s="101">
        <f t="shared" si="75"/>
        <v>0</v>
      </c>
      <c r="BM21" s="90" t="e">
        <f t="shared" si="75"/>
        <v>#DIV/0!</v>
      </c>
      <c r="BN21" s="90"/>
      <c r="BO21" s="76" t="e">
        <f t="shared" si="76"/>
        <v>#DIV/0!</v>
      </c>
      <c r="BP21" s="2"/>
      <c r="BR21" s="55"/>
      <c r="BS21" s="55"/>
      <c r="BT21" s="55"/>
      <c r="BU21" s="55"/>
      <c r="BV21" s="173" t="s">
        <v>9</v>
      </c>
      <c r="BW21" s="190">
        <f t="shared" si="77"/>
        <v>10</v>
      </c>
      <c r="BX21" s="119">
        <v>416</v>
      </c>
      <c r="BY21" s="178">
        <v>1289560</v>
      </c>
      <c r="BZ21" s="178">
        <f t="shared" si="59"/>
        <v>3099.9038461538462</v>
      </c>
      <c r="CA21" s="178">
        <v>652650</v>
      </c>
      <c r="CB21" s="179">
        <f t="shared" si="60"/>
        <v>1568.8701923076924</v>
      </c>
      <c r="CC21" s="179">
        <v>13420</v>
      </c>
      <c r="CD21" s="179"/>
      <c r="CE21" s="180">
        <f t="shared" si="78"/>
        <v>1955630</v>
      </c>
      <c r="CF21" s="181">
        <f t="shared" si="79"/>
        <v>4701.0336538461543</v>
      </c>
      <c r="CG21" s="291">
        <v>104</v>
      </c>
      <c r="CH21" s="291">
        <v>33</v>
      </c>
      <c r="CI21" s="291">
        <v>56</v>
      </c>
      <c r="CJ21" s="291">
        <f t="shared" si="80"/>
        <v>193</v>
      </c>
      <c r="CK21" s="182">
        <f t="shared" si="61"/>
        <v>10132.797927461141</v>
      </c>
      <c r="CM21" s="326">
        <v>20</v>
      </c>
      <c r="CN21" s="321">
        <v>27.5</v>
      </c>
      <c r="CO21" s="579">
        <v>3</v>
      </c>
      <c r="CP21" s="579">
        <v>3</v>
      </c>
      <c r="CQ21" s="578">
        <v>5</v>
      </c>
      <c r="CR21" s="356">
        <f t="shared" si="81"/>
        <v>3.6666666666666665</v>
      </c>
      <c r="CT21" s="42" t="s">
        <v>178</v>
      </c>
      <c r="CV21" s="1">
        <v>1</v>
      </c>
      <c r="DA21" s="326">
        <v>18.100000000000001</v>
      </c>
      <c r="DB21" s="326">
        <v>25.9</v>
      </c>
      <c r="DC21" s="578">
        <v>5</v>
      </c>
      <c r="DD21" s="579">
        <v>3</v>
      </c>
      <c r="DE21" s="579">
        <v>3</v>
      </c>
      <c r="DF21" s="356">
        <f t="shared" si="82"/>
        <v>3.6666666666666665</v>
      </c>
      <c r="DH21" s="42" t="s">
        <v>178</v>
      </c>
      <c r="DJ21" s="1">
        <v>1</v>
      </c>
    </row>
    <row r="22" spans="1:118" ht="23.5" customHeight="1">
      <c r="A22" s="77" t="s">
        <v>10</v>
      </c>
      <c r="B22" s="68">
        <v>11</v>
      </c>
      <c r="C22" s="57">
        <f t="shared" si="43"/>
        <v>0</v>
      </c>
      <c r="D22" s="54"/>
      <c r="E22" s="7">
        <f t="shared" si="44"/>
        <v>0</v>
      </c>
      <c r="F22" s="54"/>
      <c r="G22" s="7">
        <f t="shared" si="45"/>
        <v>0</v>
      </c>
      <c r="H22" s="54"/>
      <c r="I22" s="6">
        <f t="shared" si="46"/>
        <v>0</v>
      </c>
      <c r="J22" s="54"/>
      <c r="K22" s="6">
        <f t="shared" si="47"/>
        <v>0</v>
      </c>
      <c r="L22" s="6">
        <f t="shared" si="62"/>
        <v>0</v>
      </c>
      <c r="M22" s="6" t="e">
        <f t="shared" si="63"/>
        <v>#DIV/0!</v>
      </c>
      <c r="N22" s="70" t="s">
        <v>94</v>
      </c>
      <c r="O22" s="54">
        <v>160</v>
      </c>
      <c r="P22" s="54"/>
      <c r="Q22" s="76" t="e">
        <f t="shared" si="64"/>
        <v>#DIV/0!</v>
      </c>
      <c r="R22" s="2"/>
      <c r="T22" s="107">
        <v>3300</v>
      </c>
      <c r="U22" s="107">
        <v>3800</v>
      </c>
      <c r="V22" s="107">
        <v>4800</v>
      </c>
      <c r="W22" s="107">
        <v>2000</v>
      </c>
      <c r="X22" s="107"/>
      <c r="Y22" s="77" t="s">
        <v>10</v>
      </c>
      <c r="Z22" s="48">
        <f t="shared" si="48"/>
        <v>11</v>
      </c>
      <c r="AA22" s="57">
        <f t="shared" si="49"/>
        <v>0</v>
      </c>
      <c r="AB22" s="7">
        <f t="shared" si="50"/>
        <v>0</v>
      </c>
      <c r="AC22" s="7">
        <f t="shared" si="51"/>
        <v>0</v>
      </c>
      <c r="AD22" s="7">
        <f t="shared" si="65"/>
        <v>0</v>
      </c>
      <c r="AE22" s="7">
        <f t="shared" si="52"/>
        <v>0</v>
      </c>
      <c r="AF22" s="7">
        <f t="shared" si="66"/>
        <v>0</v>
      </c>
      <c r="AG22" s="7">
        <f t="shared" si="53"/>
        <v>0</v>
      </c>
      <c r="AH22" s="7">
        <f t="shared" si="67"/>
        <v>0</v>
      </c>
      <c r="AI22" s="7">
        <f t="shared" si="54"/>
        <v>0</v>
      </c>
      <c r="AJ22" s="7">
        <f t="shared" si="68"/>
        <v>0</v>
      </c>
      <c r="AK22" s="6" t="e">
        <f t="shared" si="69"/>
        <v>#DIV/0!</v>
      </c>
      <c r="AL22" s="70" t="str">
        <f t="shared" si="70"/>
        <v>ON1</v>
      </c>
      <c r="AM22" s="7">
        <f t="shared" si="70"/>
        <v>160</v>
      </c>
      <c r="AN22" s="6">
        <f t="shared" si="70"/>
        <v>0</v>
      </c>
      <c r="AO22" s="76" t="e">
        <f t="shared" si="71"/>
        <v>#DIV/0!</v>
      </c>
      <c r="AP22" s="2"/>
      <c r="AR22" s="107">
        <v>1700</v>
      </c>
      <c r="AS22" s="107">
        <v>2200</v>
      </c>
      <c r="AT22" s="107">
        <v>2200</v>
      </c>
      <c r="AU22" s="107">
        <v>1400</v>
      </c>
      <c r="AV22" s="107"/>
      <c r="AW22" s="77" t="s">
        <v>10</v>
      </c>
      <c r="AX22" s="48">
        <f t="shared" si="72"/>
        <v>11</v>
      </c>
      <c r="AY22" s="57">
        <f t="shared" si="72"/>
        <v>0</v>
      </c>
      <c r="AZ22" s="54">
        <v>10</v>
      </c>
      <c r="BA22" s="7">
        <f t="shared" si="55"/>
        <v>0</v>
      </c>
      <c r="BB22" s="54">
        <v>24</v>
      </c>
      <c r="BC22" s="7">
        <f t="shared" si="56"/>
        <v>0</v>
      </c>
      <c r="BD22" s="54">
        <v>12</v>
      </c>
      <c r="BE22" s="6">
        <f t="shared" si="57"/>
        <v>0</v>
      </c>
      <c r="BF22" s="54"/>
      <c r="BG22" s="6">
        <f t="shared" si="58"/>
        <v>0</v>
      </c>
      <c r="BH22" s="6">
        <f t="shared" si="73"/>
        <v>0</v>
      </c>
      <c r="BI22" s="6" t="e">
        <f t="shared" si="73"/>
        <v>#DIV/0!</v>
      </c>
      <c r="BJ22" s="6">
        <f t="shared" si="74"/>
        <v>0</v>
      </c>
      <c r="BK22" s="7" t="e">
        <f t="shared" si="74"/>
        <v>#DIV/0!</v>
      </c>
      <c r="BL22" s="101">
        <f t="shared" si="75"/>
        <v>0</v>
      </c>
      <c r="BM22" s="90" t="e">
        <f t="shared" si="75"/>
        <v>#DIV/0!</v>
      </c>
      <c r="BN22" s="90"/>
      <c r="BO22" s="76" t="e">
        <f t="shared" si="76"/>
        <v>#DIV/0!</v>
      </c>
      <c r="BP22" s="2"/>
      <c r="BR22" s="55"/>
      <c r="BS22" s="55"/>
      <c r="BT22" s="55"/>
      <c r="BU22" s="55"/>
      <c r="BV22" s="173" t="s">
        <v>10</v>
      </c>
      <c r="BW22" s="190">
        <f t="shared" si="77"/>
        <v>11</v>
      </c>
      <c r="BX22" s="119">
        <v>541</v>
      </c>
      <c r="BY22" s="178">
        <v>1747190</v>
      </c>
      <c r="BZ22" s="178">
        <f t="shared" si="59"/>
        <v>3229.5563770794824</v>
      </c>
      <c r="CA22" s="178">
        <v>905450</v>
      </c>
      <c r="CB22" s="179">
        <f t="shared" si="60"/>
        <v>1673.6598890942698</v>
      </c>
      <c r="CC22" s="179">
        <v>48510</v>
      </c>
      <c r="CD22" s="179">
        <v>2970</v>
      </c>
      <c r="CE22" s="180">
        <f t="shared" si="78"/>
        <v>2704120</v>
      </c>
      <c r="CF22" s="181">
        <f t="shared" si="79"/>
        <v>4998.373382624769</v>
      </c>
      <c r="CG22" s="291">
        <v>126</v>
      </c>
      <c r="CH22" s="291">
        <v>33</v>
      </c>
      <c r="CI22" s="291">
        <v>48.25</v>
      </c>
      <c r="CJ22" s="291">
        <f t="shared" si="80"/>
        <v>207.25</v>
      </c>
      <c r="CK22" s="182">
        <f t="shared" si="61"/>
        <v>13047.623642943305</v>
      </c>
      <c r="CM22" s="322">
        <v>18.8</v>
      </c>
      <c r="CN22" s="321">
        <v>25.3</v>
      </c>
      <c r="CO22" s="578">
        <v>5</v>
      </c>
      <c r="CP22" s="578">
        <v>5</v>
      </c>
      <c r="CQ22" s="578">
        <v>5</v>
      </c>
      <c r="CR22" s="356">
        <f t="shared" si="81"/>
        <v>5</v>
      </c>
      <c r="CT22" s="42" t="s">
        <v>183</v>
      </c>
      <c r="CV22" s="1">
        <v>0</v>
      </c>
      <c r="DA22" s="326">
        <v>19.5</v>
      </c>
      <c r="DB22" s="326">
        <v>27.6</v>
      </c>
      <c r="DC22" s="578">
        <v>5</v>
      </c>
      <c r="DD22" s="579">
        <v>3</v>
      </c>
      <c r="DE22" s="579">
        <v>3</v>
      </c>
      <c r="DF22" s="356">
        <f t="shared" si="82"/>
        <v>3.6666666666666665</v>
      </c>
      <c r="DH22" s="42" t="s">
        <v>183</v>
      </c>
      <c r="DJ22" s="1">
        <v>0</v>
      </c>
    </row>
    <row r="23" spans="1:118" ht="23.5" customHeight="1" thickBot="1">
      <c r="A23" s="78" t="s">
        <v>11</v>
      </c>
      <c r="B23" s="68">
        <v>12</v>
      </c>
      <c r="C23" s="57">
        <f t="shared" si="43"/>
        <v>0</v>
      </c>
      <c r="D23" s="54"/>
      <c r="E23" s="7">
        <f t="shared" si="44"/>
        <v>0</v>
      </c>
      <c r="F23" s="54"/>
      <c r="G23" s="7">
        <f t="shared" si="45"/>
        <v>0</v>
      </c>
      <c r="H23" s="54"/>
      <c r="I23" s="6">
        <f t="shared" si="46"/>
        <v>0</v>
      </c>
      <c r="J23" s="54"/>
      <c r="K23" s="6">
        <f t="shared" si="47"/>
        <v>0</v>
      </c>
      <c r="L23" s="6">
        <f t="shared" si="62"/>
        <v>0</v>
      </c>
      <c r="M23" s="6" t="e">
        <f t="shared" si="63"/>
        <v>#DIV/0!</v>
      </c>
      <c r="N23" s="70" t="s">
        <v>92</v>
      </c>
      <c r="O23" s="54">
        <v>180</v>
      </c>
      <c r="P23" s="54"/>
      <c r="Q23" s="76" t="e">
        <f t="shared" si="64"/>
        <v>#DIV/0!</v>
      </c>
      <c r="R23" s="2"/>
      <c r="T23" s="107">
        <v>3300</v>
      </c>
      <c r="U23" s="107">
        <v>3800</v>
      </c>
      <c r="V23" s="107">
        <v>4800</v>
      </c>
      <c r="W23" s="107">
        <v>2000</v>
      </c>
      <c r="X23" s="107"/>
      <c r="Y23" s="78" t="s">
        <v>11</v>
      </c>
      <c r="Z23" s="48">
        <f t="shared" si="48"/>
        <v>12</v>
      </c>
      <c r="AA23" s="57">
        <f t="shared" si="49"/>
        <v>0</v>
      </c>
      <c r="AB23" s="7">
        <f t="shared" si="50"/>
        <v>0</v>
      </c>
      <c r="AC23" s="7">
        <f t="shared" si="51"/>
        <v>0</v>
      </c>
      <c r="AD23" s="7">
        <f t="shared" si="65"/>
        <v>0</v>
      </c>
      <c r="AE23" s="7">
        <f t="shared" si="52"/>
        <v>0</v>
      </c>
      <c r="AF23" s="7">
        <f t="shared" si="66"/>
        <v>0</v>
      </c>
      <c r="AG23" s="7">
        <f t="shared" si="53"/>
        <v>0</v>
      </c>
      <c r="AH23" s="7">
        <f t="shared" si="67"/>
        <v>0</v>
      </c>
      <c r="AI23" s="7">
        <f t="shared" si="54"/>
        <v>0</v>
      </c>
      <c r="AJ23" s="7">
        <f t="shared" si="68"/>
        <v>0</v>
      </c>
      <c r="AK23" s="6" t="e">
        <f t="shared" si="69"/>
        <v>#DIV/0!</v>
      </c>
      <c r="AL23" s="70" t="str">
        <f t="shared" si="70"/>
        <v>TOP1</v>
      </c>
      <c r="AM23" s="7">
        <f t="shared" si="70"/>
        <v>180</v>
      </c>
      <c r="AN23" s="6">
        <f t="shared" si="70"/>
        <v>0</v>
      </c>
      <c r="AO23" s="76" t="e">
        <f t="shared" si="71"/>
        <v>#DIV/0!</v>
      </c>
      <c r="AP23" s="2"/>
      <c r="AR23" s="107">
        <v>1700</v>
      </c>
      <c r="AS23" s="107">
        <v>2200</v>
      </c>
      <c r="AT23" s="107">
        <v>2200</v>
      </c>
      <c r="AU23" s="107">
        <v>1400</v>
      </c>
      <c r="AV23" s="107"/>
      <c r="AW23" s="78" t="s">
        <v>11</v>
      </c>
      <c r="AX23" s="48">
        <f t="shared" si="72"/>
        <v>12</v>
      </c>
      <c r="AY23" s="57">
        <f t="shared" si="72"/>
        <v>0</v>
      </c>
      <c r="AZ23" s="54">
        <v>10</v>
      </c>
      <c r="BA23" s="7">
        <f t="shared" si="55"/>
        <v>0</v>
      </c>
      <c r="BB23" s="54">
        <v>28</v>
      </c>
      <c r="BC23" s="7">
        <f t="shared" si="56"/>
        <v>0</v>
      </c>
      <c r="BD23" s="54">
        <v>12</v>
      </c>
      <c r="BE23" s="6">
        <f t="shared" si="57"/>
        <v>0</v>
      </c>
      <c r="BF23" s="54"/>
      <c r="BG23" s="6">
        <f t="shared" si="58"/>
        <v>0</v>
      </c>
      <c r="BH23" s="6">
        <f t="shared" si="73"/>
        <v>0</v>
      </c>
      <c r="BI23" s="6" t="e">
        <f t="shared" si="73"/>
        <v>#DIV/0!</v>
      </c>
      <c r="BJ23" s="6">
        <f t="shared" si="74"/>
        <v>0</v>
      </c>
      <c r="BK23" s="7" t="e">
        <f t="shared" si="74"/>
        <v>#DIV/0!</v>
      </c>
      <c r="BL23" s="101">
        <f t="shared" si="75"/>
        <v>0</v>
      </c>
      <c r="BM23" s="90" t="e">
        <f t="shared" si="75"/>
        <v>#DIV/0!</v>
      </c>
      <c r="BN23" s="90"/>
      <c r="BO23" s="76" t="e">
        <f t="shared" si="76"/>
        <v>#DIV/0!</v>
      </c>
      <c r="BP23" s="2"/>
      <c r="BR23" s="55"/>
      <c r="BS23" s="55"/>
      <c r="BT23" s="55"/>
      <c r="BU23" s="55"/>
      <c r="BV23" s="183" t="s">
        <v>11</v>
      </c>
      <c r="BW23" s="190">
        <f t="shared" si="77"/>
        <v>12</v>
      </c>
      <c r="BX23" s="119">
        <v>692</v>
      </c>
      <c r="BY23" s="178">
        <v>2112900</v>
      </c>
      <c r="BZ23" s="178">
        <f t="shared" si="59"/>
        <v>3053.3236994219651</v>
      </c>
      <c r="CA23" s="178">
        <v>1147650</v>
      </c>
      <c r="CB23" s="179">
        <f t="shared" si="60"/>
        <v>1658.4537572254335</v>
      </c>
      <c r="CC23" s="179">
        <v>103400</v>
      </c>
      <c r="CD23" s="179">
        <v>2970</v>
      </c>
      <c r="CE23" s="180">
        <f t="shared" si="78"/>
        <v>3366920</v>
      </c>
      <c r="CF23" s="181">
        <f t="shared" si="79"/>
        <v>4865.4913294797689</v>
      </c>
      <c r="CG23" s="291">
        <v>142</v>
      </c>
      <c r="CH23" s="291">
        <v>49</v>
      </c>
      <c r="CI23" s="291">
        <v>60</v>
      </c>
      <c r="CJ23" s="291">
        <f t="shared" si="80"/>
        <v>251</v>
      </c>
      <c r="CK23" s="182">
        <f t="shared" si="61"/>
        <v>13414.023904382469</v>
      </c>
      <c r="CM23" s="323">
        <v>16.2</v>
      </c>
      <c r="CN23" s="324">
        <v>25.6</v>
      </c>
      <c r="CO23" s="578">
        <v>5</v>
      </c>
      <c r="CP23" s="578">
        <v>5</v>
      </c>
      <c r="CQ23" s="578">
        <v>5</v>
      </c>
      <c r="CR23" s="357">
        <f t="shared" si="81"/>
        <v>5</v>
      </c>
      <c r="CT23" s="1" t="s">
        <v>186</v>
      </c>
      <c r="DA23" s="327">
        <v>19.3</v>
      </c>
      <c r="DB23" s="327">
        <v>24.5</v>
      </c>
      <c r="DC23" s="580">
        <v>4</v>
      </c>
      <c r="DD23" s="579">
        <v>4</v>
      </c>
      <c r="DE23" s="579">
        <v>4</v>
      </c>
      <c r="DF23" s="357">
        <f t="shared" si="82"/>
        <v>4</v>
      </c>
      <c r="DH23" s="1" t="s">
        <v>186</v>
      </c>
    </row>
    <row r="24" spans="1:118" s="368" customFormat="1" ht="33" customHeight="1" thickTop="1" thickBot="1">
      <c r="A24" s="1434" t="s">
        <v>16</v>
      </c>
      <c r="B24" s="1435"/>
      <c r="C24" s="101">
        <f>SUM(C17:C23)</f>
        <v>0</v>
      </c>
      <c r="D24" s="101">
        <f>SUM(D17:D23)</f>
        <v>0</v>
      </c>
      <c r="E24" s="101">
        <f t="shared" ref="E24:J24" si="83">SUM(E17:E23)</f>
        <v>0</v>
      </c>
      <c r="F24" s="101">
        <f t="shared" si="83"/>
        <v>0</v>
      </c>
      <c r="G24" s="101">
        <f t="shared" si="83"/>
        <v>0</v>
      </c>
      <c r="H24" s="101">
        <f t="shared" si="83"/>
        <v>0</v>
      </c>
      <c r="I24" s="101">
        <f t="shared" si="83"/>
        <v>0</v>
      </c>
      <c r="J24" s="101">
        <f t="shared" si="83"/>
        <v>0</v>
      </c>
      <c r="K24" s="101">
        <f>SUM(K17:K23)</f>
        <v>0</v>
      </c>
      <c r="L24" s="101">
        <f>SUM(L17:L23)</f>
        <v>0</v>
      </c>
      <c r="M24" s="101" t="e">
        <f>L24/C24</f>
        <v>#DIV/0!</v>
      </c>
      <c r="N24" s="365"/>
      <c r="O24" s="101">
        <f>SUM(O17:O23)</f>
        <v>1110</v>
      </c>
      <c r="P24" s="101">
        <f>SUM(P17:P23)</f>
        <v>0</v>
      </c>
      <c r="Q24" s="366" t="e">
        <f t="shared" si="64"/>
        <v>#DIV/0!</v>
      </c>
      <c r="R24" s="367"/>
      <c r="T24" s="368" t="s">
        <v>48</v>
      </c>
      <c r="U24" s="367" t="e">
        <f>C24/W24</f>
        <v>#DIV/0!</v>
      </c>
      <c r="V24" s="369" t="s">
        <v>49</v>
      </c>
      <c r="W24" s="370">
        <v>0</v>
      </c>
      <c r="Y24" s="1434" t="s">
        <v>16</v>
      </c>
      <c r="Z24" s="1435"/>
      <c r="AA24" s="371">
        <f>SUM(AA17:AA23)</f>
        <v>0</v>
      </c>
      <c r="AB24" s="371">
        <f>SUM(AB17:AB23)</f>
        <v>0</v>
      </c>
      <c r="AC24" s="371">
        <f t="shared" ref="AC24:AH24" si="84">SUM(AC17:AC23)</f>
        <v>0</v>
      </c>
      <c r="AD24" s="371">
        <f t="shared" si="84"/>
        <v>0</v>
      </c>
      <c r="AE24" s="371">
        <f t="shared" si="84"/>
        <v>0</v>
      </c>
      <c r="AF24" s="371">
        <f t="shared" si="84"/>
        <v>0</v>
      </c>
      <c r="AG24" s="371">
        <f t="shared" si="84"/>
        <v>0</v>
      </c>
      <c r="AH24" s="371">
        <f t="shared" si="84"/>
        <v>0</v>
      </c>
      <c r="AI24" s="371">
        <f>SUM(AI17:AI23)</f>
        <v>0</v>
      </c>
      <c r="AJ24" s="371">
        <f>SUM(AJ17:AJ23)</f>
        <v>0</v>
      </c>
      <c r="AK24" s="101" t="e">
        <f>AJ24/AA24</f>
        <v>#DIV/0!</v>
      </c>
      <c r="AL24" s="365"/>
      <c r="AM24" s="101">
        <f>SUM(AM17:AM23)</f>
        <v>1110</v>
      </c>
      <c r="AN24" s="101">
        <f>SUM(AN17:AN23)</f>
        <v>0</v>
      </c>
      <c r="AO24" s="366" t="e">
        <f>(AJ24+BH24)/AN24</f>
        <v>#DIV/0!</v>
      </c>
      <c r="AP24" s="367"/>
      <c r="AR24" s="368" t="s">
        <v>48</v>
      </c>
      <c r="AS24" s="367" t="e">
        <f>AA24/AU24</f>
        <v>#DIV/0!</v>
      </c>
      <c r="AT24" s="369" t="s">
        <v>49</v>
      </c>
      <c r="AU24" s="368">
        <f>W24</f>
        <v>0</v>
      </c>
      <c r="AW24" s="1434" t="s">
        <v>16</v>
      </c>
      <c r="AX24" s="1435"/>
      <c r="AY24" s="371">
        <f t="shared" si="72"/>
        <v>0</v>
      </c>
      <c r="AZ24" s="101">
        <f>SUM(AZ17:AZ23)</f>
        <v>84</v>
      </c>
      <c r="BA24" s="101">
        <f t="shared" ref="BA24:BF24" si="85">SUM(BA17:BA23)</f>
        <v>0</v>
      </c>
      <c r="BB24" s="101">
        <f t="shared" si="85"/>
        <v>120</v>
      </c>
      <c r="BC24" s="101">
        <f t="shared" si="85"/>
        <v>0</v>
      </c>
      <c r="BD24" s="101">
        <f t="shared" si="85"/>
        <v>60</v>
      </c>
      <c r="BE24" s="101">
        <f t="shared" si="85"/>
        <v>0</v>
      </c>
      <c r="BF24" s="101">
        <f t="shared" si="85"/>
        <v>0</v>
      </c>
      <c r="BG24" s="101">
        <f>SUM(BG17:BG23)</f>
        <v>0</v>
      </c>
      <c r="BH24" s="372">
        <f t="shared" si="73"/>
        <v>0</v>
      </c>
      <c r="BI24" s="372" t="e">
        <f t="shared" si="73"/>
        <v>#DIV/0!</v>
      </c>
      <c r="BJ24" s="372">
        <f t="shared" si="74"/>
        <v>0</v>
      </c>
      <c r="BK24" s="373" t="e">
        <f t="shared" si="74"/>
        <v>#DIV/0!</v>
      </c>
      <c r="BL24" s="101">
        <f>SUM(BL17:BL23)</f>
        <v>0</v>
      </c>
      <c r="BM24" s="374" t="e">
        <f>BI24+BK24</f>
        <v>#DIV/0!</v>
      </c>
      <c r="BN24" s="375"/>
      <c r="BO24" s="366" t="e">
        <f t="shared" si="76"/>
        <v>#DIV/0!</v>
      </c>
      <c r="BP24" s="367"/>
      <c r="BR24" s="368" t="s">
        <v>48</v>
      </c>
      <c r="BS24" s="367" t="e">
        <f>AY24/BU24</f>
        <v>#DIV/0!</v>
      </c>
      <c r="BT24" s="369" t="s">
        <v>49</v>
      </c>
      <c r="BU24" s="368">
        <f>W24</f>
        <v>0</v>
      </c>
      <c r="BV24" s="1434" t="s">
        <v>16</v>
      </c>
      <c r="BW24" s="1435"/>
      <c r="BX24" s="101">
        <f>SUM(BX17:BX23)</f>
        <v>3453</v>
      </c>
      <c r="BY24" s="101">
        <f>SUM(BY17:BY23)</f>
        <v>10171630</v>
      </c>
      <c r="BZ24" s="101">
        <f t="shared" si="59"/>
        <v>2945.7370402548509</v>
      </c>
      <c r="CA24" s="101">
        <f>SUM(CA17:CA23)</f>
        <v>5443200</v>
      </c>
      <c r="CB24" s="371">
        <f t="shared" si="60"/>
        <v>1576.3683753258038</v>
      </c>
      <c r="CC24" s="371">
        <f>SUM(CC17:CC23)</f>
        <v>301730</v>
      </c>
      <c r="CD24" s="371">
        <f>SUM(CD17:CD23)</f>
        <v>8910</v>
      </c>
      <c r="CE24" s="180">
        <f>BY24+CA24+CC24+CD24</f>
        <v>15925470</v>
      </c>
      <c r="CF24" s="375">
        <f>CE24/BX24</f>
        <v>4612.067767158992</v>
      </c>
      <c r="CG24" s="538">
        <f>SUM(CG17:CG23)</f>
        <v>835</v>
      </c>
      <c r="CH24" s="538">
        <f>SUM(CH17:CH23)</f>
        <v>258</v>
      </c>
      <c r="CI24" s="538">
        <f>SUM(CI17:CI23)</f>
        <v>259.25</v>
      </c>
      <c r="CJ24" s="538">
        <f>SUM(CJ17:CJ23)</f>
        <v>1352.25</v>
      </c>
      <c r="CK24" s="366">
        <f t="shared" si="61"/>
        <v>11777.016084303938</v>
      </c>
      <c r="CL24" s="368">
        <v>7</v>
      </c>
      <c r="CM24" s="384">
        <f>SUM(CM17:CM23)/CL24</f>
        <v>20.185714285714283</v>
      </c>
      <c r="CN24" s="385">
        <f>SUM(CN17:CN23)/CL24</f>
        <v>28.928571428571427</v>
      </c>
      <c r="CO24" s="406">
        <f>SUM(CO17:CO23)/CL24</f>
        <v>4.4285714285714288</v>
      </c>
      <c r="CP24" s="406">
        <f>SUM(CP17:CP23)/CL24</f>
        <v>4.1428571428571432</v>
      </c>
      <c r="CQ24" s="406">
        <f>SUM(CQ17:CQ23)/CL24</f>
        <v>5</v>
      </c>
      <c r="CR24" s="827">
        <f>SUM(CO24:CQ24)/3</f>
        <v>4.5238095238095246</v>
      </c>
      <c r="CS24" s="369" t="s">
        <v>194</v>
      </c>
      <c r="CT24" s="1448">
        <f>CE24/CL24</f>
        <v>2275067.1428571427</v>
      </c>
      <c r="CU24" s="1449"/>
      <c r="CV24" s="1449"/>
      <c r="CW24" s="1449"/>
      <c r="CX24" s="1450"/>
      <c r="CY24" s="368" t="s">
        <v>197</v>
      </c>
      <c r="CZ24" s="368">
        <v>7</v>
      </c>
      <c r="DA24" s="384">
        <f>SUM(DA17:DA23)/CZ24</f>
        <v>19.428571428571427</v>
      </c>
      <c r="DB24" s="385">
        <f>SUM(DB17:DB23)/CZ24</f>
        <v>25.457142857142856</v>
      </c>
      <c r="DC24" s="406">
        <f>SUM(DC17:DC23)/CZ24</f>
        <v>3.5714285714285716</v>
      </c>
      <c r="DD24" s="406">
        <f>SUM(DD17:DD23)/CZ24</f>
        <v>2.8571428571428572</v>
      </c>
      <c r="DE24" s="406">
        <f>SUM(DE17:DE23)/CZ24</f>
        <v>2.5714285714285716</v>
      </c>
      <c r="DF24" s="407">
        <f>SUM(DC24:DE24)/3</f>
        <v>3</v>
      </c>
      <c r="DG24" s="369" t="s">
        <v>193</v>
      </c>
      <c r="DH24" s="1448">
        <v>1468018.5714285714</v>
      </c>
      <c r="DI24" s="1449"/>
      <c r="DJ24" s="1449"/>
      <c r="DK24" s="1449"/>
      <c r="DL24" s="1450"/>
      <c r="DM24" s="368" t="s">
        <v>197</v>
      </c>
      <c r="DN24" s="340"/>
    </row>
    <row r="25" spans="1:118"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A25" s="1420" t="str">
        <f>CM25</f>
        <v>3rd week</v>
      </c>
      <c r="DB25" s="1420"/>
      <c r="DC25" s="1420"/>
      <c r="DD25" s="1420"/>
      <c r="DE25" s="1420"/>
      <c r="DF25" s="1420"/>
    </row>
    <row r="26" spans="1:118"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80" t="e">
        <f>BY26+CA26+CC26</f>
        <v>#VALUE!</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A26" s="331" t="s">
        <v>172</v>
      </c>
      <c r="DB26" s="332" t="s">
        <v>173</v>
      </c>
      <c r="DC26" s="65" t="s">
        <v>174</v>
      </c>
      <c r="DD26" s="65" t="s">
        <v>175</v>
      </c>
      <c r="DE26" s="65" t="s">
        <v>176</v>
      </c>
      <c r="DF26" s="333" t="s">
        <v>184</v>
      </c>
      <c r="DH26" s="1" t="s">
        <v>179</v>
      </c>
      <c r="DJ26" s="46" t="s">
        <v>182</v>
      </c>
    </row>
    <row r="27" spans="1:118" ht="23.5" customHeight="1">
      <c r="A27" s="75" t="s">
        <v>5</v>
      </c>
      <c r="B27" s="68">
        <v>13</v>
      </c>
      <c r="C27" s="57">
        <f t="shared" ref="C27:C33" si="86">D27+F27+H27+J27</f>
        <v>0</v>
      </c>
      <c r="D27" s="54"/>
      <c r="E27" s="7">
        <f t="shared" ref="E27:E33" si="87">D27*T27</f>
        <v>0</v>
      </c>
      <c r="F27" s="54"/>
      <c r="G27" s="7">
        <f t="shared" ref="G27:G33" si="88">F27*U27</f>
        <v>0</v>
      </c>
      <c r="H27" s="54"/>
      <c r="I27" s="6">
        <f t="shared" ref="I27:I33" si="89">H27*V27</f>
        <v>0</v>
      </c>
      <c r="J27" s="54"/>
      <c r="K27" s="6">
        <f t="shared" ref="K27:K33" si="90">J27*W27</f>
        <v>0</v>
      </c>
      <c r="L27" s="6">
        <f>E27+G27+I27+K27</f>
        <v>0</v>
      </c>
      <c r="M27" s="6" t="e">
        <f>L27/C27</f>
        <v>#DIV/0!</v>
      </c>
      <c r="N27" s="70" t="s">
        <v>93</v>
      </c>
      <c r="O27" s="54">
        <v>170</v>
      </c>
      <c r="P27" s="54"/>
      <c r="Q27" s="76" t="e">
        <f>L27/P27</f>
        <v>#DIV/0!</v>
      </c>
      <c r="R27" s="2"/>
      <c r="T27" s="107">
        <v>3300</v>
      </c>
      <c r="U27" s="107">
        <v>3800</v>
      </c>
      <c r="V27" s="107">
        <v>4800</v>
      </c>
      <c r="W27" s="107">
        <v>2000</v>
      </c>
      <c r="X27" s="107"/>
      <c r="Y27" s="75" t="s">
        <v>5</v>
      </c>
      <c r="Z27" s="48">
        <f t="shared" ref="Z27:Z33" si="91">B27</f>
        <v>13</v>
      </c>
      <c r="AA27" s="57">
        <f t="shared" ref="AA27:AA33" si="92">AB27+AD27+AF27+AH27</f>
        <v>0</v>
      </c>
      <c r="AB27" s="7">
        <f t="shared" ref="AB27:AB33" si="93">D27</f>
        <v>0</v>
      </c>
      <c r="AC27" s="7">
        <f t="shared" ref="AC27:AC33" si="94">AB27*AR27</f>
        <v>0</v>
      </c>
      <c r="AD27" s="7">
        <f>F27</f>
        <v>0</v>
      </c>
      <c r="AE27" s="7">
        <f t="shared" ref="AE27:AE33" si="95">AD27*AS27</f>
        <v>0</v>
      </c>
      <c r="AF27" s="7">
        <f>H27</f>
        <v>0</v>
      </c>
      <c r="AG27" s="7">
        <f t="shared" ref="AG27:AG33" si="96">AF27*AT27</f>
        <v>0</v>
      </c>
      <c r="AH27" s="7">
        <f>J27</f>
        <v>0</v>
      </c>
      <c r="AI27" s="7">
        <f t="shared" ref="AI27:AI33" si="97">AH27*AU27</f>
        <v>0</v>
      </c>
      <c r="AJ27" s="7">
        <f>AC27+AE27+AG27+AI27</f>
        <v>0</v>
      </c>
      <c r="AK27" s="6" t="e">
        <f>AJ27/AA27</f>
        <v>#DIV/0!</v>
      </c>
      <c r="AL27" s="70" t="str">
        <f>N27</f>
        <v>TOP2</v>
      </c>
      <c r="AM27" s="7">
        <f>O27</f>
        <v>170</v>
      </c>
      <c r="AN27" s="6">
        <f>P27</f>
        <v>0</v>
      </c>
      <c r="AO27" s="76" t="e">
        <f>(AJ27+BH27)/AN27</f>
        <v>#DIV/0!</v>
      </c>
      <c r="AP27" s="2"/>
      <c r="AR27" s="107">
        <v>1700</v>
      </c>
      <c r="AS27" s="107">
        <v>2200</v>
      </c>
      <c r="AT27" s="107">
        <v>2200</v>
      </c>
      <c r="AU27" s="107">
        <v>1400</v>
      </c>
      <c r="AV27" s="107"/>
      <c r="AW27" s="75" t="s">
        <v>5</v>
      </c>
      <c r="AX27" s="48">
        <f>B27</f>
        <v>13</v>
      </c>
      <c r="AY27" s="57">
        <f>C27</f>
        <v>0</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13</v>
      </c>
      <c r="BX27" s="119">
        <v>508</v>
      </c>
      <c r="BY27" s="178">
        <v>1447500</v>
      </c>
      <c r="BZ27" s="178">
        <f t="shared" ref="BZ27:BZ33" si="102">BY27/BX27</f>
        <v>2849.4094488188975</v>
      </c>
      <c r="CA27" s="178">
        <v>804150</v>
      </c>
      <c r="CB27" s="179">
        <f t="shared" ref="CB27:CB33" si="103">CA27/BX27</f>
        <v>1582.9724409448818</v>
      </c>
      <c r="CC27" s="179">
        <v>23650</v>
      </c>
      <c r="CD27" s="179"/>
      <c r="CE27" s="180">
        <f>BY27+CA27+CC27+CD27</f>
        <v>2275300</v>
      </c>
      <c r="CF27" s="181">
        <f>CE27/BX27</f>
        <v>4478.9370078740158</v>
      </c>
      <c r="CG27" s="291">
        <v>144</v>
      </c>
      <c r="CH27" s="291">
        <v>44</v>
      </c>
      <c r="CI27" s="291">
        <v>55.5</v>
      </c>
      <c r="CJ27" s="291">
        <f>SUM(CG27:CI27)</f>
        <v>243.5</v>
      </c>
      <c r="CK27" s="182">
        <f t="shared" ref="CK27:CK34" si="104">CE27/CJ27</f>
        <v>9344.1478439425046</v>
      </c>
      <c r="CM27" s="326">
        <v>16</v>
      </c>
      <c r="CN27" s="321">
        <v>26.5</v>
      </c>
      <c r="CO27" s="578">
        <v>5</v>
      </c>
      <c r="CP27" s="578">
        <v>5</v>
      </c>
      <c r="CQ27" s="578">
        <v>5</v>
      </c>
      <c r="CR27" s="356">
        <f>SUM(CO27:CQ27)/3</f>
        <v>5</v>
      </c>
      <c r="CT27" s="355" t="s">
        <v>180</v>
      </c>
      <c r="CU27" s="3"/>
      <c r="CV27" s="354">
        <v>5</v>
      </c>
      <c r="DA27" s="326">
        <v>18.5</v>
      </c>
      <c r="DB27" s="326">
        <v>29.5</v>
      </c>
      <c r="DC27" s="578">
        <v>5</v>
      </c>
      <c r="DD27" s="578">
        <v>5</v>
      </c>
      <c r="DE27" s="578">
        <v>5</v>
      </c>
      <c r="DF27" s="356">
        <f>SUM(DC27:DE27)/3</f>
        <v>5</v>
      </c>
      <c r="DH27" s="355" t="s">
        <v>180</v>
      </c>
      <c r="DI27" s="3"/>
      <c r="DJ27" s="354">
        <v>5</v>
      </c>
    </row>
    <row r="28" spans="1:118" ht="23.5" customHeight="1">
      <c r="A28" s="803" t="s">
        <v>6</v>
      </c>
      <c r="B28" s="68">
        <v>14</v>
      </c>
      <c r="C28" s="57">
        <f t="shared" si="86"/>
        <v>0</v>
      </c>
      <c r="D28" s="54"/>
      <c r="E28" s="7">
        <f t="shared" si="87"/>
        <v>0</v>
      </c>
      <c r="F28" s="54"/>
      <c r="G28" s="7">
        <f t="shared" si="88"/>
        <v>0</v>
      </c>
      <c r="H28" s="54"/>
      <c r="I28" s="6">
        <f t="shared" si="89"/>
        <v>0</v>
      </c>
      <c r="J28" s="54"/>
      <c r="K28" s="6">
        <f t="shared" si="90"/>
        <v>0</v>
      </c>
      <c r="L28" s="6">
        <f t="shared" ref="L28:L33" si="105">E28+G28+I28+K28</f>
        <v>0</v>
      </c>
      <c r="M28" s="6" t="e">
        <f t="shared" ref="M28:M33" si="106">L28/C28</f>
        <v>#DIV/0!</v>
      </c>
      <c r="N28" s="70" t="s">
        <v>96</v>
      </c>
      <c r="O28" s="54">
        <v>150</v>
      </c>
      <c r="P28" s="54"/>
      <c r="Q28" s="76" t="e">
        <f t="shared" ref="Q28:Q34" si="107">L28/P28</f>
        <v>#DIV/0!</v>
      </c>
      <c r="R28" s="2"/>
      <c r="T28" s="107">
        <v>3300</v>
      </c>
      <c r="U28" s="107">
        <v>3800</v>
      </c>
      <c r="V28" s="107">
        <v>4800</v>
      </c>
      <c r="W28" s="107">
        <v>2000</v>
      </c>
      <c r="X28" s="107"/>
      <c r="Y28" s="77" t="s">
        <v>6</v>
      </c>
      <c r="Z28" s="48">
        <f t="shared" si="91"/>
        <v>14</v>
      </c>
      <c r="AA28" s="57">
        <f t="shared" si="92"/>
        <v>0</v>
      </c>
      <c r="AB28" s="7">
        <f t="shared" si="93"/>
        <v>0</v>
      </c>
      <c r="AC28" s="7">
        <f t="shared" si="94"/>
        <v>0</v>
      </c>
      <c r="AD28" s="7">
        <f t="shared" ref="AD28:AD33" si="108">F28</f>
        <v>0</v>
      </c>
      <c r="AE28" s="7">
        <f t="shared" si="95"/>
        <v>0</v>
      </c>
      <c r="AF28" s="7">
        <f t="shared" ref="AF28:AF33" si="109">H28</f>
        <v>0</v>
      </c>
      <c r="AG28" s="7">
        <f t="shared" si="96"/>
        <v>0</v>
      </c>
      <c r="AH28" s="7">
        <f t="shared" ref="AH28:AH33" si="110">J28</f>
        <v>0</v>
      </c>
      <c r="AI28" s="7">
        <f t="shared" si="97"/>
        <v>0</v>
      </c>
      <c r="AJ28" s="7">
        <f t="shared" ref="AJ28:AJ33" si="111">AC28+AE28+AG28+AI28</f>
        <v>0</v>
      </c>
      <c r="AK28" s="6" t="e">
        <f t="shared" ref="AK28:AK33" si="112">AJ28/AA28</f>
        <v>#DIV/0!</v>
      </c>
      <c r="AL28" s="70" t="str">
        <f t="shared" ref="AL28:AN33" si="113">N28</f>
        <v>ON2</v>
      </c>
      <c r="AM28" s="7">
        <f t="shared" si="113"/>
        <v>150</v>
      </c>
      <c r="AN28" s="6">
        <f t="shared" si="113"/>
        <v>0</v>
      </c>
      <c r="AO28" s="76" t="e">
        <f t="shared" ref="AO28:AO33" si="114">(AJ28+BH28)/AN28</f>
        <v>#DIV/0!</v>
      </c>
      <c r="AP28" s="2"/>
      <c r="AR28" s="107">
        <v>1700</v>
      </c>
      <c r="AS28" s="107">
        <v>2200</v>
      </c>
      <c r="AT28" s="107">
        <v>2200</v>
      </c>
      <c r="AU28" s="107">
        <v>1400</v>
      </c>
      <c r="AV28" s="107"/>
      <c r="AW28" s="77" t="s">
        <v>6</v>
      </c>
      <c r="AX28" s="48">
        <f t="shared" ref="AX28:AY34" si="115">B28</f>
        <v>14</v>
      </c>
      <c r="AY28" s="57">
        <f t="shared" si="115"/>
        <v>0</v>
      </c>
      <c r="AZ28" s="54">
        <v>22</v>
      </c>
      <c r="BA28" s="7">
        <f t="shared" si="98"/>
        <v>0</v>
      </c>
      <c r="BB28" s="54">
        <v>10</v>
      </c>
      <c r="BC28" s="7">
        <f t="shared" si="99"/>
        <v>0</v>
      </c>
      <c r="BD28" s="54">
        <v>6</v>
      </c>
      <c r="BE28" s="6">
        <f t="shared" si="100"/>
        <v>0</v>
      </c>
      <c r="BF28" s="54"/>
      <c r="BG28" s="6">
        <f t="shared" si="101"/>
        <v>0</v>
      </c>
      <c r="BH28" s="6">
        <f t="shared" ref="BH28:BI34" si="116">L28</f>
        <v>0</v>
      </c>
      <c r="BI28" s="6" t="e">
        <f t="shared" si="116"/>
        <v>#DIV/0!</v>
      </c>
      <c r="BJ28" s="6">
        <f t="shared" ref="BJ28:BK34" si="117">AJ28</f>
        <v>0</v>
      </c>
      <c r="BK28" s="7" t="e">
        <f t="shared" si="117"/>
        <v>#DIV/0!</v>
      </c>
      <c r="BL28" s="101">
        <f t="shared" ref="BL28:BM33" si="118">BH28+BJ28</f>
        <v>0</v>
      </c>
      <c r="BM28" s="90" t="e">
        <f t="shared" si="118"/>
        <v>#DIV/0!</v>
      </c>
      <c r="BN28" s="90"/>
      <c r="BO28" s="76" t="e">
        <f t="shared" ref="BO28:BO34" si="119">Q28+AO28</f>
        <v>#DIV/0!</v>
      </c>
      <c r="BP28" s="2"/>
      <c r="BR28" s="55"/>
      <c r="BS28" s="55"/>
      <c r="BT28" s="55"/>
      <c r="BU28" s="55"/>
      <c r="BV28" s="177" t="s">
        <v>6</v>
      </c>
      <c r="BW28" s="190">
        <f t="shared" ref="BW28:BW33" si="120">AX28</f>
        <v>14</v>
      </c>
      <c r="BX28" s="119">
        <v>402</v>
      </c>
      <c r="BY28" s="178">
        <v>1124700</v>
      </c>
      <c r="BZ28" s="178">
        <f t="shared" si="102"/>
        <v>2797.7611940298507</v>
      </c>
      <c r="CA28" s="178">
        <v>598300</v>
      </c>
      <c r="CB28" s="179">
        <f t="shared" si="103"/>
        <v>1488.3084577114428</v>
      </c>
      <c r="CC28" s="179">
        <v>17600</v>
      </c>
      <c r="CD28" s="179"/>
      <c r="CE28" s="180">
        <f t="shared" ref="CE28:CE33" si="121">BY28+CA28+CC28+CD28</f>
        <v>1740600</v>
      </c>
      <c r="CF28" s="181">
        <f t="shared" ref="CF28:CF33" si="122">CE28/BX28</f>
        <v>4329.8507462686566</v>
      </c>
      <c r="CG28" s="291">
        <v>105</v>
      </c>
      <c r="CH28" s="291">
        <v>33</v>
      </c>
      <c r="CI28" s="291">
        <v>31.5</v>
      </c>
      <c r="CJ28" s="291">
        <f t="shared" ref="CJ28:CJ33" si="123">SUM(CG28:CI28)</f>
        <v>169.5</v>
      </c>
      <c r="CK28" s="182">
        <f t="shared" si="104"/>
        <v>10269.026548672566</v>
      </c>
      <c r="CM28" s="321">
        <v>19.7</v>
      </c>
      <c r="CN28" s="321">
        <v>28.5</v>
      </c>
      <c r="CO28" s="578">
        <v>5</v>
      </c>
      <c r="CP28" s="578">
        <v>5</v>
      </c>
      <c r="CQ28" s="578">
        <v>5</v>
      </c>
      <c r="CR28" s="356">
        <f t="shared" ref="CR28:CR33" si="124">SUM(CO28:CQ28)/3</f>
        <v>5</v>
      </c>
      <c r="CT28" s="42" t="s">
        <v>181</v>
      </c>
      <c r="CV28" s="1">
        <v>4</v>
      </c>
      <c r="DA28" s="326">
        <v>20.3</v>
      </c>
      <c r="DB28" s="326">
        <v>29.3</v>
      </c>
      <c r="DC28" s="578">
        <v>5</v>
      </c>
      <c r="DD28" s="578">
        <v>5</v>
      </c>
      <c r="DE28" s="578">
        <v>5</v>
      </c>
      <c r="DF28" s="356">
        <f t="shared" ref="DF28:DF33" si="125">SUM(DC28:DE28)/3</f>
        <v>5</v>
      </c>
      <c r="DH28" s="42" t="s">
        <v>181</v>
      </c>
      <c r="DJ28" s="1">
        <v>4</v>
      </c>
    </row>
    <row r="29" spans="1:118" ht="23.5" customHeight="1">
      <c r="A29" s="77" t="s">
        <v>7</v>
      </c>
      <c r="B29" s="68">
        <v>15</v>
      </c>
      <c r="C29" s="57">
        <f t="shared" si="86"/>
        <v>0</v>
      </c>
      <c r="D29" s="54"/>
      <c r="E29" s="7">
        <f t="shared" si="87"/>
        <v>0</v>
      </c>
      <c r="F29" s="54"/>
      <c r="G29" s="7">
        <f t="shared" si="88"/>
        <v>0</v>
      </c>
      <c r="H29" s="54"/>
      <c r="I29" s="6">
        <f t="shared" si="89"/>
        <v>0</v>
      </c>
      <c r="J29" s="54"/>
      <c r="K29" s="6">
        <f t="shared" si="90"/>
        <v>0</v>
      </c>
      <c r="L29" s="6">
        <f t="shared" si="105"/>
        <v>0</v>
      </c>
      <c r="M29" s="6" t="e">
        <f t="shared" si="106"/>
        <v>#DIV/0!</v>
      </c>
      <c r="N29" s="70" t="s">
        <v>96</v>
      </c>
      <c r="O29" s="54">
        <v>150</v>
      </c>
      <c r="P29" s="54"/>
      <c r="Q29" s="76" t="e">
        <f t="shared" si="107"/>
        <v>#DIV/0!</v>
      </c>
      <c r="R29" s="2"/>
      <c r="T29" s="107">
        <v>3300</v>
      </c>
      <c r="U29" s="107">
        <v>3800</v>
      </c>
      <c r="V29" s="107">
        <v>4800</v>
      </c>
      <c r="W29" s="107">
        <v>2000</v>
      </c>
      <c r="X29" s="107"/>
      <c r="Y29" s="77" t="s">
        <v>7</v>
      </c>
      <c r="Z29" s="48">
        <f t="shared" si="91"/>
        <v>15</v>
      </c>
      <c r="AA29" s="57">
        <f t="shared" si="92"/>
        <v>0</v>
      </c>
      <c r="AB29" s="7">
        <f t="shared" si="93"/>
        <v>0</v>
      </c>
      <c r="AC29" s="7">
        <f t="shared" si="94"/>
        <v>0</v>
      </c>
      <c r="AD29" s="7">
        <f t="shared" si="108"/>
        <v>0</v>
      </c>
      <c r="AE29" s="7">
        <f t="shared" si="95"/>
        <v>0</v>
      </c>
      <c r="AF29" s="7">
        <f t="shared" si="109"/>
        <v>0</v>
      </c>
      <c r="AG29" s="7">
        <f t="shared" si="96"/>
        <v>0</v>
      </c>
      <c r="AH29" s="7">
        <f t="shared" si="110"/>
        <v>0</v>
      </c>
      <c r="AI29" s="7">
        <f t="shared" si="97"/>
        <v>0</v>
      </c>
      <c r="AJ29" s="7">
        <f t="shared" si="111"/>
        <v>0</v>
      </c>
      <c r="AK29" s="6" t="e">
        <f t="shared" si="112"/>
        <v>#DIV/0!</v>
      </c>
      <c r="AL29" s="70" t="str">
        <f t="shared" si="113"/>
        <v>ON2</v>
      </c>
      <c r="AM29" s="7">
        <f t="shared" si="113"/>
        <v>150</v>
      </c>
      <c r="AN29" s="6">
        <f t="shared" si="113"/>
        <v>0</v>
      </c>
      <c r="AO29" s="76" t="e">
        <f t="shared" si="114"/>
        <v>#DIV/0!</v>
      </c>
      <c r="AP29" s="2"/>
      <c r="AR29" s="107">
        <v>1700</v>
      </c>
      <c r="AS29" s="107">
        <v>2200</v>
      </c>
      <c r="AT29" s="107">
        <v>2200</v>
      </c>
      <c r="AU29" s="107">
        <v>1400</v>
      </c>
      <c r="AV29" s="107"/>
      <c r="AW29" s="77" t="s">
        <v>7</v>
      </c>
      <c r="AX29" s="48">
        <f t="shared" si="115"/>
        <v>15</v>
      </c>
      <c r="AY29" s="57">
        <f t="shared" si="115"/>
        <v>0</v>
      </c>
      <c r="AZ29" s="54">
        <v>22</v>
      </c>
      <c r="BA29" s="7">
        <f t="shared" si="98"/>
        <v>0</v>
      </c>
      <c r="BB29" s="54">
        <v>10</v>
      </c>
      <c r="BC29" s="7">
        <f t="shared" si="99"/>
        <v>0</v>
      </c>
      <c r="BD29" s="54">
        <v>6</v>
      </c>
      <c r="BE29" s="6">
        <f t="shared" si="100"/>
        <v>0</v>
      </c>
      <c r="BF29" s="54"/>
      <c r="BG29" s="6">
        <f t="shared" si="101"/>
        <v>0</v>
      </c>
      <c r="BH29" s="6">
        <f t="shared" si="116"/>
        <v>0</v>
      </c>
      <c r="BI29" s="6" t="e">
        <f t="shared" si="116"/>
        <v>#DIV/0!</v>
      </c>
      <c r="BJ29" s="6">
        <f t="shared" si="117"/>
        <v>0</v>
      </c>
      <c r="BK29" s="7" t="e">
        <f t="shared" si="117"/>
        <v>#DIV/0!</v>
      </c>
      <c r="BL29" s="101">
        <f t="shared" si="118"/>
        <v>0</v>
      </c>
      <c r="BM29" s="90" t="e">
        <f t="shared" si="118"/>
        <v>#DIV/0!</v>
      </c>
      <c r="BN29" s="90"/>
      <c r="BO29" s="76" t="e">
        <f t="shared" si="119"/>
        <v>#DIV/0!</v>
      </c>
      <c r="BP29" s="2"/>
      <c r="BR29" s="55"/>
      <c r="BS29" s="55"/>
      <c r="BT29" s="55"/>
      <c r="BU29" s="55"/>
      <c r="BV29" s="173" t="s">
        <v>7</v>
      </c>
      <c r="BW29" s="190">
        <f t="shared" si="120"/>
        <v>15</v>
      </c>
      <c r="BX29" s="119">
        <v>325</v>
      </c>
      <c r="BY29" s="178">
        <v>923300</v>
      </c>
      <c r="BZ29" s="178">
        <f t="shared" si="102"/>
        <v>2840.9230769230771</v>
      </c>
      <c r="CA29" s="178">
        <v>540000</v>
      </c>
      <c r="CB29" s="179">
        <f t="shared" si="103"/>
        <v>1661.5384615384614</v>
      </c>
      <c r="CC29" s="179">
        <v>34760</v>
      </c>
      <c r="CD29" s="179"/>
      <c r="CE29" s="180">
        <f t="shared" si="121"/>
        <v>1498060</v>
      </c>
      <c r="CF29" s="181">
        <f t="shared" si="122"/>
        <v>4609.4153846153849</v>
      </c>
      <c r="CG29" s="1">
        <v>106.5</v>
      </c>
      <c r="CH29" s="291">
        <v>33</v>
      </c>
      <c r="CI29" s="291">
        <v>22</v>
      </c>
      <c r="CJ29" s="291">
        <f t="shared" si="123"/>
        <v>161.5</v>
      </c>
      <c r="CK29" s="182">
        <f t="shared" si="104"/>
        <v>9275.9133126934976</v>
      </c>
      <c r="CM29" s="321">
        <v>24.1</v>
      </c>
      <c r="CN29" s="321">
        <v>30.2</v>
      </c>
      <c r="CO29" s="579">
        <v>3</v>
      </c>
      <c r="CP29" s="556">
        <v>1</v>
      </c>
      <c r="CQ29" s="579">
        <v>3</v>
      </c>
      <c r="CR29" s="356">
        <f t="shared" si="124"/>
        <v>2.3333333333333335</v>
      </c>
      <c r="CT29" s="42" t="s">
        <v>185</v>
      </c>
      <c r="CV29" s="1">
        <v>3</v>
      </c>
      <c r="DA29" s="326">
        <v>21</v>
      </c>
      <c r="DB29" s="326">
        <v>30.1</v>
      </c>
      <c r="DC29" s="578">
        <v>5</v>
      </c>
      <c r="DD29" s="578">
        <v>5</v>
      </c>
      <c r="DE29" s="578">
        <v>5</v>
      </c>
      <c r="DF29" s="356">
        <f t="shared" si="125"/>
        <v>5</v>
      </c>
      <c r="DH29" s="42" t="s">
        <v>185</v>
      </c>
      <c r="DJ29" s="1">
        <v>3</v>
      </c>
    </row>
    <row r="30" spans="1:118" ht="23.5" customHeight="1">
      <c r="A30" s="77" t="s">
        <v>8</v>
      </c>
      <c r="B30" s="68">
        <v>16</v>
      </c>
      <c r="C30" s="57">
        <f t="shared" si="86"/>
        <v>0</v>
      </c>
      <c r="D30" s="54"/>
      <c r="E30" s="7">
        <f t="shared" si="87"/>
        <v>0</v>
      </c>
      <c r="F30" s="54"/>
      <c r="G30" s="7">
        <f t="shared" si="88"/>
        <v>0</v>
      </c>
      <c r="H30" s="54"/>
      <c r="I30" s="6">
        <f t="shared" si="89"/>
        <v>0</v>
      </c>
      <c r="J30" s="54"/>
      <c r="K30" s="6">
        <f t="shared" si="90"/>
        <v>0</v>
      </c>
      <c r="L30" s="6">
        <f t="shared" si="105"/>
        <v>0</v>
      </c>
      <c r="M30" s="6" t="e">
        <f t="shared" si="106"/>
        <v>#DIV/0!</v>
      </c>
      <c r="N30" s="70" t="s">
        <v>95</v>
      </c>
      <c r="O30" s="54">
        <v>150</v>
      </c>
      <c r="P30" s="54"/>
      <c r="Q30" s="76" t="e">
        <f t="shared" si="107"/>
        <v>#DIV/0!</v>
      </c>
      <c r="R30" s="2"/>
      <c r="T30" s="107">
        <v>3300</v>
      </c>
      <c r="U30" s="107">
        <v>3800</v>
      </c>
      <c r="V30" s="107">
        <v>4800</v>
      </c>
      <c r="W30" s="107">
        <v>2000</v>
      </c>
      <c r="X30" s="107"/>
      <c r="Y30" s="77" t="s">
        <v>8</v>
      </c>
      <c r="Z30" s="48">
        <f t="shared" si="91"/>
        <v>16</v>
      </c>
      <c r="AA30" s="57">
        <f t="shared" si="92"/>
        <v>0</v>
      </c>
      <c r="AB30" s="7">
        <f t="shared" si="93"/>
        <v>0</v>
      </c>
      <c r="AC30" s="7">
        <f t="shared" si="94"/>
        <v>0</v>
      </c>
      <c r="AD30" s="7">
        <f t="shared" si="108"/>
        <v>0</v>
      </c>
      <c r="AE30" s="7">
        <f t="shared" si="95"/>
        <v>0</v>
      </c>
      <c r="AF30" s="7">
        <f t="shared" si="109"/>
        <v>0</v>
      </c>
      <c r="AG30" s="7">
        <f t="shared" si="96"/>
        <v>0</v>
      </c>
      <c r="AH30" s="7">
        <f t="shared" si="110"/>
        <v>0</v>
      </c>
      <c r="AI30" s="7">
        <f t="shared" si="97"/>
        <v>0</v>
      </c>
      <c r="AJ30" s="7">
        <f t="shared" si="111"/>
        <v>0</v>
      </c>
      <c r="AK30" s="6" t="e">
        <f t="shared" si="112"/>
        <v>#DIV/0!</v>
      </c>
      <c r="AL30" s="70" t="str">
        <f t="shared" si="113"/>
        <v>ON2</v>
      </c>
      <c r="AM30" s="7">
        <f t="shared" si="113"/>
        <v>150</v>
      </c>
      <c r="AN30" s="6">
        <f t="shared" si="113"/>
        <v>0</v>
      </c>
      <c r="AO30" s="76" t="e">
        <f t="shared" si="114"/>
        <v>#DIV/0!</v>
      </c>
      <c r="AP30" s="2"/>
      <c r="AR30" s="107">
        <v>1700</v>
      </c>
      <c r="AS30" s="107">
        <v>2200</v>
      </c>
      <c r="AT30" s="107">
        <v>2200</v>
      </c>
      <c r="AU30" s="107">
        <v>1400</v>
      </c>
      <c r="AV30" s="107"/>
      <c r="AW30" s="77" t="s">
        <v>8</v>
      </c>
      <c r="AX30" s="48">
        <f t="shared" si="115"/>
        <v>16</v>
      </c>
      <c r="AY30" s="57">
        <f t="shared" si="115"/>
        <v>0</v>
      </c>
      <c r="AZ30" s="54">
        <v>10</v>
      </c>
      <c r="BA30" s="7">
        <f t="shared" si="98"/>
        <v>0</v>
      </c>
      <c r="BB30" s="54">
        <v>24</v>
      </c>
      <c r="BC30" s="7">
        <f t="shared" si="99"/>
        <v>0</v>
      </c>
      <c r="BD30" s="54">
        <v>12</v>
      </c>
      <c r="BE30" s="6">
        <f t="shared" si="100"/>
        <v>0</v>
      </c>
      <c r="BF30" s="54"/>
      <c r="BG30" s="6">
        <f t="shared" si="101"/>
        <v>0</v>
      </c>
      <c r="BH30" s="6">
        <f t="shared" si="116"/>
        <v>0</v>
      </c>
      <c r="BI30" s="6" t="e">
        <f t="shared" si="116"/>
        <v>#DIV/0!</v>
      </c>
      <c r="BJ30" s="6">
        <f t="shared" si="117"/>
        <v>0</v>
      </c>
      <c r="BK30" s="7" t="e">
        <f t="shared" si="117"/>
        <v>#DIV/0!</v>
      </c>
      <c r="BL30" s="101">
        <f t="shared" si="118"/>
        <v>0</v>
      </c>
      <c r="BM30" s="90" t="e">
        <f t="shared" si="118"/>
        <v>#DIV/0!</v>
      </c>
      <c r="BN30" s="90"/>
      <c r="BO30" s="76" t="e">
        <f t="shared" si="119"/>
        <v>#DIV/0!</v>
      </c>
      <c r="BP30" s="2"/>
      <c r="BR30" s="55"/>
      <c r="BS30" s="55"/>
      <c r="BT30" s="55"/>
      <c r="BU30" s="55"/>
      <c r="BV30" s="173" t="s">
        <v>8</v>
      </c>
      <c r="BW30" s="190">
        <f t="shared" si="120"/>
        <v>16</v>
      </c>
      <c r="BX30" s="119">
        <v>598</v>
      </c>
      <c r="BY30" s="178">
        <v>1522800</v>
      </c>
      <c r="BZ30" s="178">
        <f t="shared" si="102"/>
        <v>2546.4882943143812</v>
      </c>
      <c r="CA30" s="178">
        <v>855500</v>
      </c>
      <c r="CB30" s="179">
        <f t="shared" si="103"/>
        <v>1430.6020066889632</v>
      </c>
      <c r="CC30" s="179">
        <v>35750</v>
      </c>
      <c r="CD30" s="179"/>
      <c r="CE30" s="180">
        <f t="shared" si="121"/>
        <v>2414050</v>
      </c>
      <c r="CF30" s="181">
        <f t="shared" si="122"/>
        <v>4036.8729096989969</v>
      </c>
      <c r="CG30" s="291">
        <v>104</v>
      </c>
      <c r="CH30" s="291">
        <v>39</v>
      </c>
      <c r="CI30" s="291">
        <v>22</v>
      </c>
      <c r="CJ30" s="291">
        <f>SUM(CG30:CI30)</f>
        <v>165</v>
      </c>
      <c r="CK30" s="182">
        <f t="shared" si="104"/>
        <v>14630.60606060606</v>
      </c>
      <c r="CM30" s="321">
        <v>23.1</v>
      </c>
      <c r="CN30" s="321">
        <v>30.6</v>
      </c>
      <c r="CO30" s="556">
        <v>1</v>
      </c>
      <c r="CP30" s="578">
        <v>5</v>
      </c>
      <c r="CQ30" s="579">
        <v>3</v>
      </c>
      <c r="CR30" s="356">
        <f t="shared" si="124"/>
        <v>3</v>
      </c>
      <c r="CT30" s="42" t="s">
        <v>177</v>
      </c>
      <c r="CV30" s="1">
        <v>2</v>
      </c>
      <c r="DA30" s="326">
        <v>21.4</v>
      </c>
      <c r="DB30" s="326">
        <v>31.4</v>
      </c>
      <c r="DC30" s="578">
        <v>5</v>
      </c>
      <c r="DD30" s="578">
        <v>5</v>
      </c>
      <c r="DE30" s="578">
        <v>5</v>
      </c>
      <c r="DF30" s="356">
        <f t="shared" si="125"/>
        <v>5</v>
      </c>
      <c r="DH30" s="42" t="s">
        <v>177</v>
      </c>
      <c r="DJ30" s="1">
        <v>2</v>
      </c>
    </row>
    <row r="31" spans="1:118" ht="23.5" customHeight="1">
      <c r="A31" s="77" t="s">
        <v>9</v>
      </c>
      <c r="B31" s="68">
        <v>17</v>
      </c>
      <c r="C31" s="57">
        <f t="shared" si="86"/>
        <v>0</v>
      </c>
      <c r="D31" s="54"/>
      <c r="E31" s="7">
        <f t="shared" si="87"/>
        <v>0</v>
      </c>
      <c r="F31" s="54"/>
      <c r="G31" s="7">
        <f t="shared" si="88"/>
        <v>0</v>
      </c>
      <c r="H31" s="54"/>
      <c r="I31" s="6">
        <f t="shared" si="89"/>
        <v>0</v>
      </c>
      <c r="J31" s="54"/>
      <c r="K31" s="6">
        <f t="shared" si="90"/>
        <v>0</v>
      </c>
      <c r="L31" s="6">
        <f t="shared" si="105"/>
        <v>0</v>
      </c>
      <c r="M31" s="6" t="e">
        <f t="shared" si="106"/>
        <v>#DIV/0!</v>
      </c>
      <c r="N31" s="70" t="s">
        <v>95</v>
      </c>
      <c r="O31" s="54">
        <v>150</v>
      </c>
      <c r="P31" s="54"/>
      <c r="Q31" s="76" t="e">
        <f t="shared" si="107"/>
        <v>#DIV/0!</v>
      </c>
      <c r="R31" s="2"/>
      <c r="T31" s="107">
        <v>3300</v>
      </c>
      <c r="U31" s="107">
        <v>3800</v>
      </c>
      <c r="V31" s="107">
        <v>4800</v>
      </c>
      <c r="W31" s="107">
        <v>2000</v>
      </c>
      <c r="X31" s="107"/>
      <c r="Y31" s="77" t="s">
        <v>9</v>
      </c>
      <c r="Z31" s="48">
        <f t="shared" si="91"/>
        <v>17</v>
      </c>
      <c r="AA31" s="57">
        <f t="shared" si="92"/>
        <v>0</v>
      </c>
      <c r="AB31" s="7">
        <f t="shared" si="93"/>
        <v>0</v>
      </c>
      <c r="AC31" s="7">
        <f t="shared" si="94"/>
        <v>0</v>
      </c>
      <c r="AD31" s="7">
        <f t="shared" si="108"/>
        <v>0</v>
      </c>
      <c r="AE31" s="7">
        <f t="shared" si="95"/>
        <v>0</v>
      </c>
      <c r="AF31" s="7">
        <f t="shared" si="109"/>
        <v>0</v>
      </c>
      <c r="AG31" s="7">
        <f t="shared" si="96"/>
        <v>0</v>
      </c>
      <c r="AH31" s="7">
        <f t="shared" si="110"/>
        <v>0</v>
      </c>
      <c r="AI31" s="7">
        <f t="shared" si="97"/>
        <v>0</v>
      </c>
      <c r="AJ31" s="7">
        <f t="shared" si="111"/>
        <v>0</v>
      </c>
      <c r="AK31" s="6" t="e">
        <f t="shared" si="112"/>
        <v>#DIV/0!</v>
      </c>
      <c r="AL31" s="70" t="str">
        <f t="shared" si="113"/>
        <v>ON2</v>
      </c>
      <c r="AM31" s="7">
        <f t="shared" si="113"/>
        <v>150</v>
      </c>
      <c r="AN31" s="6">
        <f t="shared" si="113"/>
        <v>0</v>
      </c>
      <c r="AO31" s="76" t="e">
        <f t="shared" si="114"/>
        <v>#DIV/0!</v>
      </c>
      <c r="AP31" s="2"/>
      <c r="AR31" s="107">
        <v>1700</v>
      </c>
      <c r="AS31" s="107">
        <v>2200</v>
      </c>
      <c r="AT31" s="107">
        <v>2200</v>
      </c>
      <c r="AU31" s="107">
        <v>1400</v>
      </c>
      <c r="AV31" s="107"/>
      <c r="AW31" s="77" t="s">
        <v>9</v>
      </c>
      <c r="AX31" s="48">
        <f t="shared" si="115"/>
        <v>17</v>
      </c>
      <c r="AY31" s="57">
        <f t="shared" si="115"/>
        <v>0</v>
      </c>
      <c r="AZ31" s="54">
        <v>10</v>
      </c>
      <c r="BA31" s="7">
        <f t="shared" si="98"/>
        <v>0</v>
      </c>
      <c r="BB31" s="54">
        <v>24</v>
      </c>
      <c r="BC31" s="7">
        <f t="shared" si="99"/>
        <v>0</v>
      </c>
      <c r="BD31" s="54">
        <v>12</v>
      </c>
      <c r="BE31" s="6">
        <f t="shared" si="100"/>
        <v>0</v>
      </c>
      <c r="BF31" s="54"/>
      <c r="BG31" s="6">
        <f t="shared" si="101"/>
        <v>0</v>
      </c>
      <c r="BH31" s="6">
        <f t="shared" si="116"/>
        <v>0</v>
      </c>
      <c r="BI31" s="6" t="e">
        <f t="shared" si="116"/>
        <v>#DIV/0!</v>
      </c>
      <c r="BJ31" s="6">
        <f t="shared" si="117"/>
        <v>0</v>
      </c>
      <c r="BK31" s="7" t="e">
        <f t="shared" si="117"/>
        <v>#DIV/0!</v>
      </c>
      <c r="BL31" s="101">
        <f t="shared" si="118"/>
        <v>0</v>
      </c>
      <c r="BM31" s="90" t="e">
        <f t="shared" si="118"/>
        <v>#DIV/0!</v>
      </c>
      <c r="BN31" s="90"/>
      <c r="BO31" s="76" t="e">
        <f t="shared" si="119"/>
        <v>#DIV/0!</v>
      </c>
      <c r="BP31" s="2"/>
      <c r="BR31" s="55"/>
      <c r="BS31" s="55"/>
      <c r="BT31" s="55"/>
      <c r="BU31" s="55"/>
      <c r="BV31" s="173" t="s">
        <v>9</v>
      </c>
      <c r="BW31" s="190">
        <f t="shared" si="120"/>
        <v>17</v>
      </c>
      <c r="BX31" s="119">
        <v>342</v>
      </c>
      <c r="BY31" s="178">
        <v>1105850</v>
      </c>
      <c r="BZ31" s="178">
        <f t="shared" si="102"/>
        <v>3233.4795321637425</v>
      </c>
      <c r="CA31" s="178">
        <v>618900</v>
      </c>
      <c r="CB31" s="179">
        <f t="shared" si="103"/>
        <v>1809.6491228070176</v>
      </c>
      <c r="CC31" s="179">
        <v>47630</v>
      </c>
      <c r="CD31" s="179"/>
      <c r="CE31" s="180">
        <f t="shared" si="121"/>
        <v>1772380</v>
      </c>
      <c r="CF31" s="181">
        <f t="shared" si="122"/>
        <v>5182.3976608187131</v>
      </c>
      <c r="CG31" s="291">
        <v>106.5</v>
      </c>
      <c r="CH31" s="291">
        <v>33</v>
      </c>
      <c r="CI31" s="291">
        <v>26.5</v>
      </c>
      <c r="CJ31" s="291">
        <f t="shared" si="123"/>
        <v>166</v>
      </c>
      <c r="CK31" s="182">
        <f t="shared" si="104"/>
        <v>10676.987951807228</v>
      </c>
      <c r="CM31" s="321">
        <v>23.9</v>
      </c>
      <c r="CN31" s="321">
        <v>33.9</v>
      </c>
      <c r="CO31" s="579">
        <v>3</v>
      </c>
      <c r="CP31" s="579">
        <v>3</v>
      </c>
      <c r="CQ31" s="579">
        <v>3</v>
      </c>
      <c r="CR31" s="356">
        <f t="shared" si="124"/>
        <v>3</v>
      </c>
      <c r="CT31" s="42" t="s">
        <v>178</v>
      </c>
      <c r="CV31" s="1">
        <v>1</v>
      </c>
      <c r="DA31" s="326">
        <v>21.2</v>
      </c>
      <c r="DB31" s="326">
        <v>33.4</v>
      </c>
      <c r="DC31" s="579">
        <v>3</v>
      </c>
      <c r="DD31" s="579">
        <v>3</v>
      </c>
      <c r="DE31" s="579">
        <v>3</v>
      </c>
      <c r="DF31" s="356">
        <f t="shared" si="125"/>
        <v>3</v>
      </c>
      <c r="DH31" s="42" t="s">
        <v>178</v>
      </c>
      <c r="DJ31" s="1">
        <v>1</v>
      </c>
    </row>
    <row r="32" spans="1:118" ht="23.5" customHeight="1">
      <c r="A32" s="77" t="s">
        <v>10</v>
      </c>
      <c r="B32" s="68">
        <v>18</v>
      </c>
      <c r="C32" s="57">
        <f t="shared" si="86"/>
        <v>0</v>
      </c>
      <c r="D32" s="54"/>
      <c r="E32" s="7">
        <f t="shared" si="87"/>
        <v>0</v>
      </c>
      <c r="F32" s="54"/>
      <c r="G32" s="7">
        <f t="shared" si="88"/>
        <v>0</v>
      </c>
      <c r="H32" s="54"/>
      <c r="I32" s="6">
        <f t="shared" si="89"/>
        <v>0</v>
      </c>
      <c r="J32" s="54"/>
      <c r="K32" s="6">
        <f t="shared" si="90"/>
        <v>0</v>
      </c>
      <c r="L32" s="6">
        <f t="shared" si="105"/>
        <v>0</v>
      </c>
      <c r="M32" s="6" t="e">
        <f t="shared" si="106"/>
        <v>#DIV/0!</v>
      </c>
      <c r="N32" s="70" t="s">
        <v>94</v>
      </c>
      <c r="O32" s="54">
        <v>160</v>
      </c>
      <c r="P32" s="54"/>
      <c r="Q32" s="76" t="e">
        <f t="shared" si="107"/>
        <v>#DIV/0!</v>
      </c>
      <c r="R32" s="2"/>
      <c r="T32" s="107">
        <v>3300</v>
      </c>
      <c r="U32" s="107">
        <v>3800</v>
      </c>
      <c r="V32" s="107">
        <v>4800</v>
      </c>
      <c r="W32" s="107">
        <v>2000</v>
      </c>
      <c r="X32" s="107"/>
      <c r="Y32" s="77" t="s">
        <v>10</v>
      </c>
      <c r="Z32" s="48">
        <f t="shared" si="91"/>
        <v>18</v>
      </c>
      <c r="AA32" s="57">
        <f t="shared" si="92"/>
        <v>0</v>
      </c>
      <c r="AB32" s="7">
        <f t="shared" si="93"/>
        <v>0</v>
      </c>
      <c r="AC32" s="7">
        <f t="shared" si="94"/>
        <v>0</v>
      </c>
      <c r="AD32" s="7">
        <f t="shared" si="108"/>
        <v>0</v>
      </c>
      <c r="AE32" s="7">
        <f t="shared" si="95"/>
        <v>0</v>
      </c>
      <c r="AF32" s="7">
        <f t="shared" si="109"/>
        <v>0</v>
      </c>
      <c r="AG32" s="7">
        <f t="shared" si="96"/>
        <v>0</v>
      </c>
      <c r="AH32" s="7">
        <f t="shared" si="110"/>
        <v>0</v>
      </c>
      <c r="AI32" s="7">
        <f t="shared" si="97"/>
        <v>0</v>
      </c>
      <c r="AJ32" s="7">
        <f t="shared" si="111"/>
        <v>0</v>
      </c>
      <c r="AK32" s="6" t="e">
        <f t="shared" si="112"/>
        <v>#DIV/0!</v>
      </c>
      <c r="AL32" s="70" t="str">
        <f t="shared" si="113"/>
        <v>ON1</v>
      </c>
      <c r="AM32" s="7">
        <f t="shared" si="113"/>
        <v>160</v>
      </c>
      <c r="AN32" s="6">
        <f t="shared" si="113"/>
        <v>0</v>
      </c>
      <c r="AO32" s="76" t="e">
        <f t="shared" si="114"/>
        <v>#DIV/0!</v>
      </c>
      <c r="AP32" s="2"/>
      <c r="AR32" s="107">
        <v>1700</v>
      </c>
      <c r="AS32" s="107">
        <v>2200</v>
      </c>
      <c r="AT32" s="107">
        <v>2200</v>
      </c>
      <c r="AU32" s="107">
        <v>1400</v>
      </c>
      <c r="AV32" s="107"/>
      <c r="AW32" s="77" t="s">
        <v>10</v>
      </c>
      <c r="AX32" s="48">
        <f t="shared" si="115"/>
        <v>18</v>
      </c>
      <c r="AY32" s="57">
        <f t="shared" si="115"/>
        <v>0</v>
      </c>
      <c r="AZ32" s="54">
        <v>10</v>
      </c>
      <c r="BA32" s="7">
        <f t="shared" si="98"/>
        <v>0</v>
      </c>
      <c r="BB32" s="54">
        <v>24</v>
      </c>
      <c r="BC32" s="7">
        <f t="shared" si="99"/>
        <v>0</v>
      </c>
      <c r="BD32" s="54">
        <v>12</v>
      </c>
      <c r="BE32" s="6">
        <f t="shared" si="100"/>
        <v>0</v>
      </c>
      <c r="BF32" s="54"/>
      <c r="BG32" s="6">
        <f t="shared" si="101"/>
        <v>0</v>
      </c>
      <c r="BH32" s="6">
        <f t="shared" si="116"/>
        <v>0</v>
      </c>
      <c r="BI32" s="6" t="e">
        <f t="shared" si="116"/>
        <v>#DIV/0!</v>
      </c>
      <c r="BJ32" s="6">
        <f t="shared" si="117"/>
        <v>0</v>
      </c>
      <c r="BK32" s="7" t="e">
        <f t="shared" si="117"/>
        <v>#DIV/0!</v>
      </c>
      <c r="BL32" s="101">
        <f t="shared" si="118"/>
        <v>0</v>
      </c>
      <c r="BM32" s="90" t="e">
        <f t="shared" si="118"/>
        <v>#DIV/0!</v>
      </c>
      <c r="BN32" s="90"/>
      <c r="BO32" s="76" t="e">
        <f t="shared" si="119"/>
        <v>#DIV/0!</v>
      </c>
      <c r="BP32" s="2"/>
      <c r="BR32" s="55"/>
      <c r="BS32" s="55"/>
      <c r="BT32" s="55"/>
      <c r="BU32" s="55"/>
      <c r="BV32" s="173" t="s">
        <v>10</v>
      </c>
      <c r="BW32" s="190">
        <f t="shared" si="120"/>
        <v>18</v>
      </c>
      <c r="BX32" s="119">
        <v>481</v>
      </c>
      <c r="BY32" s="178">
        <v>1546850</v>
      </c>
      <c r="BZ32" s="178">
        <f t="shared" si="102"/>
        <v>3215.9043659043659</v>
      </c>
      <c r="CA32" s="178">
        <v>806700</v>
      </c>
      <c r="CB32" s="179">
        <f t="shared" si="103"/>
        <v>1677.130977130977</v>
      </c>
      <c r="CC32" s="179">
        <v>43340</v>
      </c>
      <c r="CD32" s="179"/>
      <c r="CE32" s="180">
        <f t="shared" si="121"/>
        <v>2396890</v>
      </c>
      <c r="CF32" s="181">
        <f t="shared" si="122"/>
        <v>4983.1392931392929</v>
      </c>
      <c r="CG32" s="291">
        <v>132.5</v>
      </c>
      <c r="CH32" s="291">
        <v>33</v>
      </c>
      <c r="CI32" s="291">
        <v>27.5</v>
      </c>
      <c r="CJ32" s="291">
        <f t="shared" si="123"/>
        <v>193</v>
      </c>
      <c r="CK32" s="182">
        <f t="shared" si="104"/>
        <v>12419.119170984455</v>
      </c>
      <c r="CM32" s="322">
        <v>24.8</v>
      </c>
      <c r="CN32" s="321">
        <v>30.2</v>
      </c>
      <c r="CO32" s="579">
        <v>3</v>
      </c>
      <c r="CP32" s="579">
        <v>3</v>
      </c>
      <c r="CQ32" s="579">
        <v>3</v>
      </c>
      <c r="CR32" s="356">
        <f t="shared" si="124"/>
        <v>3</v>
      </c>
      <c r="CT32" s="42" t="s">
        <v>183</v>
      </c>
      <c r="CV32" s="1">
        <v>0</v>
      </c>
      <c r="DA32" s="326">
        <v>22.9</v>
      </c>
      <c r="DB32" s="326">
        <v>25.3</v>
      </c>
      <c r="DC32" s="556">
        <v>1</v>
      </c>
      <c r="DD32" s="556">
        <v>1</v>
      </c>
      <c r="DE32" s="579">
        <v>3</v>
      </c>
      <c r="DF32" s="356">
        <f t="shared" si="125"/>
        <v>1.6666666666666667</v>
      </c>
      <c r="DH32" s="42" t="s">
        <v>183</v>
      </c>
      <c r="DJ32" s="1">
        <v>0</v>
      </c>
    </row>
    <row r="33" spans="1:118" ht="23.5" customHeight="1" thickBot="1">
      <c r="A33" s="78" t="s">
        <v>11</v>
      </c>
      <c r="B33" s="68">
        <v>19</v>
      </c>
      <c r="C33" s="57">
        <f t="shared" si="86"/>
        <v>0</v>
      </c>
      <c r="D33" s="54"/>
      <c r="E33" s="7">
        <f t="shared" si="87"/>
        <v>0</v>
      </c>
      <c r="F33" s="54"/>
      <c r="G33" s="7">
        <f t="shared" si="88"/>
        <v>0</v>
      </c>
      <c r="H33" s="54"/>
      <c r="I33" s="6">
        <f t="shared" si="89"/>
        <v>0</v>
      </c>
      <c r="J33" s="54"/>
      <c r="K33" s="6">
        <f t="shared" si="90"/>
        <v>0</v>
      </c>
      <c r="L33" s="6">
        <f t="shared" si="105"/>
        <v>0</v>
      </c>
      <c r="M33" s="6" t="e">
        <f t="shared" si="106"/>
        <v>#DIV/0!</v>
      </c>
      <c r="N33" s="70" t="s">
        <v>92</v>
      </c>
      <c r="O33" s="54">
        <v>180</v>
      </c>
      <c r="P33" s="54"/>
      <c r="Q33" s="76" t="e">
        <f t="shared" si="107"/>
        <v>#DIV/0!</v>
      </c>
      <c r="R33" s="2"/>
      <c r="T33" s="107">
        <v>3300</v>
      </c>
      <c r="U33" s="107">
        <v>3800</v>
      </c>
      <c r="V33" s="107">
        <v>4800</v>
      </c>
      <c r="W33" s="107">
        <v>2000</v>
      </c>
      <c r="X33" s="107"/>
      <c r="Y33" s="78" t="s">
        <v>11</v>
      </c>
      <c r="Z33" s="48">
        <f t="shared" si="91"/>
        <v>19</v>
      </c>
      <c r="AA33" s="57">
        <f t="shared" si="92"/>
        <v>0</v>
      </c>
      <c r="AB33" s="7">
        <f t="shared" si="93"/>
        <v>0</v>
      </c>
      <c r="AC33" s="7">
        <f t="shared" si="94"/>
        <v>0</v>
      </c>
      <c r="AD33" s="7">
        <f t="shared" si="108"/>
        <v>0</v>
      </c>
      <c r="AE33" s="7">
        <f t="shared" si="95"/>
        <v>0</v>
      </c>
      <c r="AF33" s="7">
        <f t="shared" si="109"/>
        <v>0</v>
      </c>
      <c r="AG33" s="7">
        <f t="shared" si="96"/>
        <v>0</v>
      </c>
      <c r="AH33" s="7">
        <f t="shared" si="110"/>
        <v>0</v>
      </c>
      <c r="AI33" s="7">
        <f t="shared" si="97"/>
        <v>0</v>
      </c>
      <c r="AJ33" s="7">
        <f t="shared" si="111"/>
        <v>0</v>
      </c>
      <c r="AK33" s="6" t="e">
        <f t="shared" si="112"/>
        <v>#DIV/0!</v>
      </c>
      <c r="AL33" s="70" t="str">
        <f t="shared" si="113"/>
        <v>TOP1</v>
      </c>
      <c r="AM33" s="7">
        <f t="shared" si="113"/>
        <v>180</v>
      </c>
      <c r="AN33" s="6">
        <f t="shared" si="113"/>
        <v>0</v>
      </c>
      <c r="AO33" s="76" t="e">
        <f t="shared" si="114"/>
        <v>#DIV/0!</v>
      </c>
      <c r="AP33" s="2"/>
      <c r="AR33" s="107">
        <v>1700</v>
      </c>
      <c r="AS33" s="107">
        <v>2200</v>
      </c>
      <c r="AT33" s="107">
        <v>2200</v>
      </c>
      <c r="AU33" s="107">
        <v>1400</v>
      </c>
      <c r="AV33" s="107"/>
      <c r="AW33" s="78" t="s">
        <v>11</v>
      </c>
      <c r="AX33" s="48">
        <f t="shared" si="115"/>
        <v>19</v>
      </c>
      <c r="AY33" s="57">
        <f t="shared" si="115"/>
        <v>0</v>
      </c>
      <c r="AZ33" s="54">
        <v>10</v>
      </c>
      <c r="BA33" s="7">
        <f t="shared" si="98"/>
        <v>0</v>
      </c>
      <c r="BB33" s="54">
        <v>28</v>
      </c>
      <c r="BC33" s="7">
        <f t="shared" si="99"/>
        <v>0</v>
      </c>
      <c r="BD33" s="54">
        <v>12</v>
      </c>
      <c r="BE33" s="6">
        <f t="shared" si="100"/>
        <v>0</v>
      </c>
      <c r="BF33" s="54"/>
      <c r="BG33" s="6">
        <f t="shared" si="101"/>
        <v>0</v>
      </c>
      <c r="BH33" s="6">
        <f t="shared" si="116"/>
        <v>0</v>
      </c>
      <c r="BI33" s="6" t="e">
        <f t="shared" si="116"/>
        <v>#DIV/0!</v>
      </c>
      <c r="BJ33" s="6">
        <f t="shared" si="117"/>
        <v>0</v>
      </c>
      <c r="BK33" s="7" t="e">
        <f t="shared" si="117"/>
        <v>#DIV/0!</v>
      </c>
      <c r="BL33" s="101">
        <f t="shared" si="118"/>
        <v>0</v>
      </c>
      <c r="BM33" s="90" t="e">
        <f t="shared" si="118"/>
        <v>#DIV/0!</v>
      </c>
      <c r="BN33" s="90"/>
      <c r="BO33" s="76" t="e">
        <f t="shared" si="119"/>
        <v>#DIV/0!</v>
      </c>
      <c r="BP33" s="2"/>
      <c r="BR33" s="55"/>
      <c r="BS33" s="55"/>
      <c r="BT33" s="55"/>
      <c r="BU33" s="55"/>
      <c r="BV33" s="183" t="s">
        <v>11</v>
      </c>
      <c r="BW33" s="190">
        <f t="shared" si="120"/>
        <v>19</v>
      </c>
      <c r="BX33" s="101">
        <v>754</v>
      </c>
      <c r="BY33" s="101">
        <v>2342650</v>
      </c>
      <c r="BZ33" s="101">
        <f t="shared" si="102"/>
        <v>3106.9628647214854</v>
      </c>
      <c r="CA33" s="101">
        <v>1229650</v>
      </c>
      <c r="CB33" s="371">
        <f t="shared" si="103"/>
        <v>1630.8355437665782</v>
      </c>
      <c r="CC33" s="371">
        <v>122540</v>
      </c>
      <c r="CD33" s="371"/>
      <c r="CE33" s="468">
        <f t="shared" si="121"/>
        <v>3694840</v>
      </c>
      <c r="CF33" s="181">
        <f t="shared" si="122"/>
        <v>4900.318302387268</v>
      </c>
      <c r="CG33" s="291">
        <v>145</v>
      </c>
      <c r="CH33" s="291">
        <v>49</v>
      </c>
      <c r="CI33" s="291">
        <v>65.5</v>
      </c>
      <c r="CJ33" s="291">
        <f t="shared" si="123"/>
        <v>259.5</v>
      </c>
      <c r="CK33" s="182">
        <f t="shared" si="104"/>
        <v>14238.30443159923</v>
      </c>
      <c r="CM33" s="323">
        <v>23.1</v>
      </c>
      <c r="CN33" s="324">
        <v>27.8</v>
      </c>
      <c r="CO33" s="579">
        <v>3</v>
      </c>
      <c r="CP33" s="556">
        <v>1</v>
      </c>
      <c r="CQ33" s="579">
        <v>3</v>
      </c>
      <c r="CR33" s="357">
        <f t="shared" si="124"/>
        <v>2.3333333333333335</v>
      </c>
      <c r="CT33" s="1" t="s">
        <v>186</v>
      </c>
      <c r="DA33" s="327">
        <v>23.3</v>
      </c>
      <c r="DB33" s="327">
        <v>33</v>
      </c>
      <c r="DC33" s="580">
        <v>3</v>
      </c>
      <c r="DD33" s="578">
        <v>5</v>
      </c>
      <c r="DE33" s="581">
        <v>5</v>
      </c>
      <c r="DF33" s="357">
        <f t="shared" si="125"/>
        <v>4.333333333333333</v>
      </c>
      <c r="DH33" s="1" t="s">
        <v>186</v>
      </c>
    </row>
    <row r="34" spans="1:118" s="368" customFormat="1" ht="31" customHeight="1" thickTop="1" thickBot="1">
      <c r="A34" s="1434" t="s">
        <v>16</v>
      </c>
      <c r="B34" s="1435"/>
      <c r="C34" s="101">
        <f>SUM(C27:C33)</f>
        <v>0</v>
      </c>
      <c r="D34" s="101">
        <f>SUM(D27:D33)</f>
        <v>0</v>
      </c>
      <c r="E34" s="101">
        <f t="shared" ref="E34:J34" si="126">SUM(E27:E33)</f>
        <v>0</v>
      </c>
      <c r="F34" s="101">
        <f t="shared" si="126"/>
        <v>0</v>
      </c>
      <c r="G34" s="101">
        <f t="shared" si="126"/>
        <v>0</v>
      </c>
      <c r="H34" s="101">
        <f t="shared" si="126"/>
        <v>0</v>
      </c>
      <c r="I34" s="101">
        <f t="shared" si="126"/>
        <v>0</v>
      </c>
      <c r="J34" s="101">
        <f t="shared" si="126"/>
        <v>0</v>
      </c>
      <c r="K34" s="101">
        <f>SUM(K27:K33)</f>
        <v>0</v>
      </c>
      <c r="L34" s="101">
        <f>SUM(L27:L33)</f>
        <v>0</v>
      </c>
      <c r="M34" s="101" t="e">
        <f>L34/C34</f>
        <v>#DIV/0!</v>
      </c>
      <c r="N34" s="365"/>
      <c r="O34" s="101">
        <f>SUM(O27:O33)</f>
        <v>1110</v>
      </c>
      <c r="P34" s="101">
        <f>SUM(P27:P33)</f>
        <v>0</v>
      </c>
      <c r="Q34" s="366" t="e">
        <f t="shared" si="107"/>
        <v>#DIV/0!</v>
      </c>
      <c r="R34" s="367"/>
      <c r="T34" s="368" t="s">
        <v>48</v>
      </c>
      <c r="U34" s="367" t="e">
        <f>C34/W34</f>
        <v>#DIV/0!</v>
      </c>
      <c r="V34" s="369" t="s">
        <v>49</v>
      </c>
      <c r="W34" s="370">
        <v>0</v>
      </c>
      <c r="Y34" s="1434" t="s">
        <v>16</v>
      </c>
      <c r="Z34" s="1435"/>
      <c r="AA34" s="371">
        <f>SUM(AA27:AA33)</f>
        <v>0</v>
      </c>
      <c r="AB34" s="371">
        <f>SUM(AB27:AB33)</f>
        <v>0</v>
      </c>
      <c r="AC34" s="371">
        <f t="shared" ref="AC34:AH34" si="127">SUM(AC27:AC33)</f>
        <v>0</v>
      </c>
      <c r="AD34" s="371">
        <f t="shared" si="127"/>
        <v>0</v>
      </c>
      <c r="AE34" s="371">
        <f t="shared" si="127"/>
        <v>0</v>
      </c>
      <c r="AF34" s="371">
        <f t="shared" si="127"/>
        <v>0</v>
      </c>
      <c r="AG34" s="371">
        <f t="shared" si="127"/>
        <v>0</v>
      </c>
      <c r="AH34" s="371">
        <f t="shared" si="127"/>
        <v>0</v>
      </c>
      <c r="AI34" s="371">
        <f>SUM(AI27:AI33)</f>
        <v>0</v>
      </c>
      <c r="AJ34" s="371">
        <f>SUM(AJ27:AJ33)</f>
        <v>0</v>
      </c>
      <c r="AK34" s="101" t="e">
        <f>AJ34/AA34</f>
        <v>#DIV/0!</v>
      </c>
      <c r="AL34" s="365"/>
      <c r="AM34" s="101">
        <f>SUM(AM27:AM33)</f>
        <v>1110</v>
      </c>
      <c r="AN34" s="101">
        <f>SUM(AN27:AN33)</f>
        <v>0</v>
      </c>
      <c r="AO34" s="366" t="e">
        <f>(AJ34+BH34)/AN34</f>
        <v>#DIV/0!</v>
      </c>
      <c r="AP34" s="367"/>
      <c r="AR34" s="368" t="s">
        <v>48</v>
      </c>
      <c r="AS34" s="367" t="e">
        <f>AA34/AU34</f>
        <v>#DIV/0!</v>
      </c>
      <c r="AT34" s="369" t="s">
        <v>49</v>
      </c>
      <c r="AU34" s="368">
        <f>W34</f>
        <v>0</v>
      </c>
      <c r="AW34" s="1434" t="s">
        <v>16</v>
      </c>
      <c r="AX34" s="1435"/>
      <c r="AY34" s="371">
        <f t="shared" si="115"/>
        <v>0</v>
      </c>
      <c r="AZ34" s="101">
        <f>SUM(AZ27:AZ33)</f>
        <v>84</v>
      </c>
      <c r="BA34" s="101">
        <f t="shared" ref="BA34:BF34" si="128">SUM(BA27:BA33)</f>
        <v>0</v>
      </c>
      <c r="BB34" s="101">
        <f t="shared" si="128"/>
        <v>120</v>
      </c>
      <c r="BC34" s="101">
        <f t="shared" si="128"/>
        <v>0</v>
      </c>
      <c r="BD34" s="101">
        <f t="shared" si="128"/>
        <v>60</v>
      </c>
      <c r="BE34" s="101">
        <f t="shared" si="128"/>
        <v>0</v>
      </c>
      <c r="BF34" s="101">
        <f t="shared" si="128"/>
        <v>0</v>
      </c>
      <c r="BG34" s="101">
        <f>SUM(BG27:BG33)</f>
        <v>0</v>
      </c>
      <c r="BH34" s="372">
        <f t="shared" si="116"/>
        <v>0</v>
      </c>
      <c r="BI34" s="372" t="e">
        <f t="shared" si="116"/>
        <v>#DIV/0!</v>
      </c>
      <c r="BJ34" s="372">
        <f t="shared" si="117"/>
        <v>0</v>
      </c>
      <c r="BK34" s="373" t="e">
        <f t="shared" si="117"/>
        <v>#DIV/0!</v>
      </c>
      <c r="BL34" s="101">
        <f>SUM(BL27:BL33)</f>
        <v>0</v>
      </c>
      <c r="BM34" s="374" t="e">
        <f>BI34+BK34</f>
        <v>#DIV/0!</v>
      </c>
      <c r="BN34" s="375"/>
      <c r="BO34" s="366" t="e">
        <f t="shared" si="119"/>
        <v>#DIV/0!</v>
      </c>
      <c r="BP34" s="367"/>
      <c r="BR34" s="368" t="s">
        <v>48</v>
      </c>
      <c r="BS34" s="367" t="e">
        <f>AY34/BU34</f>
        <v>#DIV/0!</v>
      </c>
      <c r="BT34" s="369" t="s">
        <v>49</v>
      </c>
      <c r="BU34" s="368">
        <f>W34</f>
        <v>0</v>
      </c>
      <c r="BV34" s="1434" t="s">
        <v>16</v>
      </c>
      <c r="BW34" s="1435"/>
      <c r="BX34" s="101">
        <f>SUM(BX27:BX33)</f>
        <v>3410</v>
      </c>
      <c r="BY34" s="101">
        <f>SUM(BY27:BY33)</f>
        <v>10013650</v>
      </c>
      <c r="BZ34" s="101">
        <f>BY34/BX34</f>
        <v>2936.5542521994134</v>
      </c>
      <c r="CA34" s="101">
        <f>SUM(CA27:CA33)</f>
        <v>5453200</v>
      </c>
      <c r="CB34" s="371">
        <f>CA34/BX34</f>
        <v>1599.1788856304986</v>
      </c>
      <c r="CC34" s="371">
        <f>SUM(CC27:CC33)</f>
        <v>325270</v>
      </c>
      <c r="CD34" s="371">
        <f>SUM(CD27:CD33)</f>
        <v>0</v>
      </c>
      <c r="CE34" s="180">
        <f>BY34+CA34+CC34+CD34</f>
        <v>15792120</v>
      </c>
      <c r="CF34" s="375">
        <f>CE34/BX34</f>
        <v>4631.1202346041055</v>
      </c>
      <c r="CG34" s="538">
        <f>SUM(CG27:CG33)</f>
        <v>843.5</v>
      </c>
      <c r="CH34" s="538">
        <f>SUM(CH27:CH33)</f>
        <v>264</v>
      </c>
      <c r="CI34" s="538">
        <f>SUM(CI27:CI33)</f>
        <v>250.5</v>
      </c>
      <c r="CJ34" s="538">
        <f>SUM(CJ27:CJ33)</f>
        <v>1358</v>
      </c>
      <c r="CK34" s="366">
        <f t="shared" si="104"/>
        <v>11628.954344624448</v>
      </c>
      <c r="CL34" s="368">
        <v>7</v>
      </c>
      <c r="CM34" s="384">
        <f>SUM(CM27:CM33)/CL34</f>
        <v>22.1</v>
      </c>
      <c r="CN34" s="385">
        <f>SUM(CN27:CN33)/CL34</f>
        <v>29.671428571428574</v>
      </c>
      <c r="CO34" s="406">
        <f>SUM(CO27:CO33)/CL34</f>
        <v>3.2857142857142856</v>
      </c>
      <c r="CP34" s="406">
        <f>SUM(CP27:CP33)/CL34</f>
        <v>3.2857142857142856</v>
      </c>
      <c r="CQ34" s="406">
        <f>SUM(CQ27:CQ33)/CL34</f>
        <v>3.5714285714285716</v>
      </c>
      <c r="CR34" s="407">
        <f>SUM(CO34:CQ34)/3</f>
        <v>3.3809523809523809</v>
      </c>
      <c r="CS34" s="341" t="s">
        <v>195</v>
      </c>
      <c r="CT34" s="1451">
        <f>CE34/CL34</f>
        <v>2256017.1428571427</v>
      </c>
      <c r="CU34" s="1452"/>
      <c r="CV34" s="1452"/>
      <c r="CW34" s="1452"/>
      <c r="CX34" s="1453"/>
      <c r="CY34" s="368" t="s">
        <v>197</v>
      </c>
      <c r="CZ34" s="368">
        <v>7</v>
      </c>
      <c r="DA34" s="384">
        <f>SUM(DA27:DA33)/CZ34</f>
        <v>21.228571428571428</v>
      </c>
      <c r="DB34" s="385">
        <f>SUM(DB27:DB33)/CZ34</f>
        <v>30.285714285714288</v>
      </c>
      <c r="DC34" s="406">
        <f>SUM(DC27:DC33)/CZ34</f>
        <v>3.8571428571428572</v>
      </c>
      <c r="DD34" s="406">
        <f>SUM(DD27:DD33)/CZ34</f>
        <v>4.1428571428571432</v>
      </c>
      <c r="DE34" s="406">
        <f>SUM(DE27:DE33)/CZ34</f>
        <v>4.4285714285714288</v>
      </c>
      <c r="DF34" s="407">
        <f>SUM(DC34:DE34)/3</f>
        <v>4.1428571428571432</v>
      </c>
      <c r="DG34" s="369" t="s">
        <v>194</v>
      </c>
      <c r="DH34" s="1532">
        <v>2346944.2857142859</v>
      </c>
      <c r="DI34" s="1533"/>
      <c r="DJ34" s="1533"/>
      <c r="DK34" s="1533"/>
      <c r="DL34" s="1534"/>
      <c r="DM34" s="368" t="s">
        <v>197</v>
      </c>
      <c r="DN34" s="340"/>
    </row>
    <row r="35" spans="1:118"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A35" s="1420" t="str">
        <f>CM35</f>
        <v>4th week</v>
      </c>
      <c r="DB35" s="1420"/>
      <c r="DC35" s="1420"/>
      <c r="DD35" s="1420"/>
      <c r="DE35" s="1420"/>
      <c r="DF35" s="1420"/>
    </row>
    <row r="36" spans="1:118"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65" t="s">
        <v>174</v>
      </c>
      <c r="CP36" s="65" t="s">
        <v>175</v>
      </c>
      <c r="CQ36" s="65" t="s">
        <v>176</v>
      </c>
      <c r="CR36" s="333" t="s">
        <v>184</v>
      </c>
      <c r="CT36" s="1" t="s">
        <v>179</v>
      </c>
      <c r="CV36" s="46" t="s">
        <v>182</v>
      </c>
      <c r="DA36" s="331" t="s">
        <v>172</v>
      </c>
      <c r="DB36" s="332" t="s">
        <v>173</v>
      </c>
      <c r="DC36" s="65" t="s">
        <v>174</v>
      </c>
      <c r="DD36" s="65" t="s">
        <v>175</v>
      </c>
      <c r="DE36" s="65" t="s">
        <v>176</v>
      </c>
      <c r="DF36" s="333" t="s">
        <v>184</v>
      </c>
      <c r="DH36" s="1" t="s">
        <v>179</v>
      </c>
      <c r="DJ36" s="46" t="s">
        <v>182</v>
      </c>
    </row>
    <row r="37" spans="1:118" ht="23.5" customHeight="1">
      <c r="A37" s="75" t="s">
        <v>5</v>
      </c>
      <c r="B37" s="68">
        <v>20</v>
      </c>
      <c r="C37" s="57">
        <f t="shared" ref="C37:C43" si="129">D37+F37+H37+J37</f>
        <v>0</v>
      </c>
      <c r="D37" s="54"/>
      <c r="E37" s="7">
        <f t="shared" ref="E37:E43" si="130">D37*T37</f>
        <v>0</v>
      </c>
      <c r="F37" s="54"/>
      <c r="G37" s="7">
        <f t="shared" ref="G37:G43" si="131">F37*U37</f>
        <v>0</v>
      </c>
      <c r="H37" s="54"/>
      <c r="I37" s="6">
        <f t="shared" ref="I37:I43" si="132">H37*V37</f>
        <v>0</v>
      </c>
      <c r="J37" s="54"/>
      <c r="K37" s="6">
        <f t="shared" ref="K37:K43" si="133">J37*W37</f>
        <v>0</v>
      </c>
      <c r="L37" s="6">
        <f>E37+G37+I37+K37</f>
        <v>0</v>
      </c>
      <c r="M37" s="6" t="e">
        <f>L37/C37</f>
        <v>#DIV/0!</v>
      </c>
      <c r="N37" s="70" t="s">
        <v>93</v>
      </c>
      <c r="O37" s="54">
        <v>170</v>
      </c>
      <c r="P37" s="54"/>
      <c r="Q37" s="76" t="e">
        <f>L37/P37</f>
        <v>#DIV/0!</v>
      </c>
      <c r="R37" s="2"/>
      <c r="T37" s="107">
        <v>3300</v>
      </c>
      <c r="U37" s="107">
        <v>3800</v>
      </c>
      <c r="V37" s="107">
        <v>4800</v>
      </c>
      <c r="W37" s="107">
        <v>2000</v>
      </c>
      <c r="X37" s="107"/>
      <c r="Y37" s="75" t="s">
        <v>5</v>
      </c>
      <c r="Z37" s="48">
        <f t="shared" ref="Z37:Z43" si="134">B37</f>
        <v>20</v>
      </c>
      <c r="AA37" s="57">
        <f t="shared" ref="AA37:AA43" si="135">AB37+AD37+AF37+AH37</f>
        <v>0</v>
      </c>
      <c r="AB37" s="7">
        <f t="shared" ref="AB37:AB43" si="136">D37</f>
        <v>0</v>
      </c>
      <c r="AC37" s="7">
        <f t="shared" ref="AC37:AC43" si="137">AB37*AR37</f>
        <v>0</v>
      </c>
      <c r="AD37" s="7">
        <f>F37</f>
        <v>0</v>
      </c>
      <c r="AE37" s="7">
        <f t="shared" ref="AE37:AE43" si="138">AD37*AS37</f>
        <v>0</v>
      </c>
      <c r="AF37" s="7">
        <f>H37</f>
        <v>0</v>
      </c>
      <c r="AG37" s="7">
        <f t="shared" ref="AG37:AG43" si="139">AF37*AT37</f>
        <v>0</v>
      </c>
      <c r="AH37" s="7">
        <f>J37</f>
        <v>0</v>
      </c>
      <c r="AI37" s="7">
        <f t="shared" ref="AI37:AI43" si="140">AH37*AU37</f>
        <v>0</v>
      </c>
      <c r="AJ37" s="7">
        <f>AC37+AE37+AG37+AI37</f>
        <v>0</v>
      </c>
      <c r="AK37" s="6" t="e">
        <f>AJ37/AA37</f>
        <v>#DIV/0!</v>
      </c>
      <c r="AL37" s="70" t="str">
        <f>N37</f>
        <v>TOP2</v>
      </c>
      <c r="AM37" s="7">
        <f>O37</f>
        <v>170</v>
      </c>
      <c r="AN37" s="6">
        <f>P37</f>
        <v>0</v>
      </c>
      <c r="AO37" s="76" t="e">
        <f>(AJ37+BH37)/AN37</f>
        <v>#DIV/0!</v>
      </c>
      <c r="AP37" s="2"/>
      <c r="AR37" s="107">
        <v>1700</v>
      </c>
      <c r="AS37" s="107">
        <v>2200</v>
      </c>
      <c r="AT37" s="107">
        <v>2200</v>
      </c>
      <c r="AU37" s="107">
        <v>1400</v>
      </c>
      <c r="AV37" s="107"/>
      <c r="AW37" s="75" t="s">
        <v>5</v>
      </c>
      <c r="AX37" s="48">
        <f>B37</f>
        <v>20</v>
      </c>
      <c r="AY37" s="57">
        <f>C37</f>
        <v>0</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20</v>
      </c>
      <c r="BX37" s="119">
        <v>652</v>
      </c>
      <c r="BY37" s="178">
        <v>1948200</v>
      </c>
      <c r="BZ37" s="178">
        <f t="shared" ref="BZ37:BZ43" si="145">BY37/BX37</f>
        <v>2988.0368098159511</v>
      </c>
      <c r="CA37" s="178">
        <v>1023950</v>
      </c>
      <c r="CB37" s="179">
        <f t="shared" ref="CB37:CB43" si="146">CA37/BX37</f>
        <v>1570.4754601226994</v>
      </c>
      <c r="CC37" s="179">
        <v>91960</v>
      </c>
      <c r="CD37" s="179">
        <v>5940</v>
      </c>
      <c r="CE37" s="180">
        <f>BY37+CA37+CC37+CD37</f>
        <v>3070050</v>
      </c>
      <c r="CF37" s="181">
        <f>CE37/BX37</f>
        <v>4708.6656441717787</v>
      </c>
      <c r="CG37" s="291">
        <v>145</v>
      </c>
      <c r="CH37" s="291">
        <v>55</v>
      </c>
      <c r="CI37" s="291">
        <v>30</v>
      </c>
      <c r="CJ37" s="291">
        <f>SUM(CG37:CI37)</f>
        <v>230</v>
      </c>
      <c r="CK37" s="182">
        <f t="shared" ref="CK37:CK44" si="147">CE37/CJ37</f>
        <v>13348.04347826087</v>
      </c>
      <c r="CM37" s="321">
        <v>23.5</v>
      </c>
      <c r="CN37" s="321">
        <v>30.8</v>
      </c>
      <c r="CO37" s="556">
        <v>1</v>
      </c>
      <c r="CP37" s="579">
        <v>3</v>
      </c>
      <c r="CQ37" s="579">
        <v>3</v>
      </c>
      <c r="CR37" s="356">
        <f>SUM(CO37:CQ37)/3</f>
        <v>2.3333333333333335</v>
      </c>
      <c r="CT37" s="355" t="s">
        <v>180</v>
      </c>
      <c r="CU37" s="3"/>
      <c r="CV37" s="354">
        <v>5</v>
      </c>
      <c r="DA37" s="326">
        <v>22.3</v>
      </c>
      <c r="DB37" s="326">
        <v>34.700000000000003</v>
      </c>
      <c r="DC37" s="579">
        <v>3</v>
      </c>
      <c r="DD37" s="579">
        <v>3</v>
      </c>
      <c r="DE37" s="579">
        <v>3</v>
      </c>
      <c r="DF37" s="356">
        <f>SUM(DC37:DE37)/3</f>
        <v>3</v>
      </c>
      <c r="DH37" s="355" t="s">
        <v>180</v>
      </c>
      <c r="DI37" s="3"/>
      <c r="DJ37" s="354">
        <v>5</v>
      </c>
    </row>
    <row r="38" spans="1:118" ht="23.5" customHeight="1">
      <c r="A38" s="75" t="s">
        <v>6</v>
      </c>
      <c r="B38" s="68">
        <v>21</v>
      </c>
      <c r="C38" s="57">
        <f t="shared" si="129"/>
        <v>0</v>
      </c>
      <c r="D38" s="54"/>
      <c r="E38" s="7">
        <f t="shared" si="130"/>
        <v>0</v>
      </c>
      <c r="F38" s="54"/>
      <c r="G38" s="7">
        <f t="shared" si="131"/>
        <v>0</v>
      </c>
      <c r="H38" s="54"/>
      <c r="I38" s="6">
        <f t="shared" si="132"/>
        <v>0</v>
      </c>
      <c r="J38" s="54"/>
      <c r="K38" s="6">
        <f t="shared" si="133"/>
        <v>0</v>
      </c>
      <c r="L38" s="6">
        <f t="shared" ref="L38:L43" si="148">E38+G38+I38+K38</f>
        <v>0</v>
      </c>
      <c r="M38" s="6" t="e">
        <f t="shared" ref="M38:M43" si="149">L38/C38</f>
        <v>#DIV/0!</v>
      </c>
      <c r="N38" s="70" t="s">
        <v>96</v>
      </c>
      <c r="O38" s="54">
        <v>150</v>
      </c>
      <c r="P38" s="54"/>
      <c r="Q38" s="76" t="e">
        <f t="shared" ref="Q38:Q44" si="150">L38/P38</f>
        <v>#DIV/0!</v>
      </c>
      <c r="R38" s="2"/>
      <c r="T38" s="107">
        <v>3300</v>
      </c>
      <c r="U38" s="107">
        <v>3800</v>
      </c>
      <c r="V38" s="107">
        <v>4800</v>
      </c>
      <c r="W38" s="107">
        <v>2000</v>
      </c>
      <c r="X38" s="107"/>
      <c r="Y38" s="77" t="s">
        <v>6</v>
      </c>
      <c r="Z38" s="48">
        <f t="shared" si="134"/>
        <v>21</v>
      </c>
      <c r="AA38" s="57">
        <f t="shared" si="135"/>
        <v>0</v>
      </c>
      <c r="AB38" s="7">
        <f t="shared" si="136"/>
        <v>0</v>
      </c>
      <c r="AC38" s="7">
        <f t="shared" si="137"/>
        <v>0</v>
      </c>
      <c r="AD38" s="7">
        <f t="shared" ref="AD38:AD43" si="151">F38</f>
        <v>0</v>
      </c>
      <c r="AE38" s="7">
        <f t="shared" si="138"/>
        <v>0</v>
      </c>
      <c r="AF38" s="7">
        <f t="shared" ref="AF38:AF43" si="152">H38</f>
        <v>0</v>
      </c>
      <c r="AG38" s="7">
        <f t="shared" si="139"/>
        <v>0</v>
      </c>
      <c r="AH38" s="7">
        <f t="shared" ref="AH38:AH43" si="153">J38</f>
        <v>0</v>
      </c>
      <c r="AI38" s="7">
        <f t="shared" si="140"/>
        <v>0</v>
      </c>
      <c r="AJ38" s="7">
        <f t="shared" ref="AJ38:AJ43" si="154">AC38+AE38+AG38+AI38</f>
        <v>0</v>
      </c>
      <c r="AK38" s="6" t="e">
        <f t="shared" ref="AK38:AK43" si="155">AJ38/AA38</f>
        <v>#DIV/0!</v>
      </c>
      <c r="AL38" s="70" t="str">
        <f t="shared" ref="AL38:AN43" si="156">N38</f>
        <v>ON2</v>
      </c>
      <c r="AM38" s="7">
        <f t="shared" si="156"/>
        <v>150</v>
      </c>
      <c r="AN38" s="6">
        <f t="shared" si="156"/>
        <v>0</v>
      </c>
      <c r="AO38" s="76" t="e">
        <f t="shared" ref="AO38:AO43" si="157">(AJ38+BH38)/AN38</f>
        <v>#DIV/0!</v>
      </c>
      <c r="AP38" s="2"/>
      <c r="AR38" s="107">
        <v>1700</v>
      </c>
      <c r="AS38" s="107">
        <v>2200</v>
      </c>
      <c r="AT38" s="107">
        <v>2200</v>
      </c>
      <c r="AU38" s="107">
        <v>1400</v>
      </c>
      <c r="AV38" s="107"/>
      <c r="AW38" s="77" t="s">
        <v>6</v>
      </c>
      <c r="AX38" s="48">
        <f t="shared" ref="AX38:AY44" si="158">B38</f>
        <v>21</v>
      </c>
      <c r="AY38" s="57">
        <f t="shared" si="158"/>
        <v>0</v>
      </c>
      <c r="AZ38" s="54">
        <v>22</v>
      </c>
      <c r="BA38" s="7">
        <f t="shared" si="141"/>
        <v>0</v>
      </c>
      <c r="BB38" s="54">
        <v>10</v>
      </c>
      <c r="BC38" s="7">
        <f t="shared" si="142"/>
        <v>0</v>
      </c>
      <c r="BD38" s="54">
        <v>6</v>
      </c>
      <c r="BE38" s="6">
        <f t="shared" si="143"/>
        <v>0</v>
      </c>
      <c r="BF38" s="54"/>
      <c r="BG38" s="6">
        <f t="shared" si="144"/>
        <v>0</v>
      </c>
      <c r="BH38" s="6">
        <f t="shared" ref="BH38:BI44" si="159">L38</f>
        <v>0</v>
      </c>
      <c r="BI38" s="6" t="e">
        <f t="shared" si="159"/>
        <v>#DIV/0!</v>
      </c>
      <c r="BJ38" s="6">
        <f t="shared" ref="BJ38:BK44" si="160">AJ38</f>
        <v>0</v>
      </c>
      <c r="BK38" s="7" t="e">
        <f t="shared" si="160"/>
        <v>#DIV/0!</v>
      </c>
      <c r="BL38" s="101">
        <f t="shared" ref="BL38:BM43" si="161">BH38+BJ38</f>
        <v>0</v>
      </c>
      <c r="BM38" s="90" t="e">
        <f t="shared" si="161"/>
        <v>#DIV/0!</v>
      </c>
      <c r="BN38" s="90"/>
      <c r="BO38" s="76" t="e">
        <f t="shared" ref="BO38:BO44" si="162">Q38+AO38</f>
        <v>#DIV/0!</v>
      </c>
      <c r="BP38" s="2"/>
      <c r="BR38" s="55"/>
      <c r="BS38" s="55"/>
      <c r="BT38" s="55"/>
      <c r="BU38" s="55"/>
      <c r="BV38" s="575" t="s">
        <v>6</v>
      </c>
      <c r="BW38" s="805">
        <f t="shared" ref="BW38:BW43" si="163">AX38</f>
        <v>21</v>
      </c>
      <c r="BX38" s="119">
        <v>543</v>
      </c>
      <c r="BY38" s="178">
        <v>1507550</v>
      </c>
      <c r="BZ38" s="178">
        <f t="shared" si="145"/>
        <v>2776.3351749539593</v>
      </c>
      <c r="CA38" s="178">
        <v>817700</v>
      </c>
      <c r="CB38" s="179">
        <f t="shared" si="146"/>
        <v>1505.8931860036832</v>
      </c>
      <c r="CC38" s="179">
        <v>21010</v>
      </c>
      <c r="CD38" s="179"/>
      <c r="CE38" s="180">
        <f t="shared" ref="CE38:CE43" si="164">BY38+CA38+CC38+CD38</f>
        <v>2346260</v>
      </c>
      <c r="CF38" s="181">
        <f t="shared" ref="CF38:CF43" si="165">CE38/BX38</f>
        <v>4320.9208103130759</v>
      </c>
      <c r="CG38" s="291">
        <v>137.75</v>
      </c>
      <c r="CH38" s="291">
        <v>55</v>
      </c>
      <c r="CI38" s="291">
        <v>53.5</v>
      </c>
      <c r="CJ38" s="291">
        <f t="shared" ref="CJ38:CJ43" si="166">SUM(CG38:CI38)</f>
        <v>246.25</v>
      </c>
      <c r="CK38" s="182">
        <f t="shared" si="147"/>
        <v>9527.9593908629449</v>
      </c>
      <c r="CM38" s="321">
        <v>25.6</v>
      </c>
      <c r="CN38" s="321">
        <v>32.9</v>
      </c>
      <c r="CO38" s="578">
        <v>5</v>
      </c>
      <c r="CP38" s="579">
        <v>3</v>
      </c>
      <c r="CQ38" s="578">
        <v>5</v>
      </c>
      <c r="CR38" s="356">
        <f t="shared" ref="CR38:CR43" si="167">SUM(CO38:CQ38)/3</f>
        <v>4.333333333333333</v>
      </c>
      <c r="CT38" s="42" t="s">
        <v>181</v>
      </c>
      <c r="CV38" s="1">
        <v>4</v>
      </c>
      <c r="DA38" s="326">
        <v>23.9</v>
      </c>
      <c r="DB38" s="326">
        <v>34.700000000000003</v>
      </c>
      <c r="DC38" s="579">
        <v>3</v>
      </c>
      <c r="DD38" s="579">
        <v>3</v>
      </c>
      <c r="DE38" s="579">
        <v>3</v>
      </c>
      <c r="DF38" s="356">
        <f t="shared" ref="DF38:DF43" si="168">SUM(DC38:DE38)/3</f>
        <v>3</v>
      </c>
      <c r="DH38" s="42" t="s">
        <v>181</v>
      </c>
      <c r="DJ38" s="1">
        <v>4</v>
      </c>
    </row>
    <row r="39" spans="1:118" ht="23.5" customHeight="1">
      <c r="A39" s="77" t="s">
        <v>7</v>
      </c>
      <c r="B39" s="68">
        <v>22</v>
      </c>
      <c r="C39" s="57">
        <f t="shared" si="129"/>
        <v>0</v>
      </c>
      <c r="D39" s="54"/>
      <c r="E39" s="7">
        <f t="shared" si="130"/>
        <v>0</v>
      </c>
      <c r="F39" s="54"/>
      <c r="G39" s="7">
        <f t="shared" si="131"/>
        <v>0</v>
      </c>
      <c r="H39" s="54"/>
      <c r="I39" s="6">
        <f t="shared" si="132"/>
        <v>0</v>
      </c>
      <c r="J39" s="54"/>
      <c r="K39" s="6">
        <f t="shared" si="133"/>
        <v>0</v>
      </c>
      <c r="L39" s="6">
        <f t="shared" si="148"/>
        <v>0</v>
      </c>
      <c r="M39" s="6" t="e">
        <f t="shared" si="149"/>
        <v>#DIV/0!</v>
      </c>
      <c r="N39" s="70" t="s">
        <v>96</v>
      </c>
      <c r="O39" s="54">
        <v>150</v>
      </c>
      <c r="P39" s="54"/>
      <c r="Q39" s="76" t="e">
        <f t="shared" si="150"/>
        <v>#DIV/0!</v>
      </c>
      <c r="R39" s="2"/>
      <c r="T39" s="107">
        <v>3300</v>
      </c>
      <c r="U39" s="107">
        <v>3800</v>
      </c>
      <c r="V39" s="107">
        <v>4800</v>
      </c>
      <c r="W39" s="107">
        <v>2000</v>
      </c>
      <c r="X39" s="107"/>
      <c r="Y39" s="77" t="s">
        <v>7</v>
      </c>
      <c r="Z39" s="48">
        <f t="shared" si="134"/>
        <v>22</v>
      </c>
      <c r="AA39" s="57">
        <f t="shared" si="135"/>
        <v>0</v>
      </c>
      <c r="AB39" s="7">
        <f t="shared" si="136"/>
        <v>0</v>
      </c>
      <c r="AC39" s="7">
        <f t="shared" si="137"/>
        <v>0</v>
      </c>
      <c r="AD39" s="7">
        <f t="shared" si="151"/>
        <v>0</v>
      </c>
      <c r="AE39" s="7">
        <f t="shared" si="138"/>
        <v>0</v>
      </c>
      <c r="AF39" s="7">
        <f t="shared" si="152"/>
        <v>0</v>
      </c>
      <c r="AG39" s="7">
        <f t="shared" si="139"/>
        <v>0</v>
      </c>
      <c r="AH39" s="7">
        <f t="shared" si="153"/>
        <v>0</v>
      </c>
      <c r="AI39" s="7">
        <f t="shared" si="140"/>
        <v>0</v>
      </c>
      <c r="AJ39" s="7">
        <f t="shared" si="154"/>
        <v>0</v>
      </c>
      <c r="AK39" s="6" t="e">
        <f t="shared" si="155"/>
        <v>#DIV/0!</v>
      </c>
      <c r="AL39" s="70" t="str">
        <f t="shared" si="156"/>
        <v>ON2</v>
      </c>
      <c r="AM39" s="7">
        <f t="shared" si="156"/>
        <v>150</v>
      </c>
      <c r="AN39" s="6">
        <f t="shared" si="156"/>
        <v>0</v>
      </c>
      <c r="AO39" s="76" t="e">
        <f t="shared" si="157"/>
        <v>#DIV/0!</v>
      </c>
      <c r="AP39" s="2"/>
      <c r="AR39" s="107">
        <v>1700</v>
      </c>
      <c r="AS39" s="107">
        <v>2200</v>
      </c>
      <c r="AT39" s="107">
        <v>2200</v>
      </c>
      <c r="AU39" s="107">
        <v>1400</v>
      </c>
      <c r="AV39" s="107"/>
      <c r="AW39" s="77" t="s">
        <v>7</v>
      </c>
      <c r="AX39" s="48">
        <f t="shared" si="158"/>
        <v>22</v>
      </c>
      <c r="AY39" s="57">
        <f t="shared" si="158"/>
        <v>0</v>
      </c>
      <c r="AZ39" s="54">
        <v>22</v>
      </c>
      <c r="BA39" s="7">
        <f t="shared" si="141"/>
        <v>0</v>
      </c>
      <c r="BB39" s="54">
        <v>10</v>
      </c>
      <c r="BC39" s="7">
        <f t="shared" si="142"/>
        <v>0</v>
      </c>
      <c r="BD39" s="54">
        <v>6</v>
      </c>
      <c r="BE39" s="6">
        <f t="shared" si="143"/>
        <v>0</v>
      </c>
      <c r="BF39" s="54"/>
      <c r="BG39" s="6">
        <f t="shared" si="144"/>
        <v>0</v>
      </c>
      <c r="BH39" s="6">
        <f t="shared" si="159"/>
        <v>0</v>
      </c>
      <c r="BI39" s="6" t="e">
        <f t="shared" si="159"/>
        <v>#DIV/0!</v>
      </c>
      <c r="BJ39" s="6">
        <f t="shared" si="160"/>
        <v>0</v>
      </c>
      <c r="BK39" s="7" t="e">
        <f t="shared" si="160"/>
        <v>#DIV/0!</v>
      </c>
      <c r="BL39" s="101">
        <f t="shared" si="161"/>
        <v>0</v>
      </c>
      <c r="BM39" s="90" t="e">
        <f t="shared" si="161"/>
        <v>#DIV/0!</v>
      </c>
      <c r="BN39" s="90"/>
      <c r="BO39" s="76" t="e">
        <f t="shared" si="162"/>
        <v>#DIV/0!</v>
      </c>
      <c r="BP39" s="2"/>
      <c r="BR39" s="55"/>
      <c r="BS39" s="55"/>
      <c r="BT39" s="55"/>
      <c r="BU39" s="55"/>
      <c r="BV39" s="173" t="s">
        <v>7</v>
      </c>
      <c r="BW39" s="190">
        <f t="shared" si="163"/>
        <v>22</v>
      </c>
      <c r="BX39" s="119">
        <v>339</v>
      </c>
      <c r="BY39" s="178">
        <f>1130680+3000</f>
        <v>1133680</v>
      </c>
      <c r="BZ39" s="178">
        <f t="shared" si="145"/>
        <v>3344.1887905604722</v>
      </c>
      <c r="CA39" s="178">
        <v>543050</v>
      </c>
      <c r="CB39" s="179">
        <f t="shared" si="146"/>
        <v>1601.9174041297936</v>
      </c>
      <c r="CC39" s="179">
        <v>51150</v>
      </c>
      <c r="CD39" s="179"/>
      <c r="CE39" s="180">
        <f t="shared" si="164"/>
        <v>1727880</v>
      </c>
      <c r="CF39" s="181">
        <f t="shared" si="165"/>
        <v>5096.9911504424781</v>
      </c>
      <c r="CG39" s="291">
        <v>110.5</v>
      </c>
      <c r="CH39" s="291">
        <v>27</v>
      </c>
      <c r="CI39" s="291">
        <v>33.75</v>
      </c>
      <c r="CJ39" s="291">
        <f t="shared" si="166"/>
        <v>171.25</v>
      </c>
      <c r="CK39" s="182">
        <f t="shared" si="147"/>
        <v>10089.810218978102</v>
      </c>
      <c r="CM39" s="321">
        <v>25.4</v>
      </c>
      <c r="CN39" s="321">
        <v>33.5</v>
      </c>
      <c r="CO39" s="579">
        <v>3</v>
      </c>
      <c r="CP39" s="579">
        <v>3</v>
      </c>
      <c r="CQ39" s="579">
        <v>3</v>
      </c>
      <c r="CR39" s="356">
        <f t="shared" si="167"/>
        <v>3</v>
      </c>
      <c r="CT39" s="42" t="s">
        <v>185</v>
      </c>
      <c r="CV39" s="1">
        <v>3</v>
      </c>
      <c r="DA39" s="326">
        <v>26.1</v>
      </c>
      <c r="DB39" s="326">
        <v>31.4</v>
      </c>
      <c r="DC39" s="579">
        <v>3</v>
      </c>
      <c r="DD39" s="556">
        <v>1</v>
      </c>
      <c r="DE39" s="579">
        <v>3</v>
      </c>
      <c r="DF39" s="356">
        <f t="shared" si="168"/>
        <v>2.3333333333333335</v>
      </c>
      <c r="DH39" s="42" t="s">
        <v>185</v>
      </c>
      <c r="DJ39" s="1">
        <v>3</v>
      </c>
    </row>
    <row r="40" spans="1:118" ht="23.5" customHeight="1">
      <c r="A40" s="77" t="s">
        <v>8</v>
      </c>
      <c r="B40" s="68">
        <v>23</v>
      </c>
      <c r="C40" s="57">
        <f t="shared" si="129"/>
        <v>0</v>
      </c>
      <c r="D40" s="54"/>
      <c r="E40" s="7">
        <f t="shared" si="130"/>
        <v>0</v>
      </c>
      <c r="F40" s="54"/>
      <c r="G40" s="7">
        <f t="shared" si="131"/>
        <v>0</v>
      </c>
      <c r="H40" s="54"/>
      <c r="I40" s="6">
        <f t="shared" si="132"/>
        <v>0</v>
      </c>
      <c r="J40" s="54"/>
      <c r="K40" s="6">
        <f t="shared" si="133"/>
        <v>0</v>
      </c>
      <c r="L40" s="6">
        <f t="shared" si="148"/>
        <v>0</v>
      </c>
      <c r="M40" s="6" t="e">
        <f t="shared" si="149"/>
        <v>#DIV/0!</v>
      </c>
      <c r="N40" s="70" t="s">
        <v>95</v>
      </c>
      <c r="O40" s="54">
        <v>150</v>
      </c>
      <c r="P40" s="54"/>
      <c r="Q40" s="76" t="e">
        <f t="shared" si="150"/>
        <v>#DIV/0!</v>
      </c>
      <c r="R40" s="2"/>
      <c r="T40" s="107">
        <v>3300</v>
      </c>
      <c r="U40" s="107">
        <v>3800</v>
      </c>
      <c r="V40" s="107">
        <v>4800</v>
      </c>
      <c r="W40" s="107">
        <v>2000</v>
      </c>
      <c r="X40" s="107"/>
      <c r="Y40" s="77" t="s">
        <v>8</v>
      </c>
      <c r="Z40" s="48">
        <f t="shared" si="134"/>
        <v>23</v>
      </c>
      <c r="AA40" s="57">
        <f t="shared" si="135"/>
        <v>0</v>
      </c>
      <c r="AB40" s="7">
        <f t="shared" si="136"/>
        <v>0</v>
      </c>
      <c r="AC40" s="7">
        <f t="shared" si="137"/>
        <v>0</v>
      </c>
      <c r="AD40" s="7">
        <f t="shared" si="151"/>
        <v>0</v>
      </c>
      <c r="AE40" s="7">
        <f t="shared" si="138"/>
        <v>0</v>
      </c>
      <c r="AF40" s="7">
        <f t="shared" si="152"/>
        <v>0</v>
      </c>
      <c r="AG40" s="7">
        <f t="shared" si="139"/>
        <v>0</v>
      </c>
      <c r="AH40" s="7">
        <f t="shared" si="153"/>
        <v>0</v>
      </c>
      <c r="AI40" s="7">
        <f t="shared" si="140"/>
        <v>0</v>
      </c>
      <c r="AJ40" s="7">
        <f t="shared" si="154"/>
        <v>0</v>
      </c>
      <c r="AK40" s="6" t="e">
        <f t="shared" si="155"/>
        <v>#DIV/0!</v>
      </c>
      <c r="AL40" s="70" t="str">
        <f t="shared" si="156"/>
        <v>ON2</v>
      </c>
      <c r="AM40" s="7">
        <f t="shared" si="156"/>
        <v>150</v>
      </c>
      <c r="AN40" s="6">
        <f t="shared" si="156"/>
        <v>0</v>
      </c>
      <c r="AO40" s="76" t="e">
        <f t="shared" si="157"/>
        <v>#DIV/0!</v>
      </c>
      <c r="AP40" s="2"/>
      <c r="AR40" s="107">
        <v>1700</v>
      </c>
      <c r="AS40" s="107">
        <v>2200</v>
      </c>
      <c r="AT40" s="107">
        <v>2200</v>
      </c>
      <c r="AU40" s="107">
        <v>1400</v>
      </c>
      <c r="AV40" s="107"/>
      <c r="AW40" s="77" t="s">
        <v>8</v>
      </c>
      <c r="AX40" s="48">
        <f t="shared" si="158"/>
        <v>23</v>
      </c>
      <c r="AY40" s="57">
        <f t="shared" si="158"/>
        <v>0</v>
      </c>
      <c r="AZ40" s="54">
        <v>10</v>
      </c>
      <c r="BA40" s="7">
        <f t="shared" si="141"/>
        <v>0</v>
      </c>
      <c r="BB40" s="54">
        <v>24</v>
      </c>
      <c r="BC40" s="7">
        <f t="shared" si="142"/>
        <v>0</v>
      </c>
      <c r="BD40" s="54">
        <v>12</v>
      </c>
      <c r="BE40" s="6">
        <f t="shared" si="143"/>
        <v>0</v>
      </c>
      <c r="BF40" s="54"/>
      <c r="BG40" s="6">
        <f t="shared" si="144"/>
        <v>0</v>
      </c>
      <c r="BH40" s="6">
        <f t="shared" si="159"/>
        <v>0</v>
      </c>
      <c r="BI40" s="6" t="e">
        <f t="shared" si="159"/>
        <v>#DIV/0!</v>
      </c>
      <c r="BJ40" s="6">
        <f t="shared" si="160"/>
        <v>0</v>
      </c>
      <c r="BK40" s="7" t="e">
        <f t="shared" si="160"/>
        <v>#DIV/0!</v>
      </c>
      <c r="BL40" s="101">
        <f t="shared" si="161"/>
        <v>0</v>
      </c>
      <c r="BM40" s="90" t="e">
        <f t="shared" si="161"/>
        <v>#DIV/0!</v>
      </c>
      <c r="BN40" s="90"/>
      <c r="BO40" s="76" t="e">
        <f t="shared" si="162"/>
        <v>#DIV/0!</v>
      </c>
      <c r="BP40" s="2"/>
      <c r="BR40" s="55"/>
      <c r="BS40" s="55"/>
      <c r="BT40" s="55"/>
      <c r="BU40" s="55"/>
      <c r="BV40" s="173" t="s">
        <v>8</v>
      </c>
      <c r="BW40" s="601">
        <f t="shared" si="163"/>
        <v>23</v>
      </c>
      <c r="BX40" s="119">
        <v>525</v>
      </c>
      <c r="BY40" s="178">
        <v>1494850</v>
      </c>
      <c r="BZ40" s="178">
        <f t="shared" si="145"/>
        <v>2847.3333333333335</v>
      </c>
      <c r="CA40" s="178">
        <v>826550</v>
      </c>
      <c r="CB40" s="179">
        <f t="shared" si="146"/>
        <v>1574.3809523809523</v>
      </c>
      <c r="CC40" s="179">
        <v>26510</v>
      </c>
      <c r="CD40" s="179">
        <v>2970</v>
      </c>
      <c r="CE40" s="180">
        <f t="shared" si="164"/>
        <v>2350880</v>
      </c>
      <c r="CF40" s="181">
        <f t="shared" si="165"/>
        <v>4477.8666666666668</v>
      </c>
      <c r="CG40" s="291">
        <v>105.75</v>
      </c>
      <c r="CH40" s="291">
        <v>27.75</v>
      </c>
      <c r="CI40" s="291">
        <v>50.58</v>
      </c>
      <c r="CJ40" s="291">
        <f t="shared" si="166"/>
        <v>184.07999999999998</v>
      </c>
      <c r="CK40" s="182">
        <f t="shared" si="147"/>
        <v>12770.969143850501</v>
      </c>
      <c r="CM40" s="321">
        <v>24.9</v>
      </c>
      <c r="CN40" s="321">
        <v>34.9</v>
      </c>
      <c r="CO40" s="578">
        <v>5</v>
      </c>
      <c r="CP40" s="579">
        <v>3</v>
      </c>
      <c r="CQ40" s="579">
        <v>3</v>
      </c>
      <c r="CR40" s="356">
        <f t="shared" si="167"/>
        <v>3.6666666666666665</v>
      </c>
      <c r="CT40" s="42" t="s">
        <v>177</v>
      </c>
      <c r="CV40" s="1">
        <v>2</v>
      </c>
      <c r="DA40" s="326">
        <v>24.2</v>
      </c>
      <c r="DB40" s="326">
        <v>27.8</v>
      </c>
      <c r="DC40" s="556">
        <v>1</v>
      </c>
      <c r="DD40" s="579">
        <v>3</v>
      </c>
      <c r="DE40" s="579">
        <v>3</v>
      </c>
      <c r="DF40" s="356">
        <f t="shared" si="168"/>
        <v>2.3333333333333335</v>
      </c>
      <c r="DH40" s="42" t="s">
        <v>177</v>
      </c>
      <c r="DJ40" s="1">
        <v>2</v>
      </c>
    </row>
    <row r="41" spans="1:118" ht="23.5" customHeight="1">
      <c r="A41" s="77" t="s">
        <v>9</v>
      </c>
      <c r="B41" s="68">
        <v>24</v>
      </c>
      <c r="C41" s="57">
        <f t="shared" si="129"/>
        <v>0</v>
      </c>
      <c r="D41" s="54"/>
      <c r="E41" s="7">
        <f t="shared" si="130"/>
        <v>0</v>
      </c>
      <c r="F41" s="54"/>
      <c r="G41" s="7">
        <f t="shared" si="131"/>
        <v>0</v>
      </c>
      <c r="H41" s="54"/>
      <c r="I41" s="6">
        <f t="shared" si="132"/>
        <v>0</v>
      </c>
      <c r="J41" s="54"/>
      <c r="K41" s="6">
        <f t="shared" si="133"/>
        <v>0</v>
      </c>
      <c r="L41" s="6">
        <f t="shared" si="148"/>
        <v>0</v>
      </c>
      <c r="M41" s="6" t="e">
        <f t="shared" si="149"/>
        <v>#DIV/0!</v>
      </c>
      <c r="N41" s="70" t="s">
        <v>95</v>
      </c>
      <c r="O41" s="54">
        <v>150</v>
      </c>
      <c r="P41" s="54"/>
      <c r="Q41" s="76" t="e">
        <f t="shared" si="150"/>
        <v>#DIV/0!</v>
      </c>
      <c r="R41" s="2"/>
      <c r="T41" s="107">
        <v>3300</v>
      </c>
      <c r="U41" s="107">
        <v>3800</v>
      </c>
      <c r="V41" s="107">
        <v>4800</v>
      </c>
      <c r="W41" s="107">
        <v>2000</v>
      </c>
      <c r="X41" s="107"/>
      <c r="Y41" s="77" t="s">
        <v>9</v>
      </c>
      <c r="Z41" s="48">
        <f t="shared" si="134"/>
        <v>24</v>
      </c>
      <c r="AA41" s="57">
        <f t="shared" si="135"/>
        <v>0</v>
      </c>
      <c r="AB41" s="7">
        <f t="shared" si="136"/>
        <v>0</v>
      </c>
      <c r="AC41" s="7">
        <f t="shared" si="137"/>
        <v>0</v>
      </c>
      <c r="AD41" s="7">
        <f t="shared" si="151"/>
        <v>0</v>
      </c>
      <c r="AE41" s="7">
        <f t="shared" si="138"/>
        <v>0</v>
      </c>
      <c r="AF41" s="7">
        <f t="shared" si="152"/>
        <v>0</v>
      </c>
      <c r="AG41" s="7">
        <f t="shared" si="139"/>
        <v>0</v>
      </c>
      <c r="AH41" s="7">
        <f t="shared" si="153"/>
        <v>0</v>
      </c>
      <c r="AI41" s="7">
        <f t="shared" si="140"/>
        <v>0</v>
      </c>
      <c r="AJ41" s="7">
        <f t="shared" si="154"/>
        <v>0</v>
      </c>
      <c r="AK41" s="6" t="e">
        <f t="shared" si="155"/>
        <v>#DIV/0!</v>
      </c>
      <c r="AL41" s="70" t="str">
        <f t="shared" si="156"/>
        <v>ON2</v>
      </c>
      <c r="AM41" s="7">
        <f t="shared" si="156"/>
        <v>150</v>
      </c>
      <c r="AN41" s="6">
        <f t="shared" si="156"/>
        <v>0</v>
      </c>
      <c r="AO41" s="76" t="e">
        <f t="shared" si="157"/>
        <v>#DIV/0!</v>
      </c>
      <c r="AP41" s="2"/>
      <c r="AR41" s="107">
        <v>1700</v>
      </c>
      <c r="AS41" s="107">
        <v>2200</v>
      </c>
      <c r="AT41" s="107">
        <v>2200</v>
      </c>
      <c r="AU41" s="107">
        <v>1400</v>
      </c>
      <c r="AV41" s="107"/>
      <c r="AW41" s="77" t="s">
        <v>9</v>
      </c>
      <c r="AX41" s="48">
        <f t="shared" si="158"/>
        <v>24</v>
      </c>
      <c r="AY41" s="57">
        <f t="shared" si="158"/>
        <v>0</v>
      </c>
      <c r="AZ41" s="54">
        <v>10</v>
      </c>
      <c r="BA41" s="7">
        <f t="shared" si="141"/>
        <v>0</v>
      </c>
      <c r="BB41" s="54">
        <v>24</v>
      </c>
      <c r="BC41" s="7">
        <f t="shared" si="142"/>
        <v>0</v>
      </c>
      <c r="BD41" s="54">
        <v>12</v>
      </c>
      <c r="BE41" s="6">
        <f t="shared" si="143"/>
        <v>0</v>
      </c>
      <c r="BF41" s="54"/>
      <c r="BG41" s="6">
        <f t="shared" si="144"/>
        <v>0</v>
      </c>
      <c r="BH41" s="6">
        <f t="shared" si="159"/>
        <v>0</v>
      </c>
      <c r="BI41" s="6" t="e">
        <f t="shared" si="159"/>
        <v>#DIV/0!</v>
      </c>
      <c r="BJ41" s="6">
        <f t="shared" si="160"/>
        <v>0</v>
      </c>
      <c r="BK41" s="7" t="e">
        <f t="shared" si="160"/>
        <v>#DIV/0!</v>
      </c>
      <c r="BL41" s="101">
        <f t="shared" si="161"/>
        <v>0</v>
      </c>
      <c r="BM41" s="90" t="e">
        <f t="shared" si="161"/>
        <v>#DIV/0!</v>
      </c>
      <c r="BN41" s="90"/>
      <c r="BO41" s="76" t="e">
        <f t="shared" si="162"/>
        <v>#DIV/0!</v>
      </c>
      <c r="BP41" s="2"/>
      <c r="BR41" s="55"/>
      <c r="BS41" s="55"/>
      <c r="BT41" s="55"/>
      <c r="BU41" s="55"/>
      <c r="BV41" s="173" t="s">
        <v>9</v>
      </c>
      <c r="BW41" s="190">
        <f t="shared" si="163"/>
        <v>24</v>
      </c>
      <c r="BX41" s="119">
        <v>452</v>
      </c>
      <c r="BY41" s="178">
        <v>1258850</v>
      </c>
      <c r="BZ41" s="178">
        <f t="shared" si="145"/>
        <v>2785.0663716814161</v>
      </c>
      <c r="CA41" s="178">
        <v>645700</v>
      </c>
      <c r="CB41" s="179">
        <f t="shared" si="146"/>
        <v>1428.5398230088495</v>
      </c>
      <c r="CC41" s="179">
        <v>37400</v>
      </c>
      <c r="CD41" s="179"/>
      <c r="CE41" s="180">
        <f t="shared" si="164"/>
        <v>1941950</v>
      </c>
      <c r="CF41" s="181">
        <f t="shared" si="165"/>
        <v>4296.3495575221241</v>
      </c>
      <c r="CG41" s="291">
        <v>106.5</v>
      </c>
      <c r="CH41" s="291">
        <v>33</v>
      </c>
      <c r="CI41" s="291">
        <v>26.25</v>
      </c>
      <c r="CJ41" s="291">
        <f t="shared" si="166"/>
        <v>165.75</v>
      </c>
      <c r="CK41" s="182">
        <f t="shared" si="147"/>
        <v>11716.138763197587</v>
      </c>
      <c r="CM41" s="321">
        <v>23.9</v>
      </c>
      <c r="CN41" s="321">
        <v>35.299999999999997</v>
      </c>
      <c r="CO41" s="578">
        <v>5</v>
      </c>
      <c r="CP41" s="578">
        <v>5</v>
      </c>
      <c r="CQ41" s="578">
        <v>5</v>
      </c>
      <c r="CR41" s="356">
        <f t="shared" si="167"/>
        <v>5</v>
      </c>
      <c r="CT41" s="42" t="s">
        <v>178</v>
      </c>
      <c r="CV41" s="1">
        <v>1</v>
      </c>
      <c r="DA41" s="326">
        <v>20.6</v>
      </c>
      <c r="DB41" s="326">
        <v>26.8</v>
      </c>
      <c r="DC41" s="579">
        <v>3</v>
      </c>
      <c r="DD41" s="578">
        <v>5</v>
      </c>
      <c r="DE41" s="579">
        <v>3</v>
      </c>
      <c r="DF41" s="356">
        <f t="shared" si="168"/>
        <v>3.6666666666666665</v>
      </c>
      <c r="DH41" s="42" t="s">
        <v>178</v>
      </c>
      <c r="DJ41" s="1">
        <v>1</v>
      </c>
    </row>
    <row r="42" spans="1:118" ht="23.5" customHeight="1">
      <c r="A42" s="77" t="s">
        <v>10</v>
      </c>
      <c r="B42" s="68">
        <v>25</v>
      </c>
      <c r="C42" s="57">
        <f t="shared" si="129"/>
        <v>0</v>
      </c>
      <c r="D42" s="54"/>
      <c r="E42" s="7">
        <f t="shared" si="130"/>
        <v>0</v>
      </c>
      <c r="F42" s="54"/>
      <c r="G42" s="7">
        <f t="shared" si="131"/>
        <v>0</v>
      </c>
      <c r="H42" s="54"/>
      <c r="I42" s="6">
        <f t="shared" si="132"/>
        <v>0</v>
      </c>
      <c r="J42" s="54"/>
      <c r="K42" s="6">
        <f t="shared" si="133"/>
        <v>0</v>
      </c>
      <c r="L42" s="6">
        <f t="shared" si="148"/>
        <v>0</v>
      </c>
      <c r="M42" s="6" t="e">
        <f t="shared" si="149"/>
        <v>#DIV/0!</v>
      </c>
      <c r="N42" s="70" t="s">
        <v>94</v>
      </c>
      <c r="O42" s="54">
        <v>160</v>
      </c>
      <c r="P42" s="54"/>
      <c r="Q42" s="76" t="e">
        <f t="shared" si="150"/>
        <v>#DIV/0!</v>
      </c>
      <c r="R42" s="2"/>
      <c r="T42" s="107">
        <v>3300</v>
      </c>
      <c r="U42" s="107">
        <v>3800</v>
      </c>
      <c r="V42" s="107">
        <v>4800</v>
      </c>
      <c r="W42" s="107">
        <v>2000</v>
      </c>
      <c r="X42" s="107"/>
      <c r="Y42" s="77" t="s">
        <v>10</v>
      </c>
      <c r="Z42" s="48">
        <f t="shared" si="134"/>
        <v>25</v>
      </c>
      <c r="AA42" s="57">
        <f t="shared" si="135"/>
        <v>0</v>
      </c>
      <c r="AB42" s="7">
        <f t="shared" si="136"/>
        <v>0</v>
      </c>
      <c r="AC42" s="7">
        <f t="shared" si="137"/>
        <v>0</v>
      </c>
      <c r="AD42" s="7">
        <f t="shared" si="151"/>
        <v>0</v>
      </c>
      <c r="AE42" s="7">
        <f t="shared" si="138"/>
        <v>0</v>
      </c>
      <c r="AF42" s="7">
        <f t="shared" si="152"/>
        <v>0</v>
      </c>
      <c r="AG42" s="7">
        <f t="shared" si="139"/>
        <v>0</v>
      </c>
      <c r="AH42" s="7">
        <f t="shared" si="153"/>
        <v>0</v>
      </c>
      <c r="AI42" s="7">
        <f t="shared" si="140"/>
        <v>0</v>
      </c>
      <c r="AJ42" s="7">
        <f t="shared" si="154"/>
        <v>0</v>
      </c>
      <c r="AK42" s="6" t="e">
        <f t="shared" si="155"/>
        <v>#DIV/0!</v>
      </c>
      <c r="AL42" s="70" t="str">
        <f t="shared" si="156"/>
        <v>ON1</v>
      </c>
      <c r="AM42" s="7">
        <f t="shared" si="156"/>
        <v>160</v>
      </c>
      <c r="AN42" s="6">
        <f t="shared" si="156"/>
        <v>0</v>
      </c>
      <c r="AO42" s="76" t="e">
        <f t="shared" si="157"/>
        <v>#DIV/0!</v>
      </c>
      <c r="AP42" s="2"/>
      <c r="AR42" s="107">
        <v>1700</v>
      </c>
      <c r="AS42" s="107">
        <v>2200</v>
      </c>
      <c r="AT42" s="107">
        <v>2200</v>
      </c>
      <c r="AU42" s="107">
        <v>1400</v>
      </c>
      <c r="AV42" s="107"/>
      <c r="AW42" s="77" t="s">
        <v>10</v>
      </c>
      <c r="AX42" s="48">
        <f t="shared" si="158"/>
        <v>25</v>
      </c>
      <c r="AY42" s="57">
        <f t="shared" si="158"/>
        <v>0</v>
      </c>
      <c r="AZ42" s="54">
        <v>10</v>
      </c>
      <c r="BA42" s="7">
        <f t="shared" si="141"/>
        <v>0</v>
      </c>
      <c r="BB42" s="54">
        <v>24</v>
      </c>
      <c r="BC42" s="7">
        <f t="shared" si="142"/>
        <v>0</v>
      </c>
      <c r="BD42" s="54">
        <v>12</v>
      </c>
      <c r="BE42" s="6">
        <f t="shared" si="143"/>
        <v>0</v>
      </c>
      <c r="BF42" s="54"/>
      <c r="BG42" s="6">
        <f t="shared" si="144"/>
        <v>0</v>
      </c>
      <c r="BH42" s="6">
        <f t="shared" si="159"/>
        <v>0</v>
      </c>
      <c r="BI42" s="6" t="e">
        <f t="shared" si="159"/>
        <v>#DIV/0!</v>
      </c>
      <c r="BJ42" s="6">
        <f t="shared" si="160"/>
        <v>0</v>
      </c>
      <c r="BK42" s="7" t="e">
        <f t="shared" si="160"/>
        <v>#DIV/0!</v>
      </c>
      <c r="BL42" s="101">
        <f t="shared" si="161"/>
        <v>0</v>
      </c>
      <c r="BM42" s="90" t="e">
        <f t="shared" si="161"/>
        <v>#DIV/0!</v>
      </c>
      <c r="BN42" s="90"/>
      <c r="BO42" s="76" t="e">
        <f t="shared" si="162"/>
        <v>#DIV/0!</v>
      </c>
      <c r="BP42" s="2"/>
      <c r="BR42" s="55"/>
      <c r="BS42" s="55"/>
      <c r="BT42" s="55"/>
      <c r="BU42" s="55"/>
      <c r="BV42" s="173" t="s">
        <v>10</v>
      </c>
      <c r="BW42" s="190">
        <f t="shared" si="163"/>
        <v>25</v>
      </c>
      <c r="BX42" s="119">
        <v>640</v>
      </c>
      <c r="BY42" s="178">
        <v>1800100</v>
      </c>
      <c r="BZ42" s="178">
        <f t="shared" si="145"/>
        <v>2812.65625</v>
      </c>
      <c r="CA42" s="178">
        <v>995350</v>
      </c>
      <c r="CB42" s="179">
        <f t="shared" si="146"/>
        <v>1555.234375</v>
      </c>
      <c r="CC42" s="179">
        <v>68750</v>
      </c>
      <c r="CD42" s="179"/>
      <c r="CE42" s="180">
        <f t="shared" si="164"/>
        <v>2864200</v>
      </c>
      <c r="CF42" s="181">
        <f t="shared" si="165"/>
        <v>4475.3125</v>
      </c>
      <c r="CG42" s="291">
        <v>119</v>
      </c>
      <c r="CH42" s="291">
        <v>38.5</v>
      </c>
      <c r="CI42" s="291">
        <v>87.61</v>
      </c>
      <c r="CJ42" s="291">
        <f t="shared" si="166"/>
        <v>245.11</v>
      </c>
      <c r="CK42" s="182">
        <f t="shared" si="147"/>
        <v>11685.365754151197</v>
      </c>
      <c r="CM42" s="322">
        <v>23.6</v>
      </c>
      <c r="CN42" s="321">
        <v>35.700000000000003</v>
      </c>
      <c r="CO42" s="578">
        <v>5</v>
      </c>
      <c r="CP42" s="579">
        <v>3</v>
      </c>
      <c r="CQ42" s="579">
        <v>3</v>
      </c>
      <c r="CR42" s="356">
        <f t="shared" si="167"/>
        <v>3.6666666666666665</v>
      </c>
      <c r="CT42" s="42" t="s">
        <v>183</v>
      </c>
      <c r="CV42" s="1">
        <v>0</v>
      </c>
      <c r="DA42" s="326">
        <v>20.6</v>
      </c>
      <c r="DB42" s="326">
        <v>28.9</v>
      </c>
      <c r="DC42" s="579">
        <v>3</v>
      </c>
      <c r="DD42" s="579">
        <v>3</v>
      </c>
      <c r="DE42" s="579">
        <v>3</v>
      </c>
      <c r="DF42" s="356">
        <f t="shared" si="168"/>
        <v>3</v>
      </c>
      <c r="DH42" s="42" t="s">
        <v>183</v>
      </c>
      <c r="DJ42" s="1">
        <v>0</v>
      </c>
    </row>
    <row r="43" spans="1:118" ht="23.5" customHeight="1" thickBot="1">
      <c r="A43" s="78" t="s">
        <v>11</v>
      </c>
      <c r="B43" s="68">
        <v>26</v>
      </c>
      <c r="C43" s="57">
        <f t="shared" si="129"/>
        <v>0</v>
      </c>
      <c r="D43" s="54"/>
      <c r="E43" s="7">
        <f t="shared" si="130"/>
        <v>0</v>
      </c>
      <c r="F43" s="54"/>
      <c r="G43" s="7">
        <f t="shared" si="131"/>
        <v>0</v>
      </c>
      <c r="H43" s="54"/>
      <c r="I43" s="6">
        <f t="shared" si="132"/>
        <v>0</v>
      </c>
      <c r="J43" s="54"/>
      <c r="K43" s="6">
        <f t="shared" si="133"/>
        <v>0</v>
      </c>
      <c r="L43" s="6">
        <f t="shared" si="148"/>
        <v>0</v>
      </c>
      <c r="M43" s="6" t="e">
        <f t="shared" si="149"/>
        <v>#DIV/0!</v>
      </c>
      <c r="N43" s="70" t="s">
        <v>92</v>
      </c>
      <c r="O43" s="54">
        <v>180</v>
      </c>
      <c r="P43" s="54"/>
      <c r="Q43" s="76" t="e">
        <f t="shared" si="150"/>
        <v>#DIV/0!</v>
      </c>
      <c r="R43" s="2"/>
      <c r="T43" s="107">
        <v>3300</v>
      </c>
      <c r="U43" s="107">
        <v>3800</v>
      </c>
      <c r="V43" s="107">
        <v>4800</v>
      </c>
      <c r="W43" s="107">
        <v>2000</v>
      </c>
      <c r="X43" s="107"/>
      <c r="Y43" s="78" t="s">
        <v>11</v>
      </c>
      <c r="Z43" s="48">
        <f t="shared" si="134"/>
        <v>26</v>
      </c>
      <c r="AA43" s="57">
        <f t="shared" si="135"/>
        <v>0</v>
      </c>
      <c r="AB43" s="7">
        <f t="shared" si="136"/>
        <v>0</v>
      </c>
      <c r="AC43" s="7">
        <f t="shared" si="137"/>
        <v>0</v>
      </c>
      <c r="AD43" s="7">
        <f t="shared" si="151"/>
        <v>0</v>
      </c>
      <c r="AE43" s="7">
        <f t="shared" si="138"/>
        <v>0</v>
      </c>
      <c r="AF43" s="7">
        <f t="shared" si="152"/>
        <v>0</v>
      </c>
      <c r="AG43" s="7">
        <f t="shared" si="139"/>
        <v>0</v>
      </c>
      <c r="AH43" s="7">
        <f t="shared" si="153"/>
        <v>0</v>
      </c>
      <c r="AI43" s="7">
        <f t="shared" si="140"/>
        <v>0</v>
      </c>
      <c r="AJ43" s="7">
        <f t="shared" si="154"/>
        <v>0</v>
      </c>
      <c r="AK43" s="6" t="e">
        <f t="shared" si="155"/>
        <v>#DIV/0!</v>
      </c>
      <c r="AL43" s="70" t="str">
        <f t="shared" si="156"/>
        <v>TOP1</v>
      </c>
      <c r="AM43" s="7">
        <f t="shared" si="156"/>
        <v>180</v>
      </c>
      <c r="AN43" s="6">
        <f t="shared" si="156"/>
        <v>0</v>
      </c>
      <c r="AO43" s="76" t="e">
        <f t="shared" si="157"/>
        <v>#DIV/0!</v>
      </c>
      <c r="AP43" s="2"/>
      <c r="AR43" s="107">
        <v>1700</v>
      </c>
      <c r="AS43" s="107">
        <v>2200</v>
      </c>
      <c r="AT43" s="107">
        <v>2200</v>
      </c>
      <c r="AU43" s="107">
        <v>1400</v>
      </c>
      <c r="AV43" s="107"/>
      <c r="AW43" s="78" t="s">
        <v>11</v>
      </c>
      <c r="AX43" s="48">
        <f t="shared" si="158"/>
        <v>26</v>
      </c>
      <c r="AY43" s="57">
        <f t="shared" si="158"/>
        <v>0</v>
      </c>
      <c r="AZ43" s="54">
        <v>10</v>
      </c>
      <c r="BA43" s="7">
        <f t="shared" si="141"/>
        <v>0</v>
      </c>
      <c r="BB43" s="54">
        <v>28</v>
      </c>
      <c r="BC43" s="7">
        <f t="shared" si="142"/>
        <v>0</v>
      </c>
      <c r="BD43" s="54">
        <v>12</v>
      </c>
      <c r="BE43" s="6">
        <f t="shared" si="143"/>
        <v>0</v>
      </c>
      <c r="BF43" s="54"/>
      <c r="BG43" s="6">
        <f t="shared" si="144"/>
        <v>0</v>
      </c>
      <c r="BH43" s="6">
        <f t="shared" si="159"/>
        <v>0</v>
      </c>
      <c r="BI43" s="6" t="e">
        <f t="shared" si="159"/>
        <v>#DIV/0!</v>
      </c>
      <c r="BJ43" s="6">
        <f t="shared" si="160"/>
        <v>0</v>
      </c>
      <c r="BK43" s="7" t="e">
        <f t="shared" si="160"/>
        <v>#DIV/0!</v>
      </c>
      <c r="BL43" s="101">
        <f t="shared" si="161"/>
        <v>0</v>
      </c>
      <c r="BM43" s="90" t="e">
        <f t="shared" si="161"/>
        <v>#DIV/0!</v>
      </c>
      <c r="BN43" s="90"/>
      <c r="BO43" s="76" t="e">
        <f t="shared" si="162"/>
        <v>#DIV/0!</v>
      </c>
      <c r="BP43" s="2"/>
      <c r="BR43" s="55"/>
      <c r="BS43" s="55"/>
      <c r="BT43" s="55"/>
      <c r="BU43" s="55"/>
      <c r="BV43" s="183" t="s">
        <v>11</v>
      </c>
      <c r="BW43" s="190">
        <f t="shared" si="163"/>
        <v>26</v>
      </c>
      <c r="BX43" s="119">
        <v>730</v>
      </c>
      <c r="BY43" s="178">
        <v>2280000</v>
      </c>
      <c r="BZ43" s="178">
        <f t="shared" si="145"/>
        <v>3123.2876712328766</v>
      </c>
      <c r="CA43" s="178">
        <v>1219700</v>
      </c>
      <c r="CB43" s="179">
        <f t="shared" si="146"/>
        <v>1670.8219178082193</v>
      </c>
      <c r="CC43" s="179">
        <v>95810</v>
      </c>
      <c r="CD43" s="179">
        <v>5940</v>
      </c>
      <c r="CE43" s="180">
        <f t="shared" si="164"/>
        <v>3601450</v>
      </c>
      <c r="CF43" s="181">
        <f t="shared" si="165"/>
        <v>4933.4931506849316</v>
      </c>
      <c r="CG43" s="291">
        <v>147</v>
      </c>
      <c r="CH43" s="291">
        <v>30.75</v>
      </c>
      <c r="CI43" s="291">
        <v>61</v>
      </c>
      <c r="CJ43" s="291">
        <f t="shared" si="166"/>
        <v>238.75</v>
      </c>
      <c r="CK43" s="182">
        <f t="shared" si="147"/>
        <v>15084.607329842933</v>
      </c>
      <c r="CM43" s="323">
        <v>23.7</v>
      </c>
      <c r="CN43" s="324">
        <v>27.6</v>
      </c>
      <c r="CO43" s="579">
        <v>3</v>
      </c>
      <c r="CP43" s="556">
        <v>1</v>
      </c>
      <c r="CQ43" s="579">
        <v>3</v>
      </c>
      <c r="CR43" s="357">
        <f t="shared" si="167"/>
        <v>2.3333333333333335</v>
      </c>
      <c r="CT43" s="1" t="s">
        <v>186</v>
      </c>
      <c r="DA43" s="327">
        <v>20.7</v>
      </c>
      <c r="DB43" s="327">
        <v>25.7</v>
      </c>
      <c r="DC43" s="580">
        <v>3</v>
      </c>
      <c r="DD43" s="579">
        <v>3</v>
      </c>
      <c r="DE43" s="556">
        <v>1</v>
      </c>
      <c r="DF43" s="357">
        <f t="shared" si="168"/>
        <v>2.3333333333333335</v>
      </c>
      <c r="DH43" s="1" t="s">
        <v>186</v>
      </c>
    </row>
    <row r="44" spans="1:118" s="340" customFormat="1" ht="34" customHeight="1" thickTop="1" thickBot="1">
      <c r="A44" s="1423" t="s">
        <v>16</v>
      </c>
      <c r="B44" s="1424"/>
      <c r="C44" s="336">
        <f>SUM(C37:C43)</f>
        <v>0</v>
      </c>
      <c r="D44" s="336">
        <f>SUM(D37:D43)</f>
        <v>0</v>
      </c>
      <c r="E44" s="336">
        <f t="shared" ref="E44:J44" si="169">SUM(E37:E43)</f>
        <v>0</v>
      </c>
      <c r="F44" s="336">
        <f t="shared" si="169"/>
        <v>0</v>
      </c>
      <c r="G44" s="336">
        <f t="shared" si="169"/>
        <v>0</v>
      </c>
      <c r="H44" s="336">
        <f t="shared" si="169"/>
        <v>0</v>
      </c>
      <c r="I44" s="336">
        <f t="shared" si="169"/>
        <v>0</v>
      </c>
      <c r="J44" s="336">
        <f t="shared" si="169"/>
        <v>0</v>
      </c>
      <c r="K44" s="336">
        <f>SUM(K37:K43)</f>
        <v>0</v>
      </c>
      <c r="L44" s="336">
        <f>SUM(L37:L43)</f>
        <v>0</v>
      </c>
      <c r="M44" s="336" t="e">
        <f>L44/C44</f>
        <v>#DIV/0!</v>
      </c>
      <c r="N44" s="337"/>
      <c r="O44" s="336">
        <f>SUM(O37:O43)</f>
        <v>1110</v>
      </c>
      <c r="P44" s="336">
        <f>SUM(P37:P43)</f>
        <v>0</v>
      </c>
      <c r="Q44" s="338" t="e">
        <f t="shared" si="150"/>
        <v>#DIV/0!</v>
      </c>
      <c r="R44" s="339"/>
      <c r="T44" s="340" t="s">
        <v>48</v>
      </c>
      <c r="U44" s="339" t="e">
        <f>C44/W44</f>
        <v>#DIV/0!</v>
      </c>
      <c r="V44" s="341" t="s">
        <v>49</v>
      </c>
      <c r="W44" s="342">
        <v>0</v>
      </c>
      <c r="Y44" s="1423" t="s">
        <v>16</v>
      </c>
      <c r="Z44" s="1424"/>
      <c r="AA44" s="343">
        <f>SUM(AA37:AA43)</f>
        <v>0</v>
      </c>
      <c r="AB44" s="343">
        <f>SUM(AB37:AB43)</f>
        <v>0</v>
      </c>
      <c r="AC44" s="343">
        <f t="shared" ref="AC44:AH44" si="170">SUM(AC37:AC43)</f>
        <v>0</v>
      </c>
      <c r="AD44" s="343">
        <f t="shared" si="170"/>
        <v>0</v>
      </c>
      <c r="AE44" s="343">
        <f t="shared" si="170"/>
        <v>0</v>
      </c>
      <c r="AF44" s="343">
        <f t="shared" si="170"/>
        <v>0</v>
      </c>
      <c r="AG44" s="343">
        <f t="shared" si="170"/>
        <v>0</v>
      </c>
      <c r="AH44" s="343">
        <f t="shared" si="170"/>
        <v>0</v>
      </c>
      <c r="AI44" s="343">
        <f>SUM(AI37:AI43)</f>
        <v>0</v>
      </c>
      <c r="AJ44" s="343">
        <f>SUM(AJ37:AJ43)</f>
        <v>0</v>
      </c>
      <c r="AK44" s="336" t="e">
        <f>AJ44/AA44</f>
        <v>#DIV/0!</v>
      </c>
      <c r="AL44" s="86"/>
      <c r="AM44" s="61">
        <f>SUM(AM37:AM43)</f>
        <v>1110</v>
      </c>
      <c r="AN44" s="61">
        <f>SUM(AN37:AN43)</f>
        <v>0</v>
      </c>
      <c r="AO44" s="76" t="e">
        <f>(AJ44+BH44)/AN44</f>
        <v>#DIV/0!</v>
      </c>
      <c r="AP44" s="339"/>
      <c r="AR44" s="340" t="s">
        <v>48</v>
      </c>
      <c r="AS44" s="339" t="e">
        <f>AA44/AU44</f>
        <v>#DIV/0!</v>
      </c>
      <c r="AT44" s="341" t="s">
        <v>49</v>
      </c>
      <c r="AU44" s="340">
        <f>W44</f>
        <v>0</v>
      </c>
      <c r="AW44" s="1423" t="s">
        <v>16</v>
      </c>
      <c r="AX44" s="1424"/>
      <c r="AY44" s="343">
        <f t="shared" si="158"/>
        <v>0</v>
      </c>
      <c r="AZ44" s="336">
        <f>SUM(AZ37:AZ43)</f>
        <v>84</v>
      </c>
      <c r="BA44" s="336">
        <f t="shared" ref="BA44:BF44" si="171">SUM(BA37:BA43)</f>
        <v>0</v>
      </c>
      <c r="BB44" s="336">
        <f t="shared" si="171"/>
        <v>120</v>
      </c>
      <c r="BC44" s="336">
        <f t="shared" si="171"/>
        <v>0</v>
      </c>
      <c r="BD44" s="336">
        <f t="shared" si="171"/>
        <v>60</v>
      </c>
      <c r="BE44" s="336">
        <f t="shared" si="171"/>
        <v>0</v>
      </c>
      <c r="BF44" s="336">
        <f t="shared" si="171"/>
        <v>0</v>
      </c>
      <c r="BG44" s="336">
        <f>SUM(BG37:BG43)</f>
        <v>0</v>
      </c>
      <c r="BH44" s="344">
        <f t="shared" si="159"/>
        <v>0</v>
      </c>
      <c r="BI44" s="344" t="e">
        <f t="shared" si="159"/>
        <v>#DIV/0!</v>
      </c>
      <c r="BJ44" s="344">
        <f t="shared" si="160"/>
        <v>0</v>
      </c>
      <c r="BK44" s="345" t="e">
        <f t="shared" si="160"/>
        <v>#DIV/0!</v>
      </c>
      <c r="BL44" s="336">
        <f>SUM(BL37:BL43)</f>
        <v>0</v>
      </c>
      <c r="BM44" s="346" t="e">
        <f>BI44+BK44</f>
        <v>#DIV/0!</v>
      </c>
      <c r="BN44" s="347"/>
      <c r="BO44" s="338" t="e">
        <f t="shared" si="162"/>
        <v>#DIV/0!</v>
      </c>
      <c r="BP44" s="339"/>
      <c r="BR44" s="340" t="s">
        <v>48</v>
      </c>
      <c r="BS44" s="339" t="e">
        <f>AY44/BU44</f>
        <v>#DIV/0!</v>
      </c>
      <c r="BT44" s="341" t="s">
        <v>49</v>
      </c>
      <c r="BU44" s="340">
        <f>W44</f>
        <v>0</v>
      </c>
      <c r="BV44" s="1423" t="s">
        <v>16</v>
      </c>
      <c r="BW44" s="1424"/>
      <c r="BX44" s="101">
        <f>SUM(BX37:BX43)</f>
        <v>3881</v>
      </c>
      <c r="BY44" s="101">
        <f>SUM(BY37:BY43)</f>
        <v>11423230</v>
      </c>
      <c r="BZ44" s="101">
        <f>BY44/BX44</f>
        <v>2943.3728420510179</v>
      </c>
      <c r="CA44" s="101">
        <f>SUM(CA37:CA43)</f>
        <v>6072000</v>
      </c>
      <c r="CB44" s="371">
        <f>CA44/BX44</f>
        <v>1564.5452203040454</v>
      </c>
      <c r="CC44" s="371">
        <f>SUM(CC37:CC43)</f>
        <v>392590</v>
      </c>
      <c r="CD44" s="371">
        <f>SUM(CD37:CD43)</f>
        <v>14850</v>
      </c>
      <c r="CE44" s="180">
        <f>BY44+CA44+CC44+CD44</f>
        <v>17902670</v>
      </c>
      <c r="CF44" s="347">
        <f>CE44/BX44</f>
        <v>4612.9013140943052</v>
      </c>
      <c r="CG44" s="348">
        <f>SUM(CG37:CG43)</f>
        <v>871.5</v>
      </c>
      <c r="CH44" s="348">
        <f>SUM(CH37:CH43)</f>
        <v>267</v>
      </c>
      <c r="CI44" s="348">
        <f>SUM(CI37:CI43)</f>
        <v>342.69</v>
      </c>
      <c r="CJ44" s="538">
        <f>SUM(CJ37:CJ43)</f>
        <v>1481.19</v>
      </c>
      <c r="CK44" s="338">
        <f t="shared" si="147"/>
        <v>12086.68030434988</v>
      </c>
      <c r="CL44" s="340">
        <v>7</v>
      </c>
      <c r="CM44" s="386">
        <f>SUM(CM37:CM43)/CL44</f>
        <v>24.37142857142857</v>
      </c>
      <c r="CN44" s="387">
        <f>SUM(CN37:CN43)/CL44</f>
        <v>32.957142857142848</v>
      </c>
      <c r="CO44" s="403">
        <f>SUM(CO37:CO43)/CL44</f>
        <v>3.8571428571428572</v>
      </c>
      <c r="CP44" s="403">
        <f>SUM(CP37:CP43)/CL44</f>
        <v>3</v>
      </c>
      <c r="CQ44" s="403">
        <f>SUM(CQ37:CQ43)/CL44</f>
        <v>3.5714285714285716</v>
      </c>
      <c r="CR44" s="404">
        <f>SUM(CO44:CQ44)/3</f>
        <v>3.4761904761904763</v>
      </c>
      <c r="CS44" s="341" t="s">
        <v>196</v>
      </c>
      <c r="CT44" s="1541">
        <f>CE44/CL44</f>
        <v>2557524.2857142859</v>
      </c>
      <c r="CU44" s="1542"/>
      <c r="CV44" s="1542"/>
      <c r="CW44" s="1542"/>
      <c r="CX44" s="1543"/>
      <c r="CY44" s="368" t="s">
        <v>197</v>
      </c>
      <c r="CZ44" s="340">
        <v>7</v>
      </c>
      <c r="DA44" s="386">
        <f>SUM(DA37:DA43)/CZ44</f>
        <v>22.62857142857143</v>
      </c>
      <c r="DB44" s="387">
        <f>SUM(DB37:DB43)/CZ44</f>
        <v>30.000000000000004</v>
      </c>
      <c r="DC44" s="403">
        <f>SUM(DC37:DC43)/CZ44</f>
        <v>2.7142857142857144</v>
      </c>
      <c r="DD44" s="403">
        <f>SUM(DD37:DD43)/CZ44</f>
        <v>3</v>
      </c>
      <c r="DE44" s="403">
        <f>SUM(DE37:DE43)/CZ44</f>
        <v>2.7142857142857144</v>
      </c>
      <c r="DF44" s="404">
        <f>SUM(DC44:DE44)/3</f>
        <v>2.8095238095238098</v>
      </c>
      <c r="DG44" s="341" t="s">
        <v>195</v>
      </c>
      <c r="DH44" s="1544">
        <v>1995835.7142857143</v>
      </c>
      <c r="DI44" s="1545"/>
      <c r="DJ44" s="1545"/>
      <c r="DK44" s="1545"/>
      <c r="DL44" s="1546"/>
      <c r="DM44" s="368" t="s">
        <v>197</v>
      </c>
    </row>
    <row r="45" spans="1:118"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A45" s="1420" t="str">
        <f>CM45</f>
        <v>5th week</v>
      </c>
      <c r="DB45" s="1420"/>
      <c r="DC45" s="1420"/>
      <c r="DD45" s="1420"/>
      <c r="DE45" s="1420"/>
      <c r="DF45" s="1420"/>
    </row>
    <row r="46" spans="1:118"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A46" s="331" t="s">
        <v>172</v>
      </c>
      <c r="DB46" s="332" t="s">
        <v>173</v>
      </c>
      <c r="DC46" s="65" t="s">
        <v>174</v>
      </c>
      <c r="DD46" s="65" t="s">
        <v>175</v>
      </c>
      <c r="DE46" s="65" t="s">
        <v>176</v>
      </c>
      <c r="DF46" s="333" t="s">
        <v>184</v>
      </c>
      <c r="DH46" s="1" t="s">
        <v>179</v>
      </c>
      <c r="DJ46" s="46" t="s">
        <v>182</v>
      </c>
    </row>
    <row r="47" spans="1:118" ht="23.5" customHeight="1">
      <c r="A47" s="75" t="s">
        <v>5</v>
      </c>
      <c r="B47" s="68">
        <v>27</v>
      </c>
      <c r="C47" s="57">
        <f t="shared" ref="C47:C53" si="172">D47+F47+H47+J47</f>
        <v>0</v>
      </c>
      <c r="D47" s="54"/>
      <c r="E47" s="7">
        <f t="shared" ref="E47:E53" si="173">D47*T47</f>
        <v>0</v>
      </c>
      <c r="F47" s="54"/>
      <c r="G47" s="7">
        <f t="shared" ref="G47:G53" si="174">F47*U47</f>
        <v>0</v>
      </c>
      <c r="H47" s="54"/>
      <c r="I47" s="6">
        <f t="shared" ref="I47:I53" si="175">H47*V47</f>
        <v>0</v>
      </c>
      <c r="J47" s="54"/>
      <c r="K47" s="6">
        <f t="shared" ref="K47:K53" si="176">J47*W47</f>
        <v>0</v>
      </c>
      <c r="L47" s="6">
        <f>E47+G47+I47+K47</f>
        <v>0</v>
      </c>
      <c r="M47" s="6" t="e">
        <f>L47/C47</f>
        <v>#DIV/0!</v>
      </c>
      <c r="N47" s="70" t="s">
        <v>93</v>
      </c>
      <c r="O47" s="54">
        <v>170</v>
      </c>
      <c r="P47" s="54"/>
      <c r="Q47" s="76" t="e">
        <f>L47/P47</f>
        <v>#DIV/0!</v>
      </c>
      <c r="R47" s="2"/>
      <c r="T47" s="107">
        <v>3300</v>
      </c>
      <c r="U47" s="107">
        <v>3800</v>
      </c>
      <c r="V47" s="107">
        <v>4800</v>
      </c>
      <c r="W47" s="107">
        <v>2000</v>
      </c>
      <c r="X47" s="107"/>
      <c r="Y47" s="75" t="s">
        <v>5</v>
      </c>
      <c r="Z47" s="48">
        <f t="shared" ref="Z47:Z53" si="177">B47</f>
        <v>27</v>
      </c>
      <c r="AA47" s="57">
        <f t="shared" ref="AA47:AA53" si="178">AB47+AD47+AF47+AH47</f>
        <v>0</v>
      </c>
      <c r="AB47" s="7">
        <f t="shared" ref="AB47:AB53" si="179">D47</f>
        <v>0</v>
      </c>
      <c r="AC47" s="7">
        <f t="shared" ref="AC47:AC53" si="180">AB47*AR47</f>
        <v>0</v>
      </c>
      <c r="AD47" s="7">
        <f>F47</f>
        <v>0</v>
      </c>
      <c r="AE47" s="7">
        <f t="shared" ref="AE47:AE53" si="181">AD47*AS47</f>
        <v>0</v>
      </c>
      <c r="AF47" s="7">
        <f>H47</f>
        <v>0</v>
      </c>
      <c r="AG47" s="7">
        <f t="shared" ref="AG47:AG53" si="182">AF47*AT47</f>
        <v>0</v>
      </c>
      <c r="AH47" s="7">
        <f>J47</f>
        <v>0</v>
      </c>
      <c r="AI47" s="7">
        <f t="shared" ref="AI47:AI53" si="183">AH47*AU47</f>
        <v>0</v>
      </c>
      <c r="AJ47" s="7">
        <f>AC47+AE47+AG47+AI47</f>
        <v>0</v>
      </c>
      <c r="AK47" s="6" t="e">
        <f>AJ47/AA47</f>
        <v>#DIV/0!</v>
      </c>
      <c r="AL47" s="70" t="str">
        <f>N47</f>
        <v>TOP2</v>
      </c>
      <c r="AM47" s="7">
        <f>O47</f>
        <v>170</v>
      </c>
      <c r="AN47" s="6">
        <f>P47</f>
        <v>0</v>
      </c>
      <c r="AO47" s="76" t="e">
        <f>(AJ47+BH47)/AN47</f>
        <v>#DIV/0!</v>
      </c>
      <c r="AP47" s="2"/>
      <c r="AR47" s="107">
        <v>1700</v>
      </c>
      <c r="AS47" s="107">
        <v>2200</v>
      </c>
      <c r="AT47" s="107">
        <v>2200</v>
      </c>
      <c r="AU47" s="107">
        <v>1400</v>
      </c>
      <c r="AV47" s="107"/>
      <c r="AW47" s="75" t="s">
        <v>5</v>
      </c>
      <c r="AX47" s="48">
        <f>B47</f>
        <v>27</v>
      </c>
      <c r="AY47" s="57">
        <f>C47</f>
        <v>0</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27</v>
      </c>
      <c r="BX47" s="119">
        <v>525</v>
      </c>
      <c r="BY47" s="178">
        <v>1536250</v>
      </c>
      <c r="BZ47" s="178">
        <f t="shared" ref="BZ47:BZ54" si="188">BY47/BX47</f>
        <v>2926.1904761904761</v>
      </c>
      <c r="CA47" s="178">
        <v>829450</v>
      </c>
      <c r="CB47" s="179">
        <f t="shared" ref="CB47:CB54" si="189">CA47/BX47</f>
        <v>1579.9047619047619</v>
      </c>
      <c r="CC47" s="179">
        <v>44110</v>
      </c>
      <c r="CD47" s="179"/>
      <c r="CE47" s="180">
        <f>BY47+CA47+CC47+CD47</f>
        <v>2409810</v>
      </c>
      <c r="CF47" s="181">
        <f>CE47/BX47</f>
        <v>4590.1142857142859</v>
      </c>
      <c r="CG47" s="291">
        <v>144.5</v>
      </c>
      <c r="CH47" s="291">
        <v>49.75</v>
      </c>
      <c r="CI47" s="291">
        <v>46.5</v>
      </c>
      <c r="CJ47" s="291">
        <f>SUM(CG47:CI47)</f>
        <v>240.75</v>
      </c>
      <c r="CK47" s="182">
        <f t="shared" ref="CK47:CK54" si="190">CE47/CJ47</f>
        <v>10009.595015576324</v>
      </c>
      <c r="CM47" s="321">
        <v>23.2</v>
      </c>
      <c r="CN47" s="321">
        <v>29.5</v>
      </c>
      <c r="CO47" s="579">
        <v>3</v>
      </c>
      <c r="CP47" s="579">
        <v>3</v>
      </c>
      <c r="CQ47" s="578">
        <v>5</v>
      </c>
      <c r="CR47" s="356">
        <f>SUM(CO47:CQ47)/3</f>
        <v>3.6666666666666665</v>
      </c>
      <c r="CT47" s="355" t="s">
        <v>180</v>
      </c>
      <c r="CU47" s="3"/>
      <c r="CV47" s="354">
        <v>5</v>
      </c>
      <c r="DA47" s="326">
        <v>20.7</v>
      </c>
      <c r="DB47" s="326">
        <v>27.4</v>
      </c>
      <c r="DC47" s="579">
        <v>3</v>
      </c>
      <c r="DD47" s="578">
        <v>5</v>
      </c>
      <c r="DE47" s="579">
        <v>3</v>
      </c>
      <c r="DF47" s="356">
        <f>SUM(DC47:DE47)/3</f>
        <v>3.6666666666666665</v>
      </c>
      <c r="DH47" s="355" t="s">
        <v>180</v>
      </c>
      <c r="DI47" s="3"/>
      <c r="DJ47" s="354">
        <v>5</v>
      </c>
    </row>
    <row r="48" spans="1:118" ht="23.5" customHeight="1">
      <c r="A48" s="77" t="s">
        <v>6</v>
      </c>
      <c r="B48" s="68">
        <v>28</v>
      </c>
      <c r="C48" s="57">
        <f t="shared" si="172"/>
        <v>0</v>
      </c>
      <c r="D48" s="54"/>
      <c r="E48" s="7">
        <f t="shared" si="173"/>
        <v>0</v>
      </c>
      <c r="F48" s="54"/>
      <c r="G48" s="7">
        <f t="shared" si="174"/>
        <v>0</v>
      </c>
      <c r="H48" s="54"/>
      <c r="I48" s="6">
        <f t="shared" si="175"/>
        <v>0</v>
      </c>
      <c r="J48" s="54"/>
      <c r="K48" s="6">
        <f t="shared" si="176"/>
        <v>0</v>
      </c>
      <c r="L48" s="6">
        <f t="shared" ref="L48:L53" si="191">E48+G48+I48+K48</f>
        <v>0</v>
      </c>
      <c r="M48" s="6" t="e">
        <f t="shared" ref="M48:M53" si="192">L48/C48</f>
        <v>#DIV/0!</v>
      </c>
      <c r="N48" s="70" t="s">
        <v>96</v>
      </c>
      <c r="O48" s="54">
        <v>150</v>
      </c>
      <c r="P48" s="54"/>
      <c r="Q48" s="76" t="e">
        <f t="shared" ref="Q48:Q54" si="193">L48/P48</f>
        <v>#DIV/0!</v>
      </c>
      <c r="R48" s="2"/>
      <c r="T48" s="107">
        <v>3300</v>
      </c>
      <c r="U48" s="107">
        <v>3800</v>
      </c>
      <c r="V48" s="107">
        <v>4800</v>
      </c>
      <c r="W48" s="107">
        <v>2000</v>
      </c>
      <c r="X48" s="107"/>
      <c r="Y48" s="77" t="s">
        <v>6</v>
      </c>
      <c r="Z48" s="48">
        <f t="shared" si="177"/>
        <v>28</v>
      </c>
      <c r="AA48" s="57">
        <f t="shared" si="178"/>
        <v>0</v>
      </c>
      <c r="AB48" s="7">
        <f t="shared" si="179"/>
        <v>0</v>
      </c>
      <c r="AC48" s="7">
        <f t="shared" si="180"/>
        <v>0</v>
      </c>
      <c r="AD48" s="7">
        <f t="shared" ref="AD48:AD53" si="194">F48</f>
        <v>0</v>
      </c>
      <c r="AE48" s="7">
        <f t="shared" si="181"/>
        <v>0</v>
      </c>
      <c r="AF48" s="7">
        <f t="shared" ref="AF48:AF53" si="195">H48</f>
        <v>0</v>
      </c>
      <c r="AG48" s="7">
        <f t="shared" si="182"/>
        <v>0</v>
      </c>
      <c r="AH48" s="7">
        <f t="shared" ref="AH48:AH53" si="196">J48</f>
        <v>0</v>
      </c>
      <c r="AI48" s="7">
        <f t="shared" si="183"/>
        <v>0</v>
      </c>
      <c r="AJ48" s="7">
        <f t="shared" ref="AJ48:AJ53" si="197">AC48+AE48+AG48+AI48</f>
        <v>0</v>
      </c>
      <c r="AK48" s="6" t="e">
        <f t="shared" ref="AK48:AK53" si="198">AJ48/AA48</f>
        <v>#DIV/0!</v>
      </c>
      <c r="AL48" s="70" t="str">
        <f t="shared" ref="AL48:AN53" si="199">N48</f>
        <v>ON2</v>
      </c>
      <c r="AM48" s="7">
        <f t="shared" si="199"/>
        <v>150</v>
      </c>
      <c r="AN48" s="6">
        <f t="shared" si="199"/>
        <v>0</v>
      </c>
      <c r="AO48" s="76" t="e">
        <f t="shared" ref="AO48:AO53" si="200">(AJ48+BH48)/AN48</f>
        <v>#DIV/0!</v>
      </c>
      <c r="AP48" s="2"/>
      <c r="AR48" s="107">
        <v>1700</v>
      </c>
      <c r="AS48" s="107">
        <v>2200</v>
      </c>
      <c r="AT48" s="107">
        <v>2200</v>
      </c>
      <c r="AU48" s="107">
        <v>1400</v>
      </c>
      <c r="AV48" s="107"/>
      <c r="AW48" s="77" t="s">
        <v>6</v>
      </c>
      <c r="AX48" s="48">
        <f t="shared" ref="AX48:AY54" si="201">B48</f>
        <v>28</v>
      </c>
      <c r="AY48" s="57">
        <f t="shared" si="201"/>
        <v>0</v>
      </c>
      <c r="AZ48" s="54">
        <v>22</v>
      </c>
      <c r="BA48" s="7">
        <f t="shared" si="184"/>
        <v>0</v>
      </c>
      <c r="BB48" s="54">
        <v>10</v>
      </c>
      <c r="BC48" s="7">
        <f t="shared" si="185"/>
        <v>0</v>
      </c>
      <c r="BD48" s="54">
        <v>6</v>
      </c>
      <c r="BE48" s="6">
        <f t="shared" si="186"/>
        <v>0</v>
      </c>
      <c r="BF48" s="54"/>
      <c r="BG48" s="6">
        <f t="shared" si="187"/>
        <v>0</v>
      </c>
      <c r="BH48" s="6">
        <f t="shared" ref="BH48:BI54" si="202">L48</f>
        <v>0</v>
      </c>
      <c r="BI48" s="6" t="e">
        <f t="shared" si="202"/>
        <v>#DIV/0!</v>
      </c>
      <c r="BJ48" s="6">
        <f t="shared" ref="BJ48:BK54" si="203">AJ48</f>
        <v>0</v>
      </c>
      <c r="BK48" s="7" t="e">
        <f t="shared" si="203"/>
        <v>#DIV/0!</v>
      </c>
      <c r="BL48" s="101">
        <f t="shared" ref="BL48:BM53" si="204">BH48+BJ48</f>
        <v>0</v>
      </c>
      <c r="BM48" s="90" t="e">
        <f t="shared" si="204"/>
        <v>#DIV/0!</v>
      </c>
      <c r="BN48" s="90"/>
      <c r="BO48" s="76" t="e">
        <f t="shared" ref="BO48:BO54" si="205">Q48+AO48</f>
        <v>#DIV/0!</v>
      </c>
      <c r="BP48" s="2"/>
      <c r="BR48" s="55"/>
      <c r="BS48" s="55"/>
      <c r="BT48" s="55"/>
      <c r="BU48" s="55"/>
      <c r="BV48" s="173" t="s">
        <v>6</v>
      </c>
      <c r="BW48" s="190">
        <f t="shared" ref="BW48:BW53" si="206">AX48</f>
        <v>28</v>
      </c>
      <c r="BX48" s="119">
        <v>305</v>
      </c>
      <c r="BY48" s="178">
        <v>842000</v>
      </c>
      <c r="BZ48" s="178">
        <f t="shared" si="188"/>
        <v>2760.655737704918</v>
      </c>
      <c r="CA48" s="178">
        <v>441750</v>
      </c>
      <c r="CB48" s="179">
        <f t="shared" si="189"/>
        <v>1448.360655737705</v>
      </c>
      <c r="CC48" s="179">
        <v>26840</v>
      </c>
      <c r="CD48" s="179"/>
      <c r="CE48" s="180">
        <f t="shared" ref="CE48:CE53" si="207">BY48+CA48+CC48+CD48</f>
        <v>1310590</v>
      </c>
      <c r="CF48" s="181">
        <f t="shared" ref="CF48:CF53" si="208">CE48/BX48</f>
        <v>4297.0163934426228</v>
      </c>
      <c r="CG48" s="291">
        <v>98</v>
      </c>
      <c r="CH48" s="291">
        <v>33</v>
      </c>
      <c r="CI48" s="291">
        <v>0</v>
      </c>
      <c r="CJ48" s="291">
        <f t="shared" ref="CJ48:CJ53" si="209">SUM(CG48:CI48)</f>
        <v>131</v>
      </c>
      <c r="CK48" s="182">
        <f t="shared" si="190"/>
        <v>10004.503816793893</v>
      </c>
      <c r="CM48" s="321">
        <v>23.9</v>
      </c>
      <c r="CN48" s="321">
        <v>27.6</v>
      </c>
      <c r="CO48" s="579">
        <v>3</v>
      </c>
      <c r="CP48" s="556">
        <v>1</v>
      </c>
      <c r="CQ48" s="579">
        <v>3</v>
      </c>
      <c r="CR48" s="356">
        <f t="shared" ref="CR48:CR53" si="210">SUM(CO48:CQ48)/3</f>
        <v>2.3333333333333335</v>
      </c>
      <c r="CT48" s="42" t="s">
        <v>181</v>
      </c>
      <c r="CV48" s="1">
        <v>4</v>
      </c>
      <c r="DA48" s="326">
        <v>21.9</v>
      </c>
      <c r="DB48" s="326">
        <v>24.1</v>
      </c>
      <c r="DC48" s="556">
        <v>1</v>
      </c>
      <c r="DD48" s="556">
        <v>1</v>
      </c>
      <c r="DE48" s="556">
        <v>1</v>
      </c>
      <c r="DF48" s="356">
        <f t="shared" ref="DF48:DF53" si="211">SUM(DC48:DE48)/3</f>
        <v>1</v>
      </c>
      <c r="DH48" s="42" t="s">
        <v>181</v>
      </c>
      <c r="DJ48" s="1">
        <v>4</v>
      </c>
    </row>
    <row r="49" spans="1:117" ht="23.5" customHeight="1">
      <c r="A49" s="77" t="s">
        <v>7</v>
      </c>
      <c r="B49" s="68">
        <v>29</v>
      </c>
      <c r="C49" s="57">
        <f t="shared" si="172"/>
        <v>0</v>
      </c>
      <c r="D49" s="54"/>
      <c r="E49" s="7">
        <f t="shared" si="173"/>
        <v>0</v>
      </c>
      <c r="F49" s="54"/>
      <c r="G49" s="7">
        <f t="shared" si="174"/>
        <v>0</v>
      </c>
      <c r="H49" s="54"/>
      <c r="I49" s="6">
        <f t="shared" si="175"/>
        <v>0</v>
      </c>
      <c r="J49" s="54"/>
      <c r="K49" s="6">
        <f t="shared" si="176"/>
        <v>0</v>
      </c>
      <c r="L49" s="6">
        <f t="shared" si="191"/>
        <v>0</v>
      </c>
      <c r="M49" s="6" t="e">
        <f t="shared" si="192"/>
        <v>#DIV/0!</v>
      </c>
      <c r="N49" s="70" t="s">
        <v>96</v>
      </c>
      <c r="O49" s="54">
        <v>150</v>
      </c>
      <c r="P49" s="54"/>
      <c r="Q49" s="76" t="e">
        <f t="shared" si="193"/>
        <v>#DIV/0!</v>
      </c>
      <c r="R49" s="2"/>
      <c r="T49" s="107">
        <v>3300</v>
      </c>
      <c r="U49" s="107">
        <v>3800</v>
      </c>
      <c r="V49" s="107">
        <v>4800</v>
      </c>
      <c r="W49" s="107">
        <v>2000</v>
      </c>
      <c r="X49" s="107"/>
      <c r="Y49" s="77" t="s">
        <v>7</v>
      </c>
      <c r="Z49" s="48">
        <f t="shared" si="177"/>
        <v>29</v>
      </c>
      <c r="AA49" s="57">
        <f t="shared" si="178"/>
        <v>0</v>
      </c>
      <c r="AB49" s="7">
        <f t="shared" si="179"/>
        <v>0</v>
      </c>
      <c r="AC49" s="7">
        <f t="shared" si="180"/>
        <v>0</v>
      </c>
      <c r="AD49" s="7">
        <f t="shared" si="194"/>
        <v>0</v>
      </c>
      <c r="AE49" s="7">
        <f t="shared" si="181"/>
        <v>0</v>
      </c>
      <c r="AF49" s="7">
        <f t="shared" si="195"/>
        <v>0</v>
      </c>
      <c r="AG49" s="7">
        <f t="shared" si="182"/>
        <v>0</v>
      </c>
      <c r="AH49" s="7">
        <f t="shared" si="196"/>
        <v>0</v>
      </c>
      <c r="AI49" s="7">
        <f t="shared" si="183"/>
        <v>0</v>
      </c>
      <c r="AJ49" s="7">
        <f t="shared" si="197"/>
        <v>0</v>
      </c>
      <c r="AK49" s="6" t="e">
        <f t="shared" si="198"/>
        <v>#DIV/0!</v>
      </c>
      <c r="AL49" s="70" t="str">
        <f t="shared" si="199"/>
        <v>ON2</v>
      </c>
      <c r="AM49" s="7">
        <f t="shared" si="199"/>
        <v>150</v>
      </c>
      <c r="AN49" s="6">
        <f t="shared" si="199"/>
        <v>0</v>
      </c>
      <c r="AO49" s="76" t="e">
        <f t="shared" si="200"/>
        <v>#DIV/0!</v>
      </c>
      <c r="AP49" s="2"/>
      <c r="AR49" s="107">
        <v>1700</v>
      </c>
      <c r="AS49" s="107">
        <v>2200</v>
      </c>
      <c r="AT49" s="107">
        <v>2200</v>
      </c>
      <c r="AU49" s="107">
        <v>1400</v>
      </c>
      <c r="AV49" s="107"/>
      <c r="AW49" s="77" t="s">
        <v>7</v>
      </c>
      <c r="AX49" s="48">
        <f t="shared" si="201"/>
        <v>29</v>
      </c>
      <c r="AY49" s="57">
        <f t="shared" si="201"/>
        <v>0</v>
      </c>
      <c r="AZ49" s="54">
        <v>22</v>
      </c>
      <c r="BA49" s="7">
        <f t="shared" si="184"/>
        <v>0</v>
      </c>
      <c r="BB49" s="54">
        <v>10</v>
      </c>
      <c r="BC49" s="7">
        <f t="shared" si="185"/>
        <v>0</v>
      </c>
      <c r="BD49" s="54">
        <v>6</v>
      </c>
      <c r="BE49" s="6">
        <f t="shared" si="186"/>
        <v>0</v>
      </c>
      <c r="BF49" s="54"/>
      <c r="BG49" s="6">
        <f t="shared" si="187"/>
        <v>0</v>
      </c>
      <c r="BH49" s="6">
        <f t="shared" si="202"/>
        <v>0</v>
      </c>
      <c r="BI49" s="6" t="e">
        <f t="shared" si="202"/>
        <v>#DIV/0!</v>
      </c>
      <c r="BJ49" s="6">
        <f t="shared" si="203"/>
        <v>0</v>
      </c>
      <c r="BK49" s="7" t="e">
        <f t="shared" si="203"/>
        <v>#DIV/0!</v>
      </c>
      <c r="BL49" s="101">
        <f t="shared" si="204"/>
        <v>0</v>
      </c>
      <c r="BM49" s="90" t="e">
        <f t="shared" si="204"/>
        <v>#DIV/0!</v>
      </c>
      <c r="BN49" s="90"/>
      <c r="BO49" s="76" t="e">
        <f t="shared" si="205"/>
        <v>#DIV/0!</v>
      </c>
      <c r="BP49" s="2"/>
      <c r="BR49" s="55"/>
      <c r="BS49" s="55"/>
      <c r="BT49" s="55"/>
      <c r="BU49" s="55"/>
      <c r="BV49" s="173" t="s">
        <v>7</v>
      </c>
      <c r="BW49" s="190">
        <f t="shared" si="206"/>
        <v>29</v>
      </c>
      <c r="BX49" s="119">
        <v>449</v>
      </c>
      <c r="BY49" s="178">
        <v>1428500</v>
      </c>
      <c r="BZ49" s="178">
        <f t="shared" si="188"/>
        <v>3181.5144766146991</v>
      </c>
      <c r="CA49" s="178">
        <v>716800</v>
      </c>
      <c r="CB49" s="179">
        <f t="shared" si="189"/>
        <v>1596.4365256124722</v>
      </c>
      <c r="CC49" s="179">
        <v>27390</v>
      </c>
      <c r="CD49" s="179"/>
      <c r="CE49" s="180">
        <f t="shared" si="207"/>
        <v>2172690</v>
      </c>
      <c r="CF49" s="181">
        <f t="shared" si="208"/>
        <v>4838.953229398664</v>
      </c>
      <c r="CG49" s="291">
        <v>109.75</v>
      </c>
      <c r="CH49" s="291">
        <v>32.75</v>
      </c>
      <c r="CI49" s="291">
        <v>35.409999999999997</v>
      </c>
      <c r="CJ49" s="291">
        <f t="shared" si="209"/>
        <v>177.91</v>
      </c>
      <c r="CK49" s="182">
        <f t="shared" si="190"/>
        <v>12212.298353099883</v>
      </c>
      <c r="CM49" s="321">
        <v>22.9</v>
      </c>
      <c r="CN49" s="321">
        <v>28.6</v>
      </c>
      <c r="CO49" s="556">
        <v>1</v>
      </c>
      <c r="CP49" s="579">
        <v>3</v>
      </c>
      <c r="CQ49" s="578">
        <v>5</v>
      </c>
      <c r="CR49" s="356">
        <f t="shared" si="210"/>
        <v>3</v>
      </c>
      <c r="CT49" s="42" t="s">
        <v>185</v>
      </c>
      <c r="CV49" s="1">
        <v>3</v>
      </c>
      <c r="DA49" s="326">
        <v>22.3</v>
      </c>
      <c r="DB49" s="326">
        <v>28.2</v>
      </c>
      <c r="DC49" s="579">
        <v>3</v>
      </c>
      <c r="DD49" s="578">
        <v>5</v>
      </c>
      <c r="DE49" s="578">
        <v>5</v>
      </c>
      <c r="DF49" s="356">
        <f t="shared" si="211"/>
        <v>4.333333333333333</v>
      </c>
      <c r="DH49" s="42" t="s">
        <v>185</v>
      </c>
      <c r="DJ49" s="1">
        <v>3</v>
      </c>
    </row>
    <row r="50" spans="1:117" ht="23.5" customHeight="1">
      <c r="A50" s="77" t="s">
        <v>8</v>
      </c>
      <c r="B50" s="68">
        <v>30</v>
      </c>
      <c r="C50" s="57">
        <f t="shared" si="172"/>
        <v>0</v>
      </c>
      <c r="D50" s="54"/>
      <c r="E50" s="7">
        <f t="shared" si="173"/>
        <v>0</v>
      </c>
      <c r="F50" s="54"/>
      <c r="G50" s="7">
        <f t="shared" si="174"/>
        <v>0</v>
      </c>
      <c r="H50" s="54"/>
      <c r="I50" s="6">
        <f t="shared" si="175"/>
        <v>0</v>
      </c>
      <c r="J50" s="54"/>
      <c r="K50" s="6">
        <f t="shared" si="176"/>
        <v>0</v>
      </c>
      <c r="L50" s="6">
        <f t="shared" si="191"/>
        <v>0</v>
      </c>
      <c r="M50" s="6" t="e">
        <f t="shared" si="192"/>
        <v>#DIV/0!</v>
      </c>
      <c r="N50" s="70" t="s">
        <v>95</v>
      </c>
      <c r="O50" s="54">
        <v>150</v>
      </c>
      <c r="P50" s="54"/>
      <c r="Q50" s="76" t="e">
        <f t="shared" si="193"/>
        <v>#DIV/0!</v>
      </c>
      <c r="R50" s="2"/>
      <c r="T50" s="107">
        <v>3300</v>
      </c>
      <c r="U50" s="107">
        <v>3800</v>
      </c>
      <c r="V50" s="107">
        <v>4800</v>
      </c>
      <c r="W50" s="107">
        <v>2000</v>
      </c>
      <c r="X50" s="107"/>
      <c r="Y50" s="77" t="s">
        <v>8</v>
      </c>
      <c r="Z50" s="48">
        <f t="shared" si="177"/>
        <v>30</v>
      </c>
      <c r="AA50" s="57">
        <f t="shared" si="178"/>
        <v>0</v>
      </c>
      <c r="AB50" s="7">
        <f t="shared" si="179"/>
        <v>0</v>
      </c>
      <c r="AC50" s="7">
        <f t="shared" si="180"/>
        <v>0</v>
      </c>
      <c r="AD50" s="7">
        <f t="shared" si="194"/>
        <v>0</v>
      </c>
      <c r="AE50" s="7">
        <f t="shared" si="181"/>
        <v>0</v>
      </c>
      <c r="AF50" s="7">
        <f t="shared" si="195"/>
        <v>0</v>
      </c>
      <c r="AG50" s="7">
        <f t="shared" si="182"/>
        <v>0</v>
      </c>
      <c r="AH50" s="7">
        <f t="shared" si="196"/>
        <v>0</v>
      </c>
      <c r="AI50" s="7">
        <f t="shared" si="183"/>
        <v>0</v>
      </c>
      <c r="AJ50" s="7">
        <f t="shared" si="197"/>
        <v>0</v>
      </c>
      <c r="AK50" s="6" t="e">
        <f t="shared" si="198"/>
        <v>#DIV/0!</v>
      </c>
      <c r="AL50" s="70" t="str">
        <f t="shared" si="199"/>
        <v>ON2</v>
      </c>
      <c r="AM50" s="7">
        <f t="shared" si="199"/>
        <v>150</v>
      </c>
      <c r="AN50" s="6">
        <f t="shared" si="199"/>
        <v>0</v>
      </c>
      <c r="AO50" s="76" t="e">
        <f t="shared" si="200"/>
        <v>#DIV/0!</v>
      </c>
      <c r="AP50" s="2"/>
      <c r="AR50" s="107">
        <v>1700</v>
      </c>
      <c r="AS50" s="107">
        <v>2200</v>
      </c>
      <c r="AT50" s="107">
        <v>2200</v>
      </c>
      <c r="AU50" s="107">
        <v>1400</v>
      </c>
      <c r="AV50" s="107"/>
      <c r="AW50" s="77" t="s">
        <v>8</v>
      </c>
      <c r="AX50" s="48">
        <f t="shared" si="201"/>
        <v>30</v>
      </c>
      <c r="AY50" s="57">
        <f t="shared" si="201"/>
        <v>0</v>
      </c>
      <c r="AZ50" s="54">
        <v>10</v>
      </c>
      <c r="BA50" s="7">
        <f t="shared" si="184"/>
        <v>0</v>
      </c>
      <c r="BB50" s="54">
        <v>24</v>
      </c>
      <c r="BC50" s="7">
        <f t="shared" si="185"/>
        <v>0</v>
      </c>
      <c r="BD50" s="54">
        <v>12</v>
      </c>
      <c r="BE50" s="6">
        <f t="shared" si="186"/>
        <v>0</v>
      </c>
      <c r="BF50" s="54"/>
      <c r="BG50" s="6">
        <f t="shared" si="187"/>
        <v>0</v>
      </c>
      <c r="BH50" s="6">
        <f t="shared" si="202"/>
        <v>0</v>
      </c>
      <c r="BI50" s="6" t="e">
        <f t="shared" si="202"/>
        <v>#DIV/0!</v>
      </c>
      <c r="BJ50" s="6">
        <f t="shared" si="203"/>
        <v>0</v>
      </c>
      <c r="BK50" s="7" t="e">
        <f t="shared" si="203"/>
        <v>#DIV/0!</v>
      </c>
      <c r="BL50" s="101">
        <f t="shared" si="204"/>
        <v>0</v>
      </c>
      <c r="BM50" s="90" t="e">
        <f t="shared" si="204"/>
        <v>#DIV/0!</v>
      </c>
      <c r="BN50" s="90"/>
      <c r="BO50" s="76" t="e">
        <f t="shared" si="205"/>
        <v>#DIV/0!</v>
      </c>
      <c r="BP50" s="2"/>
      <c r="BR50" s="55"/>
      <c r="BS50" s="55"/>
      <c r="BT50" s="55"/>
      <c r="BU50" s="55"/>
      <c r="BV50" s="173" t="s">
        <v>8</v>
      </c>
      <c r="BW50" s="190">
        <f t="shared" si="206"/>
        <v>30</v>
      </c>
      <c r="BX50" s="119">
        <v>479</v>
      </c>
      <c r="BY50" s="178">
        <v>1382050</v>
      </c>
      <c r="BZ50" s="178">
        <f t="shared" si="188"/>
        <v>2885.2818371607514</v>
      </c>
      <c r="CA50" s="178">
        <v>728500</v>
      </c>
      <c r="CB50" s="179">
        <f t="shared" si="189"/>
        <v>1520.8768267223381</v>
      </c>
      <c r="CC50" s="179">
        <v>58520</v>
      </c>
      <c r="CD50" s="179"/>
      <c r="CE50" s="180">
        <f t="shared" si="207"/>
        <v>2169070</v>
      </c>
      <c r="CF50" s="181">
        <f t="shared" si="208"/>
        <v>4528.329853862213</v>
      </c>
      <c r="CG50" s="291">
        <v>109.75</v>
      </c>
      <c r="CH50" s="291">
        <v>33</v>
      </c>
      <c r="CI50" s="291">
        <v>38</v>
      </c>
      <c r="CJ50" s="291">
        <f t="shared" si="209"/>
        <v>180.75</v>
      </c>
      <c r="CK50" s="182">
        <f t="shared" si="190"/>
        <v>12000.387275242047</v>
      </c>
      <c r="CM50" s="321">
        <v>23.4</v>
      </c>
      <c r="CN50" s="321">
        <v>32.700000000000003</v>
      </c>
      <c r="CO50" s="578">
        <v>5</v>
      </c>
      <c r="CP50" s="579">
        <v>3</v>
      </c>
      <c r="CQ50" s="578">
        <v>5</v>
      </c>
      <c r="CR50" s="356">
        <f t="shared" si="210"/>
        <v>4.333333333333333</v>
      </c>
      <c r="CT50" s="42" t="s">
        <v>177</v>
      </c>
      <c r="CV50" s="1">
        <v>2</v>
      </c>
      <c r="DA50" s="326">
        <v>21.1</v>
      </c>
      <c r="DB50" s="326">
        <v>25.7</v>
      </c>
      <c r="DC50" s="578">
        <v>5</v>
      </c>
      <c r="DD50" s="578">
        <v>5</v>
      </c>
      <c r="DE50" s="578">
        <v>5</v>
      </c>
      <c r="DF50" s="356">
        <f t="shared" si="211"/>
        <v>5</v>
      </c>
      <c r="DH50" s="42" t="s">
        <v>177</v>
      </c>
      <c r="DJ50" s="1">
        <v>2</v>
      </c>
    </row>
    <row r="51" spans="1:117" ht="23.5" customHeight="1">
      <c r="A51" s="77" t="s">
        <v>9</v>
      </c>
      <c r="B51" s="68">
        <v>31</v>
      </c>
      <c r="C51" s="57">
        <f t="shared" si="172"/>
        <v>0</v>
      </c>
      <c r="D51" s="54"/>
      <c r="E51" s="7">
        <f t="shared" si="173"/>
        <v>0</v>
      </c>
      <c r="F51" s="54"/>
      <c r="G51" s="7">
        <f t="shared" si="174"/>
        <v>0</v>
      </c>
      <c r="H51" s="54"/>
      <c r="I51" s="6">
        <f t="shared" si="175"/>
        <v>0</v>
      </c>
      <c r="J51" s="54"/>
      <c r="K51" s="6">
        <f t="shared" si="176"/>
        <v>0</v>
      </c>
      <c r="L51" s="6">
        <f t="shared" si="191"/>
        <v>0</v>
      </c>
      <c r="M51" s="6" t="e">
        <f t="shared" si="192"/>
        <v>#DIV/0!</v>
      </c>
      <c r="N51" s="70" t="s">
        <v>95</v>
      </c>
      <c r="O51" s="54">
        <v>150</v>
      </c>
      <c r="P51" s="54"/>
      <c r="Q51" s="76" t="e">
        <f t="shared" si="193"/>
        <v>#DIV/0!</v>
      </c>
      <c r="R51" s="2"/>
      <c r="T51" s="107">
        <v>3300</v>
      </c>
      <c r="U51" s="107">
        <v>3800</v>
      </c>
      <c r="V51" s="107">
        <v>4800</v>
      </c>
      <c r="W51" s="107">
        <v>2000</v>
      </c>
      <c r="X51" s="107"/>
      <c r="Y51" s="77" t="s">
        <v>9</v>
      </c>
      <c r="Z51" s="48">
        <f t="shared" si="177"/>
        <v>31</v>
      </c>
      <c r="AA51" s="57">
        <f t="shared" si="178"/>
        <v>0</v>
      </c>
      <c r="AB51" s="7">
        <f t="shared" si="179"/>
        <v>0</v>
      </c>
      <c r="AC51" s="7">
        <f t="shared" si="180"/>
        <v>0</v>
      </c>
      <c r="AD51" s="7">
        <f t="shared" si="194"/>
        <v>0</v>
      </c>
      <c r="AE51" s="7">
        <f t="shared" si="181"/>
        <v>0</v>
      </c>
      <c r="AF51" s="7">
        <f t="shared" si="195"/>
        <v>0</v>
      </c>
      <c r="AG51" s="7">
        <f t="shared" si="182"/>
        <v>0</v>
      </c>
      <c r="AH51" s="7">
        <f t="shared" si="196"/>
        <v>0</v>
      </c>
      <c r="AI51" s="7">
        <f t="shared" si="183"/>
        <v>0</v>
      </c>
      <c r="AJ51" s="7">
        <f t="shared" si="197"/>
        <v>0</v>
      </c>
      <c r="AK51" s="6" t="e">
        <f t="shared" si="198"/>
        <v>#DIV/0!</v>
      </c>
      <c r="AL51" s="70" t="str">
        <f t="shared" si="199"/>
        <v>ON2</v>
      </c>
      <c r="AM51" s="7">
        <f t="shared" si="199"/>
        <v>150</v>
      </c>
      <c r="AN51" s="6">
        <f t="shared" si="199"/>
        <v>0</v>
      </c>
      <c r="AO51" s="76" t="e">
        <f t="shared" si="200"/>
        <v>#DIV/0!</v>
      </c>
      <c r="AP51" s="2"/>
      <c r="AR51" s="107">
        <v>1700</v>
      </c>
      <c r="AS51" s="107">
        <v>2200</v>
      </c>
      <c r="AT51" s="107">
        <v>2200</v>
      </c>
      <c r="AU51" s="107">
        <v>1400</v>
      </c>
      <c r="AV51" s="107"/>
      <c r="AW51" s="77" t="s">
        <v>9</v>
      </c>
      <c r="AX51" s="48">
        <f t="shared" si="201"/>
        <v>31</v>
      </c>
      <c r="AY51" s="57">
        <f t="shared" si="201"/>
        <v>0</v>
      </c>
      <c r="AZ51" s="54">
        <v>10</v>
      </c>
      <c r="BA51" s="7">
        <f t="shared" si="184"/>
        <v>0</v>
      </c>
      <c r="BB51" s="54">
        <v>24</v>
      </c>
      <c r="BC51" s="7">
        <f t="shared" si="185"/>
        <v>0</v>
      </c>
      <c r="BD51" s="54">
        <v>12</v>
      </c>
      <c r="BE51" s="6">
        <f t="shared" si="186"/>
        <v>0</v>
      </c>
      <c r="BF51" s="54"/>
      <c r="BG51" s="6">
        <f t="shared" si="187"/>
        <v>0</v>
      </c>
      <c r="BH51" s="6">
        <f t="shared" si="202"/>
        <v>0</v>
      </c>
      <c r="BI51" s="6" t="e">
        <f t="shared" si="202"/>
        <v>#DIV/0!</v>
      </c>
      <c r="BJ51" s="6">
        <f t="shared" si="203"/>
        <v>0</v>
      </c>
      <c r="BK51" s="7" t="e">
        <f t="shared" si="203"/>
        <v>#DIV/0!</v>
      </c>
      <c r="BL51" s="101">
        <f t="shared" si="204"/>
        <v>0</v>
      </c>
      <c r="BM51" s="90" t="e">
        <f t="shared" si="204"/>
        <v>#DIV/0!</v>
      </c>
      <c r="BN51" s="90"/>
      <c r="BO51" s="76" t="e">
        <f t="shared" si="205"/>
        <v>#DIV/0!</v>
      </c>
      <c r="BP51" s="2"/>
      <c r="BR51" s="55"/>
      <c r="BS51" s="55"/>
      <c r="BT51" s="55"/>
      <c r="BU51" s="55"/>
      <c r="BV51" s="173" t="s">
        <v>9</v>
      </c>
      <c r="BW51" s="190">
        <f t="shared" si="206"/>
        <v>31</v>
      </c>
      <c r="BX51" s="119">
        <v>437</v>
      </c>
      <c r="BY51" s="178">
        <v>1388950</v>
      </c>
      <c r="BZ51" s="178">
        <f t="shared" si="188"/>
        <v>3178.3752860411901</v>
      </c>
      <c r="CA51" s="178">
        <v>722300</v>
      </c>
      <c r="CB51" s="179">
        <f t="shared" si="189"/>
        <v>1652.8604118993135</v>
      </c>
      <c r="CC51" s="179">
        <v>44770</v>
      </c>
      <c r="CD51" s="179"/>
      <c r="CE51" s="180">
        <f t="shared" si="207"/>
        <v>2156020</v>
      </c>
      <c r="CF51" s="181">
        <f t="shared" si="208"/>
        <v>4933.6842105263158</v>
      </c>
      <c r="CG51" s="291">
        <v>110.5</v>
      </c>
      <c r="CH51" s="291">
        <v>33</v>
      </c>
      <c r="CI51" s="291">
        <v>39</v>
      </c>
      <c r="CJ51" s="291">
        <f t="shared" si="209"/>
        <v>182.5</v>
      </c>
      <c r="CK51" s="182">
        <f t="shared" si="190"/>
        <v>11813.808219178081</v>
      </c>
      <c r="CM51" s="321">
        <v>23.3</v>
      </c>
      <c r="CN51" s="321">
        <v>30.1</v>
      </c>
      <c r="CO51" s="578">
        <v>5</v>
      </c>
      <c r="CP51" s="578">
        <v>5</v>
      </c>
      <c r="CQ51" s="579">
        <v>3</v>
      </c>
      <c r="CR51" s="356">
        <f t="shared" si="210"/>
        <v>4.333333333333333</v>
      </c>
      <c r="CT51" s="42" t="s">
        <v>178</v>
      </c>
      <c r="CV51" s="1">
        <v>1</v>
      </c>
      <c r="DA51" s="326"/>
      <c r="DB51" s="326"/>
      <c r="DC51" s="334"/>
      <c r="DD51" s="334"/>
      <c r="DE51" s="334"/>
      <c r="DF51" s="356">
        <f t="shared" si="211"/>
        <v>0</v>
      </c>
      <c r="DH51" s="42" t="s">
        <v>178</v>
      </c>
      <c r="DJ51" s="1">
        <v>1</v>
      </c>
    </row>
    <row r="52" spans="1:117" ht="23.5" customHeight="1">
      <c r="A52" s="77" t="s">
        <v>10</v>
      </c>
      <c r="B52" s="68"/>
      <c r="C52" s="57">
        <f t="shared" si="172"/>
        <v>0</v>
      </c>
      <c r="D52" s="54"/>
      <c r="E52" s="7">
        <f t="shared" si="173"/>
        <v>0</v>
      </c>
      <c r="F52" s="54"/>
      <c r="G52" s="7">
        <f t="shared" si="174"/>
        <v>0</v>
      </c>
      <c r="H52" s="54"/>
      <c r="I52" s="6">
        <f t="shared" si="175"/>
        <v>0</v>
      </c>
      <c r="J52" s="54"/>
      <c r="K52" s="6">
        <f t="shared" si="176"/>
        <v>0</v>
      </c>
      <c r="L52" s="6">
        <f t="shared" si="191"/>
        <v>0</v>
      </c>
      <c r="M52" s="6" t="e">
        <f t="shared" si="192"/>
        <v>#DIV/0!</v>
      </c>
      <c r="N52" s="70" t="s">
        <v>94</v>
      </c>
      <c r="O52" s="54">
        <v>160</v>
      </c>
      <c r="P52" s="54"/>
      <c r="Q52" s="76" t="e">
        <f t="shared" si="193"/>
        <v>#DIV/0!</v>
      </c>
      <c r="R52" s="2"/>
      <c r="T52" s="107">
        <v>3300</v>
      </c>
      <c r="U52" s="107">
        <v>3800</v>
      </c>
      <c r="V52" s="107">
        <v>4800</v>
      </c>
      <c r="W52" s="107">
        <v>2000</v>
      </c>
      <c r="X52" s="107"/>
      <c r="Y52" s="77" t="s">
        <v>10</v>
      </c>
      <c r="Z52" s="48">
        <f t="shared" si="177"/>
        <v>0</v>
      </c>
      <c r="AA52" s="57">
        <f t="shared" si="178"/>
        <v>0</v>
      </c>
      <c r="AB52" s="7">
        <f t="shared" si="179"/>
        <v>0</v>
      </c>
      <c r="AC52" s="7">
        <f t="shared" si="180"/>
        <v>0</v>
      </c>
      <c r="AD52" s="7">
        <f t="shared" si="194"/>
        <v>0</v>
      </c>
      <c r="AE52" s="7">
        <f t="shared" si="181"/>
        <v>0</v>
      </c>
      <c r="AF52" s="7">
        <f t="shared" si="195"/>
        <v>0</v>
      </c>
      <c r="AG52" s="7">
        <f t="shared" si="182"/>
        <v>0</v>
      </c>
      <c r="AH52" s="7">
        <f t="shared" si="196"/>
        <v>0</v>
      </c>
      <c r="AI52" s="7">
        <f t="shared" si="183"/>
        <v>0</v>
      </c>
      <c r="AJ52" s="7">
        <f t="shared" si="197"/>
        <v>0</v>
      </c>
      <c r="AK52" s="6" t="e">
        <f t="shared" si="198"/>
        <v>#DIV/0!</v>
      </c>
      <c r="AL52" s="70" t="str">
        <f t="shared" si="199"/>
        <v>ON1</v>
      </c>
      <c r="AM52" s="7">
        <f t="shared" si="199"/>
        <v>160</v>
      </c>
      <c r="AN52" s="6">
        <f t="shared" si="199"/>
        <v>0</v>
      </c>
      <c r="AO52" s="76" t="e">
        <f t="shared" si="200"/>
        <v>#DIV/0!</v>
      </c>
      <c r="AP52" s="2"/>
      <c r="AR52" s="107">
        <v>1700</v>
      </c>
      <c r="AS52" s="107">
        <v>2200</v>
      </c>
      <c r="AT52" s="107">
        <v>2200</v>
      </c>
      <c r="AU52" s="107">
        <v>1400</v>
      </c>
      <c r="AV52" s="107"/>
      <c r="AW52" s="77" t="s">
        <v>10</v>
      </c>
      <c r="AX52" s="48">
        <f t="shared" si="201"/>
        <v>0</v>
      </c>
      <c r="AY52" s="57">
        <f t="shared" si="201"/>
        <v>0</v>
      </c>
      <c r="AZ52" s="54">
        <v>10</v>
      </c>
      <c r="BA52" s="7">
        <f t="shared" si="184"/>
        <v>0</v>
      </c>
      <c r="BB52" s="54">
        <v>24</v>
      </c>
      <c r="BC52" s="7">
        <f t="shared" si="185"/>
        <v>0</v>
      </c>
      <c r="BD52" s="54">
        <v>12</v>
      </c>
      <c r="BE52" s="6">
        <f t="shared" si="186"/>
        <v>0</v>
      </c>
      <c r="BF52" s="54"/>
      <c r="BG52" s="6">
        <f t="shared" si="187"/>
        <v>0</v>
      </c>
      <c r="BH52" s="6">
        <f t="shared" si="202"/>
        <v>0</v>
      </c>
      <c r="BI52" s="6" t="e">
        <f t="shared" si="202"/>
        <v>#DIV/0!</v>
      </c>
      <c r="BJ52" s="6">
        <f t="shared" si="203"/>
        <v>0</v>
      </c>
      <c r="BK52" s="7" t="e">
        <f t="shared" si="203"/>
        <v>#DIV/0!</v>
      </c>
      <c r="BL52" s="101">
        <f t="shared" si="204"/>
        <v>0</v>
      </c>
      <c r="BM52" s="90" t="e">
        <f t="shared" si="204"/>
        <v>#DIV/0!</v>
      </c>
      <c r="BN52" s="90"/>
      <c r="BO52" s="76" t="e">
        <f t="shared" si="205"/>
        <v>#DIV/0!</v>
      </c>
      <c r="BP52" s="2"/>
      <c r="BR52" s="55"/>
      <c r="BS52" s="55"/>
      <c r="BT52" s="55"/>
      <c r="BU52" s="55"/>
      <c r="BV52" s="173" t="s">
        <v>10</v>
      </c>
      <c r="BW52" s="190">
        <f t="shared" si="206"/>
        <v>0</v>
      </c>
      <c r="BX52" s="119"/>
      <c r="BY52" s="178"/>
      <c r="BZ52" s="178" t="e">
        <f t="shared" si="188"/>
        <v>#DIV/0!</v>
      </c>
      <c r="CA52" s="178"/>
      <c r="CB52" s="179" t="e">
        <f t="shared" si="189"/>
        <v>#DIV/0!</v>
      </c>
      <c r="CC52" s="179"/>
      <c r="CD52" s="179"/>
      <c r="CE52" s="180">
        <f t="shared" si="207"/>
        <v>0</v>
      </c>
      <c r="CF52" s="181" t="e">
        <f t="shared" si="208"/>
        <v>#DIV/0!</v>
      </c>
      <c r="CG52" s="291"/>
      <c r="CH52" s="291"/>
      <c r="CI52" s="291"/>
      <c r="CJ52" s="291">
        <f t="shared" si="209"/>
        <v>0</v>
      </c>
      <c r="CK52" s="182" t="e">
        <f t="shared" si="190"/>
        <v>#DIV/0!</v>
      </c>
      <c r="CM52" s="322"/>
      <c r="CN52" s="321"/>
      <c r="CO52" s="334"/>
      <c r="CP52" s="334"/>
      <c r="CQ52" s="334"/>
      <c r="CR52" s="356">
        <f t="shared" si="210"/>
        <v>0</v>
      </c>
      <c r="CT52" s="42" t="s">
        <v>183</v>
      </c>
      <c r="CV52" s="1">
        <v>0</v>
      </c>
      <c r="DA52" s="326"/>
      <c r="DB52" s="326"/>
      <c r="DC52" s="334"/>
      <c r="DD52" s="334"/>
      <c r="DE52" s="334"/>
      <c r="DF52" s="356">
        <f t="shared" si="211"/>
        <v>0</v>
      </c>
      <c r="DH52" s="42" t="s">
        <v>183</v>
      </c>
      <c r="DJ52" s="1">
        <v>0</v>
      </c>
    </row>
    <row r="53" spans="1:117" ht="23.5" customHeight="1" thickBot="1">
      <c r="A53" s="78" t="s">
        <v>11</v>
      </c>
      <c r="B53" s="68"/>
      <c r="C53" s="57">
        <f t="shared" si="172"/>
        <v>0</v>
      </c>
      <c r="D53" s="54"/>
      <c r="E53" s="7">
        <f t="shared" si="173"/>
        <v>0</v>
      </c>
      <c r="F53" s="54"/>
      <c r="G53" s="7">
        <f t="shared" si="174"/>
        <v>0</v>
      </c>
      <c r="H53" s="54"/>
      <c r="I53" s="6">
        <f t="shared" si="175"/>
        <v>0</v>
      </c>
      <c r="J53" s="54"/>
      <c r="K53" s="6">
        <f t="shared" si="176"/>
        <v>0</v>
      </c>
      <c r="L53" s="6">
        <f t="shared" si="191"/>
        <v>0</v>
      </c>
      <c r="M53" s="6" t="e">
        <f t="shared" si="192"/>
        <v>#DIV/0!</v>
      </c>
      <c r="N53" s="70" t="s">
        <v>92</v>
      </c>
      <c r="O53" s="54">
        <v>180</v>
      </c>
      <c r="P53" s="54"/>
      <c r="Q53" s="76" t="e">
        <f t="shared" si="193"/>
        <v>#DIV/0!</v>
      </c>
      <c r="R53" s="2"/>
      <c r="T53" s="107">
        <v>3300</v>
      </c>
      <c r="U53" s="107">
        <v>3800</v>
      </c>
      <c r="V53" s="107">
        <v>4800</v>
      </c>
      <c r="W53" s="107">
        <v>2000</v>
      </c>
      <c r="X53" s="107"/>
      <c r="Y53" s="78" t="s">
        <v>11</v>
      </c>
      <c r="Z53" s="48">
        <f t="shared" si="177"/>
        <v>0</v>
      </c>
      <c r="AA53" s="57">
        <f t="shared" si="178"/>
        <v>0</v>
      </c>
      <c r="AB53" s="7">
        <f t="shared" si="179"/>
        <v>0</v>
      </c>
      <c r="AC53" s="7">
        <f t="shared" si="180"/>
        <v>0</v>
      </c>
      <c r="AD53" s="7">
        <f t="shared" si="194"/>
        <v>0</v>
      </c>
      <c r="AE53" s="7">
        <f t="shared" si="181"/>
        <v>0</v>
      </c>
      <c r="AF53" s="7">
        <f t="shared" si="195"/>
        <v>0</v>
      </c>
      <c r="AG53" s="7">
        <f t="shared" si="182"/>
        <v>0</v>
      </c>
      <c r="AH53" s="7">
        <f t="shared" si="196"/>
        <v>0</v>
      </c>
      <c r="AI53" s="7">
        <f t="shared" si="183"/>
        <v>0</v>
      </c>
      <c r="AJ53" s="7">
        <f t="shared" si="197"/>
        <v>0</v>
      </c>
      <c r="AK53" s="6" t="e">
        <f t="shared" si="198"/>
        <v>#DIV/0!</v>
      </c>
      <c r="AL53" s="70" t="str">
        <f t="shared" si="199"/>
        <v>TOP1</v>
      </c>
      <c r="AM53" s="7">
        <f t="shared" si="199"/>
        <v>180</v>
      </c>
      <c r="AN53" s="6">
        <f t="shared" si="199"/>
        <v>0</v>
      </c>
      <c r="AO53" s="76" t="e">
        <f t="shared" si="200"/>
        <v>#DIV/0!</v>
      </c>
      <c r="AP53" s="2"/>
      <c r="AR53" s="107">
        <v>1700</v>
      </c>
      <c r="AS53" s="107">
        <v>2200</v>
      </c>
      <c r="AT53" s="107">
        <v>2200</v>
      </c>
      <c r="AU53" s="107">
        <v>1400</v>
      </c>
      <c r="AV53" s="107"/>
      <c r="AW53" s="78" t="s">
        <v>11</v>
      </c>
      <c r="AX53" s="48">
        <f t="shared" si="201"/>
        <v>0</v>
      </c>
      <c r="AY53" s="57">
        <f t="shared" si="201"/>
        <v>0</v>
      </c>
      <c r="AZ53" s="54">
        <v>10</v>
      </c>
      <c r="BA53" s="7">
        <f t="shared" si="184"/>
        <v>0</v>
      </c>
      <c r="BB53" s="54">
        <v>28</v>
      </c>
      <c r="BC53" s="7">
        <f t="shared" si="185"/>
        <v>0</v>
      </c>
      <c r="BD53" s="54">
        <v>12</v>
      </c>
      <c r="BE53" s="6">
        <f t="shared" si="186"/>
        <v>0</v>
      </c>
      <c r="BF53" s="54"/>
      <c r="BG53" s="6">
        <f t="shared" si="187"/>
        <v>0</v>
      </c>
      <c r="BH53" s="6">
        <f t="shared" si="202"/>
        <v>0</v>
      </c>
      <c r="BI53" s="6" t="e">
        <f t="shared" si="202"/>
        <v>#DIV/0!</v>
      </c>
      <c r="BJ53" s="6">
        <f t="shared" si="203"/>
        <v>0</v>
      </c>
      <c r="BK53" s="7" t="e">
        <f t="shared" si="203"/>
        <v>#DIV/0!</v>
      </c>
      <c r="BL53" s="101">
        <f t="shared" si="204"/>
        <v>0</v>
      </c>
      <c r="BM53" s="90" t="e">
        <f t="shared" si="204"/>
        <v>#DIV/0!</v>
      </c>
      <c r="BN53" s="90"/>
      <c r="BO53" s="76" t="e">
        <f t="shared" si="205"/>
        <v>#DIV/0!</v>
      </c>
      <c r="BP53" s="2"/>
      <c r="BR53" s="55"/>
      <c r="BS53" s="55"/>
      <c r="BT53" s="55"/>
      <c r="BU53" s="55"/>
      <c r="BV53" s="183" t="s">
        <v>11</v>
      </c>
      <c r="BW53" s="190">
        <f t="shared" si="206"/>
        <v>0</v>
      </c>
      <c r="BX53" s="119"/>
      <c r="BY53" s="178"/>
      <c r="BZ53" s="178" t="e">
        <f t="shared" si="188"/>
        <v>#DIV/0!</v>
      </c>
      <c r="CA53" s="178"/>
      <c r="CB53" s="179" t="e">
        <f t="shared" si="189"/>
        <v>#DIV/0!</v>
      </c>
      <c r="CC53" s="179"/>
      <c r="CD53" s="179"/>
      <c r="CE53" s="180">
        <f t="shared" si="207"/>
        <v>0</v>
      </c>
      <c r="CF53" s="181" t="e">
        <f t="shared" si="208"/>
        <v>#DIV/0!</v>
      </c>
      <c r="CG53" s="291"/>
      <c r="CH53" s="291"/>
      <c r="CI53" s="291"/>
      <c r="CJ53" s="291">
        <f t="shared" si="209"/>
        <v>0</v>
      </c>
      <c r="CK53" s="182" t="e">
        <f t="shared" si="190"/>
        <v>#DIV/0!</v>
      </c>
      <c r="CM53" s="323"/>
      <c r="CN53" s="324"/>
      <c r="CO53" s="358"/>
      <c r="CP53" s="334"/>
      <c r="CQ53" s="334"/>
      <c r="CR53" s="357">
        <f t="shared" si="210"/>
        <v>0</v>
      </c>
      <c r="CT53" s="1" t="s">
        <v>186</v>
      </c>
      <c r="DA53" s="327"/>
      <c r="DB53" s="327"/>
      <c r="DC53" s="335"/>
      <c r="DD53" s="334"/>
      <c r="DE53" s="334"/>
      <c r="DF53" s="357">
        <f t="shared" si="211"/>
        <v>0</v>
      </c>
      <c r="DH53" s="1" t="s">
        <v>186</v>
      </c>
    </row>
    <row r="54" spans="1:117" s="340" customFormat="1" ht="43" customHeight="1" thickTop="1" thickBot="1">
      <c r="A54" s="1423" t="s">
        <v>16</v>
      </c>
      <c r="B54" s="1424"/>
      <c r="C54" s="336">
        <f>SUM(C47:C53)</f>
        <v>0</v>
      </c>
      <c r="D54" s="336">
        <f>SUM(D47:D53)</f>
        <v>0</v>
      </c>
      <c r="E54" s="336">
        <f t="shared" ref="E54:J54" si="212">SUM(E47:E53)</f>
        <v>0</v>
      </c>
      <c r="F54" s="336">
        <f t="shared" si="212"/>
        <v>0</v>
      </c>
      <c r="G54" s="336">
        <f t="shared" si="212"/>
        <v>0</v>
      </c>
      <c r="H54" s="336">
        <f t="shared" si="212"/>
        <v>0</v>
      </c>
      <c r="I54" s="336">
        <f t="shared" si="212"/>
        <v>0</v>
      </c>
      <c r="J54" s="336">
        <f t="shared" si="212"/>
        <v>0</v>
      </c>
      <c r="K54" s="336">
        <f>SUM(K47:K53)</f>
        <v>0</v>
      </c>
      <c r="L54" s="336">
        <f>SUM(L47:L53)</f>
        <v>0</v>
      </c>
      <c r="M54" s="336" t="e">
        <f>L54/C54</f>
        <v>#DIV/0!</v>
      </c>
      <c r="N54" s="337"/>
      <c r="O54" s="336">
        <f>SUM(O47:O53)</f>
        <v>1110</v>
      </c>
      <c r="P54" s="336">
        <f>SUM(P47:P53)</f>
        <v>0</v>
      </c>
      <c r="Q54" s="338" t="e">
        <f t="shared" si="193"/>
        <v>#DIV/0!</v>
      </c>
      <c r="R54" s="339"/>
      <c r="T54" s="340" t="s">
        <v>48</v>
      </c>
      <c r="U54" s="339">
        <f>C54/W54</f>
        <v>0</v>
      </c>
      <c r="V54" s="341" t="s">
        <v>49</v>
      </c>
      <c r="W54" s="342">
        <v>3</v>
      </c>
      <c r="Y54" s="1423" t="s">
        <v>16</v>
      </c>
      <c r="Z54" s="1424"/>
      <c r="AA54" s="343">
        <f>SUM(AA47:AA53)</f>
        <v>0</v>
      </c>
      <c r="AB54" s="343">
        <f>SUM(AB47:AB53)</f>
        <v>0</v>
      </c>
      <c r="AC54" s="343">
        <f t="shared" ref="AC54:AH54" si="213">SUM(AC47:AC53)</f>
        <v>0</v>
      </c>
      <c r="AD54" s="343">
        <f t="shared" si="213"/>
        <v>0</v>
      </c>
      <c r="AE54" s="343">
        <f t="shared" si="213"/>
        <v>0</v>
      </c>
      <c r="AF54" s="343">
        <f t="shared" si="213"/>
        <v>0</v>
      </c>
      <c r="AG54" s="343">
        <f t="shared" si="213"/>
        <v>0</v>
      </c>
      <c r="AH54" s="343">
        <f t="shared" si="213"/>
        <v>0</v>
      </c>
      <c r="AI54" s="343">
        <f>SUM(AI47:AI53)</f>
        <v>0</v>
      </c>
      <c r="AJ54" s="343">
        <f>SUM(AJ47:AJ53)</f>
        <v>0</v>
      </c>
      <c r="AK54" s="336" t="e">
        <f>AJ54/AA54</f>
        <v>#DIV/0!</v>
      </c>
      <c r="AL54" s="86"/>
      <c r="AM54" s="61">
        <f>SUM(AM47:AM53)</f>
        <v>1110</v>
      </c>
      <c r="AN54" s="61">
        <f>SUM(AN47:AN53)</f>
        <v>0</v>
      </c>
      <c r="AO54" s="76" t="e">
        <f>(AJ54+BH54)/AN54</f>
        <v>#DIV/0!</v>
      </c>
      <c r="AP54" s="339"/>
      <c r="AR54" s="340" t="s">
        <v>48</v>
      </c>
      <c r="AS54" s="339">
        <f>AA54/AU54</f>
        <v>0</v>
      </c>
      <c r="AT54" s="341" t="s">
        <v>49</v>
      </c>
      <c r="AU54" s="340">
        <f>W54</f>
        <v>3</v>
      </c>
      <c r="AW54" s="1423" t="s">
        <v>16</v>
      </c>
      <c r="AX54" s="1424"/>
      <c r="AY54" s="343">
        <f t="shared" si="201"/>
        <v>0</v>
      </c>
      <c r="AZ54" s="336">
        <f>SUM(AZ47:AZ53)</f>
        <v>84</v>
      </c>
      <c r="BA54" s="336">
        <f t="shared" ref="BA54:BF54" si="214">SUM(BA47:BA53)</f>
        <v>0</v>
      </c>
      <c r="BB54" s="336">
        <f t="shared" si="214"/>
        <v>120</v>
      </c>
      <c r="BC54" s="336">
        <f t="shared" si="214"/>
        <v>0</v>
      </c>
      <c r="BD54" s="336">
        <f t="shared" si="214"/>
        <v>60</v>
      </c>
      <c r="BE54" s="336">
        <f t="shared" si="214"/>
        <v>0</v>
      </c>
      <c r="BF54" s="336">
        <f t="shared" si="214"/>
        <v>0</v>
      </c>
      <c r="BG54" s="336">
        <f>SUM(BG47:BG53)</f>
        <v>0</v>
      </c>
      <c r="BH54" s="344">
        <f t="shared" si="202"/>
        <v>0</v>
      </c>
      <c r="BI54" s="344" t="e">
        <f t="shared" si="202"/>
        <v>#DIV/0!</v>
      </c>
      <c r="BJ54" s="344">
        <f t="shared" si="203"/>
        <v>0</v>
      </c>
      <c r="BK54" s="345" t="e">
        <f t="shared" si="203"/>
        <v>#DIV/0!</v>
      </c>
      <c r="BL54" s="336">
        <f>SUM(BL47:BL53)</f>
        <v>0</v>
      </c>
      <c r="BM54" s="346" t="e">
        <f>BI54+BK54</f>
        <v>#DIV/0!</v>
      </c>
      <c r="BN54" s="347"/>
      <c r="BO54" s="338" t="e">
        <f t="shared" si="205"/>
        <v>#DIV/0!</v>
      </c>
      <c r="BP54" s="339"/>
      <c r="BR54" s="340" t="s">
        <v>48</v>
      </c>
      <c r="BS54" s="339">
        <f>AY54/BU54</f>
        <v>0</v>
      </c>
      <c r="BT54" s="341" t="s">
        <v>49</v>
      </c>
      <c r="BU54" s="340">
        <f>W54</f>
        <v>3</v>
      </c>
      <c r="BV54" s="1423" t="s">
        <v>16</v>
      </c>
      <c r="BW54" s="1424"/>
      <c r="BX54" s="101">
        <f>SUM(BX47:BX53)</f>
        <v>2195</v>
      </c>
      <c r="BY54" s="101">
        <f>SUM(BY47:BY53)</f>
        <v>6577750</v>
      </c>
      <c r="BZ54" s="101">
        <f t="shared" si="188"/>
        <v>2996.6970387243737</v>
      </c>
      <c r="CA54" s="101">
        <f>SUM(CA47:CA53)</f>
        <v>3438800</v>
      </c>
      <c r="CB54" s="371">
        <f t="shared" si="189"/>
        <v>1566.6514806378132</v>
      </c>
      <c r="CC54" s="371">
        <f>SUM(CC47:CC53)</f>
        <v>201630</v>
      </c>
      <c r="CD54" s="371">
        <f>SUM(CD47:CD53)</f>
        <v>0</v>
      </c>
      <c r="CE54" s="180">
        <f>BY54+CA54+CC54</f>
        <v>10218180</v>
      </c>
      <c r="CF54" s="347">
        <f>CE54/BX54</f>
        <v>4655.2072892938495</v>
      </c>
      <c r="CG54" s="348">
        <f>SUM(CG47:CG53)</f>
        <v>572.5</v>
      </c>
      <c r="CH54" s="348">
        <f>SUM(CH47:CH53)</f>
        <v>181.5</v>
      </c>
      <c r="CI54" s="348">
        <f>SUM(CI47:CI53)</f>
        <v>158.91</v>
      </c>
      <c r="CJ54" s="538">
        <f>SUM(CJ47:CJ53)</f>
        <v>912.91</v>
      </c>
      <c r="CK54" s="338">
        <f t="shared" si="190"/>
        <v>11192.976306536242</v>
      </c>
      <c r="CL54" s="340">
        <v>5</v>
      </c>
      <c r="CM54" s="386">
        <f>SUM(CM47:CM53)/CL54</f>
        <v>23.34</v>
      </c>
      <c r="CN54" s="387">
        <f>SUM(CN47:CN53)/CL54</f>
        <v>29.7</v>
      </c>
      <c r="CO54" s="403">
        <f>SUM(CO47:CO53)/CL54</f>
        <v>3.4</v>
      </c>
      <c r="CP54" s="403">
        <f>SUM(CP47:CP53)/CL54</f>
        <v>3</v>
      </c>
      <c r="CQ54" s="403">
        <f>SUM(CQ47:CQ53)/CL54</f>
        <v>4.2</v>
      </c>
      <c r="CR54" s="404">
        <f>SUM(CO54:CQ54)/3</f>
        <v>3.5333333333333337</v>
      </c>
      <c r="CS54" s="341">
        <v>11</v>
      </c>
      <c r="CT54" s="1457">
        <f>CE54/CL54</f>
        <v>2043636</v>
      </c>
      <c r="CU54" s="1458"/>
      <c r="CV54" s="1458"/>
      <c r="CW54" s="1458"/>
      <c r="CX54" s="1459"/>
      <c r="CY54" s="368" t="s">
        <v>197</v>
      </c>
      <c r="CZ54" s="340">
        <v>4</v>
      </c>
      <c r="DA54" s="386">
        <f>SUM(DA47:DA53)/CZ54</f>
        <v>21.5</v>
      </c>
      <c r="DB54" s="387">
        <f>SUM(DB47:DB53)/CZ54</f>
        <v>26.35</v>
      </c>
      <c r="DC54" s="403">
        <f>SUM(DC47:DC53)/CZ54</f>
        <v>3</v>
      </c>
      <c r="DD54" s="403">
        <f>SUM(DD47:DD53)/CZ54</f>
        <v>4</v>
      </c>
      <c r="DE54" s="403">
        <f>SUM(DE47:DE53)/CZ54</f>
        <v>3.5</v>
      </c>
      <c r="DF54" s="404">
        <f>SUM(DC54:DE54)/3</f>
        <v>3.5</v>
      </c>
      <c r="DG54" s="341" t="s">
        <v>196</v>
      </c>
      <c r="DH54" s="1457">
        <v>1514372.5</v>
      </c>
      <c r="DI54" s="1458"/>
      <c r="DJ54" s="1458"/>
      <c r="DK54" s="1458"/>
      <c r="DL54" s="1459"/>
      <c r="DM54" s="368" t="s">
        <v>197</v>
      </c>
    </row>
    <row r="55" spans="1:117"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A55" s="1420" t="str">
        <f>CM55</f>
        <v>6th week</v>
      </c>
      <c r="DB55" s="1420"/>
      <c r="DC55" s="1420"/>
      <c r="DD55" s="1420"/>
      <c r="DE55" s="1420"/>
      <c r="DF55" s="1420"/>
    </row>
    <row r="56" spans="1:117"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A56" s="331" t="s">
        <v>172</v>
      </c>
      <c r="DB56" s="332" t="s">
        <v>173</v>
      </c>
      <c r="DC56" s="65" t="s">
        <v>174</v>
      </c>
      <c r="DD56" s="65" t="s">
        <v>175</v>
      </c>
      <c r="DE56" s="65" t="s">
        <v>176</v>
      </c>
      <c r="DF56" s="333" t="s">
        <v>184</v>
      </c>
      <c r="DH56" s="1" t="s">
        <v>179</v>
      </c>
      <c r="DJ56" s="46" t="s">
        <v>182</v>
      </c>
    </row>
    <row r="57" spans="1:117" ht="23.5" customHeight="1">
      <c r="A57" s="75" t="s">
        <v>5</v>
      </c>
      <c r="B57" s="68"/>
      <c r="C57" s="57">
        <f t="shared" ref="C57:C63" si="215">D57+F57+H57+J57</f>
        <v>0</v>
      </c>
      <c r="D57" s="54"/>
      <c r="E57" s="7">
        <f t="shared" ref="E57:E63" si="216">D57*T57</f>
        <v>0</v>
      </c>
      <c r="F57" s="54"/>
      <c r="G57" s="7">
        <f t="shared" ref="G57:G63" si="217">F57*U57</f>
        <v>0</v>
      </c>
      <c r="H57" s="54"/>
      <c r="I57" s="6">
        <f t="shared" ref="I57:I63" si="218">H57*V57</f>
        <v>0</v>
      </c>
      <c r="J57" s="54"/>
      <c r="K57" s="6">
        <f t="shared" ref="K57:K63" si="219">J57*W57</f>
        <v>0</v>
      </c>
      <c r="L57" s="6">
        <f>E57+G57+I57+K57</f>
        <v>0</v>
      </c>
      <c r="M57" s="6" t="e">
        <f>L57/C57</f>
        <v>#DIV/0!</v>
      </c>
      <c r="N57" s="70" t="s">
        <v>93</v>
      </c>
      <c r="O57" s="54">
        <v>170</v>
      </c>
      <c r="P57" s="54"/>
      <c r="Q57" s="76" t="e">
        <f>L57/P57</f>
        <v>#DIV/0!</v>
      </c>
      <c r="R57" s="2"/>
      <c r="T57" s="107">
        <v>3300</v>
      </c>
      <c r="U57" s="107">
        <v>3800</v>
      </c>
      <c r="V57" s="107">
        <v>4800</v>
      </c>
      <c r="W57" s="107">
        <v>2000</v>
      </c>
      <c r="X57" s="107"/>
      <c r="Y57" s="75" t="s">
        <v>5</v>
      </c>
      <c r="Z57" s="48">
        <f t="shared" ref="Z57:Z63" si="220">B57</f>
        <v>0</v>
      </c>
      <c r="AA57" s="57">
        <f t="shared" ref="AA57:AA63" si="221">AB57+AD57+AF57+AH57</f>
        <v>0</v>
      </c>
      <c r="AB57" s="7">
        <f t="shared" ref="AB57:AB63" si="222">D57</f>
        <v>0</v>
      </c>
      <c r="AC57" s="7">
        <f t="shared" ref="AC57:AC63" si="223">AB57*AR57</f>
        <v>0</v>
      </c>
      <c r="AD57" s="7">
        <f>F57</f>
        <v>0</v>
      </c>
      <c r="AE57" s="7">
        <f t="shared" ref="AE57:AE63" si="224">AD57*AS57</f>
        <v>0</v>
      </c>
      <c r="AF57" s="7">
        <f>H57</f>
        <v>0</v>
      </c>
      <c r="AG57" s="7">
        <f t="shared" ref="AG57:AG63" si="225">AF57*AT57</f>
        <v>0</v>
      </c>
      <c r="AH57" s="7">
        <f>J57</f>
        <v>0</v>
      </c>
      <c r="AI57" s="7">
        <f t="shared" ref="AI57:AI63" si="226">AH57*AU57</f>
        <v>0</v>
      </c>
      <c r="AJ57" s="7">
        <f>AC57+AE57+AG57+AI57</f>
        <v>0</v>
      </c>
      <c r="AK57" s="6" t="e">
        <f>AJ57/AA57</f>
        <v>#DIV/0!</v>
      </c>
      <c r="AL57" s="70" t="str">
        <f>N57</f>
        <v>TOP2</v>
      </c>
      <c r="AM57" s="7">
        <f>O57</f>
        <v>170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7">AZ57*BR57</f>
        <v>0</v>
      </c>
      <c r="BB57" s="54"/>
      <c r="BC57" s="7">
        <f t="shared" ref="BC57:BC63" si="228">BB57*BS57</f>
        <v>0</v>
      </c>
      <c r="BD57" s="54"/>
      <c r="BE57" s="6">
        <f t="shared" ref="BE57:BE63" si="229">BD57*BT57</f>
        <v>0</v>
      </c>
      <c r="BF57" s="54"/>
      <c r="BG57" s="6">
        <f t="shared" ref="BG57:BG63" si="23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31">BY57/BX57</f>
        <v>#DIV/0!</v>
      </c>
      <c r="CA57" s="178"/>
      <c r="CB57" s="179" t="e">
        <f t="shared" ref="CB57:CB64" si="232">CA57/BX57</f>
        <v>#DIV/0!</v>
      </c>
      <c r="CC57" s="179"/>
      <c r="CD57" s="573"/>
      <c r="CE57" s="180">
        <f>BY57+CA57+CC57+CD57</f>
        <v>0</v>
      </c>
      <c r="CF57" s="181" t="e">
        <f>CE57/BX57</f>
        <v>#DIV/0!</v>
      </c>
      <c r="CG57" s="291"/>
      <c r="CH57" s="291"/>
      <c r="CI57" s="291"/>
      <c r="CJ57" s="291">
        <f>SUM(CG57:CI57)</f>
        <v>0</v>
      </c>
      <c r="CK57" s="182" t="e">
        <f t="shared" ref="CK57:CK64" si="233">CE57/CJ57</f>
        <v>#DIV/0!</v>
      </c>
      <c r="CM57" s="326"/>
      <c r="CN57" s="326"/>
      <c r="CO57" s="334"/>
      <c r="CP57" s="334"/>
      <c r="CQ57" s="334"/>
      <c r="CR57" s="356">
        <f>SUM(CO57:CQ57)/3</f>
        <v>0</v>
      </c>
      <c r="CT57" s="355" t="s">
        <v>180</v>
      </c>
      <c r="CU57" s="3"/>
      <c r="CV57" s="354">
        <v>5</v>
      </c>
      <c r="DA57" s="326"/>
      <c r="DB57" s="326"/>
      <c r="DC57" s="334"/>
      <c r="DD57" s="334"/>
      <c r="DE57" s="334"/>
      <c r="DF57" s="356">
        <f>SUM(DC57:DE57)/3</f>
        <v>0</v>
      </c>
      <c r="DH57" s="355" t="s">
        <v>180</v>
      </c>
      <c r="DI57" s="3"/>
      <c r="DJ57" s="354">
        <v>5</v>
      </c>
    </row>
    <row r="58" spans="1:117" ht="23.5" customHeight="1">
      <c r="A58" s="77" t="s">
        <v>6</v>
      </c>
      <c r="B58" s="68"/>
      <c r="C58" s="57">
        <f t="shared" si="215"/>
        <v>0</v>
      </c>
      <c r="D58" s="54"/>
      <c r="E58" s="7">
        <f t="shared" si="216"/>
        <v>0</v>
      </c>
      <c r="F58" s="54"/>
      <c r="G58" s="7">
        <f t="shared" si="217"/>
        <v>0</v>
      </c>
      <c r="H58" s="54"/>
      <c r="I58" s="6">
        <f t="shared" si="218"/>
        <v>0</v>
      </c>
      <c r="J58" s="54"/>
      <c r="K58" s="6">
        <f t="shared" si="219"/>
        <v>0</v>
      </c>
      <c r="L58" s="6">
        <f t="shared" ref="L58:L63" si="234">E58+G58+I58+K58</f>
        <v>0</v>
      </c>
      <c r="M58" s="6" t="e">
        <f t="shared" ref="M58:M63" si="235">L58/C58</f>
        <v>#DIV/0!</v>
      </c>
      <c r="N58" s="70" t="s">
        <v>96</v>
      </c>
      <c r="O58" s="54">
        <v>150</v>
      </c>
      <c r="P58" s="54"/>
      <c r="Q58" s="76" t="e">
        <f t="shared" ref="Q58:Q64" si="236">L58/P58</f>
        <v>#DIV/0!</v>
      </c>
      <c r="R58" s="2"/>
      <c r="T58" s="107">
        <v>3300</v>
      </c>
      <c r="U58" s="107">
        <v>3800</v>
      </c>
      <c r="V58" s="107">
        <v>4800</v>
      </c>
      <c r="W58" s="107">
        <v>2000</v>
      </c>
      <c r="X58" s="107"/>
      <c r="Y58" s="77" t="s">
        <v>6</v>
      </c>
      <c r="Z58" s="48">
        <f t="shared" si="220"/>
        <v>0</v>
      </c>
      <c r="AA58" s="57">
        <f t="shared" si="221"/>
        <v>0</v>
      </c>
      <c r="AB58" s="7">
        <f t="shared" si="222"/>
        <v>0</v>
      </c>
      <c r="AC58" s="7">
        <f t="shared" si="223"/>
        <v>0</v>
      </c>
      <c r="AD58" s="7">
        <f t="shared" ref="AD58:AD63" si="237">F58</f>
        <v>0</v>
      </c>
      <c r="AE58" s="7">
        <f t="shared" si="224"/>
        <v>0</v>
      </c>
      <c r="AF58" s="7">
        <f t="shared" ref="AF58:AF63" si="238">H58</f>
        <v>0</v>
      </c>
      <c r="AG58" s="7">
        <f t="shared" si="225"/>
        <v>0</v>
      </c>
      <c r="AH58" s="7">
        <f t="shared" ref="AH58:AH63" si="239">J58</f>
        <v>0</v>
      </c>
      <c r="AI58" s="7">
        <f t="shared" si="226"/>
        <v>0</v>
      </c>
      <c r="AJ58" s="7">
        <f t="shared" ref="AJ58:AJ63" si="240">AC58+AE58+AG58+AI58</f>
        <v>0</v>
      </c>
      <c r="AK58" s="6" t="e">
        <f t="shared" ref="AK58:AK63" si="241">AJ58/AA58</f>
        <v>#DIV/0!</v>
      </c>
      <c r="AL58" s="70" t="str">
        <f t="shared" ref="AL58:AN63" si="242">N58</f>
        <v>ON2</v>
      </c>
      <c r="AM58" s="7">
        <f t="shared" si="242"/>
        <v>150</v>
      </c>
      <c r="AN58" s="6">
        <f t="shared" si="242"/>
        <v>0</v>
      </c>
      <c r="AO58" s="76" t="e">
        <f t="shared" ref="AO58:AO63" si="243">(AJ58+BH58)/AN58</f>
        <v>#DIV/0!</v>
      </c>
      <c r="AP58" s="2"/>
      <c r="AR58" s="107">
        <v>1700</v>
      </c>
      <c r="AS58" s="107">
        <v>2200</v>
      </c>
      <c r="AT58" s="107">
        <v>2200</v>
      </c>
      <c r="AU58" s="107">
        <v>1400</v>
      </c>
      <c r="AV58" s="107"/>
      <c r="AW58" s="77" t="s">
        <v>6</v>
      </c>
      <c r="AX58" s="48">
        <f t="shared" ref="AX58:AY64" si="244">B58</f>
        <v>0</v>
      </c>
      <c r="AY58" s="57">
        <f t="shared" si="244"/>
        <v>0</v>
      </c>
      <c r="AZ58" s="54">
        <v>22</v>
      </c>
      <c r="BA58" s="7">
        <f t="shared" si="227"/>
        <v>0</v>
      </c>
      <c r="BB58" s="54">
        <v>10</v>
      </c>
      <c r="BC58" s="7">
        <f t="shared" si="228"/>
        <v>0</v>
      </c>
      <c r="BD58" s="54">
        <v>6</v>
      </c>
      <c r="BE58" s="6">
        <f t="shared" si="229"/>
        <v>0</v>
      </c>
      <c r="BF58" s="54"/>
      <c r="BG58" s="6">
        <f t="shared" si="230"/>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1"/>
        <v>#DIV/0!</v>
      </c>
      <c r="CA58" s="178"/>
      <c r="CB58" s="179" t="e">
        <f t="shared" si="232"/>
        <v>#DIV/0!</v>
      </c>
      <c r="CC58" s="179"/>
      <c r="CD58" s="573"/>
      <c r="CE58" s="180">
        <f t="shared" ref="CE58:CE64" si="250">BY58+CA58+CC58+CD58</f>
        <v>0</v>
      </c>
      <c r="CF58" s="181" t="e">
        <f t="shared" ref="CF58:CF63" si="251">CE58/BX58</f>
        <v>#DIV/0!</v>
      </c>
      <c r="CG58" s="291"/>
      <c r="CH58" s="291"/>
      <c r="CI58" s="291"/>
      <c r="CJ58" s="291">
        <f t="shared" ref="CJ58:CJ63" si="252">SUM(CG58:CI58)</f>
        <v>0</v>
      </c>
      <c r="CK58" s="182" t="e">
        <f t="shared" si="233"/>
        <v>#DIV/0!</v>
      </c>
      <c r="CM58" s="326"/>
      <c r="CN58" s="326"/>
      <c r="CO58" s="334"/>
      <c r="CP58" s="334"/>
      <c r="CQ58" s="334"/>
      <c r="CR58" s="356">
        <f t="shared" ref="CR58:CR63" si="253">SUM(CO58:CQ58)/3</f>
        <v>0</v>
      </c>
      <c r="CT58" s="42" t="s">
        <v>181</v>
      </c>
      <c r="CV58" s="1">
        <v>4</v>
      </c>
      <c r="DA58" s="326"/>
      <c r="DB58" s="326"/>
      <c r="DC58" s="334"/>
      <c r="DD58" s="334"/>
      <c r="DE58" s="334"/>
      <c r="DF58" s="356">
        <f t="shared" ref="DF58:DF63" si="254">SUM(DC58:DE58)/3</f>
        <v>0</v>
      </c>
      <c r="DH58" s="42" t="s">
        <v>181</v>
      </c>
      <c r="DJ58" s="1">
        <v>4</v>
      </c>
    </row>
    <row r="59" spans="1:117" ht="23.5" customHeight="1">
      <c r="A59" s="77" t="s">
        <v>7</v>
      </c>
      <c r="B59" s="68"/>
      <c r="C59" s="57">
        <f t="shared" si="215"/>
        <v>0</v>
      </c>
      <c r="D59" s="54"/>
      <c r="E59" s="7">
        <f t="shared" si="216"/>
        <v>0</v>
      </c>
      <c r="F59" s="54"/>
      <c r="G59" s="7">
        <f t="shared" si="217"/>
        <v>0</v>
      </c>
      <c r="H59" s="54"/>
      <c r="I59" s="6">
        <f t="shared" si="218"/>
        <v>0</v>
      </c>
      <c r="J59" s="54"/>
      <c r="K59" s="6">
        <f t="shared" si="219"/>
        <v>0</v>
      </c>
      <c r="L59" s="6">
        <f t="shared" si="234"/>
        <v>0</v>
      </c>
      <c r="M59" s="6" t="e">
        <f t="shared" si="235"/>
        <v>#DIV/0!</v>
      </c>
      <c r="N59" s="70"/>
      <c r="O59" s="54"/>
      <c r="P59" s="54"/>
      <c r="Q59" s="76" t="e">
        <f t="shared" si="236"/>
        <v>#DIV/0!</v>
      </c>
      <c r="R59" s="2"/>
      <c r="T59" s="107">
        <v>3300</v>
      </c>
      <c r="U59" s="107">
        <v>3800</v>
      </c>
      <c r="V59" s="107">
        <v>4800</v>
      </c>
      <c r="W59" s="107">
        <v>2000</v>
      </c>
      <c r="X59" s="107"/>
      <c r="Y59" s="77" t="s">
        <v>7</v>
      </c>
      <c r="Z59" s="48">
        <f t="shared" si="220"/>
        <v>0</v>
      </c>
      <c r="AA59" s="57">
        <f t="shared" si="221"/>
        <v>0</v>
      </c>
      <c r="AB59" s="7">
        <f t="shared" si="222"/>
        <v>0</v>
      </c>
      <c r="AC59" s="7">
        <f t="shared" si="223"/>
        <v>0</v>
      </c>
      <c r="AD59" s="7">
        <f t="shared" si="237"/>
        <v>0</v>
      </c>
      <c r="AE59" s="7">
        <f t="shared" si="224"/>
        <v>0</v>
      </c>
      <c r="AF59" s="7">
        <f t="shared" si="238"/>
        <v>0</v>
      </c>
      <c r="AG59" s="7">
        <f t="shared" si="225"/>
        <v>0</v>
      </c>
      <c r="AH59" s="7">
        <f t="shared" si="239"/>
        <v>0</v>
      </c>
      <c r="AI59" s="7">
        <f t="shared" si="226"/>
        <v>0</v>
      </c>
      <c r="AJ59" s="7">
        <f t="shared" si="240"/>
        <v>0</v>
      </c>
      <c r="AK59" s="6" t="e">
        <f t="shared" si="241"/>
        <v>#DIV/0!</v>
      </c>
      <c r="AL59" s="70">
        <f t="shared" si="242"/>
        <v>0</v>
      </c>
      <c r="AM59" s="7">
        <f t="shared" si="242"/>
        <v>0</v>
      </c>
      <c r="AN59" s="6">
        <f t="shared" si="242"/>
        <v>0</v>
      </c>
      <c r="AO59" s="76" t="e">
        <f t="shared" si="243"/>
        <v>#DIV/0!</v>
      </c>
      <c r="AP59" s="2"/>
      <c r="AR59" s="107">
        <v>1700</v>
      </c>
      <c r="AS59" s="107">
        <v>2200</v>
      </c>
      <c r="AT59" s="107">
        <v>2200</v>
      </c>
      <c r="AU59" s="107">
        <v>1400</v>
      </c>
      <c r="AV59" s="107"/>
      <c r="AW59" s="77" t="s">
        <v>7</v>
      </c>
      <c r="AX59" s="48">
        <f t="shared" si="244"/>
        <v>0</v>
      </c>
      <c r="AY59" s="57">
        <f t="shared" si="244"/>
        <v>0</v>
      </c>
      <c r="AZ59" s="54">
        <v>22</v>
      </c>
      <c r="BA59" s="7">
        <f t="shared" si="227"/>
        <v>0</v>
      </c>
      <c r="BB59" s="54">
        <v>10</v>
      </c>
      <c r="BC59" s="7">
        <f t="shared" si="228"/>
        <v>0</v>
      </c>
      <c r="BD59" s="54">
        <v>6</v>
      </c>
      <c r="BE59" s="6">
        <f t="shared" si="229"/>
        <v>0</v>
      </c>
      <c r="BF59" s="54"/>
      <c r="BG59" s="6">
        <f t="shared" si="230"/>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1"/>
        <v>#DIV/0!</v>
      </c>
      <c r="CA59" s="178"/>
      <c r="CB59" s="179" t="e">
        <f t="shared" si="232"/>
        <v>#DIV/0!</v>
      </c>
      <c r="CC59" s="179"/>
      <c r="CD59" s="573"/>
      <c r="CE59" s="180">
        <f t="shared" si="250"/>
        <v>0</v>
      </c>
      <c r="CF59" s="181" t="e">
        <f t="shared" si="251"/>
        <v>#DIV/0!</v>
      </c>
      <c r="CG59" s="291"/>
      <c r="CH59" s="291"/>
      <c r="CI59" s="291"/>
      <c r="CJ59" s="291">
        <f t="shared" si="252"/>
        <v>0</v>
      </c>
      <c r="CK59" s="182" t="e">
        <f t="shared" si="233"/>
        <v>#DIV/0!</v>
      </c>
      <c r="CM59" s="326"/>
      <c r="CN59" s="326"/>
      <c r="CO59" s="334"/>
      <c r="CP59" s="334"/>
      <c r="CQ59" s="334"/>
      <c r="CR59" s="356">
        <f t="shared" si="253"/>
        <v>0</v>
      </c>
      <c r="CT59" s="42" t="s">
        <v>185</v>
      </c>
      <c r="CV59" s="1">
        <v>3</v>
      </c>
      <c r="DA59" s="326"/>
      <c r="DB59" s="326"/>
      <c r="DC59" s="334"/>
      <c r="DD59" s="334"/>
      <c r="DE59" s="334"/>
      <c r="DF59" s="356">
        <f t="shared" si="254"/>
        <v>0</v>
      </c>
      <c r="DH59" s="42" t="s">
        <v>185</v>
      </c>
      <c r="DJ59" s="1">
        <v>3</v>
      </c>
    </row>
    <row r="60" spans="1:117" ht="23.5" customHeight="1">
      <c r="A60" s="77" t="s">
        <v>8</v>
      </c>
      <c r="B60" s="68"/>
      <c r="C60" s="57">
        <f t="shared" si="215"/>
        <v>0</v>
      </c>
      <c r="D60" s="54"/>
      <c r="E60" s="7">
        <f t="shared" si="216"/>
        <v>0</v>
      </c>
      <c r="F60" s="54"/>
      <c r="G60" s="7">
        <f t="shared" si="217"/>
        <v>0</v>
      </c>
      <c r="H60" s="54"/>
      <c r="I60" s="6">
        <f t="shared" si="218"/>
        <v>0</v>
      </c>
      <c r="J60" s="54"/>
      <c r="K60" s="6">
        <f t="shared" si="219"/>
        <v>0</v>
      </c>
      <c r="L60" s="6">
        <f t="shared" si="234"/>
        <v>0</v>
      </c>
      <c r="M60" s="6" t="e">
        <f t="shared" si="235"/>
        <v>#DIV/0!</v>
      </c>
      <c r="N60" s="70"/>
      <c r="O60" s="54"/>
      <c r="P60" s="54"/>
      <c r="Q60" s="76" t="e">
        <f t="shared" si="236"/>
        <v>#DIV/0!</v>
      </c>
      <c r="R60" s="2"/>
      <c r="T60" s="107">
        <v>3300</v>
      </c>
      <c r="U60" s="107">
        <v>3800</v>
      </c>
      <c r="V60" s="107">
        <v>4800</v>
      </c>
      <c r="W60" s="107">
        <v>2000</v>
      </c>
      <c r="X60" s="107"/>
      <c r="Y60" s="77" t="s">
        <v>8</v>
      </c>
      <c r="Z60" s="48">
        <f t="shared" si="220"/>
        <v>0</v>
      </c>
      <c r="AA60" s="57">
        <f t="shared" si="221"/>
        <v>0</v>
      </c>
      <c r="AB60" s="7">
        <f t="shared" si="222"/>
        <v>0</v>
      </c>
      <c r="AC60" s="7">
        <f t="shared" si="223"/>
        <v>0</v>
      </c>
      <c r="AD60" s="7">
        <f t="shared" si="237"/>
        <v>0</v>
      </c>
      <c r="AE60" s="7">
        <f t="shared" si="224"/>
        <v>0</v>
      </c>
      <c r="AF60" s="7">
        <f t="shared" si="238"/>
        <v>0</v>
      </c>
      <c r="AG60" s="7">
        <f t="shared" si="225"/>
        <v>0</v>
      </c>
      <c r="AH60" s="7">
        <f t="shared" si="239"/>
        <v>0</v>
      </c>
      <c r="AI60" s="7">
        <f t="shared" si="226"/>
        <v>0</v>
      </c>
      <c r="AJ60" s="7">
        <f t="shared" si="240"/>
        <v>0</v>
      </c>
      <c r="AK60" s="6" t="e">
        <f t="shared" si="241"/>
        <v>#DIV/0!</v>
      </c>
      <c r="AL60" s="70">
        <f t="shared" si="242"/>
        <v>0</v>
      </c>
      <c r="AM60" s="7">
        <f t="shared" si="242"/>
        <v>0</v>
      </c>
      <c r="AN60" s="6">
        <f t="shared" si="242"/>
        <v>0</v>
      </c>
      <c r="AO60" s="76" t="e">
        <f t="shared" si="243"/>
        <v>#DIV/0!</v>
      </c>
      <c r="AP60" s="2"/>
      <c r="AR60" s="107">
        <v>1700</v>
      </c>
      <c r="AS60" s="107">
        <v>2200</v>
      </c>
      <c r="AT60" s="107">
        <v>2200</v>
      </c>
      <c r="AU60" s="107">
        <v>1400</v>
      </c>
      <c r="AV60" s="107"/>
      <c r="AW60" s="77" t="s">
        <v>8</v>
      </c>
      <c r="AX60" s="48">
        <f t="shared" si="244"/>
        <v>0</v>
      </c>
      <c r="AY60" s="57">
        <f t="shared" si="244"/>
        <v>0</v>
      </c>
      <c r="AZ60" s="54">
        <v>10</v>
      </c>
      <c r="BA60" s="7">
        <f t="shared" si="227"/>
        <v>0</v>
      </c>
      <c r="BB60" s="54">
        <v>24</v>
      </c>
      <c r="BC60" s="7">
        <f t="shared" si="228"/>
        <v>0</v>
      </c>
      <c r="BD60" s="54">
        <v>12</v>
      </c>
      <c r="BE60" s="6">
        <f t="shared" si="229"/>
        <v>0</v>
      </c>
      <c r="BF60" s="54"/>
      <c r="BG60" s="6">
        <f t="shared" si="230"/>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1"/>
        <v>#DIV/0!</v>
      </c>
      <c r="CA60" s="178"/>
      <c r="CB60" s="179" t="e">
        <f t="shared" si="232"/>
        <v>#DIV/0!</v>
      </c>
      <c r="CC60" s="179"/>
      <c r="CD60" s="573"/>
      <c r="CE60" s="180">
        <f t="shared" si="250"/>
        <v>0</v>
      </c>
      <c r="CF60" s="181" t="e">
        <f t="shared" si="251"/>
        <v>#DIV/0!</v>
      </c>
      <c r="CG60" s="291"/>
      <c r="CH60" s="291"/>
      <c r="CI60" s="291"/>
      <c r="CJ60" s="291">
        <f t="shared" si="252"/>
        <v>0</v>
      </c>
      <c r="CK60" s="182" t="e">
        <f t="shared" si="233"/>
        <v>#DIV/0!</v>
      </c>
      <c r="CM60" s="326"/>
      <c r="CN60" s="326"/>
      <c r="CO60" s="334"/>
      <c r="CP60" s="334"/>
      <c r="CQ60" s="334"/>
      <c r="CR60" s="356">
        <f t="shared" si="253"/>
        <v>0</v>
      </c>
      <c r="CT60" s="42" t="s">
        <v>177</v>
      </c>
      <c r="CV60" s="1">
        <v>2</v>
      </c>
      <c r="DA60" s="326"/>
      <c r="DB60" s="326"/>
      <c r="DC60" s="334"/>
      <c r="DD60" s="334"/>
      <c r="DE60" s="334"/>
      <c r="DF60" s="356">
        <f t="shared" si="254"/>
        <v>0</v>
      </c>
      <c r="DH60" s="42" t="s">
        <v>177</v>
      </c>
      <c r="DJ60" s="1">
        <v>2</v>
      </c>
    </row>
    <row r="61" spans="1:117" ht="23.5" customHeight="1">
      <c r="A61" s="77" t="s">
        <v>9</v>
      </c>
      <c r="B61" s="68"/>
      <c r="C61" s="57">
        <f t="shared" si="215"/>
        <v>0</v>
      </c>
      <c r="D61" s="54"/>
      <c r="E61" s="7">
        <f t="shared" si="216"/>
        <v>0</v>
      </c>
      <c r="F61" s="54"/>
      <c r="G61" s="7">
        <f t="shared" si="217"/>
        <v>0</v>
      </c>
      <c r="H61" s="54"/>
      <c r="I61" s="6">
        <f t="shared" si="218"/>
        <v>0</v>
      </c>
      <c r="J61" s="54"/>
      <c r="K61" s="6">
        <f t="shared" si="219"/>
        <v>0</v>
      </c>
      <c r="L61" s="6">
        <f t="shared" si="234"/>
        <v>0</v>
      </c>
      <c r="M61" s="6" t="e">
        <f t="shared" si="235"/>
        <v>#DIV/0!</v>
      </c>
      <c r="N61" s="70"/>
      <c r="O61" s="54"/>
      <c r="P61" s="54"/>
      <c r="Q61" s="76" t="e">
        <f t="shared" si="236"/>
        <v>#DIV/0!</v>
      </c>
      <c r="R61" s="2"/>
      <c r="T61" s="107">
        <v>3300</v>
      </c>
      <c r="U61" s="107">
        <v>3800</v>
      </c>
      <c r="V61" s="107">
        <v>4800</v>
      </c>
      <c r="W61" s="107">
        <v>2000</v>
      </c>
      <c r="X61" s="107"/>
      <c r="Y61" s="77" t="s">
        <v>9</v>
      </c>
      <c r="Z61" s="48">
        <f t="shared" si="220"/>
        <v>0</v>
      </c>
      <c r="AA61" s="57">
        <f t="shared" si="221"/>
        <v>0</v>
      </c>
      <c r="AB61" s="7">
        <f t="shared" si="222"/>
        <v>0</v>
      </c>
      <c r="AC61" s="7">
        <f t="shared" si="223"/>
        <v>0</v>
      </c>
      <c r="AD61" s="7">
        <f t="shared" si="237"/>
        <v>0</v>
      </c>
      <c r="AE61" s="7">
        <f t="shared" si="224"/>
        <v>0</v>
      </c>
      <c r="AF61" s="7">
        <f t="shared" si="238"/>
        <v>0</v>
      </c>
      <c r="AG61" s="7">
        <f t="shared" si="225"/>
        <v>0</v>
      </c>
      <c r="AH61" s="7">
        <f t="shared" si="239"/>
        <v>0</v>
      </c>
      <c r="AI61" s="7">
        <f t="shared" si="226"/>
        <v>0</v>
      </c>
      <c r="AJ61" s="7">
        <f t="shared" si="240"/>
        <v>0</v>
      </c>
      <c r="AK61" s="6" t="e">
        <f t="shared" si="241"/>
        <v>#DIV/0!</v>
      </c>
      <c r="AL61" s="70">
        <f t="shared" si="242"/>
        <v>0</v>
      </c>
      <c r="AM61" s="7">
        <f t="shared" si="242"/>
        <v>0</v>
      </c>
      <c r="AN61" s="6">
        <f t="shared" si="242"/>
        <v>0</v>
      </c>
      <c r="AO61" s="76" t="e">
        <f t="shared" si="243"/>
        <v>#DIV/0!</v>
      </c>
      <c r="AP61" s="2"/>
      <c r="AR61" s="107">
        <v>1700</v>
      </c>
      <c r="AS61" s="107">
        <v>2200</v>
      </c>
      <c r="AT61" s="107">
        <v>2200</v>
      </c>
      <c r="AU61" s="107">
        <v>1400</v>
      </c>
      <c r="AV61" s="107"/>
      <c r="AW61" s="77" t="s">
        <v>9</v>
      </c>
      <c r="AX61" s="48">
        <f t="shared" si="244"/>
        <v>0</v>
      </c>
      <c r="AY61" s="57">
        <f t="shared" si="244"/>
        <v>0</v>
      </c>
      <c r="AZ61" s="54">
        <v>10</v>
      </c>
      <c r="BA61" s="7">
        <f t="shared" si="227"/>
        <v>0</v>
      </c>
      <c r="BB61" s="54">
        <v>24</v>
      </c>
      <c r="BC61" s="7">
        <f t="shared" si="228"/>
        <v>0</v>
      </c>
      <c r="BD61" s="54">
        <v>12</v>
      </c>
      <c r="BE61" s="6">
        <f t="shared" si="229"/>
        <v>0</v>
      </c>
      <c r="BF61" s="54"/>
      <c r="BG61" s="6">
        <f t="shared" si="230"/>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1"/>
        <v>#DIV/0!</v>
      </c>
      <c r="CA61" s="178"/>
      <c r="CB61" s="179" t="e">
        <f t="shared" si="232"/>
        <v>#DIV/0!</v>
      </c>
      <c r="CC61" s="179"/>
      <c r="CD61" s="573"/>
      <c r="CE61" s="180">
        <f t="shared" si="250"/>
        <v>0</v>
      </c>
      <c r="CF61" s="181" t="e">
        <f t="shared" si="251"/>
        <v>#DIV/0!</v>
      </c>
      <c r="CG61" s="291"/>
      <c r="CH61" s="291"/>
      <c r="CI61" s="291"/>
      <c r="CJ61" s="291">
        <f t="shared" si="252"/>
        <v>0</v>
      </c>
      <c r="CK61" s="182" t="e">
        <f t="shared" si="233"/>
        <v>#DIV/0!</v>
      </c>
      <c r="CM61" s="326"/>
      <c r="CN61" s="326"/>
      <c r="CO61" s="334"/>
      <c r="CP61" s="334"/>
      <c r="CQ61" s="334"/>
      <c r="CR61" s="356">
        <f t="shared" si="253"/>
        <v>0</v>
      </c>
      <c r="CT61" s="42" t="s">
        <v>178</v>
      </c>
      <c r="CV61" s="1">
        <v>1</v>
      </c>
      <c r="DA61" s="326"/>
      <c r="DB61" s="326"/>
      <c r="DC61" s="334"/>
      <c r="DD61" s="334"/>
      <c r="DE61" s="334"/>
      <c r="DF61" s="356">
        <f t="shared" si="254"/>
        <v>0</v>
      </c>
      <c r="DH61" s="42" t="s">
        <v>178</v>
      </c>
      <c r="DJ61" s="1">
        <v>1</v>
      </c>
    </row>
    <row r="62" spans="1:117" ht="23.5" customHeight="1">
      <c r="A62" s="77" t="s">
        <v>10</v>
      </c>
      <c r="B62" s="68"/>
      <c r="C62" s="57">
        <f t="shared" si="215"/>
        <v>0</v>
      </c>
      <c r="D62" s="54"/>
      <c r="E62" s="7">
        <f t="shared" si="216"/>
        <v>0</v>
      </c>
      <c r="F62" s="54"/>
      <c r="G62" s="7">
        <f t="shared" si="217"/>
        <v>0</v>
      </c>
      <c r="H62" s="54"/>
      <c r="I62" s="6">
        <f t="shared" si="218"/>
        <v>0</v>
      </c>
      <c r="J62" s="54"/>
      <c r="K62" s="6">
        <f t="shared" si="219"/>
        <v>0</v>
      </c>
      <c r="L62" s="6">
        <f t="shared" si="234"/>
        <v>0</v>
      </c>
      <c r="M62" s="6" t="e">
        <f t="shared" si="235"/>
        <v>#DIV/0!</v>
      </c>
      <c r="N62" s="70"/>
      <c r="O62" s="54"/>
      <c r="P62" s="54"/>
      <c r="Q62" s="76" t="e">
        <f t="shared" si="236"/>
        <v>#DIV/0!</v>
      </c>
      <c r="R62" s="2"/>
      <c r="T62" s="107">
        <v>3300</v>
      </c>
      <c r="U62" s="107">
        <v>3800</v>
      </c>
      <c r="V62" s="107">
        <v>4800</v>
      </c>
      <c r="W62" s="107">
        <v>2000</v>
      </c>
      <c r="X62" s="107"/>
      <c r="Y62" s="77" t="s">
        <v>10</v>
      </c>
      <c r="Z62" s="48">
        <f t="shared" si="220"/>
        <v>0</v>
      </c>
      <c r="AA62" s="57">
        <f t="shared" si="221"/>
        <v>0</v>
      </c>
      <c r="AB62" s="7">
        <f t="shared" si="222"/>
        <v>0</v>
      </c>
      <c r="AC62" s="7">
        <f t="shared" si="223"/>
        <v>0</v>
      </c>
      <c r="AD62" s="7">
        <f t="shared" si="237"/>
        <v>0</v>
      </c>
      <c r="AE62" s="7">
        <f t="shared" si="224"/>
        <v>0</v>
      </c>
      <c r="AF62" s="7">
        <f t="shared" si="238"/>
        <v>0</v>
      </c>
      <c r="AG62" s="7">
        <f t="shared" si="225"/>
        <v>0</v>
      </c>
      <c r="AH62" s="7">
        <f t="shared" si="239"/>
        <v>0</v>
      </c>
      <c r="AI62" s="7">
        <f t="shared" si="226"/>
        <v>0</v>
      </c>
      <c r="AJ62" s="7">
        <f t="shared" si="240"/>
        <v>0</v>
      </c>
      <c r="AK62" s="6" t="e">
        <f t="shared" si="241"/>
        <v>#DIV/0!</v>
      </c>
      <c r="AL62" s="70">
        <f t="shared" si="242"/>
        <v>0</v>
      </c>
      <c r="AM62" s="7">
        <f t="shared" si="242"/>
        <v>0</v>
      </c>
      <c r="AN62" s="6">
        <f t="shared" si="242"/>
        <v>0</v>
      </c>
      <c r="AO62" s="76" t="e">
        <f t="shared" si="243"/>
        <v>#DIV/0!</v>
      </c>
      <c r="AP62" s="2"/>
      <c r="AR62" s="107">
        <v>1700</v>
      </c>
      <c r="AS62" s="107">
        <v>2200</v>
      </c>
      <c r="AT62" s="107">
        <v>2200</v>
      </c>
      <c r="AU62" s="107">
        <v>1400</v>
      </c>
      <c r="AV62" s="107"/>
      <c r="AW62" s="77" t="s">
        <v>10</v>
      </c>
      <c r="AX62" s="48">
        <f t="shared" si="244"/>
        <v>0</v>
      </c>
      <c r="AY62" s="57">
        <f t="shared" si="244"/>
        <v>0</v>
      </c>
      <c r="AZ62" s="54">
        <v>10</v>
      </c>
      <c r="BA62" s="7">
        <f t="shared" si="227"/>
        <v>0</v>
      </c>
      <c r="BB62" s="54">
        <v>24</v>
      </c>
      <c r="BC62" s="7">
        <f t="shared" si="228"/>
        <v>0</v>
      </c>
      <c r="BD62" s="54">
        <v>12</v>
      </c>
      <c r="BE62" s="6">
        <f t="shared" si="229"/>
        <v>0</v>
      </c>
      <c r="BF62" s="54"/>
      <c r="BG62" s="6">
        <f t="shared" si="230"/>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1"/>
        <v>#DIV/0!</v>
      </c>
      <c r="CA62" s="178">
        <v>0</v>
      </c>
      <c r="CB62" s="179" t="e">
        <f t="shared" si="232"/>
        <v>#DIV/0!</v>
      </c>
      <c r="CC62" s="179"/>
      <c r="CD62" s="573"/>
      <c r="CE62" s="180">
        <f t="shared" si="250"/>
        <v>0</v>
      </c>
      <c r="CF62" s="181" t="e">
        <f t="shared" si="251"/>
        <v>#DIV/0!</v>
      </c>
      <c r="CG62" s="291"/>
      <c r="CH62" s="291"/>
      <c r="CI62" s="291"/>
      <c r="CJ62" s="291">
        <f t="shared" si="252"/>
        <v>0</v>
      </c>
      <c r="CK62" s="182" t="e">
        <f t="shared" si="233"/>
        <v>#DIV/0!</v>
      </c>
      <c r="CM62" s="326"/>
      <c r="CN62" s="326"/>
      <c r="CO62" s="334"/>
      <c r="CP62" s="334"/>
      <c r="CQ62" s="334"/>
      <c r="CR62" s="356">
        <f t="shared" si="253"/>
        <v>0</v>
      </c>
      <c r="CT62" s="42" t="s">
        <v>183</v>
      </c>
      <c r="CV62" s="1">
        <v>0</v>
      </c>
      <c r="DA62" s="326"/>
      <c r="DB62" s="326"/>
      <c r="DC62" s="334"/>
      <c r="DD62" s="334"/>
      <c r="DE62" s="334"/>
      <c r="DF62" s="356">
        <f t="shared" si="254"/>
        <v>0</v>
      </c>
      <c r="DH62" s="42" t="s">
        <v>183</v>
      </c>
      <c r="DJ62" s="1">
        <v>0</v>
      </c>
    </row>
    <row r="63" spans="1:117" ht="23.5" customHeight="1" thickBot="1">
      <c r="A63" s="78" t="s">
        <v>11</v>
      </c>
      <c r="B63" s="68"/>
      <c r="C63" s="57">
        <f t="shared" si="215"/>
        <v>0</v>
      </c>
      <c r="D63" s="54"/>
      <c r="E63" s="7">
        <f t="shared" si="216"/>
        <v>0</v>
      </c>
      <c r="F63" s="54"/>
      <c r="G63" s="7">
        <f t="shared" si="217"/>
        <v>0</v>
      </c>
      <c r="H63" s="54"/>
      <c r="I63" s="6">
        <f t="shared" si="218"/>
        <v>0</v>
      </c>
      <c r="J63" s="54"/>
      <c r="K63" s="6">
        <f t="shared" si="219"/>
        <v>0</v>
      </c>
      <c r="L63" s="6">
        <f t="shared" si="234"/>
        <v>0</v>
      </c>
      <c r="M63" s="6" t="e">
        <f t="shared" si="235"/>
        <v>#DIV/0!</v>
      </c>
      <c r="N63" s="70"/>
      <c r="O63" s="54"/>
      <c r="P63" s="54"/>
      <c r="Q63" s="76" t="e">
        <f t="shared" si="236"/>
        <v>#DIV/0!</v>
      </c>
      <c r="R63" s="2"/>
      <c r="T63" s="107">
        <v>3300</v>
      </c>
      <c r="U63" s="107">
        <v>3800</v>
      </c>
      <c r="V63" s="107">
        <v>4800</v>
      </c>
      <c r="W63" s="107">
        <v>2000</v>
      </c>
      <c r="X63" s="107"/>
      <c r="Y63" s="78" t="s">
        <v>11</v>
      </c>
      <c r="Z63" s="48">
        <f t="shared" si="220"/>
        <v>0</v>
      </c>
      <c r="AA63" s="57">
        <f t="shared" si="221"/>
        <v>0</v>
      </c>
      <c r="AB63" s="7">
        <f t="shared" si="222"/>
        <v>0</v>
      </c>
      <c r="AC63" s="7">
        <f t="shared" si="223"/>
        <v>0</v>
      </c>
      <c r="AD63" s="7">
        <f t="shared" si="237"/>
        <v>0</v>
      </c>
      <c r="AE63" s="7">
        <f t="shared" si="224"/>
        <v>0</v>
      </c>
      <c r="AF63" s="7">
        <f t="shared" si="238"/>
        <v>0</v>
      </c>
      <c r="AG63" s="7">
        <f t="shared" si="225"/>
        <v>0</v>
      </c>
      <c r="AH63" s="7">
        <f t="shared" si="239"/>
        <v>0</v>
      </c>
      <c r="AI63" s="7">
        <f t="shared" si="226"/>
        <v>0</v>
      </c>
      <c r="AJ63" s="7">
        <f t="shared" si="240"/>
        <v>0</v>
      </c>
      <c r="AK63" s="6" t="e">
        <f t="shared" si="241"/>
        <v>#DIV/0!</v>
      </c>
      <c r="AL63" s="70">
        <f t="shared" si="242"/>
        <v>0</v>
      </c>
      <c r="AM63" s="7">
        <f t="shared" si="242"/>
        <v>0</v>
      </c>
      <c r="AN63" s="6">
        <f t="shared" si="242"/>
        <v>0</v>
      </c>
      <c r="AO63" s="76" t="e">
        <f t="shared" si="243"/>
        <v>#DIV/0!</v>
      </c>
      <c r="AP63" s="2"/>
      <c r="AR63" s="107">
        <v>1700</v>
      </c>
      <c r="AS63" s="107">
        <v>2200</v>
      </c>
      <c r="AT63" s="107">
        <v>2200</v>
      </c>
      <c r="AU63" s="107">
        <v>1400</v>
      </c>
      <c r="AV63" s="107"/>
      <c r="AW63" s="78" t="s">
        <v>11</v>
      </c>
      <c r="AX63" s="48">
        <f t="shared" si="244"/>
        <v>0</v>
      </c>
      <c r="AY63" s="57">
        <f t="shared" si="244"/>
        <v>0</v>
      </c>
      <c r="AZ63" s="54">
        <v>10</v>
      </c>
      <c r="BA63" s="7">
        <f t="shared" si="227"/>
        <v>0</v>
      </c>
      <c r="BB63" s="54">
        <v>28</v>
      </c>
      <c r="BC63" s="7">
        <f t="shared" si="228"/>
        <v>0</v>
      </c>
      <c r="BD63" s="54">
        <v>12</v>
      </c>
      <c r="BE63" s="6">
        <f t="shared" si="229"/>
        <v>0</v>
      </c>
      <c r="BF63" s="54"/>
      <c r="BG63" s="6">
        <f t="shared" si="230"/>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1"/>
        <v>#DIV/0!</v>
      </c>
      <c r="CA63" s="178">
        <v>0</v>
      </c>
      <c r="CB63" s="179" t="e">
        <f t="shared" si="232"/>
        <v>#DIV/0!</v>
      </c>
      <c r="CC63" s="179">
        <v>0</v>
      </c>
      <c r="CD63" s="573"/>
      <c r="CE63" s="180">
        <f t="shared" si="250"/>
        <v>0</v>
      </c>
      <c r="CF63" s="181" t="e">
        <f t="shared" si="251"/>
        <v>#DIV/0!</v>
      </c>
      <c r="CG63" s="291"/>
      <c r="CH63" s="291"/>
      <c r="CI63" s="291"/>
      <c r="CJ63" s="291">
        <f t="shared" si="252"/>
        <v>0</v>
      </c>
      <c r="CK63" s="182" t="e">
        <f t="shared" si="233"/>
        <v>#DIV/0!</v>
      </c>
      <c r="CM63" s="327"/>
      <c r="CN63" s="327"/>
      <c r="CO63" s="335"/>
      <c r="CP63" s="335"/>
      <c r="CQ63" s="335"/>
      <c r="CR63" s="357">
        <f t="shared" si="253"/>
        <v>0</v>
      </c>
      <c r="CT63" s="1" t="s">
        <v>186</v>
      </c>
      <c r="DA63" s="327"/>
      <c r="DB63" s="327"/>
      <c r="DC63" s="335"/>
      <c r="DD63" s="335"/>
      <c r="DE63" s="335"/>
      <c r="DF63" s="357">
        <f t="shared" si="254"/>
        <v>0</v>
      </c>
      <c r="DH63" s="1" t="s">
        <v>186</v>
      </c>
    </row>
    <row r="64" spans="1:117" s="340" customFormat="1" ht="43" customHeight="1" thickTop="1" thickBot="1">
      <c r="A64" s="1423" t="s">
        <v>16</v>
      </c>
      <c r="B64" s="1424"/>
      <c r="C64" s="336">
        <f>SUM(C57:C63)</f>
        <v>0</v>
      </c>
      <c r="D64" s="336">
        <f>SUM(D57:D63)</f>
        <v>0</v>
      </c>
      <c r="E64" s="336">
        <f t="shared" ref="E64:J64" si="255">SUM(E57:E63)</f>
        <v>0</v>
      </c>
      <c r="F64" s="336">
        <f t="shared" si="255"/>
        <v>0</v>
      </c>
      <c r="G64" s="336">
        <f t="shared" si="255"/>
        <v>0</v>
      </c>
      <c r="H64" s="336">
        <f t="shared" si="255"/>
        <v>0</v>
      </c>
      <c r="I64" s="336">
        <f t="shared" si="255"/>
        <v>0</v>
      </c>
      <c r="J64" s="336">
        <f t="shared" si="255"/>
        <v>0</v>
      </c>
      <c r="K64" s="336">
        <f>SUM(K57:K63)</f>
        <v>0</v>
      </c>
      <c r="L64" s="336">
        <f>SUM(L57:L63)</f>
        <v>0</v>
      </c>
      <c r="M64" s="336" t="e">
        <f>L64/C64</f>
        <v>#DIV/0!</v>
      </c>
      <c r="N64" s="337"/>
      <c r="O64" s="336">
        <f>SUM(O57:O63)</f>
        <v>320</v>
      </c>
      <c r="P64" s="336">
        <f>SUM(P57:P63)</f>
        <v>0</v>
      </c>
      <c r="Q64" s="338" t="e">
        <f t="shared" si="236"/>
        <v>#DIV/0!</v>
      </c>
      <c r="R64" s="339"/>
      <c r="T64" s="340" t="s">
        <v>48</v>
      </c>
      <c r="U64" s="339" t="e">
        <f>C64/W64</f>
        <v>#DIV/0!</v>
      </c>
      <c r="V64" s="341" t="s">
        <v>49</v>
      </c>
      <c r="W64" s="342">
        <v>0</v>
      </c>
      <c r="Y64" s="1423" t="s">
        <v>16</v>
      </c>
      <c r="Z64" s="1424"/>
      <c r="AA64" s="343">
        <f>SUM(AA57:AA63)</f>
        <v>0</v>
      </c>
      <c r="AB64" s="343">
        <f>SUM(AB57:AB63)</f>
        <v>0</v>
      </c>
      <c r="AC64" s="343">
        <f t="shared" ref="AC64:AH64" si="256">SUM(AC57:AC63)</f>
        <v>0</v>
      </c>
      <c r="AD64" s="343">
        <f t="shared" si="256"/>
        <v>0</v>
      </c>
      <c r="AE64" s="343">
        <f t="shared" si="256"/>
        <v>0</v>
      </c>
      <c r="AF64" s="343">
        <f t="shared" si="256"/>
        <v>0</v>
      </c>
      <c r="AG64" s="343">
        <f t="shared" si="256"/>
        <v>0</v>
      </c>
      <c r="AH64" s="343">
        <f t="shared" si="256"/>
        <v>0</v>
      </c>
      <c r="AI64" s="343">
        <f>SUM(AI57:AI63)</f>
        <v>0</v>
      </c>
      <c r="AJ64" s="343">
        <f>SUM(AJ57:AJ63)</f>
        <v>0</v>
      </c>
      <c r="AK64" s="336" t="e">
        <f>AJ64/AA64</f>
        <v>#DIV/0!</v>
      </c>
      <c r="AL64" s="86"/>
      <c r="AM64" s="61">
        <f>SUM(AM57:AM63)</f>
        <v>320</v>
      </c>
      <c r="AN64" s="61">
        <f>SUM(AN57:AN63)</f>
        <v>0</v>
      </c>
      <c r="AO64" s="76" t="e">
        <f>(AJ64+BH64)/AN64</f>
        <v>#DIV/0!</v>
      </c>
      <c r="AP64" s="339"/>
      <c r="AR64" s="340" t="s">
        <v>48</v>
      </c>
      <c r="AS64" s="339" t="e">
        <f>AA64/AU64</f>
        <v>#DIV/0!</v>
      </c>
      <c r="AT64" s="341" t="s">
        <v>49</v>
      </c>
      <c r="AU64" s="340">
        <f>W64</f>
        <v>0</v>
      </c>
      <c r="AW64" s="1423" t="s">
        <v>16</v>
      </c>
      <c r="AX64" s="1424"/>
      <c r="AY64" s="343">
        <f t="shared" si="244"/>
        <v>0</v>
      </c>
      <c r="AZ64" s="336">
        <f>SUM(AZ57:AZ63)</f>
        <v>84</v>
      </c>
      <c r="BA64" s="336">
        <f t="shared" ref="BA64:BF64" si="257">SUM(BA57:BA63)</f>
        <v>0</v>
      </c>
      <c r="BB64" s="336">
        <f t="shared" si="257"/>
        <v>120</v>
      </c>
      <c r="BC64" s="336">
        <f t="shared" si="257"/>
        <v>0</v>
      </c>
      <c r="BD64" s="336">
        <f t="shared" si="257"/>
        <v>60</v>
      </c>
      <c r="BE64" s="336">
        <f t="shared" si="257"/>
        <v>0</v>
      </c>
      <c r="BF64" s="336">
        <f t="shared" si="257"/>
        <v>0</v>
      </c>
      <c r="BG64" s="336">
        <f>SUM(BG57:BG63)</f>
        <v>0</v>
      </c>
      <c r="BH64" s="344">
        <f t="shared" si="245"/>
        <v>0</v>
      </c>
      <c r="BI64" s="344" t="e">
        <f t="shared" si="245"/>
        <v>#DIV/0!</v>
      </c>
      <c r="BJ64" s="344">
        <f t="shared" si="246"/>
        <v>0</v>
      </c>
      <c r="BK64" s="345" t="e">
        <f t="shared" si="246"/>
        <v>#DIV/0!</v>
      </c>
      <c r="BL64" s="336">
        <f>SUM(BL57:BL63)</f>
        <v>0</v>
      </c>
      <c r="BM64" s="346" t="e">
        <f>BI64+BK64</f>
        <v>#DIV/0!</v>
      </c>
      <c r="BN64" s="347"/>
      <c r="BO64" s="338" t="e">
        <f t="shared" si="248"/>
        <v>#DIV/0!</v>
      </c>
      <c r="BP64" s="339"/>
      <c r="BR64" s="340" t="s">
        <v>48</v>
      </c>
      <c r="BS64" s="339" t="e">
        <f>AY64/BU64</f>
        <v>#DIV/0!</v>
      </c>
      <c r="BT64" s="341" t="s">
        <v>49</v>
      </c>
      <c r="BU64" s="340">
        <f>W64</f>
        <v>0</v>
      </c>
      <c r="BV64" s="1423" t="s">
        <v>16</v>
      </c>
      <c r="BW64" s="1424"/>
      <c r="BX64" s="336">
        <f>SUM(BX57:BX63)</f>
        <v>0</v>
      </c>
      <c r="BY64" s="336">
        <f>SUM(BY57:BY63)</f>
        <v>0</v>
      </c>
      <c r="BZ64" s="336" t="e">
        <f t="shared" si="231"/>
        <v>#DIV/0!</v>
      </c>
      <c r="CA64" s="336">
        <f>SUM(CA57:CA63)</f>
        <v>0</v>
      </c>
      <c r="CB64" s="343" t="e">
        <f t="shared" si="232"/>
        <v>#DIV/0!</v>
      </c>
      <c r="CC64" s="343">
        <f>SUM(CC57:CC63)</f>
        <v>0</v>
      </c>
      <c r="CD64" s="343">
        <f>SUM(CD57:CD63)</f>
        <v>0</v>
      </c>
      <c r="CE64" s="180">
        <f t="shared" si="250"/>
        <v>0</v>
      </c>
      <c r="CF64" s="347" t="e">
        <f>CE64/BX64</f>
        <v>#DIV/0!</v>
      </c>
      <c r="CG64" s="348">
        <f>SUM(CG57:CG63)</f>
        <v>0</v>
      </c>
      <c r="CH64" s="348">
        <f>SUM(CH57:CH63)</f>
        <v>0</v>
      </c>
      <c r="CI64" s="348">
        <f>SUM(CI57:CI63)</f>
        <v>0</v>
      </c>
      <c r="CJ64" s="538">
        <f>SUM(CJ57:CJ63)</f>
        <v>0</v>
      </c>
      <c r="CK64" s="338" t="e">
        <f t="shared" si="233"/>
        <v>#DIV/0!</v>
      </c>
      <c r="CL64" s="340">
        <v>0</v>
      </c>
      <c r="CM64" s="392" t="e">
        <f>SUM(CM57:CM63)/CL64</f>
        <v>#DIV/0!</v>
      </c>
      <c r="CN64" s="387" t="e">
        <f>SUM(CN57:CN63)/CL64</f>
        <v>#DIV/0!</v>
      </c>
      <c r="CO64" s="403" t="e">
        <f>SUM(CO57:CO63)/CL64</f>
        <v>#DIV/0!</v>
      </c>
      <c r="CP64" s="403" t="e">
        <f>SUM(CP57:CP63)/CL64</f>
        <v>#DIV/0!</v>
      </c>
      <c r="CQ64" s="403" t="e">
        <f>SUM(CQ57:CQ63)/CL64</f>
        <v>#DIV/0!</v>
      </c>
      <c r="CR64" s="404" t="e">
        <f>SUM(CO64:CQ64)/3</f>
        <v>#DIV/0!</v>
      </c>
      <c r="CS64" s="341"/>
      <c r="CT64" s="1457" t="e">
        <f>CE64/CL64</f>
        <v>#DIV/0!</v>
      </c>
      <c r="CU64" s="1458"/>
      <c r="CV64" s="1458"/>
      <c r="CW64" s="1458"/>
      <c r="CX64" s="1459"/>
      <c r="CY64" s="368" t="s">
        <v>197</v>
      </c>
      <c r="CZ64" s="340">
        <v>0</v>
      </c>
      <c r="DA64" s="392" t="e">
        <f>SUM(DA57:DA63)/CZ64</f>
        <v>#DIV/0!</v>
      </c>
      <c r="DB64" s="387" t="e">
        <f>SUM(DB57:DB63)/CZ64</f>
        <v>#DIV/0!</v>
      </c>
      <c r="DC64" s="403" t="e">
        <f>SUM(DC57:DC63)/CZ64</f>
        <v>#DIV/0!</v>
      </c>
      <c r="DD64" s="403" t="e">
        <f>SUM(DD57:DD63)/CZ64</f>
        <v>#DIV/0!</v>
      </c>
      <c r="DE64" s="403" t="e">
        <f>SUM(DE57:DE63)/CZ64</f>
        <v>#DIV/0!</v>
      </c>
      <c r="DF64" s="404" t="e">
        <f>SUM(DC64:DE64)/3</f>
        <v>#DIV/0!</v>
      </c>
      <c r="DG64" s="341">
        <v>11</v>
      </c>
      <c r="DH64" s="1457" t="e">
        <f>CV64/CZ64</f>
        <v>#DIV/0!</v>
      </c>
      <c r="DI64" s="1458"/>
      <c r="DJ64" s="1458"/>
      <c r="DK64" s="1458"/>
      <c r="DL64" s="1459"/>
      <c r="DM64" s="368" t="s">
        <v>197</v>
      </c>
    </row>
    <row r="65" spans="1:11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A65" s="1420" t="str">
        <f>CM65</f>
        <v>TOTAL</v>
      </c>
      <c r="DB65" s="1420"/>
      <c r="DC65" s="1420"/>
      <c r="DD65" s="1420"/>
      <c r="DE65" s="1420"/>
      <c r="DF65" s="1420"/>
    </row>
    <row r="66" spans="1:117"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S66" s="62"/>
      <c r="CT66" s="1466" t="s">
        <v>620</v>
      </c>
      <c r="CU66" s="1467"/>
      <c r="CV66" s="1467"/>
      <c r="CW66" s="1467"/>
      <c r="CX66" s="1467"/>
      <c r="CY66" s="1468"/>
      <c r="DA66" s="331" t="s">
        <v>172</v>
      </c>
      <c r="DB66" s="332" t="s">
        <v>173</v>
      </c>
      <c r="DC66" s="65" t="s">
        <v>174</v>
      </c>
      <c r="DD66" s="65" t="s">
        <v>175</v>
      </c>
      <c r="DE66" s="65" t="s">
        <v>176</v>
      </c>
      <c r="DF66" s="333" t="s">
        <v>184</v>
      </c>
      <c r="DG66" s="62"/>
      <c r="DH66" s="1469" t="s">
        <v>619</v>
      </c>
      <c r="DI66" s="1469"/>
      <c r="DJ66" s="1469"/>
      <c r="DK66" s="1469"/>
      <c r="DL66" s="1469"/>
      <c r="DM66" s="1469"/>
    </row>
    <row r="67" spans="1:117" ht="31" customHeight="1">
      <c r="A67" s="75" t="s">
        <v>5</v>
      </c>
      <c r="B67" s="58"/>
      <c r="C67" s="7">
        <f t="shared" ref="C67:L70" si="258">C7+C17+C27+C37+C47+C57</f>
        <v>0</v>
      </c>
      <c r="D67" s="7">
        <f t="shared" si="258"/>
        <v>0</v>
      </c>
      <c r="E67" s="7">
        <f t="shared" si="258"/>
        <v>0</v>
      </c>
      <c r="F67" s="7">
        <f t="shared" si="258"/>
        <v>0</v>
      </c>
      <c r="G67" s="7">
        <f t="shared" si="258"/>
        <v>0</v>
      </c>
      <c r="H67" s="7">
        <f t="shared" si="258"/>
        <v>0</v>
      </c>
      <c r="I67" s="7">
        <f t="shared" si="258"/>
        <v>0</v>
      </c>
      <c r="J67" s="7">
        <f>J7+J17+J27+J37+J47+J57</f>
        <v>0</v>
      </c>
      <c r="K67" s="7">
        <f>K7+K17+K27+K37+K47+K57</f>
        <v>0</v>
      </c>
      <c r="L67" s="7">
        <f>L7+L17+L27+L37+L47+L57</f>
        <v>0</v>
      </c>
      <c r="M67" s="7" t="e">
        <f t="shared" ref="M67:M74" si="259">L67/C67</f>
        <v>#DIV/0!</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J70" si="260">AA7+AA17+AA27+AA37+AA47+AA57</f>
        <v>0</v>
      </c>
      <c r="AB67" s="7">
        <f t="shared" si="260"/>
        <v>0</v>
      </c>
      <c r="AC67" s="7">
        <f t="shared" si="260"/>
        <v>0</v>
      </c>
      <c r="AD67" s="7">
        <f t="shared" si="260"/>
        <v>0</v>
      </c>
      <c r="AE67" s="7">
        <f t="shared" si="260"/>
        <v>0</v>
      </c>
      <c r="AF67" s="7">
        <f t="shared" si="260"/>
        <v>0</v>
      </c>
      <c r="AG67" s="7">
        <f t="shared" si="260"/>
        <v>0</v>
      </c>
      <c r="AH67" s="7">
        <f>AH7+AH17+AH27+AH37+AH47+AH57</f>
        <v>0</v>
      </c>
      <c r="AI67" s="7">
        <f>AI7+AI17+AI27+AI37+AI47+AI57</f>
        <v>0</v>
      </c>
      <c r="AJ67" s="7">
        <f>AJ7+AJ17+AJ27+AJ37+AJ47+AJ57</f>
        <v>0</v>
      </c>
      <c r="AK67" s="7" t="e">
        <f t="shared" ref="AK67:AK74" si="261">AJ67/AA67</f>
        <v>#DIV/0!</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0</v>
      </c>
      <c r="AZ67" s="54"/>
      <c r="BA67" s="7">
        <f t="shared" ref="BA67:BA73" si="262">AZ67*BR67</f>
        <v>0</v>
      </c>
      <c r="BB67" s="54"/>
      <c r="BC67" s="7">
        <f t="shared" ref="BC67:BC73" si="263">BB67*BS67</f>
        <v>0</v>
      </c>
      <c r="BD67" s="54"/>
      <c r="BE67" s="6">
        <f t="shared" ref="BE67:BE73" si="264">BD67*BT67</f>
        <v>0</v>
      </c>
      <c r="BF67" s="54"/>
      <c r="BG67" s="6">
        <f t="shared" ref="BG67:BG73" si="265">BF67*BU67</f>
        <v>0</v>
      </c>
      <c r="BH67" s="7">
        <f>BH7+BH17+BH27+BH37+BH47+BH57</f>
        <v>0</v>
      </c>
      <c r="BI67" s="6" t="e">
        <f>BH67/AY67</f>
        <v>#DIV/0!</v>
      </c>
      <c r="BJ67" s="7">
        <f>BJ7+BJ17+BJ27+BJ37+BJ47+BJ57</f>
        <v>0</v>
      </c>
      <c r="BK67" s="7" t="e">
        <f>AK67</f>
        <v>#DIV/0!</v>
      </c>
      <c r="BL67" s="119">
        <f t="shared" ref="BL67:BM70" si="266">BL7+BL17+BL27+BL37+BL47+BL57</f>
        <v>0</v>
      </c>
      <c r="BM67" s="7" t="e">
        <f t="shared" si="266"/>
        <v>#DIV/0!</v>
      </c>
      <c r="BN67" s="90"/>
      <c r="BO67" s="76" t="e">
        <f>Q67+AO67</f>
        <v>#DIV/0!</v>
      </c>
      <c r="BP67" s="10"/>
      <c r="BR67" s="55"/>
      <c r="BS67" s="55"/>
      <c r="BT67" s="55"/>
      <c r="BU67" s="55"/>
      <c r="BV67" s="177" t="s">
        <v>5</v>
      </c>
      <c r="BW67" s="187">
        <v>4</v>
      </c>
      <c r="BX67" s="179">
        <f>BX7+BX17+BX27+BX37+BX47+BX57</f>
        <v>2251</v>
      </c>
      <c r="BY67" s="179">
        <f t="shared" ref="BX67:BY70" si="267">BY7+BY17+BY27+BY37+BY47+BY57</f>
        <v>6401850</v>
      </c>
      <c r="BZ67" s="178">
        <f t="shared" ref="BZ67:BZ74" si="268">BY67/BX67</f>
        <v>2844.0026654820081</v>
      </c>
      <c r="CA67" s="179">
        <f>CA7+CA17+CA27+CA37+CA47+CA57</f>
        <v>3428600</v>
      </c>
      <c r="CB67" s="179">
        <f>CA67/BX67</f>
        <v>1523.1452687694359</v>
      </c>
      <c r="CC67" s="179">
        <f t="shared" ref="CC67:CD70" si="269">CC7+CC17+CC27+CC37+CC47+CC57</f>
        <v>200090</v>
      </c>
      <c r="CD67" s="179">
        <f t="shared" si="269"/>
        <v>8910</v>
      </c>
      <c r="CE67" s="119">
        <f>CE7+CE17+CE27+CE37+CE47+CE57</f>
        <v>10039450</v>
      </c>
      <c r="CF67" s="179" t="e">
        <f t="shared" ref="CE67:CF70" si="270">CF7+CF17+CF27+CF37+CF47+CF57</f>
        <v>#DIV/0!</v>
      </c>
      <c r="CG67" s="179">
        <f t="shared" ref="CG67:CJ68" si="271">CG7+CG17+CG27+CG37+CG47+CG57</f>
        <v>576</v>
      </c>
      <c r="CH67" s="179">
        <f t="shared" si="271"/>
        <v>192.75</v>
      </c>
      <c r="CI67" s="179">
        <f t="shared" si="271"/>
        <v>156</v>
      </c>
      <c r="CJ67" s="179">
        <f t="shared" si="271"/>
        <v>924.75</v>
      </c>
      <c r="CK67" s="206">
        <f>CE67/CG67</f>
        <v>17429.600694444445</v>
      </c>
      <c r="CM67" s="328">
        <f>CM7+CM17+CM27+CM37+CM47+CM57</f>
        <v>84.8</v>
      </c>
      <c r="CN67" s="328">
        <f>CN7+CN17+CN27+CN37+CN47+CN57</f>
        <v>119</v>
      </c>
      <c r="CO67" s="359">
        <f t="shared" ref="CO67:CQ73" si="272">CO7+CO17+CO37+CO47+CO27+CO57</f>
        <v>12</v>
      </c>
      <c r="CP67" s="359">
        <f t="shared" si="272"/>
        <v>14</v>
      </c>
      <c r="CQ67" s="359">
        <f t="shared" si="272"/>
        <v>18</v>
      </c>
      <c r="CR67" s="360">
        <f>SUM(CO67:CQ67)/3</f>
        <v>14.666666666666666</v>
      </c>
      <c r="CT67" s="1470" t="s">
        <v>457</v>
      </c>
      <c r="CU67" s="1470"/>
      <c r="CV67" s="560" t="s">
        <v>458</v>
      </c>
      <c r="CW67" s="560">
        <v>2025</v>
      </c>
      <c r="CX67" s="560" t="s">
        <v>618</v>
      </c>
      <c r="CY67" s="560" t="s">
        <v>461</v>
      </c>
      <c r="DA67" s="328">
        <f t="shared" ref="DA67:DB73" si="273">DA7+DA17+DA27+DA37+DA47+DA57</f>
        <v>83.2</v>
      </c>
      <c r="DB67" s="328">
        <f t="shared" si="273"/>
        <v>116.6</v>
      </c>
      <c r="DC67" s="359">
        <f t="shared" ref="DC67:DE73" si="274">DC7+DC17+DC37+DC47+DC27+DC57</f>
        <v>13</v>
      </c>
      <c r="DD67" s="359">
        <f t="shared" si="274"/>
        <v>15</v>
      </c>
      <c r="DE67" s="359">
        <f t="shared" si="274"/>
        <v>13</v>
      </c>
      <c r="DF67" s="360">
        <f>SUM(DC67:DE67)/3</f>
        <v>13.666666666666666</v>
      </c>
      <c r="DH67" s="1470" t="s">
        <v>457</v>
      </c>
      <c r="DI67" s="1470"/>
      <c r="DJ67" s="560" t="s">
        <v>458</v>
      </c>
      <c r="DK67" s="560">
        <v>2024</v>
      </c>
      <c r="DL67" s="560" t="s">
        <v>460</v>
      </c>
      <c r="DM67" s="560" t="s">
        <v>461</v>
      </c>
    </row>
    <row r="68" spans="1:117" ht="31" customHeight="1">
      <c r="A68" s="77" t="s">
        <v>6</v>
      </c>
      <c r="B68" s="58"/>
      <c r="C68" s="7">
        <f t="shared" si="258"/>
        <v>0</v>
      </c>
      <c r="D68" s="7">
        <f t="shared" si="258"/>
        <v>0</v>
      </c>
      <c r="E68" s="7">
        <f t="shared" si="258"/>
        <v>0</v>
      </c>
      <c r="F68" s="7">
        <f t="shared" si="258"/>
        <v>0</v>
      </c>
      <c r="G68" s="7">
        <f t="shared" si="258"/>
        <v>0</v>
      </c>
      <c r="H68" s="7">
        <f>H8+H18+H28+H38+H48+H58</f>
        <v>0</v>
      </c>
      <c r="I68" s="7">
        <f t="shared" si="258"/>
        <v>0</v>
      </c>
      <c r="J68" s="7">
        <f t="shared" si="258"/>
        <v>0</v>
      </c>
      <c r="K68" s="7">
        <f t="shared" si="258"/>
        <v>0</v>
      </c>
      <c r="L68" s="7">
        <f t="shared" si="258"/>
        <v>0</v>
      </c>
      <c r="M68" s="7" t="e">
        <f t="shared" si="259"/>
        <v>#DIV/0!</v>
      </c>
      <c r="N68" s="70"/>
      <c r="O68" s="7">
        <f t="shared" ref="O68:P70" si="275">O8+O18+O28+O38+O48+O58</f>
        <v>750</v>
      </c>
      <c r="P68" s="7">
        <f t="shared" si="275"/>
        <v>0</v>
      </c>
      <c r="Q68" s="76" t="e">
        <f t="shared" ref="Q68:Q74" si="276">L68/P68</f>
        <v>#DIV/0!</v>
      </c>
      <c r="R68" s="45"/>
      <c r="T68" s="107">
        <v>3300</v>
      </c>
      <c r="U68" s="107">
        <v>3800</v>
      </c>
      <c r="V68" s="107">
        <v>4800</v>
      </c>
      <c r="W68" s="107">
        <v>2000</v>
      </c>
      <c r="X68" s="107"/>
      <c r="Y68" s="77" t="s">
        <v>6</v>
      </c>
      <c r="Z68" s="58"/>
      <c r="AA68" s="7">
        <f t="shared" si="260"/>
        <v>0</v>
      </c>
      <c r="AB68" s="7">
        <f t="shared" si="260"/>
        <v>0</v>
      </c>
      <c r="AC68" s="7">
        <f t="shared" si="260"/>
        <v>0</v>
      </c>
      <c r="AD68" s="7">
        <f t="shared" si="260"/>
        <v>0</v>
      </c>
      <c r="AE68" s="7">
        <f t="shared" si="260"/>
        <v>0</v>
      </c>
      <c r="AF68" s="7">
        <f>AF8+AF18+AF28+AF38+AF48+AF58</f>
        <v>0</v>
      </c>
      <c r="AG68" s="7">
        <f t="shared" si="260"/>
        <v>0</v>
      </c>
      <c r="AH68" s="7">
        <f t="shared" si="260"/>
        <v>0</v>
      </c>
      <c r="AI68" s="7">
        <f t="shared" si="260"/>
        <v>0</v>
      </c>
      <c r="AJ68" s="7">
        <f t="shared" si="260"/>
        <v>0</v>
      </c>
      <c r="AK68" s="7" t="e">
        <f t="shared" si="261"/>
        <v>#DIV/0!</v>
      </c>
      <c r="AL68" s="70" t="s">
        <v>75</v>
      </c>
      <c r="AM68" s="7">
        <f t="shared" ref="AM68:AN70" si="277">AM8+AM18+AM28+AM38+AM48+AM58</f>
        <v>750</v>
      </c>
      <c r="AN68" s="7">
        <f t="shared" si="277"/>
        <v>0</v>
      </c>
      <c r="AO68" s="76" t="e">
        <f t="shared" ref="AO68:AO73" si="278">(AJ68+BH68)/AN68</f>
        <v>#DIV/0!</v>
      </c>
      <c r="AP68" s="10"/>
      <c r="AR68" s="107">
        <v>1700</v>
      </c>
      <c r="AS68" s="107">
        <v>2200</v>
      </c>
      <c r="AT68" s="107">
        <v>2200</v>
      </c>
      <c r="AU68" s="107">
        <v>1400</v>
      </c>
      <c r="AV68" s="107"/>
      <c r="AW68" s="77" t="s">
        <v>6</v>
      </c>
      <c r="AX68" s="58"/>
      <c r="AY68" s="7">
        <f>AY8+AY18+AY28+AY38+AY48+AY58</f>
        <v>0</v>
      </c>
      <c r="AZ68" s="54">
        <v>22</v>
      </c>
      <c r="BA68" s="7">
        <f t="shared" si="262"/>
        <v>0</v>
      </c>
      <c r="BB68" s="54">
        <v>10</v>
      </c>
      <c r="BC68" s="7">
        <f t="shared" si="263"/>
        <v>0</v>
      </c>
      <c r="BD68" s="54">
        <v>6</v>
      </c>
      <c r="BE68" s="6">
        <f t="shared" si="264"/>
        <v>0</v>
      </c>
      <c r="BF68" s="54"/>
      <c r="BG68" s="6">
        <f t="shared" si="265"/>
        <v>0</v>
      </c>
      <c r="BH68" s="7">
        <f>BH8+BH18+BH28+BH38+BH48+BH58</f>
        <v>0</v>
      </c>
      <c r="BI68" s="6" t="e">
        <f t="shared" ref="BI68:BI73" si="279">BH68/AY68</f>
        <v>#DIV/0!</v>
      </c>
      <c r="BJ68" s="7">
        <f>BJ8+BJ18+BJ28+BJ38+BJ48+BJ58</f>
        <v>0</v>
      </c>
      <c r="BK68" s="7" t="e">
        <f t="shared" ref="BK68:BK74" si="280">AK68</f>
        <v>#DIV/0!</v>
      </c>
      <c r="BL68" s="119">
        <f t="shared" si="266"/>
        <v>0</v>
      </c>
      <c r="BM68" s="7" t="e">
        <f t="shared" si="266"/>
        <v>#DIV/0!</v>
      </c>
      <c r="BN68" s="90"/>
      <c r="BO68" s="76" t="e">
        <f t="shared" ref="BO68:BO74" si="281">Q68+AO68</f>
        <v>#DIV/0!</v>
      </c>
      <c r="BP68" s="10"/>
      <c r="BR68" s="55"/>
      <c r="BS68" s="55"/>
      <c r="BT68" s="55"/>
      <c r="BU68" s="55"/>
      <c r="BV68" s="173" t="s">
        <v>6</v>
      </c>
      <c r="BW68" s="187">
        <v>4</v>
      </c>
      <c r="BX68" s="179">
        <f>BX8+BX18+BX28+BX38+BX48+BX58</f>
        <v>1643</v>
      </c>
      <c r="BY68" s="179">
        <f t="shared" si="267"/>
        <v>4580400</v>
      </c>
      <c r="BZ68" s="178">
        <f t="shared" si="268"/>
        <v>2787.8271454656115</v>
      </c>
      <c r="CA68" s="179">
        <f>CA8+CA18+CA28+CA38+CA48+CA58</f>
        <v>2481450</v>
      </c>
      <c r="CB68" s="179">
        <f t="shared" ref="CB68:CB73" si="282">CA68/BX68</f>
        <v>1510.3164942178942</v>
      </c>
      <c r="CC68" s="179">
        <f t="shared" si="269"/>
        <v>73150</v>
      </c>
      <c r="CD68" s="179">
        <f t="shared" si="269"/>
        <v>0</v>
      </c>
      <c r="CE68" s="119">
        <f>CE8+CE18+CE28+CE38+CE48+CE58</f>
        <v>7135000</v>
      </c>
      <c r="CF68" s="179" t="e">
        <f t="shared" si="270"/>
        <v>#DIV/0!</v>
      </c>
      <c r="CG68" s="179">
        <f t="shared" si="271"/>
        <v>447.75</v>
      </c>
      <c r="CH68" s="179">
        <f t="shared" si="271"/>
        <v>154</v>
      </c>
      <c r="CI68" s="179">
        <f t="shared" si="271"/>
        <v>107</v>
      </c>
      <c r="CJ68" s="179">
        <f t="shared" si="271"/>
        <v>708.75</v>
      </c>
      <c r="CK68" s="206">
        <f t="shared" ref="CK68:CK73" si="283">CE68/CG68</f>
        <v>15935.231714126186</v>
      </c>
      <c r="CM68" s="328">
        <f t="shared" ref="CM68:CN72" si="284">CM8+CM18+CM28+CM38+CM48+CM58</f>
        <v>93.1</v>
      </c>
      <c r="CN68" s="328">
        <f t="shared" si="284"/>
        <v>121.4</v>
      </c>
      <c r="CO68" s="359">
        <f t="shared" si="272"/>
        <v>18</v>
      </c>
      <c r="CP68" s="359">
        <f t="shared" si="272"/>
        <v>14</v>
      </c>
      <c r="CQ68" s="359">
        <f t="shared" si="272"/>
        <v>18</v>
      </c>
      <c r="CR68" s="360">
        <f t="shared" ref="CR68:CR73" si="285">SUM(CO68:CQ68)/3</f>
        <v>16.666666666666668</v>
      </c>
      <c r="CT68" s="1471" t="s">
        <v>180</v>
      </c>
      <c r="CU68" s="1471"/>
      <c r="CV68" s="561">
        <v>5</v>
      </c>
      <c r="CW68" s="562">
        <v>39</v>
      </c>
      <c r="CX68" s="562">
        <f t="shared" ref="CX68:CX73" si="286">CV68*CW68</f>
        <v>195</v>
      </c>
      <c r="CY68" s="1472">
        <f>(CW68+CW69+CW70)/CW74</f>
        <v>0.92473118279569888</v>
      </c>
      <c r="DA68" s="328">
        <f t="shared" si="273"/>
        <v>104.5</v>
      </c>
      <c r="DB68" s="328">
        <f t="shared" si="273"/>
        <v>134.6</v>
      </c>
      <c r="DC68" s="359">
        <f t="shared" si="274"/>
        <v>12</v>
      </c>
      <c r="DD68" s="359">
        <f t="shared" si="274"/>
        <v>12</v>
      </c>
      <c r="DE68" s="359">
        <f t="shared" si="274"/>
        <v>12</v>
      </c>
      <c r="DF68" s="360">
        <f t="shared" ref="DF68:DF73" si="287">SUM(DC68:DE68)/3</f>
        <v>12</v>
      </c>
      <c r="DH68" s="1471" t="s">
        <v>180</v>
      </c>
      <c r="DI68" s="1471"/>
      <c r="DJ68" s="561">
        <v>5</v>
      </c>
      <c r="DK68" s="562">
        <v>26</v>
      </c>
      <c r="DL68" s="562">
        <f t="shared" ref="DL68:DL73" si="288">DJ68*DK68</f>
        <v>130</v>
      </c>
      <c r="DM68" s="1472">
        <f>(DK68+DK69+DK70)/DK74</f>
        <v>0.74193548387096775</v>
      </c>
    </row>
    <row r="69" spans="1:117" ht="31" customHeight="1">
      <c r="A69" s="77" t="s">
        <v>7</v>
      </c>
      <c r="B69" s="58"/>
      <c r="C69" s="7">
        <f t="shared" si="258"/>
        <v>0</v>
      </c>
      <c r="D69" s="7">
        <f t="shared" si="258"/>
        <v>0</v>
      </c>
      <c r="E69" s="7">
        <f t="shared" si="258"/>
        <v>0</v>
      </c>
      <c r="F69" s="7">
        <f t="shared" si="258"/>
        <v>0</v>
      </c>
      <c r="G69" s="7">
        <f t="shared" si="258"/>
        <v>0</v>
      </c>
      <c r="H69" s="7">
        <f t="shared" si="258"/>
        <v>0</v>
      </c>
      <c r="I69" s="7">
        <f t="shared" si="258"/>
        <v>0</v>
      </c>
      <c r="J69" s="7">
        <f t="shared" si="258"/>
        <v>0</v>
      </c>
      <c r="K69" s="7">
        <f t="shared" si="258"/>
        <v>0</v>
      </c>
      <c r="L69" s="7">
        <f t="shared" si="258"/>
        <v>0</v>
      </c>
      <c r="M69" s="7" t="e">
        <f t="shared" si="259"/>
        <v>#DIV/0!</v>
      </c>
      <c r="N69" s="70"/>
      <c r="O69" s="7">
        <f t="shared" si="275"/>
        <v>600</v>
      </c>
      <c r="P69" s="7">
        <f t="shared" si="275"/>
        <v>0</v>
      </c>
      <c r="Q69" s="76" t="e">
        <f t="shared" si="276"/>
        <v>#DIV/0!</v>
      </c>
      <c r="R69" s="45"/>
      <c r="T69" s="107">
        <v>3300</v>
      </c>
      <c r="U69" s="107">
        <v>3800</v>
      </c>
      <c r="V69" s="107">
        <v>4800</v>
      </c>
      <c r="W69" s="107">
        <v>2000</v>
      </c>
      <c r="X69" s="107"/>
      <c r="Y69" s="77" t="s">
        <v>7</v>
      </c>
      <c r="Z69" s="58"/>
      <c r="AA69" s="7">
        <f t="shared" si="260"/>
        <v>0</v>
      </c>
      <c r="AB69" s="7">
        <f t="shared" si="260"/>
        <v>0</v>
      </c>
      <c r="AC69" s="7">
        <f t="shared" si="260"/>
        <v>0</v>
      </c>
      <c r="AD69" s="7">
        <f t="shared" si="260"/>
        <v>0</v>
      </c>
      <c r="AE69" s="7">
        <f t="shared" si="260"/>
        <v>0</v>
      </c>
      <c r="AF69" s="7">
        <f t="shared" si="260"/>
        <v>0</v>
      </c>
      <c r="AG69" s="7">
        <f t="shared" si="260"/>
        <v>0</v>
      </c>
      <c r="AH69" s="7">
        <f t="shared" si="260"/>
        <v>0</v>
      </c>
      <c r="AI69" s="7">
        <f t="shared" si="260"/>
        <v>0</v>
      </c>
      <c r="AJ69" s="7">
        <f t="shared" si="260"/>
        <v>0</v>
      </c>
      <c r="AK69" s="7" t="e">
        <f t="shared" si="261"/>
        <v>#DIV/0!</v>
      </c>
      <c r="AL69" s="70" t="s">
        <v>75</v>
      </c>
      <c r="AM69" s="7">
        <f t="shared" si="277"/>
        <v>600</v>
      </c>
      <c r="AN69" s="7">
        <f t="shared" si="277"/>
        <v>0</v>
      </c>
      <c r="AO69" s="76" t="e">
        <f t="shared" si="278"/>
        <v>#DIV/0!</v>
      </c>
      <c r="AP69" s="10"/>
      <c r="AR69" s="107">
        <v>1700</v>
      </c>
      <c r="AS69" s="107">
        <v>2200</v>
      </c>
      <c r="AT69" s="107">
        <v>2200</v>
      </c>
      <c r="AU69" s="107">
        <v>1400</v>
      </c>
      <c r="AV69" s="107"/>
      <c r="AW69" s="77" t="s">
        <v>7</v>
      </c>
      <c r="AX69" s="58"/>
      <c r="AY69" s="7">
        <f>AY9+AY19+AY29+AY39+AY49+AY59</f>
        <v>0</v>
      </c>
      <c r="AZ69" s="54">
        <v>22</v>
      </c>
      <c r="BA69" s="7">
        <f t="shared" si="262"/>
        <v>0</v>
      </c>
      <c r="BB69" s="54">
        <v>10</v>
      </c>
      <c r="BC69" s="7">
        <f t="shared" si="263"/>
        <v>0</v>
      </c>
      <c r="BD69" s="54">
        <v>6</v>
      </c>
      <c r="BE69" s="6">
        <f t="shared" si="264"/>
        <v>0</v>
      </c>
      <c r="BF69" s="54"/>
      <c r="BG69" s="6">
        <f t="shared" si="265"/>
        <v>0</v>
      </c>
      <c r="BH69" s="7">
        <f>BH9+BH19+BH29+BH39+BH49+BH59</f>
        <v>0</v>
      </c>
      <c r="BI69" s="6" t="e">
        <f t="shared" si="279"/>
        <v>#DIV/0!</v>
      </c>
      <c r="BJ69" s="7">
        <f>BJ9+BJ19+BJ29+BJ39+BJ49+BJ59</f>
        <v>0</v>
      </c>
      <c r="BK69" s="7" t="e">
        <f t="shared" si="280"/>
        <v>#DIV/0!</v>
      </c>
      <c r="BL69" s="119">
        <f t="shared" si="266"/>
        <v>0</v>
      </c>
      <c r="BM69" s="7" t="e">
        <f t="shared" si="266"/>
        <v>#DIV/0!</v>
      </c>
      <c r="BN69" s="90"/>
      <c r="BO69" s="76" t="e">
        <f t="shared" si="281"/>
        <v>#DIV/0!</v>
      </c>
      <c r="BP69" s="10"/>
      <c r="BR69" s="55"/>
      <c r="BS69" s="55"/>
      <c r="BT69" s="55"/>
      <c r="BU69" s="55"/>
      <c r="BV69" s="173" t="s">
        <v>7</v>
      </c>
      <c r="BW69" s="187">
        <v>5</v>
      </c>
      <c r="BX69" s="179">
        <f t="shared" si="267"/>
        <v>1861</v>
      </c>
      <c r="BY69" s="179">
        <f t="shared" si="267"/>
        <v>5643180</v>
      </c>
      <c r="BZ69" s="178">
        <f t="shared" si="268"/>
        <v>3032.3374529822677</v>
      </c>
      <c r="CA69" s="179">
        <f>CA9+CA19+CA29+CA39+CA49+CA59</f>
        <v>3016650</v>
      </c>
      <c r="CB69" s="179">
        <f t="shared" si="282"/>
        <v>1620.983342289092</v>
      </c>
      <c r="CC69" s="179">
        <f t="shared" si="269"/>
        <v>230230</v>
      </c>
      <c r="CD69" s="179">
        <f t="shared" si="269"/>
        <v>0</v>
      </c>
      <c r="CE69" s="119">
        <f>CE9+CE19+CE29+CE39+CE49+CE59</f>
        <v>8890060</v>
      </c>
      <c r="CF69" s="179" t="e">
        <f t="shared" si="270"/>
        <v>#DIV/0!</v>
      </c>
      <c r="CG69" s="179">
        <f>CG9+CG19+CG30+CG39+CG49+CG59</f>
        <v>538.75</v>
      </c>
      <c r="CH69" s="179">
        <f t="shared" ref="CH69:CJ70" si="289">CH9+CH19+CH29+CH39+CH49+CH59</f>
        <v>157.75</v>
      </c>
      <c r="CI69" s="179">
        <f t="shared" si="289"/>
        <v>118.16</v>
      </c>
      <c r="CJ69" s="179">
        <f t="shared" si="289"/>
        <v>817.16</v>
      </c>
      <c r="CK69" s="206">
        <f t="shared" si="283"/>
        <v>16501.271461716937</v>
      </c>
      <c r="CM69" s="328">
        <f t="shared" si="284"/>
        <v>114.30000000000001</v>
      </c>
      <c r="CN69" s="328">
        <f t="shared" si="284"/>
        <v>153.80000000000001</v>
      </c>
      <c r="CO69" s="359">
        <f t="shared" si="272"/>
        <v>17</v>
      </c>
      <c r="CP69" s="359">
        <f t="shared" si="272"/>
        <v>15</v>
      </c>
      <c r="CQ69" s="359">
        <f t="shared" si="272"/>
        <v>19</v>
      </c>
      <c r="CR69" s="360">
        <f t="shared" si="285"/>
        <v>17</v>
      </c>
      <c r="CT69" s="1471" t="s">
        <v>181</v>
      </c>
      <c r="CU69" s="1471"/>
      <c r="CV69" s="563">
        <v>4</v>
      </c>
      <c r="CW69" s="564"/>
      <c r="CX69" s="562">
        <f t="shared" si="286"/>
        <v>0</v>
      </c>
      <c r="CY69" s="1472"/>
      <c r="DA69" s="328">
        <f t="shared" si="273"/>
        <v>101.89999999999999</v>
      </c>
      <c r="DB69" s="328">
        <f t="shared" si="273"/>
        <v>139.19999999999999</v>
      </c>
      <c r="DC69" s="359">
        <f t="shared" si="274"/>
        <v>15</v>
      </c>
      <c r="DD69" s="359">
        <f t="shared" si="274"/>
        <v>16</v>
      </c>
      <c r="DE69" s="359">
        <f t="shared" si="274"/>
        <v>18</v>
      </c>
      <c r="DF69" s="360">
        <f t="shared" si="287"/>
        <v>16.333333333333332</v>
      </c>
      <c r="DH69" s="1471" t="s">
        <v>181</v>
      </c>
      <c r="DI69" s="1471"/>
      <c r="DJ69" s="563">
        <v>4</v>
      </c>
      <c r="DK69" s="564">
        <v>5</v>
      </c>
      <c r="DL69" s="562">
        <f t="shared" si="288"/>
        <v>20</v>
      </c>
      <c r="DM69" s="1472"/>
    </row>
    <row r="70" spans="1:117" ht="31" customHeight="1">
      <c r="A70" s="77" t="s">
        <v>8</v>
      </c>
      <c r="B70" s="58"/>
      <c r="C70" s="7">
        <f t="shared" si="258"/>
        <v>0</v>
      </c>
      <c r="D70" s="7">
        <f t="shared" si="258"/>
        <v>0</v>
      </c>
      <c r="E70" s="7">
        <f t="shared" si="258"/>
        <v>0</v>
      </c>
      <c r="F70" s="7">
        <f t="shared" si="258"/>
        <v>0</v>
      </c>
      <c r="G70" s="7">
        <f t="shared" si="258"/>
        <v>0</v>
      </c>
      <c r="H70" s="7">
        <f t="shared" si="258"/>
        <v>0</v>
      </c>
      <c r="I70" s="7">
        <f t="shared" si="258"/>
        <v>0</v>
      </c>
      <c r="J70" s="7">
        <f t="shared" si="258"/>
        <v>0</v>
      </c>
      <c r="K70" s="7">
        <f t="shared" si="258"/>
        <v>0</v>
      </c>
      <c r="L70" s="7">
        <f t="shared" si="258"/>
        <v>0</v>
      </c>
      <c r="M70" s="7" t="e">
        <f t="shared" si="259"/>
        <v>#DIV/0!</v>
      </c>
      <c r="N70" s="70"/>
      <c r="O70" s="7">
        <f t="shared" si="275"/>
        <v>600</v>
      </c>
      <c r="P70" s="7">
        <f t="shared" si="275"/>
        <v>0</v>
      </c>
      <c r="Q70" s="76" t="e">
        <f t="shared" si="276"/>
        <v>#DIV/0!</v>
      </c>
      <c r="R70" s="45"/>
      <c r="T70" s="107">
        <v>3300</v>
      </c>
      <c r="U70" s="107">
        <v>3800</v>
      </c>
      <c r="V70" s="107">
        <v>4800</v>
      </c>
      <c r="W70" s="107">
        <v>2000</v>
      </c>
      <c r="X70" s="107"/>
      <c r="Y70" s="77" t="s">
        <v>8</v>
      </c>
      <c r="Z70" s="58"/>
      <c r="AA70" s="7">
        <f t="shared" si="260"/>
        <v>0</v>
      </c>
      <c r="AB70" s="7">
        <f t="shared" si="260"/>
        <v>0</v>
      </c>
      <c r="AC70" s="7">
        <f t="shared" si="260"/>
        <v>0</v>
      </c>
      <c r="AD70" s="7">
        <f t="shared" si="260"/>
        <v>0</v>
      </c>
      <c r="AE70" s="7">
        <f t="shared" si="260"/>
        <v>0</v>
      </c>
      <c r="AF70" s="7">
        <f t="shared" si="260"/>
        <v>0</v>
      </c>
      <c r="AG70" s="7">
        <f t="shared" si="260"/>
        <v>0</v>
      </c>
      <c r="AH70" s="7">
        <f t="shared" si="260"/>
        <v>0</v>
      </c>
      <c r="AI70" s="7">
        <f t="shared" si="260"/>
        <v>0</v>
      </c>
      <c r="AJ70" s="7">
        <f t="shared" si="260"/>
        <v>0</v>
      </c>
      <c r="AK70" s="7" t="e">
        <f t="shared" si="261"/>
        <v>#DIV/0!</v>
      </c>
      <c r="AL70" s="70" t="s">
        <v>75</v>
      </c>
      <c r="AM70" s="7">
        <f t="shared" si="277"/>
        <v>600</v>
      </c>
      <c r="AN70" s="7">
        <f t="shared" si="277"/>
        <v>0</v>
      </c>
      <c r="AO70" s="76" t="e">
        <f t="shared" si="278"/>
        <v>#DIV/0!</v>
      </c>
      <c r="AP70" s="10"/>
      <c r="AR70" s="107">
        <v>1700</v>
      </c>
      <c r="AS70" s="107">
        <v>2200</v>
      </c>
      <c r="AT70" s="107">
        <v>2200</v>
      </c>
      <c r="AU70" s="107">
        <v>1400</v>
      </c>
      <c r="AV70" s="107"/>
      <c r="AW70" s="77" t="s">
        <v>8</v>
      </c>
      <c r="AX70" s="58"/>
      <c r="AY70" s="7">
        <f>AY10+AY20+AY30+AY40+AY50+AY60</f>
        <v>0</v>
      </c>
      <c r="AZ70" s="54">
        <v>10</v>
      </c>
      <c r="BA70" s="7">
        <f t="shared" si="262"/>
        <v>0</v>
      </c>
      <c r="BB70" s="54">
        <v>24</v>
      </c>
      <c r="BC70" s="7">
        <f t="shared" si="263"/>
        <v>0</v>
      </c>
      <c r="BD70" s="54">
        <v>12</v>
      </c>
      <c r="BE70" s="6">
        <f t="shared" si="264"/>
        <v>0</v>
      </c>
      <c r="BF70" s="54"/>
      <c r="BG70" s="6">
        <f t="shared" si="265"/>
        <v>0</v>
      </c>
      <c r="BH70" s="7">
        <f>BH10+BH20+BH30+BH40+BH50+BH60</f>
        <v>0</v>
      </c>
      <c r="BI70" s="6" t="e">
        <f t="shared" si="279"/>
        <v>#DIV/0!</v>
      </c>
      <c r="BJ70" s="7">
        <f>BJ10+BJ20+BJ30+BJ40+BJ50+BJ60</f>
        <v>0</v>
      </c>
      <c r="BK70" s="7" t="e">
        <f t="shared" si="280"/>
        <v>#DIV/0!</v>
      </c>
      <c r="BL70" s="119">
        <f t="shared" si="266"/>
        <v>0</v>
      </c>
      <c r="BM70" s="7" t="e">
        <f t="shared" si="266"/>
        <v>#DIV/0!</v>
      </c>
      <c r="BN70" s="90"/>
      <c r="BO70" s="76" t="e">
        <f t="shared" si="281"/>
        <v>#DIV/0!</v>
      </c>
      <c r="BP70" s="10"/>
      <c r="BR70" s="55"/>
      <c r="BS70" s="55"/>
      <c r="BT70" s="55"/>
      <c r="BU70" s="55"/>
      <c r="BV70" s="173" t="s">
        <v>8</v>
      </c>
      <c r="BW70" s="187">
        <v>5</v>
      </c>
      <c r="BX70" s="179">
        <f t="shared" si="267"/>
        <v>2339</v>
      </c>
      <c r="BY70" s="179">
        <f t="shared" si="267"/>
        <v>6373530</v>
      </c>
      <c r="BZ70" s="178">
        <f t="shared" si="268"/>
        <v>2724.8952543822147</v>
      </c>
      <c r="CA70" s="179">
        <f>CA10+CA20+CA30+CA40+CA50+CA60</f>
        <v>3481000</v>
      </c>
      <c r="CB70" s="179">
        <f t="shared" si="282"/>
        <v>1488.2428388200085</v>
      </c>
      <c r="CC70" s="179">
        <f t="shared" si="269"/>
        <v>157410</v>
      </c>
      <c r="CD70" s="179">
        <f t="shared" si="269"/>
        <v>2970</v>
      </c>
      <c r="CE70" s="119">
        <f t="shared" si="270"/>
        <v>10014910</v>
      </c>
      <c r="CF70" s="179" t="e">
        <f t="shared" si="270"/>
        <v>#DIV/0!</v>
      </c>
      <c r="CG70" s="179">
        <f>CG10+CG20+CG30+CG40+CG50+CG60</f>
        <v>529.75</v>
      </c>
      <c r="CH70" s="179">
        <f t="shared" si="289"/>
        <v>165.75</v>
      </c>
      <c r="CI70" s="179">
        <f t="shared" si="289"/>
        <v>132.57999999999998</v>
      </c>
      <c r="CJ70" s="179">
        <f t="shared" si="289"/>
        <v>828.07999999999993</v>
      </c>
      <c r="CK70" s="206">
        <f t="shared" si="283"/>
        <v>18904.974044360548</v>
      </c>
      <c r="CM70" s="328">
        <f t="shared" si="284"/>
        <v>113.70000000000002</v>
      </c>
      <c r="CN70" s="328">
        <f t="shared" si="284"/>
        <v>157.30000000000001</v>
      </c>
      <c r="CO70" s="359">
        <f t="shared" si="272"/>
        <v>19</v>
      </c>
      <c r="CP70" s="359">
        <f t="shared" si="272"/>
        <v>17</v>
      </c>
      <c r="CQ70" s="359">
        <f t="shared" si="272"/>
        <v>19</v>
      </c>
      <c r="CR70" s="360">
        <f t="shared" si="285"/>
        <v>18.333333333333332</v>
      </c>
      <c r="CT70" s="1473" t="s">
        <v>462</v>
      </c>
      <c r="CU70" s="1473"/>
      <c r="CV70" s="563">
        <v>3</v>
      </c>
      <c r="CW70" s="564">
        <v>47</v>
      </c>
      <c r="CX70" s="562">
        <f t="shared" si="286"/>
        <v>141</v>
      </c>
      <c r="CY70" s="1472"/>
      <c r="DA70" s="328">
        <f t="shared" si="273"/>
        <v>100.9</v>
      </c>
      <c r="DB70" s="328">
        <f t="shared" si="273"/>
        <v>141.69999999999999</v>
      </c>
      <c r="DC70" s="359">
        <f t="shared" si="274"/>
        <v>21</v>
      </c>
      <c r="DD70" s="359">
        <f t="shared" si="274"/>
        <v>21</v>
      </c>
      <c r="DE70" s="359">
        <f t="shared" si="274"/>
        <v>19</v>
      </c>
      <c r="DF70" s="360">
        <f t="shared" si="287"/>
        <v>20.333333333333332</v>
      </c>
      <c r="DH70" s="1473" t="s">
        <v>462</v>
      </c>
      <c r="DI70" s="1473"/>
      <c r="DJ70" s="563">
        <v>3</v>
      </c>
      <c r="DK70" s="564">
        <v>38</v>
      </c>
      <c r="DL70" s="562">
        <f t="shared" si="288"/>
        <v>114</v>
      </c>
      <c r="DM70" s="1472"/>
    </row>
    <row r="71" spans="1:117" ht="31" customHeight="1">
      <c r="A71" s="77" t="s">
        <v>9</v>
      </c>
      <c r="B71" s="58"/>
      <c r="C71" s="7">
        <f t="shared" ref="C71:K71" si="290">C21+C11+C31+C41+C51+C61</f>
        <v>0</v>
      </c>
      <c r="D71" s="7">
        <f t="shared" si="290"/>
        <v>0</v>
      </c>
      <c r="E71" s="7">
        <f t="shared" si="290"/>
        <v>0</v>
      </c>
      <c r="F71" s="7">
        <f t="shared" si="290"/>
        <v>0</v>
      </c>
      <c r="G71" s="7">
        <f t="shared" si="290"/>
        <v>0</v>
      </c>
      <c r="H71" s="7">
        <f t="shared" si="290"/>
        <v>0</v>
      </c>
      <c r="I71" s="7">
        <f t="shared" si="290"/>
        <v>0</v>
      </c>
      <c r="J71" s="7">
        <f t="shared" si="290"/>
        <v>0</v>
      </c>
      <c r="K71" s="7">
        <f t="shared" si="290"/>
        <v>0</v>
      </c>
      <c r="L71" s="7">
        <f>L21+L11+L31+L41+L51+L61</f>
        <v>0</v>
      </c>
      <c r="M71" s="7" t="e">
        <f t="shared" si="259"/>
        <v>#DIV/0!</v>
      </c>
      <c r="N71" s="70"/>
      <c r="O71" s="7">
        <f>O21+O11+O31+O41+O51+O61</f>
        <v>600</v>
      </c>
      <c r="P71" s="7">
        <f>P21+P11+P31+P41+P51+P61</f>
        <v>0</v>
      </c>
      <c r="Q71" s="76" t="e">
        <f t="shared" si="276"/>
        <v>#DIV/0!</v>
      </c>
      <c r="R71" s="45"/>
      <c r="T71" s="107">
        <v>3300</v>
      </c>
      <c r="U71" s="107">
        <v>3800</v>
      </c>
      <c r="V71" s="107">
        <v>4800</v>
      </c>
      <c r="W71" s="107">
        <v>2000</v>
      </c>
      <c r="X71" s="107"/>
      <c r="Y71" s="77" t="s">
        <v>9</v>
      </c>
      <c r="Z71" s="58"/>
      <c r="AA71" s="7">
        <f t="shared" ref="AA71:AI71" si="291">AA21+AA11+AA31+AA41+AA51+AA61</f>
        <v>0</v>
      </c>
      <c r="AB71" s="7">
        <f t="shared" si="291"/>
        <v>0</v>
      </c>
      <c r="AC71" s="7">
        <f t="shared" si="291"/>
        <v>0</v>
      </c>
      <c r="AD71" s="7">
        <f t="shared" si="291"/>
        <v>0</v>
      </c>
      <c r="AE71" s="7">
        <f t="shared" si="291"/>
        <v>0</v>
      </c>
      <c r="AF71" s="7">
        <f t="shared" si="291"/>
        <v>0</v>
      </c>
      <c r="AG71" s="7">
        <f t="shared" si="291"/>
        <v>0</v>
      </c>
      <c r="AH71" s="7">
        <f t="shared" si="291"/>
        <v>0</v>
      </c>
      <c r="AI71" s="7">
        <f t="shared" si="291"/>
        <v>0</v>
      </c>
      <c r="AJ71" s="7">
        <f>AJ21+AJ11+AJ31+AJ41+AJ51+AJ61</f>
        <v>0</v>
      </c>
      <c r="AK71" s="7" t="e">
        <f t="shared" si="261"/>
        <v>#DIV/0!</v>
      </c>
      <c r="AL71" s="70" t="s">
        <v>75</v>
      </c>
      <c r="AM71" s="7">
        <f>AM21+AM11+AM31+AM41+AM51+AM61</f>
        <v>600</v>
      </c>
      <c r="AN71" s="7">
        <f>AN21+AN11+AN31+AN41+AN51+AN61</f>
        <v>0</v>
      </c>
      <c r="AO71" s="76" t="e">
        <f t="shared" si="278"/>
        <v>#DIV/0!</v>
      </c>
      <c r="AP71" s="10"/>
      <c r="AR71" s="107">
        <v>1700</v>
      </c>
      <c r="AS71" s="107">
        <v>2200</v>
      </c>
      <c r="AT71" s="107">
        <v>2200</v>
      </c>
      <c r="AU71" s="107">
        <v>1400</v>
      </c>
      <c r="AV71" s="107"/>
      <c r="AW71" s="77" t="s">
        <v>9</v>
      </c>
      <c r="AX71" s="58"/>
      <c r="AY71" s="7">
        <f>AY21+AY11+AY31+AY41+AY51+AY61</f>
        <v>0</v>
      </c>
      <c r="AZ71" s="54">
        <v>10</v>
      </c>
      <c r="BA71" s="7">
        <f t="shared" si="262"/>
        <v>0</v>
      </c>
      <c r="BB71" s="54">
        <v>24</v>
      </c>
      <c r="BC71" s="7">
        <f t="shared" si="263"/>
        <v>0</v>
      </c>
      <c r="BD71" s="54">
        <v>12</v>
      </c>
      <c r="BE71" s="6">
        <f t="shared" si="264"/>
        <v>0</v>
      </c>
      <c r="BF71" s="54"/>
      <c r="BG71" s="6">
        <f t="shared" si="265"/>
        <v>0</v>
      </c>
      <c r="BH71" s="7">
        <f>BH21+BH11+BH31+BH41+BH51+BH61</f>
        <v>0</v>
      </c>
      <c r="BI71" s="6" t="e">
        <f t="shared" si="279"/>
        <v>#DIV/0!</v>
      </c>
      <c r="BJ71" s="7">
        <f>BJ21+BJ11+BJ31+BJ41+BJ51+BJ61</f>
        <v>0</v>
      </c>
      <c r="BK71" s="7" t="e">
        <f t="shared" si="280"/>
        <v>#DIV/0!</v>
      </c>
      <c r="BL71" s="119">
        <f>BL21+BL11+BL31+BL41+BL51+BL61</f>
        <v>0</v>
      </c>
      <c r="BM71" s="7" t="e">
        <f>BM21+BM11+BM31+BM41+BM51+BM61</f>
        <v>#DIV/0!</v>
      </c>
      <c r="BN71" s="90"/>
      <c r="BO71" s="76" t="e">
        <f t="shared" si="281"/>
        <v>#DIV/0!</v>
      </c>
      <c r="BP71" s="10"/>
      <c r="BR71" s="55"/>
      <c r="BS71" s="55"/>
      <c r="BT71" s="55"/>
      <c r="BU71" s="55"/>
      <c r="BV71" s="173" t="s">
        <v>9</v>
      </c>
      <c r="BW71" s="187">
        <v>5</v>
      </c>
      <c r="BX71" s="179">
        <f>BX21+BX11+BX31+BX41+BX51+BX61</f>
        <v>1978</v>
      </c>
      <c r="BY71" s="179">
        <f>BY21+BY11+BY31+BY41+BY51+BY61</f>
        <v>6102960</v>
      </c>
      <c r="BZ71" s="178">
        <f t="shared" si="268"/>
        <v>3085.4196157735087</v>
      </c>
      <c r="CA71" s="179">
        <f>CA21+CA11+CA31+CA41+CA51+CA61</f>
        <v>3185050</v>
      </c>
      <c r="CB71" s="179">
        <f t="shared" si="282"/>
        <v>1610.237613751264</v>
      </c>
      <c r="CC71" s="179">
        <f t="shared" ref="CC71:CJ71" si="292">CC21+CC11+CC31+CC41+CC51+CC61</f>
        <v>160930</v>
      </c>
      <c r="CD71" s="179">
        <f t="shared" si="292"/>
        <v>0</v>
      </c>
      <c r="CE71" s="119">
        <f t="shared" si="292"/>
        <v>9448940</v>
      </c>
      <c r="CF71" s="179" t="e">
        <f t="shared" si="292"/>
        <v>#DIV/0!</v>
      </c>
      <c r="CG71" s="179">
        <f t="shared" si="292"/>
        <v>535</v>
      </c>
      <c r="CH71" s="179">
        <f t="shared" si="292"/>
        <v>164.5</v>
      </c>
      <c r="CI71" s="179">
        <f t="shared" si="292"/>
        <v>169.75</v>
      </c>
      <c r="CJ71" s="179">
        <f t="shared" si="292"/>
        <v>869.25</v>
      </c>
      <c r="CK71" s="206">
        <f t="shared" si="283"/>
        <v>17661.570093457944</v>
      </c>
      <c r="CM71" s="328">
        <f t="shared" si="284"/>
        <v>113.89999999999999</v>
      </c>
      <c r="CN71" s="328">
        <f t="shared" si="284"/>
        <v>156.80000000000001</v>
      </c>
      <c r="CO71" s="359">
        <f t="shared" si="272"/>
        <v>19</v>
      </c>
      <c r="CP71" s="359">
        <f t="shared" si="272"/>
        <v>19</v>
      </c>
      <c r="CQ71" s="359">
        <f t="shared" si="272"/>
        <v>19</v>
      </c>
      <c r="CR71" s="360">
        <f t="shared" si="285"/>
        <v>19</v>
      </c>
      <c r="CT71" s="1474" t="s">
        <v>177</v>
      </c>
      <c r="CU71" s="1474"/>
      <c r="CV71" s="563">
        <v>2</v>
      </c>
      <c r="CW71" s="564"/>
      <c r="CX71" s="562">
        <f t="shared" si="286"/>
        <v>0</v>
      </c>
      <c r="CY71" s="1475">
        <f>(CW71+CW72+CW73)/CW74</f>
        <v>7.5268817204301078E-2</v>
      </c>
      <c r="DA71" s="328">
        <f t="shared" si="273"/>
        <v>78.099999999999994</v>
      </c>
      <c r="DB71" s="328">
        <f t="shared" si="273"/>
        <v>114.99999999999999</v>
      </c>
      <c r="DC71" s="359">
        <f t="shared" si="274"/>
        <v>14</v>
      </c>
      <c r="DD71" s="359">
        <f t="shared" si="274"/>
        <v>14</v>
      </c>
      <c r="DE71" s="359">
        <f t="shared" si="274"/>
        <v>12</v>
      </c>
      <c r="DF71" s="360">
        <f t="shared" si="287"/>
        <v>13.333333333333334</v>
      </c>
      <c r="DH71" s="1474" t="s">
        <v>177</v>
      </c>
      <c r="DI71" s="1474"/>
      <c r="DJ71" s="563">
        <v>2</v>
      </c>
      <c r="DK71" s="564">
        <v>9</v>
      </c>
      <c r="DL71" s="562">
        <f t="shared" si="288"/>
        <v>18</v>
      </c>
      <c r="DM71" s="1475">
        <f>(DK71+DK72+DK73)/DK74</f>
        <v>0.25806451612903225</v>
      </c>
    </row>
    <row r="72" spans="1:117" ht="31" customHeight="1">
      <c r="A72" s="77" t="s">
        <v>10</v>
      </c>
      <c r="B72" s="58"/>
      <c r="C72" s="7">
        <f t="shared" ref="C72:K73" si="293">C12+C22+C32+C42+C52+C62</f>
        <v>0</v>
      </c>
      <c r="D72" s="7">
        <f t="shared" si="293"/>
        <v>0</v>
      </c>
      <c r="E72" s="7">
        <f t="shared" si="293"/>
        <v>0</v>
      </c>
      <c r="F72" s="7">
        <f t="shared" si="293"/>
        <v>0</v>
      </c>
      <c r="G72" s="7">
        <f t="shared" si="293"/>
        <v>0</v>
      </c>
      <c r="H72" s="7">
        <f t="shared" si="293"/>
        <v>0</v>
      </c>
      <c r="I72" s="7">
        <f t="shared" si="293"/>
        <v>0</v>
      </c>
      <c r="J72" s="7">
        <f t="shared" si="293"/>
        <v>0</v>
      </c>
      <c r="K72" s="7">
        <f t="shared" si="293"/>
        <v>0</v>
      </c>
      <c r="L72" s="7">
        <f>L12+L22+L32+L42+L52+L62</f>
        <v>0</v>
      </c>
      <c r="M72" s="7" t="e">
        <f t="shared" si="259"/>
        <v>#DIV/0!</v>
      </c>
      <c r="N72" s="70"/>
      <c r="O72" s="7">
        <f>O12+O22+O32+O42+O52+O62</f>
        <v>640</v>
      </c>
      <c r="P72" s="7">
        <f>P12+P22+P32+P42+P52+P62</f>
        <v>0</v>
      </c>
      <c r="Q72" s="76" t="e">
        <f t="shared" si="276"/>
        <v>#DIV/0!</v>
      </c>
      <c r="R72" s="45"/>
      <c r="T72" s="107">
        <v>3300</v>
      </c>
      <c r="U72" s="107">
        <v>3800</v>
      </c>
      <c r="V72" s="107">
        <v>4800</v>
      </c>
      <c r="W72" s="107">
        <v>2000</v>
      </c>
      <c r="X72" s="107"/>
      <c r="Y72" s="77" t="s">
        <v>10</v>
      </c>
      <c r="Z72" s="58"/>
      <c r="AA72" s="7">
        <f t="shared" ref="AA72:AI73" si="294">AA12+AA22+AA32+AA42+AA52+AA62</f>
        <v>0</v>
      </c>
      <c r="AB72" s="7">
        <f t="shared" si="294"/>
        <v>0</v>
      </c>
      <c r="AC72" s="7">
        <f t="shared" si="294"/>
        <v>0</v>
      </c>
      <c r="AD72" s="7">
        <f t="shared" si="294"/>
        <v>0</v>
      </c>
      <c r="AE72" s="7">
        <f t="shared" si="294"/>
        <v>0</v>
      </c>
      <c r="AF72" s="7">
        <f t="shared" si="294"/>
        <v>0</v>
      </c>
      <c r="AG72" s="7">
        <f t="shared" si="294"/>
        <v>0</v>
      </c>
      <c r="AH72" s="7">
        <f t="shared" si="294"/>
        <v>0</v>
      </c>
      <c r="AI72" s="7">
        <f t="shared" si="294"/>
        <v>0</v>
      </c>
      <c r="AJ72" s="7">
        <f>AJ12+AJ22+AJ32+AJ42+AJ52+AJ62</f>
        <v>0</v>
      </c>
      <c r="AK72" s="7" t="e">
        <f t="shared" si="261"/>
        <v>#DIV/0!</v>
      </c>
      <c r="AL72" s="70" t="s">
        <v>75</v>
      </c>
      <c r="AM72" s="7">
        <f>AM12+AM22+AM32+AM42+AM52+AM62</f>
        <v>640</v>
      </c>
      <c r="AN72" s="7">
        <f>AN12+AN22+AN32+AN42+AN52+AN62</f>
        <v>0</v>
      </c>
      <c r="AO72" s="76" t="e">
        <f t="shared" si="278"/>
        <v>#DIV/0!</v>
      </c>
      <c r="AP72" s="10"/>
      <c r="AR72" s="107">
        <v>1700</v>
      </c>
      <c r="AS72" s="107">
        <v>2200</v>
      </c>
      <c r="AT72" s="107">
        <v>2200</v>
      </c>
      <c r="AU72" s="107">
        <v>1400</v>
      </c>
      <c r="AV72" s="107"/>
      <c r="AW72" s="77" t="s">
        <v>10</v>
      </c>
      <c r="AX72" s="58"/>
      <c r="AY72" s="7">
        <f>AY12+AY22+AY32+AY42+AY52+AY62</f>
        <v>0</v>
      </c>
      <c r="AZ72" s="54">
        <v>10</v>
      </c>
      <c r="BA72" s="7">
        <f t="shared" si="262"/>
        <v>0</v>
      </c>
      <c r="BB72" s="54">
        <v>24</v>
      </c>
      <c r="BC72" s="7">
        <f t="shared" si="263"/>
        <v>0</v>
      </c>
      <c r="BD72" s="54">
        <v>12</v>
      </c>
      <c r="BE72" s="6">
        <f t="shared" si="264"/>
        <v>0</v>
      </c>
      <c r="BF72" s="54"/>
      <c r="BG72" s="6">
        <f t="shared" si="265"/>
        <v>0</v>
      </c>
      <c r="BH72" s="7">
        <f>BH12+BH22+BH32+BH42+BH52+BH62</f>
        <v>0</v>
      </c>
      <c r="BI72" s="6" t="e">
        <f t="shared" si="279"/>
        <v>#DIV/0!</v>
      </c>
      <c r="BJ72" s="7">
        <f>BJ12+BJ22+BJ32+BJ42+BJ52+BJ62</f>
        <v>0</v>
      </c>
      <c r="BK72" s="7" t="e">
        <f t="shared" si="280"/>
        <v>#DIV/0!</v>
      </c>
      <c r="BL72" s="119">
        <f>BL12+BL22+BL32+BL42+BL52+BL62</f>
        <v>0</v>
      </c>
      <c r="BM72" s="7" t="e">
        <f>BM12+BM22+BM32+BM42+BM52+BM62</f>
        <v>#DIV/0!</v>
      </c>
      <c r="BN72" s="90"/>
      <c r="BO72" s="76" t="e">
        <f t="shared" si="281"/>
        <v>#DIV/0!</v>
      </c>
      <c r="BP72" s="10"/>
      <c r="BR72" s="55"/>
      <c r="BS72" s="55"/>
      <c r="BT72" s="55"/>
      <c r="BU72" s="55"/>
      <c r="BV72" s="173" t="s">
        <v>10</v>
      </c>
      <c r="BW72" s="187">
        <v>4</v>
      </c>
      <c r="BX72" s="179">
        <f>BX12+BX22+BX32+BX42+BX52+BX62</f>
        <v>2125</v>
      </c>
      <c r="BY72" s="179">
        <f>BY12+BY22+BY32+BY42+BY52+BY62</f>
        <v>6367640</v>
      </c>
      <c r="BZ72" s="178">
        <f t="shared" si="268"/>
        <v>2996.5364705882353</v>
      </c>
      <c r="CA72" s="179">
        <f>CA12+CA22+CA32+CA42+CA52+CA62</f>
        <v>3404100</v>
      </c>
      <c r="CB72" s="179">
        <f t="shared" si="282"/>
        <v>1601.9294117647059</v>
      </c>
      <c r="CC72" s="179">
        <f>CC12+CC22+CC32+CC42+CC52+CC62</f>
        <v>199980</v>
      </c>
      <c r="CD72" s="179">
        <f>CD12+CD22+CD32+CD42+CD52+CD62</f>
        <v>2970</v>
      </c>
      <c r="CE72" s="119">
        <f t="shared" ref="CE72:CG73" si="295">CE12+CE22+CE32+CE42+CE52+CE62</f>
        <v>9974690</v>
      </c>
      <c r="CF72" s="179" t="e">
        <f t="shared" si="295"/>
        <v>#DIV/0!</v>
      </c>
      <c r="CG72" s="179">
        <f t="shared" si="295"/>
        <v>502.5</v>
      </c>
      <c r="CH72" s="179">
        <f t="shared" ref="CH72:CJ73" si="296">CH12+CH22+CH32+CH42+CH52+CH62</f>
        <v>131.5</v>
      </c>
      <c r="CI72" s="179">
        <f t="shared" si="296"/>
        <v>210.11</v>
      </c>
      <c r="CJ72" s="179">
        <f t="shared" si="296"/>
        <v>844.11</v>
      </c>
      <c r="CK72" s="206">
        <f t="shared" si="283"/>
        <v>19850.129353233831</v>
      </c>
      <c r="CM72" s="328">
        <f t="shared" si="284"/>
        <v>89.1</v>
      </c>
      <c r="CN72" s="328">
        <f t="shared" si="284"/>
        <v>120.7</v>
      </c>
      <c r="CO72" s="359">
        <f t="shared" si="272"/>
        <v>16</v>
      </c>
      <c r="CP72" s="359">
        <f t="shared" si="272"/>
        <v>14</v>
      </c>
      <c r="CQ72" s="359">
        <f t="shared" si="272"/>
        <v>14</v>
      </c>
      <c r="CR72" s="360">
        <f t="shared" si="285"/>
        <v>14.666666666666666</v>
      </c>
      <c r="CT72" s="1476" t="s">
        <v>463</v>
      </c>
      <c r="CU72" s="1476"/>
      <c r="CV72" s="563">
        <v>1</v>
      </c>
      <c r="CW72" s="564">
        <v>7</v>
      </c>
      <c r="CX72" s="562">
        <f t="shared" si="286"/>
        <v>7</v>
      </c>
      <c r="CY72" s="1475"/>
      <c r="DA72" s="328">
        <f t="shared" si="273"/>
        <v>82.5</v>
      </c>
      <c r="DB72" s="328">
        <f t="shared" si="273"/>
        <v>112.30000000000001</v>
      </c>
      <c r="DC72" s="359">
        <f t="shared" si="274"/>
        <v>12</v>
      </c>
      <c r="DD72" s="359">
        <f t="shared" si="274"/>
        <v>10</v>
      </c>
      <c r="DE72" s="359">
        <f t="shared" si="274"/>
        <v>12</v>
      </c>
      <c r="DF72" s="360">
        <f t="shared" si="287"/>
        <v>11.333333333333334</v>
      </c>
      <c r="DH72" s="1476" t="s">
        <v>463</v>
      </c>
      <c r="DI72" s="1476"/>
      <c r="DJ72" s="563">
        <v>1</v>
      </c>
      <c r="DK72" s="564">
        <v>15</v>
      </c>
      <c r="DL72" s="562">
        <f t="shared" si="288"/>
        <v>15</v>
      </c>
      <c r="DM72" s="1475"/>
    </row>
    <row r="73" spans="1:117" ht="31" customHeight="1" thickBot="1">
      <c r="A73" s="78" t="s">
        <v>11</v>
      </c>
      <c r="B73" s="58"/>
      <c r="C73" s="7">
        <f t="shared" si="293"/>
        <v>0</v>
      </c>
      <c r="D73" s="7">
        <f t="shared" si="293"/>
        <v>0</v>
      </c>
      <c r="E73" s="7">
        <f t="shared" si="293"/>
        <v>0</v>
      </c>
      <c r="F73" s="7">
        <f t="shared" si="293"/>
        <v>0</v>
      </c>
      <c r="G73" s="7">
        <f t="shared" si="293"/>
        <v>0</v>
      </c>
      <c r="H73" s="7">
        <f t="shared" si="293"/>
        <v>0</v>
      </c>
      <c r="I73" s="7">
        <f t="shared" si="293"/>
        <v>0</v>
      </c>
      <c r="J73" s="7">
        <f t="shared" si="293"/>
        <v>0</v>
      </c>
      <c r="K73" s="7">
        <f t="shared" si="293"/>
        <v>0</v>
      </c>
      <c r="L73" s="7">
        <f>L13+L23+L33+L43+L53+L63</f>
        <v>0</v>
      </c>
      <c r="M73" s="7" t="e">
        <f t="shared" si="259"/>
        <v>#DIV/0!</v>
      </c>
      <c r="N73" s="70"/>
      <c r="O73" s="7">
        <f>O13+O23+O33+O43+O53+O63</f>
        <v>900</v>
      </c>
      <c r="P73" s="7">
        <f>P13+P23+P33+P43+P53+P63</f>
        <v>0</v>
      </c>
      <c r="Q73" s="76" t="e">
        <f t="shared" si="276"/>
        <v>#DIV/0!</v>
      </c>
      <c r="R73" s="45"/>
      <c r="T73" s="107">
        <v>3300</v>
      </c>
      <c r="U73" s="107">
        <v>3800</v>
      </c>
      <c r="V73" s="107">
        <v>4800</v>
      </c>
      <c r="W73" s="107">
        <v>2000</v>
      </c>
      <c r="X73" s="107"/>
      <c r="Y73" s="78" t="s">
        <v>11</v>
      </c>
      <c r="Z73" s="58"/>
      <c r="AA73" s="7">
        <f t="shared" si="294"/>
        <v>0</v>
      </c>
      <c r="AB73" s="7">
        <f t="shared" si="294"/>
        <v>0</v>
      </c>
      <c r="AC73" s="7">
        <f t="shared" si="294"/>
        <v>0</v>
      </c>
      <c r="AD73" s="7">
        <f t="shared" si="294"/>
        <v>0</v>
      </c>
      <c r="AE73" s="7">
        <f t="shared" si="294"/>
        <v>0</v>
      </c>
      <c r="AF73" s="7">
        <f t="shared" si="294"/>
        <v>0</v>
      </c>
      <c r="AG73" s="7">
        <f t="shared" si="294"/>
        <v>0</v>
      </c>
      <c r="AH73" s="7">
        <f t="shared" si="294"/>
        <v>0</v>
      </c>
      <c r="AI73" s="7">
        <f t="shared" si="294"/>
        <v>0</v>
      </c>
      <c r="AJ73" s="7">
        <f>AJ13+AJ23+AJ33+AJ43+AJ53+AJ63</f>
        <v>0</v>
      </c>
      <c r="AK73" s="7" t="e">
        <f t="shared" si="261"/>
        <v>#DIV/0!</v>
      </c>
      <c r="AL73" s="70" t="s">
        <v>75</v>
      </c>
      <c r="AM73" s="7">
        <f>AM13+AM23+AM33+AM43+AM53+AM63</f>
        <v>900</v>
      </c>
      <c r="AN73" s="7">
        <f>AN13+AN23+AN33+AN43+AN53+AN63</f>
        <v>0</v>
      </c>
      <c r="AO73" s="76" t="e">
        <f t="shared" si="278"/>
        <v>#DIV/0!</v>
      </c>
      <c r="AP73" s="10"/>
      <c r="AR73" s="107">
        <v>1700</v>
      </c>
      <c r="AS73" s="107">
        <v>2200</v>
      </c>
      <c r="AT73" s="107">
        <v>2200</v>
      </c>
      <c r="AU73" s="107">
        <v>1400</v>
      </c>
      <c r="AV73" s="107"/>
      <c r="AW73" s="78" t="s">
        <v>11</v>
      </c>
      <c r="AX73" s="58"/>
      <c r="AY73" s="7">
        <f>AY13+AY23+AY33+AY43+AY53+AY63</f>
        <v>0</v>
      </c>
      <c r="AZ73" s="54">
        <v>10</v>
      </c>
      <c r="BA73" s="7">
        <f t="shared" si="262"/>
        <v>0</v>
      </c>
      <c r="BB73" s="54">
        <v>28</v>
      </c>
      <c r="BC73" s="7">
        <f t="shared" si="263"/>
        <v>0</v>
      </c>
      <c r="BD73" s="54">
        <v>12</v>
      </c>
      <c r="BE73" s="6">
        <f t="shared" si="264"/>
        <v>0</v>
      </c>
      <c r="BF73" s="54"/>
      <c r="BG73" s="6">
        <f t="shared" si="265"/>
        <v>0</v>
      </c>
      <c r="BH73" s="7">
        <f>BH13+BH23+BH33+BH43+BH53+BH63</f>
        <v>0</v>
      </c>
      <c r="BI73" s="6" t="e">
        <f t="shared" si="279"/>
        <v>#DIV/0!</v>
      </c>
      <c r="BJ73" s="7">
        <f>BJ13+BJ23+BJ33+BJ43+BJ53+BJ63</f>
        <v>0</v>
      </c>
      <c r="BK73" s="7" t="e">
        <f t="shared" si="280"/>
        <v>#DIV/0!</v>
      </c>
      <c r="BL73" s="119">
        <f>BL13+BL23+BL33+BL43+BL53+BL63</f>
        <v>0</v>
      </c>
      <c r="BM73" s="7" t="e">
        <f>BM13+BM23+BM33+BM43+BM53+BM63</f>
        <v>#DIV/0!</v>
      </c>
      <c r="BN73" s="90"/>
      <c r="BO73" s="76" t="e">
        <f t="shared" si="281"/>
        <v>#DIV/0!</v>
      </c>
      <c r="BP73" s="10"/>
      <c r="BR73" s="55"/>
      <c r="BS73" s="55"/>
      <c r="BT73" s="55"/>
      <c r="BU73" s="55"/>
      <c r="BV73" s="183" t="s">
        <v>11</v>
      </c>
      <c r="BW73" s="187">
        <v>4</v>
      </c>
      <c r="BX73" s="179">
        <f>BX13+BX23+BX33+BX43+BX53+BX63</f>
        <v>2818</v>
      </c>
      <c r="BY73" s="179">
        <f>BY13+BY23+BY33+BY43+BY53+BY63</f>
        <v>8719350</v>
      </c>
      <c r="BZ73" s="178">
        <f t="shared" si="268"/>
        <v>3094.1625266146202</v>
      </c>
      <c r="CA73" s="179">
        <f>CA13+CA23+CA33+CA43+CA53+CA63</f>
        <v>4705450</v>
      </c>
      <c r="CB73" s="179">
        <f t="shared" si="282"/>
        <v>1669.7835344215755</v>
      </c>
      <c r="CC73" s="179">
        <f>CC13+CC23+CC33+CC43+CC53+CC63</f>
        <v>388190</v>
      </c>
      <c r="CD73" s="179">
        <f>CD13+CD23+CD33+CD43+CD53+CD63</f>
        <v>8910</v>
      </c>
      <c r="CE73" s="119">
        <f t="shared" si="295"/>
        <v>13821900</v>
      </c>
      <c r="CF73" s="179" t="e">
        <f t="shared" si="295"/>
        <v>#DIV/0!</v>
      </c>
      <c r="CG73" s="179">
        <f>CG13+CG23+CG33+CG43+CG53+CG63</f>
        <v>578.75</v>
      </c>
      <c r="CH73" s="179">
        <f t="shared" si="296"/>
        <v>183.25</v>
      </c>
      <c r="CI73" s="179">
        <f t="shared" si="296"/>
        <v>246.5</v>
      </c>
      <c r="CJ73" s="179">
        <f t="shared" si="296"/>
        <v>1008.5</v>
      </c>
      <c r="CK73" s="206">
        <f t="shared" si="283"/>
        <v>23882.332613390929</v>
      </c>
      <c r="CL73" s="1">
        <f>CL14+CL24+CL34+CL44+CL54+CL64</f>
        <v>31</v>
      </c>
      <c r="CM73" s="329">
        <f>CM13+CM23+CM33+CM43+CM53+CM63</f>
        <v>84.6</v>
      </c>
      <c r="CN73" s="329">
        <f>CN13+CN23+CN33+CN43+CN53+CN63</f>
        <v>114</v>
      </c>
      <c r="CO73" s="359">
        <f t="shared" si="272"/>
        <v>16</v>
      </c>
      <c r="CP73" s="359">
        <f t="shared" si="272"/>
        <v>12</v>
      </c>
      <c r="CQ73" s="359">
        <f t="shared" si="272"/>
        <v>14</v>
      </c>
      <c r="CR73" s="361">
        <f t="shared" si="285"/>
        <v>14</v>
      </c>
      <c r="CT73" s="1477" t="s">
        <v>464</v>
      </c>
      <c r="CU73" s="1477"/>
      <c r="CV73" s="563">
        <v>0</v>
      </c>
      <c r="CW73" s="564"/>
      <c r="CX73" s="562">
        <f t="shared" si="286"/>
        <v>0</v>
      </c>
      <c r="CY73" s="1475"/>
      <c r="CZ73" s="1">
        <f>CZ14+CZ24+CZ34+CZ44+CZ54+CZ64</f>
        <v>31</v>
      </c>
      <c r="DA73" s="329">
        <f t="shared" si="273"/>
        <v>84.3</v>
      </c>
      <c r="DB73" s="329">
        <f t="shared" si="273"/>
        <v>108.10000000000001</v>
      </c>
      <c r="DC73" s="359">
        <f t="shared" si="274"/>
        <v>11</v>
      </c>
      <c r="DD73" s="359">
        <f t="shared" si="274"/>
        <v>13</v>
      </c>
      <c r="DE73" s="359">
        <f t="shared" si="274"/>
        <v>12</v>
      </c>
      <c r="DF73" s="361">
        <f t="shared" si="287"/>
        <v>12</v>
      </c>
      <c r="DH73" s="1477" t="s">
        <v>464</v>
      </c>
      <c r="DI73" s="1477"/>
      <c r="DJ73" s="563">
        <v>0</v>
      </c>
      <c r="DK73" s="564"/>
      <c r="DL73" s="562">
        <f t="shared" si="288"/>
        <v>0</v>
      </c>
      <c r="DM73" s="1475"/>
    </row>
    <row r="74" spans="1:117" s="42" customFormat="1" ht="31" customHeight="1" thickTop="1" thickBot="1">
      <c r="A74" s="79" t="s">
        <v>3</v>
      </c>
      <c r="B74" s="80">
        <f>SUM(B67:B73)</f>
        <v>0</v>
      </c>
      <c r="C74" s="81">
        <f>SUM(C67:C73)</f>
        <v>0</v>
      </c>
      <c r="D74" s="82">
        <f t="shared" ref="D74:K74" si="297">SUM(D67:D73)</f>
        <v>0</v>
      </c>
      <c r="E74" s="82">
        <f t="shared" si="297"/>
        <v>0</v>
      </c>
      <c r="F74" s="82">
        <f t="shared" si="297"/>
        <v>0</v>
      </c>
      <c r="G74" s="82">
        <f t="shared" si="297"/>
        <v>0</v>
      </c>
      <c r="H74" s="82">
        <f t="shared" si="297"/>
        <v>0</v>
      </c>
      <c r="I74" s="82">
        <f t="shared" si="297"/>
        <v>0</v>
      </c>
      <c r="J74" s="82">
        <f t="shared" si="297"/>
        <v>0</v>
      </c>
      <c r="K74" s="82">
        <f t="shared" si="297"/>
        <v>0</v>
      </c>
      <c r="L74" s="87">
        <f>SUM(L67:L73)</f>
        <v>0</v>
      </c>
      <c r="M74" s="82" t="e">
        <f t="shared" si="259"/>
        <v>#DIV/0!</v>
      </c>
      <c r="N74" s="86"/>
      <c r="O74" s="152">
        <f>SUM(O67:O73)</f>
        <v>4940</v>
      </c>
      <c r="P74" s="82">
        <f>SUM(P67:P73)</f>
        <v>0</v>
      </c>
      <c r="Q74" s="76" t="e">
        <f t="shared" si="276"/>
        <v>#DIV/0!</v>
      </c>
      <c r="R74" s="67"/>
      <c r="T74" s="109" t="s">
        <v>48</v>
      </c>
      <c r="U74" s="110">
        <f>C74/W74</f>
        <v>0</v>
      </c>
      <c r="V74" s="111" t="s">
        <v>49</v>
      </c>
      <c r="W74" s="112">
        <f>W14+W24+W34+W44+W54+W64</f>
        <v>3</v>
      </c>
      <c r="X74" s="112"/>
      <c r="Y74" s="79" t="s">
        <v>3</v>
      </c>
      <c r="Z74" s="80">
        <f>SUM(Z67:Z73)</f>
        <v>0</v>
      </c>
      <c r="AA74" s="81">
        <f>SUM(AA67:AA73)</f>
        <v>0</v>
      </c>
      <c r="AB74" s="82">
        <f t="shared" ref="AB74:AI74" si="298">SUM(AB67:AB73)</f>
        <v>0</v>
      </c>
      <c r="AC74" s="82">
        <f t="shared" si="298"/>
        <v>0</v>
      </c>
      <c r="AD74" s="82">
        <f t="shared" si="298"/>
        <v>0</v>
      </c>
      <c r="AE74" s="82">
        <f t="shared" si="298"/>
        <v>0</v>
      </c>
      <c r="AF74" s="82">
        <f t="shared" si="298"/>
        <v>0</v>
      </c>
      <c r="AG74" s="82">
        <f t="shared" si="298"/>
        <v>0</v>
      </c>
      <c r="AH74" s="82">
        <f t="shared" si="298"/>
        <v>0</v>
      </c>
      <c r="AI74" s="82">
        <f t="shared" si="298"/>
        <v>0</v>
      </c>
      <c r="AJ74" s="87">
        <f>SUM(AJ67:AJ73)</f>
        <v>0</v>
      </c>
      <c r="AK74" s="82" t="e">
        <f t="shared" si="261"/>
        <v>#DIV/0!</v>
      </c>
      <c r="AL74" s="86"/>
      <c r="AM74" s="82">
        <f>SUM(AM67:AM73)</f>
        <v>4940</v>
      </c>
      <c r="AN74" s="82">
        <f>SUM(AN67:AN73)</f>
        <v>0</v>
      </c>
      <c r="AO74" s="76" t="e">
        <f>(AJ74+BH74)/AN74</f>
        <v>#DIV/0!</v>
      </c>
      <c r="AP74" s="43"/>
      <c r="AR74" s="109" t="s">
        <v>48</v>
      </c>
      <c r="AS74" s="110">
        <f>AA74/AU74</f>
        <v>0</v>
      </c>
      <c r="AT74" s="111" t="s">
        <v>49</v>
      </c>
      <c r="AU74" s="112">
        <v>3</v>
      </c>
      <c r="AV74" s="112"/>
      <c r="AW74" s="117" t="s">
        <v>3</v>
      </c>
      <c r="AX74" s="81">
        <f>SUM(AX67:AX73)</f>
        <v>0</v>
      </c>
      <c r="AY74" s="81">
        <f>SUM(AY67:AY73)</f>
        <v>0</v>
      </c>
      <c r="AZ74" s="81">
        <f t="shared" ref="AZ74:BG74" si="299">SUM(AZ67:AZ73)</f>
        <v>84</v>
      </c>
      <c r="BA74" s="81">
        <f t="shared" si="299"/>
        <v>0</v>
      </c>
      <c r="BB74" s="81">
        <f t="shared" si="299"/>
        <v>120</v>
      </c>
      <c r="BC74" s="81">
        <f t="shared" si="299"/>
        <v>0</v>
      </c>
      <c r="BD74" s="81">
        <f t="shared" si="299"/>
        <v>60</v>
      </c>
      <c r="BE74" s="81">
        <f t="shared" si="299"/>
        <v>0</v>
      </c>
      <c r="BF74" s="81">
        <f t="shared" si="299"/>
        <v>0</v>
      </c>
      <c r="BG74" s="81">
        <f t="shared" si="299"/>
        <v>0</v>
      </c>
      <c r="BH74" s="81">
        <f>SUM(BH67:BH73)</f>
        <v>0</v>
      </c>
      <c r="BI74" s="81" t="e">
        <f>BH74/AY74</f>
        <v>#DIV/0!</v>
      </c>
      <c r="BJ74" s="81">
        <f>SUM(BJ67:BJ73)</f>
        <v>0</v>
      </c>
      <c r="BK74" s="81" t="e">
        <f t="shared" si="280"/>
        <v>#DIV/0!</v>
      </c>
      <c r="BL74" s="118">
        <f>SUM(BL67:BL73)</f>
        <v>0</v>
      </c>
      <c r="BM74" s="81" t="e">
        <f>BL74/AY74</f>
        <v>#DIV/0!</v>
      </c>
      <c r="BN74" s="92"/>
      <c r="BO74" s="102" t="e">
        <f t="shared" si="281"/>
        <v>#DIV/0!</v>
      </c>
      <c r="BP74" s="43"/>
      <c r="BR74" s="63" t="s">
        <v>48</v>
      </c>
      <c r="BS74" s="103">
        <f>AY74/BU74</f>
        <v>0</v>
      </c>
      <c r="BT74" s="62" t="s">
        <v>49</v>
      </c>
      <c r="BU74" s="42">
        <f>W74</f>
        <v>3</v>
      </c>
      <c r="BV74" s="188" t="s">
        <v>3</v>
      </c>
      <c r="BW74" s="189">
        <f>SUM(BW67:BW73)</f>
        <v>31</v>
      </c>
      <c r="BX74" s="81">
        <f>SUM(BX67:BX73)</f>
        <v>15015</v>
      </c>
      <c r="BY74" s="81">
        <f>SUM(BY67:BY73)</f>
        <v>44188910</v>
      </c>
      <c r="BZ74" s="81">
        <f t="shared" si="268"/>
        <v>2942.9843489843488</v>
      </c>
      <c r="CA74" s="81">
        <f>SUM(CA67:CA73)</f>
        <v>23702300</v>
      </c>
      <c r="CB74" s="81">
        <f>CA74/BX74</f>
        <v>1578.5747585747586</v>
      </c>
      <c r="CC74" s="81">
        <f>SUM(CC67:CC73)</f>
        <v>1409980</v>
      </c>
      <c r="CD74" s="81">
        <f>SUM(CD67:CD73)</f>
        <v>23760</v>
      </c>
      <c r="CE74" s="81">
        <f>SUM(CE67:CE73)</f>
        <v>69324950</v>
      </c>
      <c r="CF74" s="81">
        <f>CE74/BX74</f>
        <v>4617.046287046287</v>
      </c>
      <c r="CG74" s="207">
        <f>SUM(CG67:CG73)</f>
        <v>3708.5</v>
      </c>
      <c r="CH74" s="207">
        <f>SUM(CH67:CH73)</f>
        <v>1149.5</v>
      </c>
      <c r="CI74" s="207">
        <f>SUM(CI67:CI73)</f>
        <v>1140.0999999999999</v>
      </c>
      <c r="CJ74" s="207">
        <f>SUM(CJ67:CJ73)</f>
        <v>6000.5999999999995</v>
      </c>
      <c r="CK74" s="102">
        <f>CE74/CJ74</f>
        <v>11553.003033030031</v>
      </c>
      <c r="CM74" s="325">
        <f>SUM(CM67:CM73)/CL73</f>
        <v>22.370967741935484</v>
      </c>
      <c r="CN74" s="330">
        <f>SUM(CN67:CN73)/CL73</f>
        <v>30.419354838709676</v>
      </c>
      <c r="CO74" s="547">
        <f>SUM(CO67:CO73)/CL73</f>
        <v>3.774193548387097</v>
      </c>
      <c r="CP74" s="547">
        <f>SUM(CP67:CP73)/CL73</f>
        <v>3.3870967741935485</v>
      </c>
      <c r="CQ74" s="547">
        <f>SUM(CQ67:CQ73)/CL73</f>
        <v>3.903225806451613</v>
      </c>
      <c r="CR74" s="548">
        <f>SUM(CO74:CQ74)/3</f>
        <v>3.6881720430107534</v>
      </c>
      <c r="CS74" s="60"/>
      <c r="CT74" s="1486" t="s">
        <v>465</v>
      </c>
      <c r="CU74" s="1486"/>
      <c r="CV74" s="1486"/>
      <c r="CW74" s="564">
        <f>SUM(CW68:CW73)</f>
        <v>93</v>
      </c>
      <c r="CX74" s="564">
        <f>SUM(CX68:CX73)</f>
        <v>343</v>
      </c>
      <c r="CY74" s="567">
        <f>CY68+CY71</f>
        <v>1</v>
      </c>
      <c r="DA74" s="325">
        <f>SUM(DA67:DA73)/CZ73</f>
        <v>20.496774193548386</v>
      </c>
      <c r="DB74" s="330">
        <f>SUM(DB67:DB73)/CZ73</f>
        <v>27.983870967741932</v>
      </c>
      <c r="DC74" s="547">
        <f>SUM(DC67:DC73)/CZ73</f>
        <v>3.161290322580645</v>
      </c>
      <c r="DD74" s="547">
        <f>SUM(DD67:DD73)/CZ73</f>
        <v>3.2580645161290325</v>
      </c>
      <c r="DE74" s="547">
        <f>SUM(DE67:DE73)/CZ73</f>
        <v>3.161290322580645</v>
      </c>
      <c r="DF74" s="548">
        <f>SUM(DC74:DE74)/3</f>
        <v>3.1935483870967745</v>
      </c>
      <c r="DG74" s="60"/>
      <c r="DH74" s="1486" t="s">
        <v>465</v>
      </c>
      <c r="DI74" s="1486"/>
      <c r="DJ74" s="1486"/>
      <c r="DK74" s="564">
        <f>SUM(DK68:DK73)</f>
        <v>93</v>
      </c>
      <c r="DL74" s="564">
        <f>SUM(DL68:DL73)</f>
        <v>297</v>
      </c>
      <c r="DM74" s="566">
        <f>DM68+DM71</f>
        <v>1</v>
      </c>
    </row>
    <row r="75" spans="1:117"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6"/>
      <c r="CI75" s="36"/>
      <c r="CJ75" s="36"/>
      <c r="CK75" s="37"/>
      <c r="CS75" s="408"/>
      <c r="DG75" s="408"/>
    </row>
    <row r="76" spans="1:117"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c r="CH76" s="34"/>
      <c r="CI76" s="34"/>
      <c r="CJ76" s="34"/>
    </row>
    <row r="77" spans="1:117"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93"/>
      <c r="CI77" s="93"/>
      <c r="CJ77" s="93"/>
      <c r="CK77" s="14"/>
    </row>
    <row r="78" spans="1:117"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c r="CH78" s="94"/>
      <c r="CI78" s="94"/>
      <c r="CJ78" s="94"/>
    </row>
    <row r="79" spans="1:11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95"/>
      <c r="CI79" s="95"/>
      <c r="CJ79" s="95"/>
      <c r="CK79" s="39"/>
    </row>
    <row r="80" spans="1:11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96"/>
      <c r="CI80" s="96"/>
      <c r="CJ80" s="96"/>
      <c r="CK80" s="40"/>
    </row>
    <row r="81" spans="1:11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c r="CH83" s="69"/>
      <c r="CI83" s="69"/>
      <c r="CJ83" s="69"/>
    </row>
    <row r="84" spans="1:116" s="11" customFormat="1" ht="32.25" hidden="1" customHeight="1">
      <c r="A84" s="1478"/>
      <c r="B84" s="1479"/>
      <c r="C84" s="28">
        <f t="shared" ref="C84:P84" si="300">C74-C80</f>
        <v>0</v>
      </c>
      <c r="D84" s="28">
        <f t="shared" si="300"/>
        <v>0</v>
      </c>
      <c r="E84" s="28"/>
      <c r="F84" s="28"/>
      <c r="G84" s="28">
        <f t="shared" si="300"/>
        <v>0</v>
      </c>
      <c r="H84" s="28"/>
      <c r="I84" s="28">
        <f t="shared" si="300"/>
        <v>0</v>
      </c>
      <c r="J84" s="28"/>
      <c r="K84" s="29">
        <f t="shared" si="300"/>
        <v>0</v>
      </c>
      <c r="L84" s="29"/>
      <c r="M84" s="29"/>
      <c r="N84" s="28">
        <f t="shared" si="300"/>
        <v>0</v>
      </c>
      <c r="O84" s="28"/>
      <c r="P84" s="28">
        <f t="shared" si="300"/>
        <v>0</v>
      </c>
      <c r="Q84" s="1"/>
      <c r="R84" s="1"/>
      <c r="T84" s="113"/>
      <c r="U84" s="113"/>
      <c r="V84" s="113"/>
      <c r="W84" s="113"/>
      <c r="X84" s="113"/>
      <c r="Y84" s="1478"/>
      <c r="Z84" s="1479"/>
      <c r="AA84" s="28">
        <f>AA74-AA80</f>
        <v>0</v>
      </c>
      <c r="AB84" s="28">
        <f>AB74-AB80</f>
        <v>0</v>
      </c>
      <c r="AC84" s="28"/>
      <c r="AD84" s="28"/>
      <c r="AE84" s="28">
        <f>AE74-AE80</f>
        <v>0</v>
      </c>
      <c r="AF84" s="28"/>
      <c r="AG84" s="28">
        <f>AG74-AG80</f>
        <v>0</v>
      </c>
      <c r="AH84" s="28"/>
      <c r="AI84" s="29">
        <f>AI74-AI80</f>
        <v>0</v>
      </c>
      <c r="AJ84" s="29"/>
      <c r="AK84" s="29"/>
      <c r="AL84" s="28">
        <f>AL74-AL80</f>
        <v>0</v>
      </c>
      <c r="AM84" s="28"/>
      <c r="AN84" s="28">
        <f>AN74-AN80</f>
        <v>0</v>
      </c>
      <c r="AO84" s="1"/>
      <c r="AP84" s="1"/>
      <c r="AR84" s="113"/>
      <c r="AS84" s="113"/>
      <c r="AT84" s="113"/>
      <c r="AU84" s="113"/>
      <c r="AV84" s="113"/>
      <c r="AW84" s="1478"/>
      <c r="AX84" s="1479"/>
      <c r="AY84" s="28">
        <f>AY74-AY80</f>
        <v>0</v>
      </c>
      <c r="AZ84" s="28">
        <f>AZ74-AZ80</f>
        <v>84</v>
      </c>
      <c r="BA84" s="28"/>
      <c r="BB84" s="28"/>
      <c r="BC84" s="28">
        <f>BC74-BC80</f>
        <v>0</v>
      </c>
      <c r="BD84" s="28"/>
      <c r="BE84" s="28">
        <f>BE74-BE80</f>
        <v>0</v>
      </c>
      <c r="BF84" s="28"/>
      <c r="BG84" s="29">
        <f>BG74-BG80</f>
        <v>0</v>
      </c>
      <c r="BH84" s="29"/>
      <c r="BI84" s="29"/>
      <c r="BJ84" s="28">
        <f>BJ74-BJ80</f>
        <v>0</v>
      </c>
      <c r="BK84" s="28"/>
      <c r="BL84" s="28">
        <f>BL74-BL80</f>
        <v>0</v>
      </c>
      <c r="BM84" s="97"/>
      <c r="BN84" s="97"/>
      <c r="BO84" s="1"/>
      <c r="BP84" s="1"/>
      <c r="BV84" s="1478"/>
      <c r="BW84" s="1479"/>
      <c r="BX84" s="28">
        <f>BX74-BX80</f>
        <v>15015</v>
      </c>
      <c r="BY84" s="29"/>
      <c r="BZ84" s="29"/>
      <c r="CA84" s="28" t="e">
        <f>CA74-CA80</f>
        <v>#REF!</v>
      </c>
      <c r="CB84" s="28"/>
      <c r="CC84" s="28"/>
      <c r="CD84" s="28"/>
      <c r="CE84" s="28" t="e">
        <f>CE74-CE80</f>
        <v>#REF!</v>
      </c>
      <c r="CF84" s="97"/>
      <c r="CG84" s="97"/>
      <c r="CH84" s="97"/>
      <c r="CI84" s="97"/>
      <c r="CJ84" s="97"/>
      <c r="CK84" s="1"/>
      <c r="CS84" s="409"/>
      <c r="DG84" s="409"/>
    </row>
    <row r="85" spans="1:116" s="11" customFormat="1" ht="32.25" hidden="1" customHeight="1">
      <c r="A85" s="1478"/>
      <c r="B85" s="1479"/>
      <c r="C85" s="30" t="e">
        <f>C74/C80</f>
        <v>#DIV/0!</v>
      </c>
      <c r="D85" s="30" t="e">
        <f t="shared" ref="D85:P85" si="301">D74/D80</f>
        <v>#DIV/0!</v>
      </c>
      <c r="E85" s="30"/>
      <c r="F85" s="30"/>
      <c r="G85" s="30" t="e">
        <f t="shared" si="301"/>
        <v>#DIV/0!</v>
      </c>
      <c r="H85" s="30"/>
      <c r="I85" s="30" t="e">
        <f t="shared" si="301"/>
        <v>#DIV/0!</v>
      </c>
      <c r="J85" s="30"/>
      <c r="K85" s="30" t="e">
        <f t="shared" si="301"/>
        <v>#DIV/0!</v>
      </c>
      <c r="L85" s="30"/>
      <c r="M85" s="30"/>
      <c r="N85" s="30" t="e">
        <f t="shared" si="301"/>
        <v>#DIV/0!</v>
      </c>
      <c r="O85" s="30"/>
      <c r="P85" s="30" t="e">
        <f t="shared" si="301"/>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98"/>
      <c r="CI85" s="98"/>
      <c r="CJ85" s="98"/>
      <c r="CK85" s="1"/>
      <c r="CS85" s="409"/>
      <c r="DG85" s="409"/>
    </row>
    <row r="86" spans="1:11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I86" s="1"/>
      <c r="CJ86" s="1"/>
      <c r="CK86" s="1"/>
      <c r="CS86" s="409"/>
      <c r="DG86" s="409"/>
    </row>
    <row r="87" spans="1:11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69"/>
      <c r="CI87" s="69"/>
      <c r="CJ87" s="69"/>
      <c r="CK87" s="1"/>
      <c r="CS87" s="409"/>
      <c r="DG87" s="409"/>
    </row>
    <row r="88" spans="1:11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99"/>
      <c r="CI88" s="99"/>
      <c r="CJ88" s="99"/>
      <c r="CK88" s="1"/>
      <c r="CS88" s="409"/>
      <c r="DG88" s="409"/>
    </row>
    <row r="89" spans="1:11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I89" s="1"/>
      <c r="CJ89" s="1"/>
      <c r="CK89" s="1"/>
      <c r="CS89" s="409"/>
      <c r="DG89" s="409"/>
    </row>
    <row r="90" spans="1:11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69"/>
      <c r="CI90" s="69"/>
      <c r="CJ90" s="69"/>
      <c r="CK90" s="1"/>
      <c r="CS90" s="409"/>
      <c r="DG90" s="409"/>
    </row>
    <row r="91" spans="1:116" s="11" customFormat="1" ht="30" hidden="1" customHeight="1">
      <c r="A91" s="1478"/>
      <c r="B91" s="1479"/>
      <c r="C91" s="22">
        <f>C74-C88</f>
        <v>0</v>
      </c>
      <c r="D91" s="22">
        <f t="shared" ref="D91:P91" si="302">D74-D88</f>
        <v>0</v>
      </c>
      <c r="E91" s="22"/>
      <c r="F91" s="22"/>
      <c r="G91" s="22">
        <f t="shared" si="302"/>
        <v>0</v>
      </c>
      <c r="H91" s="22"/>
      <c r="I91" s="22">
        <f t="shared" si="302"/>
        <v>0</v>
      </c>
      <c r="J91" s="22"/>
      <c r="K91" s="22">
        <f t="shared" si="302"/>
        <v>0</v>
      </c>
      <c r="L91" s="22"/>
      <c r="M91" s="22"/>
      <c r="N91" s="22">
        <f t="shared" si="302"/>
        <v>0</v>
      </c>
      <c r="O91" s="22"/>
      <c r="P91" s="22">
        <f t="shared" si="302"/>
        <v>0</v>
      </c>
      <c r="Q91" s="1"/>
      <c r="R91" s="1"/>
      <c r="T91" s="113"/>
      <c r="U91" s="113"/>
      <c r="V91" s="113"/>
      <c r="W91" s="113"/>
      <c r="X91" s="113"/>
      <c r="Y91" s="1478"/>
      <c r="Z91" s="1479"/>
      <c r="AA91" s="22">
        <f>AA74-AA88</f>
        <v>0</v>
      </c>
      <c r="AB91" s="22">
        <f>AB74-AB88</f>
        <v>0</v>
      </c>
      <c r="AC91" s="22"/>
      <c r="AD91" s="22"/>
      <c r="AE91" s="22">
        <f>AE74-AE88</f>
        <v>0</v>
      </c>
      <c r="AF91" s="22"/>
      <c r="AG91" s="22">
        <f>AG74-AG88</f>
        <v>0</v>
      </c>
      <c r="AH91" s="22"/>
      <c r="AI91" s="22">
        <f>AI74-AI88</f>
        <v>0</v>
      </c>
      <c r="AJ91" s="22"/>
      <c r="AK91" s="22"/>
      <c r="AL91" s="22">
        <f>AL74-AL88</f>
        <v>0</v>
      </c>
      <c r="AM91" s="22"/>
      <c r="AN91" s="22">
        <f>AN74-AN88</f>
        <v>0</v>
      </c>
      <c r="AO91" s="1"/>
      <c r="AP91" s="1"/>
      <c r="AR91" s="113"/>
      <c r="AS91" s="113"/>
      <c r="AT91" s="113"/>
      <c r="AU91" s="113"/>
      <c r="AV91" s="113"/>
      <c r="AW91" s="1478"/>
      <c r="AX91" s="1479"/>
      <c r="AY91" s="22">
        <f>AY74-AY88</f>
        <v>0</v>
      </c>
      <c r="AZ91" s="22">
        <f>AZ74-AZ88</f>
        <v>84</v>
      </c>
      <c r="BA91" s="22"/>
      <c r="BB91" s="22"/>
      <c r="BC91" s="22">
        <f>BC74-BC88</f>
        <v>0</v>
      </c>
      <c r="BD91" s="22"/>
      <c r="BE91" s="22">
        <f>BE74-BE88</f>
        <v>0</v>
      </c>
      <c r="BF91" s="22"/>
      <c r="BG91" s="22">
        <f>BG74-BG88</f>
        <v>0</v>
      </c>
      <c r="BH91" s="22"/>
      <c r="BI91" s="22"/>
      <c r="BJ91" s="22">
        <f>BJ74-BJ88</f>
        <v>0</v>
      </c>
      <c r="BK91" s="22"/>
      <c r="BL91" s="22">
        <f>BL74-BL88</f>
        <v>0</v>
      </c>
      <c r="BM91" s="100"/>
      <c r="BN91" s="100"/>
      <c r="BO91" s="1"/>
      <c r="BP91" s="1"/>
      <c r="BV91" s="1478"/>
      <c r="BW91" s="1479"/>
      <c r="BX91" s="22">
        <f>BX74-BX88</f>
        <v>15015</v>
      </c>
      <c r="BY91" s="22"/>
      <c r="BZ91" s="22"/>
      <c r="CA91" s="22">
        <f>CA74-CA88</f>
        <v>23702300</v>
      </c>
      <c r="CB91" s="22"/>
      <c r="CC91" s="22"/>
      <c r="CD91" s="22"/>
      <c r="CE91" s="22">
        <f>CE74-CE88</f>
        <v>69324950</v>
      </c>
      <c r="CF91" s="100"/>
      <c r="CG91" s="100"/>
      <c r="CH91" s="100"/>
      <c r="CI91" s="100"/>
      <c r="CJ91" s="100"/>
      <c r="CK91" s="1"/>
      <c r="CS91" s="409"/>
      <c r="DG91" s="409"/>
    </row>
    <row r="92" spans="1:116" s="11" customFormat="1" ht="32" hidden="1" customHeight="1" thickTop="1">
      <c r="A92" s="1478"/>
      <c r="B92" s="1479"/>
      <c r="C92" s="64" t="e">
        <f>C74/C88</f>
        <v>#DIV/0!</v>
      </c>
      <c r="D92" s="64" t="e">
        <f t="shared" ref="D92:P92" si="303">D74/D88</f>
        <v>#DIV/0!</v>
      </c>
      <c r="E92" s="64"/>
      <c r="F92" s="64"/>
      <c r="G92" s="64" t="e">
        <f t="shared" si="303"/>
        <v>#DIV/0!</v>
      </c>
      <c r="H92" s="64"/>
      <c r="I92" s="64" t="e">
        <f t="shared" si="303"/>
        <v>#DIV/0!</v>
      </c>
      <c r="J92" s="64"/>
      <c r="K92" s="64" t="e">
        <f t="shared" si="303"/>
        <v>#DIV/0!</v>
      </c>
      <c r="L92" s="25"/>
      <c r="M92" s="25"/>
      <c r="N92" s="25" t="e">
        <f t="shared" si="303"/>
        <v>#DIV/0!</v>
      </c>
      <c r="O92" s="25"/>
      <c r="P92" s="25" t="e">
        <f t="shared" si="303"/>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72"/>
      <c r="CI92" s="72"/>
      <c r="CJ92" s="72"/>
      <c r="CK92" s="17"/>
      <c r="CS92" s="409"/>
      <c r="DG92" s="409"/>
    </row>
    <row r="93" spans="1:116"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0</v>
      </c>
      <c r="BM93" s="1"/>
      <c r="BN93" s="1"/>
      <c r="BO93" s="1"/>
      <c r="BP93" s="1"/>
      <c r="BV93" s="83"/>
      <c r="BW93" s="83"/>
      <c r="BX93" s="83">
        <f>BX74/30</f>
        <v>500.5</v>
      </c>
      <c r="BY93" s="83"/>
      <c r="BZ93" s="195">
        <f>BZ74/1.1</f>
        <v>2675.4403172584989</v>
      </c>
      <c r="CA93" s="1"/>
      <c r="CB93" s="195">
        <f>CB74/1.1</f>
        <v>1435.0679623406895</v>
      </c>
      <c r="CC93" s="203" t="s">
        <v>140</v>
      </c>
      <c r="CD93" s="203"/>
      <c r="CE93" s="195">
        <f>CE74/1.1</f>
        <v>63022681.818181813</v>
      </c>
      <c r="CF93" s="202" t="s">
        <v>139</v>
      </c>
      <c r="CG93" s="286" t="e">
        <f>CE93/BL93</f>
        <v>#DIV/0!</v>
      </c>
      <c r="CH93" s="286"/>
      <c r="CI93" s="286"/>
      <c r="CJ93" s="804">
        <f>CE93/CJ74</f>
        <v>10502.7300300273</v>
      </c>
      <c r="CK93" s="1491">
        <f>CE93-BL93</f>
        <v>63022681.818181813</v>
      </c>
      <c r="CL93" s="1488"/>
      <c r="CM93" s="1488"/>
      <c r="CN93" s="1488"/>
      <c r="CO93" s="1488"/>
      <c r="CR93" s="555">
        <f>CR74/DF74</f>
        <v>1.1548821548821551</v>
      </c>
      <c r="CS93" s="402"/>
      <c r="CU93" s="518" t="e">
        <f>CE93/DI93</f>
        <v>#DIV/0!</v>
      </c>
      <c r="CW93" s="1492">
        <f>CX74/CW74</f>
        <v>3.6881720430107525</v>
      </c>
      <c r="CX93" s="1492"/>
      <c r="DA93" s="512"/>
      <c r="DB93" s="512"/>
      <c r="DC93" s="512"/>
      <c r="DF93" s="555" t="e">
        <f>DF74/DT74</f>
        <v>#DIV/0!</v>
      </c>
      <c r="DG93" s="402"/>
      <c r="DI93" s="518" t="e">
        <f>CV93/DW93</f>
        <v>#DIV/0!</v>
      </c>
      <c r="DK93" s="1492">
        <f>DL74/DK74</f>
        <v>3.193548387096774</v>
      </c>
      <c r="DL93" s="1492"/>
    </row>
    <row r="94" spans="1:116"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6">
        <f>BZ93+CB93</f>
        <v>4110.5082795991884</v>
      </c>
      <c r="CB94" s="1"/>
      <c r="CC94" s="1">
        <f>(CC74+CD74)/1.1</f>
        <v>1303400</v>
      </c>
      <c r="CD94" s="1"/>
      <c r="CE94" s="1"/>
      <c r="CF94" s="1" t="s">
        <v>451</v>
      </c>
      <c r="CG94" s="238" t="s">
        <v>447</v>
      </c>
      <c r="CH94" s="238"/>
      <c r="CI94" s="238"/>
      <c r="CJ94" s="238"/>
      <c r="CK94" s="1"/>
      <c r="CS94" s="402"/>
      <c r="DG94" s="402"/>
    </row>
    <row r="95" spans="1:116" ht="66" customHeight="1" thickTop="1" thickBot="1">
      <c r="A95" s="1489"/>
      <c r="B95" s="1489"/>
      <c r="C95" s="1489"/>
      <c r="D95" s="150" t="e">
        <f>D74/(D74+F74+H74+J74)</f>
        <v>#DIV/0!</v>
      </c>
      <c r="E95" s="66" t="e">
        <f>E74/(E74+G74+I74+K74)</f>
        <v>#DIV/0!</v>
      </c>
      <c r="F95" s="150" t="e">
        <f>F74/(D74+F74+H74+J74)</f>
        <v>#DIV/0!</v>
      </c>
      <c r="G95" s="66" t="e">
        <f>G74/(E74+G74+I74+K74)</f>
        <v>#DIV/0!</v>
      </c>
      <c r="H95" s="150" t="e">
        <f>H74/(D74+F74+H74+J74)</f>
        <v>#DIV/0!</v>
      </c>
      <c r="I95" s="66" t="e">
        <f>I74/(E74+G74+I74+K74)</f>
        <v>#DIV/0!</v>
      </c>
      <c r="J95" s="153" t="e">
        <f>J74/(D74+F74+H74+J74)</f>
        <v>#DIV/0!</v>
      </c>
      <c r="K95" s="66" t="e">
        <f>K74/(E74+G74+I74+K74)</f>
        <v>#DIV/0!</v>
      </c>
      <c r="L95" s="66" t="e">
        <f>D95+F95+H95+J95</f>
        <v>#DIV/0!</v>
      </c>
      <c r="M95" s="66" t="e">
        <f>E95+G95+I95+K95</f>
        <v>#DIV/0!</v>
      </c>
      <c r="N95" s="536">
        <v>13000</v>
      </c>
      <c r="O95" s="536">
        <v>2500</v>
      </c>
      <c r="P95" s="145">
        <f>L74/1.1</f>
        <v>0</v>
      </c>
      <c r="Q95" s="146">
        <f>N95*O95</f>
        <v>32500000</v>
      </c>
      <c r="Y95" s="1489"/>
      <c r="Z95" s="1489"/>
      <c r="AA95" s="1489"/>
      <c r="AB95" s="66" t="e">
        <f>AB74/(AB74+AD74+AF74+AH74)</f>
        <v>#DIV/0!</v>
      </c>
      <c r="AC95" s="66" t="e">
        <f>AC74/(AC74+AE74+AG74+AI74)</f>
        <v>#DIV/0!</v>
      </c>
      <c r="AD95" s="66" t="e">
        <f>AD74/(AB74+AD74+AF74+AH74)</f>
        <v>#DIV/0!</v>
      </c>
      <c r="AE95" s="66" t="e">
        <f>AE74/(AC74+AE74+AG74+AI74)</f>
        <v>#DIV/0!</v>
      </c>
      <c r="AF95" s="66" t="e">
        <f>AF74/(AB74+AD74+AF74+AH74)</f>
        <v>#DIV/0!</v>
      </c>
      <c r="AG95" s="66" t="e">
        <f>AG74/(AC74+AE74+AG74+AI74)</f>
        <v>#DIV/0!</v>
      </c>
      <c r="AH95" s="66" t="e">
        <f>AH74/(AB74+AD74+AF74+AH74)</f>
        <v>#DIV/0!</v>
      </c>
      <c r="AI95" s="66" t="e">
        <f>AI74/(AC74+AE74+AG74+AI74)</f>
        <v>#DIV/0!</v>
      </c>
      <c r="AJ95" s="66" t="e">
        <f>AB95+AD95+AF95+AH95</f>
        <v>#DIV/0!</v>
      </c>
      <c r="AK95" s="66" t="e">
        <f>AC95+AE95+AG95+AI95</f>
        <v>#DIV/0!</v>
      </c>
      <c r="AL95" s="1">
        <f>N95</f>
        <v>13000</v>
      </c>
      <c r="AM95" s="519">
        <v>1400</v>
      </c>
      <c r="AN95" s="145">
        <f>AJ74/1.1</f>
        <v>0</v>
      </c>
      <c r="AO95" s="146">
        <f>AL95*AM95</f>
        <v>18200000</v>
      </c>
      <c r="AX95" s="1"/>
      <c r="AZ95" s="72"/>
      <c r="BA95" s="72"/>
      <c r="BB95" s="72"/>
      <c r="BC95" s="72"/>
      <c r="BD95" s="72"/>
      <c r="BE95" s="72"/>
      <c r="BF95" s="72"/>
      <c r="BG95" s="72"/>
      <c r="BH95" s="72"/>
      <c r="BI95" s="72"/>
      <c r="BJ95" s="1494" t="s">
        <v>450</v>
      </c>
      <c r="BK95" s="1495"/>
      <c r="BL95" s="1495"/>
      <c r="BM95" s="539">
        <f>BL93/BO95</f>
        <v>0</v>
      </c>
      <c r="BN95" s="537">
        <v>910000</v>
      </c>
      <c r="BO95" s="84">
        <v>47609559</v>
      </c>
      <c r="BV95" s="354" t="s">
        <v>480</v>
      </c>
      <c r="BW95" s="1">
        <v>0</v>
      </c>
      <c r="BY95" s="72"/>
      <c r="BZ95" s="72"/>
      <c r="CA95" s="1494" t="s">
        <v>446</v>
      </c>
      <c r="CB95" s="1495"/>
      <c r="CC95" s="1495"/>
      <c r="CD95" s="1495"/>
      <c r="CE95" s="1495"/>
      <c r="CF95" s="540">
        <f>CE93/BO95</f>
        <v>1.3237400879554841</v>
      </c>
      <c r="CG95" s="541">
        <f>CC94/BN95</f>
        <v>1.4323076923076923</v>
      </c>
      <c r="CH95" s="541"/>
      <c r="CI95" s="541"/>
      <c r="CJ95" s="541"/>
      <c r="CK95" s="554">
        <f>CE93-BO95</f>
        <v>15413122.818181813</v>
      </c>
      <c r="CS95" s="354"/>
      <c r="DG95" s="354"/>
    </row>
    <row r="96" spans="1:116" ht="17" thickTop="1"/>
    <row r="97" spans="1:111" ht="32" customHeight="1">
      <c r="CD97" s="1" t="s">
        <v>483</v>
      </c>
      <c r="CE97" s="603">
        <f>CE93-CE101</f>
        <v>15409336.36363636</v>
      </c>
      <c r="CF97" s="604">
        <f>CE93/CE101</f>
        <v>1.3236348174346839</v>
      </c>
    </row>
    <row r="98" spans="1:111" s="31" customFormat="1" ht="34.25" customHeight="1">
      <c r="A98" s="41" t="s">
        <v>88</v>
      </c>
      <c r="B98" s="42"/>
      <c r="T98" s="105"/>
      <c r="U98" s="105"/>
      <c r="V98" s="105"/>
      <c r="W98" s="105"/>
      <c r="X98" s="105"/>
      <c r="Y98" s="41"/>
      <c r="Z98" s="42"/>
      <c r="AR98" s="105"/>
      <c r="AS98" s="105"/>
      <c r="AT98" s="105"/>
      <c r="AU98" s="105"/>
      <c r="AV98" s="105"/>
      <c r="AW98" s="41"/>
      <c r="AX98" s="42"/>
      <c r="CS98" s="363"/>
      <c r="DG98" s="363"/>
    </row>
    <row r="99" spans="1:111"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CE74-17800</f>
        <v>69307150</v>
      </c>
      <c r="CS99" s="410"/>
      <c r="DG99" s="410"/>
    </row>
    <row r="100" spans="1:111"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c r="CE100" s="1">
        <f>CE99/1.1</f>
        <v>63006499.999999993</v>
      </c>
      <c r="CF100" s="16">
        <f>CE100-CE101</f>
        <v>15393154.545454539</v>
      </c>
      <c r="CK100" s="574">
        <f>BO95-CE93</f>
        <v>-15413122.818181813</v>
      </c>
    </row>
    <row r="101" spans="1:111" ht="73" customHeight="1">
      <c r="A101" s="1497" t="s">
        <v>93</v>
      </c>
      <c r="B101" s="1497"/>
      <c r="C101" s="1497"/>
      <c r="D101" s="1497"/>
      <c r="E101" s="1502" t="s">
        <v>101</v>
      </c>
      <c r="F101" s="1502"/>
      <c r="G101" s="1502"/>
      <c r="H101" s="1502"/>
      <c r="I101" s="1499">
        <v>280</v>
      </c>
      <c r="J101" s="1499"/>
      <c r="K101" s="1500">
        <f t="shared" ref="K101:K106" si="304">I101*Y101</f>
        <v>1540000</v>
      </c>
      <c r="L101" s="1500"/>
      <c r="M101" s="1499">
        <v>170</v>
      </c>
      <c r="N101" s="1499"/>
      <c r="O101" s="143">
        <v>4</v>
      </c>
      <c r="P101" s="1501">
        <f t="shared" ref="P101:P106" si="305">K101*O101</f>
        <v>6160000</v>
      </c>
      <c r="Q101" s="1501"/>
      <c r="R101" s="131"/>
      <c r="S101" s="131"/>
      <c r="T101" s="1497">
        <f t="shared" ref="T101:T106" si="306">M101*O101</f>
        <v>680</v>
      </c>
      <c r="U101" s="1497"/>
      <c r="V101" s="1497"/>
      <c r="W101" s="1497"/>
      <c r="Y101" s="11">
        <v>5500</v>
      </c>
      <c r="AA101" s="1">
        <v>6</v>
      </c>
      <c r="AB101" s="16">
        <v>5545880</v>
      </c>
      <c r="AC101" s="145">
        <v>17338000</v>
      </c>
      <c r="CD101" s="1">
        <v>2024</v>
      </c>
      <c r="CE101" s="16">
        <f>'2024.7月'!CE93</f>
        <v>47613345.454545453</v>
      </c>
      <c r="CK101" s="145" t="e">
        <f>CK100/BW95</f>
        <v>#DIV/0!</v>
      </c>
    </row>
    <row r="102" spans="1:111" ht="73" customHeight="1">
      <c r="A102" s="1497" t="s">
        <v>94</v>
      </c>
      <c r="B102" s="1497"/>
      <c r="C102" s="1497"/>
      <c r="D102" s="1497"/>
      <c r="E102" s="1502" t="s">
        <v>103</v>
      </c>
      <c r="F102" s="1502"/>
      <c r="G102" s="1502"/>
      <c r="H102" s="1502"/>
      <c r="I102" s="1499">
        <v>220</v>
      </c>
      <c r="J102" s="1499"/>
      <c r="K102" s="1500">
        <f t="shared" si="304"/>
        <v>1210000</v>
      </c>
      <c r="L102" s="1500"/>
      <c r="M102" s="1499">
        <v>160</v>
      </c>
      <c r="N102" s="1499"/>
      <c r="O102" s="143">
        <v>4</v>
      </c>
      <c r="P102" s="1501">
        <f t="shared" si="305"/>
        <v>4840000</v>
      </c>
      <c r="Q102" s="1501"/>
      <c r="R102" s="131"/>
      <c r="S102" s="131"/>
      <c r="T102" s="1497">
        <f t="shared" si="306"/>
        <v>640</v>
      </c>
      <c r="U102" s="1497"/>
      <c r="V102" s="1497"/>
      <c r="W102" s="1497"/>
      <c r="Y102" s="11">
        <v>5500</v>
      </c>
      <c r="AA102" s="1">
        <v>7</v>
      </c>
      <c r="AB102" s="16">
        <f>Q95</f>
        <v>32500000</v>
      </c>
      <c r="AC102" s="145">
        <v>35016000</v>
      </c>
    </row>
    <row r="103" spans="1:111" ht="73" customHeight="1">
      <c r="A103" s="1497" t="s">
        <v>96</v>
      </c>
      <c r="B103" s="1497"/>
      <c r="C103" s="1497"/>
      <c r="D103" s="1497"/>
      <c r="E103" s="1502" t="s">
        <v>104</v>
      </c>
      <c r="F103" s="1502"/>
      <c r="G103" s="1502"/>
      <c r="H103" s="1502"/>
      <c r="I103" s="1499">
        <v>180</v>
      </c>
      <c r="J103" s="1499"/>
      <c r="K103" s="1500">
        <f t="shared" si="304"/>
        <v>990000</v>
      </c>
      <c r="L103" s="1500"/>
      <c r="M103" s="1499">
        <v>150</v>
      </c>
      <c r="N103" s="1499"/>
      <c r="O103" s="143">
        <v>18</v>
      </c>
      <c r="P103" s="1501">
        <f t="shared" si="305"/>
        <v>17820000</v>
      </c>
      <c r="Q103" s="1501"/>
      <c r="R103" s="131"/>
      <c r="S103" s="131"/>
      <c r="T103" s="1497">
        <f t="shared" si="306"/>
        <v>2700</v>
      </c>
      <c r="U103" s="1497"/>
      <c r="V103" s="1497"/>
      <c r="W103" s="1497"/>
      <c r="Y103" s="11">
        <v>5500</v>
      </c>
      <c r="AA103" s="1">
        <v>8</v>
      </c>
      <c r="AC103" s="145"/>
    </row>
    <row r="104" spans="1:111" ht="73" customHeight="1">
      <c r="A104" s="1497" t="s">
        <v>97</v>
      </c>
      <c r="B104" s="1497"/>
      <c r="C104" s="1497"/>
      <c r="D104" s="1497"/>
      <c r="E104" s="1502" t="s">
        <v>105</v>
      </c>
      <c r="F104" s="1502"/>
      <c r="G104" s="1502"/>
      <c r="H104" s="1502"/>
      <c r="I104" s="1499">
        <v>130</v>
      </c>
      <c r="J104" s="1499"/>
      <c r="K104" s="1500">
        <f t="shared" si="304"/>
        <v>715000</v>
      </c>
      <c r="L104" s="1500"/>
      <c r="M104" s="1499">
        <v>140</v>
      </c>
      <c r="N104" s="1499"/>
      <c r="O104" s="143"/>
      <c r="P104" s="1501">
        <f t="shared" si="305"/>
        <v>0</v>
      </c>
      <c r="Q104" s="1501"/>
      <c r="R104" s="131"/>
      <c r="S104" s="131"/>
      <c r="T104" s="1497">
        <f t="shared" si="306"/>
        <v>0</v>
      </c>
      <c r="U104" s="1497"/>
      <c r="V104" s="1497"/>
      <c r="W104" s="1497"/>
      <c r="Y104" s="11">
        <v>5500</v>
      </c>
      <c r="AA104" s="1">
        <v>9</v>
      </c>
      <c r="AC104" s="145"/>
    </row>
    <row r="105" spans="1:111" ht="73" customHeight="1">
      <c r="A105" s="1497" t="s">
        <v>83</v>
      </c>
      <c r="B105" s="1497"/>
      <c r="C105" s="1497"/>
      <c r="D105" s="1497"/>
      <c r="E105" s="1502" t="s">
        <v>106</v>
      </c>
      <c r="F105" s="1502"/>
      <c r="G105" s="1502"/>
      <c r="H105" s="1502"/>
      <c r="I105" s="1499">
        <v>100</v>
      </c>
      <c r="J105" s="1499"/>
      <c r="K105" s="1500">
        <f t="shared" si="304"/>
        <v>550000</v>
      </c>
      <c r="L105" s="1500"/>
      <c r="M105" s="1499">
        <v>120</v>
      </c>
      <c r="N105" s="1499"/>
      <c r="O105" s="143"/>
      <c r="P105" s="1501">
        <f t="shared" si="305"/>
        <v>0</v>
      </c>
      <c r="Q105" s="1501"/>
      <c r="R105" s="131"/>
      <c r="S105" s="131"/>
      <c r="T105" s="1497">
        <f t="shared" si="306"/>
        <v>0</v>
      </c>
      <c r="U105" s="1497"/>
      <c r="V105" s="1497"/>
      <c r="W105" s="1497"/>
      <c r="Y105" s="11">
        <v>5500</v>
      </c>
    </row>
    <row r="106" spans="1:111" ht="73" customHeight="1" thickBot="1">
      <c r="A106" s="1497" t="s">
        <v>85</v>
      </c>
      <c r="B106" s="1497"/>
      <c r="C106" s="1497"/>
      <c r="D106" s="1497"/>
      <c r="E106" s="1502" t="s">
        <v>107</v>
      </c>
      <c r="F106" s="1502"/>
      <c r="G106" s="1502"/>
      <c r="H106" s="1502"/>
      <c r="I106" s="1499">
        <v>60</v>
      </c>
      <c r="J106" s="1499"/>
      <c r="K106" s="1500">
        <f t="shared" si="304"/>
        <v>330000</v>
      </c>
      <c r="L106" s="1500"/>
      <c r="M106" s="1499">
        <v>95</v>
      </c>
      <c r="N106" s="1499"/>
      <c r="O106" s="143"/>
      <c r="P106" s="1501">
        <f t="shared" si="305"/>
        <v>0</v>
      </c>
      <c r="Q106" s="1501"/>
      <c r="R106" s="131"/>
      <c r="S106" s="131"/>
      <c r="T106" s="1497">
        <f t="shared" si="306"/>
        <v>0</v>
      </c>
      <c r="U106" s="1497"/>
      <c r="V106" s="1497"/>
      <c r="W106" s="1497"/>
      <c r="Y106" s="11">
        <v>5500</v>
      </c>
    </row>
    <row r="107" spans="1:111"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111" ht="73" customHeight="1" thickBot="1">
      <c r="A108" s="1488"/>
      <c r="B108" s="1488"/>
      <c r="C108" s="1488"/>
      <c r="D108" s="1488"/>
      <c r="E108" s="1488"/>
      <c r="F108" s="1488"/>
      <c r="G108" s="1488"/>
      <c r="H108" s="1488"/>
      <c r="I108" s="1488"/>
      <c r="J108" s="1488"/>
      <c r="K108" s="1488"/>
      <c r="L108" s="1488"/>
      <c r="M108" s="1488"/>
      <c r="N108" s="1488"/>
      <c r="O108" s="46"/>
      <c r="P108" s="1507">
        <f>Q95/P107</f>
        <v>0.85763293310463118</v>
      </c>
      <c r="Q108" s="1507"/>
      <c r="T108" s="1395"/>
      <c r="U108" s="1395"/>
      <c r="V108" s="1395"/>
      <c r="W108" s="1395"/>
      <c r="Y108" s="1508" t="s">
        <v>109</v>
      </c>
      <c r="Z108" s="1509"/>
      <c r="AA108" s="1510"/>
    </row>
    <row r="109" spans="1:111" ht="32" customHeight="1" thickTop="1"/>
    <row r="110" spans="1:111" ht="32" customHeight="1"/>
    <row r="111" spans="1:111" ht="32" customHeight="1"/>
    <row r="112" spans="1:111" ht="32" customHeight="1"/>
    <row r="113" ht="32" customHeight="1"/>
  </sheetData>
  <mergeCells count="239">
    <mergeCell ref="CG3:CJ3"/>
    <mergeCell ref="CG4:CJ4"/>
    <mergeCell ref="A2:B2"/>
    <mergeCell ref="Y2:Z2"/>
    <mergeCell ref="AW2:AX2"/>
    <mergeCell ref="A3:B3"/>
    <mergeCell ref="C3:D3"/>
    <mergeCell ref="E3:Q3"/>
    <mergeCell ref="T3:W3"/>
    <mergeCell ref="Y3:Z3"/>
    <mergeCell ref="AA3:AB3"/>
    <mergeCell ref="AC3:AO3"/>
    <mergeCell ref="AW3:BM3"/>
    <mergeCell ref="BV3:CF3"/>
    <mergeCell ref="A4:B4"/>
    <mergeCell ref="E4:K4"/>
    <mergeCell ref="L4:M4"/>
    <mergeCell ref="O4:Q4"/>
    <mergeCell ref="Y4:Z4"/>
    <mergeCell ref="AC4:AI4"/>
    <mergeCell ref="AJ4:AK4"/>
    <mergeCell ref="AM4:AO4"/>
    <mergeCell ref="AW4:AX4"/>
    <mergeCell ref="BV4:BW4"/>
    <mergeCell ref="CB4:CD4"/>
    <mergeCell ref="CM4:CR4"/>
    <mergeCell ref="DA4:DF4"/>
    <mergeCell ref="A5:Q5"/>
    <mergeCell ref="T5:W5"/>
    <mergeCell ref="Y5:AO5"/>
    <mergeCell ref="AW5:BO5"/>
    <mergeCell ref="BV5:CK5"/>
    <mergeCell ref="DH24:DL24"/>
    <mergeCell ref="DH14:DL14"/>
    <mergeCell ref="A15:Q15"/>
    <mergeCell ref="Y15:AO15"/>
    <mergeCell ref="AW15:BO15"/>
    <mergeCell ref="BV15:CK15"/>
    <mergeCell ref="CM15:CR15"/>
    <mergeCell ref="DA15:DF15"/>
    <mergeCell ref="CM5:CR5"/>
    <mergeCell ref="DA5:DF5"/>
    <mergeCell ref="A14:B14"/>
    <mergeCell ref="Y14:Z14"/>
    <mergeCell ref="AW14:AX14"/>
    <mergeCell ref="BV14:BW14"/>
    <mergeCell ref="CT14:CX14"/>
    <mergeCell ref="A25:Q25"/>
    <mergeCell ref="Y25:AO25"/>
    <mergeCell ref="AW25:BO25"/>
    <mergeCell ref="BV25:CK25"/>
    <mergeCell ref="CM25:CR25"/>
    <mergeCell ref="DA25:DF25"/>
    <mergeCell ref="A24:B24"/>
    <mergeCell ref="Y24:Z24"/>
    <mergeCell ref="AW24:AX24"/>
    <mergeCell ref="BV24:BW24"/>
    <mergeCell ref="CT24:CX24"/>
    <mergeCell ref="DH44:DL44"/>
    <mergeCell ref="A35:Q35"/>
    <mergeCell ref="Y35:AO35"/>
    <mergeCell ref="AW35:BO35"/>
    <mergeCell ref="BV35:CK35"/>
    <mergeCell ref="CM35:CR35"/>
    <mergeCell ref="DA35:DF35"/>
    <mergeCell ref="A34:B34"/>
    <mergeCell ref="Y34:Z34"/>
    <mergeCell ref="AW34:AX34"/>
    <mergeCell ref="BV34:BW34"/>
    <mergeCell ref="CT34:CX34"/>
    <mergeCell ref="DH34:DL34"/>
    <mergeCell ref="A45:Q45"/>
    <mergeCell ref="Y45:AO45"/>
    <mergeCell ref="AW45:BO45"/>
    <mergeCell ref="BV45:CK45"/>
    <mergeCell ref="CM45:CR45"/>
    <mergeCell ref="DA45:DF45"/>
    <mergeCell ref="A44:B44"/>
    <mergeCell ref="Y44:Z44"/>
    <mergeCell ref="AW44:AX44"/>
    <mergeCell ref="BV44:BW44"/>
    <mergeCell ref="CT44:CX44"/>
    <mergeCell ref="DH64:DL64"/>
    <mergeCell ref="A55:Q55"/>
    <mergeCell ref="Y55:AO55"/>
    <mergeCell ref="AW55:BO55"/>
    <mergeCell ref="BV55:CK55"/>
    <mergeCell ref="CM55:CR55"/>
    <mergeCell ref="DA55:DF55"/>
    <mergeCell ref="A54:B54"/>
    <mergeCell ref="Y54:Z54"/>
    <mergeCell ref="AW54:AX54"/>
    <mergeCell ref="BV54:BW54"/>
    <mergeCell ref="CT54:CX54"/>
    <mergeCell ref="DH54:DL54"/>
    <mergeCell ref="A65:Q65"/>
    <mergeCell ref="Y65:AO65"/>
    <mergeCell ref="AW65:BO65"/>
    <mergeCell ref="BV65:CK65"/>
    <mergeCell ref="CM65:CR65"/>
    <mergeCell ref="DA65:DF65"/>
    <mergeCell ref="A64:B64"/>
    <mergeCell ref="Y64:Z64"/>
    <mergeCell ref="AW64:AX64"/>
    <mergeCell ref="BV64:BW64"/>
    <mergeCell ref="CT64:CX64"/>
    <mergeCell ref="CT66:CY66"/>
    <mergeCell ref="DH66:DM66"/>
    <mergeCell ref="CT67:CU67"/>
    <mergeCell ref="DH67:DI67"/>
    <mergeCell ref="CT68:CU68"/>
    <mergeCell ref="CY68:CY70"/>
    <mergeCell ref="DH68:DI68"/>
    <mergeCell ref="DM68:DM70"/>
    <mergeCell ref="CT69:CU69"/>
    <mergeCell ref="DH69:DI69"/>
    <mergeCell ref="DH70:DI70"/>
    <mergeCell ref="CT70:CU70"/>
    <mergeCell ref="CT71:CU71"/>
    <mergeCell ref="CY71:CY73"/>
    <mergeCell ref="DH71:DI71"/>
    <mergeCell ref="DM71:DM73"/>
    <mergeCell ref="CT72:CU72"/>
    <mergeCell ref="DH72:DI72"/>
    <mergeCell ref="CT73:CU73"/>
    <mergeCell ref="DH73:DI73"/>
    <mergeCell ref="A77:B92"/>
    <mergeCell ref="C77:D77"/>
    <mergeCell ref="G77:P77"/>
    <mergeCell ref="Y77:Z92"/>
    <mergeCell ref="AA77:AB77"/>
    <mergeCell ref="AE77:AN77"/>
    <mergeCell ref="AW77:AX92"/>
    <mergeCell ref="AY77:AZ77"/>
    <mergeCell ref="BC77:BL77"/>
    <mergeCell ref="BV77:BW92"/>
    <mergeCell ref="BY77:CE77"/>
    <mergeCell ref="C78:P78"/>
    <mergeCell ref="AA78:AN78"/>
    <mergeCell ref="AY78:BL78"/>
    <mergeCell ref="BX78:CE78"/>
    <mergeCell ref="CT74:CV74"/>
    <mergeCell ref="DH74:DJ74"/>
    <mergeCell ref="N93:Q93"/>
    <mergeCell ref="Y93:AA95"/>
    <mergeCell ref="AB93:AC93"/>
    <mergeCell ref="AD93:AE93"/>
    <mergeCell ref="AF93:AG93"/>
    <mergeCell ref="AH93:AI93"/>
    <mergeCell ref="A93:C95"/>
    <mergeCell ref="D93:E93"/>
    <mergeCell ref="F93:G93"/>
    <mergeCell ref="H93:I93"/>
    <mergeCell ref="J93:K93"/>
    <mergeCell ref="L93:M93"/>
    <mergeCell ref="BH93:BI93"/>
    <mergeCell ref="CK93:CO93"/>
    <mergeCell ref="CW93:CX93"/>
    <mergeCell ref="DK93:DL93"/>
    <mergeCell ref="BJ95:BL95"/>
    <mergeCell ref="CA95:CE95"/>
    <mergeCell ref="AJ93:AK93"/>
    <mergeCell ref="AL93:AO93"/>
    <mergeCell ref="AZ93:BA93"/>
    <mergeCell ref="BB93:BC93"/>
    <mergeCell ref="BD93:BE93"/>
    <mergeCell ref="BF93:BG93"/>
    <mergeCell ref="T99:W99"/>
    <mergeCell ref="A100:D100"/>
    <mergeCell ref="E100:H100"/>
    <mergeCell ref="I100:J100"/>
    <mergeCell ref="K100:L100"/>
    <mergeCell ref="M100:N100"/>
    <mergeCell ref="P100:Q100"/>
    <mergeCell ref="T100:W100"/>
    <mergeCell ref="A99:D99"/>
    <mergeCell ref="E99:H99"/>
    <mergeCell ref="I99:J99"/>
    <mergeCell ref="K99:L99"/>
    <mergeCell ref="M99:N99"/>
    <mergeCell ref="P99:Q99"/>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s>
  <phoneticPr fontId="1"/>
  <pageMargins left="0.7" right="0.7" top="0.75" bottom="0.75" header="0.3" footer="0.3"/>
  <pageSetup paperSize="8" scale="13"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2524-DAF1-7446-8AE1-680129140CAC}">
  <sheetPr>
    <tabColor rgb="FFFFC000"/>
    <pageSetUpPr fitToPage="1"/>
  </sheetPr>
  <dimension ref="A1:DK113"/>
  <sheetViews>
    <sheetView workbookViewId="0"/>
  </sheetViews>
  <sheetFormatPr baseColWidth="10" defaultColWidth="9" defaultRowHeight="16"/>
  <cols>
    <col min="1" max="1" width="8.1640625" style="1" customWidth="1"/>
    <col min="2" max="2" width="6.6640625" style="42" customWidth="1"/>
    <col min="3" max="3" width="13.6640625" style="1" customWidth="1"/>
    <col min="4" max="4" width="13.1640625" style="1" customWidth="1"/>
    <col min="5" max="5" width="17.5" style="1" customWidth="1"/>
    <col min="6" max="6" width="11.1640625" style="1" customWidth="1"/>
    <col min="7" max="7" width="17.83203125" style="1" customWidth="1"/>
    <col min="8" max="8" width="11.1640625" style="1" customWidth="1"/>
    <col min="9" max="9" width="21.5" style="1" customWidth="1"/>
    <col min="10" max="10" width="11.1640625" style="1" customWidth="1"/>
    <col min="11" max="11" width="21"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1.5" style="1" customWidth="1"/>
    <col min="28" max="28" width="11.1640625" style="1" customWidth="1"/>
    <col min="29" max="29" width="18.1640625" style="1" customWidth="1"/>
    <col min="30" max="30" width="11.1640625" style="1" customWidth="1"/>
    <col min="31" max="31" width="16.83203125" style="1" customWidth="1"/>
    <col min="32" max="32" width="11.1640625" style="1" customWidth="1"/>
    <col min="33" max="33" width="18.1640625" style="1" customWidth="1"/>
    <col min="34" max="34" width="11.1640625" style="1" customWidth="1"/>
    <col min="35" max="35" width="23.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2" width="16" style="1" customWidth="1"/>
    <col min="83" max="83" width="26.33203125" style="1" customWidth="1"/>
    <col min="84" max="85" width="16" style="1" customWidth="1"/>
    <col min="86" max="86" width="22.1640625" style="1" customWidth="1"/>
    <col min="87" max="87" width="5.1640625" style="1" customWidth="1"/>
    <col min="88" max="89" width="16.83203125" style="1" bestFit="1" customWidth="1"/>
    <col min="90" max="93" width="10.33203125" style="1" customWidth="1"/>
    <col min="94" max="94" width="6" style="46" customWidth="1"/>
    <col min="95" max="95" width="9" style="1"/>
    <col min="96" max="96" width="19.5" style="1" customWidth="1"/>
    <col min="97" max="97" width="9.1640625" style="1" bestFit="1" customWidth="1"/>
    <col min="98" max="100" width="9" style="1"/>
    <col min="101" max="101" width="5.1640625" style="1" customWidth="1"/>
    <col min="102" max="102" width="12.33203125" style="1" bestFit="1" customWidth="1"/>
    <col min="103" max="103" width="10.5" style="1" bestFit="1" customWidth="1"/>
    <col min="104" max="107" width="10.33203125" style="1" customWidth="1"/>
    <col min="108" max="108" width="6" style="46" customWidth="1"/>
    <col min="109" max="109" width="9" style="1"/>
    <col min="110" max="110" width="19.5" style="1" customWidth="1"/>
    <col min="111" max="111" width="9.1640625" style="1" bestFit="1" customWidth="1"/>
    <col min="112" max="16384" width="9" style="1"/>
  </cols>
  <sheetData>
    <row r="1" spans="1:115" s="31" customFormat="1" ht="64" customHeight="1">
      <c r="A1" s="144" t="s">
        <v>445</v>
      </c>
      <c r="B1" s="42"/>
      <c r="T1" s="105"/>
      <c r="U1" s="105"/>
      <c r="V1" s="105"/>
      <c r="W1" s="105"/>
      <c r="X1" s="105"/>
      <c r="Y1" s="41"/>
      <c r="Z1" s="42"/>
      <c r="AR1" s="105"/>
      <c r="AS1" s="105"/>
      <c r="AT1" s="105"/>
      <c r="AU1" s="105"/>
      <c r="AV1" s="105"/>
      <c r="AW1" s="41"/>
      <c r="AX1" s="42"/>
      <c r="CG1" s="238"/>
      <c r="CP1" s="32"/>
      <c r="DD1" s="363"/>
    </row>
    <row r="2" spans="1:115" s="31" customFormat="1" ht="34.25" customHeight="1" thickBot="1">
      <c r="A2" s="1385" t="s">
        <v>114</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52374680</v>
      </c>
      <c r="CH2" s="31">
        <v>31</v>
      </c>
      <c r="CP2" s="363"/>
      <c r="DD2" s="363"/>
    </row>
    <row r="3" spans="1:115"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430</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136</v>
      </c>
      <c r="BW3" s="1399"/>
      <c r="BX3" s="1399"/>
      <c r="BY3" s="1399"/>
      <c r="BZ3" s="1399"/>
      <c r="CA3" s="1399"/>
      <c r="CB3" s="1399"/>
      <c r="CC3" s="1399"/>
      <c r="CD3" s="1399"/>
      <c r="CE3" s="1399"/>
      <c r="CF3" s="1399"/>
      <c r="CG3" s="120" t="s">
        <v>86</v>
      </c>
      <c r="CH3" s="121" t="s">
        <v>35</v>
      </c>
    </row>
    <row r="4" spans="1:115" s="46" customFormat="1" ht="53" customHeight="1">
      <c r="A4" s="1403" t="s">
        <v>58</v>
      </c>
      <c r="B4" s="1404"/>
      <c r="C4" s="115" t="s">
        <v>59</v>
      </c>
      <c r="D4" s="115">
        <v>13000</v>
      </c>
      <c r="E4" s="1405" t="s">
        <v>60</v>
      </c>
      <c r="F4" s="1406"/>
      <c r="G4" s="1406"/>
      <c r="H4" s="1406"/>
      <c r="I4" s="1406"/>
      <c r="J4" s="1406"/>
      <c r="K4" s="1407"/>
      <c r="L4" s="1408">
        <v>3000</v>
      </c>
      <c r="M4" s="1408"/>
      <c r="N4" s="116" t="s">
        <v>35</v>
      </c>
      <c r="O4" s="1409">
        <f>D4*L4</f>
        <v>39000000</v>
      </c>
      <c r="P4" s="1409"/>
      <c r="Q4" s="1410"/>
      <c r="R4" s="69"/>
      <c r="T4" s="106"/>
      <c r="U4" s="106"/>
      <c r="V4" s="106"/>
      <c r="W4" s="106"/>
      <c r="X4" s="106"/>
      <c r="Y4" s="1403" t="s">
        <v>58</v>
      </c>
      <c r="Z4" s="1404"/>
      <c r="AA4" s="115" t="s">
        <v>59</v>
      </c>
      <c r="AB4" s="115">
        <f>D4</f>
        <v>13000</v>
      </c>
      <c r="AC4" s="1405" t="s">
        <v>61</v>
      </c>
      <c r="AD4" s="1406"/>
      <c r="AE4" s="1406"/>
      <c r="AF4" s="1406"/>
      <c r="AG4" s="1406"/>
      <c r="AH4" s="1406"/>
      <c r="AI4" s="1407"/>
      <c r="AJ4" s="1408">
        <v>2000</v>
      </c>
      <c r="AK4" s="1408"/>
      <c r="AL4" s="71" t="s">
        <v>35</v>
      </c>
      <c r="AM4" s="1421">
        <f>AB4*AJ4</f>
        <v>26000000</v>
      </c>
      <c r="AN4" s="1421"/>
      <c r="AO4" s="1422"/>
      <c r="AP4" s="69"/>
      <c r="AR4" s="106"/>
      <c r="AS4" s="106"/>
      <c r="AT4" s="106"/>
      <c r="AU4" s="106"/>
      <c r="AV4" s="106"/>
      <c r="AW4" s="1423" t="s">
        <v>58</v>
      </c>
      <c r="AX4" s="1424"/>
      <c r="AY4" s="122" t="s">
        <v>59</v>
      </c>
      <c r="AZ4" s="122"/>
      <c r="BA4" s="122"/>
      <c r="BB4" s="122"/>
      <c r="BC4" s="122"/>
      <c r="BD4" s="122"/>
      <c r="BE4" s="122"/>
      <c r="BF4" s="122"/>
      <c r="BG4" s="122"/>
      <c r="BH4" s="123">
        <v>6800</v>
      </c>
      <c r="BI4" s="124" t="s">
        <v>62</v>
      </c>
      <c r="BJ4" s="125">
        <v>5000</v>
      </c>
      <c r="BK4" s="124" t="s">
        <v>35</v>
      </c>
      <c r="BL4" s="125">
        <f>O4+AM4</f>
        <v>65000000</v>
      </c>
      <c r="BM4" s="124" t="s">
        <v>87</v>
      </c>
      <c r="BN4" s="126">
        <f>BH4/BJ2</f>
        <v>219.35483870967741</v>
      </c>
      <c r="BO4" s="127">
        <f>BL4/BJ2</f>
        <v>2096774.1935483871</v>
      </c>
      <c r="BP4" s="69"/>
      <c r="BV4" s="1423" t="s">
        <v>125</v>
      </c>
      <c r="BW4" s="1424"/>
      <c r="BX4" s="122" t="s">
        <v>59</v>
      </c>
      <c r="BY4" s="123"/>
      <c r="BZ4" s="124" t="s">
        <v>62</v>
      </c>
      <c r="CA4" s="169"/>
      <c r="CB4" s="1425" t="s">
        <v>130</v>
      </c>
      <c r="CC4" s="1426"/>
      <c r="CD4" s="1427"/>
      <c r="CE4" s="198">
        <v>25440000</v>
      </c>
      <c r="CF4" s="200" t="s">
        <v>87</v>
      </c>
      <c r="CG4" s="171"/>
      <c r="CH4" s="199">
        <f>CE4/CH2</f>
        <v>820645.16129032255</v>
      </c>
      <c r="CJ4" s="1414" t="s">
        <v>416</v>
      </c>
      <c r="CK4" s="1415"/>
      <c r="CL4" s="1415"/>
      <c r="CM4" s="1415"/>
      <c r="CN4" s="1415"/>
      <c r="CO4" s="1416"/>
      <c r="CX4" s="1414" t="s">
        <v>416</v>
      </c>
      <c r="CY4" s="1415"/>
      <c r="CZ4" s="1415"/>
      <c r="DA4" s="1415"/>
      <c r="DB4" s="1415"/>
      <c r="DC4" s="1416"/>
    </row>
    <row r="5" spans="1:115"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c r="CX5" s="1420">
        <f>CK5</f>
        <v>0</v>
      </c>
      <c r="CY5" s="1420"/>
      <c r="CZ5" s="1420"/>
      <c r="DA5" s="1420"/>
      <c r="DB5" s="1420"/>
      <c r="DC5" s="1420"/>
      <c r="DG5" s="46"/>
    </row>
    <row r="6" spans="1:115"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129</v>
      </c>
      <c r="CH6" s="176" t="s">
        <v>128</v>
      </c>
      <c r="CJ6" s="331" t="s">
        <v>172</v>
      </c>
      <c r="CK6" s="332" t="s">
        <v>173</v>
      </c>
      <c r="CL6" s="65" t="s">
        <v>174</v>
      </c>
      <c r="CM6" s="65" t="s">
        <v>175</v>
      </c>
      <c r="CN6" s="65" t="s">
        <v>176</v>
      </c>
      <c r="CO6" s="333" t="s">
        <v>184</v>
      </c>
      <c r="CQ6" s="1" t="s">
        <v>179</v>
      </c>
      <c r="CR6" s="1"/>
      <c r="CS6" s="46" t="s">
        <v>182</v>
      </c>
      <c r="CX6" s="331" t="s">
        <v>172</v>
      </c>
      <c r="CY6" s="332" t="s">
        <v>173</v>
      </c>
      <c r="CZ6" s="65" t="s">
        <v>174</v>
      </c>
      <c r="DA6" s="65" t="s">
        <v>175</v>
      </c>
      <c r="DB6" s="65" t="s">
        <v>176</v>
      </c>
      <c r="DC6" s="333" t="s">
        <v>184</v>
      </c>
      <c r="DE6" s="1" t="s">
        <v>179</v>
      </c>
      <c r="DF6" s="1"/>
      <c r="DG6" s="46" t="s">
        <v>182</v>
      </c>
    </row>
    <row r="7" spans="1:115"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 t="shared" ref="CE7:CE14" si="18">BY7+CA7+CC7</f>
        <v>0</v>
      </c>
      <c r="CF7" s="181" t="e">
        <f>CE7/BX7</f>
        <v>#DIV/0!</v>
      </c>
      <c r="CG7" s="291"/>
      <c r="CH7" s="182" t="e">
        <f>CE7/CG7</f>
        <v>#DIV/0!</v>
      </c>
      <c r="CJ7" s="321"/>
      <c r="CK7" s="321"/>
      <c r="CL7" s="65"/>
      <c r="CM7" s="65"/>
      <c r="CN7" s="65"/>
      <c r="CO7" s="356">
        <f t="shared" ref="CO7:CO14" si="19">SUM(CL7:CN7)/3</f>
        <v>0</v>
      </c>
      <c r="CQ7" s="355" t="s">
        <v>180</v>
      </c>
      <c r="CR7" s="3"/>
      <c r="CS7" s="354">
        <v>5</v>
      </c>
      <c r="CX7" s="321"/>
      <c r="CY7" s="321"/>
      <c r="CZ7" s="65"/>
      <c r="DA7" s="65"/>
      <c r="DB7" s="65"/>
      <c r="DC7" s="356">
        <f t="shared" ref="DC7:DC14" si="20">SUM(CZ7:DB7)/3</f>
        <v>0</v>
      </c>
      <c r="DE7" s="355" t="s">
        <v>180</v>
      </c>
      <c r="DF7" s="3"/>
      <c r="DG7" s="354">
        <v>5</v>
      </c>
    </row>
    <row r="8" spans="1:115" ht="23.5" customHeight="1">
      <c r="A8" s="77" t="s">
        <v>6</v>
      </c>
      <c r="B8" s="68">
        <v>1</v>
      </c>
      <c r="C8" s="57">
        <f t="shared" si="0"/>
        <v>254</v>
      </c>
      <c r="D8" s="54">
        <v>150</v>
      </c>
      <c r="E8" s="7">
        <f t="shared" si="1"/>
        <v>495000</v>
      </c>
      <c r="F8" s="54">
        <v>10</v>
      </c>
      <c r="G8" s="7">
        <f t="shared" si="2"/>
        <v>38000</v>
      </c>
      <c r="H8" s="54">
        <v>4</v>
      </c>
      <c r="I8" s="6">
        <f t="shared" si="3"/>
        <v>19200</v>
      </c>
      <c r="J8" s="54">
        <v>90</v>
      </c>
      <c r="K8" s="6">
        <f t="shared" si="4"/>
        <v>180000</v>
      </c>
      <c r="L8" s="6">
        <f t="shared" ref="L8:L13" si="21">E8+G8+I8+K8</f>
        <v>732200</v>
      </c>
      <c r="M8" s="6">
        <f t="shared" ref="M8:M13" si="22">L8/C8</f>
        <v>2882.6771653543306</v>
      </c>
      <c r="N8" s="70"/>
      <c r="O8" s="54"/>
      <c r="P8" s="6"/>
      <c r="Q8" s="76" t="e">
        <f t="shared" ref="Q8:Q14" si="23">L8/P8</f>
        <v>#DIV/0!</v>
      </c>
      <c r="R8" s="2"/>
      <c r="T8" s="107">
        <v>3300</v>
      </c>
      <c r="U8" s="107">
        <v>3800</v>
      </c>
      <c r="V8" s="107">
        <v>4800</v>
      </c>
      <c r="W8" s="107">
        <v>2000</v>
      </c>
      <c r="X8" s="107"/>
      <c r="Y8" s="77" t="s">
        <v>6</v>
      </c>
      <c r="Z8" s="48">
        <f t="shared" si="5"/>
        <v>1</v>
      </c>
      <c r="AA8" s="57">
        <f t="shared" si="6"/>
        <v>254</v>
      </c>
      <c r="AB8" s="7">
        <f t="shared" si="7"/>
        <v>150</v>
      </c>
      <c r="AC8" s="7">
        <f t="shared" si="8"/>
        <v>255000</v>
      </c>
      <c r="AD8" s="7">
        <f t="shared" ref="AD8:AD13" si="24">F8</f>
        <v>10</v>
      </c>
      <c r="AE8" s="7">
        <f t="shared" si="9"/>
        <v>22000</v>
      </c>
      <c r="AF8" s="7">
        <f t="shared" ref="AF8:AF13" si="25">H8</f>
        <v>4</v>
      </c>
      <c r="AG8" s="7">
        <f t="shared" si="10"/>
        <v>8800</v>
      </c>
      <c r="AH8" s="7">
        <f t="shared" ref="AH8:AH13" si="26">J8</f>
        <v>90</v>
      </c>
      <c r="AI8" s="7">
        <f t="shared" si="11"/>
        <v>126000</v>
      </c>
      <c r="AJ8" s="7">
        <f t="shared" ref="AJ8:AJ13" si="27">AC8+AE8+AG8+AI8</f>
        <v>411800</v>
      </c>
      <c r="AK8" s="6">
        <f t="shared" ref="AK8:AK13" si="28">AJ8/AA8</f>
        <v>1621.259842519685</v>
      </c>
      <c r="AL8" s="70">
        <f t="shared" ref="AL8:AN13" si="29">N8</f>
        <v>0</v>
      </c>
      <c r="AM8" s="7">
        <f t="shared" si="29"/>
        <v>0</v>
      </c>
      <c r="AN8" s="6">
        <f t="shared" si="29"/>
        <v>0</v>
      </c>
      <c r="AO8" s="76" t="e">
        <f t="shared" ref="AO8:AO13" si="30">(AJ8+BH8)/AN8</f>
        <v>#DIV/0!</v>
      </c>
      <c r="AP8" s="2"/>
      <c r="AR8" s="107">
        <v>1700</v>
      </c>
      <c r="AS8" s="107">
        <v>2200</v>
      </c>
      <c r="AT8" s="107">
        <v>2200</v>
      </c>
      <c r="AU8" s="107">
        <v>1400</v>
      </c>
      <c r="AV8" s="107"/>
      <c r="AW8" s="77" t="s">
        <v>6</v>
      </c>
      <c r="AX8" s="48">
        <f t="shared" ref="AX8:AX13" si="31">B8</f>
        <v>1</v>
      </c>
      <c r="AY8" s="57">
        <f t="shared" ref="AY8:AY14" si="32">C8</f>
        <v>254</v>
      </c>
      <c r="AZ8" s="54">
        <v>22</v>
      </c>
      <c r="BA8" s="7">
        <f t="shared" si="12"/>
        <v>0</v>
      </c>
      <c r="BB8" s="54">
        <v>10</v>
      </c>
      <c r="BC8" s="7">
        <f t="shared" si="13"/>
        <v>0</v>
      </c>
      <c r="BD8" s="54">
        <v>6</v>
      </c>
      <c r="BE8" s="6">
        <f t="shared" si="14"/>
        <v>0</v>
      </c>
      <c r="BF8" s="54"/>
      <c r="BG8" s="6">
        <f t="shared" si="15"/>
        <v>0</v>
      </c>
      <c r="BH8" s="6">
        <f t="shared" ref="BH8:BI14" si="33">L8</f>
        <v>732200</v>
      </c>
      <c r="BI8" s="6">
        <f t="shared" si="33"/>
        <v>2882.6771653543306</v>
      </c>
      <c r="BJ8" s="6">
        <f t="shared" ref="BJ8:BK14" si="34">AJ8</f>
        <v>411800</v>
      </c>
      <c r="BK8" s="7">
        <f t="shared" si="34"/>
        <v>1621.259842519685</v>
      </c>
      <c r="BL8" s="101">
        <f t="shared" ref="BL8:BM13" si="35">BH8+BJ8</f>
        <v>1144000</v>
      </c>
      <c r="BM8" s="90">
        <f t="shared" si="35"/>
        <v>4503.9370078740158</v>
      </c>
      <c r="BN8" s="90"/>
      <c r="BO8" s="76" t="e">
        <f t="shared" ref="BO8:BO14" si="36">Q8+AO8</f>
        <v>#DIV/0!</v>
      </c>
      <c r="BP8" s="2"/>
      <c r="BR8" s="55"/>
      <c r="BS8" s="55"/>
      <c r="BT8" s="55"/>
      <c r="BU8" s="55"/>
      <c r="BV8" s="173" t="s">
        <v>6</v>
      </c>
      <c r="BW8" s="190">
        <f t="shared" ref="BW8:BW13" si="37">AX8</f>
        <v>1</v>
      </c>
      <c r="BX8" s="119">
        <v>52</v>
      </c>
      <c r="BY8" s="178">
        <v>165300</v>
      </c>
      <c r="BZ8" s="178">
        <f t="shared" si="16"/>
        <v>3178.8461538461538</v>
      </c>
      <c r="CA8" s="178">
        <v>88400</v>
      </c>
      <c r="CB8" s="179">
        <f t="shared" si="17"/>
        <v>1700</v>
      </c>
      <c r="CC8" s="179"/>
      <c r="CD8" s="179"/>
      <c r="CE8" s="180">
        <f t="shared" si="18"/>
        <v>253700</v>
      </c>
      <c r="CF8" s="181">
        <f t="shared" ref="CF8:CF13" si="38">CE8/BX8</f>
        <v>4878.8461538461543</v>
      </c>
      <c r="CG8" s="291"/>
      <c r="CH8" s="182" t="e">
        <f t="shared" ref="CH8:CH14" si="39">CE8/CG8</f>
        <v>#DIV/0!</v>
      </c>
      <c r="CJ8" s="321">
        <v>18.600000000000001</v>
      </c>
      <c r="CK8" s="321">
        <v>23.8</v>
      </c>
      <c r="CL8" s="556">
        <v>1</v>
      </c>
      <c r="CM8" s="556">
        <v>1</v>
      </c>
      <c r="CN8" s="556">
        <v>1</v>
      </c>
      <c r="CO8" s="356">
        <f t="shared" si="19"/>
        <v>1</v>
      </c>
      <c r="CQ8" s="42" t="s">
        <v>181</v>
      </c>
      <c r="CS8" s="1">
        <v>4</v>
      </c>
      <c r="CX8" s="321"/>
      <c r="CY8" s="321"/>
      <c r="CZ8" s="65"/>
      <c r="DA8" s="65"/>
      <c r="DB8" s="65"/>
      <c r="DC8" s="356">
        <f t="shared" si="20"/>
        <v>0</v>
      </c>
      <c r="DE8" s="42" t="s">
        <v>181</v>
      </c>
      <c r="DG8" s="1">
        <v>4</v>
      </c>
    </row>
    <row r="9" spans="1:115" ht="23.5" customHeight="1">
      <c r="A9" s="77" t="s">
        <v>7</v>
      </c>
      <c r="B9" s="68">
        <v>2</v>
      </c>
      <c r="C9" s="57">
        <f t="shared" si="0"/>
        <v>252</v>
      </c>
      <c r="D9" s="54">
        <v>150</v>
      </c>
      <c r="E9" s="7">
        <f t="shared" si="1"/>
        <v>495000</v>
      </c>
      <c r="F9" s="54">
        <v>10</v>
      </c>
      <c r="G9" s="7">
        <f t="shared" si="2"/>
        <v>38000</v>
      </c>
      <c r="H9" s="54">
        <v>2</v>
      </c>
      <c r="I9" s="6">
        <f t="shared" si="3"/>
        <v>9600</v>
      </c>
      <c r="J9" s="54">
        <v>90</v>
      </c>
      <c r="K9" s="6">
        <f t="shared" si="4"/>
        <v>180000</v>
      </c>
      <c r="L9" s="6">
        <f t="shared" si="21"/>
        <v>722600</v>
      </c>
      <c r="M9" s="6">
        <f t="shared" si="22"/>
        <v>2867.4603174603176</v>
      </c>
      <c r="N9" s="70"/>
      <c r="O9" s="54"/>
      <c r="P9" s="6"/>
      <c r="Q9" s="76" t="e">
        <f t="shared" si="23"/>
        <v>#DIV/0!</v>
      </c>
      <c r="R9" s="2"/>
      <c r="T9" s="107">
        <v>3300</v>
      </c>
      <c r="U9" s="107">
        <v>3800</v>
      </c>
      <c r="V9" s="107">
        <v>4800</v>
      </c>
      <c r="W9" s="107">
        <v>2000</v>
      </c>
      <c r="X9" s="107"/>
      <c r="Y9" s="77" t="s">
        <v>7</v>
      </c>
      <c r="Z9" s="48">
        <f t="shared" si="5"/>
        <v>2</v>
      </c>
      <c r="AA9" s="57">
        <f t="shared" si="6"/>
        <v>252</v>
      </c>
      <c r="AB9" s="7">
        <f t="shared" si="7"/>
        <v>150</v>
      </c>
      <c r="AC9" s="7">
        <f t="shared" si="8"/>
        <v>255000</v>
      </c>
      <c r="AD9" s="7">
        <f t="shared" si="24"/>
        <v>10</v>
      </c>
      <c r="AE9" s="7">
        <f t="shared" si="9"/>
        <v>22000</v>
      </c>
      <c r="AF9" s="7">
        <f t="shared" si="25"/>
        <v>2</v>
      </c>
      <c r="AG9" s="7">
        <f t="shared" si="10"/>
        <v>4400</v>
      </c>
      <c r="AH9" s="7">
        <f t="shared" si="26"/>
        <v>90</v>
      </c>
      <c r="AI9" s="7">
        <f t="shared" si="11"/>
        <v>126000</v>
      </c>
      <c r="AJ9" s="7">
        <f t="shared" si="27"/>
        <v>407400</v>
      </c>
      <c r="AK9" s="6">
        <f t="shared" si="28"/>
        <v>1616.6666666666667</v>
      </c>
      <c r="AL9" s="70">
        <f t="shared" si="29"/>
        <v>0</v>
      </c>
      <c r="AM9" s="7">
        <f t="shared" si="29"/>
        <v>0</v>
      </c>
      <c r="AN9" s="6">
        <f t="shared" si="29"/>
        <v>0</v>
      </c>
      <c r="AO9" s="76" t="e">
        <f t="shared" si="30"/>
        <v>#DIV/0!</v>
      </c>
      <c r="AP9" s="2"/>
      <c r="AR9" s="107">
        <v>1700</v>
      </c>
      <c r="AS9" s="107">
        <v>2200</v>
      </c>
      <c r="AT9" s="107">
        <v>2200</v>
      </c>
      <c r="AU9" s="107">
        <v>1400</v>
      </c>
      <c r="AV9" s="107"/>
      <c r="AW9" s="77" t="s">
        <v>7</v>
      </c>
      <c r="AX9" s="48">
        <f t="shared" si="31"/>
        <v>2</v>
      </c>
      <c r="AY9" s="57">
        <f t="shared" si="32"/>
        <v>252</v>
      </c>
      <c r="AZ9" s="54">
        <v>22</v>
      </c>
      <c r="BA9" s="7">
        <f t="shared" si="12"/>
        <v>0</v>
      </c>
      <c r="BB9" s="54">
        <v>10</v>
      </c>
      <c r="BC9" s="7">
        <f t="shared" si="13"/>
        <v>0</v>
      </c>
      <c r="BD9" s="54">
        <v>6</v>
      </c>
      <c r="BE9" s="6">
        <f t="shared" si="14"/>
        <v>0</v>
      </c>
      <c r="BF9" s="54"/>
      <c r="BG9" s="6">
        <f t="shared" si="15"/>
        <v>0</v>
      </c>
      <c r="BH9" s="6">
        <f t="shared" si="33"/>
        <v>722600</v>
      </c>
      <c r="BI9" s="6">
        <f t="shared" si="33"/>
        <v>2867.4603174603176</v>
      </c>
      <c r="BJ9" s="6">
        <f t="shared" si="34"/>
        <v>407400</v>
      </c>
      <c r="BK9" s="7">
        <f t="shared" si="34"/>
        <v>1616.6666666666667</v>
      </c>
      <c r="BL9" s="101">
        <f t="shared" si="35"/>
        <v>1130000</v>
      </c>
      <c r="BM9" s="90">
        <f t="shared" si="35"/>
        <v>4484.1269841269841</v>
      </c>
      <c r="BN9" s="90"/>
      <c r="BO9" s="76" t="e">
        <f t="shared" si="36"/>
        <v>#DIV/0!</v>
      </c>
      <c r="BP9" s="2"/>
      <c r="BR9" s="55"/>
      <c r="BS9" s="55"/>
      <c r="BT9" s="55"/>
      <c r="BU9" s="55"/>
      <c r="BV9" s="173" t="s">
        <v>7</v>
      </c>
      <c r="BW9" s="190">
        <f t="shared" si="37"/>
        <v>2</v>
      </c>
      <c r="BX9" s="119">
        <v>198</v>
      </c>
      <c r="BY9" s="178">
        <v>482100</v>
      </c>
      <c r="BZ9" s="178">
        <f t="shared" si="16"/>
        <v>2434.848484848485</v>
      </c>
      <c r="CA9" s="178">
        <v>297350</v>
      </c>
      <c r="CB9" s="179">
        <f t="shared" si="17"/>
        <v>1501.7676767676767</v>
      </c>
      <c r="CC9" s="179">
        <v>8250</v>
      </c>
      <c r="CD9" s="179"/>
      <c r="CE9" s="180">
        <f t="shared" si="18"/>
        <v>787700</v>
      </c>
      <c r="CF9" s="181">
        <f t="shared" si="38"/>
        <v>3978.2828282828282</v>
      </c>
      <c r="CG9" s="291"/>
      <c r="CH9" s="182" t="e">
        <f t="shared" si="39"/>
        <v>#DIV/0!</v>
      </c>
      <c r="CJ9" s="321">
        <v>13.9</v>
      </c>
      <c r="CK9" s="321">
        <v>24.2</v>
      </c>
      <c r="CL9" s="602">
        <v>2</v>
      </c>
      <c r="CM9" s="579">
        <v>4</v>
      </c>
      <c r="CN9" s="579">
        <v>4</v>
      </c>
      <c r="CO9" s="356">
        <f t="shared" si="19"/>
        <v>3.3333333333333335</v>
      </c>
      <c r="CQ9" s="42" t="s">
        <v>185</v>
      </c>
      <c r="CS9" s="1">
        <v>3</v>
      </c>
      <c r="CX9" s="321"/>
      <c r="CY9" s="321"/>
      <c r="CZ9" s="65"/>
      <c r="DA9" s="65"/>
      <c r="DB9" s="65"/>
      <c r="DC9" s="356">
        <f t="shared" si="20"/>
        <v>0</v>
      </c>
      <c r="DE9" s="42" t="s">
        <v>185</v>
      </c>
      <c r="DG9" s="1">
        <v>3</v>
      </c>
    </row>
    <row r="10" spans="1:115" ht="23.5" customHeight="1">
      <c r="A10" s="77" t="s">
        <v>8</v>
      </c>
      <c r="B10" s="68">
        <v>3</v>
      </c>
      <c r="C10" s="57">
        <f t="shared" si="0"/>
        <v>252</v>
      </c>
      <c r="D10" s="54">
        <v>150</v>
      </c>
      <c r="E10" s="7">
        <f t="shared" si="1"/>
        <v>495000</v>
      </c>
      <c r="F10" s="54">
        <v>10</v>
      </c>
      <c r="G10" s="7">
        <f t="shared" si="2"/>
        <v>38000</v>
      </c>
      <c r="H10" s="54">
        <v>2</v>
      </c>
      <c r="I10" s="6">
        <f t="shared" si="3"/>
        <v>9600</v>
      </c>
      <c r="J10" s="54">
        <v>90</v>
      </c>
      <c r="K10" s="6">
        <f t="shared" si="4"/>
        <v>180000</v>
      </c>
      <c r="L10" s="6">
        <f t="shared" si="21"/>
        <v>722600</v>
      </c>
      <c r="M10" s="6">
        <f t="shared" si="22"/>
        <v>2867.4603174603176</v>
      </c>
      <c r="N10" s="70"/>
      <c r="O10" s="54"/>
      <c r="P10" s="6"/>
      <c r="Q10" s="76" t="e">
        <f t="shared" si="23"/>
        <v>#DIV/0!</v>
      </c>
      <c r="R10" s="2"/>
      <c r="T10" s="107">
        <v>3300</v>
      </c>
      <c r="U10" s="107">
        <v>3800</v>
      </c>
      <c r="V10" s="107">
        <v>4800</v>
      </c>
      <c r="W10" s="107">
        <v>2000</v>
      </c>
      <c r="X10" s="107"/>
      <c r="Y10" s="77" t="s">
        <v>8</v>
      </c>
      <c r="Z10" s="48">
        <f t="shared" si="5"/>
        <v>3</v>
      </c>
      <c r="AA10" s="57">
        <f t="shared" si="6"/>
        <v>252</v>
      </c>
      <c r="AB10" s="7">
        <f t="shared" si="7"/>
        <v>150</v>
      </c>
      <c r="AC10" s="7">
        <f t="shared" si="8"/>
        <v>255000</v>
      </c>
      <c r="AD10" s="7">
        <f t="shared" si="24"/>
        <v>10</v>
      </c>
      <c r="AE10" s="7">
        <f t="shared" si="9"/>
        <v>22000</v>
      </c>
      <c r="AF10" s="7">
        <f t="shared" si="25"/>
        <v>2</v>
      </c>
      <c r="AG10" s="7">
        <f t="shared" si="10"/>
        <v>4400</v>
      </c>
      <c r="AH10" s="7">
        <f t="shared" si="26"/>
        <v>90</v>
      </c>
      <c r="AI10" s="7">
        <f t="shared" si="11"/>
        <v>126000</v>
      </c>
      <c r="AJ10" s="7">
        <f t="shared" si="27"/>
        <v>407400</v>
      </c>
      <c r="AK10" s="6">
        <f t="shared" si="28"/>
        <v>1616.6666666666667</v>
      </c>
      <c r="AL10" s="70">
        <f t="shared" si="29"/>
        <v>0</v>
      </c>
      <c r="AM10" s="7">
        <f t="shared" si="29"/>
        <v>0</v>
      </c>
      <c r="AN10" s="6">
        <f t="shared" si="29"/>
        <v>0</v>
      </c>
      <c r="AO10" s="76" t="e">
        <f t="shared" si="30"/>
        <v>#DIV/0!</v>
      </c>
      <c r="AP10" s="2"/>
      <c r="AR10" s="107">
        <v>1700</v>
      </c>
      <c r="AS10" s="107">
        <v>2200</v>
      </c>
      <c r="AT10" s="107">
        <v>2200</v>
      </c>
      <c r="AU10" s="107">
        <v>1400</v>
      </c>
      <c r="AV10" s="107"/>
      <c r="AW10" s="77" t="s">
        <v>8</v>
      </c>
      <c r="AX10" s="48">
        <f t="shared" si="31"/>
        <v>3</v>
      </c>
      <c r="AY10" s="57">
        <f t="shared" si="32"/>
        <v>252</v>
      </c>
      <c r="AZ10" s="54">
        <v>10</v>
      </c>
      <c r="BA10" s="7">
        <f t="shared" si="12"/>
        <v>0</v>
      </c>
      <c r="BB10" s="54">
        <v>24</v>
      </c>
      <c r="BC10" s="7">
        <f t="shared" si="13"/>
        <v>0</v>
      </c>
      <c r="BD10" s="54">
        <v>12</v>
      </c>
      <c r="BE10" s="6">
        <f t="shared" si="14"/>
        <v>0</v>
      </c>
      <c r="BF10" s="54"/>
      <c r="BG10" s="6">
        <f t="shared" si="15"/>
        <v>0</v>
      </c>
      <c r="BH10" s="6">
        <f t="shared" si="33"/>
        <v>722600</v>
      </c>
      <c r="BI10" s="6">
        <f t="shared" si="33"/>
        <v>2867.4603174603176</v>
      </c>
      <c r="BJ10" s="6">
        <f t="shared" si="34"/>
        <v>407400</v>
      </c>
      <c r="BK10" s="7">
        <f t="shared" si="34"/>
        <v>1616.6666666666667</v>
      </c>
      <c r="BL10" s="101">
        <f t="shared" si="35"/>
        <v>1130000</v>
      </c>
      <c r="BM10" s="90">
        <f t="shared" si="35"/>
        <v>4484.1269841269841</v>
      </c>
      <c r="BN10" s="90"/>
      <c r="BO10" s="76" t="e">
        <f t="shared" si="36"/>
        <v>#DIV/0!</v>
      </c>
      <c r="BP10" s="2"/>
      <c r="BR10" s="55"/>
      <c r="BS10" s="55"/>
      <c r="BT10" s="55"/>
      <c r="BU10" s="55"/>
      <c r="BV10" s="173" t="s">
        <v>8</v>
      </c>
      <c r="BW10" s="190">
        <f t="shared" si="37"/>
        <v>3</v>
      </c>
      <c r="BX10" s="119">
        <v>275</v>
      </c>
      <c r="BY10" s="178">
        <v>670500</v>
      </c>
      <c r="BZ10" s="178">
        <f t="shared" si="16"/>
        <v>2438.181818181818</v>
      </c>
      <c r="CA10" s="178">
        <v>390650</v>
      </c>
      <c r="CB10" s="179">
        <f t="shared" si="17"/>
        <v>1420.5454545454545</v>
      </c>
      <c r="CC10" s="179">
        <v>4950</v>
      </c>
      <c r="CD10" s="179"/>
      <c r="CE10" s="180">
        <f t="shared" si="18"/>
        <v>1066100</v>
      </c>
      <c r="CF10" s="181">
        <f t="shared" si="38"/>
        <v>3876.7272727272725</v>
      </c>
      <c r="CG10" s="291"/>
      <c r="CH10" s="182" t="e">
        <f t="shared" si="39"/>
        <v>#DIV/0!</v>
      </c>
      <c r="CJ10" s="321">
        <v>15.2</v>
      </c>
      <c r="CK10" s="321">
        <v>29.6</v>
      </c>
      <c r="CL10" s="578">
        <v>5</v>
      </c>
      <c r="CM10" s="579">
        <v>3</v>
      </c>
      <c r="CN10" s="579">
        <v>3</v>
      </c>
      <c r="CO10" s="356">
        <f t="shared" si="19"/>
        <v>3.6666666666666665</v>
      </c>
      <c r="CQ10" s="42" t="s">
        <v>177</v>
      </c>
      <c r="CS10" s="1">
        <v>2</v>
      </c>
      <c r="CX10" s="321"/>
      <c r="CY10" s="321"/>
      <c r="CZ10" s="65"/>
      <c r="DA10" s="65"/>
      <c r="DB10" s="65"/>
      <c r="DC10" s="356">
        <f t="shared" si="20"/>
        <v>0</v>
      </c>
      <c r="DE10" s="42" t="s">
        <v>177</v>
      </c>
      <c r="DG10" s="1">
        <v>2</v>
      </c>
    </row>
    <row r="11" spans="1:115" ht="23.5" customHeight="1">
      <c r="A11" s="77" t="s">
        <v>9</v>
      </c>
      <c r="B11" s="68">
        <v>4</v>
      </c>
      <c r="C11" s="57">
        <f t="shared" si="0"/>
        <v>252</v>
      </c>
      <c r="D11" s="54">
        <v>150</v>
      </c>
      <c r="E11" s="7">
        <f t="shared" si="1"/>
        <v>495000</v>
      </c>
      <c r="F11" s="54">
        <v>10</v>
      </c>
      <c r="G11" s="7">
        <f t="shared" si="2"/>
        <v>38000</v>
      </c>
      <c r="H11" s="54">
        <v>2</v>
      </c>
      <c r="I11" s="6">
        <f t="shared" si="3"/>
        <v>9600</v>
      </c>
      <c r="J11" s="54">
        <v>90</v>
      </c>
      <c r="K11" s="6">
        <f t="shared" si="4"/>
        <v>180000</v>
      </c>
      <c r="L11" s="6">
        <f t="shared" si="21"/>
        <v>722600</v>
      </c>
      <c r="M11" s="6">
        <f t="shared" si="22"/>
        <v>2867.4603174603176</v>
      </c>
      <c r="N11" s="70"/>
      <c r="O11" s="54"/>
      <c r="P11" s="6"/>
      <c r="Q11" s="76" t="e">
        <f t="shared" si="23"/>
        <v>#DIV/0!</v>
      </c>
      <c r="R11" s="2"/>
      <c r="T11" s="107">
        <v>3300</v>
      </c>
      <c r="U11" s="107">
        <v>3800</v>
      </c>
      <c r="V11" s="107">
        <v>4800</v>
      </c>
      <c r="W11" s="107">
        <v>2000</v>
      </c>
      <c r="X11" s="107"/>
      <c r="Y11" s="77" t="s">
        <v>9</v>
      </c>
      <c r="Z11" s="48">
        <f t="shared" si="5"/>
        <v>4</v>
      </c>
      <c r="AA11" s="57">
        <f t="shared" si="6"/>
        <v>252</v>
      </c>
      <c r="AB11" s="7">
        <f t="shared" si="7"/>
        <v>150</v>
      </c>
      <c r="AC11" s="7">
        <f t="shared" si="8"/>
        <v>255000</v>
      </c>
      <c r="AD11" s="7">
        <f t="shared" si="24"/>
        <v>10</v>
      </c>
      <c r="AE11" s="7">
        <f t="shared" si="9"/>
        <v>22000</v>
      </c>
      <c r="AF11" s="7">
        <f t="shared" si="25"/>
        <v>2</v>
      </c>
      <c r="AG11" s="7">
        <f t="shared" si="10"/>
        <v>4400</v>
      </c>
      <c r="AH11" s="7">
        <f t="shared" si="26"/>
        <v>90</v>
      </c>
      <c r="AI11" s="7">
        <f t="shared" si="11"/>
        <v>126000</v>
      </c>
      <c r="AJ11" s="7">
        <f t="shared" si="27"/>
        <v>407400</v>
      </c>
      <c r="AK11" s="6">
        <f t="shared" si="28"/>
        <v>1616.6666666666667</v>
      </c>
      <c r="AL11" s="70">
        <f t="shared" si="29"/>
        <v>0</v>
      </c>
      <c r="AM11" s="7">
        <f t="shared" si="29"/>
        <v>0</v>
      </c>
      <c r="AN11" s="6">
        <f t="shared" si="29"/>
        <v>0</v>
      </c>
      <c r="AO11" s="76" t="e">
        <f t="shared" si="30"/>
        <v>#DIV/0!</v>
      </c>
      <c r="AP11" s="2"/>
      <c r="AR11" s="107">
        <v>1700</v>
      </c>
      <c r="AS11" s="107">
        <v>2200</v>
      </c>
      <c r="AT11" s="107">
        <v>2200</v>
      </c>
      <c r="AU11" s="107">
        <v>1400</v>
      </c>
      <c r="AV11" s="107"/>
      <c r="AW11" s="77" t="s">
        <v>9</v>
      </c>
      <c r="AX11" s="48">
        <f t="shared" si="31"/>
        <v>4</v>
      </c>
      <c r="AY11" s="57">
        <f t="shared" si="32"/>
        <v>252</v>
      </c>
      <c r="AZ11" s="54">
        <v>10</v>
      </c>
      <c r="BA11" s="7">
        <f t="shared" si="12"/>
        <v>0</v>
      </c>
      <c r="BB11" s="54">
        <v>24</v>
      </c>
      <c r="BC11" s="7">
        <f t="shared" si="13"/>
        <v>0</v>
      </c>
      <c r="BD11" s="54">
        <v>12</v>
      </c>
      <c r="BE11" s="6">
        <f t="shared" si="14"/>
        <v>0</v>
      </c>
      <c r="BF11" s="54"/>
      <c r="BG11" s="6">
        <f t="shared" si="15"/>
        <v>0</v>
      </c>
      <c r="BH11" s="6">
        <f t="shared" si="33"/>
        <v>722600</v>
      </c>
      <c r="BI11" s="6">
        <f t="shared" si="33"/>
        <v>2867.4603174603176</v>
      </c>
      <c r="BJ11" s="6">
        <f t="shared" si="34"/>
        <v>407400</v>
      </c>
      <c r="BK11" s="7">
        <f t="shared" si="34"/>
        <v>1616.6666666666667</v>
      </c>
      <c r="BL11" s="101">
        <f t="shared" si="35"/>
        <v>1130000</v>
      </c>
      <c r="BM11" s="90">
        <f t="shared" si="35"/>
        <v>4484.1269841269841</v>
      </c>
      <c r="BN11" s="90"/>
      <c r="BO11" s="76" t="e">
        <f t="shared" si="36"/>
        <v>#DIV/0!</v>
      </c>
      <c r="BP11" s="2"/>
      <c r="BR11" s="55"/>
      <c r="BS11" s="55"/>
      <c r="BT11" s="55"/>
      <c r="BU11" s="55"/>
      <c r="BV11" s="173" t="s">
        <v>9</v>
      </c>
      <c r="BW11" s="190">
        <f t="shared" si="37"/>
        <v>4</v>
      </c>
      <c r="BX11" s="119">
        <v>193</v>
      </c>
      <c r="BY11" s="178">
        <v>435200</v>
      </c>
      <c r="BZ11" s="178">
        <f t="shared" si="16"/>
        <v>2254.9222797927459</v>
      </c>
      <c r="CA11" s="178">
        <v>266750</v>
      </c>
      <c r="CB11" s="179">
        <f t="shared" si="17"/>
        <v>1382.1243523316061</v>
      </c>
      <c r="CC11" s="179">
        <v>5500</v>
      </c>
      <c r="CD11" s="179"/>
      <c r="CE11" s="180">
        <f t="shared" si="18"/>
        <v>707450</v>
      </c>
      <c r="CF11" s="181">
        <f t="shared" si="38"/>
        <v>3665.5440414507771</v>
      </c>
      <c r="CG11" s="291"/>
      <c r="CH11" s="182" t="e">
        <f t="shared" si="39"/>
        <v>#DIV/0!</v>
      </c>
      <c r="CJ11" s="321">
        <v>18.2</v>
      </c>
      <c r="CK11" s="321">
        <v>28.9</v>
      </c>
      <c r="CL11" s="579">
        <v>3</v>
      </c>
      <c r="CM11" s="579">
        <v>3</v>
      </c>
      <c r="CN11" s="579">
        <v>3</v>
      </c>
      <c r="CO11" s="356">
        <f t="shared" si="19"/>
        <v>3</v>
      </c>
      <c r="CQ11" s="42" t="s">
        <v>178</v>
      </c>
      <c r="CS11" s="1">
        <v>1</v>
      </c>
      <c r="CX11" s="321"/>
      <c r="CY11" s="321"/>
      <c r="CZ11" s="65"/>
      <c r="DA11" s="65"/>
      <c r="DB11" s="65"/>
      <c r="DC11" s="356">
        <f t="shared" si="20"/>
        <v>0</v>
      </c>
      <c r="DE11" s="42" t="s">
        <v>178</v>
      </c>
      <c r="DG11" s="1">
        <v>1</v>
      </c>
    </row>
    <row r="12" spans="1:115" ht="23.5" customHeight="1">
      <c r="A12" s="77" t="s">
        <v>10</v>
      </c>
      <c r="B12" s="68">
        <v>5</v>
      </c>
      <c r="C12" s="57">
        <f t="shared" si="0"/>
        <v>372</v>
      </c>
      <c r="D12" s="54">
        <v>220</v>
      </c>
      <c r="E12" s="7">
        <f t="shared" si="1"/>
        <v>726000</v>
      </c>
      <c r="F12" s="54">
        <v>10</v>
      </c>
      <c r="G12" s="7">
        <f t="shared" si="2"/>
        <v>38000</v>
      </c>
      <c r="H12" s="54">
        <v>2</v>
      </c>
      <c r="I12" s="6">
        <f t="shared" si="3"/>
        <v>9600</v>
      </c>
      <c r="J12" s="54">
        <v>140</v>
      </c>
      <c r="K12" s="6">
        <f t="shared" si="4"/>
        <v>280000</v>
      </c>
      <c r="L12" s="6">
        <f t="shared" si="21"/>
        <v>1053600</v>
      </c>
      <c r="M12" s="6">
        <f t="shared" si="22"/>
        <v>2832.2580645161293</v>
      </c>
      <c r="N12" s="70"/>
      <c r="O12" s="54"/>
      <c r="P12" s="6"/>
      <c r="Q12" s="76" t="e">
        <f t="shared" si="23"/>
        <v>#DIV/0!</v>
      </c>
      <c r="R12" s="2"/>
      <c r="T12" s="107">
        <v>3300</v>
      </c>
      <c r="U12" s="107">
        <v>3800</v>
      </c>
      <c r="V12" s="107">
        <v>4800</v>
      </c>
      <c r="W12" s="107">
        <v>2000</v>
      </c>
      <c r="X12" s="107"/>
      <c r="Y12" s="77" t="s">
        <v>10</v>
      </c>
      <c r="Z12" s="48">
        <f t="shared" si="5"/>
        <v>5</v>
      </c>
      <c r="AA12" s="57">
        <f t="shared" si="6"/>
        <v>372</v>
      </c>
      <c r="AB12" s="7">
        <f t="shared" si="7"/>
        <v>220</v>
      </c>
      <c r="AC12" s="7">
        <f t="shared" si="8"/>
        <v>374000</v>
      </c>
      <c r="AD12" s="7">
        <f t="shared" si="24"/>
        <v>10</v>
      </c>
      <c r="AE12" s="7">
        <f t="shared" si="9"/>
        <v>22000</v>
      </c>
      <c r="AF12" s="7">
        <f t="shared" si="25"/>
        <v>2</v>
      </c>
      <c r="AG12" s="7">
        <f t="shared" si="10"/>
        <v>4400</v>
      </c>
      <c r="AH12" s="7">
        <f t="shared" si="26"/>
        <v>140</v>
      </c>
      <c r="AI12" s="7">
        <f t="shared" si="11"/>
        <v>196000</v>
      </c>
      <c r="AJ12" s="7">
        <f t="shared" si="27"/>
        <v>596400</v>
      </c>
      <c r="AK12" s="6">
        <f t="shared" si="28"/>
        <v>1603.2258064516129</v>
      </c>
      <c r="AL12" s="70">
        <f t="shared" si="29"/>
        <v>0</v>
      </c>
      <c r="AM12" s="7">
        <f t="shared" si="29"/>
        <v>0</v>
      </c>
      <c r="AN12" s="6">
        <f t="shared" si="29"/>
        <v>0</v>
      </c>
      <c r="AO12" s="76" t="e">
        <f t="shared" si="30"/>
        <v>#DIV/0!</v>
      </c>
      <c r="AP12" s="2"/>
      <c r="AR12" s="107">
        <v>1700</v>
      </c>
      <c r="AS12" s="107">
        <v>2200</v>
      </c>
      <c r="AT12" s="107">
        <v>2200</v>
      </c>
      <c r="AU12" s="107">
        <v>1400</v>
      </c>
      <c r="AV12" s="107"/>
      <c r="AW12" s="77" t="s">
        <v>10</v>
      </c>
      <c r="AX12" s="48">
        <f t="shared" si="31"/>
        <v>5</v>
      </c>
      <c r="AY12" s="57">
        <f t="shared" si="32"/>
        <v>372</v>
      </c>
      <c r="AZ12" s="54">
        <v>10</v>
      </c>
      <c r="BA12" s="7">
        <f t="shared" si="12"/>
        <v>0</v>
      </c>
      <c r="BB12" s="54">
        <v>24</v>
      </c>
      <c r="BC12" s="7">
        <f t="shared" si="13"/>
        <v>0</v>
      </c>
      <c r="BD12" s="54">
        <v>12</v>
      </c>
      <c r="BE12" s="6">
        <f t="shared" si="14"/>
        <v>0</v>
      </c>
      <c r="BF12" s="54"/>
      <c r="BG12" s="6">
        <f t="shared" si="15"/>
        <v>0</v>
      </c>
      <c r="BH12" s="6">
        <f t="shared" si="33"/>
        <v>1053600</v>
      </c>
      <c r="BI12" s="6">
        <f t="shared" si="33"/>
        <v>2832.2580645161293</v>
      </c>
      <c r="BJ12" s="6">
        <f t="shared" si="34"/>
        <v>596400</v>
      </c>
      <c r="BK12" s="7">
        <f t="shared" si="34"/>
        <v>1603.2258064516129</v>
      </c>
      <c r="BL12" s="101">
        <f t="shared" si="35"/>
        <v>1650000</v>
      </c>
      <c r="BM12" s="90">
        <f t="shared" si="35"/>
        <v>4435.4838709677424</v>
      </c>
      <c r="BN12" s="90"/>
      <c r="BO12" s="76" t="e">
        <f t="shared" si="36"/>
        <v>#DIV/0!</v>
      </c>
      <c r="BP12" s="2"/>
      <c r="BR12" s="55"/>
      <c r="BS12" s="55"/>
      <c r="BT12" s="55"/>
      <c r="BU12" s="55"/>
      <c r="BV12" s="173" t="s">
        <v>10</v>
      </c>
      <c r="BW12" s="190">
        <f t="shared" si="37"/>
        <v>5</v>
      </c>
      <c r="BX12" s="119">
        <v>264</v>
      </c>
      <c r="BY12" s="178">
        <v>768450</v>
      </c>
      <c r="BZ12" s="178">
        <f t="shared" si="16"/>
        <v>2910.7954545454545</v>
      </c>
      <c r="CA12" s="178">
        <v>439150</v>
      </c>
      <c r="CB12" s="179">
        <f t="shared" si="17"/>
        <v>1663.4469696969697</v>
      </c>
      <c r="CC12" s="179">
        <v>22550</v>
      </c>
      <c r="CD12" s="179"/>
      <c r="CE12" s="180">
        <f t="shared" si="18"/>
        <v>1230150</v>
      </c>
      <c r="CF12" s="181">
        <f t="shared" si="38"/>
        <v>4659.659090909091</v>
      </c>
      <c r="CG12" s="291"/>
      <c r="CH12" s="182" t="e">
        <f t="shared" si="39"/>
        <v>#DIV/0!</v>
      </c>
      <c r="CJ12" s="322">
        <v>19.5</v>
      </c>
      <c r="CK12" s="321">
        <v>30.5</v>
      </c>
      <c r="CL12" s="579">
        <v>3</v>
      </c>
      <c r="CM12" s="579">
        <v>3</v>
      </c>
      <c r="CN12" s="579">
        <v>3</v>
      </c>
      <c r="CO12" s="356">
        <f t="shared" si="19"/>
        <v>3</v>
      </c>
      <c r="CQ12" s="42" t="s">
        <v>183</v>
      </c>
      <c r="CS12" s="1">
        <v>0</v>
      </c>
      <c r="CX12" s="322"/>
      <c r="CY12" s="321"/>
      <c r="CZ12" s="65"/>
      <c r="DA12" s="65"/>
      <c r="DB12" s="65"/>
      <c r="DC12" s="356">
        <f t="shared" si="20"/>
        <v>0</v>
      </c>
      <c r="DE12" s="42" t="s">
        <v>183</v>
      </c>
      <c r="DG12" s="1">
        <v>0</v>
      </c>
    </row>
    <row r="13" spans="1:115" ht="23.5" customHeight="1" thickBot="1">
      <c r="A13" s="78" t="s">
        <v>11</v>
      </c>
      <c r="B13" s="68">
        <v>6</v>
      </c>
      <c r="C13" s="57">
        <f t="shared" si="0"/>
        <v>530</v>
      </c>
      <c r="D13" s="54">
        <v>280</v>
      </c>
      <c r="E13" s="7">
        <f t="shared" si="1"/>
        <v>924000</v>
      </c>
      <c r="F13" s="54">
        <v>40</v>
      </c>
      <c r="G13" s="7">
        <f t="shared" si="2"/>
        <v>152000</v>
      </c>
      <c r="H13" s="54">
        <v>20</v>
      </c>
      <c r="I13" s="6">
        <f t="shared" si="3"/>
        <v>96000</v>
      </c>
      <c r="J13" s="54">
        <v>190</v>
      </c>
      <c r="K13" s="6">
        <f t="shared" si="4"/>
        <v>380000</v>
      </c>
      <c r="L13" s="6">
        <f t="shared" si="21"/>
        <v>1552000</v>
      </c>
      <c r="M13" s="6">
        <f t="shared" si="22"/>
        <v>2928.3018867924529</v>
      </c>
      <c r="N13" s="70" t="s">
        <v>92</v>
      </c>
      <c r="O13" s="54">
        <v>180</v>
      </c>
      <c r="P13" s="6"/>
      <c r="Q13" s="76" t="e">
        <f t="shared" si="23"/>
        <v>#DIV/0!</v>
      </c>
      <c r="R13" s="2"/>
      <c r="T13" s="107">
        <v>3300</v>
      </c>
      <c r="U13" s="107">
        <v>3800</v>
      </c>
      <c r="V13" s="107">
        <v>4800</v>
      </c>
      <c r="W13" s="107">
        <v>2000</v>
      </c>
      <c r="X13" s="107"/>
      <c r="Y13" s="78" t="s">
        <v>11</v>
      </c>
      <c r="Z13" s="48">
        <f t="shared" si="5"/>
        <v>6</v>
      </c>
      <c r="AA13" s="57">
        <f t="shared" si="6"/>
        <v>530</v>
      </c>
      <c r="AB13" s="7">
        <f t="shared" si="7"/>
        <v>280</v>
      </c>
      <c r="AC13" s="7">
        <f t="shared" si="8"/>
        <v>476000</v>
      </c>
      <c r="AD13" s="7">
        <f t="shared" si="24"/>
        <v>40</v>
      </c>
      <c r="AE13" s="7">
        <f t="shared" si="9"/>
        <v>88000</v>
      </c>
      <c r="AF13" s="7">
        <f t="shared" si="25"/>
        <v>20</v>
      </c>
      <c r="AG13" s="7">
        <f t="shared" si="10"/>
        <v>44000</v>
      </c>
      <c r="AH13" s="7">
        <f t="shared" si="26"/>
        <v>190</v>
      </c>
      <c r="AI13" s="7">
        <f t="shared" si="11"/>
        <v>266000</v>
      </c>
      <c r="AJ13" s="7">
        <f t="shared" si="27"/>
        <v>874000</v>
      </c>
      <c r="AK13" s="6">
        <f t="shared" si="28"/>
        <v>1649.0566037735848</v>
      </c>
      <c r="AL13" s="70" t="str">
        <f t="shared" si="29"/>
        <v>TOP1</v>
      </c>
      <c r="AM13" s="7">
        <f t="shared" si="29"/>
        <v>180</v>
      </c>
      <c r="AN13" s="6">
        <f t="shared" si="29"/>
        <v>0</v>
      </c>
      <c r="AO13" s="76" t="e">
        <f t="shared" si="30"/>
        <v>#DIV/0!</v>
      </c>
      <c r="AP13" s="2"/>
      <c r="AR13" s="107">
        <v>1700</v>
      </c>
      <c r="AS13" s="107">
        <v>2200</v>
      </c>
      <c r="AT13" s="107">
        <v>2200</v>
      </c>
      <c r="AU13" s="107">
        <v>1400</v>
      </c>
      <c r="AV13" s="107"/>
      <c r="AW13" s="78" t="s">
        <v>11</v>
      </c>
      <c r="AX13" s="48">
        <f t="shared" si="31"/>
        <v>6</v>
      </c>
      <c r="AY13" s="57">
        <f t="shared" si="32"/>
        <v>530</v>
      </c>
      <c r="AZ13" s="54">
        <v>10</v>
      </c>
      <c r="BA13" s="7">
        <f t="shared" si="12"/>
        <v>0</v>
      </c>
      <c r="BB13" s="54">
        <v>28</v>
      </c>
      <c r="BC13" s="7">
        <f t="shared" si="13"/>
        <v>0</v>
      </c>
      <c r="BD13" s="54">
        <v>12</v>
      </c>
      <c r="BE13" s="6">
        <f t="shared" si="14"/>
        <v>0</v>
      </c>
      <c r="BF13" s="54"/>
      <c r="BG13" s="6">
        <f t="shared" si="15"/>
        <v>0</v>
      </c>
      <c r="BH13" s="6">
        <f t="shared" si="33"/>
        <v>1552000</v>
      </c>
      <c r="BI13" s="6">
        <f t="shared" si="33"/>
        <v>2928.3018867924529</v>
      </c>
      <c r="BJ13" s="6">
        <f t="shared" si="34"/>
        <v>874000</v>
      </c>
      <c r="BK13" s="7">
        <f t="shared" si="34"/>
        <v>1649.0566037735848</v>
      </c>
      <c r="BL13" s="101">
        <f t="shared" si="35"/>
        <v>2426000</v>
      </c>
      <c r="BM13" s="90">
        <f t="shared" si="35"/>
        <v>4577.3584905660373</v>
      </c>
      <c r="BN13" s="90"/>
      <c r="BO13" s="76" t="e">
        <f t="shared" si="36"/>
        <v>#DIV/0!</v>
      </c>
      <c r="BP13" s="2"/>
      <c r="BR13" s="55"/>
      <c r="BS13" s="55"/>
      <c r="BT13" s="55"/>
      <c r="BU13" s="55"/>
      <c r="BV13" s="183" t="s">
        <v>11</v>
      </c>
      <c r="BW13" s="190">
        <f t="shared" si="37"/>
        <v>6</v>
      </c>
      <c r="BX13" s="119">
        <v>353</v>
      </c>
      <c r="BY13" s="178">
        <v>1020450</v>
      </c>
      <c r="BZ13" s="178">
        <f t="shared" si="16"/>
        <v>2890.7932011331445</v>
      </c>
      <c r="CA13" s="178">
        <v>521050</v>
      </c>
      <c r="CB13" s="179">
        <f t="shared" si="17"/>
        <v>1476.0623229461755</v>
      </c>
      <c r="CC13" s="179">
        <v>55000</v>
      </c>
      <c r="CD13" s="179"/>
      <c r="CE13" s="180">
        <f t="shared" si="18"/>
        <v>1596500</v>
      </c>
      <c r="CF13" s="181">
        <f t="shared" si="38"/>
        <v>4522.662889518414</v>
      </c>
      <c r="CG13" s="291"/>
      <c r="CH13" s="182" t="e">
        <f t="shared" si="39"/>
        <v>#DIV/0!</v>
      </c>
      <c r="CJ13" s="323">
        <v>21</v>
      </c>
      <c r="CK13" s="324">
        <v>24.9</v>
      </c>
      <c r="CL13" s="569">
        <v>1</v>
      </c>
      <c r="CM13" s="556">
        <v>1</v>
      </c>
      <c r="CN13" s="602">
        <v>2</v>
      </c>
      <c r="CO13" s="357">
        <f t="shared" si="19"/>
        <v>1.3333333333333333</v>
      </c>
      <c r="CQ13" s="1" t="s">
        <v>186</v>
      </c>
      <c r="CX13" s="323">
        <v>19.600000000000001</v>
      </c>
      <c r="CY13" s="324">
        <v>21.2</v>
      </c>
      <c r="CZ13" s="602">
        <v>2</v>
      </c>
      <c r="DA13" s="579">
        <v>4</v>
      </c>
      <c r="DB13" s="579">
        <v>4</v>
      </c>
      <c r="DC13" s="357">
        <f t="shared" si="20"/>
        <v>3.3333333333333335</v>
      </c>
      <c r="DE13" s="1" t="s">
        <v>186</v>
      </c>
    </row>
    <row r="14" spans="1:115" s="368" customFormat="1" ht="37" customHeight="1" thickTop="1" thickBot="1">
      <c r="A14" s="1434" t="s">
        <v>16</v>
      </c>
      <c r="B14" s="1435"/>
      <c r="C14" s="101">
        <f>SUM(C7:C13)</f>
        <v>1912</v>
      </c>
      <c r="D14" s="101">
        <f>SUM(D7:D13)</f>
        <v>1100</v>
      </c>
      <c r="E14" s="101">
        <f t="shared" ref="E14:J14" si="40">SUM(E7:E13)</f>
        <v>3630000</v>
      </c>
      <c r="F14" s="101">
        <f t="shared" si="40"/>
        <v>90</v>
      </c>
      <c r="G14" s="101">
        <f t="shared" si="40"/>
        <v>342000</v>
      </c>
      <c r="H14" s="101">
        <f t="shared" si="40"/>
        <v>32</v>
      </c>
      <c r="I14" s="101">
        <f t="shared" si="40"/>
        <v>153600</v>
      </c>
      <c r="J14" s="101">
        <f t="shared" si="40"/>
        <v>690</v>
      </c>
      <c r="K14" s="101">
        <f>SUM(K7:K13)</f>
        <v>1380000</v>
      </c>
      <c r="L14" s="101">
        <f>SUM(L7:L13)</f>
        <v>5505600</v>
      </c>
      <c r="M14" s="101">
        <f>L14/C14</f>
        <v>2879.4979079497907</v>
      </c>
      <c r="N14" s="365"/>
      <c r="O14" s="101">
        <f>SUM(O7:O13)</f>
        <v>180</v>
      </c>
      <c r="P14" s="101">
        <f>SUM(P7:P13)</f>
        <v>0</v>
      </c>
      <c r="Q14" s="366" t="e">
        <f t="shared" si="23"/>
        <v>#DIV/0!</v>
      </c>
      <c r="R14" s="367"/>
      <c r="T14" s="368" t="s">
        <v>48</v>
      </c>
      <c r="U14" s="367" t="e">
        <f>C14/W14</f>
        <v>#DIV/0!</v>
      </c>
      <c r="V14" s="369" t="s">
        <v>49</v>
      </c>
      <c r="W14" s="370">
        <v>0</v>
      </c>
      <c r="Y14" s="1434" t="s">
        <v>16</v>
      </c>
      <c r="Z14" s="1435"/>
      <c r="AA14" s="371">
        <f>SUM(AA7:AA13)</f>
        <v>1912</v>
      </c>
      <c r="AB14" s="371">
        <f>SUM(AB7:AB13)</f>
        <v>1100</v>
      </c>
      <c r="AC14" s="371">
        <f t="shared" ref="AC14:AH14" si="41">SUM(AC7:AC13)</f>
        <v>1870000</v>
      </c>
      <c r="AD14" s="371">
        <f t="shared" si="41"/>
        <v>90</v>
      </c>
      <c r="AE14" s="371">
        <f t="shared" si="41"/>
        <v>198000</v>
      </c>
      <c r="AF14" s="371">
        <f t="shared" si="41"/>
        <v>32</v>
      </c>
      <c r="AG14" s="371">
        <f t="shared" si="41"/>
        <v>70400</v>
      </c>
      <c r="AH14" s="371">
        <f t="shared" si="41"/>
        <v>690</v>
      </c>
      <c r="AI14" s="371">
        <f>SUM(AI7:AI13)</f>
        <v>966000</v>
      </c>
      <c r="AJ14" s="371">
        <f>SUM(AJ7:AJ13)</f>
        <v>3104400</v>
      </c>
      <c r="AK14" s="101">
        <f>AJ14/AA14</f>
        <v>1623.6401673640166</v>
      </c>
      <c r="AL14" s="365"/>
      <c r="AM14" s="101">
        <f>SUM(AM7:AM13)</f>
        <v>180</v>
      </c>
      <c r="AN14" s="101">
        <f>SUM(AN7:AN13)</f>
        <v>0</v>
      </c>
      <c r="AO14" s="366" t="e">
        <f>(AJ14+BH14)/AN14</f>
        <v>#DIV/0!</v>
      </c>
      <c r="AP14" s="367"/>
      <c r="AR14" s="368" t="s">
        <v>48</v>
      </c>
      <c r="AS14" s="367" t="e">
        <f>AA14/AU14</f>
        <v>#DIV/0!</v>
      </c>
      <c r="AT14" s="369" t="s">
        <v>49</v>
      </c>
      <c r="AU14" s="368">
        <f>W14</f>
        <v>0</v>
      </c>
      <c r="AW14" s="1434" t="s">
        <v>16</v>
      </c>
      <c r="AX14" s="1435"/>
      <c r="AY14" s="371">
        <f t="shared" si="32"/>
        <v>1912</v>
      </c>
      <c r="AZ14" s="101">
        <f>SUM(AZ7:AZ13)</f>
        <v>84</v>
      </c>
      <c r="BA14" s="101">
        <f t="shared" ref="BA14:BF14" si="42">SUM(BA7:BA13)</f>
        <v>0</v>
      </c>
      <c r="BB14" s="101">
        <f t="shared" si="42"/>
        <v>120</v>
      </c>
      <c r="BC14" s="101">
        <f t="shared" si="42"/>
        <v>0</v>
      </c>
      <c r="BD14" s="101">
        <f t="shared" si="42"/>
        <v>60</v>
      </c>
      <c r="BE14" s="101">
        <f t="shared" si="42"/>
        <v>0</v>
      </c>
      <c r="BF14" s="101">
        <f t="shared" si="42"/>
        <v>0</v>
      </c>
      <c r="BG14" s="101">
        <f>SUM(BG7:BG13)</f>
        <v>0</v>
      </c>
      <c r="BH14" s="372">
        <f t="shared" si="33"/>
        <v>5505600</v>
      </c>
      <c r="BI14" s="372">
        <f>M14</f>
        <v>2879.4979079497907</v>
      </c>
      <c r="BJ14" s="372">
        <f t="shared" si="34"/>
        <v>3104400</v>
      </c>
      <c r="BK14" s="373">
        <f>AK14</f>
        <v>1623.6401673640166</v>
      </c>
      <c r="BL14" s="101">
        <f>SUM(BL7:BL13)</f>
        <v>8610000</v>
      </c>
      <c r="BM14" s="374">
        <f>BI14+BK14</f>
        <v>4503.1380753138073</v>
      </c>
      <c r="BN14" s="375"/>
      <c r="BO14" s="366" t="e">
        <f t="shared" si="36"/>
        <v>#DIV/0!</v>
      </c>
      <c r="BP14" s="367"/>
      <c r="BR14" s="368" t="s">
        <v>48</v>
      </c>
      <c r="BS14" s="367" t="e">
        <f>AY14/BU14</f>
        <v>#DIV/0!</v>
      </c>
      <c r="BT14" s="369" t="s">
        <v>49</v>
      </c>
      <c r="BU14" s="368">
        <f>W14</f>
        <v>0</v>
      </c>
      <c r="BV14" s="1434" t="s">
        <v>16</v>
      </c>
      <c r="BW14" s="1435"/>
      <c r="BX14" s="101">
        <f>SUM(BX7:BX13)</f>
        <v>1335</v>
      </c>
      <c r="BY14" s="101">
        <f>SUM(BY7:BY13)</f>
        <v>3542000</v>
      </c>
      <c r="BZ14" s="101">
        <f t="shared" si="16"/>
        <v>2653.1835205992511</v>
      </c>
      <c r="CA14" s="101">
        <f>SUM(CA7:CA13)</f>
        <v>2003350</v>
      </c>
      <c r="CB14" s="371">
        <f t="shared" si="17"/>
        <v>1500.6367041198503</v>
      </c>
      <c r="CC14" s="371">
        <f>SUM(CC7:CC13)</f>
        <v>96250</v>
      </c>
      <c r="CD14" s="371">
        <f>SUM(CD7:CD13)</f>
        <v>0</v>
      </c>
      <c r="CE14" s="180">
        <f t="shared" si="18"/>
        <v>5641600</v>
      </c>
      <c r="CF14" s="375">
        <f>CE14/BX14</f>
        <v>4225.9176029962546</v>
      </c>
      <c r="CG14" s="538">
        <f>SUM(CG7:CG13)</f>
        <v>0</v>
      </c>
      <c r="CH14" s="366" t="e">
        <f t="shared" si="39"/>
        <v>#DIV/0!</v>
      </c>
      <c r="CI14" s="368">
        <v>6</v>
      </c>
      <c r="CJ14" s="384">
        <f>SUM(CJ7:CJ13)/CI14</f>
        <v>17.733333333333334</v>
      </c>
      <c r="CK14" s="385">
        <f>SUM(CK7:CK13)/CI14</f>
        <v>26.983333333333334</v>
      </c>
      <c r="CL14" s="406">
        <f>SUM(CL7:CL13)/CI14</f>
        <v>2.5</v>
      </c>
      <c r="CM14" s="406">
        <f>SUM(CM7:CM13)/CI14</f>
        <v>2.5</v>
      </c>
      <c r="CN14" s="406">
        <f>SUM(CN7:CN13)/CI14</f>
        <v>2.6666666666666665</v>
      </c>
      <c r="CO14" s="606">
        <f t="shared" si="19"/>
        <v>2.5555555555555554</v>
      </c>
      <c r="CP14" s="369" t="s">
        <v>192</v>
      </c>
      <c r="CQ14" s="1436">
        <f>CE14/CI14</f>
        <v>940266.66666666663</v>
      </c>
      <c r="CR14" s="1437"/>
      <c r="CS14" s="1437"/>
      <c r="CT14" s="1437"/>
      <c r="CU14" s="1438"/>
      <c r="CV14" s="368" t="s">
        <v>197</v>
      </c>
      <c r="CW14" s="340">
        <v>1</v>
      </c>
      <c r="CX14" s="386">
        <f>SUM(CX7:CX13)/CW14</f>
        <v>19.600000000000001</v>
      </c>
      <c r="CY14" s="391">
        <f>SUM(CY7:CY13)/CW14</f>
        <v>21.2</v>
      </c>
      <c r="CZ14" s="403">
        <f>SUM(CZ7:CZ13)/CW14</f>
        <v>2</v>
      </c>
      <c r="DA14" s="403">
        <f>SUM(DA7:DA13)/CW14</f>
        <v>4</v>
      </c>
      <c r="DB14" s="403">
        <f>SUM(DB7:DB13)/CW14</f>
        <v>4</v>
      </c>
      <c r="DC14" s="607">
        <f t="shared" si="20"/>
        <v>3.3333333333333335</v>
      </c>
      <c r="DD14" s="341" t="s">
        <v>192</v>
      </c>
      <c r="DE14" s="1457">
        <v>987150</v>
      </c>
      <c r="DF14" s="1458"/>
      <c r="DG14" s="1458"/>
      <c r="DH14" s="1458"/>
      <c r="DI14" s="1459"/>
      <c r="DJ14" s="368" t="s">
        <v>197</v>
      </c>
      <c r="DK14" s="340"/>
    </row>
    <row r="15" spans="1:115"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3"/>
      <c r="CJ15" s="1420" t="str">
        <f>BV15</f>
        <v>2nd week</v>
      </c>
      <c r="CK15" s="1420"/>
      <c r="CL15" s="1420"/>
      <c r="CM15" s="1420"/>
      <c r="CN15" s="1420"/>
      <c r="CO15" s="1420"/>
      <c r="CV15" s="368" t="s">
        <v>197</v>
      </c>
      <c r="CX15" s="1420">
        <f>CK15</f>
        <v>0</v>
      </c>
      <c r="CY15" s="1420"/>
      <c r="CZ15" s="1420"/>
      <c r="DA15" s="1420"/>
      <c r="DB15" s="1420"/>
      <c r="DC15" s="1420"/>
      <c r="DJ15" s="368" t="s">
        <v>197</v>
      </c>
    </row>
    <row r="16" spans="1:115"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129</v>
      </c>
      <c r="CH16" s="176" t="s">
        <v>128</v>
      </c>
      <c r="CJ16" s="331" t="s">
        <v>172</v>
      </c>
      <c r="CK16" s="332" t="s">
        <v>173</v>
      </c>
      <c r="CL16" s="65" t="s">
        <v>174</v>
      </c>
      <c r="CM16" s="65" t="s">
        <v>175</v>
      </c>
      <c r="CN16" s="65" t="s">
        <v>176</v>
      </c>
      <c r="CO16" s="333" t="s">
        <v>184</v>
      </c>
      <c r="CQ16" s="1" t="s">
        <v>179</v>
      </c>
      <c r="CS16" s="46" t="s">
        <v>182</v>
      </c>
      <c r="CX16" s="331" t="s">
        <v>172</v>
      </c>
      <c r="CY16" s="332" t="s">
        <v>173</v>
      </c>
      <c r="CZ16" s="65" t="s">
        <v>174</v>
      </c>
      <c r="DA16" s="65" t="s">
        <v>175</v>
      </c>
      <c r="DB16" s="65" t="s">
        <v>176</v>
      </c>
      <c r="DC16" s="333" t="s">
        <v>184</v>
      </c>
      <c r="DE16" s="1" t="s">
        <v>179</v>
      </c>
      <c r="DG16" s="46" t="s">
        <v>182</v>
      </c>
    </row>
    <row r="17" spans="1:115" ht="23" customHeight="1">
      <c r="A17" s="75" t="s">
        <v>5</v>
      </c>
      <c r="B17" s="68">
        <v>7</v>
      </c>
      <c r="C17" s="57">
        <f t="shared" ref="C17:C23" si="43">D17+F17+H17+J17</f>
        <v>450</v>
      </c>
      <c r="D17" s="54">
        <v>200</v>
      </c>
      <c r="E17" s="7">
        <f t="shared" ref="E17:E23" si="44">D17*T17</f>
        <v>660000</v>
      </c>
      <c r="F17" s="54">
        <v>40</v>
      </c>
      <c r="G17" s="7">
        <f t="shared" ref="G17:G23" si="45">F17*U17</f>
        <v>152000</v>
      </c>
      <c r="H17" s="54">
        <v>20</v>
      </c>
      <c r="I17" s="6">
        <f t="shared" ref="I17:I23" si="46">H17*V17</f>
        <v>96000</v>
      </c>
      <c r="J17" s="54">
        <v>190</v>
      </c>
      <c r="K17" s="6">
        <f t="shared" ref="K17:K23" si="47">J17*W17</f>
        <v>380000</v>
      </c>
      <c r="L17" s="6">
        <f>E17+G17+I17+K17</f>
        <v>1288000</v>
      </c>
      <c r="M17" s="6">
        <f>L17/C17</f>
        <v>2862.2222222222222</v>
      </c>
      <c r="N17" s="70" t="s">
        <v>93</v>
      </c>
      <c r="O17" s="54">
        <v>170</v>
      </c>
      <c r="P17" s="54"/>
      <c r="Q17" s="76" t="e">
        <f>L17/P17</f>
        <v>#DIV/0!</v>
      </c>
      <c r="R17" s="2"/>
      <c r="T17" s="107">
        <v>3300</v>
      </c>
      <c r="U17" s="107">
        <v>3800</v>
      </c>
      <c r="V17" s="107">
        <v>4800</v>
      </c>
      <c r="W17" s="107">
        <v>2000</v>
      </c>
      <c r="X17" s="107"/>
      <c r="Y17" s="75" t="s">
        <v>5</v>
      </c>
      <c r="Z17" s="48">
        <f t="shared" ref="Z17:Z23" si="48">B17</f>
        <v>7</v>
      </c>
      <c r="AA17" s="57">
        <f t="shared" ref="AA17:AA23" si="49">AB17+AD17+AF17+AH17</f>
        <v>450</v>
      </c>
      <c r="AB17" s="7">
        <f t="shared" ref="AB17:AB23" si="50">D17</f>
        <v>200</v>
      </c>
      <c r="AC17" s="7">
        <f t="shared" ref="AC17:AC23" si="51">AB17*AR17</f>
        <v>340000</v>
      </c>
      <c r="AD17" s="7">
        <f>F17</f>
        <v>40</v>
      </c>
      <c r="AE17" s="7">
        <f t="shared" ref="AE17:AE23" si="52">AD17*AS17</f>
        <v>88000</v>
      </c>
      <c r="AF17" s="7">
        <f>H17</f>
        <v>20</v>
      </c>
      <c r="AG17" s="7">
        <f t="shared" ref="AG17:AG23" si="53">AF17*AT17</f>
        <v>44000</v>
      </c>
      <c r="AH17" s="7">
        <f>J17</f>
        <v>190</v>
      </c>
      <c r="AI17" s="7">
        <f t="shared" ref="AI17:AI23" si="54">AH17*AU17</f>
        <v>266000</v>
      </c>
      <c r="AJ17" s="7">
        <f>AC17+AE17+AG17+AI17</f>
        <v>738000</v>
      </c>
      <c r="AK17" s="6">
        <f>AJ17/AA17</f>
        <v>1640</v>
      </c>
      <c r="AL17" s="70" t="str">
        <f>N17</f>
        <v>TOP2</v>
      </c>
      <c r="AM17" s="7">
        <f>O17</f>
        <v>170</v>
      </c>
      <c r="AN17" s="6">
        <f>P17</f>
        <v>0</v>
      </c>
      <c r="AO17" s="76" t="e">
        <f>(AJ17+BH17)/AN17</f>
        <v>#DIV/0!</v>
      </c>
      <c r="AP17" s="2"/>
      <c r="AR17" s="107">
        <v>1700</v>
      </c>
      <c r="AS17" s="107">
        <v>2200</v>
      </c>
      <c r="AT17" s="107">
        <v>2200</v>
      </c>
      <c r="AU17" s="107">
        <v>1400</v>
      </c>
      <c r="AV17" s="107"/>
      <c r="AW17" s="75" t="s">
        <v>5</v>
      </c>
      <c r="AX17" s="48">
        <f>B17</f>
        <v>7</v>
      </c>
      <c r="AY17" s="57">
        <f>C17</f>
        <v>450</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1288000</v>
      </c>
      <c r="BI17" s="6">
        <f>M17</f>
        <v>2862.2222222222222</v>
      </c>
      <c r="BJ17" s="6">
        <f>AJ17</f>
        <v>738000</v>
      </c>
      <c r="BK17" s="7">
        <f>AK17</f>
        <v>1640</v>
      </c>
      <c r="BL17" s="101">
        <f>BH17+BJ17</f>
        <v>2026000</v>
      </c>
      <c r="BM17" s="90">
        <f>BI17+BK17</f>
        <v>4502.2222222222226</v>
      </c>
      <c r="BN17" s="90"/>
      <c r="BO17" s="76" t="e">
        <f>Q17+AO17</f>
        <v>#DIV/0!</v>
      </c>
      <c r="BP17" s="2"/>
      <c r="BR17" s="55"/>
      <c r="BS17" s="55"/>
      <c r="BT17" s="55"/>
      <c r="BU17" s="55"/>
      <c r="BV17" s="177" t="s">
        <v>5</v>
      </c>
      <c r="BW17" s="190">
        <f>AX17</f>
        <v>7</v>
      </c>
      <c r="BX17" s="119">
        <v>246</v>
      </c>
      <c r="BY17" s="178">
        <v>749750</v>
      </c>
      <c r="BZ17" s="178">
        <f t="shared" ref="BZ17:BZ24" si="59">BY17/BX17</f>
        <v>3047.7642276422766</v>
      </c>
      <c r="CA17" s="178">
        <v>382450</v>
      </c>
      <c r="CB17" s="179">
        <f t="shared" ref="CB17:CB24" si="60">CA17/BX17</f>
        <v>1554.6747967479675</v>
      </c>
      <c r="CC17" s="179">
        <v>13750</v>
      </c>
      <c r="CD17" s="179"/>
      <c r="CE17" s="180">
        <f t="shared" ref="CE17:CE22" si="61">BY17+CA17+CC17</f>
        <v>1145950</v>
      </c>
      <c r="CF17" s="181">
        <f>CE17/BX17</f>
        <v>4658.333333333333</v>
      </c>
      <c r="CG17" s="291"/>
      <c r="CH17" s="182" t="e">
        <f>CE17/CG17</f>
        <v>#DIV/0!</v>
      </c>
      <c r="CJ17" s="326">
        <v>21.7</v>
      </c>
      <c r="CK17" s="326">
        <v>25</v>
      </c>
      <c r="CL17" s="602">
        <v>2</v>
      </c>
      <c r="CM17" s="602">
        <v>2</v>
      </c>
      <c r="CN17" s="602">
        <v>2</v>
      </c>
      <c r="CO17" s="356">
        <f>SUM(CL17:CN17)/3</f>
        <v>2</v>
      </c>
      <c r="CQ17" s="355" t="s">
        <v>180</v>
      </c>
      <c r="CR17" s="3"/>
      <c r="CS17" s="354">
        <v>5</v>
      </c>
      <c r="CX17" s="326">
        <v>17</v>
      </c>
      <c r="CY17" s="326">
        <v>22.9</v>
      </c>
      <c r="CZ17" s="579">
        <v>4</v>
      </c>
      <c r="DA17" s="579">
        <v>3</v>
      </c>
      <c r="DB17" s="602">
        <v>2</v>
      </c>
      <c r="DC17" s="356">
        <f>SUM(CZ17:DB17)/3</f>
        <v>3</v>
      </c>
      <c r="DE17" s="355" t="s">
        <v>180</v>
      </c>
      <c r="DF17" s="3"/>
      <c r="DG17" s="354">
        <v>5</v>
      </c>
    </row>
    <row r="18" spans="1:115" ht="23.5" customHeight="1">
      <c r="A18" s="77" t="s">
        <v>6</v>
      </c>
      <c r="B18" s="68">
        <v>8</v>
      </c>
      <c r="C18" s="57">
        <f t="shared" si="43"/>
        <v>254</v>
      </c>
      <c r="D18" s="54">
        <v>150</v>
      </c>
      <c r="E18" s="7">
        <f t="shared" si="44"/>
        <v>495000</v>
      </c>
      <c r="F18" s="54">
        <v>10</v>
      </c>
      <c r="G18" s="7">
        <f t="shared" si="45"/>
        <v>38000</v>
      </c>
      <c r="H18" s="54">
        <v>4</v>
      </c>
      <c r="I18" s="6">
        <f t="shared" si="46"/>
        <v>19200</v>
      </c>
      <c r="J18" s="54">
        <v>90</v>
      </c>
      <c r="K18" s="6">
        <f t="shared" si="47"/>
        <v>180000</v>
      </c>
      <c r="L18" s="6">
        <f t="shared" ref="L18:L23" si="62">E18+G18+I18+K18</f>
        <v>732200</v>
      </c>
      <c r="M18" s="6">
        <f t="shared" ref="M18:M23" si="63">L18/C18</f>
        <v>2882.6771653543306</v>
      </c>
      <c r="N18" s="70" t="s">
        <v>96</v>
      </c>
      <c r="O18" s="54">
        <v>150</v>
      </c>
      <c r="P18" s="54"/>
      <c r="Q18" s="76" t="e">
        <f t="shared" ref="Q18:Q24" si="64">L18/P18</f>
        <v>#DIV/0!</v>
      </c>
      <c r="R18" s="2"/>
      <c r="T18" s="107">
        <v>3300</v>
      </c>
      <c r="U18" s="107">
        <v>3800</v>
      </c>
      <c r="V18" s="107">
        <v>4800</v>
      </c>
      <c r="W18" s="107">
        <v>2000</v>
      </c>
      <c r="X18" s="107"/>
      <c r="Y18" s="77" t="s">
        <v>6</v>
      </c>
      <c r="Z18" s="48">
        <f t="shared" si="48"/>
        <v>8</v>
      </c>
      <c r="AA18" s="57">
        <f t="shared" si="49"/>
        <v>254</v>
      </c>
      <c r="AB18" s="7">
        <f t="shared" si="50"/>
        <v>150</v>
      </c>
      <c r="AC18" s="7">
        <f t="shared" si="51"/>
        <v>255000</v>
      </c>
      <c r="AD18" s="7">
        <f t="shared" ref="AD18:AD23" si="65">F18</f>
        <v>10</v>
      </c>
      <c r="AE18" s="7">
        <f t="shared" si="52"/>
        <v>22000</v>
      </c>
      <c r="AF18" s="7">
        <f t="shared" ref="AF18:AF23" si="66">H18</f>
        <v>4</v>
      </c>
      <c r="AG18" s="7">
        <f t="shared" si="53"/>
        <v>8800</v>
      </c>
      <c r="AH18" s="7">
        <f t="shared" ref="AH18:AH23" si="67">J18</f>
        <v>90</v>
      </c>
      <c r="AI18" s="7">
        <f t="shared" si="54"/>
        <v>126000</v>
      </c>
      <c r="AJ18" s="7">
        <f t="shared" ref="AJ18:AJ23" si="68">AC18+AE18+AG18+AI18</f>
        <v>411800</v>
      </c>
      <c r="AK18" s="6">
        <f t="shared" ref="AK18:AK23" si="69">AJ18/AA18</f>
        <v>1621.259842519685</v>
      </c>
      <c r="AL18" s="70" t="str">
        <f t="shared" ref="AL18:AN23" si="70">N18</f>
        <v>ON2</v>
      </c>
      <c r="AM18" s="7">
        <f t="shared" si="70"/>
        <v>150</v>
      </c>
      <c r="AN18" s="6">
        <f t="shared" si="70"/>
        <v>0</v>
      </c>
      <c r="AO18" s="76" t="e">
        <f t="shared" ref="AO18:AO23" si="71">(AJ18+BH18)/AN18</f>
        <v>#DIV/0!</v>
      </c>
      <c r="AP18" s="2"/>
      <c r="AR18" s="107">
        <v>1700</v>
      </c>
      <c r="AS18" s="107">
        <v>2200</v>
      </c>
      <c r="AT18" s="107">
        <v>2200</v>
      </c>
      <c r="AU18" s="107">
        <v>1400</v>
      </c>
      <c r="AV18" s="107"/>
      <c r="AW18" s="77" t="s">
        <v>6</v>
      </c>
      <c r="AX18" s="48">
        <f t="shared" ref="AX18:AX23" si="72">B18</f>
        <v>8</v>
      </c>
      <c r="AY18" s="57">
        <f t="shared" ref="AY18:AY24" si="73">C18</f>
        <v>254</v>
      </c>
      <c r="AZ18" s="54">
        <v>22</v>
      </c>
      <c r="BA18" s="7">
        <f t="shared" si="55"/>
        <v>0</v>
      </c>
      <c r="BB18" s="54">
        <v>10</v>
      </c>
      <c r="BC18" s="7">
        <f t="shared" si="56"/>
        <v>0</v>
      </c>
      <c r="BD18" s="54">
        <v>6</v>
      </c>
      <c r="BE18" s="6">
        <f t="shared" si="57"/>
        <v>0</v>
      </c>
      <c r="BF18" s="54"/>
      <c r="BG18" s="6">
        <f t="shared" si="58"/>
        <v>0</v>
      </c>
      <c r="BH18" s="6">
        <f t="shared" ref="BH18:BI24" si="74">L18</f>
        <v>732200</v>
      </c>
      <c r="BI18" s="6">
        <f t="shared" si="74"/>
        <v>2882.6771653543306</v>
      </c>
      <c r="BJ18" s="6">
        <f t="shared" ref="BJ18:BK24" si="75">AJ18</f>
        <v>411800</v>
      </c>
      <c r="BK18" s="7">
        <f t="shared" si="75"/>
        <v>1621.259842519685</v>
      </c>
      <c r="BL18" s="101">
        <f t="shared" ref="BL18:BM23" si="76">BH18+BJ18</f>
        <v>1144000</v>
      </c>
      <c r="BM18" s="90">
        <f t="shared" si="76"/>
        <v>4503.9370078740158</v>
      </c>
      <c r="BN18" s="90"/>
      <c r="BO18" s="76" t="e">
        <f t="shared" ref="BO18:BO24" si="77">Q18+AO18</f>
        <v>#DIV/0!</v>
      </c>
      <c r="BP18" s="2"/>
      <c r="BR18" s="55"/>
      <c r="BS18" s="55"/>
      <c r="BT18" s="55"/>
      <c r="BU18" s="55"/>
      <c r="BV18" s="173" t="s">
        <v>6</v>
      </c>
      <c r="BW18" s="190">
        <f t="shared" ref="BW18:BW23" si="78">AX18</f>
        <v>8</v>
      </c>
      <c r="BX18" s="119">
        <v>161</v>
      </c>
      <c r="BY18" s="178">
        <v>484800</v>
      </c>
      <c r="BZ18" s="178">
        <f t="shared" si="59"/>
        <v>3011.1801242236024</v>
      </c>
      <c r="CA18" s="178">
        <v>249550</v>
      </c>
      <c r="CB18" s="179">
        <f t="shared" si="60"/>
        <v>1550</v>
      </c>
      <c r="CC18" s="179">
        <v>13200</v>
      </c>
      <c r="CD18" s="179"/>
      <c r="CE18" s="180">
        <f t="shared" si="61"/>
        <v>747550</v>
      </c>
      <c r="CF18" s="181">
        <f t="shared" ref="CF18:CF23" si="79">CE18/BX18</f>
        <v>4643.1677018633536</v>
      </c>
      <c r="CG18" s="291"/>
      <c r="CH18" s="182" t="e">
        <f t="shared" ref="CH18:CH24" si="80">CE18/CG18</f>
        <v>#DIV/0!</v>
      </c>
      <c r="CJ18" s="326">
        <v>19.8</v>
      </c>
      <c r="CK18" s="326">
        <v>22.7</v>
      </c>
      <c r="CL18" s="602">
        <v>2</v>
      </c>
      <c r="CM18" s="602">
        <v>2</v>
      </c>
      <c r="CN18" s="602">
        <v>2</v>
      </c>
      <c r="CO18" s="356">
        <f t="shared" ref="CO18:CO23" si="81">SUM(CL18:CN18)/3</f>
        <v>2</v>
      </c>
      <c r="CQ18" s="42" t="s">
        <v>181</v>
      </c>
      <c r="CS18" s="1">
        <v>4</v>
      </c>
      <c r="CX18" s="326">
        <v>17.7</v>
      </c>
      <c r="CY18" s="326">
        <v>23.9</v>
      </c>
      <c r="CZ18" s="579">
        <v>4</v>
      </c>
      <c r="DA18" s="579">
        <v>4</v>
      </c>
      <c r="DB18" s="579">
        <v>4</v>
      </c>
      <c r="DC18" s="356">
        <f t="shared" ref="DC18:DC23" si="82">SUM(CZ18:DB18)/3</f>
        <v>4</v>
      </c>
      <c r="DE18" s="42" t="s">
        <v>181</v>
      </c>
      <c r="DG18" s="1">
        <v>4</v>
      </c>
    </row>
    <row r="19" spans="1:115" ht="23.5" customHeight="1">
      <c r="A19" s="77" t="s">
        <v>7</v>
      </c>
      <c r="B19" s="68">
        <v>9</v>
      </c>
      <c r="C19" s="57">
        <f t="shared" si="43"/>
        <v>252</v>
      </c>
      <c r="D19" s="54">
        <v>150</v>
      </c>
      <c r="E19" s="7">
        <f t="shared" si="44"/>
        <v>495000</v>
      </c>
      <c r="F19" s="54">
        <v>10</v>
      </c>
      <c r="G19" s="7">
        <f t="shared" si="45"/>
        <v>38000</v>
      </c>
      <c r="H19" s="54">
        <v>2</v>
      </c>
      <c r="I19" s="6">
        <f t="shared" si="46"/>
        <v>9600</v>
      </c>
      <c r="J19" s="54">
        <v>90</v>
      </c>
      <c r="K19" s="6">
        <f t="shared" si="47"/>
        <v>180000</v>
      </c>
      <c r="L19" s="6">
        <f t="shared" si="62"/>
        <v>722600</v>
      </c>
      <c r="M19" s="6">
        <f t="shared" si="63"/>
        <v>2867.4603174603176</v>
      </c>
      <c r="N19" s="70" t="s">
        <v>96</v>
      </c>
      <c r="O19" s="54">
        <v>150</v>
      </c>
      <c r="P19" s="54"/>
      <c r="Q19" s="76" t="e">
        <f t="shared" si="64"/>
        <v>#DIV/0!</v>
      </c>
      <c r="R19" s="2"/>
      <c r="T19" s="107">
        <v>3300</v>
      </c>
      <c r="U19" s="107">
        <v>3800</v>
      </c>
      <c r="V19" s="107">
        <v>4800</v>
      </c>
      <c r="W19" s="107">
        <v>2000</v>
      </c>
      <c r="X19" s="107"/>
      <c r="Y19" s="77" t="s">
        <v>7</v>
      </c>
      <c r="Z19" s="48">
        <f t="shared" si="48"/>
        <v>9</v>
      </c>
      <c r="AA19" s="57">
        <f t="shared" si="49"/>
        <v>252</v>
      </c>
      <c r="AB19" s="7">
        <f t="shared" si="50"/>
        <v>150</v>
      </c>
      <c r="AC19" s="7">
        <f t="shared" si="51"/>
        <v>255000</v>
      </c>
      <c r="AD19" s="7">
        <f t="shared" si="65"/>
        <v>10</v>
      </c>
      <c r="AE19" s="7">
        <f t="shared" si="52"/>
        <v>22000</v>
      </c>
      <c r="AF19" s="7">
        <f t="shared" si="66"/>
        <v>2</v>
      </c>
      <c r="AG19" s="7">
        <f t="shared" si="53"/>
        <v>4400</v>
      </c>
      <c r="AH19" s="7">
        <f t="shared" si="67"/>
        <v>90</v>
      </c>
      <c r="AI19" s="7">
        <f t="shared" si="54"/>
        <v>126000</v>
      </c>
      <c r="AJ19" s="7">
        <f t="shared" si="68"/>
        <v>407400</v>
      </c>
      <c r="AK19" s="6">
        <f t="shared" si="69"/>
        <v>1616.6666666666667</v>
      </c>
      <c r="AL19" s="70" t="str">
        <f t="shared" si="70"/>
        <v>ON2</v>
      </c>
      <c r="AM19" s="7">
        <f t="shared" si="70"/>
        <v>150</v>
      </c>
      <c r="AN19" s="6">
        <f t="shared" si="70"/>
        <v>0</v>
      </c>
      <c r="AO19" s="76" t="e">
        <f t="shared" si="71"/>
        <v>#DIV/0!</v>
      </c>
      <c r="AP19" s="2"/>
      <c r="AR19" s="107">
        <v>1700</v>
      </c>
      <c r="AS19" s="107">
        <v>2200</v>
      </c>
      <c r="AT19" s="107">
        <v>2200</v>
      </c>
      <c r="AU19" s="107">
        <v>1400</v>
      </c>
      <c r="AV19" s="107"/>
      <c r="AW19" s="77" t="s">
        <v>7</v>
      </c>
      <c r="AX19" s="48">
        <f t="shared" si="72"/>
        <v>9</v>
      </c>
      <c r="AY19" s="57">
        <f t="shared" si="73"/>
        <v>252</v>
      </c>
      <c r="AZ19" s="54">
        <v>22</v>
      </c>
      <c r="BA19" s="7">
        <f t="shared" si="55"/>
        <v>0</v>
      </c>
      <c r="BB19" s="54">
        <v>10</v>
      </c>
      <c r="BC19" s="7">
        <f t="shared" si="56"/>
        <v>0</v>
      </c>
      <c r="BD19" s="54">
        <v>6</v>
      </c>
      <c r="BE19" s="6">
        <f t="shared" si="57"/>
        <v>0</v>
      </c>
      <c r="BF19" s="54"/>
      <c r="BG19" s="6">
        <f t="shared" si="58"/>
        <v>0</v>
      </c>
      <c r="BH19" s="6">
        <f t="shared" si="74"/>
        <v>722600</v>
      </c>
      <c r="BI19" s="6">
        <f t="shared" si="74"/>
        <v>2867.4603174603176</v>
      </c>
      <c r="BJ19" s="6">
        <f t="shared" si="75"/>
        <v>407400</v>
      </c>
      <c r="BK19" s="7">
        <f t="shared" si="75"/>
        <v>1616.6666666666667</v>
      </c>
      <c r="BL19" s="101">
        <f t="shared" si="76"/>
        <v>1130000</v>
      </c>
      <c r="BM19" s="90">
        <f t="shared" si="76"/>
        <v>4484.1269841269841</v>
      </c>
      <c r="BN19" s="90"/>
      <c r="BO19" s="76" t="e">
        <f t="shared" si="77"/>
        <v>#DIV/0!</v>
      </c>
      <c r="BP19" s="2"/>
      <c r="BR19" s="55"/>
      <c r="BS19" s="55"/>
      <c r="BT19" s="55"/>
      <c r="BU19" s="55"/>
      <c r="BV19" s="173" t="s">
        <v>7</v>
      </c>
      <c r="BW19" s="190">
        <f t="shared" si="78"/>
        <v>9</v>
      </c>
      <c r="BX19" s="119">
        <v>233</v>
      </c>
      <c r="BY19" s="178">
        <v>694450</v>
      </c>
      <c r="BZ19" s="178">
        <f t="shared" si="59"/>
        <v>2980.472103004292</v>
      </c>
      <c r="CA19" s="178">
        <v>379450</v>
      </c>
      <c r="CB19" s="179">
        <f t="shared" si="60"/>
        <v>1628.5407725321888</v>
      </c>
      <c r="CC19" s="179">
        <v>28050</v>
      </c>
      <c r="CD19" s="179"/>
      <c r="CE19" s="180">
        <f t="shared" si="61"/>
        <v>1101950</v>
      </c>
      <c r="CF19" s="181">
        <f t="shared" si="79"/>
        <v>4729.3991416309009</v>
      </c>
      <c r="CG19" s="291"/>
      <c r="CH19" s="182" t="e">
        <f t="shared" si="80"/>
        <v>#DIV/0!</v>
      </c>
      <c r="CJ19" s="326">
        <v>18.600000000000001</v>
      </c>
      <c r="CK19" s="326">
        <v>25.3</v>
      </c>
      <c r="CL19" s="602">
        <v>2</v>
      </c>
      <c r="CM19" s="556">
        <v>1</v>
      </c>
      <c r="CN19" s="556">
        <v>1</v>
      </c>
      <c r="CO19" s="356">
        <f t="shared" si="81"/>
        <v>1.3333333333333333</v>
      </c>
      <c r="CQ19" s="42" t="s">
        <v>185</v>
      </c>
      <c r="CS19" s="1">
        <v>3</v>
      </c>
      <c r="CX19" s="326">
        <v>18.2</v>
      </c>
      <c r="CY19" s="326">
        <v>24.8</v>
      </c>
      <c r="CZ19" s="579">
        <v>4</v>
      </c>
      <c r="DA19" s="579">
        <v>4</v>
      </c>
      <c r="DB19" s="579">
        <v>4</v>
      </c>
      <c r="DC19" s="356">
        <f t="shared" si="82"/>
        <v>4</v>
      </c>
      <c r="DE19" s="42" t="s">
        <v>185</v>
      </c>
      <c r="DG19" s="1">
        <v>3</v>
      </c>
    </row>
    <row r="20" spans="1:115" ht="23.5" customHeight="1">
      <c r="A20" s="77" t="s">
        <v>8</v>
      </c>
      <c r="B20" s="68">
        <v>10</v>
      </c>
      <c r="C20" s="57">
        <f t="shared" si="43"/>
        <v>252</v>
      </c>
      <c r="D20" s="54">
        <v>150</v>
      </c>
      <c r="E20" s="7">
        <f t="shared" si="44"/>
        <v>495000</v>
      </c>
      <c r="F20" s="54">
        <v>10</v>
      </c>
      <c r="G20" s="7">
        <f t="shared" si="45"/>
        <v>38000</v>
      </c>
      <c r="H20" s="54">
        <v>2</v>
      </c>
      <c r="I20" s="6">
        <f t="shared" si="46"/>
        <v>9600</v>
      </c>
      <c r="J20" s="54">
        <v>90</v>
      </c>
      <c r="K20" s="6">
        <f t="shared" si="47"/>
        <v>180000</v>
      </c>
      <c r="L20" s="6">
        <f t="shared" si="62"/>
        <v>722600</v>
      </c>
      <c r="M20" s="6">
        <f t="shared" si="63"/>
        <v>2867.4603174603176</v>
      </c>
      <c r="N20" s="70" t="s">
        <v>95</v>
      </c>
      <c r="O20" s="54">
        <v>150</v>
      </c>
      <c r="P20" s="54"/>
      <c r="Q20" s="76" t="e">
        <f t="shared" si="64"/>
        <v>#DIV/0!</v>
      </c>
      <c r="R20" s="2"/>
      <c r="T20" s="107">
        <v>3300</v>
      </c>
      <c r="U20" s="107">
        <v>3800</v>
      </c>
      <c r="V20" s="107">
        <v>4800</v>
      </c>
      <c r="W20" s="107">
        <v>2000</v>
      </c>
      <c r="X20" s="107"/>
      <c r="Y20" s="77" t="s">
        <v>8</v>
      </c>
      <c r="Z20" s="48">
        <f t="shared" si="48"/>
        <v>10</v>
      </c>
      <c r="AA20" s="57">
        <f t="shared" si="49"/>
        <v>252</v>
      </c>
      <c r="AB20" s="7">
        <f t="shared" si="50"/>
        <v>150</v>
      </c>
      <c r="AC20" s="7">
        <f t="shared" si="51"/>
        <v>255000</v>
      </c>
      <c r="AD20" s="7">
        <f t="shared" si="65"/>
        <v>10</v>
      </c>
      <c r="AE20" s="7">
        <f t="shared" si="52"/>
        <v>22000</v>
      </c>
      <c r="AF20" s="7">
        <f t="shared" si="66"/>
        <v>2</v>
      </c>
      <c r="AG20" s="7">
        <f t="shared" si="53"/>
        <v>4400</v>
      </c>
      <c r="AH20" s="7">
        <f t="shared" si="67"/>
        <v>90</v>
      </c>
      <c r="AI20" s="7">
        <f t="shared" si="54"/>
        <v>126000</v>
      </c>
      <c r="AJ20" s="7">
        <f t="shared" si="68"/>
        <v>407400</v>
      </c>
      <c r="AK20" s="6">
        <f t="shared" si="69"/>
        <v>1616.6666666666667</v>
      </c>
      <c r="AL20" s="70" t="str">
        <f t="shared" si="70"/>
        <v>ON2</v>
      </c>
      <c r="AM20" s="7">
        <f t="shared" si="70"/>
        <v>150</v>
      </c>
      <c r="AN20" s="6">
        <f t="shared" si="70"/>
        <v>0</v>
      </c>
      <c r="AO20" s="76" t="e">
        <f t="shared" si="71"/>
        <v>#DIV/0!</v>
      </c>
      <c r="AP20" s="2"/>
      <c r="AR20" s="107">
        <v>1700</v>
      </c>
      <c r="AS20" s="107">
        <v>2200</v>
      </c>
      <c r="AT20" s="107">
        <v>2200</v>
      </c>
      <c r="AU20" s="107">
        <v>1400</v>
      </c>
      <c r="AV20" s="107"/>
      <c r="AW20" s="77" t="s">
        <v>8</v>
      </c>
      <c r="AX20" s="48">
        <f t="shared" si="72"/>
        <v>10</v>
      </c>
      <c r="AY20" s="57">
        <f t="shared" si="73"/>
        <v>252</v>
      </c>
      <c r="AZ20" s="54">
        <v>10</v>
      </c>
      <c r="BA20" s="7">
        <f t="shared" si="55"/>
        <v>0</v>
      </c>
      <c r="BB20" s="54">
        <v>24</v>
      </c>
      <c r="BC20" s="7">
        <f t="shared" si="56"/>
        <v>0</v>
      </c>
      <c r="BD20" s="54">
        <v>12</v>
      </c>
      <c r="BE20" s="6">
        <f t="shared" si="57"/>
        <v>0</v>
      </c>
      <c r="BF20" s="54"/>
      <c r="BG20" s="6">
        <f t="shared" si="58"/>
        <v>0</v>
      </c>
      <c r="BH20" s="6">
        <f t="shared" si="74"/>
        <v>722600</v>
      </c>
      <c r="BI20" s="6">
        <f t="shared" si="74"/>
        <v>2867.4603174603176</v>
      </c>
      <c r="BJ20" s="6">
        <f t="shared" si="75"/>
        <v>407400</v>
      </c>
      <c r="BK20" s="7">
        <f t="shared" si="75"/>
        <v>1616.6666666666667</v>
      </c>
      <c r="BL20" s="101">
        <f t="shared" si="76"/>
        <v>1130000</v>
      </c>
      <c r="BM20" s="90">
        <f t="shared" si="76"/>
        <v>4484.1269841269841</v>
      </c>
      <c r="BN20" s="90"/>
      <c r="BO20" s="76" t="e">
        <f t="shared" si="77"/>
        <v>#DIV/0!</v>
      </c>
      <c r="BP20" s="2"/>
      <c r="BR20" s="55"/>
      <c r="BS20" s="55"/>
      <c r="BT20" s="55"/>
      <c r="BU20" s="55"/>
      <c r="BV20" s="173" t="s">
        <v>8</v>
      </c>
      <c r="BW20" s="190">
        <f t="shared" si="78"/>
        <v>10</v>
      </c>
      <c r="BX20" s="119">
        <v>292</v>
      </c>
      <c r="BY20" s="178">
        <v>817300</v>
      </c>
      <c r="BZ20" s="178">
        <f t="shared" si="59"/>
        <v>2798.972602739726</v>
      </c>
      <c r="CA20" s="178">
        <v>472500</v>
      </c>
      <c r="CB20" s="179">
        <f t="shared" si="60"/>
        <v>1618.1506849315069</v>
      </c>
      <c r="CC20" s="179">
        <v>5500</v>
      </c>
      <c r="CD20" s="179"/>
      <c r="CE20" s="180">
        <f t="shared" si="61"/>
        <v>1295300</v>
      </c>
      <c r="CF20" s="181">
        <f t="shared" si="79"/>
        <v>4435.9589041095887</v>
      </c>
      <c r="CG20" s="291"/>
      <c r="CH20" s="182" t="e">
        <f t="shared" si="80"/>
        <v>#DIV/0!</v>
      </c>
      <c r="CJ20" s="326">
        <v>19</v>
      </c>
      <c r="CK20" s="326">
        <v>27.2</v>
      </c>
      <c r="CL20" s="578">
        <v>5</v>
      </c>
      <c r="CM20" s="578">
        <v>5</v>
      </c>
      <c r="CN20" s="579">
        <v>3</v>
      </c>
      <c r="CO20" s="356">
        <f t="shared" si="81"/>
        <v>4.333333333333333</v>
      </c>
      <c r="CQ20" s="42" t="s">
        <v>177</v>
      </c>
      <c r="CS20" s="1">
        <v>2</v>
      </c>
      <c r="CX20" s="326">
        <v>18</v>
      </c>
      <c r="CY20" s="326">
        <v>27.4</v>
      </c>
      <c r="CZ20" s="578">
        <v>5</v>
      </c>
      <c r="DA20" s="578">
        <v>5</v>
      </c>
      <c r="DB20" s="579">
        <v>4</v>
      </c>
      <c r="DC20" s="356">
        <f t="shared" si="82"/>
        <v>4.666666666666667</v>
      </c>
      <c r="DE20" s="42" t="s">
        <v>177</v>
      </c>
      <c r="DG20" s="1">
        <v>2</v>
      </c>
    </row>
    <row r="21" spans="1:115" ht="23.5" customHeight="1">
      <c r="A21" s="77" t="s">
        <v>9</v>
      </c>
      <c r="B21" s="68">
        <v>11</v>
      </c>
      <c r="C21" s="57">
        <f t="shared" si="43"/>
        <v>252</v>
      </c>
      <c r="D21" s="54">
        <v>150</v>
      </c>
      <c r="E21" s="7">
        <f t="shared" si="44"/>
        <v>495000</v>
      </c>
      <c r="F21" s="54">
        <v>10</v>
      </c>
      <c r="G21" s="7">
        <f t="shared" si="45"/>
        <v>38000</v>
      </c>
      <c r="H21" s="54">
        <v>2</v>
      </c>
      <c r="I21" s="6">
        <f t="shared" si="46"/>
        <v>9600</v>
      </c>
      <c r="J21" s="54">
        <v>90</v>
      </c>
      <c r="K21" s="6">
        <f t="shared" si="47"/>
        <v>180000</v>
      </c>
      <c r="L21" s="6">
        <f t="shared" si="62"/>
        <v>722600</v>
      </c>
      <c r="M21" s="6">
        <f t="shared" si="63"/>
        <v>2867.4603174603176</v>
      </c>
      <c r="N21" s="70" t="s">
        <v>95</v>
      </c>
      <c r="O21" s="54">
        <v>150</v>
      </c>
      <c r="P21" s="54"/>
      <c r="Q21" s="76" t="e">
        <f t="shared" si="64"/>
        <v>#DIV/0!</v>
      </c>
      <c r="R21" s="2"/>
      <c r="T21" s="107">
        <v>3300</v>
      </c>
      <c r="U21" s="107">
        <v>3800</v>
      </c>
      <c r="V21" s="107">
        <v>4800</v>
      </c>
      <c r="W21" s="107">
        <v>2000</v>
      </c>
      <c r="X21" s="107"/>
      <c r="Y21" s="77" t="s">
        <v>9</v>
      </c>
      <c r="Z21" s="48">
        <f t="shared" si="48"/>
        <v>11</v>
      </c>
      <c r="AA21" s="57">
        <f t="shared" si="49"/>
        <v>252</v>
      </c>
      <c r="AB21" s="7">
        <f t="shared" si="50"/>
        <v>150</v>
      </c>
      <c r="AC21" s="7">
        <f t="shared" si="51"/>
        <v>255000</v>
      </c>
      <c r="AD21" s="7">
        <f t="shared" si="65"/>
        <v>10</v>
      </c>
      <c r="AE21" s="7">
        <f t="shared" si="52"/>
        <v>22000</v>
      </c>
      <c r="AF21" s="7">
        <f t="shared" si="66"/>
        <v>2</v>
      </c>
      <c r="AG21" s="7">
        <f t="shared" si="53"/>
        <v>4400</v>
      </c>
      <c r="AH21" s="7">
        <f t="shared" si="67"/>
        <v>90</v>
      </c>
      <c r="AI21" s="7">
        <f t="shared" si="54"/>
        <v>126000</v>
      </c>
      <c r="AJ21" s="7">
        <f t="shared" si="68"/>
        <v>407400</v>
      </c>
      <c r="AK21" s="6">
        <f t="shared" si="69"/>
        <v>1616.6666666666667</v>
      </c>
      <c r="AL21" s="70" t="str">
        <f t="shared" si="70"/>
        <v>ON2</v>
      </c>
      <c r="AM21" s="7">
        <f t="shared" si="70"/>
        <v>150</v>
      </c>
      <c r="AN21" s="6">
        <f t="shared" si="70"/>
        <v>0</v>
      </c>
      <c r="AO21" s="76" t="e">
        <f t="shared" si="71"/>
        <v>#DIV/0!</v>
      </c>
      <c r="AP21" s="2"/>
      <c r="AR21" s="107">
        <v>1700</v>
      </c>
      <c r="AS21" s="107">
        <v>2200</v>
      </c>
      <c r="AT21" s="107">
        <v>2200</v>
      </c>
      <c r="AU21" s="107">
        <v>1400</v>
      </c>
      <c r="AV21" s="107"/>
      <c r="AW21" s="77" t="s">
        <v>9</v>
      </c>
      <c r="AX21" s="48">
        <f t="shared" si="72"/>
        <v>11</v>
      </c>
      <c r="AY21" s="57">
        <f t="shared" si="73"/>
        <v>252</v>
      </c>
      <c r="AZ21" s="54">
        <v>10</v>
      </c>
      <c r="BA21" s="7">
        <f t="shared" si="55"/>
        <v>0</v>
      </c>
      <c r="BB21" s="54">
        <v>24</v>
      </c>
      <c r="BC21" s="7">
        <f t="shared" si="56"/>
        <v>0</v>
      </c>
      <c r="BD21" s="54">
        <v>12</v>
      </c>
      <c r="BE21" s="6">
        <f t="shared" si="57"/>
        <v>0</v>
      </c>
      <c r="BF21" s="54"/>
      <c r="BG21" s="6">
        <f t="shared" si="58"/>
        <v>0</v>
      </c>
      <c r="BH21" s="6">
        <f t="shared" si="74"/>
        <v>722600</v>
      </c>
      <c r="BI21" s="6">
        <f t="shared" si="74"/>
        <v>2867.4603174603176</v>
      </c>
      <c r="BJ21" s="6">
        <f t="shared" si="75"/>
        <v>407400</v>
      </c>
      <c r="BK21" s="7">
        <f t="shared" si="75"/>
        <v>1616.6666666666667</v>
      </c>
      <c r="BL21" s="101">
        <f t="shared" si="76"/>
        <v>1130000</v>
      </c>
      <c r="BM21" s="90">
        <f t="shared" si="76"/>
        <v>4484.1269841269841</v>
      </c>
      <c r="BN21" s="90"/>
      <c r="BO21" s="76" t="e">
        <f t="shared" si="77"/>
        <v>#DIV/0!</v>
      </c>
      <c r="BP21" s="2"/>
      <c r="BR21" s="55"/>
      <c r="BS21" s="55"/>
      <c r="BT21" s="55"/>
      <c r="BU21" s="55"/>
      <c r="BV21" s="173" t="s">
        <v>9</v>
      </c>
      <c r="BW21" s="190">
        <f t="shared" si="78"/>
        <v>11</v>
      </c>
      <c r="BX21" s="119">
        <v>303</v>
      </c>
      <c r="BY21" s="178">
        <v>893900</v>
      </c>
      <c r="BZ21" s="178">
        <f t="shared" si="59"/>
        <v>2950.1650165016504</v>
      </c>
      <c r="CA21" s="178">
        <v>509800</v>
      </c>
      <c r="CB21" s="179">
        <f t="shared" si="60"/>
        <v>1682.5082508250825</v>
      </c>
      <c r="CC21" s="179">
        <v>15400</v>
      </c>
      <c r="CD21" s="179"/>
      <c r="CE21" s="180">
        <f t="shared" si="61"/>
        <v>1419100</v>
      </c>
      <c r="CF21" s="181">
        <f t="shared" si="79"/>
        <v>4683.4983498349839</v>
      </c>
      <c r="CG21" s="291"/>
      <c r="CH21" s="182" t="e">
        <f t="shared" si="80"/>
        <v>#DIV/0!</v>
      </c>
      <c r="CJ21" s="326">
        <v>18.100000000000001</v>
      </c>
      <c r="CK21" s="326">
        <v>25.9</v>
      </c>
      <c r="CL21" s="578">
        <v>5</v>
      </c>
      <c r="CM21" s="579">
        <v>3</v>
      </c>
      <c r="CN21" s="579">
        <v>3</v>
      </c>
      <c r="CO21" s="356">
        <f t="shared" si="81"/>
        <v>3.6666666666666665</v>
      </c>
      <c r="CQ21" s="42" t="s">
        <v>178</v>
      </c>
      <c r="CS21" s="1">
        <v>1</v>
      </c>
      <c r="CX21" s="326">
        <v>18.399999999999999</v>
      </c>
      <c r="CY21" s="326">
        <v>25.2</v>
      </c>
      <c r="CZ21" s="579">
        <v>3</v>
      </c>
      <c r="DA21" s="556">
        <v>1</v>
      </c>
      <c r="DB21" s="556">
        <v>1</v>
      </c>
      <c r="DC21" s="356">
        <f t="shared" si="82"/>
        <v>1.6666666666666667</v>
      </c>
      <c r="DE21" s="42" t="s">
        <v>178</v>
      </c>
      <c r="DG21" s="1">
        <v>1</v>
      </c>
    </row>
    <row r="22" spans="1:115" ht="23.5" customHeight="1">
      <c r="A22" s="77" t="s">
        <v>10</v>
      </c>
      <c r="B22" s="68">
        <v>12</v>
      </c>
      <c r="C22" s="57">
        <f t="shared" si="43"/>
        <v>372</v>
      </c>
      <c r="D22" s="54">
        <v>220</v>
      </c>
      <c r="E22" s="7">
        <f t="shared" si="44"/>
        <v>726000</v>
      </c>
      <c r="F22" s="54">
        <v>10</v>
      </c>
      <c r="G22" s="7">
        <f t="shared" si="45"/>
        <v>38000</v>
      </c>
      <c r="H22" s="54">
        <v>2</v>
      </c>
      <c r="I22" s="6">
        <f t="shared" si="46"/>
        <v>9600</v>
      </c>
      <c r="J22" s="54">
        <v>140</v>
      </c>
      <c r="K22" s="6">
        <f t="shared" si="47"/>
        <v>280000</v>
      </c>
      <c r="L22" s="6">
        <f t="shared" si="62"/>
        <v>1053600</v>
      </c>
      <c r="M22" s="6">
        <f t="shared" si="63"/>
        <v>2832.2580645161293</v>
      </c>
      <c r="N22" s="70" t="s">
        <v>94</v>
      </c>
      <c r="O22" s="54">
        <v>160</v>
      </c>
      <c r="P22" s="54"/>
      <c r="Q22" s="76" t="e">
        <f t="shared" si="64"/>
        <v>#DIV/0!</v>
      </c>
      <c r="R22" s="2"/>
      <c r="T22" s="107">
        <v>3300</v>
      </c>
      <c r="U22" s="107">
        <v>3800</v>
      </c>
      <c r="V22" s="107">
        <v>4800</v>
      </c>
      <c r="W22" s="107">
        <v>2000</v>
      </c>
      <c r="X22" s="107"/>
      <c r="Y22" s="77" t="s">
        <v>10</v>
      </c>
      <c r="Z22" s="48">
        <f t="shared" si="48"/>
        <v>12</v>
      </c>
      <c r="AA22" s="57">
        <f t="shared" si="49"/>
        <v>372</v>
      </c>
      <c r="AB22" s="7">
        <f t="shared" si="50"/>
        <v>220</v>
      </c>
      <c r="AC22" s="7">
        <f t="shared" si="51"/>
        <v>374000</v>
      </c>
      <c r="AD22" s="7">
        <f t="shared" si="65"/>
        <v>10</v>
      </c>
      <c r="AE22" s="7">
        <f t="shared" si="52"/>
        <v>22000</v>
      </c>
      <c r="AF22" s="7">
        <f t="shared" si="66"/>
        <v>2</v>
      </c>
      <c r="AG22" s="7">
        <f t="shared" si="53"/>
        <v>4400</v>
      </c>
      <c r="AH22" s="7">
        <f t="shared" si="67"/>
        <v>140</v>
      </c>
      <c r="AI22" s="7">
        <f t="shared" si="54"/>
        <v>196000</v>
      </c>
      <c r="AJ22" s="7">
        <f t="shared" si="68"/>
        <v>596400</v>
      </c>
      <c r="AK22" s="6">
        <f t="shared" si="69"/>
        <v>1603.2258064516129</v>
      </c>
      <c r="AL22" s="70" t="str">
        <f t="shared" si="70"/>
        <v>ON1</v>
      </c>
      <c r="AM22" s="7">
        <f t="shared" si="70"/>
        <v>160</v>
      </c>
      <c r="AN22" s="6">
        <f t="shared" si="70"/>
        <v>0</v>
      </c>
      <c r="AO22" s="76" t="e">
        <f t="shared" si="71"/>
        <v>#DIV/0!</v>
      </c>
      <c r="AP22" s="2"/>
      <c r="AR22" s="107">
        <v>1700</v>
      </c>
      <c r="AS22" s="107">
        <v>2200</v>
      </c>
      <c r="AT22" s="107">
        <v>2200</v>
      </c>
      <c r="AU22" s="107">
        <v>1400</v>
      </c>
      <c r="AV22" s="107"/>
      <c r="AW22" s="77" t="s">
        <v>10</v>
      </c>
      <c r="AX22" s="48">
        <f t="shared" si="72"/>
        <v>12</v>
      </c>
      <c r="AY22" s="57">
        <f t="shared" si="73"/>
        <v>372</v>
      </c>
      <c r="AZ22" s="54">
        <v>10</v>
      </c>
      <c r="BA22" s="7">
        <f t="shared" si="55"/>
        <v>0</v>
      </c>
      <c r="BB22" s="54">
        <v>24</v>
      </c>
      <c r="BC22" s="7">
        <f t="shared" si="56"/>
        <v>0</v>
      </c>
      <c r="BD22" s="54">
        <v>12</v>
      </c>
      <c r="BE22" s="6">
        <f t="shared" si="57"/>
        <v>0</v>
      </c>
      <c r="BF22" s="54"/>
      <c r="BG22" s="6">
        <f t="shared" si="58"/>
        <v>0</v>
      </c>
      <c r="BH22" s="6">
        <f t="shared" si="74"/>
        <v>1053600</v>
      </c>
      <c r="BI22" s="6">
        <f t="shared" si="74"/>
        <v>2832.2580645161293</v>
      </c>
      <c r="BJ22" s="6">
        <f t="shared" si="75"/>
        <v>596400</v>
      </c>
      <c r="BK22" s="7">
        <f t="shared" si="75"/>
        <v>1603.2258064516129</v>
      </c>
      <c r="BL22" s="101">
        <f t="shared" si="76"/>
        <v>1650000</v>
      </c>
      <c r="BM22" s="90">
        <f t="shared" si="76"/>
        <v>4435.4838709677424</v>
      </c>
      <c r="BN22" s="90"/>
      <c r="BO22" s="76" t="e">
        <f t="shared" si="77"/>
        <v>#DIV/0!</v>
      </c>
      <c r="BP22" s="2"/>
      <c r="BR22" s="55"/>
      <c r="BS22" s="55"/>
      <c r="BT22" s="55"/>
      <c r="BU22" s="55"/>
      <c r="BV22" s="173" t="s">
        <v>10</v>
      </c>
      <c r="BW22" s="190">
        <f t="shared" si="78"/>
        <v>12</v>
      </c>
      <c r="BX22" s="119">
        <v>402</v>
      </c>
      <c r="BY22" s="178">
        <v>1206750</v>
      </c>
      <c r="BZ22" s="178">
        <f t="shared" si="59"/>
        <v>3001.8656716417909</v>
      </c>
      <c r="CA22" s="178">
        <v>648800</v>
      </c>
      <c r="CB22" s="179">
        <f t="shared" si="60"/>
        <v>1613.9303482587065</v>
      </c>
      <c r="CC22" s="179">
        <v>33000</v>
      </c>
      <c r="CD22" s="179"/>
      <c r="CE22" s="180">
        <f t="shared" si="61"/>
        <v>1888550</v>
      </c>
      <c r="CF22" s="181">
        <f t="shared" si="79"/>
        <v>4697.8855721393038</v>
      </c>
      <c r="CG22" s="291"/>
      <c r="CH22" s="182" t="e">
        <f t="shared" si="80"/>
        <v>#DIV/0!</v>
      </c>
      <c r="CJ22" s="326">
        <v>19.5</v>
      </c>
      <c r="CK22" s="326">
        <v>27.6</v>
      </c>
      <c r="CL22" s="578">
        <v>5</v>
      </c>
      <c r="CM22" s="579">
        <v>3</v>
      </c>
      <c r="CN22" s="579">
        <v>3</v>
      </c>
      <c r="CO22" s="356">
        <f t="shared" si="81"/>
        <v>3.6666666666666665</v>
      </c>
      <c r="CQ22" s="42" t="s">
        <v>183</v>
      </c>
      <c r="CS22" s="1">
        <v>0</v>
      </c>
      <c r="CX22" s="326">
        <v>19.2</v>
      </c>
      <c r="CY22" s="326">
        <v>26.1</v>
      </c>
      <c r="CZ22" s="579">
        <v>3</v>
      </c>
      <c r="DA22" s="578">
        <v>5</v>
      </c>
      <c r="DB22" s="578">
        <v>5</v>
      </c>
      <c r="DC22" s="356">
        <f t="shared" si="82"/>
        <v>4.333333333333333</v>
      </c>
      <c r="DE22" s="42" t="s">
        <v>183</v>
      </c>
      <c r="DG22" s="1">
        <v>0</v>
      </c>
    </row>
    <row r="23" spans="1:115" ht="23.5" customHeight="1" thickBot="1">
      <c r="A23" s="78" t="s">
        <v>11</v>
      </c>
      <c r="B23" s="68">
        <v>13</v>
      </c>
      <c r="C23" s="57">
        <f t="shared" si="43"/>
        <v>550</v>
      </c>
      <c r="D23" s="54">
        <v>300</v>
      </c>
      <c r="E23" s="7">
        <f t="shared" si="44"/>
        <v>990000</v>
      </c>
      <c r="F23" s="54">
        <v>40</v>
      </c>
      <c r="G23" s="7">
        <f t="shared" si="45"/>
        <v>152000</v>
      </c>
      <c r="H23" s="54">
        <v>20</v>
      </c>
      <c r="I23" s="6">
        <f t="shared" si="46"/>
        <v>96000</v>
      </c>
      <c r="J23" s="54">
        <v>190</v>
      </c>
      <c r="K23" s="6">
        <f t="shared" si="47"/>
        <v>380000</v>
      </c>
      <c r="L23" s="6">
        <f t="shared" si="62"/>
        <v>1618000</v>
      </c>
      <c r="M23" s="6">
        <f t="shared" si="63"/>
        <v>2941.818181818182</v>
      </c>
      <c r="N23" s="70" t="s">
        <v>92</v>
      </c>
      <c r="O23" s="54">
        <v>180</v>
      </c>
      <c r="P23" s="54"/>
      <c r="Q23" s="76" t="e">
        <f t="shared" si="64"/>
        <v>#DIV/0!</v>
      </c>
      <c r="R23" s="2"/>
      <c r="T23" s="107">
        <v>3300</v>
      </c>
      <c r="U23" s="107">
        <v>3800</v>
      </c>
      <c r="V23" s="107">
        <v>4800</v>
      </c>
      <c r="W23" s="107">
        <v>2000</v>
      </c>
      <c r="X23" s="107"/>
      <c r="Y23" s="78" t="s">
        <v>11</v>
      </c>
      <c r="Z23" s="48">
        <f t="shared" si="48"/>
        <v>13</v>
      </c>
      <c r="AA23" s="57">
        <f t="shared" si="49"/>
        <v>550</v>
      </c>
      <c r="AB23" s="7">
        <f t="shared" si="50"/>
        <v>300</v>
      </c>
      <c r="AC23" s="7">
        <f t="shared" si="51"/>
        <v>510000</v>
      </c>
      <c r="AD23" s="7">
        <f t="shared" si="65"/>
        <v>40</v>
      </c>
      <c r="AE23" s="7">
        <f t="shared" si="52"/>
        <v>88000</v>
      </c>
      <c r="AF23" s="7">
        <f t="shared" si="66"/>
        <v>20</v>
      </c>
      <c r="AG23" s="7">
        <f t="shared" si="53"/>
        <v>44000</v>
      </c>
      <c r="AH23" s="7">
        <f t="shared" si="67"/>
        <v>190</v>
      </c>
      <c r="AI23" s="7">
        <f t="shared" si="54"/>
        <v>266000</v>
      </c>
      <c r="AJ23" s="7">
        <f t="shared" si="68"/>
        <v>908000</v>
      </c>
      <c r="AK23" s="6">
        <f t="shared" si="69"/>
        <v>1650.909090909091</v>
      </c>
      <c r="AL23" s="70" t="str">
        <f t="shared" si="70"/>
        <v>TOP1</v>
      </c>
      <c r="AM23" s="7">
        <f t="shared" si="70"/>
        <v>180</v>
      </c>
      <c r="AN23" s="6">
        <f t="shared" si="70"/>
        <v>0</v>
      </c>
      <c r="AO23" s="76" t="e">
        <f t="shared" si="71"/>
        <v>#DIV/0!</v>
      </c>
      <c r="AP23" s="2"/>
      <c r="AR23" s="107">
        <v>1700</v>
      </c>
      <c r="AS23" s="107">
        <v>2200</v>
      </c>
      <c r="AT23" s="107">
        <v>2200</v>
      </c>
      <c r="AU23" s="107">
        <v>1400</v>
      </c>
      <c r="AV23" s="107"/>
      <c r="AW23" s="78" t="s">
        <v>11</v>
      </c>
      <c r="AX23" s="48">
        <f t="shared" si="72"/>
        <v>13</v>
      </c>
      <c r="AY23" s="57">
        <f t="shared" si="73"/>
        <v>550</v>
      </c>
      <c r="AZ23" s="54">
        <v>10</v>
      </c>
      <c r="BA23" s="7">
        <f t="shared" si="55"/>
        <v>0</v>
      </c>
      <c r="BB23" s="54">
        <v>28</v>
      </c>
      <c r="BC23" s="7">
        <f t="shared" si="56"/>
        <v>0</v>
      </c>
      <c r="BD23" s="54">
        <v>12</v>
      </c>
      <c r="BE23" s="6">
        <f t="shared" si="57"/>
        <v>0</v>
      </c>
      <c r="BF23" s="54"/>
      <c r="BG23" s="6">
        <f t="shared" si="58"/>
        <v>0</v>
      </c>
      <c r="BH23" s="6">
        <f t="shared" si="74"/>
        <v>1618000</v>
      </c>
      <c r="BI23" s="6">
        <f t="shared" si="74"/>
        <v>2941.818181818182</v>
      </c>
      <c r="BJ23" s="6">
        <f t="shared" si="75"/>
        <v>908000</v>
      </c>
      <c r="BK23" s="7">
        <f t="shared" si="75"/>
        <v>1650.909090909091</v>
      </c>
      <c r="BL23" s="101">
        <f t="shared" si="76"/>
        <v>2526000</v>
      </c>
      <c r="BM23" s="90">
        <f t="shared" si="76"/>
        <v>4592.727272727273</v>
      </c>
      <c r="BN23" s="90"/>
      <c r="BO23" s="76" t="e">
        <f t="shared" si="77"/>
        <v>#DIV/0!</v>
      </c>
      <c r="BP23" s="2"/>
      <c r="BR23" s="55"/>
      <c r="BS23" s="55"/>
      <c r="BT23" s="55"/>
      <c r="BU23" s="55"/>
      <c r="BV23" s="183" t="s">
        <v>11</v>
      </c>
      <c r="BW23" s="190">
        <f t="shared" si="78"/>
        <v>13</v>
      </c>
      <c r="BX23" s="119">
        <v>506</v>
      </c>
      <c r="BY23" s="178">
        <v>1704150</v>
      </c>
      <c r="BZ23" s="178">
        <f t="shared" si="59"/>
        <v>3367.885375494071</v>
      </c>
      <c r="CA23" s="178">
        <v>946300</v>
      </c>
      <c r="CB23" s="179">
        <f t="shared" si="60"/>
        <v>1870.1581027667985</v>
      </c>
      <c r="CC23" s="179">
        <v>15400</v>
      </c>
      <c r="CD23" s="179">
        <v>11880</v>
      </c>
      <c r="CE23" s="180">
        <f>BY23+CA23+CC23+CD23</f>
        <v>2677730</v>
      </c>
      <c r="CF23" s="181">
        <f t="shared" si="79"/>
        <v>5291.95652173913</v>
      </c>
      <c r="CG23" s="291"/>
      <c r="CH23" s="182" t="e">
        <f t="shared" si="80"/>
        <v>#DIV/0!</v>
      </c>
      <c r="CJ23" s="327">
        <v>19.3</v>
      </c>
      <c r="CK23" s="327">
        <v>24.5</v>
      </c>
      <c r="CL23" s="580">
        <v>4</v>
      </c>
      <c r="CM23" s="579">
        <v>4</v>
      </c>
      <c r="CN23" s="579">
        <v>4</v>
      </c>
      <c r="CO23" s="357">
        <f t="shared" si="81"/>
        <v>4</v>
      </c>
      <c r="CQ23" s="1" t="s">
        <v>186</v>
      </c>
      <c r="CX23" s="327">
        <v>19.600000000000001</v>
      </c>
      <c r="CY23" s="327">
        <v>31.4</v>
      </c>
      <c r="CZ23" s="581">
        <v>5</v>
      </c>
      <c r="DA23" s="578">
        <v>5</v>
      </c>
      <c r="DB23" s="578">
        <v>5</v>
      </c>
      <c r="DC23" s="357">
        <f t="shared" si="82"/>
        <v>5</v>
      </c>
      <c r="DE23" s="1" t="s">
        <v>186</v>
      </c>
    </row>
    <row r="24" spans="1:115" s="368" customFormat="1" ht="33" customHeight="1" thickTop="1" thickBot="1">
      <c r="A24" s="1434" t="s">
        <v>16</v>
      </c>
      <c r="B24" s="1435"/>
      <c r="C24" s="101">
        <f>SUM(C17:C23)</f>
        <v>2382</v>
      </c>
      <c r="D24" s="101">
        <f>SUM(D17:D23)</f>
        <v>1320</v>
      </c>
      <c r="E24" s="101">
        <f t="shared" ref="E24:J24" si="83">SUM(E17:E23)</f>
        <v>4356000</v>
      </c>
      <c r="F24" s="101">
        <f t="shared" si="83"/>
        <v>130</v>
      </c>
      <c r="G24" s="101">
        <f t="shared" si="83"/>
        <v>494000</v>
      </c>
      <c r="H24" s="101">
        <f t="shared" si="83"/>
        <v>52</v>
      </c>
      <c r="I24" s="101">
        <f t="shared" si="83"/>
        <v>249600</v>
      </c>
      <c r="J24" s="101">
        <f t="shared" si="83"/>
        <v>880</v>
      </c>
      <c r="K24" s="101">
        <f>SUM(K17:K23)</f>
        <v>1760000</v>
      </c>
      <c r="L24" s="101">
        <f>SUM(L17:L23)</f>
        <v>6859600</v>
      </c>
      <c r="M24" s="101">
        <f>L24/C24</f>
        <v>2879.7649034424853</v>
      </c>
      <c r="N24" s="365"/>
      <c r="O24" s="101">
        <f>SUM(O17:O23)</f>
        <v>1110</v>
      </c>
      <c r="P24" s="101">
        <f>SUM(P17:P23)</f>
        <v>0</v>
      </c>
      <c r="Q24" s="366" t="e">
        <f t="shared" si="64"/>
        <v>#DIV/0!</v>
      </c>
      <c r="R24" s="367"/>
      <c r="T24" s="368" t="s">
        <v>48</v>
      </c>
      <c r="U24" s="367" t="e">
        <f>C24/W24</f>
        <v>#DIV/0!</v>
      </c>
      <c r="V24" s="369" t="s">
        <v>49</v>
      </c>
      <c r="W24" s="370">
        <v>0</v>
      </c>
      <c r="Y24" s="1434" t="s">
        <v>16</v>
      </c>
      <c r="Z24" s="1435"/>
      <c r="AA24" s="371">
        <f>SUM(AA17:AA23)</f>
        <v>2382</v>
      </c>
      <c r="AB24" s="371">
        <f>SUM(AB17:AB23)</f>
        <v>1320</v>
      </c>
      <c r="AC24" s="371">
        <f t="shared" ref="AC24:AH24" si="84">SUM(AC17:AC23)</f>
        <v>2244000</v>
      </c>
      <c r="AD24" s="371">
        <f t="shared" si="84"/>
        <v>130</v>
      </c>
      <c r="AE24" s="371">
        <f t="shared" si="84"/>
        <v>286000</v>
      </c>
      <c r="AF24" s="371">
        <f t="shared" si="84"/>
        <v>52</v>
      </c>
      <c r="AG24" s="371">
        <f t="shared" si="84"/>
        <v>114400</v>
      </c>
      <c r="AH24" s="371">
        <f t="shared" si="84"/>
        <v>880</v>
      </c>
      <c r="AI24" s="371">
        <f>SUM(AI17:AI23)</f>
        <v>1232000</v>
      </c>
      <c r="AJ24" s="371">
        <f>SUM(AJ17:AJ23)</f>
        <v>3876400</v>
      </c>
      <c r="AK24" s="101">
        <f>AJ24/AA24</f>
        <v>1627.3719563392108</v>
      </c>
      <c r="AL24" s="365"/>
      <c r="AM24" s="101">
        <f>SUM(AM17:AM23)</f>
        <v>1110</v>
      </c>
      <c r="AN24" s="101">
        <f>SUM(AN17:AN23)</f>
        <v>0</v>
      </c>
      <c r="AO24" s="366" t="e">
        <f>(AJ24+BH24)/AN24</f>
        <v>#DIV/0!</v>
      </c>
      <c r="AP24" s="367"/>
      <c r="AR24" s="368" t="s">
        <v>48</v>
      </c>
      <c r="AS24" s="367" t="e">
        <f>AA24/AU24</f>
        <v>#DIV/0!</v>
      </c>
      <c r="AT24" s="369" t="s">
        <v>49</v>
      </c>
      <c r="AU24" s="368">
        <f>W24</f>
        <v>0</v>
      </c>
      <c r="AW24" s="1434" t="s">
        <v>16</v>
      </c>
      <c r="AX24" s="1435"/>
      <c r="AY24" s="371">
        <f t="shared" si="73"/>
        <v>2382</v>
      </c>
      <c r="AZ24" s="101">
        <f>SUM(AZ17:AZ23)</f>
        <v>84</v>
      </c>
      <c r="BA24" s="101">
        <f t="shared" ref="BA24:BF24" si="85">SUM(BA17:BA23)</f>
        <v>0</v>
      </c>
      <c r="BB24" s="101">
        <f t="shared" si="85"/>
        <v>120</v>
      </c>
      <c r="BC24" s="101">
        <f t="shared" si="85"/>
        <v>0</v>
      </c>
      <c r="BD24" s="101">
        <f t="shared" si="85"/>
        <v>60</v>
      </c>
      <c r="BE24" s="101">
        <f t="shared" si="85"/>
        <v>0</v>
      </c>
      <c r="BF24" s="101">
        <f t="shared" si="85"/>
        <v>0</v>
      </c>
      <c r="BG24" s="101">
        <f>SUM(BG17:BG23)</f>
        <v>0</v>
      </c>
      <c r="BH24" s="372">
        <f t="shared" si="74"/>
        <v>6859600</v>
      </c>
      <c r="BI24" s="372">
        <f t="shared" si="74"/>
        <v>2879.7649034424853</v>
      </c>
      <c r="BJ24" s="372">
        <f t="shared" si="75"/>
        <v>3876400</v>
      </c>
      <c r="BK24" s="373">
        <f t="shared" si="75"/>
        <v>1627.3719563392108</v>
      </c>
      <c r="BL24" s="101">
        <f>SUM(BL17:BL23)</f>
        <v>10736000</v>
      </c>
      <c r="BM24" s="374">
        <f>BI24+BK24</f>
        <v>4507.1368597816963</v>
      </c>
      <c r="BN24" s="375"/>
      <c r="BO24" s="366" t="e">
        <f t="shared" si="77"/>
        <v>#DIV/0!</v>
      </c>
      <c r="BP24" s="367"/>
      <c r="BR24" s="368" t="s">
        <v>48</v>
      </c>
      <c r="BS24" s="367" t="e">
        <f>AY24/BU24</f>
        <v>#DIV/0!</v>
      </c>
      <c r="BT24" s="369" t="s">
        <v>49</v>
      </c>
      <c r="BU24" s="368">
        <f>W24</f>
        <v>0</v>
      </c>
      <c r="BV24" s="1434" t="s">
        <v>16</v>
      </c>
      <c r="BW24" s="1435"/>
      <c r="BX24" s="101">
        <f>SUM(BX17:BX23)</f>
        <v>2143</v>
      </c>
      <c r="BY24" s="101">
        <f>SUM(BY17:BY23)</f>
        <v>6551100</v>
      </c>
      <c r="BZ24" s="101">
        <f t="shared" si="59"/>
        <v>3056.9762015865608</v>
      </c>
      <c r="CA24" s="101">
        <f>SUM(CA17:CA23)</f>
        <v>3588850</v>
      </c>
      <c r="CB24" s="371">
        <f t="shared" si="60"/>
        <v>1674.6850209986001</v>
      </c>
      <c r="CC24" s="371">
        <f>SUM(CC17:CC23)</f>
        <v>124300</v>
      </c>
      <c r="CD24" s="371">
        <f>SUM(CD17:CD23)</f>
        <v>11880</v>
      </c>
      <c r="CE24" s="180">
        <f>BY24+CA24+CC24+CD24</f>
        <v>10276130</v>
      </c>
      <c r="CF24" s="375">
        <f>CE24/BX24</f>
        <v>4795.2076528231455</v>
      </c>
      <c r="CG24" s="538">
        <f>SUM(CG17:CG23)</f>
        <v>0</v>
      </c>
      <c r="CH24" s="366" t="e">
        <f t="shared" si="80"/>
        <v>#DIV/0!</v>
      </c>
      <c r="CI24" s="368">
        <v>7</v>
      </c>
      <c r="CJ24" s="384">
        <f>SUM(CJ17:CJ23)/CI24</f>
        <v>19.428571428571427</v>
      </c>
      <c r="CK24" s="385">
        <f>SUM(CK17:CK23)/CI24</f>
        <v>25.457142857142856</v>
      </c>
      <c r="CL24" s="406">
        <f>SUM(CL17:CL23)/CI24</f>
        <v>3.5714285714285716</v>
      </c>
      <c r="CM24" s="406">
        <f>SUM(CM17:CM23)/CI24</f>
        <v>2.8571428571428572</v>
      </c>
      <c r="CN24" s="406">
        <f>SUM(CN17:CN23)/CI24</f>
        <v>2.5714285714285716</v>
      </c>
      <c r="CO24" s="407">
        <f>SUM(CL24:CN24)/3</f>
        <v>3</v>
      </c>
      <c r="CP24" s="369" t="s">
        <v>193</v>
      </c>
      <c r="CQ24" s="1448">
        <f>CE24/CI24</f>
        <v>1468018.5714285714</v>
      </c>
      <c r="CR24" s="1449"/>
      <c r="CS24" s="1449"/>
      <c r="CT24" s="1449"/>
      <c r="CU24" s="1450"/>
      <c r="CV24" s="368" t="s">
        <v>197</v>
      </c>
      <c r="CW24" s="340">
        <v>7</v>
      </c>
      <c r="CX24" s="386">
        <f>SUM(CX17:CX23)/CW24</f>
        <v>18.300000000000004</v>
      </c>
      <c r="CY24" s="387">
        <f>SUM(CY17:CY23)/CW24</f>
        <v>25.957142857142859</v>
      </c>
      <c r="CZ24" s="403">
        <f>SUM(CZ17:CZ23)/CW24</f>
        <v>4</v>
      </c>
      <c r="DA24" s="403">
        <f>SUM(DA17:DA23)/CW24</f>
        <v>3.8571428571428572</v>
      </c>
      <c r="DB24" s="403">
        <f>SUM(DB17:DB23)/CW24</f>
        <v>3.5714285714285716</v>
      </c>
      <c r="DC24" s="404">
        <f>SUM(CZ24:DB24)/3</f>
        <v>3.8095238095238098</v>
      </c>
      <c r="DD24" s="341" t="s">
        <v>193</v>
      </c>
      <c r="DE24" s="1457">
        <v>1368342.857142857</v>
      </c>
      <c r="DF24" s="1458"/>
      <c r="DG24" s="1458"/>
      <c r="DH24" s="1458"/>
      <c r="DI24" s="1459"/>
      <c r="DJ24" s="368" t="s">
        <v>197</v>
      </c>
      <c r="DK24" s="340"/>
    </row>
    <row r="25" spans="1:115"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3"/>
      <c r="CJ25" s="1420" t="str">
        <f>BV25</f>
        <v>3rd week</v>
      </c>
      <c r="CK25" s="1420"/>
      <c r="CL25" s="1420"/>
      <c r="CM25" s="1420"/>
      <c r="CN25" s="1420"/>
      <c r="CO25" s="1420"/>
      <c r="CX25" s="1420">
        <f>CK25</f>
        <v>0</v>
      </c>
      <c r="CY25" s="1420"/>
      <c r="CZ25" s="1420"/>
      <c r="DA25" s="1420"/>
      <c r="DB25" s="1420"/>
      <c r="DC25" s="1420"/>
    </row>
    <row r="26" spans="1:115"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175" t="s">
        <v>129</v>
      </c>
      <c r="CH26" s="176" t="s">
        <v>128</v>
      </c>
      <c r="CJ26" s="331" t="s">
        <v>172</v>
      </c>
      <c r="CK26" s="332" t="s">
        <v>173</v>
      </c>
      <c r="CL26" s="65" t="s">
        <v>174</v>
      </c>
      <c r="CM26" s="65" t="s">
        <v>175</v>
      </c>
      <c r="CN26" s="65" t="s">
        <v>176</v>
      </c>
      <c r="CO26" s="333" t="s">
        <v>184</v>
      </c>
      <c r="CQ26" s="1" t="s">
        <v>179</v>
      </c>
      <c r="CS26" s="46" t="s">
        <v>182</v>
      </c>
      <c r="CX26" s="331" t="s">
        <v>172</v>
      </c>
      <c r="CY26" s="332" t="s">
        <v>173</v>
      </c>
      <c r="CZ26" s="65" t="s">
        <v>174</v>
      </c>
      <c r="DA26" s="65" t="s">
        <v>175</v>
      </c>
      <c r="DB26" s="65" t="s">
        <v>176</v>
      </c>
      <c r="DC26" s="333" t="s">
        <v>184</v>
      </c>
      <c r="DE26" s="1" t="s">
        <v>179</v>
      </c>
      <c r="DG26" s="46" t="s">
        <v>182</v>
      </c>
    </row>
    <row r="27" spans="1:115" ht="23.5" customHeight="1">
      <c r="A27" s="75" t="s">
        <v>5</v>
      </c>
      <c r="B27" s="68">
        <v>14</v>
      </c>
      <c r="C27" s="57">
        <f t="shared" ref="C27:C33" si="86">D27+F27+H27+J27</f>
        <v>450</v>
      </c>
      <c r="D27" s="54">
        <v>200</v>
      </c>
      <c r="E27" s="7">
        <f t="shared" ref="E27:E33" si="87">D27*T27</f>
        <v>660000</v>
      </c>
      <c r="F27" s="54">
        <v>40</v>
      </c>
      <c r="G27" s="7">
        <f t="shared" ref="G27:G33" si="88">F27*U27</f>
        <v>152000</v>
      </c>
      <c r="H27" s="54">
        <v>20</v>
      </c>
      <c r="I27" s="6">
        <f t="shared" ref="I27:I33" si="89">H27*V27</f>
        <v>96000</v>
      </c>
      <c r="J27" s="54">
        <v>190</v>
      </c>
      <c r="K27" s="6">
        <f t="shared" ref="K27:K33" si="90">J27*W27</f>
        <v>380000</v>
      </c>
      <c r="L27" s="6">
        <f>E27+G27+I27+K27</f>
        <v>1288000</v>
      </c>
      <c r="M27" s="6">
        <f>L27/C27</f>
        <v>2862.2222222222222</v>
      </c>
      <c r="N27" s="70" t="s">
        <v>93</v>
      </c>
      <c r="O27" s="54">
        <v>170</v>
      </c>
      <c r="P27" s="54"/>
      <c r="Q27" s="76" t="e">
        <f>L27/P27</f>
        <v>#DIV/0!</v>
      </c>
      <c r="R27" s="2"/>
      <c r="T27" s="107">
        <v>3300</v>
      </c>
      <c r="U27" s="107">
        <v>3800</v>
      </c>
      <c r="V27" s="107">
        <v>4800</v>
      </c>
      <c r="W27" s="107">
        <v>2000</v>
      </c>
      <c r="X27" s="107"/>
      <c r="Y27" s="75" t="s">
        <v>5</v>
      </c>
      <c r="Z27" s="48">
        <f t="shared" ref="Z27:Z33" si="91">B27</f>
        <v>14</v>
      </c>
      <c r="AA27" s="57">
        <f t="shared" ref="AA27:AA33" si="92">AB27+AD27+AF27+AH27</f>
        <v>450</v>
      </c>
      <c r="AB27" s="7">
        <f t="shared" ref="AB27:AB33" si="93">D27</f>
        <v>200</v>
      </c>
      <c r="AC27" s="7">
        <f t="shared" ref="AC27:AC33" si="94">AB27*AR27</f>
        <v>340000</v>
      </c>
      <c r="AD27" s="7">
        <f>F27</f>
        <v>40</v>
      </c>
      <c r="AE27" s="7">
        <f t="shared" ref="AE27:AE33" si="95">AD27*AS27</f>
        <v>88000</v>
      </c>
      <c r="AF27" s="7">
        <f>H27</f>
        <v>20</v>
      </c>
      <c r="AG27" s="7">
        <f t="shared" ref="AG27:AG33" si="96">AF27*AT27</f>
        <v>44000</v>
      </c>
      <c r="AH27" s="7">
        <f>J27</f>
        <v>190</v>
      </c>
      <c r="AI27" s="7">
        <f t="shared" ref="AI27:AI33" si="97">AH27*AU27</f>
        <v>266000</v>
      </c>
      <c r="AJ27" s="7">
        <f>AC27+AE27+AG27+AI27</f>
        <v>738000</v>
      </c>
      <c r="AK27" s="6">
        <f>AJ27/AA27</f>
        <v>1640</v>
      </c>
      <c r="AL27" s="70" t="str">
        <f>N27</f>
        <v>TOP2</v>
      </c>
      <c r="AM27" s="7">
        <f>O27</f>
        <v>170</v>
      </c>
      <c r="AN27" s="6">
        <f>P27</f>
        <v>0</v>
      </c>
      <c r="AO27" s="76" t="e">
        <f>(AJ27+BH27)/AN27</f>
        <v>#DIV/0!</v>
      </c>
      <c r="AP27" s="2"/>
      <c r="AR27" s="107">
        <v>1700</v>
      </c>
      <c r="AS27" s="107">
        <v>2200</v>
      </c>
      <c r="AT27" s="107">
        <v>2200</v>
      </c>
      <c r="AU27" s="107">
        <v>1400</v>
      </c>
      <c r="AV27" s="107"/>
      <c r="AW27" s="75" t="s">
        <v>5</v>
      </c>
      <c r="AX27" s="48">
        <f>B27</f>
        <v>14</v>
      </c>
      <c r="AY27" s="57">
        <f>C27</f>
        <v>450</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1288000</v>
      </c>
      <c r="BI27" s="6">
        <f>M27</f>
        <v>2862.2222222222222</v>
      </c>
      <c r="BJ27" s="6">
        <f>AJ27</f>
        <v>738000</v>
      </c>
      <c r="BK27" s="7">
        <f>AK27</f>
        <v>1640</v>
      </c>
      <c r="BL27" s="101">
        <f>BH27+BJ27</f>
        <v>2026000</v>
      </c>
      <c r="BM27" s="90">
        <f>BI27+BK27</f>
        <v>4502.2222222222226</v>
      </c>
      <c r="BN27" s="90"/>
      <c r="BO27" s="76" t="e">
        <f>Q27+AO27</f>
        <v>#DIV/0!</v>
      </c>
      <c r="BP27" s="2"/>
      <c r="BR27" s="55"/>
      <c r="BS27" s="55"/>
      <c r="BT27" s="55"/>
      <c r="BU27" s="55"/>
      <c r="BV27" s="177" t="s">
        <v>5</v>
      </c>
      <c r="BW27" s="190">
        <f>AX27</f>
        <v>14</v>
      </c>
      <c r="BX27" s="119">
        <v>639</v>
      </c>
      <c r="BY27" s="178">
        <v>2019300</v>
      </c>
      <c r="BZ27" s="178">
        <f t="shared" ref="BZ27:BZ34" si="102">BY27/BX27</f>
        <v>3160.0938967136149</v>
      </c>
      <c r="CA27" s="178">
        <v>1031800</v>
      </c>
      <c r="CB27" s="179">
        <f t="shared" ref="CB27:CB34" si="103">CA27/BX27</f>
        <v>1614.7104851330203</v>
      </c>
      <c r="CC27" s="179">
        <v>25300</v>
      </c>
      <c r="CD27" s="179">
        <v>5940</v>
      </c>
      <c r="CE27" s="468">
        <f>BY27+CA27+CC27+CD27</f>
        <v>3082340</v>
      </c>
      <c r="CF27" s="181">
        <f>CE27/BX27</f>
        <v>4823.6932707355245</v>
      </c>
      <c r="CG27" s="291"/>
      <c r="CH27" s="182" t="e">
        <f>CE27/CG27</f>
        <v>#DIV/0!</v>
      </c>
      <c r="CJ27" s="326">
        <v>18.5</v>
      </c>
      <c r="CK27" s="326">
        <v>29.5</v>
      </c>
      <c r="CL27" s="578">
        <v>5</v>
      </c>
      <c r="CM27" s="578">
        <v>5</v>
      </c>
      <c r="CN27" s="578">
        <v>5</v>
      </c>
      <c r="CO27" s="356">
        <f>SUM(CL27:CN27)/3</f>
        <v>5</v>
      </c>
      <c r="CQ27" s="355" t="s">
        <v>180</v>
      </c>
      <c r="CR27" s="3"/>
      <c r="CS27" s="354">
        <v>5</v>
      </c>
      <c r="CX27" s="326">
        <v>21.3</v>
      </c>
      <c r="CY27" s="326">
        <v>31.4</v>
      </c>
      <c r="CZ27" s="556">
        <v>1</v>
      </c>
      <c r="DA27" s="579">
        <v>3</v>
      </c>
      <c r="DB27" s="578">
        <v>5</v>
      </c>
      <c r="DC27" s="356">
        <f>SUM(CZ27:DB27)/3</f>
        <v>3</v>
      </c>
      <c r="DE27" s="355" t="s">
        <v>180</v>
      </c>
      <c r="DF27" s="3"/>
      <c r="DG27" s="354">
        <v>5</v>
      </c>
    </row>
    <row r="28" spans="1:115" ht="23.5" customHeight="1">
      <c r="A28" s="75" t="s">
        <v>6</v>
      </c>
      <c r="B28" s="68">
        <v>15</v>
      </c>
      <c r="C28" s="57">
        <f t="shared" si="86"/>
        <v>294</v>
      </c>
      <c r="D28" s="54">
        <v>150</v>
      </c>
      <c r="E28" s="7">
        <f t="shared" si="87"/>
        <v>495000</v>
      </c>
      <c r="F28" s="54">
        <v>10</v>
      </c>
      <c r="G28" s="7">
        <f t="shared" si="88"/>
        <v>38000</v>
      </c>
      <c r="H28" s="54">
        <v>4</v>
      </c>
      <c r="I28" s="6">
        <f t="shared" si="89"/>
        <v>19200</v>
      </c>
      <c r="J28" s="54">
        <v>130</v>
      </c>
      <c r="K28" s="6">
        <f t="shared" si="90"/>
        <v>260000</v>
      </c>
      <c r="L28" s="6">
        <f t="shared" ref="L28:L33" si="104">E28+G28+I28+K28</f>
        <v>812200</v>
      </c>
      <c r="M28" s="6">
        <f t="shared" ref="M28:M33" si="105">L28/C28</f>
        <v>2762.5850340136053</v>
      </c>
      <c r="N28" s="70" t="s">
        <v>96</v>
      </c>
      <c r="O28" s="54">
        <v>150</v>
      </c>
      <c r="P28" s="54"/>
      <c r="Q28" s="76" t="e">
        <f t="shared" ref="Q28:Q34" si="106">L28/P28</f>
        <v>#DIV/0!</v>
      </c>
      <c r="R28" s="2"/>
      <c r="T28" s="107">
        <v>3300</v>
      </c>
      <c r="U28" s="107">
        <v>3800</v>
      </c>
      <c r="V28" s="107">
        <v>4800</v>
      </c>
      <c r="W28" s="107">
        <v>2000</v>
      </c>
      <c r="X28" s="107"/>
      <c r="Y28" s="77" t="s">
        <v>6</v>
      </c>
      <c r="Z28" s="48">
        <f t="shared" si="91"/>
        <v>15</v>
      </c>
      <c r="AA28" s="57">
        <f t="shared" si="92"/>
        <v>294</v>
      </c>
      <c r="AB28" s="7">
        <f t="shared" si="93"/>
        <v>150</v>
      </c>
      <c r="AC28" s="7">
        <f t="shared" si="94"/>
        <v>255000</v>
      </c>
      <c r="AD28" s="7">
        <f t="shared" ref="AD28:AD33" si="107">F28</f>
        <v>10</v>
      </c>
      <c r="AE28" s="7">
        <f t="shared" si="95"/>
        <v>22000</v>
      </c>
      <c r="AF28" s="7">
        <f t="shared" ref="AF28:AF33" si="108">H28</f>
        <v>4</v>
      </c>
      <c r="AG28" s="7">
        <f t="shared" si="96"/>
        <v>8800</v>
      </c>
      <c r="AH28" s="7">
        <f t="shared" ref="AH28:AH33" si="109">J28</f>
        <v>130</v>
      </c>
      <c r="AI28" s="7">
        <f t="shared" si="97"/>
        <v>182000</v>
      </c>
      <c r="AJ28" s="7">
        <f t="shared" ref="AJ28:AJ33" si="110">AC28+AE28+AG28+AI28</f>
        <v>467800</v>
      </c>
      <c r="AK28" s="6">
        <f t="shared" ref="AK28:AK33" si="111">AJ28/AA28</f>
        <v>1591.156462585034</v>
      </c>
      <c r="AL28" s="70" t="str">
        <f t="shared" ref="AL28:AN33" si="112">N28</f>
        <v>ON2</v>
      </c>
      <c r="AM28" s="7">
        <f t="shared" si="112"/>
        <v>150</v>
      </c>
      <c r="AN28" s="6">
        <f t="shared" si="112"/>
        <v>0</v>
      </c>
      <c r="AO28" s="76" t="e">
        <f t="shared" ref="AO28:AO33" si="113">(AJ28+BH28)/AN28</f>
        <v>#DIV/0!</v>
      </c>
      <c r="AP28" s="2"/>
      <c r="AR28" s="107">
        <v>1700</v>
      </c>
      <c r="AS28" s="107">
        <v>2200</v>
      </c>
      <c r="AT28" s="107">
        <v>2200</v>
      </c>
      <c r="AU28" s="107">
        <v>1400</v>
      </c>
      <c r="AV28" s="107"/>
      <c r="AW28" s="77" t="s">
        <v>6</v>
      </c>
      <c r="AX28" s="48">
        <f t="shared" ref="AX28:AX33" si="114">B28</f>
        <v>15</v>
      </c>
      <c r="AY28" s="57">
        <f t="shared" ref="AY28:AY34" si="115">C28</f>
        <v>294</v>
      </c>
      <c r="AZ28" s="54">
        <v>22</v>
      </c>
      <c r="BA28" s="7">
        <f t="shared" si="98"/>
        <v>0</v>
      </c>
      <c r="BB28" s="54">
        <v>10</v>
      </c>
      <c r="BC28" s="7">
        <f t="shared" si="99"/>
        <v>0</v>
      </c>
      <c r="BD28" s="54">
        <v>6</v>
      </c>
      <c r="BE28" s="6">
        <f t="shared" si="100"/>
        <v>0</v>
      </c>
      <c r="BF28" s="54"/>
      <c r="BG28" s="6">
        <f t="shared" si="101"/>
        <v>0</v>
      </c>
      <c r="BH28" s="6">
        <f t="shared" ref="BH28:BI34" si="116">L28</f>
        <v>812200</v>
      </c>
      <c r="BI28" s="6">
        <f t="shared" si="116"/>
        <v>2762.5850340136053</v>
      </c>
      <c r="BJ28" s="6">
        <f t="shared" ref="BJ28:BK34" si="117">AJ28</f>
        <v>467800</v>
      </c>
      <c r="BK28" s="7">
        <f t="shared" si="117"/>
        <v>1591.156462585034</v>
      </c>
      <c r="BL28" s="101">
        <f t="shared" ref="BL28:BM33" si="118">BH28+BJ28</f>
        <v>1280000</v>
      </c>
      <c r="BM28" s="90">
        <f t="shared" si="118"/>
        <v>4353.7414965986391</v>
      </c>
      <c r="BN28" s="90"/>
      <c r="BO28" s="76" t="e">
        <f t="shared" ref="BO28:BO34" si="119">Q28+AO28</f>
        <v>#DIV/0!</v>
      </c>
      <c r="BP28" s="2"/>
      <c r="BR28" s="55"/>
      <c r="BS28" s="55"/>
      <c r="BT28" s="55"/>
      <c r="BU28" s="55"/>
      <c r="BV28" s="177" t="s">
        <v>6</v>
      </c>
      <c r="BW28" s="190">
        <f t="shared" ref="BW28:BW33" si="120">AX28</f>
        <v>15</v>
      </c>
      <c r="BX28" s="119">
        <v>473</v>
      </c>
      <c r="BY28" s="178">
        <v>1423750</v>
      </c>
      <c r="BZ28" s="178">
        <f t="shared" si="102"/>
        <v>3010.0422832980971</v>
      </c>
      <c r="CA28" s="178">
        <v>754950</v>
      </c>
      <c r="CB28" s="179">
        <f t="shared" si="103"/>
        <v>1596.0887949260043</v>
      </c>
      <c r="CC28" s="179">
        <v>23650</v>
      </c>
      <c r="CD28" s="179">
        <v>5940</v>
      </c>
      <c r="CE28" s="180">
        <f t="shared" ref="CE28:CE33" si="121">BY28+CA28+CC28+CD28</f>
        <v>2208290</v>
      </c>
      <c r="CF28" s="181">
        <f t="shared" ref="CF28:CF33" si="122">CE28/BX28</f>
        <v>4668.6892177589853</v>
      </c>
      <c r="CG28" s="291"/>
      <c r="CH28" s="182" t="e">
        <f t="shared" ref="CH28:CH34" si="123">CE28/CG28</f>
        <v>#DIV/0!</v>
      </c>
      <c r="CJ28" s="326">
        <v>20.3</v>
      </c>
      <c r="CK28" s="326">
        <v>29.3</v>
      </c>
      <c r="CL28" s="578">
        <v>5</v>
      </c>
      <c r="CM28" s="578">
        <v>5</v>
      </c>
      <c r="CN28" s="578">
        <v>5</v>
      </c>
      <c r="CO28" s="356">
        <f t="shared" ref="CO28:CO33" si="124">SUM(CL28:CN28)/3</f>
        <v>5</v>
      </c>
      <c r="CQ28" s="42" t="s">
        <v>181</v>
      </c>
      <c r="CS28" s="1">
        <v>4</v>
      </c>
      <c r="CX28" s="326">
        <v>20.9</v>
      </c>
      <c r="CY28" s="326">
        <v>28.4</v>
      </c>
      <c r="CZ28" s="579">
        <v>3</v>
      </c>
      <c r="DA28" s="579">
        <v>3</v>
      </c>
      <c r="DB28" s="579">
        <v>3</v>
      </c>
      <c r="DC28" s="356">
        <f t="shared" ref="DC28:DC33" si="125">SUM(CZ28:DB28)/3</f>
        <v>3</v>
      </c>
      <c r="DE28" s="42" t="s">
        <v>181</v>
      </c>
      <c r="DG28" s="1">
        <v>4</v>
      </c>
    </row>
    <row r="29" spans="1:115" ht="23.5" customHeight="1">
      <c r="A29" s="77" t="s">
        <v>7</v>
      </c>
      <c r="B29" s="68">
        <v>16</v>
      </c>
      <c r="C29" s="57">
        <f t="shared" si="86"/>
        <v>302</v>
      </c>
      <c r="D29" s="54">
        <v>150</v>
      </c>
      <c r="E29" s="7">
        <f t="shared" si="87"/>
        <v>495000</v>
      </c>
      <c r="F29" s="54">
        <v>10</v>
      </c>
      <c r="G29" s="7">
        <f t="shared" si="88"/>
        <v>38000</v>
      </c>
      <c r="H29" s="54">
        <v>2</v>
      </c>
      <c r="I29" s="6">
        <f t="shared" si="89"/>
        <v>9600</v>
      </c>
      <c r="J29" s="54">
        <v>140</v>
      </c>
      <c r="K29" s="6">
        <f t="shared" si="90"/>
        <v>280000</v>
      </c>
      <c r="L29" s="6">
        <f t="shared" si="104"/>
        <v>822600</v>
      </c>
      <c r="M29" s="6">
        <f t="shared" si="105"/>
        <v>2723.8410596026488</v>
      </c>
      <c r="N29" s="70" t="s">
        <v>96</v>
      </c>
      <c r="O29" s="54">
        <v>150</v>
      </c>
      <c r="P29" s="54"/>
      <c r="Q29" s="76" t="e">
        <f t="shared" si="106"/>
        <v>#DIV/0!</v>
      </c>
      <c r="R29" s="2"/>
      <c r="T29" s="107">
        <v>3300</v>
      </c>
      <c r="U29" s="107">
        <v>3800</v>
      </c>
      <c r="V29" s="107">
        <v>4800</v>
      </c>
      <c r="W29" s="107">
        <v>2000</v>
      </c>
      <c r="X29" s="107"/>
      <c r="Y29" s="77" t="s">
        <v>7</v>
      </c>
      <c r="Z29" s="48">
        <f t="shared" si="91"/>
        <v>16</v>
      </c>
      <c r="AA29" s="57">
        <f t="shared" si="92"/>
        <v>302</v>
      </c>
      <c r="AB29" s="7">
        <f t="shared" si="93"/>
        <v>150</v>
      </c>
      <c r="AC29" s="7">
        <f t="shared" si="94"/>
        <v>255000</v>
      </c>
      <c r="AD29" s="7">
        <f t="shared" si="107"/>
        <v>10</v>
      </c>
      <c r="AE29" s="7">
        <f t="shared" si="95"/>
        <v>22000</v>
      </c>
      <c r="AF29" s="7">
        <f t="shared" si="108"/>
        <v>2</v>
      </c>
      <c r="AG29" s="7">
        <f t="shared" si="96"/>
        <v>4400</v>
      </c>
      <c r="AH29" s="7">
        <f t="shared" si="109"/>
        <v>140</v>
      </c>
      <c r="AI29" s="7">
        <f t="shared" si="97"/>
        <v>196000</v>
      </c>
      <c r="AJ29" s="7">
        <f t="shared" si="110"/>
        <v>477400</v>
      </c>
      <c r="AK29" s="6">
        <f t="shared" si="111"/>
        <v>1580.7947019867549</v>
      </c>
      <c r="AL29" s="70" t="str">
        <f t="shared" si="112"/>
        <v>ON2</v>
      </c>
      <c r="AM29" s="7">
        <f t="shared" si="112"/>
        <v>150</v>
      </c>
      <c r="AN29" s="6">
        <f t="shared" si="112"/>
        <v>0</v>
      </c>
      <c r="AO29" s="76" t="e">
        <f t="shared" si="113"/>
        <v>#DIV/0!</v>
      </c>
      <c r="AP29" s="2"/>
      <c r="AR29" s="107">
        <v>1700</v>
      </c>
      <c r="AS29" s="107">
        <v>2200</v>
      </c>
      <c r="AT29" s="107">
        <v>2200</v>
      </c>
      <c r="AU29" s="107">
        <v>1400</v>
      </c>
      <c r="AV29" s="107"/>
      <c r="AW29" s="77" t="s">
        <v>7</v>
      </c>
      <c r="AX29" s="48">
        <f t="shared" si="114"/>
        <v>16</v>
      </c>
      <c r="AY29" s="57">
        <f t="shared" si="115"/>
        <v>302</v>
      </c>
      <c r="AZ29" s="54">
        <v>22</v>
      </c>
      <c r="BA29" s="7">
        <f t="shared" si="98"/>
        <v>0</v>
      </c>
      <c r="BB29" s="54">
        <v>10</v>
      </c>
      <c r="BC29" s="7">
        <f t="shared" si="99"/>
        <v>0</v>
      </c>
      <c r="BD29" s="54">
        <v>6</v>
      </c>
      <c r="BE29" s="6">
        <f t="shared" si="100"/>
        <v>0</v>
      </c>
      <c r="BF29" s="54"/>
      <c r="BG29" s="6">
        <f t="shared" si="101"/>
        <v>0</v>
      </c>
      <c r="BH29" s="6">
        <f t="shared" si="116"/>
        <v>822600</v>
      </c>
      <c r="BI29" s="6">
        <f t="shared" si="116"/>
        <v>2723.8410596026488</v>
      </c>
      <c r="BJ29" s="6">
        <f t="shared" si="117"/>
        <v>477400</v>
      </c>
      <c r="BK29" s="7">
        <f t="shared" si="117"/>
        <v>1580.7947019867549</v>
      </c>
      <c r="BL29" s="101">
        <f t="shared" si="118"/>
        <v>1300000</v>
      </c>
      <c r="BM29" s="90">
        <f t="shared" si="118"/>
        <v>4304.635761589404</v>
      </c>
      <c r="BN29" s="90"/>
      <c r="BO29" s="76" t="e">
        <f t="shared" si="119"/>
        <v>#DIV/0!</v>
      </c>
      <c r="BP29" s="2"/>
      <c r="BR29" s="55"/>
      <c r="BS29" s="55"/>
      <c r="BT29" s="55"/>
      <c r="BU29" s="55"/>
      <c r="BV29" s="173" t="s">
        <v>7</v>
      </c>
      <c r="BW29" s="190">
        <f t="shared" si="120"/>
        <v>16</v>
      </c>
      <c r="BX29" s="119">
        <v>272</v>
      </c>
      <c r="BY29" s="178">
        <v>731800</v>
      </c>
      <c r="BZ29" s="178">
        <f t="shared" si="102"/>
        <v>2690.4411764705883</v>
      </c>
      <c r="CA29" s="178">
        <v>407700</v>
      </c>
      <c r="CB29" s="179">
        <f t="shared" si="103"/>
        <v>1498.8970588235295</v>
      </c>
      <c r="CC29" s="179">
        <v>3850</v>
      </c>
      <c r="CD29" s="179">
        <v>2970</v>
      </c>
      <c r="CE29" s="180">
        <f t="shared" si="121"/>
        <v>1146320</v>
      </c>
      <c r="CF29" s="181">
        <f t="shared" si="122"/>
        <v>4214.411764705882</v>
      </c>
      <c r="CG29" s="291"/>
      <c r="CH29" s="182" t="e">
        <f t="shared" si="123"/>
        <v>#DIV/0!</v>
      </c>
      <c r="CJ29" s="326">
        <v>21</v>
      </c>
      <c r="CK29" s="326">
        <v>30.1</v>
      </c>
      <c r="CL29" s="578">
        <v>5</v>
      </c>
      <c r="CM29" s="578">
        <v>5</v>
      </c>
      <c r="CN29" s="578">
        <v>5</v>
      </c>
      <c r="CO29" s="356">
        <f t="shared" si="124"/>
        <v>5</v>
      </c>
      <c r="CQ29" s="42" t="s">
        <v>185</v>
      </c>
      <c r="CS29" s="1">
        <v>3</v>
      </c>
      <c r="CX29" s="326">
        <v>22.3</v>
      </c>
      <c r="CY29" s="326">
        <v>30.2</v>
      </c>
      <c r="CZ29" s="578">
        <v>5</v>
      </c>
      <c r="DA29" s="579">
        <v>3</v>
      </c>
      <c r="DB29" s="579">
        <v>3</v>
      </c>
      <c r="DC29" s="356">
        <f t="shared" si="125"/>
        <v>3.6666666666666665</v>
      </c>
      <c r="DE29" s="42" t="s">
        <v>185</v>
      </c>
      <c r="DG29" s="1">
        <v>3</v>
      </c>
    </row>
    <row r="30" spans="1:115" ht="23.5" customHeight="1">
      <c r="A30" s="77" t="s">
        <v>8</v>
      </c>
      <c r="B30" s="68">
        <v>17</v>
      </c>
      <c r="C30" s="57">
        <f t="shared" si="86"/>
        <v>312</v>
      </c>
      <c r="D30" s="54">
        <v>150</v>
      </c>
      <c r="E30" s="7">
        <f t="shared" si="87"/>
        <v>495000</v>
      </c>
      <c r="F30" s="54">
        <v>10</v>
      </c>
      <c r="G30" s="7">
        <f t="shared" si="88"/>
        <v>38000</v>
      </c>
      <c r="H30" s="54">
        <v>2</v>
      </c>
      <c r="I30" s="6">
        <f t="shared" si="89"/>
        <v>9600</v>
      </c>
      <c r="J30" s="54">
        <v>150</v>
      </c>
      <c r="K30" s="6">
        <f t="shared" si="90"/>
        <v>300000</v>
      </c>
      <c r="L30" s="6">
        <f t="shared" si="104"/>
        <v>842600</v>
      </c>
      <c r="M30" s="6">
        <f t="shared" si="105"/>
        <v>2700.6410256410259</v>
      </c>
      <c r="N30" s="70" t="s">
        <v>95</v>
      </c>
      <c r="O30" s="54">
        <v>150</v>
      </c>
      <c r="P30" s="54"/>
      <c r="Q30" s="76" t="e">
        <f t="shared" si="106"/>
        <v>#DIV/0!</v>
      </c>
      <c r="R30" s="2"/>
      <c r="T30" s="107">
        <v>3300</v>
      </c>
      <c r="U30" s="107">
        <v>3800</v>
      </c>
      <c r="V30" s="107">
        <v>4800</v>
      </c>
      <c r="W30" s="107">
        <v>2000</v>
      </c>
      <c r="X30" s="107"/>
      <c r="Y30" s="77" t="s">
        <v>8</v>
      </c>
      <c r="Z30" s="48">
        <f t="shared" si="91"/>
        <v>17</v>
      </c>
      <c r="AA30" s="57">
        <f t="shared" si="92"/>
        <v>312</v>
      </c>
      <c r="AB30" s="7">
        <f t="shared" si="93"/>
        <v>150</v>
      </c>
      <c r="AC30" s="7">
        <f t="shared" si="94"/>
        <v>255000</v>
      </c>
      <c r="AD30" s="7">
        <f t="shared" si="107"/>
        <v>10</v>
      </c>
      <c r="AE30" s="7">
        <f t="shared" si="95"/>
        <v>22000</v>
      </c>
      <c r="AF30" s="7">
        <f t="shared" si="108"/>
        <v>2</v>
      </c>
      <c r="AG30" s="7">
        <f t="shared" si="96"/>
        <v>4400</v>
      </c>
      <c r="AH30" s="7">
        <f t="shared" si="109"/>
        <v>150</v>
      </c>
      <c r="AI30" s="7">
        <f t="shared" si="97"/>
        <v>210000</v>
      </c>
      <c r="AJ30" s="7">
        <f t="shared" si="110"/>
        <v>491400</v>
      </c>
      <c r="AK30" s="6">
        <f t="shared" si="111"/>
        <v>1575</v>
      </c>
      <c r="AL30" s="70" t="str">
        <f t="shared" si="112"/>
        <v>ON2</v>
      </c>
      <c r="AM30" s="7">
        <f t="shared" si="112"/>
        <v>150</v>
      </c>
      <c r="AN30" s="6">
        <f t="shared" si="112"/>
        <v>0</v>
      </c>
      <c r="AO30" s="76" t="e">
        <f t="shared" si="113"/>
        <v>#DIV/0!</v>
      </c>
      <c r="AP30" s="2"/>
      <c r="AR30" s="107">
        <v>1700</v>
      </c>
      <c r="AS30" s="107">
        <v>2200</v>
      </c>
      <c r="AT30" s="107">
        <v>2200</v>
      </c>
      <c r="AU30" s="107">
        <v>1400</v>
      </c>
      <c r="AV30" s="107"/>
      <c r="AW30" s="77" t="s">
        <v>8</v>
      </c>
      <c r="AX30" s="48">
        <f t="shared" si="114"/>
        <v>17</v>
      </c>
      <c r="AY30" s="57">
        <f t="shared" si="115"/>
        <v>312</v>
      </c>
      <c r="AZ30" s="54">
        <v>10</v>
      </c>
      <c r="BA30" s="7">
        <f t="shared" si="98"/>
        <v>0</v>
      </c>
      <c r="BB30" s="54">
        <v>24</v>
      </c>
      <c r="BC30" s="7">
        <f t="shared" si="99"/>
        <v>0</v>
      </c>
      <c r="BD30" s="54">
        <v>12</v>
      </c>
      <c r="BE30" s="6">
        <f t="shared" si="100"/>
        <v>0</v>
      </c>
      <c r="BF30" s="54"/>
      <c r="BG30" s="6">
        <f t="shared" si="101"/>
        <v>0</v>
      </c>
      <c r="BH30" s="6">
        <f t="shared" si="116"/>
        <v>842600</v>
      </c>
      <c r="BI30" s="6">
        <f t="shared" si="116"/>
        <v>2700.6410256410259</v>
      </c>
      <c r="BJ30" s="6">
        <f t="shared" si="117"/>
        <v>491400</v>
      </c>
      <c r="BK30" s="7">
        <f t="shared" si="117"/>
        <v>1575</v>
      </c>
      <c r="BL30" s="101">
        <f t="shared" si="118"/>
        <v>1334000</v>
      </c>
      <c r="BM30" s="90">
        <f t="shared" si="118"/>
        <v>4275.6410256410254</v>
      </c>
      <c r="BN30" s="90"/>
      <c r="BO30" s="76" t="e">
        <f t="shared" si="119"/>
        <v>#DIV/0!</v>
      </c>
      <c r="BP30" s="2"/>
      <c r="BR30" s="55"/>
      <c r="BS30" s="55"/>
      <c r="BT30" s="55"/>
      <c r="BU30" s="55"/>
      <c r="BV30" s="173" t="s">
        <v>8</v>
      </c>
      <c r="BW30" s="190">
        <f t="shared" si="120"/>
        <v>17</v>
      </c>
      <c r="BX30" s="119">
        <v>548</v>
      </c>
      <c r="BY30" s="178">
        <v>1607800</v>
      </c>
      <c r="BZ30" s="178">
        <f t="shared" si="102"/>
        <v>2933.9416058394158</v>
      </c>
      <c r="CA30" s="178">
        <v>896100</v>
      </c>
      <c r="CB30" s="179">
        <f t="shared" si="103"/>
        <v>1635.2189781021898</v>
      </c>
      <c r="CC30" s="179">
        <v>6600</v>
      </c>
      <c r="CD30" s="179">
        <v>5940</v>
      </c>
      <c r="CE30" s="180">
        <f t="shared" si="121"/>
        <v>2516440</v>
      </c>
      <c r="CF30" s="181">
        <f t="shared" si="122"/>
        <v>4592.0437956204378</v>
      </c>
      <c r="CG30" s="291"/>
      <c r="CH30" s="182" t="e">
        <f t="shared" si="123"/>
        <v>#DIV/0!</v>
      </c>
      <c r="CJ30" s="326">
        <v>21.4</v>
      </c>
      <c r="CK30" s="326">
        <v>31.4</v>
      </c>
      <c r="CL30" s="578">
        <v>5</v>
      </c>
      <c r="CM30" s="578">
        <v>5</v>
      </c>
      <c r="CN30" s="578">
        <v>5</v>
      </c>
      <c r="CO30" s="356">
        <f t="shared" si="124"/>
        <v>5</v>
      </c>
      <c r="CQ30" s="42" t="s">
        <v>177</v>
      </c>
      <c r="CS30" s="1">
        <v>2</v>
      </c>
      <c r="CX30" s="326">
        <v>21.4</v>
      </c>
      <c r="CY30" s="326">
        <v>26.1</v>
      </c>
      <c r="CZ30" s="556">
        <v>1</v>
      </c>
      <c r="DA30" s="556">
        <v>1</v>
      </c>
      <c r="DB30" s="556">
        <v>1</v>
      </c>
      <c r="DC30" s="356">
        <f t="shared" si="125"/>
        <v>1</v>
      </c>
      <c r="DE30" s="42" t="s">
        <v>177</v>
      </c>
      <c r="DG30" s="1">
        <v>2</v>
      </c>
    </row>
    <row r="31" spans="1:115" ht="23.5" customHeight="1">
      <c r="A31" s="77" t="s">
        <v>9</v>
      </c>
      <c r="B31" s="68">
        <v>18</v>
      </c>
      <c r="C31" s="57">
        <f t="shared" si="86"/>
        <v>302</v>
      </c>
      <c r="D31" s="54">
        <v>150</v>
      </c>
      <c r="E31" s="7">
        <f t="shared" si="87"/>
        <v>495000</v>
      </c>
      <c r="F31" s="54">
        <v>10</v>
      </c>
      <c r="G31" s="7">
        <f t="shared" si="88"/>
        <v>38000</v>
      </c>
      <c r="H31" s="54">
        <v>2</v>
      </c>
      <c r="I31" s="6">
        <f t="shared" si="89"/>
        <v>9600</v>
      </c>
      <c r="J31" s="54">
        <v>140</v>
      </c>
      <c r="K31" s="6">
        <f t="shared" si="90"/>
        <v>280000</v>
      </c>
      <c r="L31" s="6">
        <f t="shared" si="104"/>
        <v>822600</v>
      </c>
      <c r="M31" s="6">
        <f t="shared" si="105"/>
        <v>2723.8410596026488</v>
      </c>
      <c r="N31" s="70" t="s">
        <v>95</v>
      </c>
      <c r="O31" s="54">
        <v>150</v>
      </c>
      <c r="P31" s="54"/>
      <c r="Q31" s="76" t="e">
        <f t="shared" si="106"/>
        <v>#DIV/0!</v>
      </c>
      <c r="R31" s="2"/>
      <c r="T31" s="107">
        <v>3300</v>
      </c>
      <c r="U31" s="107">
        <v>3800</v>
      </c>
      <c r="V31" s="107">
        <v>4800</v>
      </c>
      <c r="W31" s="107">
        <v>2000</v>
      </c>
      <c r="X31" s="107"/>
      <c r="Y31" s="77" t="s">
        <v>9</v>
      </c>
      <c r="Z31" s="48">
        <f t="shared" si="91"/>
        <v>18</v>
      </c>
      <c r="AA31" s="57">
        <f t="shared" si="92"/>
        <v>302</v>
      </c>
      <c r="AB31" s="7">
        <f t="shared" si="93"/>
        <v>150</v>
      </c>
      <c r="AC31" s="7">
        <f t="shared" si="94"/>
        <v>255000</v>
      </c>
      <c r="AD31" s="7">
        <f t="shared" si="107"/>
        <v>10</v>
      </c>
      <c r="AE31" s="7">
        <f t="shared" si="95"/>
        <v>22000</v>
      </c>
      <c r="AF31" s="7">
        <f t="shared" si="108"/>
        <v>2</v>
      </c>
      <c r="AG31" s="7">
        <f t="shared" si="96"/>
        <v>4400</v>
      </c>
      <c r="AH31" s="7">
        <f t="shared" si="109"/>
        <v>140</v>
      </c>
      <c r="AI31" s="7">
        <f t="shared" si="97"/>
        <v>196000</v>
      </c>
      <c r="AJ31" s="7">
        <f t="shared" si="110"/>
        <v>477400</v>
      </c>
      <c r="AK31" s="6">
        <f t="shared" si="111"/>
        <v>1580.7947019867549</v>
      </c>
      <c r="AL31" s="70" t="str">
        <f t="shared" si="112"/>
        <v>ON2</v>
      </c>
      <c r="AM31" s="7">
        <f t="shared" si="112"/>
        <v>150</v>
      </c>
      <c r="AN31" s="6">
        <f t="shared" si="112"/>
        <v>0</v>
      </c>
      <c r="AO31" s="76" t="e">
        <f t="shared" si="113"/>
        <v>#DIV/0!</v>
      </c>
      <c r="AP31" s="2"/>
      <c r="AR31" s="107">
        <v>1700</v>
      </c>
      <c r="AS31" s="107">
        <v>2200</v>
      </c>
      <c r="AT31" s="107">
        <v>2200</v>
      </c>
      <c r="AU31" s="107">
        <v>1400</v>
      </c>
      <c r="AV31" s="107"/>
      <c r="AW31" s="77" t="s">
        <v>9</v>
      </c>
      <c r="AX31" s="48">
        <f t="shared" si="114"/>
        <v>18</v>
      </c>
      <c r="AY31" s="57">
        <f t="shared" si="115"/>
        <v>302</v>
      </c>
      <c r="AZ31" s="54">
        <v>10</v>
      </c>
      <c r="BA31" s="7">
        <f t="shared" si="98"/>
        <v>0</v>
      </c>
      <c r="BB31" s="54">
        <v>24</v>
      </c>
      <c r="BC31" s="7">
        <f t="shared" si="99"/>
        <v>0</v>
      </c>
      <c r="BD31" s="54">
        <v>12</v>
      </c>
      <c r="BE31" s="6">
        <f t="shared" si="100"/>
        <v>0</v>
      </c>
      <c r="BF31" s="54"/>
      <c r="BG31" s="6">
        <f t="shared" si="101"/>
        <v>0</v>
      </c>
      <c r="BH31" s="6">
        <f t="shared" si="116"/>
        <v>822600</v>
      </c>
      <c r="BI31" s="6">
        <f t="shared" si="116"/>
        <v>2723.8410596026488</v>
      </c>
      <c r="BJ31" s="6">
        <f t="shared" si="117"/>
        <v>477400</v>
      </c>
      <c r="BK31" s="7">
        <f t="shared" si="117"/>
        <v>1580.7947019867549</v>
      </c>
      <c r="BL31" s="101">
        <f t="shared" si="118"/>
        <v>1300000</v>
      </c>
      <c r="BM31" s="90">
        <f t="shared" si="118"/>
        <v>4304.635761589404</v>
      </c>
      <c r="BN31" s="90"/>
      <c r="BO31" s="76" t="e">
        <f t="shared" si="119"/>
        <v>#DIV/0!</v>
      </c>
      <c r="BP31" s="2"/>
      <c r="BR31" s="55"/>
      <c r="BS31" s="55"/>
      <c r="BT31" s="55"/>
      <c r="BU31" s="55"/>
      <c r="BV31" s="173" t="s">
        <v>9</v>
      </c>
      <c r="BW31" s="190">
        <f t="shared" si="120"/>
        <v>18</v>
      </c>
      <c r="BX31" s="119">
        <v>555</v>
      </c>
      <c r="BY31" s="178">
        <v>1469550</v>
      </c>
      <c r="BZ31" s="178">
        <f t="shared" si="102"/>
        <v>2647.8378378378379</v>
      </c>
      <c r="CA31" s="178">
        <v>806100</v>
      </c>
      <c r="CB31" s="179">
        <f t="shared" si="103"/>
        <v>1452.4324324324325</v>
      </c>
      <c r="CC31" s="179">
        <v>1100</v>
      </c>
      <c r="CD31" s="179">
        <v>0</v>
      </c>
      <c r="CE31" s="180">
        <f t="shared" si="121"/>
        <v>2276750</v>
      </c>
      <c r="CF31" s="181">
        <f t="shared" si="122"/>
        <v>4102.2522522522522</v>
      </c>
      <c r="CG31" s="291"/>
      <c r="CH31" s="182" t="e">
        <f t="shared" si="123"/>
        <v>#DIV/0!</v>
      </c>
      <c r="CJ31" s="326">
        <v>21.2</v>
      </c>
      <c r="CK31" s="326">
        <v>33.4</v>
      </c>
      <c r="CL31" s="579">
        <v>3</v>
      </c>
      <c r="CM31" s="579">
        <v>3</v>
      </c>
      <c r="CN31" s="579">
        <v>3</v>
      </c>
      <c r="CO31" s="356">
        <f t="shared" si="124"/>
        <v>3</v>
      </c>
      <c r="CQ31" s="42" t="s">
        <v>178</v>
      </c>
      <c r="CS31" s="1">
        <v>1</v>
      </c>
      <c r="CX31" s="326">
        <v>21</v>
      </c>
      <c r="CY31" s="326">
        <v>26.7</v>
      </c>
      <c r="CZ31" s="579">
        <v>3</v>
      </c>
      <c r="DA31" s="579">
        <v>3</v>
      </c>
      <c r="DB31" s="579">
        <v>3</v>
      </c>
      <c r="DC31" s="356">
        <f t="shared" si="125"/>
        <v>3</v>
      </c>
      <c r="DE31" s="42" t="s">
        <v>178</v>
      </c>
      <c r="DG31" s="1">
        <v>1</v>
      </c>
    </row>
    <row r="32" spans="1:115" ht="23.5" customHeight="1">
      <c r="A32" s="77" t="s">
        <v>10</v>
      </c>
      <c r="B32" s="68">
        <v>19</v>
      </c>
      <c r="C32" s="57">
        <f t="shared" si="86"/>
        <v>302</v>
      </c>
      <c r="D32" s="54">
        <v>150</v>
      </c>
      <c r="E32" s="7">
        <f t="shared" si="87"/>
        <v>495000</v>
      </c>
      <c r="F32" s="54">
        <v>10</v>
      </c>
      <c r="G32" s="7">
        <f t="shared" si="88"/>
        <v>38000</v>
      </c>
      <c r="H32" s="54">
        <v>2</v>
      </c>
      <c r="I32" s="6">
        <f t="shared" si="89"/>
        <v>9600</v>
      </c>
      <c r="J32" s="54">
        <v>140</v>
      </c>
      <c r="K32" s="6">
        <f t="shared" si="90"/>
        <v>280000</v>
      </c>
      <c r="L32" s="6">
        <f t="shared" si="104"/>
        <v>822600</v>
      </c>
      <c r="M32" s="6">
        <f t="shared" si="105"/>
        <v>2723.8410596026488</v>
      </c>
      <c r="N32" s="70" t="s">
        <v>94</v>
      </c>
      <c r="O32" s="54">
        <v>160</v>
      </c>
      <c r="P32" s="54"/>
      <c r="Q32" s="76" t="e">
        <f t="shared" si="106"/>
        <v>#DIV/0!</v>
      </c>
      <c r="R32" s="2"/>
      <c r="T32" s="107">
        <v>3300</v>
      </c>
      <c r="U32" s="107">
        <v>3800</v>
      </c>
      <c r="V32" s="107">
        <v>4800</v>
      </c>
      <c r="W32" s="107">
        <v>2000</v>
      </c>
      <c r="X32" s="107"/>
      <c r="Y32" s="77" t="s">
        <v>10</v>
      </c>
      <c r="Z32" s="48">
        <f t="shared" si="91"/>
        <v>19</v>
      </c>
      <c r="AA32" s="57">
        <f t="shared" si="92"/>
        <v>302</v>
      </c>
      <c r="AB32" s="7">
        <f t="shared" si="93"/>
        <v>150</v>
      </c>
      <c r="AC32" s="7">
        <f t="shared" si="94"/>
        <v>255000</v>
      </c>
      <c r="AD32" s="7">
        <f t="shared" si="107"/>
        <v>10</v>
      </c>
      <c r="AE32" s="7">
        <f t="shared" si="95"/>
        <v>22000</v>
      </c>
      <c r="AF32" s="7">
        <f t="shared" si="108"/>
        <v>2</v>
      </c>
      <c r="AG32" s="7">
        <f t="shared" si="96"/>
        <v>4400</v>
      </c>
      <c r="AH32" s="7">
        <f t="shared" si="109"/>
        <v>140</v>
      </c>
      <c r="AI32" s="7">
        <f t="shared" si="97"/>
        <v>196000</v>
      </c>
      <c r="AJ32" s="7">
        <f t="shared" si="110"/>
        <v>477400</v>
      </c>
      <c r="AK32" s="6">
        <f t="shared" si="111"/>
        <v>1580.7947019867549</v>
      </c>
      <c r="AL32" s="70" t="str">
        <f t="shared" si="112"/>
        <v>ON1</v>
      </c>
      <c r="AM32" s="7">
        <f t="shared" si="112"/>
        <v>160</v>
      </c>
      <c r="AN32" s="6">
        <f t="shared" si="112"/>
        <v>0</v>
      </c>
      <c r="AO32" s="76" t="e">
        <f t="shared" si="113"/>
        <v>#DIV/0!</v>
      </c>
      <c r="AP32" s="2"/>
      <c r="AR32" s="107">
        <v>1700</v>
      </c>
      <c r="AS32" s="107">
        <v>2200</v>
      </c>
      <c r="AT32" s="107">
        <v>2200</v>
      </c>
      <c r="AU32" s="107">
        <v>1400</v>
      </c>
      <c r="AV32" s="107"/>
      <c r="AW32" s="77" t="s">
        <v>10</v>
      </c>
      <c r="AX32" s="48">
        <f t="shared" si="114"/>
        <v>19</v>
      </c>
      <c r="AY32" s="57">
        <f t="shared" si="115"/>
        <v>302</v>
      </c>
      <c r="AZ32" s="54">
        <v>10</v>
      </c>
      <c r="BA32" s="7">
        <f t="shared" si="98"/>
        <v>0</v>
      </c>
      <c r="BB32" s="54">
        <v>24</v>
      </c>
      <c r="BC32" s="7">
        <f t="shared" si="99"/>
        <v>0</v>
      </c>
      <c r="BD32" s="54">
        <v>12</v>
      </c>
      <c r="BE32" s="6">
        <f t="shared" si="100"/>
        <v>0</v>
      </c>
      <c r="BF32" s="54"/>
      <c r="BG32" s="6">
        <f t="shared" si="101"/>
        <v>0</v>
      </c>
      <c r="BH32" s="6">
        <f t="shared" si="116"/>
        <v>822600</v>
      </c>
      <c r="BI32" s="6">
        <f t="shared" si="116"/>
        <v>2723.8410596026488</v>
      </c>
      <c r="BJ32" s="6">
        <f t="shared" si="117"/>
        <v>477400</v>
      </c>
      <c r="BK32" s="7">
        <f t="shared" si="117"/>
        <v>1580.7947019867549</v>
      </c>
      <c r="BL32" s="101">
        <f t="shared" si="118"/>
        <v>1300000</v>
      </c>
      <c r="BM32" s="90">
        <f t="shared" si="118"/>
        <v>4304.635761589404</v>
      </c>
      <c r="BN32" s="90"/>
      <c r="BO32" s="76" t="e">
        <f t="shared" si="119"/>
        <v>#DIV/0!</v>
      </c>
      <c r="BP32" s="2"/>
      <c r="BR32" s="55"/>
      <c r="BS32" s="55"/>
      <c r="BT32" s="55"/>
      <c r="BU32" s="55"/>
      <c r="BV32" s="173" t="s">
        <v>10</v>
      </c>
      <c r="BW32" s="190">
        <f t="shared" si="120"/>
        <v>19</v>
      </c>
      <c r="BX32" s="119">
        <v>438</v>
      </c>
      <c r="BY32" s="178">
        <v>1426400</v>
      </c>
      <c r="BZ32" s="178">
        <f t="shared" si="102"/>
        <v>3256.6210045662101</v>
      </c>
      <c r="CA32" s="178">
        <v>758750</v>
      </c>
      <c r="CB32" s="179">
        <f t="shared" si="103"/>
        <v>1732.3059360730595</v>
      </c>
      <c r="CC32" s="179">
        <v>54450</v>
      </c>
      <c r="CD32" s="179">
        <v>2970</v>
      </c>
      <c r="CE32" s="180">
        <f t="shared" si="121"/>
        <v>2242570</v>
      </c>
      <c r="CF32" s="181">
        <f t="shared" si="122"/>
        <v>5120.022831050228</v>
      </c>
      <c r="CG32" s="291"/>
      <c r="CH32" s="182" t="e">
        <f t="shared" si="123"/>
        <v>#DIV/0!</v>
      </c>
      <c r="CJ32" s="326">
        <v>22.9</v>
      </c>
      <c r="CK32" s="326">
        <v>25.3</v>
      </c>
      <c r="CL32" s="556">
        <v>1</v>
      </c>
      <c r="CM32" s="556">
        <v>1</v>
      </c>
      <c r="CN32" s="579">
        <v>3</v>
      </c>
      <c r="CO32" s="356">
        <f t="shared" si="124"/>
        <v>1.6666666666666667</v>
      </c>
      <c r="CQ32" s="42" t="s">
        <v>183</v>
      </c>
      <c r="CS32" s="1">
        <v>0</v>
      </c>
      <c r="CX32" s="326">
        <v>20</v>
      </c>
      <c r="CY32" s="326">
        <v>25.4</v>
      </c>
      <c r="CZ32" s="579">
        <v>3</v>
      </c>
      <c r="DA32" s="578">
        <v>5</v>
      </c>
      <c r="DB32" s="556">
        <v>1</v>
      </c>
      <c r="DC32" s="356">
        <f t="shared" si="125"/>
        <v>3</v>
      </c>
      <c r="DE32" s="42" t="s">
        <v>183</v>
      </c>
      <c r="DG32" s="1">
        <v>0</v>
      </c>
    </row>
    <row r="33" spans="1:115" ht="23.5" customHeight="1" thickBot="1">
      <c r="A33" s="78" t="s">
        <v>11</v>
      </c>
      <c r="B33" s="68">
        <v>20</v>
      </c>
      <c r="C33" s="57">
        <f t="shared" si="86"/>
        <v>610</v>
      </c>
      <c r="D33" s="54">
        <v>300</v>
      </c>
      <c r="E33" s="7">
        <f t="shared" si="87"/>
        <v>990000</v>
      </c>
      <c r="F33" s="54">
        <v>40</v>
      </c>
      <c r="G33" s="7">
        <f t="shared" si="88"/>
        <v>152000</v>
      </c>
      <c r="H33" s="54">
        <v>20</v>
      </c>
      <c r="I33" s="6">
        <f t="shared" si="89"/>
        <v>96000</v>
      </c>
      <c r="J33" s="54">
        <v>250</v>
      </c>
      <c r="K33" s="6">
        <f t="shared" si="90"/>
        <v>500000</v>
      </c>
      <c r="L33" s="6">
        <f t="shared" si="104"/>
        <v>1738000</v>
      </c>
      <c r="M33" s="6">
        <f t="shared" si="105"/>
        <v>2849.1803278688526</v>
      </c>
      <c r="N33" s="70" t="s">
        <v>92</v>
      </c>
      <c r="O33" s="54">
        <v>180</v>
      </c>
      <c r="P33" s="54"/>
      <c r="Q33" s="76" t="e">
        <f t="shared" si="106"/>
        <v>#DIV/0!</v>
      </c>
      <c r="R33" s="2"/>
      <c r="T33" s="107">
        <v>3300</v>
      </c>
      <c r="U33" s="107">
        <v>3800</v>
      </c>
      <c r="V33" s="107">
        <v>4800</v>
      </c>
      <c r="W33" s="107">
        <v>2000</v>
      </c>
      <c r="X33" s="107"/>
      <c r="Y33" s="78" t="s">
        <v>11</v>
      </c>
      <c r="Z33" s="48">
        <f t="shared" si="91"/>
        <v>20</v>
      </c>
      <c r="AA33" s="57">
        <f t="shared" si="92"/>
        <v>610</v>
      </c>
      <c r="AB33" s="7">
        <f t="shared" si="93"/>
        <v>300</v>
      </c>
      <c r="AC33" s="7">
        <f t="shared" si="94"/>
        <v>510000</v>
      </c>
      <c r="AD33" s="7">
        <f t="shared" si="107"/>
        <v>40</v>
      </c>
      <c r="AE33" s="7">
        <f t="shared" si="95"/>
        <v>88000</v>
      </c>
      <c r="AF33" s="7">
        <f t="shared" si="108"/>
        <v>20</v>
      </c>
      <c r="AG33" s="7">
        <f t="shared" si="96"/>
        <v>44000</v>
      </c>
      <c r="AH33" s="7">
        <f t="shared" si="109"/>
        <v>250</v>
      </c>
      <c r="AI33" s="7">
        <f t="shared" si="97"/>
        <v>350000</v>
      </c>
      <c r="AJ33" s="7">
        <f t="shared" si="110"/>
        <v>992000</v>
      </c>
      <c r="AK33" s="6">
        <f t="shared" si="111"/>
        <v>1626.2295081967213</v>
      </c>
      <c r="AL33" s="70" t="str">
        <f t="shared" si="112"/>
        <v>TOP1</v>
      </c>
      <c r="AM33" s="7">
        <f t="shared" si="112"/>
        <v>180</v>
      </c>
      <c r="AN33" s="6">
        <f t="shared" si="112"/>
        <v>0</v>
      </c>
      <c r="AO33" s="76" t="e">
        <f t="shared" si="113"/>
        <v>#DIV/0!</v>
      </c>
      <c r="AP33" s="2"/>
      <c r="AR33" s="107">
        <v>1700</v>
      </c>
      <c r="AS33" s="107">
        <v>2200</v>
      </c>
      <c r="AT33" s="107">
        <v>2200</v>
      </c>
      <c r="AU33" s="107">
        <v>1400</v>
      </c>
      <c r="AV33" s="107"/>
      <c r="AW33" s="78" t="s">
        <v>11</v>
      </c>
      <c r="AX33" s="48">
        <f t="shared" si="114"/>
        <v>20</v>
      </c>
      <c r="AY33" s="57">
        <f t="shared" si="115"/>
        <v>610</v>
      </c>
      <c r="AZ33" s="54">
        <v>10</v>
      </c>
      <c r="BA33" s="7">
        <f t="shared" si="98"/>
        <v>0</v>
      </c>
      <c r="BB33" s="54">
        <v>28</v>
      </c>
      <c r="BC33" s="7">
        <f t="shared" si="99"/>
        <v>0</v>
      </c>
      <c r="BD33" s="54">
        <v>12</v>
      </c>
      <c r="BE33" s="6">
        <f t="shared" si="100"/>
        <v>0</v>
      </c>
      <c r="BF33" s="54"/>
      <c r="BG33" s="6">
        <f t="shared" si="101"/>
        <v>0</v>
      </c>
      <c r="BH33" s="6">
        <f t="shared" si="116"/>
        <v>1738000</v>
      </c>
      <c r="BI33" s="6">
        <f t="shared" si="116"/>
        <v>2849.1803278688526</v>
      </c>
      <c r="BJ33" s="6">
        <f t="shared" si="117"/>
        <v>992000</v>
      </c>
      <c r="BK33" s="7">
        <f t="shared" si="117"/>
        <v>1626.2295081967213</v>
      </c>
      <c r="BL33" s="101">
        <f t="shared" si="118"/>
        <v>2730000</v>
      </c>
      <c r="BM33" s="90">
        <f t="shared" si="118"/>
        <v>4475.4098360655735</v>
      </c>
      <c r="BN33" s="90"/>
      <c r="BO33" s="76" t="e">
        <f t="shared" si="119"/>
        <v>#DIV/0!</v>
      </c>
      <c r="BP33" s="2"/>
      <c r="BR33" s="55"/>
      <c r="BS33" s="55"/>
      <c r="BT33" s="55"/>
      <c r="BU33" s="55"/>
      <c r="BV33" s="183" t="s">
        <v>11</v>
      </c>
      <c r="BW33" s="190">
        <f t="shared" si="120"/>
        <v>20</v>
      </c>
      <c r="BX33" s="119">
        <v>595</v>
      </c>
      <c r="BY33" s="178">
        <v>1901650</v>
      </c>
      <c r="BZ33" s="178">
        <f t="shared" si="102"/>
        <v>3196.0504201680674</v>
      </c>
      <c r="CA33" s="178">
        <v>1005300</v>
      </c>
      <c r="CB33" s="179">
        <f t="shared" si="103"/>
        <v>1689.579831932773</v>
      </c>
      <c r="CC33" s="179">
        <v>48950</v>
      </c>
      <c r="CD33" s="179">
        <v>0</v>
      </c>
      <c r="CE33" s="180">
        <f t="shared" si="121"/>
        <v>2955900</v>
      </c>
      <c r="CF33" s="181">
        <f t="shared" si="122"/>
        <v>4967.8991596638652</v>
      </c>
      <c r="CG33" s="291"/>
      <c r="CH33" s="182" t="e">
        <f t="shared" si="123"/>
        <v>#DIV/0!</v>
      </c>
      <c r="CJ33" s="327">
        <v>23.3</v>
      </c>
      <c r="CK33" s="327">
        <v>33</v>
      </c>
      <c r="CL33" s="580">
        <v>3</v>
      </c>
      <c r="CM33" s="578">
        <v>5</v>
      </c>
      <c r="CN33" s="581">
        <v>5</v>
      </c>
      <c r="CO33" s="357">
        <f t="shared" si="124"/>
        <v>4.333333333333333</v>
      </c>
      <c r="CQ33" s="1" t="s">
        <v>186</v>
      </c>
      <c r="CX33" s="327">
        <v>19.399999999999999</v>
      </c>
      <c r="CY33" s="327">
        <v>21.4</v>
      </c>
      <c r="CZ33" s="557">
        <v>1</v>
      </c>
      <c r="DA33" s="556">
        <v>1</v>
      </c>
      <c r="DB33" s="557">
        <v>1</v>
      </c>
      <c r="DC33" s="357">
        <f t="shared" si="125"/>
        <v>1</v>
      </c>
      <c r="DE33" s="1" t="s">
        <v>186</v>
      </c>
    </row>
    <row r="34" spans="1:115" s="368" customFormat="1" ht="31" customHeight="1" thickTop="1" thickBot="1">
      <c r="A34" s="1434" t="s">
        <v>16</v>
      </c>
      <c r="B34" s="1435"/>
      <c r="C34" s="101">
        <f>SUM(C27:C33)</f>
        <v>2572</v>
      </c>
      <c r="D34" s="101">
        <f>SUM(D27:D33)</f>
        <v>1250</v>
      </c>
      <c r="E34" s="101">
        <f t="shared" ref="E34:J34" si="126">SUM(E27:E33)</f>
        <v>4125000</v>
      </c>
      <c r="F34" s="101">
        <f t="shared" si="126"/>
        <v>130</v>
      </c>
      <c r="G34" s="101">
        <f t="shared" si="126"/>
        <v>494000</v>
      </c>
      <c r="H34" s="101">
        <f t="shared" si="126"/>
        <v>52</v>
      </c>
      <c r="I34" s="101">
        <f t="shared" si="126"/>
        <v>249600</v>
      </c>
      <c r="J34" s="101">
        <f t="shared" si="126"/>
        <v>1140</v>
      </c>
      <c r="K34" s="101">
        <f>SUM(K27:K33)</f>
        <v>2280000</v>
      </c>
      <c r="L34" s="101">
        <f>SUM(L27:L33)</f>
        <v>7148600</v>
      </c>
      <c r="M34" s="101">
        <f>L34/C34</f>
        <v>2779.3934681181959</v>
      </c>
      <c r="N34" s="365"/>
      <c r="O34" s="101">
        <f>SUM(O27:O33)</f>
        <v>1110</v>
      </c>
      <c r="P34" s="101">
        <f>SUM(P27:P33)</f>
        <v>0</v>
      </c>
      <c r="Q34" s="366" t="e">
        <f t="shared" si="106"/>
        <v>#DIV/0!</v>
      </c>
      <c r="R34" s="367"/>
      <c r="T34" s="368" t="s">
        <v>48</v>
      </c>
      <c r="U34" s="367" t="e">
        <f>C34/W34</f>
        <v>#DIV/0!</v>
      </c>
      <c r="V34" s="369" t="s">
        <v>49</v>
      </c>
      <c r="W34" s="370">
        <v>0</v>
      </c>
      <c r="Y34" s="1434" t="s">
        <v>16</v>
      </c>
      <c r="Z34" s="1435"/>
      <c r="AA34" s="371">
        <f>SUM(AA27:AA33)</f>
        <v>2572</v>
      </c>
      <c r="AB34" s="371">
        <f>SUM(AB27:AB33)</f>
        <v>1250</v>
      </c>
      <c r="AC34" s="371">
        <f t="shared" ref="AC34:AH34" si="127">SUM(AC27:AC33)</f>
        <v>2125000</v>
      </c>
      <c r="AD34" s="371">
        <f t="shared" si="127"/>
        <v>130</v>
      </c>
      <c r="AE34" s="371">
        <f t="shared" si="127"/>
        <v>286000</v>
      </c>
      <c r="AF34" s="371">
        <f t="shared" si="127"/>
        <v>52</v>
      </c>
      <c r="AG34" s="371">
        <f t="shared" si="127"/>
        <v>114400</v>
      </c>
      <c r="AH34" s="371">
        <f t="shared" si="127"/>
        <v>1140</v>
      </c>
      <c r="AI34" s="371">
        <f>SUM(AI27:AI33)</f>
        <v>1596000</v>
      </c>
      <c r="AJ34" s="371">
        <f>SUM(AJ27:AJ33)</f>
        <v>4121400</v>
      </c>
      <c r="AK34" s="101">
        <f>AJ34/AA34</f>
        <v>1602.4105754276827</v>
      </c>
      <c r="AL34" s="365"/>
      <c r="AM34" s="101">
        <f>SUM(AM27:AM33)</f>
        <v>1110</v>
      </c>
      <c r="AN34" s="101">
        <f>SUM(AN27:AN33)</f>
        <v>0</v>
      </c>
      <c r="AO34" s="366" t="e">
        <f>(AJ34+BH34)/AN34</f>
        <v>#DIV/0!</v>
      </c>
      <c r="AP34" s="367"/>
      <c r="AR34" s="368" t="s">
        <v>48</v>
      </c>
      <c r="AS34" s="367" t="e">
        <f>AA34/AU34</f>
        <v>#DIV/0!</v>
      </c>
      <c r="AT34" s="369" t="s">
        <v>49</v>
      </c>
      <c r="AU34" s="368">
        <f>W34</f>
        <v>0</v>
      </c>
      <c r="AW34" s="1434" t="s">
        <v>16</v>
      </c>
      <c r="AX34" s="1435"/>
      <c r="AY34" s="371">
        <f t="shared" si="115"/>
        <v>2572</v>
      </c>
      <c r="AZ34" s="101">
        <f>SUM(AZ27:AZ33)</f>
        <v>84</v>
      </c>
      <c r="BA34" s="101">
        <f t="shared" ref="BA34:BF34" si="128">SUM(BA27:BA33)</f>
        <v>0</v>
      </c>
      <c r="BB34" s="101">
        <f t="shared" si="128"/>
        <v>120</v>
      </c>
      <c r="BC34" s="101">
        <f t="shared" si="128"/>
        <v>0</v>
      </c>
      <c r="BD34" s="101">
        <f t="shared" si="128"/>
        <v>60</v>
      </c>
      <c r="BE34" s="101">
        <f t="shared" si="128"/>
        <v>0</v>
      </c>
      <c r="BF34" s="101">
        <f t="shared" si="128"/>
        <v>0</v>
      </c>
      <c r="BG34" s="101">
        <f>SUM(BG27:BG33)</f>
        <v>0</v>
      </c>
      <c r="BH34" s="372">
        <f t="shared" si="116"/>
        <v>7148600</v>
      </c>
      <c r="BI34" s="372">
        <f t="shared" si="116"/>
        <v>2779.3934681181959</v>
      </c>
      <c r="BJ34" s="372">
        <f t="shared" si="117"/>
        <v>4121400</v>
      </c>
      <c r="BK34" s="373">
        <f t="shared" si="117"/>
        <v>1602.4105754276827</v>
      </c>
      <c r="BL34" s="101">
        <f>SUM(BL27:BL33)</f>
        <v>11270000</v>
      </c>
      <c r="BM34" s="374">
        <f>BI34+BK34</f>
        <v>4381.8040435458788</v>
      </c>
      <c r="BN34" s="375"/>
      <c r="BO34" s="366" t="e">
        <f t="shared" si="119"/>
        <v>#DIV/0!</v>
      </c>
      <c r="BP34" s="367"/>
      <c r="BR34" s="368" t="s">
        <v>48</v>
      </c>
      <c r="BS34" s="367" t="e">
        <f>AY34/BU34</f>
        <v>#DIV/0!</v>
      </c>
      <c r="BT34" s="369" t="s">
        <v>49</v>
      </c>
      <c r="BU34" s="368">
        <f>W34</f>
        <v>0</v>
      </c>
      <c r="BV34" s="1434" t="s">
        <v>16</v>
      </c>
      <c r="BW34" s="1435"/>
      <c r="BX34" s="101">
        <f>SUM(BX27:BX33)</f>
        <v>3520</v>
      </c>
      <c r="BY34" s="101">
        <f>SUM(BY27:BY33)</f>
        <v>10580250</v>
      </c>
      <c r="BZ34" s="101">
        <f t="shared" si="102"/>
        <v>3005.752840909091</v>
      </c>
      <c r="CA34" s="101">
        <f>SUM(CA27:CA33)</f>
        <v>5660700</v>
      </c>
      <c r="CB34" s="371">
        <f t="shared" si="103"/>
        <v>1608.153409090909</v>
      </c>
      <c r="CC34" s="371">
        <f>SUM(CC27:CC33)</f>
        <v>163900</v>
      </c>
      <c r="CD34" s="371">
        <f>SUM(CD27:CD33)</f>
        <v>23760</v>
      </c>
      <c r="CE34" s="577">
        <f>BY34+CA34+CC34+CD34</f>
        <v>16428610</v>
      </c>
      <c r="CF34" s="375">
        <f>CE34/BX34</f>
        <v>4667.21875</v>
      </c>
      <c r="CG34" s="538">
        <f>SUM(CG27:CG33)</f>
        <v>0</v>
      </c>
      <c r="CH34" s="366" t="e">
        <f t="shared" si="123"/>
        <v>#DIV/0!</v>
      </c>
      <c r="CI34" s="368">
        <v>7</v>
      </c>
      <c r="CJ34" s="384">
        <f>SUM(CJ27:CJ33)/CI34</f>
        <v>21.228571428571428</v>
      </c>
      <c r="CK34" s="385">
        <f>SUM(CK27:CK33)/CI34</f>
        <v>30.285714285714288</v>
      </c>
      <c r="CL34" s="406">
        <f>SUM(CL27:CL33)/CI34</f>
        <v>3.8571428571428572</v>
      </c>
      <c r="CM34" s="406">
        <f>SUM(CM27:CM33)/CI34</f>
        <v>4.1428571428571432</v>
      </c>
      <c r="CN34" s="406">
        <f>SUM(CN27:CN33)/CI34</f>
        <v>4.4285714285714288</v>
      </c>
      <c r="CO34" s="407">
        <f>SUM(CL34:CN34)/3</f>
        <v>4.1428571428571432</v>
      </c>
      <c r="CP34" s="369" t="s">
        <v>194</v>
      </c>
      <c r="CQ34" s="1532">
        <f>CE34/CI34</f>
        <v>2346944.2857142859</v>
      </c>
      <c r="CR34" s="1533"/>
      <c r="CS34" s="1533"/>
      <c r="CT34" s="1533"/>
      <c r="CU34" s="1534"/>
      <c r="CV34" s="368" t="s">
        <v>197</v>
      </c>
      <c r="CW34" s="340">
        <v>7</v>
      </c>
      <c r="CX34" s="386">
        <f>SUM(CX27:CX33)/CW34</f>
        <v>20.900000000000002</v>
      </c>
      <c r="CY34" s="387">
        <f>SUM(CY27:CY33)/CW34</f>
        <v>27.085714285714285</v>
      </c>
      <c r="CZ34" s="403">
        <f>SUM(CZ27:CZ33)/CW34</f>
        <v>2.4285714285714284</v>
      </c>
      <c r="DA34" s="403">
        <f>SUM(DA27:DA33)/CW34</f>
        <v>2.7142857142857144</v>
      </c>
      <c r="DB34" s="403">
        <f>SUM(DB27:DB33)/CW34</f>
        <v>2.4285714285714284</v>
      </c>
      <c r="DC34" s="404">
        <f>SUM(CZ34:DB34)/3</f>
        <v>2.5238095238095237</v>
      </c>
      <c r="DD34" s="341" t="s">
        <v>194</v>
      </c>
      <c r="DE34" s="1457">
        <v>1274542.857142857</v>
      </c>
      <c r="DF34" s="1458"/>
      <c r="DG34" s="1458"/>
      <c r="DH34" s="1458"/>
      <c r="DI34" s="1459"/>
      <c r="DJ34" s="368" t="s">
        <v>197</v>
      </c>
      <c r="DK34" s="340"/>
    </row>
    <row r="35" spans="1:115"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3"/>
      <c r="CJ35" s="1420" t="str">
        <f>BV35</f>
        <v>4th week</v>
      </c>
      <c r="CK35" s="1420"/>
      <c r="CL35" s="1420"/>
      <c r="CM35" s="1420"/>
      <c r="CN35" s="1420"/>
      <c r="CO35" s="1420"/>
      <c r="CX35" s="1420">
        <f>CK35</f>
        <v>0</v>
      </c>
      <c r="CY35" s="1420"/>
      <c r="CZ35" s="1420"/>
      <c r="DA35" s="1420"/>
      <c r="DB35" s="1420"/>
      <c r="DC35" s="1420"/>
    </row>
    <row r="36" spans="1:115"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129</v>
      </c>
      <c r="CH36" s="176" t="s">
        <v>128</v>
      </c>
      <c r="CJ36" s="331" t="s">
        <v>172</v>
      </c>
      <c r="CK36" s="332" t="s">
        <v>173</v>
      </c>
      <c r="CL36" s="65" t="s">
        <v>174</v>
      </c>
      <c r="CM36" s="65" t="s">
        <v>175</v>
      </c>
      <c r="CN36" s="65" t="s">
        <v>176</v>
      </c>
      <c r="CO36" s="333" t="s">
        <v>184</v>
      </c>
      <c r="CQ36" s="1" t="s">
        <v>179</v>
      </c>
      <c r="CS36" s="46" t="s">
        <v>182</v>
      </c>
      <c r="CX36" s="331" t="s">
        <v>172</v>
      </c>
      <c r="CY36" s="332" t="s">
        <v>173</v>
      </c>
      <c r="CZ36" s="65" t="s">
        <v>174</v>
      </c>
      <c r="DA36" s="65" t="s">
        <v>175</v>
      </c>
      <c r="DB36" s="65" t="s">
        <v>176</v>
      </c>
      <c r="DC36" s="333" t="s">
        <v>184</v>
      </c>
      <c r="DE36" s="1" t="s">
        <v>179</v>
      </c>
      <c r="DG36" s="46" t="s">
        <v>182</v>
      </c>
    </row>
    <row r="37" spans="1:115" ht="23.5" customHeight="1">
      <c r="A37" s="75" t="s">
        <v>5</v>
      </c>
      <c r="B37" s="68">
        <v>21</v>
      </c>
      <c r="C37" s="57">
        <f t="shared" ref="C37:C43" si="129">D37+F37+H37+J37</f>
        <v>560</v>
      </c>
      <c r="D37" s="54">
        <v>250</v>
      </c>
      <c r="E37" s="7">
        <f t="shared" ref="E37:E43" si="130">D37*T37</f>
        <v>825000</v>
      </c>
      <c r="F37" s="54">
        <v>40</v>
      </c>
      <c r="G37" s="7">
        <f t="shared" ref="G37:G43" si="131">F37*U37</f>
        <v>152000</v>
      </c>
      <c r="H37" s="54">
        <v>20</v>
      </c>
      <c r="I37" s="6">
        <f t="shared" ref="I37:I43" si="132">H37*V37</f>
        <v>96000</v>
      </c>
      <c r="J37" s="54">
        <v>250</v>
      </c>
      <c r="K37" s="6">
        <f t="shared" ref="K37:K43" si="133">J37*W37</f>
        <v>500000</v>
      </c>
      <c r="L37" s="6">
        <f>E37+G37+I37+K37</f>
        <v>1573000</v>
      </c>
      <c r="M37" s="6">
        <f>L37/C37</f>
        <v>2808.9285714285716</v>
      </c>
      <c r="N37" s="70" t="s">
        <v>93</v>
      </c>
      <c r="O37" s="54">
        <v>170</v>
      </c>
      <c r="P37" s="54"/>
      <c r="Q37" s="76" t="e">
        <f>L37/P37</f>
        <v>#DIV/0!</v>
      </c>
      <c r="R37" s="2"/>
      <c r="T37" s="107">
        <v>3300</v>
      </c>
      <c r="U37" s="107">
        <v>3800</v>
      </c>
      <c r="V37" s="107">
        <v>4800</v>
      </c>
      <c r="W37" s="107">
        <v>2000</v>
      </c>
      <c r="X37" s="107"/>
      <c r="Y37" s="75" t="s">
        <v>5</v>
      </c>
      <c r="Z37" s="48">
        <f t="shared" ref="Z37:Z43" si="134">B37</f>
        <v>21</v>
      </c>
      <c r="AA37" s="57">
        <f t="shared" ref="AA37:AA43" si="135">AB37+AD37+AF37+AH37</f>
        <v>560</v>
      </c>
      <c r="AB37" s="7">
        <f t="shared" ref="AB37:AB43" si="136">D37</f>
        <v>250</v>
      </c>
      <c r="AC37" s="7">
        <f t="shared" ref="AC37:AC43" si="137">AB37*AR37</f>
        <v>425000</v>
      </c>
      <c r="AD37" s="7">
        <f>F37</f>
        <v>40</v>
      </c>
      <c r="AE37" s="7">
        <f t="shared" ref="AE37:AE43" si="138">AD37*AS37</f>
        <v>88000</v>
      </c>
      <c r="AF37" s="7">
        <f>H37</f>
        <v>20</v>
      </c>
      <c r="AG37" s="7">
        <f t="shared" ref="AG37:AG43" si="139">AF37*AT37</f>
        <v>44000</v>
      </c>
      <c r="AH37" s="7">
        <f>J37</f>
        <v>250</v>
      </c>
      <c r="AI37" s="7">
        <f t="shared" ref="AI37:AI43" si="140">AH37*AU37</f>
        <v>350000</v>
      </c>
      <c r="AJ37" s="7">
        <f>AC37+AE37+AG37+AI37</f>
        <v>907000</v>
      </c>
      <c r="AK37" s="6">
        <f>AJ37/AA37</f>
        <v>1619.6428571428571</v>
      </c>
      <c r="AL37" s="70" t="str">
        <f>N37</f>
        <v>TOP2</v>
      </c>
      <c r="AM37" s="7">
        <f>O37</f>
        <v>170</v>
      </c>
      <c r="AN37" s="6">
        <f>P37</f>
        <v>0</v>
      </c>
      <c r="AO37" s="76" t="e">
        <f>(AJ37+BH37)/AN37</f>
        <v>#DIV/0!</v>
      </c>
      <c r="AP37" s="2"/>
      <c r="AR37" s="107">
        <v>1700</v>
      </c>
      <c r="AS37" s="107">
        <v>2200</v>
      </c>
      <c r="AT37" s="107">
        <v>2200</v>
      </c>
      <c r="AU37" s="107">
        <v>1400</v>
      </c>
      <c r="AV37" s="107"/>
      <c r="AW37" s="75" t="s">
        <v>5</v>
      </c>
      <c r="AX37" s="48">
        <f>B37</f>
        <v>21</v>
      </c>
      <c r="AY37" s="57">
        <f>C37</f>
        <v>560</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1573000</v>
      </c>
      <c r="BI37" s="6">
        <f>M37</f>
        <v>2808.9285714285716</v>
      </c>
      <c r="BJ37" s="6">
        <f>AJ37</f>
        <v>907000</v>
      </c>
      <c r="BK37" s="7">
        <f>AK37</f>
        <v>1619.6428571428571</v>
      </c>
      <c r="BL37" s="101">
        <f>BH37+BJ37</f>
        <v>2480000</v>
      </c>
      <c r="BM37" s="90">
        <f>BI37+BK37</f>
        <v>4428.5714285714284</v>
      </c>
      <c r="BN37" s="90"/>
      <c r="BO37" s="76" t="e">
        <f>Q37+AO37</f>
        <v>#DIV/0!</v>
      </c>
      <c r="BP37" s="2"/>
      <c r="BR37" s="55"/>
      <c r="BS37" s="55"/>
      <c r="BT37" s="55"/>
      <c r="BU37" s="55"/>
      <c r="BV37" s="177" t="s">
        <v>5</v>
      </c>
      <c r="BW37" s="190">
        <f>AX37</f>
        <v>21</v>
      </c>
      <c r="BX37" s="119">
        <v>468</v>
      </c>
      <c r="BY37" s="178">
        <v>1234050</v>
      </c>
      <c r="BZ37" s="178">
        <f t="shared" ref="BZ37:BZ44" si="145">BY37/BX37</f>
        <v>2636.8589743589741</v>
      </c>
      <c r="CA37" s="178">
        <v>693850</v>
      </c>
      <c r="CB37" s="179">
        <f t="shared" ref="CB37:CB44" si="146">CA37/BX37</f>
        <v>1482.58547008547</v>
      </c>
      <c r="CC37" s="179">
        <v>37400</v>
      </c>
      <c r="CD37" s="179">
        <v>2970</v>
      </c>
      <c r="CE37" s="180">
        <f>BY37+CA37+CC37+CD37</f>
        <v>1968270</v>
      </c>
      <c r="CF37" s="181">
        <f>CE37/BX37</f>
        <v>4205.7051282051279</v>
      </c>
      <c r="CG37" s="291"/>
      <c r="CH37" s="182" t="e">
        <f>CE37/CG37</f>
        <v>#DIV/0!</v>
      </c>
      <c r="CJ37" s="326">
        <v>22.3</v>
      </c>
      <c r="CK37" s="326">
        <v>34.700000000000003</v>
      </c>
      <c r="CL37" s="579">
        <v>3</v>
      </c>
      <c r="CM37" s="579">
        <v>3</v>
      </c>
      <c r="CN37" s="579">
        <v>3</v>
      </c>
      <c r="CO37" s="356">
        <f>SUM(CL37:CN37)/3</f>
        <v>3</v>
      </c>
      <c r="CQ37" s="355" t="s">
        <v>180</v>
      </c>
      <c r="CR37" s="3"/>
      <c r="CS37" s="354">
        <v>5</v>
      </c>
      <c r="CX37" s="326">
        <v>20.100000000000001</v>
      </c>
      <c r="CY37" s="326">
        <v>28</v>
      </c>
      <c r="CZ37" s="568">
        <v>5</v>
      </c>
      <c r="DA37" s="579">
        <v>3</v>
      </c>
      <c r="DB37" s="579">
        <v>3</v>
      </c>
      <c r="DC37" s="356">
        <f>SUM(CZ37:DB37)/3</f>
        <v>3.6666666666666665</v>
      </c>
      <c r="DE37" s="355" t="s">
        <v>180</v>
      </c>
      <c r="DF37" s="3"/>
      <c r="DG37" s="354">
        <v>5</v>
      </c>
    </row>
    <row r="38" spans="1:115" ht="23.5" customHeight="1">
      <c r="A38" s="77" t="s">
        <v>6</v>
      </c>
      <c r="B38" s="68">
        <v>22</v>
      </c>
      <c r="C38" s="57">
        <f t="shared" si="129"/>
        <v>494</v>
      </c>
      <c r="D38" s="54">
        <v>300</v>
      </c>
      <c r="E38" s="7">
        <f t="shared" si="130"/>
        <v>990000</v>
      </c>
      <c r="F38" s="54">
        <v>10</v>
      </c>
      <c r="G38" s="7">
        <f t="shared" si="131"/>
        <v>38000</v>
      </c>
      <c r="H38" s="54">
        <v>4</v>
      </c>
      <c r="I38" s="6">
        <f t="shared" si="132"/>
        <v>19200</v>
      </c>
      <c r="J38" s="54">
        <v>180</v>
      </c>
      <c r="K38" s="6">
        <f t="shared" si="133"/>
        <v>360000</v>
      </c>
      <c r="L38" s="6">
        <f t="shared" ref="L38:L43" si="147">E38+G38+I38+K38</f>
        <v>1407200</v>
      </c>
      <c r="M38" s="6">
        <f t="shared" ref="M38:M43" si="148">L38/C38</f>
        <v>2848.5829959514172</v>
      </c>
      <c r="N38" s="70" t="s">
        <v>96</v>
      </c>
      <c r="O38" s="54">
        <v>150</v>
      </c>
      <c r="P38" s="54"/>
      <c r="Q38" s="76" t="e">
        <f t="shared" ref="Q38:Q44" si="149">L38/P38</f>
        <v>#DIV/0!</v>
      </c>
      <c r="R38" s="2"/>
      <c r="T38" s="107">
        <v>3300</v>
      </c>
      <c r="U38" s="107">
        <v>3800</v>
      </c>
      <c r="V38" s="107">
        <v>4800</v>
      </c>
      <c r="W38" s="107">
        <v>2000</v>
      </c>
      <c r="X38" s="107"/>
      <c r="Y38" s="77" t="s">
        <v>6</v>
      </c>
      <c r="Z38" s="48">
        <f t="shared" si="134"/>
        <v>22</v>
      </c>
      <c r="AA38" s="57">
        <f t="shared" si="135"/>
        <v>494</v>
      </c>
      <c r="AB38" s="7">
        <f t="shared" si="136"/>
        <v>300</v>
      </c>
      <c r="AC38" s="7">
        <f t="shared" si="137"/>
        <v>510000</v>
      </c>
      <c r="AD38" s="7">
        <f t="shared" ref="AD38:AD43" si="150">F38</f>
        <v>10</v>
      </c>
      <c r="AE38" s="7">
        <f t="shared" si="138"/>
        <v>22000</v>
      </c>
      <c r="AF38" s="7">
        <f t="shared" ref="AF38:AF43" si="151">H38</f>
        <v>4</v>
      </c>
      <c r="AG38" s="7">
        <f t="shared" si="139"/>
        <v>8800</v>
      </c>
      <c r="AH38" s="7">
        <f t="shared" ref="AH38:AH43" si="152">J38</f>
        <v>180</v>
      </c>
      <c r="AI38" s="7">
        <f t="shared" si="140"/>
        <v>252000</v>
      </c>
      <c r="AJ38" s="7">
        <f t="shared" ref="AJ38:AJ43" si="153">AC38+AE38+AG38+AI38</f>
        <v>792800</v>
      </c>
      <c r="AK38" s="6">
        <f t="shared" ref="AK38:AK43" si="154">AJ38/AA38</f>
        <v>1604.8582995951417</v>
      </c>
      <c r="AL38" s="70" t="str">
        <f t="shared" ref="AL38:AN43" si="155">N38</f>
        <v>ON2</v>
      </c>
      <c r="AM38" s="7">
        <f t="shared" si="155"/>
        <v>150</v>
      </c>
      <c r="AN38" s="6">
        <f t="shared" si="155"/>
        <v>0</v>
      </c>
      <c r="AO38" s="76" t="e">
        <f t="shared" ref="AO38:AO43" si="156">(AJ38+BH38)/AN38</f>
        <v>#DIV/0!</v>
      </c>
      <c r="AP38" s="2"/>
      <c r="AR38" s="107">
        <v>1700</v>
      </c>
      <c r="AS38" s="107">
        <v>2200</v>
      </c>
      <c r="AT38" s="107">
        <v>2200</v>
      </c>
      <c r="AU38" s="107">
        <v>1400</v>
      </c>
      <c r="AV38" s="107"/>
      <c r="AW38" s="77" t="s">
        <v>6</v>
      </c>
      <c r="AX38" s="48">
        <f t="shared" ref="AX38:AX43" si="157">B38</f>
        <v>22</v>
      </c>
      <c r="AY38" s="57">
        <f t="shared" ref="AY38:AY44" si="158">C38</f>
        <v>494</v>
      </c>
      <c r="AZ38" s="54">
        <v>22</v>
      </c>
      <c r="BA38" s="7">
        <f t="shared" si="141"/>
        <v>0</v>
      </c>
      <c r="BB38" s="54">
        <v>10</v>
      </c>
      <c r="BC38" s="7">
        <f t="shared" si="142"/>
        <v>0</v>
      </c>
      <c r="BD38" s="54">
        <v>6</v>
      </c>
      <c r="BE38" s="6">
        <f t="shared" si="143"/>
        <v>0</v>
      </c>
      <c r="BF38" s="54"/>
      <c r="BG38" s="6">
        <f t="shared" si="144"/>
        <v>0</v>
      </c>
      <c r="BH38" s="6">
        <f t="shared" ref="BH38:BI44" si="159">L38</f>
        <v>1407200</v>
      </c>
      <c r="BI38" s="6">
        <f t="shared" si="159"/>
        <v>2848.5829959514172</v>
      </c>
      <c r="BJ38" s="6">
        <f t="shared" ref="BJ38:BK44" si="160">AJ38</f>
        <v>792800</v>
      </c>
      <c r="BK38" s="7">
        <f t="shared" si="160"/>
        <v>1604.8582995951417</v>
      </c>
      <c r="BL38" s="101">
        <f t="shared" ref="BL38:BM43" si="161">BH38+BJ38</f>
        <v>2200000</v>
      </c>
      <c r="BM38" s="90">
        <f t="shared" si="161"/>
        <v>4453.4412955465586</v>
      </c>
      <c r="BN38" s="90"/>
      <c r="BO38" s="76" t="e">
        <f t="shared" ref="BO38:BO44" si="162">Q38+AO38</f>
        <v>#DIV/0!</v>
      </c>
      <c r="BP38" s="2"/>
      <c r="BR38" s="55"/>
      <c r="BS38" s="55"/>
      <c r="BT38" s="55"/>
      <c r="BU38" s="55"/>
      <c r="BV38" s="173" t="s">
        <v>6</v>
      </c>
      <c r="BW38" s="190">
        <f t="shared" ref="BW38:BW43" si="163">AX38</f>
        <v>22</v>
      </c>
      <c r="BX38" s="119">
        <v>396</v>
      </c>
      <c r="BY38" s="178">
        <v>1279800</v>
      </c>
      <c r="BZ38" s="178">
        <f t="shared" si="145"/>
        <v>3231.818181818182</v>
      </c>
      <c r="CA38" s="178">
        <v>634000</v>
      </c>
      <c r="CB38" s="179">
        <f t="shared" si="146"/>
        <v>1601.0101010101009</v>
      </c>
      <c r="CC38" s="179">
        <v>27500</v>
      </c>
      <c r="CD38" s="179">
        <v>0</v>
      </c>
      <c r="CE38" s="180">
        <f t="shared" ref="CE38:CE43" si="164">BY38+CA38+CC38+CD38</f>
        <v>1941300</v>
      </c>
      <c r="CF38" s="181">
        <f t="shared" ref="CF38:CF43" si="165">CE38/BX38</f>
        <v>4902.272727272727</v>
      </c>
      <c r="CG38" s="291"/>
      <c r="CH38" s="182" t="e">
        <f t="shared" ref="CH38:CH44" si="166">CE38/CG38</f>
        <v>#DIV/0!</v>
      </c>
      <c r="CJ38" s="326">
        <v>23.9</v>
      </c>
      <c r="CK38" s="326">
        <v>34.700000000000003</v>
      </c>
      <c r="CL38" s="579">
        <v>3</v>
      </c>
      <c r="CM38" s="579">
        <v>3</v>
      </c>
      <c r="CN38" s="579">
        <v>3</v>
      </c>
      <c r="CO38" s="356">
        <f t="shared" ref="CO38:CO43" si="167">SUM(CL38:CN38)/3</f>
        <v>3</v>
      </c>
      <c r="CQ38" s="42" t="s">
        <v>181</v>
      </c>
      <c r="CS38" s="1">
        <v>4</v>
      </c>
      <c r="CX38" s="326">
        <v>21.7</v>
      </c>
      <c r="CY38" s="326">
        <v>26</v>
      </c>
      <c r="CZ38" s="579">
        <v>3</v>
      </c>
      <c r="DA38" s="579">
        <v>3</v>
      </c>
      <c r="DB38" s="579">
        <v>3</v>
      </c>
      <c r="DC38" s="356">
        <f t="shared" ref="DC38:DC43" si="168">SUM(CZ38:DB38)/3</f>
        <v>3</v>
      </c>
      <c r="DE38" s="42" t="s">
        <v>181</v>
      </c>
      <c r="DG38" s="1">
        <v>4</v>
      </c>
    </row>
    <row r="39" spans="1:115" ht="23.5" customHeight="1">
      <c r="A39" s="77" t="s">
        <v>7</v>
      </c>
      <c r="B39" s="68">
        <v>23</v>
      </c>
      <c r="C39" s="57">
        <f t="shared" si="129"/>
        <v>392</v>
      </c>
      <c r="D39" s="54">
        <v>200</v>
      </c>
      <c r="E39" s="7">
        <f t="shared" si="130"/>
        <v>660000</v>
      </c>
      <c r="F39" s="54">
        <v>10</v>
      </c>
      <c r="G39" s="7">
        <f t="shared" si="131"/>
        <v>38000</v>
      </c>
      <c r="H39" s="54">
        <v>2</v>
      </c>
      <c r="I39" s="6">
        <f t="shared" si="132"/>
        <v>9600</v>
      </c>
      <c r="J39" s="54">
        <v>180</v>
      </c>
      <c r="K39" s="6">
        <f t="shared" si="133"/>
        <v>360000</v>
      </c>
      <c r="L39" s="6">
        <f t="shared" si="147"/>
        <v>1067600</v>
      </c>
      <c r="M39" s="6">
        <f t="shared" si="148"/>
        <v>2723.4693877551022</v>
      </c>
      <c r="N39" s="70" t="s">
        <v>96</v>
      </c>
      <c r="O39" s="54">
        <v>150</v>
      </c>
      <c r="P39" s="54"/>
      <c r="Q39" s="76" t="e">
        <f t="shared" si="149"/>
        <v>#DIV/0!</v>
      </c>
      <c r="R39" s="2"/>
      <c r="T39" s="107">
        <v>3300</v>
      </c>
      <c r="U39" s="107">
        <v>3800</v>
      </c>
      <c r="V39" s="107">
        <v>4800</v>
      </c>
      <c r="W39" s="107">
        <v>2000</v>
      </c>
      <c r="X39" s="107"/>
      <c r="Y39" s="77" t="s">
        <v>7</v>
      </c>
      <c r="Z39" s="48">
        <f t="shared" si="134"/>
        <v>23</v>
      </c>
      <c r="AA39" s="57">
        <f t="shared" si="135"/>
        <v>392</v>
      </c>
      <c r="AB39" s="7">
        <f t="shared" si="136"/>
        <v>200</v>
      </c>
      <c r="AC39" s="7">
        <f t="shared" si="137"/>
        <v>340000</v>
      </c>
      <c r="AD39" s="7">
        <f t="shared" si="150"/>
        <v>10</v>
      </c>
      <c r="AE39" s="7">
        <f t="shared" si="138"/>
        <v>22000</v>
      </c>
      <c r="AF39" s="7">
        <f t="shared" si="151"/>
        <v>2</v>
      </c>
      <c r="AG39" s="7">
        <f t="shared" si="139"/>
        <v>4400</v>
      </c>
      <c r="AH39" s="7">
        <f t="shared" si="152"/>
        <v>180</v>
      </c>
      <c r="AI39" s="7">
        <f t="shared" si="140"/>
        <v>252000</v>
      </c>
      <c r="AJ39" s="7">
        <f t="shared" si="153"/>
        <v>618400</v>
      </c>
      <c r="AK39" s="6">
        <f t="shared" si="154"/>
        <v>1577.5510204081634</v>
      </c>
      <c r="AL39" s="70" t="str">
        <f t="shared" si="155"/>
        <v>ON2</v>
      </c>
      <c r="AM39" s="7">
        <f t="shared" si="155"/>
        <v>150</v>
      </c>
      <c r="AN39" s="6">
        <f t="shared" si="155"/>
        <v>0</v>
      </c>
      <c r="AO39" s="76" t="e">
        <f t="shared" si="156"/>
        <v>#DIV/0!</v>
      </c>
      <c r="AP39" s="2"/>
      <c r="AR39" s="107">
        <v>1700</v>
      </c>
      <c r="AS39" s="107">
        <v>2200</v>
      </c>
      <c r="AT39" s="107">
        <v>2200</v>
      </c>
      <c r="AU39" s="107">
        <v>1400</v>
      </c>
      <c r="AV39" s="107"/>
      <c r="AW39" s="77" t="s">
        <v>7</v>
      </c>
      <c r="AX39" s="48">
        <f t="shared" si="157"/>
        <v>23</v>
      </c>
      <c r="AY39" s="57">
        <f t="shared" si="158"/>
        <v>392</v>
      </c>
      <c r="AZ39" s="54">
        <v>22</v>
      </c>
      <c r="BA39" s="7">
        <f t="shared" si="141"/>
        <v>0</v>
      </c>
      <c r="BB39" s="54">
        <v>10</v>
      </c>
      <c r="BC39" s="7">
        <f t="shared" si="142"/>
        <v>0</v>
      </c>
      <c r="BD39" s="54">
        <v>6</v>
      </c>
      <c r="BE39" s="6">
        <f t="shared" si="143"/>
        <v>0</v>
      </c>
      <c r="BF39" s="54"/>
      <c r="BG39" s="6">
        <f t="shared" si="144"/>
        <v>0</v>
      </c>
      <c r="BH39" s="6">
        <f t="shared" si="159"/>
        <v>1067600</v>
      </c>
      <c r="BI39" s="6">
        <f t="shared" si="159"/>
        <v>2723.4693877551022</v>
      </c>
      <c r="BJ39" s="6">
        <f t="shared" si="160"/>
        <v>618400</v>
      </c>
      <c r="BK39" s="7">
        <f t="shared" si="160"/>
        <v>1577.5510204081634</v>
      </c>
      <c r="BL39" s="101">
        <f t="shared" si="161"/>
        <v>1686000</v>
      </c>
      <c r="BM39" s="90">
        <f t="shared" si="161"/>
        <v>4301.0204081632655</v>
      </c>
      <c r="BN39" s="90"/>
      <c r="BO39" s="76" t="e">
        <f t="shared" si="162"/>
        <v>#DIV/0!</v>
      </c>
      <c r="BP39" s="2"/>
      <c r="BR39" s="55"/>
      <c r="BS39" s="55"/>
      <c r="BT39" s="55"/>
      <c r="BU39" s="55"/>
      <c r="BV39" s="173" t="s">
        <v>7</v>
      </c>
      <c r="BW39" s="190">
        <f t="shared" si="163"/>
        <v>23</v>
      </c>
      <c r="BX39" s="599">
        <v>322</v>
      </c>
      <c r="BY39" s="600">
        <v>862150</v>
      </c>
      <c r="BZ39" s="600">
        <f t="shared" si="145"/>
        <v>2677.4844720496894</v>
      </c>
      <c r="CA39" s="600">
        <v>452400</v>
      </c>
      <c r="CB39" s="600">
        <f t="shared" si="146"/>
        <v>1404.9689440993789</v>
      </c>
      <c r="CC39" s="600">
        <v>56100</v>
      </c>
      <c r="CD39" s="600">
        <v>0</v>
      </c>
      <c r="CE39" s="599">
        <f>BY39+CA39+CC39+CD39-CG39</f>
        <v>1370650</v>
      </c>
      <c r="CF39" s="181">
        <f t="shared" si="165"/>
        <v>4256.6770186335407</v>
      </c>
      <c r="CG39" s="291"/>
      <c r="CH39" s="182"/>
      <c r="CJ39" s="326">
        <v>26.1</v>
      </c>
      <c r="CK39" s="326">
        <v>31.4</v>
      </c>
      <c r="CL39" s="579">
        <v>3</v>
      </c>
      <c r="CM39" s="556">
        <v>1</v>
      </c>
      <c r="CN39" s="579">
        <v>3</v>
      </c>
      <c r="CO39" s="356">
        <f t="shared" si="167"/>
        <v>2.3333333333333335</v>
      </c>
      <c r="CQ39" s="42" t="s">
        <v>185</v>
      </c>
      <c r="CS39" s="1">
        <v>3</v>
      </c>
      <c r="CX39" s="326">
        <v>19.2</v>
      </c>
      <c r="CY39" s="326">
        <v>24.7</v>
      </c>
      <c r="CZ39" s="602">
        <v>2</v>
      </c>
      <c r="DA39" s="602">
        <v>2</v>
      </c>
      <c r="DB39" s="579">
        <v>3</v>
      </c>
      <c r="DC39" s="356">
        <f t="shared" si="168"/>
        <v>2.3333333333333335</v>
      </c>
      <c r="DE39" s="42" t="s">
        <v>185</v>
      </c>
      <c r="DG39" s="1">
        <v>3</v>
      </c>
    </row>
    <row r="40" spans="1:115" ht="23.5" customHeight="1">
      <c r="A40" s="77" t="s">
        <v>8</v>
      </c>
      <c r="B40" s="68">
        <v>24</v>
      </c>
      <c r="C40" s="57">
        <f t="shared" si="129"/>
        <v>392</v>
      </c>
      <c r="D40" s="54">
        <v>200</v>
      </c>
      <c r="E40" s="7">
        <f t="shared" si="130"/>
        <v>660000</v>
      </c>
      <c r="F40" s="54">
        <v>10</v>
      </c>
      <c r="G40" s="7">
        <f t="shared" si="131"/>
        <v>38000</v>
      </c>
      <c r="H40" s="54">
        <v>2</v>
      </c>
      <c r="I40" s="6">
        <f t="shared" si="132"/>
        <v>9600</v>
      </c>
      <c r="J40" s="54">
        <v>180</v>
      </c>
      <c r="K40" s="6">
        <f t="shared" si="133"/>
        <v>360000</v>
      </c>
      <c r="L40" s="6">
        <f t="shared" si="147"/>
        <v>1067600</v>
      </c>
      <c r="M40" s="6">
        <f t="shared" si="148"/>
        <v>2723.4693877551022</v>
      </c>
      <c r="N40" s="70" t="s">
        <v>95</v>
      </c>
      <c r="O40" s="54">
        <v>150</v>
      </c>
      <c r="P40" s="54"/>
      <c r="Q40" s="76" t="e">
        <f t="shared" si="149"/>
        <v>#DIV/0!</v>
      </c>
      <c r="R40" s="2"/>
      <c r="T40" s="107">
        <v>3300</v>
      </c>
      <c r="U40" s="107">
        <v>3800</v>
      </c>
      <c r="V40" s="107">
        <v>4800</v>
      </c>
      <c r="W40" s="107">
        <v>2000</v>
      </c>
      <c r="X40" s="107"/>
      <c r="Y40" s="77" t="s">
        <v>8</v>
      </c>
      <c r="Z40" s="48">
        <f t="shared" si="134"/>
        <v>24</v>
      </c>
      <c r="AA40" s="57">
        <f t="shared" si="135"/>
        <v>392</v>
      </c>
      <c r="AB40" s="7">
        <f t="shared" si="136"/>
        <v>200</v>
      </c>
      <c r="AC40" s="7">
        <f t="shared" si="137"/>
        <v>340000</v>
      </c>
      <c r="AD40" s="7">
        <f t="shared" si="150"/>
        <v>10</v>
      </c>
      <c r="AE40" s="7">
        <f t="shared" si="138"/>
        <v>22000</v>
      </c>
      <c r="AF40" s="7">
        <f t="shared" si="151"/>
        <v>2</v>
      </c>
      <c r="AG40" s="7">
        <f t="shared" si="139"/>
        <v>4400</v>
      </c>
      <c r="AH40" s="7">
        <f t="shared" si="152"/>
        <v>180</v>
      </c>
      <c r="AI40" s="7">
        <f t="shared" si="140"/>
        <v>252000</v>
      </c>
      <c r="AJ40" s="7">
        <f t="shared" si="153"/>
        <v>618400</v>
      </c>
      <c r="AK40" s="6">
        <f t="shared" si="154"/>
        <v>1577.5510204081634</v>
      </c>
      <c r="AL40" s="70" t="str">
        <f t="shared" si="155"/>
        <v>ON2</v>
      </c>
      <c r="AM40" s="7">
        <f t="shared" si="155"/>
        <v>150</v>
      </c>
      <c r="AN40" s="6">
        <f t="shared" si="155"/>
        <v>0</v>
      </c>
      <c r="AO40" s="76" t="e">
        <f t="shared" si="156"/>
        <v>#DIV/0!</v>
      </c>
      <c r="AP40" s="2"/>
      <c r="AR40" s="107">
        <v>1700</v>
      </c>
      <c r="AS40" s="107">
        <v>2200</v>
      </c>
      <c r="AT40" s="107">
        <v>2200</v>
      </c>
      <c r="AU40" s="107">
        <v>1400</v>
      </c>
      <c r="AV40" s="107"/>
      <c r="AW40" s="77" t="s">
        <v>8</v>
      </c>
      <c r="AX40" s="48">
        <f t="shared" si="157"/>
        <v>24</v>
      </c>
      <c r="AY40" s="57">
        <f t="shared" si="158"/>
        <v>392</v>
      </c>
      <c r="AZ40" s="54">
        <v>10</v>
      </c>
      <c r="BA40" s="7">
        <f t="shared" si="141"/>
        <v>0</v>
      </c>
      <c r="BB40" s="54">
        <v>24</v>
      </c>
      <c r="BC40" s="7">
        <f t="shared" si="142"/>
        <v>0</v>
      </c>
      <c r="BD40" s="54">
        <v>12</v>
      </c>
      <c r="BE40" s="6">
        <f t="shared" si="143"/>
        <v>0</v>
      </c>
      <c r="BF40" s="54"/>
      <c r="BG40" s="6">
        <f t="shared" si="144"/>
        <v>0</v>
      </c>
      <c r="BH40" s="6">
        <f t="shared" si="159"/>
        <v>1067600</v>
      </c>
      <c r="BI40" s="6">
        <f t="shared" si="159"/>
        <v>2723.4693877551022</v>
      </c>
      <c r="BJ40" s="6">
        <f t="shared" si="160"/>
        <v>618400</v>
      </c>
      <c r="BK40" s="7">
        <f t="shared" si="160"/>
        <v>1577.5510204081634</v>
      </c>
      <c r="BL40" s="101">
        <f t="shared" si="161"/>
        <v>1686000</v>
      </c>
      <c r="BM40" s="90">
        <f t="shared" si="161"/>
        <v>4301.0204081632655</v>
      </c>
      <c r="BN40" s="90"/>
      <c r="BO40" s="76" t="e">
        <f t="shared" si="162"/>
        <v>#DIV/0!</v>
      </c>
      <c r="BP40" s="2"/>
      <c r="BR40" s="55"/>
      <c r="BS40" s="55"/>
      <c r="BT40" s="55"/>
      <c r="BU40" s="55"/>
      <c r="BV40" s="173" t="s">
        <v>8</v>
      </c>
      <c r="BW40" s="601">
        <f t="shared" si="163"/>
        <v>24</v>
      </c>
      <c r="BX40" s="119">
        <v>272</v>
      </c>
      <c r="BY40" s="178">
        <f>721000+1600</f>
        <v>722600</v>
      </c>
      <c r="BZ40" s="178">
        <f t="shared" si="145"/>
        <v>2656.6176470588234</v>
      </c>
      <c r="CA40" s="178">
        <v>385000</v>
      </c>
      <c r="CB40" s="179">
        <f t="shared" si="146"/>
        <v>1415.4411764705883</v>
      </c>
      <c r="CC40" s="179">
        <v>13200</v>
      </c>
      <c r="CD40" s="179">
        <v>2970</v>
      </c>
      <c r="CE40" s="119">
        <f>BY40+CA40+CC40+CD40-CG40</f>
        <v>1123770</v>
      </c>
      <c r="CF40" s="181">
        <f t="shared" si="165"/>
        <v>4131.5073529411766</v>
      </c>
      <c r="CG40" s="291"/>
      <c r="CH40" s="182" t="e">
        <f t="shared" si="166"/>
        <v>#DIV/0!</v>
      </c>
      <c r="CJ40" s="326">
        <v>24.2</v>
      </c>
      <c r="CK40" s="326">
        <v>27.8</v>
      </c>
      <c r="CL40" s="556">
        <v>1</v>
      </c>
      <c r="CM40" s="579">
        <v>3</v>
      </c>
      <c r="CN40" s="579">
        <v>3</v>
      </c>
      <c r="CO40" s="356">
        <f t="shared" si="167"/>
        <v>2.3333333333333335</v>
      </c>
      <c r="CQ40" s="42" t="s">
        <v>177</v>
      </c>
      <c r="CS40" s="1">
        <v>2</v>
      </c>
      <c r="CX40" s="326">
        <v>19.399999999999999</v>
      </c>
      <c r="CY40" s="326">
        <v>25</v>
      </c>
      <c r="CZ40" s="579">
        <v>3</v>
      </c>
      <c r="DA40" s="578">
        <v>5</v>
      </c>
      <c r="DB40" s="578">
        <v>5</v>
      </c>
      <c r="DC40" s="356">
        <f t="shared" si="168"/>
        <v>4.333333333333333</v>
      </c>
      <c r="DE40" s="42" t="s">
        <v>177</v>
      </c>
      <c r="DG40" s="1">
        <v>2</v>
      </c>
    </row>
    <row r="41" spans="1:115" ht="23.5" customHeight="1">
      <c r="A41" s="77" t="s">
        <v>9</v>
      </c>
      <c r="B41" s="68">
        <v>25</v>
      </c>
      <c r="C41" s="57">
        <f t="shared" si="129"/>
        <v>392</v>
      </c>
      <c r="D41" s="54">
        <v>200</v>
      </c>
      <c r="E41" s="7">
        <f t="shared" si="130"/>
        <v>660000</v>
      </c>
      <c r="F41" s="54">
        <v>10</v>
      </c>
      <c r="G41" s="7">
        <f t="shared" si="131"/>
        <v>38000</v>
      </c>
      <c r="H41" s="54">
        <v>2</v>
      </c>
      <c r="I41" s="6">
        <f t="shared" si="132"/>
        <v>9600</v>
      </c>
      <c r="J41" s="54">
        <v>180</v>
      </c>
      <c r="K41" s="6">
        <f t="shared" si="133"/>
        <v>360000</v>
      </c>
      <c r="L41" s="6">
        <f t="shared" si="147"/>
        <v>1067600</v>
      </c>
      <c r="M41" s="6">
        <f t="shared" si="148"/>
        <v>2723.4693877551022</v>
      </c>
      <c r="N41" s="70" t="s">
        <v>95</v>
      </c>
      <c r="O41" s="54">
        <v>150</v>
      </c>
      <c r="P41" s="54"/>
      <c r="Q41" s="76" t="e">
        <f t="shared" si="149"/>
        <v>#DIV/0!</v>
      </c>
      <c r="R41" s="2"/>
      <c r="T41" s="107">
        <v>3300</v>
      </c>
      <c r="U41" s="107">
        <v>3800</v>
      </c>
      <c r="V41" s="107">
        <v>4800</v>
      </c>
      <c r="W41" s="107">
        <v>2000</v>
      </c>
      <c r="X41" s="107"/>
      <c r="Y41" s="77" t="s">
        <v>9</v>
      </c>
      <c r="Z41" s="48">
        <f t="shared" si="134"/>
        <v>25</v>
      </c>
      <c r="AA41" s="57">
        <f t="shared" si="135"/>
        <v>392</v>
      </c>
      <c r="AB41" s="7">
        <f t="shared" si="136"/>
        <v>200</v>
      </c>
      <c r="AC41" s="7">
        <f t="shared" si="137"/>
        <v>340000</v>
      </c>
      <c r="AD41" s="7">
        <f t="shared" si="150"/>
        <v>10</v>
      </c>
      <c r="AE41" s="7">
        <f t="shared" si="138"/>
        <v>22000</v>
      </c>
      <c r="AF41" s="7">
        <f t="shared" si="151"/>
        <v>2</v>
      </c>
      <c r="AG41" s="7">
        <f t="shared" si="139"/>
        <v>4400</v>
      </c>
      <c r="AH41" s="7">
        <f t="shared" si="152"/>
        <v>180</v>
      </c>
      <c r="AI41" s="7">
        <f t="shared" si="140"/>
        <v>252000</v>
      </c>
      <c r="AJ41" s="7">
        <f t="shared" si="153"/>
        <v>618400</v>
      </c>
      <c r="AK41" s="6">
        <f t="shared" si="154"/>
        <v>1577.5510204081634</v>
      </c>
      <c r="AL41" s="70" t="str">
        <f t="shared" si="155"/>
        <v>ON2</v>
      </c>
      <c r="AM41" s="7">
        <f t="shared" si="155"/>
        <v>150</v>
      </c>
      <c r="AN41" s="6">
        <f t="shared" si="155"/>
        <v>0</v>
      </c>
      <c r="AO41" s="76" t="e">
        <f t="shared" si="156"/>
        <v>#DIV/0!</v>
      </c>
      <c r="AP41" s="2"/>
      <c r="AR41" s="107">
        <v>1700</v>
      </c>
      <c r="AS41" s="107">
        <v>2200</v>
      </c>
      <c r="AT41" s="107">
        <v>2200</v>
      </c>
      <c r="AU41" s="107">
        <v>1400</v>
      </c>
      <c r="AV41" s="107"/>
      <c r="AW41" s="77" t="s">
        <v>9</v>
      </c>
      <c r="AX41" s="48">
        <f t="shared" si="157"/>
        <v>25</v>
      </c>
      <c r="AY41" s="57">
        <f t="shared" si="158"/>
        <v>392</v>
      </c>
      <c r="AZ41" s="54">
        <v>10</v>
      </c>
      <c r="BA41" s="7">
        <f t="shared" si="141"/>
        <v>0</v>
      </c>
      <c r="BB41" s="54">
        <v>24</v>
      </c>
      <c r="BC41" s="7">
        <f t="shared" si="142"/>
        <v>0</v>
      </c>
      <c r="BD41" s="54">
        <v>12</v>
      </c>
      <c r="BE41" s="6">
        <f t="shared" si="143"/>
        <v>0</v>
      </c>
      <c r="BF41" s="54"/>
      <c r="BG41" s="6">
        <f t="shared" si="144"/>
        <v>0</v>
      </c>
      <c r="BH41" s="6">
        <f t="shared" si="159"/>
        <v>1067600</v>
      </c>
      <c r="BI41" s="6">
        <f t="shared" si="159"/>
        <v>2723.4693877551022</v>
      </c>
      <c r="BJ41" s="6">
        <f t="shared" si="160"/>
        <v>618400</v>
      </c>
      <c r="BK41" s="7">
        <f t="shared" si="160"/>
        <v>1577.5510204081634</v>
      </c>
      <c r="BL41" s="101">
        <f t="shared" si="161"/>
        <v>1686000</v>
      </c>
      <c r="BM41" s="90">
        <f t="shared" si="161"/>
        <v>4301.0204081632655</v>
      </c>
      <c r="BN41" s="90"/>
      <c r="BO41" s="76" t="e">
        <f t="shared" si="162"/>
        <v>#DIV/0!</v>
      </c>
      <c r="BP41" s="2"/>
      <c r="BR41" s="55"/>
      <c r="BS41" s="55"/>
      <c r="BT41" s="55"/>
      <c r="BU41" s="55"/>
      <c r="BV41" s="173" t="s">
        <v>9</v>
      </c>
      <c r="BW41" s="190">
        <f t="shared" si="163"/>
        <v>25</v>
      </c>
      <c r="BX41" s="119">
        <v>467</v>
      </c>
      <c r="BY41" s="178">
        <v>1222450</v>
      </c>
      <c r="BZ41" s="178">
        <f t="shared" si="145"/>
        <v>2617.6659528907921</v>
      </c>
      <c r="CA41" s="178">
        <v>653150</v>
      </c>
      <c r="CB41" s="179">
        <f t="shared" si="146"/>
        <v>1398.6081370449679</v>
      </c>
      <c r="CC41" s="179">
        <v>26950</v>
      </c>
      <c r="CD41" s="179">
        <v>2970</v>
      </c>
      <c r="CE41" s="599">
        <f>BY41+CA41+CC41+CD41-CG41</f>
        <v>1905520</v>
      </c>
      <c r="CF41" s="181">
        <f t="shared" si="165"/>
        <v>4080.3426124197003</v>
      </c>
      <c r="CG41" s="291"/>
      <c r="CH41" s="182"/>
      <c r="CJ41" s="326">
        <v>20.6</v>
      </c>
      <c r="CK41" s="326">
        <v>26.8</v>
      </c>
      <c r="CL41" s="579">
        <v>3</v>
      </c>
      <c r="CM41" s="578">
        <v>5</v>
      </c>
      <c r="CN41" s="579">
        <v>3</v>
      </c>
      <c r="CO41" s="356">
        <f t="shared" si="167"/>
        <v>3.6666666666666665</v>
      </c>
      <c r="CQ41" s="42" t="s">
        <v>178</v>
      </c>
      <c r="CS41" s="1">
        <v>1</v>
      </c>
      <c r="CX41" s="326">
        <v>20.100000000000001</v>
      </c>
      <c r="CY41" s="326">
        <v>27.9</v>
      </c>
      <c r="CZ41" s="578">
        <v>5</v>
      </c>
      <c r="DA41" s="578">
        <v>5</v>
      </c>
      <c r="DB41" s="578">
        <v>5</v>
      </c>
      <c r="DC41" s="356">
        <f t="shared" si="168"/>
        <v>5</v>
      </c>
      <c r="DE41" s="42" t="s">
        <v>178</v>
      </c>
      <c r="DG41" s="1">
        <v>1</v>
      </c>
    </row>
    <row r="42" spans="1:115" ht="23.5" customHeight="1">
      <c r="A42" s="77" t="s">
        <v>10</v>
      </c>
      <c r="B42" s="68">
        <v>26</v>
      </c>
      <c r="C42" s="57">
        <f t="shared" si="129"/>
        <v>412</v>
      </c>
      <c r="D42" s="54">
        <v>220</v>
      </c>
      <c r="E42" s="7">
        <f t="shared" si="130"/>
        <v>726000</v>
      </c>
      <c r="F42" s="54">
        <v>10</v>
      </c>
      <c r="G42" s="7">
        <f t="shared" si="131"/>
        <v>38000</v>
      </c>
      <c r="H42" s="54">
        <v>2</v>
      </c>
      <c r="I42" s="6">
        <f t="shared" si="132"/>
        <v>9600</v>
      </c>
      <c r="J42" s="54">
        <v>180</v>
      </c>
      <c r="K42" s="6">
        <f t="shared" si="133"/>
        <v>360000</v>
      </c>
      <c r="L42" s="6">
        <f t="shared" si="147"/>
        <v>1133600</v>
      </c>
      <c r="M42" s="6">
        <f t="shared" si="148"/>
        <v>2751.4563106796118</v>
      </c>
      <c r="N42" s="70" t="s">
        <v>94</v>
      </c>
      <c r="O42" s="54">
        <v>160</v>
      </c>
      <c r="P42" s="54"/>
      <c r="Q42" s="76" t="e">
        <f t="shared" si="149"/>
        <v>#DIV/0!</v>
      </c>
      <c r="R42" s="2"/>
      <c r="T42" s="107">
        <v>3300</v>
      </c>
      <c r="U42" s="107">
        <v>3800</v>
      </c>
      <c r="V42" s="107">
        <v>4800</v>
      </c>
      <c r="W42" s="107">
        <v>2000</v>
      </c>
      <c r="X42" s="107"/>
      <c r="Y42" s="77" t="s">
        <v>10</v>
      </c>
      <c r="Z42" s="48">
        <f t="shared" si="134"/>
        <v>26</v>
      </c>
      <c r="AA42" s="57">
        <f t="shared" si="135"/>
        <v>412</v>
      </c>
      <c r="AB42" s="7">
        <f t="shared" si="136"/>
        <v>220</v>
      </c>
      <c r="AC42" s="7">
        <f t="shared" si="137"/>
        <v>374000</v>
      </c>
      <c r="AD42" s="7">
        <f t="shared" si="150"/>
        <v>10</v>
      </c>
      <c r="AE42" s="7">
        <f t="shared" si="138"/>
        <v>22000</v>
      </c>
      <c r="AF42" s="7">
        <f t="shared" si="151"/>
        <v>2</v>
      </c>
      <c r="AG42" s="7">
        <f t="shared" si="139"/>
        <v>4400</v>
      </c>
      <c r="AH42" s="7">
        <f t="shared" si="152"/>
        <v>180</v>
      </c>
      <c r="AI42" s="7">
        <f t="shared" si="140"/>
        <v>252000</v>
      </c>
      <c r="AJ42" s="7">
        <f t="shared" si="153"/>
        <v>652400</v>
      </c>
      <c r="AK42" s="6">
        <f t="shared" si="154"/>
        <v>1583.495145631068</v>
      </c>
      <c r="AL42" s="70" t="str">
        <f t="shared" si="155"/>
        <v>ON1</v>
      </c>
      <c r="AM42" s="7">
        <f t="shared" si="155"/>
        <v>160</v>
      </c>
      <c r="AN42" s="6">
        <f t="shared" si="155"/>
        <v>0</v>
      </c>
      <c r="AO42" s="76" t="e">
        <f t="shared" si="156"/>
        <v>#DIV/0!</v>
      </c>
      <c r="AP42" s="2"/>
      <c r="AR42" s="107">
        <v>1700</v>
      </c>
      <c r="AS42" s="107">
        <v>2200</v>
      </c>
      <c r="AT42" s="107">
        <v>2200</v>
      </c>
      <c r="AU42" s="107">
        <v>1400</v>
      </c>
      <c r="AV42" s="107"/>
      <c r="AW42" s="77" t="s">
        <v>10</v>
      </c>
      <c r="AX42" s="48">
        <f t="shared" si="157"/>
        <v>26</v>
      </c>
      <c r="AY42" s="57">
        <f t="shared" si="158"/>
        <v>412</v>
      </c>
      <c r="AZ42" s="54">
        <v>10</v>
      </c>
      <c r="BA42" s="7">
        <f t="shared" si="141"/>
        <v>0</v>
      </c>
      <c r="BB42" s="54">
        <v>24</v>
      </c>
      <c r="BC42" s="7">
        <f t="shared" si="142"/>
        <v>0</v>
      </c>
      <c r="BD42" s="54">
        <v>12</v>
      </c>
      <c r="BE42" s="6">
        <f t="shared" si="143"/>
        <v>0</v>
      </c>
      <c r="BF42" s="54"/>
      <c r="BG42" s="6">
        <f t="shared" si="144"/>
        <v>0</v>
      </c>
      <c r="BH42" s="6">
        <f t="shared" si="159"/>
        <v>1133600</v>
      </c>
      <c r="BI42" s="6">
        <f t="shared" si="159"/>
        <v>2751.4563106796118</v>
      </c>
      <c r="BJ42" s="6">
        <f t="shared" si="160"/>
        <v>652400</v>
      </c>
      <c r="BK42" s="7">
        <f t="shared" si="160"/>
        <v>1583.495145631068</v>
      </c>
      <c r="BL42" s="101">
        <f t="shared" si="161"/>
        <v>1786000</v>
      </c>
      <c r="BM42" s="90">
        <f t="shared" si="161"/>
        <v>4334.9514563106795</v>
      </c>
      <c r="BN42" s="90"/>
      <c r="BO42" s="76" t="e">
        <f t="shared" si="162"/>
        <v>#DIV/0!</v>
      </c>
      <c r="BP42" s="2"/>
      <c r="BR42" s="55"/>
      <c r="BS42" s="55"/>
      <c r="BT42" s="55"/>
      <c r="BU42" s="55"/>
      <c r="BV42" s="173" t="s">
        <v>10</v>
      </c>
      <c r="BW42" s="190">
        <f t="shared" si="163"/>
        <v>26</v>
      </c>
      <c r="BX42" s="119">
        <v>460</v>
      </c>
      <c r="BY42" s="178">
        <v>1526050</v>
      </c>
      <c r="BZ42" s="178">
        <f t="shared" si="145"/>
        <v>3317.5</v>
      </c>
      <c r="CA42" s="178">
        <v>877300</v>
      </c>
      <c r="CB42" s="179">
        <f t="shared" si="146"/>
        <v>1907.1739130434783</v>
      </c>
      <c r="CC42" s="179">
        <v>41250</v>
      </c>
      <c r="CD42" s="179">
        <v>2970</v>
      </c>
      <c r="CE42" s="180">
        <f t="shared" si="164"/>
        <v>2447570</v>
      </c>
      <c r="CF42" s="181">
        <f t="shared" si="165"/>
        <v>5320.804347826087</v>
      </c>
      <c r="CG42" s="291"/>
      <c r="CH42" s="182" t="e">
        <f t="shared" si="166"/>
        <v>#DIV/0!</v>
      </c>
      <c r="CJ42" s="326">
        <v>20.6</v>
      </c>
      <c r="CK42" s="326">
        <v>28.9</v>
      </c>
      <c r="CL42" s="579">
        <v>3</v>
      </c>
      <c r="CM42" s="579">
        <v>3</v>
      </c>
      <c r="CN42" s="579">
        <v>3</v>
      </c>
      <c r="CO42" s="356">
        <f t="shared" si="167"/>
        <v>3</v>
      </c>
      <c r="CQ42" s="42" t="s">
        <v>183</v>
      </c>
      <c r="CS42" s="1">
        <v>0</v>
      </c>
      <c r="CX42" s="326">
        <v>19.3</v>
      </c>
      <c r="CY42" s="326">
        <v>28.6</v>
      </c>
      <c r="CZ42" s="578">
        <v>5</v>
      </c>
      <c r="DA42" s="578">
        <v>5</v>
      </c>
      <c r="DB42" s="579">
        <v>3</v>
      </c>
      <c r="DC42" s="356">
        <f t="shared" si="168"/>
        <v>4.333333333333333</v>
      </c>
      <c r="DE42" s="42" t="s">
        <v>183</v>
      </c>
      <c r="DG42" s="1">
        <v>0</v>
      </c>
    </row>
    <row r="43" spans="1:115" ht="23.5" customHeight="1" thickBot="1">
      <c r="A43" s="78" t="s">
        <v>11</v>
      </c>
      <c r="B43" s="68">
        <v>27</v>
      </c>
      <c r="C43" s="57">
        <f t="shared" si="129"/>
        <v>660</v>
      </c>
      <c r="D43" s="54">
        <v>320</v>
      </c>
      <c r="E43" s="7">
        <f t="shared" si="130"/>
        <v>1056000</v>
      </c>
      <c r="F43" s="54">
        <v>40</v>
      </c>
      <c r="G43" s="7">
        <f t="shared" si="131"/>
        <v>152000</v>
      </c>
      <c r="H43" s="54">
        <v>20</v>
      </c>
      <c r="I43" s="6">
        <f t="shared" si="132"/>
        <v>96000</v>
      </c>
      <c r="J43" s="54">
        <v>280</v>
      </c>
      <c r="K43" s="6">
        <f t="shared" si="133"/>
        <v>560000</v>
      </c>
      <c r="L43" s="6">
        <f t="shared" si="147"/>
        <v>1864000</v>
      </c>
      <c r="M43" s="6">
        <f t="shared" si="148"/>
        <v>2824.242424242424</v>
      </c>
      <c r="N43" s="70" t="s">
        <v>92</v>
      </c>
      <c r="O43" s="54">
        <v>180</v>
      </c>
      <c r="P43" s="54"/>
      <c r="Q43" s="76" t="e">
        <f t="shared" si="149"/>
        <v>#DIV/0!</v>
      </c>
      <c r="R43" s="2"/>
      <c r="T43" s="107">
        <v>3300</v>
      </c>
      <c r="U43" s="107">
        <v>3800</v>
      </c>
      <c r="V43" s="107">
        <v>4800</v>
      </c>
      <c r="W43" s="107">
        <v>2000</v>
      </c>
      <c r="X43" s="107"/>
      <c r="Y43" s="78" t="s">
        <v>11</v>
      </c>
      <c r="Z43" s="48">
        <f t="shared" si="134"/>
        <v>27</v>
      </c>
      <c r="AA43" s="57">
        <f t="shared" si="135"/>
        <v>660</v>
      </c>
      <c r="AB43" s="7">
        <f t="shared" si="136"/>
        <v>320</v>
      </c>
      <c r="AC43" s="7">
        <f t="shared" si="137"/>
        <v>544000</v>
      </c>
      <c r="AD43" s="7">
        <f t="shared" si="150"/>
        <v>40</v>
      </c>
      <c r="AE43" s="7">
        <f t="shared" si="138"/>
        <v>88000</v>
      </c>
      <c r="AF43" s="7">
        <f t="shared" si="151"/>
        <v>20</v>
      </c>
      <c r="AG43" s="7">
        <f t="shared" si="139"/>
        <v>44000</v>
      </c>
      <c r="AH43" s="7">
        <f t="shared" si="152"/>
        <v>280</v>
      </c>
      <c r="AI43" s="7">
        <f t="shared" si="140"/>
        <v>392000</v>
      </c>
      <c r="AJ43" s="7">
        <f t="shared" si="153"/>
        <v>1068000</v>
      </c>
      <c r="AK43" s="6">
        <f t="shared" si="154"/>
        <v>1618.1818181818182</v>
      </c>
      <c r="AL43" s="70" t="str">
        <f t="shared" si="155"/>
        <v>TOP1</v>
      </c>
      <c r="AM43" s="7">
        <f t="shared" si="155"/>
        <v>180</v>
      </c>
      <c r="AN43" s="6">
        <f t="shared" si="155"/>
        <v>0</v>
      </c>
      <c r="AO43" s="76" t="e">
        <f t="shared" si="156"/>
        <v>#DIV/0!</v>
      </c>
      <c r="AP43" s="2"/>
      <c r="AR43" s="107">
        <v>1700</v>
      </c>
      <c r="AS43" s="107">
        <v>2200</v>
      </c>
      <c r="AT43" s="107">
        <v>2200</v>
      </c>
      <c r="AU43" s="107">
        <v>1400</v>
      </c>
      <c r="AV43" s="107"/>
      <c r="AW43" s="78" t="s">
        <v>11</v>
      </c>
      <c r="AX43" s="48">
        <f t="shared" si="157"/>
        <v>27</v>
      </c>
      <c r="AY43" s="57">
        <f t="shared" si="158"/>
        <v>660</v>
      </c>
      <c r="AZ43" s="54">
        <v>10</v>
      </c>
      <c r="BA43" s="7">
        <f t="shared" si="141"/>
        <v>0</v>
      </c>
      <c r="BB43" s="54">
        <v>28</v>
      </c>
      <c r="BC43" s="7">
        <f t="shared" si="142"/>
        <v>0</v>
      </c>
      <c r="BD43" s="54">
        <v>12</v>
      </c>
      <c r="BE43" s="6">
        <f t="shared" si="143"/>
        <v>0</v>
      </c>
      <c r="BF43" s="54"/>
      <c r="BG43" s="6">
        <f t="shared" si="144"/>
        <v>0</v>
      </c>
      <c r="BH43" s="6">
        <f t="shared" si="159"/>
        <v>1864000</v>
      </c>
      <c r="BI43" s="6">
        <f t="shared" si="159"/>
        <v>2824.242424242424</v>
      </c>
      <c r="BJ43" s="6">
        <f t="shared" si="160"/>
        <v>1068000</v>
      </c>
      <c r="BK43" s="7">
        <f t="shared" si="160"/>
        <v>1618.1818181818182</v>
      </c>
      <c r="BL43" s="101">
        <f t="shared" si="161"/>
        <v>2932000</v>
      </c>
      <c r="BM43" s="90">
        <f t="shared" si="161"/>
        <v>4442.424242424242</v>
      </c>
      <c r="BN43" s="90"/>
      <c r="BO43" s="76" t="e">
        <f t="shared" si="162"/>
        <v>#DIV/0!</v>
      </c>
      <c r="BP43" s="2"/>
      <c r="BR43" s="55"/>
      <c r="BS43" s="55"/>
      <c r="BT43" s="55"/>
      <c r="BU43" s="55"/>
      <c r="BV43" s="183" t="s">
        <v>11</v>
      </c>
      <c r="BW43" s="190">
        <f t="shared" si="163"/>
        <v>27</v>
      </c>
      <c r="BX43" s="468">
        <v>643</v>
      </c>
      <c r="BY43" s="178">
        <v>2078300</v>
      </c>
      <c r="BZ43" s="178">
        <f t="shared" si="145"/>
        <v>3232.1928460342147</v>
      </c>
      <c r="CA43" s="178">
        <v>1068150</v>
      </c>
      <c r="CB43" s="179">
        <f t="shared" si="146"/>
        <v>1661.1975116640747</v>
      </c>
      <c r="CC43" s="179">
        <v>67320</v>
      </c>
      <c r="CD43" s="179">
        <v>0</v>
      </c>
      <c r="CE43" s="468">
        <f t="shared" si="164"/>
        <v>3213770</v>
      </c>
      <c r="CF43" s="181">
        <f t="shared" si="165"/>
        <v>4998.0870917573875</v>
      </c>
      <c r="CG43" s="291"/>
      <c r="CH43" s="182" t="e">
        <f t="shared" si="166"/>
        <v>#DIV/0!</v>
      </c>
      <c r="CJ43" s="327">
        <v>20.7</v>
      </c>
      <c r="CK43" s="327">
        <v>25.7</v>
      </c>
      <c r="CL43" s="580">
        <v>3</v>
      </c>
      <c r="CM43" s="579">
        <v>3</v>
      </c>
      <c r="CN43" s="556">
        <v>1</v>
      </c>
      <c r="CO43" s="357">
        <f t="shared" si="167"/>
        <v>2.3333333333333335</v>
      </c>
      <c r="CQ43" s="1" t="s">
        <v>186</v>
      </c>
      <c r="CX43" s="327">
        <v>18.2</v>
      </c>
      <c r="CY43" s="327">
        <v>29.4</v>
      </c>
      <c r="CZ43" s="581">
        <v>5</v>
      </c>
      <c r="DA43" s="578">
        <v>5</v>
      </c>
      <c r="DB43" s="578">
        <v>5</v>
      </c>
      <c r="DC43" s="469">
        <f t="shared" si="168"/>
        <v>5</v>
      </c>
      <c r="DE43" s="1" t="s">
        <v>186</v>
      </c>
    </row>
    <row r="44" spans="1:115" s="340" customFormat="1" ht="34" customHeight="1" thickTop="1" thickBot="1">
      <c r="A44" s="1423" t="s">
        <v>16</v>
      </c>
      <c r="B44" s="1424"/>
      <c r="C44" s="336">
        <f>SUM(C37:C43)</f>
        <v>3302</v>
      </c>
      <c r="D44" s="336">
        <f>SUM(D37:D43)</f>
        <v>1690</v>
      </c>
      <c r="E44" s="336">
        <f t="shared" ref="E44:J44" si="169">SUM(E37:E43)</f>
        <v>5577000</v>
      </c>
      <c r="F44" s="336">
        <f t="shared" si="169"/>
        <v>130</v>
      </c>
      <c r="G44" s="336">
        <f t="shared" si="169"/>
        <v>494000</v>
      </c>
      <c r="H44" s="336">
        <f t="shared" si="169"/>
        <v>52</v>
      </c>
      <c r="I44" s="336">
        <f t="shared" si="169"/>
        <v>249600</v>
      </c>
      <c r="J44" s="336">
        <f t="shared" si="169"/>
        <v>1430</v>
      </c>
      <c r="K44" s="336">
        <f>SUM(K37:K43)</f>
        <v>2860000</v>
      </c>
      <c r="L44" s="336">
        <f>SUM(L37:L43)</f>
        <v>9180600</v>
      </c>
      <c r="M44" s="336">
        <f>L44/C44</f>
        <v>2780.3149606299212</v>
      </c>
      <c r="N44" s="337"/>
      <c r="O44" s="336">
        <f>SUM(O37:O43)</f>
        <v>1110</v>
      </c>
      <c r="P44" s="336">
        <f>SUM(P37:P43)</f>
        <v>0</v>
      </c>
      <c r="Q44" s="338" t="e">
        <f t="shared" si="149"/>
        <v>#DIV/0!</v>
      </c>
      <c r="R44" s="339"/>
      <c r="T44" s="340" t="s">
        <v>48</v>
      </c>
      <c r="U44" s="339" t="e">
        <f>C44/W44</f>
        <v>#DIV/0!</v>
      </c>
      <c r="V44" s="341" t="s">
        <v>49</v>
      </c>
      <c r="W44" s="342">
        <v>0</v>
      </c>
      <c r="Y44" s="1423" t="s">
        <v>16</v>
      </c>
      <c r="Z44" s="1424"/>
      <c r="AA44" s="343">
        <f>SUM(AA37:AA43)</f>
        <v>3302</v>
      </c>
      <c r="AB44" s="343">
        <f>SUM(AB37:AB43)</f>
        <v>1690</v>
      </c>
      <c r="AC44" s="343">
        <f t="shared" ref="AC44:AH44" si="170">SUM(AC37:AC43)</f>
        <v>2873000</v>
      </c>
      <c r="AD44" s="343">
        <f t="shared" si="170"/>
        <v>130</v>
      </c>
      <c r="AE44" s="343">
        <f t="shared" si="170"/>
        <v>286000</v>
      </c>
      <c r="AF44" s="343">
        <f t="shared" si="170"/>
        <v>52</v>
      </c>
      <c r="AG44" s="343">
        <f t="shared" si="170"/>
        <v>114400</v>
      </c>
      <c r="AH44" s="343">
        <f t="shared" si="170"/>
        <v>1430</v>
      </c>
      <c r="AI44" s="343">
        <f>SUM(AI37:AI43)</f>
        <v>2002000</v>
      </c>
      <c r="AJ44" s="343">
        <f>SUM(AJ37:AJ43)</f>
        <v>5275400</v>
      </c>
      <c r="AK44" s="336">
        <f>AJ44/AA44</f>
        <v>1597.6377952755906</v>
      </c>
      <c r="AL44" s="86"/>
      <c r="AM44" s="61">
        <f>SUM(AM37:AM43)</f>
        <v>1110</v>
      </c>
      <c r="AN44" s="61">
        <f>SUM(AN37:AN43)</f>
        <v>0</v>
      </c>
      <c r="AO44" s="76" t="e">
        <f>(AJ44+BH44)/AN44</f>
        <v>#DIV/0!</v>
      </c>
      <c r="AP44" s="339"/>
      <c r="AR44" s="340" t="s">
        <v>48</v>
      </c>
      <c r="AS44" s="339" t="e">
        <f>AA44/AU44</f>
        <v>#DIV/0!</v>
      </c>
      <c r="AT44" s="341" t="s">
        <v>49</v>
      </c>
      <c r="AU44" s="340">
        <f>W44</f>
        <v>0</v>
      </c>
      <c r="AW44" s="1423" t="s">
        <v>16</v>
      </c>
      <c r="AX44" s="1424"/>
      <c r="AY44" s="343">
        <f t="shared" si="158"/>
        <v>3302</v>
      </c>
      <c r="AZ44" s="336">
        <f>SUM(AZ37:AZ43)</f>
        <v>84</v>
      </c>
      <c r="BA44" s="336">
        <f t="shared" ref="BA44:BF44" si="171">SUM(BA37:BA43)</f>
        <v>0</v>
      </c>
      <c r="BB44" s="336">
        <f t="shared" si="171"/>
        <v>120</v>
      </c>
      <c r="BC44" s="336">
        <f t="shared" si="171"/>
        <v>0</v>
      </c>
      <c r="BD44" s="336">
        <f t="shared" si="171"/>
        <v>60</v>
      </c>
      <c r="BE44" s="336">
        <f t="shared" si="171"/>
        <v>0</v>
      </c>
      <c r="BF44" s="336">
        <f t="shared" si="171"/>
        <v>0</v>
      </c>
      <c r="BG44" s="336">
        <f>SUM(BG37:BG43)</f>
        <v>0</v>
      </c>
      <c r="BH44" s="344">
        <f t="shared" si="159"/>
        <v>9180600</v>
      </c>
      <c r="BI44" s="344">
        <f t="shared" si="159"/>
        <v>2780.3149606299212</v>
      </c>
      <c r="BJ44" s="344">
        <f t="shared" si="160"/>
        <v>5275400</v>
      </c>
      <c r="BK44" s="345">
        <f t="shared" si="160"/>
        <v>1597.6377952755906</v>
      </c>
      <c r="BL44" s="336">
        <f>SUM(BL37:BL43)</f>
        <v>14456000</v>
      </c>
      <c r="BM44" s="346">
        <f>BI44+BK44</f>
        <v>4377.9527559055114</v>
      </c>
      <c r="BN44" s="347"/>
      <c r="BO44" s="338" t="e">
        <f t="shared" si="162"/>
        <v>#DIV/0!</v>
      </c>
      <c r="BP44" s="339"/>
      <c r="BR44" s="340" t="s">
        <v>48</v>
      </c>
      <c r="BS44" s="339" t="e">
        <f>AY44/BU44</f>
        <v>#DIV/0!</v>
      </c>
      <c r="BT44" s="341" t="s">
        <v>49</v>
      </c>
      <c r="BU44" s="340">
        <f>W44</f>
        <v>0</v>
      </c>
      <c r="BV44" s="1423" t="s">
        <v>16</v>
      </c>
      <c r="BW44" s="1424"/>
      <c r="BX44" s="336">
        <f>SUM(BX37:BX43)</f>
        <v>3028</v>
      </c>
      <c r="BY44" s="336">
        <f>SUM(BY37:BY43)</f>
        <v>8925400</v>
      </c>
      <c r="BZ44" s="336">
        <f t="shared" si="145"/>
        <v>2947.6221928665786</v>
      </c>
      <c r="CA44" s="336">
        <f>SUM(CA37:CA43)</f>
        <v>4763850</v>
      </c>
      <c r="CB44" s="343">
        <f t="shared" si="146"/>
        <v>1573.2661822985469</v>
      </c>
      <c r="CC44" s="343">
        <f>SUM(CC37:CC43)</f>
        <v>269720</v>
      </c>
      <c r="CD44" s="371">
        <f>SUM(CD37:CD43)</f>
        <v>11880</v>
      </c>
      <c r="CE44" s="101">
        <f>BY44+CA44+CC44+CD44</f>
        <v>13970850</v>
      </c>
      <c r="CF44" s="347">
        <f>CE44/BX44</f>
        <v>4613.8870541611623</v>
      </c>
      <c r="CG44" s="348">
        <f>SUM(CG37:CG43)</f>
        <v>0</v>
      </c>
      <c r="CH44" s="338" t="e">
        <f t="shared" si="166"/>
        <v>#DIV/0!</v>
      </c>
      <c r="CI44" s="340">
        <v>7</v>
      </c>
      <c r="CJ44" s="386">
        <f>SUM(CJ37:CJ43)/CI44</f>
        <v>22.62857142857143</v>
      </c>
      <c r="CK44" s="387">
        <f>SUM(CK37:CK43)/CI44</f>
        <v>30.000000000000004</v>
      </c>
      <c r="CL44" s="403">
        <f>SUM(CL37:CL43)/CI44</f>
        <v>2.7142857142857144</v>
      </c>
      <c r="CM44" s="403">
        <f>SUM(CM37:CM43)/CI44</f>
        <v>3</v>
      </c>
      <c r="CN44" s="403">
        <f>SUM(CN37:CN43)/CI44</f>
        <v>2.7142857142857144</v>
      </c>
      <c r="CO44" s="404">
        <f>SUM(CL44:CN44)/3</f>
        <v>2.8095238095238098</v>
      </c>
      <c r="CP44" s="341" t="s">
        <v>195</v>
      </c>
      <c r="CQ44" s="1544">
        <f>CE44/CI44</f>
        <v>1995835.7142857143</v>
      </c>
      <c r="CR44" s="1545"/>
      <c r="CS44" s="1545"/>
      <c r="CT44" s="1545"/>
      <c r="CU44" s="1546"/>
      <c r="CV44" s="368" t="s">
        <v>197</v>
      </c>
      <c r="CW44" s="340">
        <v>7</v>
      </c>
      <c r="CX44" s="386">
        <f>SUM(CX37:CX43)/CW44</f>
        <v>19.714285714285715</v>
      </c>
      <c r="CY44" s="387">
        <f>SUM(CY37:CY43)/CW44</f>
        <v>27.085714285714285</v>
      </c>
      <c r="CZ44" s="403">
        <f>SUM(CZ37:CZ43)/CW44</f>
        <v>4</v>
      </c>
      <c r="DA44" s="403">
        <f>SUM(DA37:DA43)/CW44</f>
        <v>4</v>
      </c>
      <c r="DB44" s="403">
        <f>SUM(DB37:DB43)/CW44</f>
        <v>3.8571428571428572</v>
      </c>
      <c r="DC44" s="404">
        <f>SUM(CZ44:DB44)/3</f>
        <v>3.9523809523809526</v>
      </c>
      <c r="DD44" s="341" t="s">
        <v>195</v>
      </c>
      <c r="DE44" s="1547">
        <v>2059514.2857142857</v>
      </c>
      <c r="DF44" s="1548"/>
      <c r="DG44" s="1548"/>
      <c r="DH44" s="1548"/>
      <c r="DI44" s="1549"/>
      <c r="DJ44" s="368" t="s">
        <v>197</v>
      </c>
    </row>
    <row r="45" spans="1:115"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3"/>
      <c r="CJ45" s="1420" t="str">
        <f>BV45</f>
        <v>5th week</v>
      </c>
      <c r="CK45" s="1420"/>
      <c r="CL45" s="1420"/>
      <c r="CM45" s="1420"/>
      <c r="CN45" s="1420"/>
      <c r="CO45" s="1420"/>
      <c r="CX45" s="1420">
        <f>CK45</f>
        <v>0</v>
      </c>
      <c r="CY45" s="1420"/>
      <c r="CZ45" s="1420"/>
      <c r="DA45" s="1420"/>
      <c r="DB45" s="1420"/>
      <c r="DC45" s="1420"/>
    </row>
    <row r="46" spans="1:115"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129</v>
      </c>
      <c r="CH46" s="176" t="s">
        <v>128</v>
      </c>
      <c r="CJ46" s="331" t="s">
        <v>172</v>
      </c>
      <c r="CK46" s="332" t="s">
        <v>173</v>
      </c>
      <c r="CL46" s="65" t="s">
        <v>174</v>
      </c>
      <c r="CM46" s="65" t="s">
        <v>175</v>
      </c>
      <c r="CN46" s="65" t="s">
        <v>176</v>
      </c>
      <c r="CO46" s="333" t="s">
        <v>184</v>
      </c>
      <c r="CQ46" s="1" t="s">
        <v>179</v>
      </c>
      <c r="CS46" s="46" t="s">
        <v>182</v>
      </c>
      <c r="CX46" s="331" t="s">
        <v>172</v>
      </c>
      <c r="CY46" s="332" t="s">
        <v>173</v>
      </c>
      <c r="CZ46" s="65" t="s">
        <v>174</v>
      </c>
      <c r="DA46" s="65" t="s">
        <v>175</v>
      </c>
      <c r="DB46" s="65" t="s">
        <v>176</v>
      </c>
      <c r="DC46" s="333" t="s">
        <v>184</v>
      </c>
      <c r="DE46" s="1" t="s">
        <v>179</v>
      </c>
      <c r="DG46" s="46" t="s">
        <v>182</v>
      </c>
    </row>
    <row r="47" spans="1:115" ht="23.5" customHeight="1">
      <c r="A47" s="75" t="s">
        <v>5</v>
      </c>
      <c r="B47" s="68">
        <v>28</v>
      </c>
      <c r="C47" s="57">
        <f t="shared" ref="C47:C53" si="172">D47+F47+H47+J47</f>
        <v>610</v>
      </c>
      <c r="D47" s="54">
        <v>300</v>
      </c>
      <c r="E47" s="7">
        <f t="shared" ref="E47:E53" si="173">D47*T47</f>
        <v>990000</v>
      </c>
      <c r="F47" s="54">
        <v>40</v>
      </c>
      <c r="G47" s="7">
        <f t="shared" ref="G47:G53" si="174">F47*U47</f>
        <v>152000</v>
      </c>
      <c r="H47" s="54">
        <v>20</v>
      </c>
      <c r="I47" s="6">
        <f t="shared" ref="I47:I53" si="175">H47*V47</f>
        <v>96000</v>
      </c>
      <c r="J47" s="54">
        <v>250</v>
      </c>
      <c r="K47" s="6">
        <f t="shared" ref="K47:K53" si="176">J47*W47</f>
        <v>500000</v>
      </c>
      <c r="L47" s="6">
        <f>E47+G47+I47+K47</f>
        <v>1738000</v>
      </c>
      <c r="M47" s="6">
        <f>L47/C47</f>
        <v>2849.1803278688526</v>
      </c>
      <c r="N47" s="70" t="s">
        <v>93</v>
      </c>
      <c r="O47" s="54">
        <v>170</v>
      </c>
      <c r="P47" s="54"/>
      <c r="Q47" s="76" t="e">
        <f>L47/P47</f>
        <v>#DIV/0!</v>
      </c>
      <c r="R47" s="2"/>
      <c r="T47" s="107">
        <v>3300</v>
      </c>
      <c r="U47" s="107">
        <v>3800</v>
      </c>
      <c r="V47" s="107">
        <v>4800</v>
      </c>
      <c r="W47" s="107">
        <v>2000</v>
      </c>
      <c r="X47" s="107"/>
      <c r="Y47" s="75" t="s">
        <v>5</v>
      </c>
      <c r="Z47" s="48">
        <f t="shared" ref="Z47:Z53" si="177">B47</f>
        <v>28</v>
      </c>
      <c r="AA47" s="57">
        <f t="shared" ref="AA47:AA53" si="178">AB47+AD47+AF47+AH47</f>
        <v>610</v>
      </c>
      <c r="AB47" s="7">
        <f t="shared" ref="AB47:AB53" si="179">D47</f>
        <v>300</v>
      </c>
      <c r="AC47" s="7">
        <f t="shared" ref="AC47:AC53" si="180">AB47*AR47</f>
        <v>510000</v>
      </c>
      <c r="AD47" s="7">
        <f>F47</f>
        <v>40</v>
      </c>
      <c r="AE47" s="7">
        <f t="shared" ref="AE47:AE53" si="181">AD47*AS47</f>
        <v>88000</v>
      </c>
      <c r="AF47" s="7">
        <f>H47</f>
        <v>20</v>
      </c>
      <c r="AG47" s="7">
        <f t="shared" ref="AG47:AG53" si="182">AF47*AT47</f>
        <v>44000</v>
      </c>
      <c r="AH47" s="7">
        <f>J47</f>
        <v>250</v>
      </c>
      <c r="AI47" s="7">
        <f t="shared" ref="AI47:AI53" si="183">AH47*AU47</f>
        <v>350000</v>
      </c>
      <c r="AJ47" s="7">
        <f>AC47+AE47+AG47+AI47</f>
        <v>992000</v>
      </c>
      <c r="AK47" s="6">
        <f>AJ47/AA47</f>
        <v>1626.2295081967213</v>
      </c>
      <c r="AL47" s="70" t="str">
        <f>N47</f>
        <v>TOP2</v>
      </c>
      <c r="AM47" s="7">
        <f>O47</f>
        <v>170</v>
      </c>
      <c r="AN47" s="6">
        <f>P47</f>
        <v>0</v>
      </c>
      <c r="AO47" s="76" t="e">
        <f>(AJ47+BH47)/AN47</f>
        <v>#DIV/0!</v>
      </c>
      <c r="AP47" s="2"/>
      <c r="AR47" s="107">
        <v>1700</v>
      </c>
      <c r="AS47" s="107">
        <v>2200</v>
      </c>
      <c r="AT47" s="107">
        <v>2200</v>
      </c>
      <c r="AU47" s="107">
        <v>1400</v>
      </c>
      <c r="AV47" s="107"/>
      <c r="AW47" s="75" t="s">
        <v>5</v>
      </c>
      <c r="AX47" s="48">
        <f>B47</f>
        <v>28</v>
      </c>
      <c r="AY47" s="57">
        <f>C47</f>
        <v>610</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1738000</v>
      </c>
      <c r="BI47" s="6">
        <f>M47</f>
        <v>2849.1803278688526</v>
      </c>
      <c r="BJ47" s="6">
        <f>AJ47</f>
        <v>992000</v>
      </c>
      <c r="BK47" s="7">
        <f>AK47</f>
        <v>1626.2295081967213</v>
      </c>
      <c r="BL47" s="101">
        <f>BH47+BJ47</f>
        <v>2730000</v>
      </c>
      <c r="BM47" s="90">
        <f>BI47+BK47</f>
        <v>4475.4098360655735</v>
      </c>
      <c r="BN47" s="90"/>
      <c r="BO47" s="76" t="e">
        <f>Q47+AO47</f>
        <v>#DIV/0!</v>
      </c>
      <c r="BP47" s="2"/>
      <c r="BR47" s="55"/>
      <c r="BS47" s="55"/>
      <c r="BT47" s="55"/>
      <c r="BU47" s="55"/>
      <c r="BV47" s="177" t="s">
        <v>5</v>
      </c>
      <c r="BW47" s="190">
        <f>AX47</f>
        <v>28</v>
      </c>
      <c r="BX47" s="119">
        <v>394</v>
      </c>
      <c r="BY47" s="178">
        <v>1136250</v>
      </c>
      <c r="BZ47" s="178">
        <f t="shared" ref="BZ47:BZ54" si="188">BY47/BX47</f>
        <v>2883.8832487309646</v>
      </c>
      <c r="CA47" s="178">
        <v>582820</v>
      </c>
      <c r="CB47" s="179">
        <f t="shared" ref="CB47:CB54" si="189">CA47/BX47</f>
        <v>1479.2385786802031</v>
      </c>
      <c r="CC47" s="179">
        <v>26400</v>
      </c>
      <c r="CD47" s="573">
        <v>0</v>
      </c>
      <c r="CE47" s="180">
        <f>BY47+CA47+CC47+CD47</f>
        <v>1745470</v>
      </c>
      <c r="CF47" s="181">
        <f>CE47/BX47</f>
        <v>4430.1269035532996</v>
      </c>
      <c r="CG47" s="291"/>
      <c r="CH47" s="182" t="e">
        <f>CE47/CG47</f>
        <v>#DIV/0!</v>
      </c>
      <c r="CJ47" s="326">
        <v>20.7</v>
      </c>
      <c r="CK47" s="326">
        <v>27.4</v>
      </c>
      <c r="CL47" s="579">
        <v>3</v>
      </c>
      <c r="CM47" s="578">
        <v>5</v>
      </c>
      <c r="CN47" s="579">
        <v>3</v>
      </c>
      <c r="CO47" s="356">
        <f>SUM(CL47:CN47)/3</f>
        <v>3.6666666666666665</v>
      </c>
      <c r="CQ47" s="355" t="s">
        <v>180</v>
      </c>
      <c r="CR47" s="3"/>
      <c r="CS47" s="354">
        <v>5</v>
      </c>
      <c r="CX47" s="326">
        <v>21.2</v>
      </c>
      <c r="CY47" s="326">
        <v>28.3</v>
      </c>
      <c r="CZ47" s="578">
        <v>5</v>
      </c>
      <c r="DA47" s="578">
        <v>5</v>
      </c>
      <c r="DB47" s="578">
        <v>5</v>
      </c>
      <c r="DC47" s="356">
        <f>SUM(CZ47:DB47)/3</f>
        <v>5</v>
      </c>
      <c r="DE47" s="355" t="s">
        <v>180</v>
      </c>
      <c r="DF47" s="3"/>
      <c r="DG47" s="354">
        <v>5</v>
      </c>
    </row>
    <row r="48" spans="1:115" ht="23.5" customHeight="1">
      <c r="A48" s="77" t="s">
        <v>6</v>
      </c>
      <c r="B48" s="68">
        <v>29</v>
      </c>
      <c r="C48" s="57">
        <f t="shared" si="172"/>
        <v>414</v>
      </c>
      <c r="D48" s="54">
        <v>250</v>
      </c>
      <c r="E48" s="7">
        <f t="shared" si="173"/>
        <v>825000</v>
      </c>
      <c r="F48" s="54">
        <v>10</v>
      </c>
      <c r="G48" s="7">
        <f t="shared" si="174"/>
        <v>38000</v>
      </c>
      <c r="H48" s="54">
        <v>4</v>
      </c>
      <c r="I48" s="6">
        <f t="shared" si="175"/>
        <v>19200</v>
      </c>
      <c r="J48" s="54">
        <v>150</v>
      </c>
      <c r="K48" s="6">
        <f t="shared" si="176"/>
        <v>300000</v>
      </c>
      <c r="L48" s="6">
        <f t="shared" ref="L48:L53" si="190">E48+G48+I48+K48</f>
        <v>1182200</v>
      </c>
      <c r="M48" s="6">
        <f t="shared" ref="M48:M53" si="191">L48/C48</f>
        <v>2855.5555555555557</v>
      </c>
      <c r="N48" s="70" t="s">
        <v>96</v>
      </c>
      <c r="O48" s="54">
        <v>150</v>
      </c>
      <c r="P48" s="54"/>
      <c r="Q48" s="76" t="e">
        <f t="shared" ref="Q48:Q54" si="192">L48/P48</f>
        <v>#DIV/0!</v>
      </c>
      <c r="R48" s="2"/>
      <c r="T48" s="107">
        <v>3300</v>
      </c>
      <c r="U48" s="107">
        <v>3800</v>
      </c>
      <c r="V48" s="107">
        <v>4800</v>
      </c>
      <c r="W48" s="107">
        <v>2000</v>
      </c>
      <c r="X48" s="107"/>
      <c r="Y48" s="77" t="s">
        <v>6</v>
      </c>
      <c r="Z48" s="48">
        <f t="shared" si="177"/>
        <v>29</v>
      </c>
      <c r="AA48" s="57">
        <f t="shared" si="178"/>
        <v>414</v>
      </c>
      <c r="AB48" s="7">
        <f t="shared" si="179"/>
        <v>250</v>
      </c>
      <c r="AC48" s="7">
        <f t="shared" si="180"/>
        <v>425000</v>
      </c>
      <c r="AD48" s="7">
        <f t="shared" ref="AD48:AD53" si="193">F48</f>
        <v>10</v>
      </c>
      <c r="AE48" s="7">
        <f t="shared" si="181"/>
        <v>22000</v>
      </c>
      <c r="AF48" s="7">
        <f t="shared" ref="AF48:AF53" si="194">H48</f>
        <v>4</v>
      </c>
      <c r="AG48" s="7">
        <f t="shared" si="182"/>
        <v>8800</v>
      </c>
      <c r="AH48" s="7">
        <f t="shared" ref="AH48:AH53" si="195">J48</f>
        <v>150</v>
      </c>
      <c r="AI48" s="7">
        <f t="shared" si="183"/>
        <v>210000</v>
      </c>
      <c r="AJ48" s="7">
        <f t="shared" ref="AJ48:AJ53" si="196">AC48+AE48+AG48+AI48</f>
        <v>665800</v>
      </c>
      <c r="AK48" s="6">
        <f t="shared" ref="AK48:AK53" si="197">AJ48/AA48</f>
        <v>1608.2125603864733</v>
      </c>
      <c r="AL48" s="70" t="str">
        <f t="shared" ref="AL48:AN53" si="198">N48</f>
        <v>ON2</v>
      </c>
      <c r="AM48" s="7">
        <f t="shared" si="198"/>
        <v>150</v>
      </c>
      <c r="AN48" s="6">
        <f t="shared" si="198"/>
        <v>0</v>
      </c>
      <c r="AO48" s="76" t="e">
        <f t="shared" ref="AO48:AO53" si="199">(AJ48+BH48)/AN48</f>
        <v>#DIV/0!</v>
      </c>
      <c r="AP48" s="2"/>
      <c r="AR48" s="107">
        <v>1700</v>
      </c>
      <c r="AS48" s="107">
        <v>2200</v>
      </c>
      <c r="AT48" s="107">
        <v>2200</v>
      </c>
      <c r="AU48" s="107">
        <v>1400</v>
      </c>
      <c r="AV48" s="107"/>
      <c r="AW48" s="77" t="s">
        <v>6</v>
      </c>
      <c r="AX48" s="48">
        <f t="shared" ref="AX48:AX53" si="200">B48</f>
        <v>29</v>
      </c>
      <c r="AY48" s="57">
        <f t="shared" ref="AY48:AY54" si="201">C48</f>
        <v>414</v>
      </c>
      <c r="AZ48" s="54">
        <v>22</v>
      </c>
      <c r="BA48" s="7">
        <f t="shared" si="184"/>
        <v>0</v>
      </c>
      <c r="BB48" s="54">
        <v>10</v>
      </c>
      <c r="BC48" s="7">
        <f t="shared" si="185"/>
        <v>0</v>
      </c>
      <c r="BD48" s="54">
        <v>6</v>
      </c>
      <c r="BE48" s="6">
        <f t="shared" si="186"/>
        <v>0</v>
      </c>
      <c r="BF48" s="54"/>
      <c r="BG48" s="6">
        <f t="shared" si="187"/>
        <v>0</v>
      </c>
      <c r="BH48" s="6">
        <f t="shared" ref="BH48:BI54" si="202">L48</f>
        <v>1182200</v>
      </c>
      <c r="BI48" s="6">
        <f t="shared" si="202"/>
        <v>2855.5555555555557</v>
      </c>
      <c r="BJ48" s="6">
        <f t="shared" ref="BJ48:BK54" si="203">AJ48</f>
        <v>665800</v>
      </c>
      <c r="BK48" s="7">
        <f t="shared" si="203"/>
        <v>1608.2125603864733</v>
      </c>
      <c r="BL48" s="101">
        <f t="shared" ref="BL48:BM53" si="204">BH48+BJ48</f>
        <v>1848000</v>
      </c>
      <c r="BM48" s="90">
        <f t="shared" si="204"/>
        <v>4463.768115942029</v>
      </c>
      <c r="BN48" s="90"/>
      <c r="BO48" s="76" t="e">
        <f t="shared" ref="BO48:BO54" si="205">Q48+AO48</f>
        <v>#DIV/0!</v>
      </c>
      <c r="BP48" s="2"/>
      <c r="BR48" s="55"/>
      <c r="BS48" s="55"/>
      <c r="BT48" s="55"/>
      <c r="BU48" s="55"/>
      <c r="BV48" s="173" t="s">
        <v>6</v>
      </c>
      <c r="BW48" s="190">
        <f t="shared" ref="BW48:BW53" si="206">AX48</f>
        <v>29</v>
      </c>
      <c r="BX48" s="119">
        <v>228</v>
      </c>
      <c r="BY48" s="178">
        <v>565750</v>
      </c>
      <c r="BZ48" s="178">
        <f t="shared" si="188"/>
        <v>2481.3596491228072</v>
      </c>
      <c r="CA48" s="178">
        <v>359800</v>
      </c>
      <c r="CB48" s="179">
        <f t="shared" si="189"/>
        <v>1578.0701754385964</v>
      </c>
      <c r="CC48" s="179">
        <v>9900</v>
      </c>
      <c r="CD48" s="573">
        <v>0</v>
      </c>
      <c r="CE48" s="180">
        <f t="shared" ref="CE48:CE53" si="207">BY48+CA48+CC48+CD48</f>
        <v>935450</v>
      </c>
      <c r="CF48" s="181">
        <f t="shared" ref="CF48:CF53" si="208">CE48/BX48</f>
        <v>4102.8508771929828</v>
      </c>
      <c r="CG48" s="291"/>
      <c r="CH48" s="182" t="e">
        <f t="shared" ref="CH48:CH54" si="209">CE48/CG48</f>
        <v>#DIV/0!</v>
      </c>
      <c r="CJ48" s="326">
        <v>21.9</v>
      </c>
      <c r="CK48" s="326">
        <v>24.1</v>
      </c>
      <c r="CL48" s="556">
        <v>1</v>
      </c>
      <c r="CM48" s="556">
        <v>1</v>
      </c>
      <c r="CN48" s="556">
        <v>1</v>
      </c>
      <c r="CO48" s="356">
        <f t="shared" ref="CO48:CO53" si="210">SUM(CL48:CN48)/3</f>
        <v>1</v>
      </c>
      <c r="CQ48" s="42" t="s">
        <v>181</v>
      </c>
      <c r="CS48" s="1">
        <v>4</v>
      </c>
      <c r="CX48" s="326">
        <v>22.7</v>
      </c>
      <c r="CY48" s="326">
        <v>29.2</v>
      </c>
      <c r="CZ48" s="579">
        <v>3</v>
      </c>
      <c r="DA48" s="579">
        <v>3</v>
      </c>
      <c r="DB48" s="579">
        <v>3</v>
      </c>
      <c r="DC48" s="356">
        <f t="shared" ref="DC48:DC53" si="211">SUM(CZ48:DB48)/3</f>
        <v>3</v>
      </c>
      <c r="DE48" s="42" t="s">
        <v>181</v>
      </c>
      <c r="DG48" s="1">
        <v>4</v>
      </c>
    </row>
    <row r="49" spans="1:114" ht="23.5" customHeight="1">
      <c r="A49" s="77" t="s">
        <v>7</v>
      </c>
      <c r="B49" s="68">
        <v>30</v>
      </c>
      <c r="C49" s="57">
        <f t="shared" si="172"/>
        <v>412</v>
      </c>
      <c r="D49" s="54">
        <v>250</v>
      </c>
      <c r="E49" s="7">
        <f t="shared" si="173"/>
        <v>825000</v>
      </c>
      <c r="F49" s="54">
        <v>10</v>
      </c>
      <c r="G49" s="7">
        <f t="shared" si="174"/>
        <v>38000</v>
      </c>
      <c r="H49" s="54">
        <v>2</v>
      </c>
      <c r="I49" s="6">
        <f t="shared" si="175"/>
        <v>9600</v>
      </c>
      <c r="J49" s="54">
        <v>150</v>
      </c>
      <c r="K49" s="6">
        <f t="shared" si="176"/>
        <v>300000</v>
      </c>
      <c r="L49" s="6">
        <f t="shared" si="190"/>
        <v>1172600</v>
      </c>
      <c r="M49" s="6">
        <f t="shared" si="191"/>
        <v>2846.1165048543689</v>
      </c>
      <c r="N49" s="70" t="s">
        <v>96</v>
      </c>
      <c r="O49" s="54">
        <v>150</v>
      </c>
      <c r="P49" s="54"/>
      <c r="Q49" s="76" t="e">
        <f t="shared" si="192"/>
        <v>#DIV/0!</v>
      </c>
      <c r="R49" s="2"/>
      <c r="T49" s="107">
        <v>3300</v>
      </c>
      <c r="U49" s="107">
        <v>3800</v>
      </c>
      <c r="V49" s="107">
        <v>4800</v>
      </c>
      <c r="W49" s="107">
        <v>2000</v>
      </c>
      <c r="X49" s="107"/>
      <c r="Y49" s="77" t="s">
        <v>7</v>
      </c>
      <c r="Z49" s="48">
        <f t="shared" si="177"/>
        <v>30</v>
      </c>
      <c r="AA49" s="57">
        <f t="shared" si="178"/>
        <v>412</v>
      </c>
      <c r="AB49" s="7">
        <f t="shared" si="179"/>
        <v>250</v>
      </c>
      <c r="AC49" s="7">
        <f t="shared" si="180"/>
        <v>425000</v>
      </c>
      <c r="AD49" s="7">
        <f t="shared" si="193"/>
        <v>10</v>
      </c>
      <c r="AE49" s="7">
        <f t="shared" si="181"/>
        <v>22000</v>
      </c>
      <c r="AF49" s="7">
        <f t="shared" si="194"/>
        <v>2</v>
      </c>
      <c r="AG49" s="7">
        <f t="shared" si="182"/>
        <v>4400</v>
      </c>
      <c r="AH49" s="7">
        <f t="shared" si="195"/>
        <v>150</v>
      </c>
      <c r="AI49" s="7">
        <f t="shared" si="183"/>
        <v>210000</v>
      </c>
      <c r="AJ49" s="7">
        <f t="shared" si="196"/>
        <v>661400</v>
      </c>
      <c r="AK49" s="6">
        <f t="shared" si="197"/>
        <v>1605.3398058252428</v>
      </c>
      <c r="AL49" s="70" t="str">
        <f t="shared" si="198"/>
        <v>ON2</v>
      </c>
      <c r="AM49" s="7">
        <f t="shared" si="198"/>
        <v>150</v>
      </c>
      <c r="AN49" s="6">
        <f t="shared" si="198"/>
        <v>0</v>
      </c>
      <c r="AO49" s="76" t="e">
        <f t="shared" si="199"/>
        <v>#DIV/0!</v>
      </c>
      <c r="AP49" s="2"/>
      <c r="AR49" s="107">
        <v>1700</v>
      </c>
      <c r="AS49" s="107">
        <v>2200</v>
      </c>
      <c r="AT49" s="107">
        <v>2200</v>
      </c>
      <c r="AU49" s="107">
        <v>1400</v>
      </c>
      <c r="AV49" s="107"/>
      <c r="AW49" s="77" t="s">
        <v>7</v>
      </c>
      <c r="AX49" s="48">
        <f t="shared" si="200"/>
        <v>30</v>
      </c>
      <c r="AY49" s="57">
        <f t="shared" si="201"/>
        <v>412</v>
      </c>
      <c r="AZ49" s="54">
        <v>22</v>
      </c>
      <c r="BA49" s="7">
        <f t="shared" si="184"/>
        <v>0</v>
      </c>
      <c r="BB49" s="54">
        <v>10</v>
      </c>
      <c r="BC49" s="7">
        <f t="shared" si="185"/>
        <v>0</v>
      </c>
      <c r="BD49" s="54">
        <v>6</v>
      </c>
      <c r="BE49" s="6">
        <f t="shared" si="186"/>
        <v>0</v>
      </c>
      <c r="BF49" s="54"/>
      <c r="BG49" s="6">
        <f t="shared" si="187"/>
        <v>0</v>
      </c>
      <c r="BH49" s="6">
        <f t="shared" si="202"/>
        <v>1172600</v>
      </c>
      <c r="BI49" s="6">
        <f t="shared" si="202"/>
        <v>2846.1165048543689</v>
      </c>
      <c r="BJ49" s="6">
        <f t="shared" si="203"/>
        <v>661400</v>
      </c>
      <c r="BK49" s="7">
        <f t="shared" si="203"/>
        <v>1605.3398058252428</v>
      </c>
      <c r="BL49" s="101">
        <f t="shared" si="204"/>
        <v>1834000</v>
      </c>
      <c r="BM49" s="90">
        <f t="shared" si="204"/>
        <v>4451.4563106796122</v>
      </c>
      <c r="BN49" s="90"/>
      <c r="BO49" s="76" t="e">
        <f t="shared" si="205"/>
        <v>#DIV/0!</v>
      </c>
      <c r="BP49" s="2"/>
      <c r="BR49" s="55"/>
      <c r="BS49" s="55"/>
      <c r="BT49" s="55"/>
      <c r="BU49" s="55"/>
      <c r="BV49" s="173" t="s">
        <v>7</v>
      </c>
      <c r="BW49" s="190">
        <f t="shared" si="206"/>
        <v>30</v>
      </c>
      <c r="BX49" s="119">
        <v>423</v>
      </c>
      <c r="BY49" s="178">
        <v>1120100</v>
      </c>
      <c r="BZ49" s="178">
        <f t="shared" si="188"/>
        <v>2647.9905437352245</v>
      </c>
      <c r="CA49" s="178">
        <v>620580</v>
      </c>
      <c r="CB49" s="179">
        <f t="shared" si="189"/>
        <v>1467.0921985815603</v>
      </c>
      <c r="CC49" s="179">
        <v>22660</v>
      </c>
      <c r="CD49" s="573">
        <v>5940</v>
      </c>
      <c r="CE49" s="180">
        <f t="shared" si="207"/>
        <v>1769280</v>
      </c>
      <c r="CF49" s="181">
        <f t="shared" si="208"/>
        <v>4182.6950354609926</v>
      </c>
      <c r="CG49" s="291"/>
      <c r="CH49" s="182" t="e">
        <f t="shared" si="209"/>
        <v>#DIV/0!</v>
      </c>
      <c r="CJ49" s="326">
        <v>22.3</v>
      </c>
      <c r="CK49" s="326">
        <v>28.2</v>
      </c>
      <c r="CL49" s="579">
        <v>3</v>
      </c>
      <c r="CM49" s="578">
        <v>5</v>
      </c>
      <c r="CN49" s="578">
        <v>5</v>
      </c>
      <c r="CO49" s="356">
        <f t="shared" si="210"/>
        <v>4.333333333333333</v>
      </c>
      <c r="CQ49" s="42" t="s">
        <v>185</v>
      </c>
      <c r="CS49" s="1">
        <v>3</v>
      </c>
      <c r="CX49" s="326">
        <v>24.8</v>
      </c>
      <c r="CY49" s="326">
        <v>29.8</v>
      </c>
      <c r="CZ49" s="556">
        <v>1</v>
      </c>
      <c r="DA49" s="579">
        <v>3</v>
      </c>
      <c r="DB49" s="556">
        <v>1</v>
      </c>
      <c r="DC49" s="356">
        <f t="shared" si="211"/>
        <v>1.6666666666666667</v>
      </c>
      <c r="DE49" s="42" t="s">
        <v>185</v>
      </c>
      <c r="DG49" s="1">
        <v>3</v>
      </c>
    </row>
    <row r="50" spans="1:114" ht="23.5" customHeight="1">
      <c r="A50" s="77" t="s">
        <v>8</v>
      </c>
      <c r="B50" s="68">
        <v>31</v>
      </c>
      <c r="C50" s="57">
        <f t="shared" si="172"/>
        <v>412</v>
      </c>
      <c r="D50" s="54">
        <v>250</v>
      </c>
      <c r="E50" s="7">
        <f t="shared" si="173"/>
        <v>825000</v>
      </c>
      <c r="F50" s="54">
        <v>10</v>
      </c>
      <c r="G50" s="7">
        <f t="shared" si="174"/>
        <v>38000</v>
      </c>
      <c r="H50" s="54">
        <v>2</v>
      </c>
      <c r="I50" s="6">
        <f t="shared" si="175"/>
        <v>9600</v>
      </c>
      <c r="J50" s="54">
        <v>150</v>
      </c>
      <c r="K50" s="6">
        <f t="shared" si="176"/>
        <v>300000</v>
      </c>
      <c r="L50" s="6">
        <f t="shared" si="190"/>
        <v>1172600</v>
      </c>
      <c r="M50" s="6">
        <f t="shared" si="191"/>
        <v>2846.1165048543689</v>
      </c>
      <c r="N50" s="70" t="s">
        <v>95</v>
      </c>
      <c r="O50" s="54">
        <v>150</v>
      </c>
      <c r="P50" s="54"/>
      <c r="Q50" s="76" t="e">
        <f t="shared" si="192"/>
        <v>#DIV/0!</v>
      </c>
      <c r="R50" s="2"/>
      <c r="T50" s="107">
        <v>3300</v>
      </c>
      <c r="U50" s="107">
        <v>3800</v>
      </c>
      <c r="V50" s="107">
        <v>4800</v>
      </c>
      <c r="W50" s="107">
        <v>2000</v>
      </c>
      <c r="X50" s="107"/>
      <c r="Y50" s="77" t="s">
        <v>8</v>
      </c>
      <c r="Z50" s="48">
        <f t="shared" si="177"/>
        <v>31</v>
      </c>
      <c r="AA50" s="57">
        <f t="shared" si="178"/>
        <v>412</v>
      </c>
      <c r="AB50" s="7">
        <f t="shared" si="179"/>
        <v>250</v>
      </c>
      <c r="AC50" s="7">
        <f t="shared" si="180"/>
        <v>425000</v>
      </c>
      <c r="AD50" s="7">
        <f t="shared" si="193"/>
        <v>10</v>
      </c>
      <c r="AE50" s="7">
        <f t="shared" si="181"/>
        <v>22000</v>
      </c>
      <c r="AF50" s="7">
        <f t="shared" si="194"/>
        <v>2</v>
      </c>
      <c r="AG50" s="7">
        <f t="shared" si="182"/>
        <v>4400</v>
      </c>
      <c r="AH50" s="7">
        <f t="shared" si="195"/>
        <v>150</v>
      </c>
      <c r="AI50" s="7">
        <f t="shared" si="183"/>
        <v>210000</v>
      </c>
      <c r="AJ50" s="7">
        <f t="shared" si="196"/>
        <v>661400</v>
      </c>
      <c r="AK50" s="6">
        <f t="shared" si="197"/>
        <v>1605.3398058252428</v>
      </c>
      <c r="AL50" s="70" t="str">
        <f t="shared" si="198"/>
        <v>ON2</v>
      </c>
      <c r="AM50" s="7">
        <f t="shared" si="198"/>
        <v>150</v>
      </c>
      <c r="AN50" s="6">
        <f t="shared" si="198"/>
        <v>0</v>
      </c>
      <c r="AO50" s="76" t="e">
        <f t="shared" si="199"/>
        <v>#DIV/0!</v>
      </c>
      <c r="AP50" s="2"/>
      <c r="AR50" s="107">
        <v>1700</v>
      </c>
      <c r="AS50" s="107">
        <v>2200</v>
      </c>
      <c r="AT50" s="107">
        <v>2200</v>
      </c>
      <c r="AU50" s="107">
        <v>1400</v>
      </c>
      <c r="AV50" s="107"/>
      <c r="AW50" s="77" t="s">
        <v>8</v>
      </c>
      <c r="AX50" s="48">
        <f t="shared" si="200"/>
        <v>31</v>
      </c>
      <c r="AY50" s="57">
        <f t="shared" si="201"/>
        <v>412</v>
      </c>
      <c r="AZ50" s="54">
        <v>10</v>
      </c>
      <c r="BA50" s="7">
        <f t="shared" si="184"/>
        <v>0</v>
      </c>
      <c r="BB50" s="54">
        <v>24</v>
      </c>
      <c r="BC50" s="7">
        <f t="shared" si="185"/>
        <v>0</v>
      </c>
      <c r="BD50" s="54">
        <v>12</v>
      </c>
      <c r="BE50" s="6">
        <f t="shared" si="186"/>
        <v>0</v>
      </c>
      <c r="BF50" s="54"/>
      <c r="BG50" s="6">
        <f t="shared" si="187"/>
        <v>0</v>
      </c>
      <c r="BH50" s="6">
        <f t="shared" si="202"/>
        <v>1172600</v>
      </c>
      <c r="BI50" s="6">
        <f t="shared" si="202"/>
        <v>2846.1165048543689</v>
      </c>
      <c r="BJ50" s="6">
        <f t="shared" si="203"/>
        <v>661400</v>
      </c>
      <c r="BK50" s="7">
        <f t="shared" si="203"/>
        <v>1605.3398058252428</v>
      </c>
      <c r="BL50" s="101">
        <f t="shared" si="204"/>
        <v>1834000</v>
      </c>
      <c r="BM50" s="90">
        <f t="shared" si="204"/>
        <v>4451.4563106796122</v>
      </c>
      <c r="BN50" s="90"/>
      <c r="BO50" s="76" t="e">
        <f t="shared" si="205"/>
        <v>#DIV/0!</v>
      </c>
      <c r="BP50" s="2"/>
      <c r="BR50" s="55"/>
      <c r="BS50" s="55"/>
      <c r="BT50" s="55"/>
      <c r="BU50" s="55"/>
      <c r="BV50" s="173" t="s">
        <v>8</v>
      </c>
      <c r="BW50" s="190">
        <f t="shared" si="206"/>
        <v>31</v>
      </c>
      <c r="BX50" s="119">
        <v>367</v>
      </c>
      <c r="BY50" s="178">
        <v>1037950</v>
      </c>
      <c r="BZ50" s="178">
        <f t="shared" si="188"/>
        <v>2828.2016348773841</v>
      </c>
      <c r="CA50" s="178">
        <v>550530</v>
      </c>
      <c r="CB50" s="179">
        <f t="shared" si="189"/>
        <v>1500.0817438692097</v>
      </c>
      <c r="CC50" s="179">
        <v>12870</v>
      </c>
      <c r="CD50" s="573">
        <v>5940</v>
      </c>
      <c r="CE50" s="180">
        <f t="shared" si="207"/>
        <v>1607290</v>
      </c>
      <c r="CF50" s="181">
        <f t="shared" si="208"/>
        <v>4379.5367847411444</v>
      </c>
      <c r="CG50" s="291"/>
      <c r="CH50" s="182" t="e">
        <f t="shared" si="209"/>
        <v>#DIV/0!</v>
      </c>
      <c r="CJ50" s="326">
        <v>21.1</v>
      </c>
      <c r="CK50" s="326">
        <v>25.7</v>
      </c>
      <c r="CL50" s="578">
        <v>5</v>
      </c>
      <c r="CM50" s="578">
        <v>5</v>
      </c>
      <c r="CN50" s="578">
        <v>5</v>
      </c>
      <c r="CO50" s="356">
        <f t="shared" si="210"/>
        <v>5</v>
      </c>
      <c r="CQ50" s="42" t="s">
        <v>177</v>
      </c>
      <c r="CS50" s="1">
        <v>2</v>
      </c>
      <c r="CX50" s="326">
        <v>24</v>
      </c>
      <c r="CY50" s="326">
        <v>32.700000000000003</v>
      </c>
      <c r="CZ50" s="578">
        <v>5</v>
      </c>
      <c r="DA50" s="578">
        <v>5</v>
      </c>
      <c r="DB50" s="578">
        <v>5</v>
      </c>
      <c r="DC50" s="356">
        <f t="shared" si="211"/>
        <v>5</v>
      </c>
      <c r="DE50" s="42" t="s">
        <v>177</v>
      </c>
      <c r="DG50" s="1">
        <v>2</v>
      </c>
    </row>
    <row r="51" spans="1:114" ht="23.5" customHeight="1">
      <c r="A51" s="77" t="s">
        <v>9</v>
      </c>
      <c r="B51" s="68"/>
      <c r="C51" s="57">
        <f t="shared" si="172"/>
        <v>0</v>
      </c>
      <c r="D51" s="54"/>
      <c r="E51" s="7">
        <f t="shared" si="173"/>
        <v>0</v>
      </c>
      <c r="F51" s="54"/>
      <c r="G51" s="7">
        <f t="shared" si="174"/>
        <v>0</v>
      </c>
      <c r="H51" s="54"/>
      <c r="I51" s="6">
        <f t="shared" si="175"/>
        <v>0</v>
      </c>
      <c r="J51" s="54"/>
      <c r="K51" s="6">
        <f t="shared" si="176"/>
        <v>0</v>
      </c>
      <c r="L51" s="6">
        <f t="shared" si="190"/>
        <v>0</v>
      </c>
      <c r="M51" s="6" t="e">
        <f t="shared" si="191"/>
        <v>#DIV/0!</v>
      </c>
      <c r="N51" s="70" t="s">
        <v>95</v>
      </c>
      <c r="O51" s="54">
        <v>150</v>
      </c>
      <c r="P51" s="54"/>
      <c r="Q51" s="76" t="e">
        <f t="shared" si="192"/>
        <v>#DIV/0!</v>
      </c>
      <c r="R51" s="2"/>
      <c r="T51" s="107">
        <v>3300</v>
      </c>
      <c r="U51" s="107">
        <v>3800</v>
      </c>
      <c r="V51" s="107">
        <v>4800</v>
      </c>
      <c r="W51" s="107">
        <v>2000</v>
      </c>
      <c r="X51" s="107"/>
      <c r="Y51" s="77" t="s">
        <v>9</v>
      </c>
      <c r="Z51" s="48">
        <f t="shared" si="177"/>
        <v>0</v>
      </c>
      <c r="AA51" s="57">
        <f t="shared" si="178"/>
        <v>0</v>
      </c>
      <c r="AB51" s="7">
        <f t="shared" si="179"/>
        <v>0</v>
      </c>
      <c r="AC51" s="7">
        <f t="shared" si="180"/>
        <v>0</v>
      </c>
      <c r="AD51" s="7">
        <f t="shared" si="193"/>
        <v>0</v>
      </c>
      <c r="AE51" s="7">
        <f t="shared" si="181"/>
        <v>0</v>
      </c>
      <c r="AF51" s="7">
        <f t="shared" si="194"/>
        <v>0</v>
      </c>
      <c r="AG51" s="7">
        <f t="shared" si="182"/>
        <v>0</v>
      </c>
      <c r="AH51" s="7">
        <f t="shared" si="195"/>
        <v>0</v>
      </c>
      <c r="AI51" s="7">
        <f t="shared" si="183"/>
        <v>0</v>
      </c>
      <c r="AJ51" s="7">
        <f t="shared" si="196"/>
        <v>0</v>
      </c>
      <c r="AK51" s="6" t="e">
        <f t="shared" si="197"/>
        <v>#DIV/0!</v>
      </c>
      <c r="AL51" s="70" t="str">
        <f t="shared" si="198"/>
        <v>ON2</v>
      </c>
      <c r="AM51" s="7">
        <f t="shared" si="198"/>
        <v>150</v>
      </c>
      <c r="AN51" s="6">
        <f t="shared" si="198"/>
        <v>0</v>
      </c>
      <c r="AO51" s="76" t="e">
        <f t="shared" si="199"/>
        <v>#DIV/0!</v>
      </c>
      <c r="AP51" s="2"/>
      <c r="AR51" s="107">
        <v>1700</v>
      </c>
      <c r="AS51" s="107">
        <v>2200</v>
      </c>
      <c r="AT51" s="107">
        <v>2200</v>
      </c>
      <c r="AU51" s="107">
        <v>1400</v>
      </c>
      <c r="AV51" s="107"/>
      <c r="AW51" s="77" t="s">
        <v>9</v>
      </c>
      <c r="AX51" s="48">
        <f t="shared" si="200"/>
        <v>0</v>
      </c>
      <c r="AY51" s="57">
        <f t="shared" si="201"/>
        <v>0</v>
      </c>
      <c r="AZ51" s="54">
        <v>10</v>
      </c>
      <c r="BA51" s="7">
        <f t="shared" si="184"/>
        <v>0</v>
      </c>
      <c r="BB51" s="54">
        <v>24</v>
      </c>
      <c r="BC51" s="7">
        <f t="shared" si="185"/>
        <v>0</v>
      </c>
      <c r="BD51" s="54">
        <v>12</v>
      </c>
      <c r="BE51" s="6">
        <f t="shared" si="186"/>
        <v>0</v>
      </c>
      <c r="BF51" s="54"/>
      <c r="BG51" s="6">
        <f t="shared" si="187"/>
        <v>0</v>
      </c>
      <c r="BH51" s="6">
        <f t="shared" si="202"/>
        <v>0</v>
      </c>
      <c r="BI51" s="6" t="e">
        <f t="shared" si="202"/>
        <v>#DIV/0!</v>
      </c>
      <c r="BJ51" s="6">
        <f t="shared" si="203"/>
        <v>0</v>
      </c>
      <c r="BK51" s="7" t="e">
        <f t="shared" si="203"/>
        <v>#DIV/0!</v>
      </c>
      <c r="BL51" s="101">
        <f t="shared" si="204"/>
        <v>0</v>
      </c>
      <c r="BM51" s="90" t="e">
        <f t="shared" si="204"/>
        <v>#DIV/0!</v>
      </c>
      <c r="BN51" s="90"/>
      <c r="BO51" s="76" t="e">
        <f t="shared" si="205"/>
        <v>#DIV/0!</v>
      </c>
      <c r="BP51" s="2"/>
      <c r="BR51" s="55"/>
      <c r="BS51" s="55"/>
      <c r="BT51" s="55"/>
      <c r="BU51" s="55"/>
      <c r="BV51" s="173" t="s">
        <v>9</v>
      </c>
      <c r="BW51" s="190">
        <f t="shared" si="206"/>
        <v>0</v>
      </c>
      <c r="BX51" s="119"/>
      <c r="BY51" s="178"/>
      <c r="BZ51" s="178" t="e">
        <f t="shared" si="188"/>
        <v>#DIV/0!</v>
      </c>
      <c r="CA51" s="178"/>
      <c r="CB51" s="179" t="e">
        <f t="shared" si="189"/>
        <v>#DIV/0!</v>
      </c>
      <c r="CC51" s="179"/>
      <c r="CD51" s="573"/>
      <c r="CE51" s="180">
        <f t="shared" si="207"/>
        <v>0</v>
      </c>
      <c r="CF51" s="181" t="e">
        <f t="shared" si="208"/>
        <v>#DIV/0!</v>
      </c>
      <c r="CG51" s="291"/>
      <c r="CH51" s="182" t="e">
        <f t="shared" si="209"/>
        <v>#DIV/0!</v>
      </c>
      <c r="CJ51" s="326"/>
      <c r="CK51" s="326"/>
      <c r="CL51" s="334"/>
      <c r="CM51" s="334"/>
      <c r="CN51" s="334"/>
      <c r="CO51" s="356">
        <f t="shared" si="210"/>
        <v>0</v>
      </c>
      <c r="CQ51" s="42" t="s">
        <v>178</v>
      </c>
      <c r="CS51" s="1">
        <v>1</v>
      </c>
      <c r="CX51" s="326">
        <v>23.9</v>
      </c>
      <c r="CY51" s="326">
        <v>32.9</v>
      </c>
      <c r="CZ51" s="579">
        <v>3</v>
      </c>
      <c r="DA51" s="578">
        <v>5</v>
      </c>
      <c r="DB51" s="578">
        <v>5</v>
      </c>
      <c r="DC51" s="356">
        <f t="shared" si="211"/>
        <v>4.333333333333333</v>
      </c>
      <c r="DE51" s="42" t="s">
        <v>178</v>
      </c>
      <c r="DG51" s="1">
        <v>1</v>
      </c>
    </row>
    <row r="52" spans="1:114" ht="23.5" customHeight="1">
      <c r="A52" s="77" t="s">
        <v>10</v>
      </c>
      <c r="B52" s="68"/>
      <c r="C52" s="57">
        <f t="shared" si="172"/>
        <v>0</v>
      </c>
      <c r="D52" s="54"/>
      <c r="E52" s="7">
        <f t="shared" si="173"/>
        <v>0</v>
      </c>
      <c r="F52" s="54"/>
      <c r="G52" s="7">
        <f t="shared" si="174"/>
        <v>0</v>
      </c>
      <c r="H52" s="54"/>
      <c r="I52" s="6">
        <f t="shared" si="175"/>
        <v>0</v>
      </c>
      <c r="J52" s="54"/>
      <c r="K52" s="6">
        <f t="shared" si="176"/>
        <v>0</v>
      </c>
      <c r="L52" s="6">
        <f t="shared" si="190"/>
        <v>0</v>
      </c>
      <c r="M52" s="6" t="e">
        <f t="shared" si="191"/>
        <v>#DIV/0!</v>
      </c>
      <c r="N52" s="70" t="s">
        <v>94</v>
      </c>
      <c r="O52" s="54">
        <v>160</v>
      </c>
      <c r="P52" s="54"/>
      <c r="Q52" s="76" t="e">
        <f t="shared" si="192"/>
        <v>#DIV/0!</v>
      </c>
      <c r="R52" s="2"/>
      <c r="T52" s="107">
        <v>3300</v>
      </c>
      <c r="U52" s="107">
        <v>3800</v>
      </c>
      <c r="V52" s="107">
        <v>4800</v>
      </c>
      <c r="W52" s="107">
        <v>2000</v>
      </c>
      <c r="X52" s="107"/>
      <c r="Y52" s="77" t="s">
        <v>10</v>
      </c>
      <c r="Z52" s="48">
        <f t="shared" si="177"/>
        <v>0</v>
      </c>
      <c r="AA52" s="57">
        <f t="shared" si="178"/>
        <v>0</v>
      </c>
      <c r="AB52" s="7">
        <f t="shared" si="179"/>
        <v>0</v>
      </c>
      <c r="AC52" s="7">
        <f t="shared" si="180"/>
        <v>0</v>
      </c>
      <c r="AD52" s="7">
        <f t="shared" si="193"/>
        <v>0</v>
      </c>
      <c r="AE52" s="7">
        <f t="shared" si="181"/>
        <v>0</v>
      </c>
      <c r="AF52" s="7">
        <f t="shared" si="194"/>
        <v>0</v>
      </c>
      <c r="AG52" s="7">
        <f t="shared" si="182"/>
        <v>0</v>
      </c>
      <c r="AH52" s="7">
        <f t="shared" si="195"/>
        <v>0</v>
      </c>
      <c r="AI52" s="7">
        <f t="shared" si="183"/>
        <v>0</v>
      </c>
      <c r="AJ52" s="7">
        <f t="shared" si="196"/>
        <v>0</v>
      </c>
      <c r="AK52" s="6" t="e">
        <f t="shared" si="197"/>
        <v>#DIV/0!</v>
      </c>
      <c r="AL52" s="70" t="str">
        <f t="shared" si="198"/>
        <v>ON1</v>
      </c>
      <c r="AM52" s="7">
        <f t="shared" si="198"/>
        <v>160</v>
      </c>
      <c r="AN52" s="6">
        <f t="shared" si="198"/>
        <v>0</v>
      </c>
      <c r="AO52" s="76" t="e">
        <f t="shared" si="199"/>
        <v>#DIV/0!</v>
      </c>
      <c r="AP52" s="2"/>
      <c r="AR52" s="107">
        <v>1700</v>
      </c>
      <c r="AS52" s="107">
        <v>2200</v>
      </c>
      <c r="AT52" s="107">
        <v>2200</v>
      </c>
      <c r="AU52" s="107">
        <v>1400</v>
      </c>
      <c r="AV52" s="107"/>
      <c r="AW52" s="77" t="s">
        <v>10</v>
      </c>
      <c r="AX52" s="48">
        <f t="shared" si="200"/>
        <v>0</v>
      </c>
      <c r="AY52" s="57">
        <f t="shared" si="201"/>
        <v>0</v>
      </c>
      <c r="AZ52" s="54">
        <v>10</v>
      </c>
      <c r="BA52" s="7">
        <f t="shared" si="184"/>
        <v>0</v>
      </c>
      <c r="BB52" s="54">
        <v>24</v>
      </c>
      <c r="BC52" s="7">
        <f t="shared" si="185"/>
        <v>0</v>
      </c>
      <c r="BD52" s="54">
        <v>12</v>
      </c>
      <c r="BE52" s="6">
        <f t="shared" si="186"/>
        <v>0</v>
      </c>
      <c r="BF52" s="54"/>
      <c r="BG52" s="6">
        <f t="shared" si="187"/>
        <v>0</v>
      </c>
      <c r="BH52" s="6">
        <f t="shared" si="202"/>
        <v>0</v>
      </c>
      <c r="BI52" s="6" t="e">
        <f t="shared" si="202"/>
        <v>#DIV/0!</v>
      </c>
      <c r="BJ52" s="6">
        <f t="shared" si="203"/>
        <v>0</v>
      </c>
      <c r="BK52" s="7" t="e">
        <f t="shared" si="203"/>
        <v>#DIV/0!</v>
      </c>
      <c r="BL52" s="101">
        <f t="shared" si="204"/>
        <v>0</v>
      </c>
      <c r="BM52" s="90" t="e">
        <f t="shared" si="204"/>
        <v>#DIV/0!</v>
      </c>
      <c r="BN52" s="90"/>
      <c r="BO52" s="76" t="e">
        <f t="shared" si="205"/>
        <v>#DIV/0!</v>
      </c>
      <c r="BP52" s="2"/>
      <c r="BR52" s="55"/>
      <c r="BS52" s="55"/>
      <c r="BT52" s="55"/>
      <c r="BU52" s="55"/>
      <c r="BV52" s="173" t="s">
        <v>10</v>
      </c>
      <c r="BW52" s="190">
        <f t="shared" si="206"/>
        <v>0</v>
      </c>
      <c r="BX52" s="119"/>
      <c r="BY52" s="178"/>
      <c r="BZ52" s="178" t="e">
        <f t="shared" si="188"/>
        <v>#DIV/0!</v>
      </c>
      <c r="CA52" s="178"/>
      <c r="CB52" s="179" t="e">
        <f t="shared" si="189"/>
        <v>#DIV/0!</v>
      </c>
      <c r="CC52" s="179"/>
      <c r="CD52" s="573"/>
      <c r="CE52" s="180">
        <f t="shared" si="207"/>
        <v>0</v>
      </c>
      <c r="CF52" s="181" t="e">
        <f t="shared" si="208"/>
        <v>#DIV/0!</v>
      </c>
      <c r="CG52" s="291"/>
      <c r="CH52" s="182" t="e">
        <f t="shared" si="209"/>
        <v>#DIV/0!</v>
      </c>
      <c r="CJ52" s="326"/>
      <c r="CK52" s="326"/>
      <c r="CL52" s="334"/>
      <c r="CM52" s="334"/>
      <c r="CN52" s="334"/>
      <c r="CO52" s="356">
        <f t="shared" si="210"/>
        <v>0</v>
      </c>
      <c r="CQ52" s="42" t="s">
        <v>183</v>
      </c>
      <c r="CS52" s="1">
        <v>0</v>
      </c>
      <c r="CX52" s="326">
        <v>24.4</v>
      </c>
      <c r="CY52" s="326">
        <v>33.700000000000003</v>
      </c>
      <c r="CZ52" s="579">
        <v>3</v>
      </c>
      <c r="DA52" s="578">
        <v>5</v>
      </c>
      <c r="DB52" s="578">
        <v>5</v>
      </c>
      <c r="DC52" s="356">
        <f t="shared" si="211"/>
        <v>4.333333333333333</v>
      </c>
      <c r="DE52" s="42" t="s">
        <v>183</v>
      </c>
      <c r="DG52" s="1">
        <v>0</v>
      </c>
    </row>
    <row r="53" spans="1:114" ht="23.5" customHeight="1" thickBot="1">
      <c r="A53" s="78" t="s">
        <v>11</v>
      </c>
      <c r="B53" s="68"/>
      <c r="C53" s="57">
        <f t="shared" si="172"/>
        <v>0</v>
      </c>
      <c r="D53" s="54"/>
      <c r="E53" s="7">
        <f t="shared" si="173"/>
        <v>0</v>
      </c>
      <c r="F53" s="54"/>
      <c r="G53" s="7">
        <f t="shared" si="174"/>
        <v>0</v>
      </c>
      <c r="H53" s="54"/>
      <c r="I53" s="6">
        <f t="shared" si="175"/>
        <v>0</v>
      </c>
      <c r="J53" s="54"/>
      <c r="K53" s="6">
        <f t="shared" si="176"/>
        <v>0</v>
      </c>
      <c r="L53" s="6">
        <f t="shared" si="190"/>
        <v>0</v>
      </c>
      <c r="M53" s="6" t="e">
        <f t="shared" si="191"/>
        <v>#DIV/0!</v>
      </c>
      <c r="N53" s="70" t="s">
        <v>92</v>
      </c>
      <c r="O53" s="54">
        <v>180</v>
      </c>
      <c r="P53" s="54"/>
      <c r="Q53" s="76" t="e">
        <f t="shared" si="192"/>
        <v>#DIV/0!</v>
      </c>
      <c r="R53" s="2"/>
      <c r="T53" s="107">
        <v>3300</v>
      </c>
      <c r="U53" s="107">
        <v>3800</v>
      </c>
      <c r="V53" s="107">
        <v>4800</v>
      </c>
      <c r="W53" s="107">
        <v>2000</v>
      </c>
      <c r="X53" s="107"/>
      <c r="Y53" s="78" t="s">
        <v>11</v>
      </c>
      <c r="Z53" s="48">
        <f t="shared" si="177"/>
        <v>0</v>
      </c>
      <c r="AA53" s="57">
        <f t="shared" si="178"/>
        <v>0</v>
      </c>
      <c r="AB53" s="7">
        <f t="shared" si="179"/>
        <v>0</v>
      </c>
      <c r="AC53" s="7">
        <f t="shared" si="180"/>
        <v>0</v>
      </c>
      <c r="AD53" s="7">
        <f t="shared" si="193"/>
        <v>0</v>
      </c>
      <c r="AE53" s="7">
        <f t="shared" si="181"/>
        <v>0</v>
      </c>
      <c r="AF53" s="7">
        <f t="shared" si="194"/>
        <v>0</v>
      </c>
      <c r="AG53" s="7">
        <f t="shared" si="182"/>
        <v>0</v>
      </c>
      <c r="AH53" s="7">
        <f t="shared" si="195"/>
        <v>0</v>
      </c>
      <c r="AI53" s="7">
        <f t="shared" si="183"/>
        <v>0</v>
      </c>
      <c r="AJ53" s="7">
        <f t="shared" si="196"/>
        <v>0</v>
      </c>
      <c r="AK53" s="6" t="e">
        <f t="shared" si="197"/>
        <v>#DIV/0!</v>
      </c>
      <c r="AL53" s="70" t="str">
        <f t="shared" si="198"/>
        <v>TOP1</v>
      </c>
      <c r="AM53" s="7">
        <f t="shared" si="198"/>
        <v>180</v>
      </c>
      <c r="AN53" s="6">
        <f t="shared" si="198"/>
        <v>0</v>
      </c>
      <c r="AO53" s="76" t="e">
        <f t="shared" si="199"/>
        <v>#DIV/0!</v>
      </c>
      <c r="AP53" s="2"/>
      <c r="AR53" s="107">
        <v>1700</v>
      </c>
      <c r="AS53" s="107">
        <v>2200</v>
      </c>
      <c r="AT53" s="107">
        <v>2200</v>
      </c>
      <c r="AU53" s="107">
        <v>1400</v>
      </c>
      <c r="AV53" s="107"/>
      <c r="AW53" s="78" t="s">
        <v>11</v>
      </c>
      <c r="AX53" s="48">
        <f t="shared" si="200"/>
        <v>0</v>
      </c>
      <c r="AY53" s="57">
        <f t="shared" si="201"/>
        <v>0</v>
      </c>
      <c r="AZ53" s="54">
        <v>10</v>
      </c>
      <c r="BA53" s="7">
        <f t="shared" si="184"/>
        <v>0</v>
      </c>
      <c r="BB53" s="54">
        <v>28</v>
      </c>
      <c r="BC53" s="7">
        <f t="shared" si="185"/>
        <v>0</v>
      </c>
      <c r="BD53" s="54">
        <v>12</v>
      </c>
      <c r="BE53" s="6">
        <f t="shared" si="186"/>
        <v>0</v>
      </c>
      <c r="BF53" s="54"/>
      <c r="BG53" s="6">
        <f t="shared" si="187"/>
        <v>0</v>
      </c>
      <c r="BH53" s="6">
        <f t="shared" si="202"/>
        <v>0</v>
      </c>
      <c r="BI53" s="6" t="e">
        <f t="shared" si="202"/>
        <v>#DIV/0!</v>
      </c>
      <c r="BJ53" s="6">
        <f t="shared" si="203"/>
        <v>0</v>
      </c>
      <c r="BK53" s="7" t="e">
        <f t="shared" si="203"/>
        <v>#DIV/0!</v>
      </c>
      <c r="BL53" s="101">
        <f t="shared" si="204"/>
        <v>0</v>
      </c>
      <c r="BM53" s="90" t="e">
        <f t="shared" si="204"/>
        <v>#DIV/0!</v>
      </c>
      <c r="BN53" s="90"/>
      <c r="BO53" s="76" t="e">
        <f t="shared" si="205"/>
        <v>#DIV/0!</v>
      </c>
      <c r="BP53" s="2"/>
      <c r="BR53" s="55"/>
      <c r="BS53" s="55"/>
      <c r="BT53" s="55"/>
      <c r="BU53" s="55"/>
      <c r="BV53" s="183" t="s">
        <v>11</v>
      </c>
      <c r="BW53" s="190">
        <f t="shared" si="206"/>
        <v>0</v>
      </c>
      <c r="BX53" s="119"/>
      <c r="BY53" s="178"/>
      <c r="BZ53" s="178" t="e">
        <f t="shared" si="188"/>
        <v>#DIV/0!</v>
      </c>
      <c r="CA53" s="178"/>
      <c r="CB53" s="179" t="e">
        <f t="shared" si="189"/>
        <v>#DIV/0!</v>
      </c>
      <c r="CC53" s="179"/>
      <c r="CD53" s="573"/>
      <c r="CE53" s="180">
        <f t="shared" si="207"/>
        <v>0</v>
      </c>
      <c r="CF53" s="181" t="e">
        <f t="shared" si="208"/>
        <v>#DIV/0!</v>
      </c>
      <c r="CG53" s="291"/>
      <c r="CH53" s="182" t="e">
        <f t="shared" si="209"/>
        <v>#DIV/0!</v>
      </c>
      <c r="CJ53" s="327"/>
      <c r="CK53" s="327"/>
      <c r="CL53" s="335"/>
      <c r="CM53" s="334"/>
      <c r="CN53" s="334"/>
      <c r="CO53" s="357">
        <f t="shared" si="210"/>
        <v>0</v>
      </c>
      <c r="CQ53" s="1" t="s">
        <v>186</v>
      </c>
      <c r="CX53" s="327">
        <v>24.9</v>
      </c>
      <c r="CY53" s="327">
        <v>34.4</v>
      </c>
      <c r="CZ53" s="580">
        <v>3</v>
      </c>
      <c r="DA53" s="579">
        <v>3</v>
      </c>
      <c r="DB53" s="579">
        <v>3</v>
      </c>
      <c r="DC53" s="357">
        <f t="shared" si="211"/>
        <v>3</v>
      </c>
      <c r="DE53" s="1" t="s">
        <v>186</v>
      </c>
    </row>
    <row r="54" spans="1:114" s="340" customFormat="1" ht="43" customHeight="1" thickTop="1" thickBot="1">
      <c r="A54" s="1423" t="s">
        <v>16</v>
      </c>
      <c r="B54" s="1424"/>
      <c r="C54" s="336">
        <f>SUM(C47:C53)</f>
        <v>1848</v>
      </c>
      <c r="D54" s="336">
        <f>SUM(D47:D53)</f>
        <v>1050</v>
      </c>
      <c r="E54" s="336">
        <f t="shared" ref="E54:J54" si="212">SUM(E47:E53)</f>
        <v>3465000</v>
      </c>
      <c r="F54" s="336">
        <f t="shared" si="212"/>
        <v>70</v>
      </c>
      <c r="G54" s="336">
        <f t="shared" si="212"/>
        <v>266000</v>
      </c>
      <c r="H54" s="336">
        <f t="shared" si="212"/>
        <v>28</v>
      </c>
      <c r="I54" s="336">
        <f t="shared" si="212"/>
        <v>134400</v>
      </c>
      <c r="J54" s="336">
        <f t="shared" si="212"/>
        <v>700</v>
      </c>
      <c r="K54" s="336">
        <f>SUM(K47:K53)</f>
        <v>1400000</v>
      </c>
      <c r="L54" s="336">
        <f>SUM(L47:L53)</f>
        <v>5265400</v>
      </c>
      <c r="M54" s="336">
        <f>L54/C54</f>
        <v>2849.242424242424</v>
      </c>
      <c r="N54" s="337"/>
      <c r="O54" s="336">
        <f>SUM(O47:O53)</f>
        <v>1110</v>
      </c>
      <c r="P54" s="336">
        <f>SUM(P47:P53)</f>
        <v>0</v>
      </c>
      <c r="Q54" s="338" t="e">
        <f t="shared" si="192"/>
        <v>#DIV/0!</v>
      </c>
      <c r="R54" s="339"/>
      <c r="T54" s="340" t="s">
        <v>48</v>
      </c>
      <c r="U54" s="339">
        <f>C54/W54</f>
        <v>616</v>
      </c>
      <c r="V54" s="341" t="s">
        <v>49</v>
      </c>
      <c r="W54" s="342">
        <v>3</v>
      </c>
      <c r="Y54" s="1423" t="s">
        <v>16</v>
      </c>
      <c r="Z54" s="1424"/>
      <c r="AA54" s="343">
        <f>SUM(AA47:AA53)</f>
        <v>1848</v>
      </c>
      <c r="AB54" s="343">
        <f>SUM(AB47:AB53)</f>
        <v>1050</v>
      </c>
      <c r="AC54" s="343">
        <f t="shared" ref="AC54:AH54" si="213">SUM(AC47:AC53)</f>
        <v>1785000</v>
      </c>
      <c r="AD54" s="343">
        <f t="shared" si="213"/>
        <v>70</v>
      </c>
      <c r="AE54" s="343">
        <f t="shared" si="213"/>
        <v>154000</v>
      </c>
      <c r="AF54" s="343">
        <f t="shared" si="213"/>
        <v>28</v>
      </c>
      <c r="AG54" s="343">
        <f t="shared" si="213"/>
        <v>61600</v>
      </c>
      <c r="AH54" s="343">
        <f t="shared" si="213"/>
        <v>700</v>
      </c>
      <c r="AI54" s="343">
        <f>SUM(AI47:AI53)</f>
        <v>980000</v>
      </c>
      <c r="AJ54" s="343">
        <f>SUM(AJ47:AJ53)</f>
        <v>2980600</v>
      </c>
      <c r="AK54" s="336">
        <f>AJ54/AA54</f>
        <v>1612.878787878788</v>
      </c>
      <c r="AL54" s="86"/>
      <c r="AM54" s="61">
        <f>SUM(AM47:AM53)</f>
        <v>1110</v>
      </c>
      <c r="AN54" s="61">
        <f>SUM(AN47:AN53)</f>
        <v>0</v>
      </c>
      <c r="AO54" s="76" t="e">
        <f>(AJ54+BH54)/AN54</f>
        <v>#DIV/0!</v>
      </c>
      <c r="AP54" s="339"/>
      <c r="AR54" s="340" t="s">
        <v>48</v>
      </c>
      <c r="AS54" s="339">
        <f>AA54/AU54</f>
        <v>616</v>
      </c>
      <c r="AT54" s="341" t="s">
        <v>49</v>
      </c>
      <c r="AU54" s="340">
        <f>W54</f>
        <v>3</v>
      </c>
      <c r="AW54" s="1423" t="s">
        <v>16</v>
      </c>
      <c r="AX54" s="1424"/>
      <c r="AY54" s="343">
        <f t="shared" si="201"/>
        <v>1848</v>
      </c>
      <c r="AZ54" s="336">
        <f>SUM(AZ47:AZ53)</f>
        <v>84</v>
      </c>
      <c r="BA54" s="336">
        <f t="shared" ref="BA54:BF54" si="214">SUM(BA47:BA53)</f>
        <v>0</v>
      </c>
      <c r="BB54" s="336">
        <f t="shared" si="214"/>
        <v>120</v>
      </c>
      <c r="BC54" s="336">
        <f t="shared" si="214"/>
        <v>0</v>
      </c>
      <c r="BD54" s="336">
        <f t="shared" si="214"/>
        <v>60</v>
      </c>
      <c r="BE54" s="336">
        <f t="shared" si="214"/>
        <v>0</v>
      </c>
      <c r="BF54" s="336">
        <f t="shared" si="214"/>
        <v>0</v>
      </c>
      <c r="BG54" s="336">
        <f>SUM(BG47:BG53)</f>
        <v>0</v>
      </c>
      <c r="BH54" s="344">
        <f t="shared" si="202"/>
        <v>5265400</v>
      </c>
      <c r="BI54" s="344">
        <f t="shared" si="202"/>
        <v>2849.242424242424</v>
      </c>
      <c r="BJ54" s="344">
        <f t="shared" si="203"/>
        <v>2980600</v>
      </c>
      <c r="BK54" s="345">
        <f t="shared" si="203"/>
        <v>1612.878787878788</v>
      </c>
      <c r="BL54" s="336">
        <f>SUM(BL47:BL53)</f>
        <v>8246000</v>
      </c>
      <c r="BM54" s="346">
        <f>BI54+BK54</f>
        <v>4462.121212121212</v>
      </c>
      <c r="BN54" s="347"/>
      <c r="BO54" s="338" t="e">
        <f t="shared" si="205"/>
        <v>#DIV/0!</v>
      </c>
      <c r="BP54" s="339"/>
      <c r="BR54" s="340" t="s">
        <v>48</v>
      </c>
      <c r="BS54" s="339">
        <f>AY54/BU54</f>
        <v>616</v>
      </c>
      <c r="BT54" s="341" t="s">
        <v>49</v>
      </c>
      <c r="BU54" s="340">
        <f>W54</f>
        <v>3</v>
      </c>
      <c r="BV54" s="1423" t="s">
        <v>16</v>
      </c>
      <c r="BW54" s="1424"/>
      <c r="BX54" s="336">
        <f>SUM(BX47:BX53)</f>
        <v>1412</v>
      </c>
      <c r="BY54" s="336">
        <f>SUM(BY47:BY53)</f>
        <v>3860050</v>
      </c>
      <c r="BZ54" s="336">
        <f t="shared" si="188"/>
        <v>2733.7464589235128</v>
      </c>
      <c r="CA54" s="336">
        <f>SUM(CA47:CA53)</f>
        <v>2113730</v>
      </c>
      <c r="CB54" s="343">
        <f t="shared" si="189"/>
        <v>1496.9759206798867</v>
      </c>
      <c r="CC54" s="343">
        <f>SUM(CC47:CC53)</f>
        <v>71830</v>
      </c>
      <c r="CD54" s="343">
        <f>SUM(CD47:CD53)</f>
        <v>11880</v>
      </c>
      <c r="CE54" s="180">
        <f>BY54+CA54+CC54+CD54</f>
        <v>6057490</v>
      </c>
      <c r="CF54" s="347">
        <f>CE54/BX54</f>
        <v>4290.0070821529744</v>
      </c>
      <c r="CG54" s="348">
        <f>SUM(CG47:CG53)</f>
        <v>0</v>
      </c>
      <c r="CH54" s="338" t="e">
        <f t="shared" si="209"/>
        <v>#DIV/0!</v>
      </c>
      <c r="CI54" s="340">
        <v>4</v>
      </c>
      <c r="CJ54" s="386">
        <f>SUM(CJ47:CJ53)/CI54</f>
        <v>21.5</v>
      </c>
      <c r="CK54" s="387">
        <f>SUM(CK47:CK53)/CI54</f>
        <v>26.35</v>
      </c>
      <c r="CL54" s="403">
        <f>SUM(CL47:CL53)/CI54</f>
        <v>3</v>
      </c>
      <c r="CM54" s="403">
        <f>SUM(CM47:CM53)/CI54</f>
        <v>4</v>
      </c>
      <c r="CN54" s="403">
        <f>SUM(CN47:CN53)/CI54</f>
        <v>3.5</v>
      </c>
      <c r="CO54" s="404">
        <f>SUM(CL54:CN54)/3</f>
        <v>3.5</v>
      </c>
      <c r="CP54" s="341" t="s">
        <v>196</v>
      </c>
      <c r="CQ54" s="1457">
        <f>CE54/CI54</f>
        <v>1514372.5</v>
      </c>
      <c r="CR54" s="1458"/>
      <c r="CS54" s="1458"/>
      <c r="CT54" s="1458"/>
      <c r="CU54" s="1459"/>
      <c r="CV54" s="368" t="s">
        <v>197</v>
      </c>
      <c r="CW54" s="340">
        <v>7</v>
      </c>
      <c r="CX54" s="386">
        <f>SUM(CX47:CX53)/CW54</f>
        <v>23.7</v>
      </c>
      <c r="CY54" s="395">
        <f>SUM(CY47:CY53)/CW54</f>
        <v>31.571428571428577</v>
      </c>
      <c r="CZ54" s="403">
        <f>SUM(CZ47:CZ53)/CW54</f>
        <v>3.2857142857142856</v>
      </c>
      <c r="DA54" s="403">
        <f>SUM(DA47:DA53)/CW54</f>
        <v>4.1428571428571432</v>
      </c>
      <c r="DB54" s="403">
        <f>SUM(DB47:DB53)/CW54</f>
        <v>3.8571428571428572</v>
      </c>
      <c r="DC54" s="404">
        <f>SUM(CZ54:DB54)/3</f>
        <v>3.7619047619047623</v>
      </c>
      <c r="DD54" s="341" t="s">
        <v>196</v>
      </c>
      <c r="DE54" s="1457">
        <v>1765485.7142857143</v>
      </c>
      <c r="DF54" s="1458"/>
      <c r="DG54" s="1458"/>
      <c r="DH54" s="1458"/>
      <c r="DI54" s="1459"/>
      <c r="DJ54" s="368" t="s">
        <v>197</v>
      </c>
    </row>
    <row r="55" spans="1:114"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3"/>
      <c r="CJ55" s="1420" t="str">
        <f>BV55</f>
        <v>6th week</v>
      </c>
      <c r="CK55" s="1420"/>
      <c r="CL55" s="1420"/>
      <c r="CM55" s="1420"/>
      <c r="CN55" s="1420"/>
      <c r="CO55" s="1420"/>
      <c r="CX55" s="1420">
        <f>CK55</f>
        <v>0</v>
      </c>
      <c r="CY55" s="1420"/>
      <c r="CZ55" s="1420"/>
      <c r="DA55" s="1420"/>
      <c r="DB55" s="1420"/>
      <c r="DC55" s="1420"/>
    </row>
    <row r="56" spans="1:114"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129</v>
      </c>
      <c r="CH56" s="176" t="s">
        <v>128</v>
      </c>
      <c r="CJ56" s="331" t="s">
        <v>172</v>
      </c>
      <c r="CK56" s="332" t="s">
        <v>173</v>
      </c>
      <c r="CL56" s="65" t="s">
        <v>174</v>
      </c>
      <c r="CM56" s="65" t="s">
        <v>175</v>
      </c>
      <c r="CN56" s="65" t="s">
        <v>176</v>
      </c>
      <c r="CO56" s="333" t="s">
        <v>184</v>
      </c>
      <c r="CQ56" s="1" t="s">
        <v>179</v>
      </c>
      <c r="CS56" s="46" t="s">
        <v>182</v>
      </c>
      <c r="CX56" s="331" t="s">
        <v>172</v>
      </c>
      <c r="CY56" s="332" t="s">
        <v>173</v>
      </c>
      <c r="CZ56" s="65" t="s">
        <v>174</v>
      </c>
      <c r="DA56" s="65" t="s">
        <v>175</v>
      </c>
      <c r="DB56" s="65" t="s">
        <v>176</v>
      </c>
      <c r="DC56" s="333" t="s">
        <v>184</v>
      </c>
      <c r="DE56" s="1" t="s">
        <v>179</v>
      </c>
      <c r="DG56" s="46" t="s">
        <v>182</v>
      </c>
    </row>
    <row r="57" spans="1:114" ht="23.5" customHeight="1">
      <c r="A57" s="75" t="s">
        <v>5</v>
      </c>
      <c r="B57" s="68"/>
      <c r="C57" s="57">
        <f t="shared" ref="C57:C63" si="215">D57+F57+H57+J57</f>
        <v>0</v>
      </c>
      <c r="D57" s="54"/>
      <c r="E57" s="7">
        <f t="shared" ref="E57:E63" si="216">D57*T57</f>
        <v>0</v>
      </c>
      <c r="F57" s="54"/>
      <c r="G57" s="7">
        <f t="shared" ref="G57:G63" si="217">F57*U57</f>
        <v>0</v>
      </c>
      <c r="H57" s="54"/>
      <c r="I57" s="6">
        <f t="shared" ref="I57:I63" si="218">H57*V57</f>
        <v>0</v>
      </c>
      <c r="J57" s="54"/>
      <c r="K57" s="6">
        <f t="shared" ref="K57:K63" si="219">J57*W57</f>
        <v>0</v>
      </c>
      <c r="L57" s="6">
        <f>E57+G57+I57+K57</f>
        <v>0</v>
      </c>
      <c r="M57" s="6" t="e">
        <f>L57/C57</f>
        <v>#DIV/0!</v>
      </c>
      <c r="N57" s="70" t="s">
        <v>93</v>
      </c>
      <c r="O57" s="54">
        <v>170</v>
      </c>
      <c r="P57" s="54"/>
      <c r="Q57" s="76" t="e">
        <f>L57/P57</f>
        <v>#DIV/0!</v>
      </c>
      <c r="R57" s="2"/>
      <c r="T57" s="107">
        <v>3300</v>
      </c>
      <c r="U57" s="107">
        <v>3800</v>
      </c>
      <c r="V57" s="107">
        <v>4800</v>
      </c>
      <c r="W57" s="107">
        <v>2000</v>
      </c>
      <c r="X57" s="107"/>
      <c r="Y57" s="75" t="s">
        <v>5</v>
      </c>
      <c r="Z57" s="48">
        <f t="shared" ref="Z57:Z63" si="220">B57</f>
        <v>0</v>
      </c>
      <c r="AA57" s="57">
        <f t="shared" ref="AA57:AA63" si="221">AB57+AD57+AF57+AH57</f>
        <v>0</v>
      </c>
      <c r="AB57" s="7">
        <f t="shared" ref="AB57:AB63" si="222">D57</f>
        <v>0</v>
      </c>
      <c r="AC57" s="7">
        <f t="shared" ref="AC57:AC63" si="223">AB57*AR57</f>
        <v>0</v>
      </c>
      <c r="AD57" s="7">
        <f>F57</f>
        <v>0</v>
      </c>
      <c r="AE57" s="7">
        <f t="shared" ref="AE57:AE63" si="224">AD57*AS57</f>
        <v>0</v>
      </c>
      <c r="AF57" s="7">
        <f>H57</f>
        <v>0</v>
      </c>
      <c r="AG57" s="7">
        <f t="shared" ref="AG57:AG63" si="225">AF57*AT57</f>
        <v>0</v>
      </c>
      <c r="AH57" s="7">
        <f>J57</f>
        <v>0</v>
      </c>
      <c r="AI57" s="7">
        <f t="shared" ref="AI57:AI63" si="226">AH57*AU57</f>
        <v>0</v>
      </c>
      <c r="AJ57" s="7">
        <f>AC57+AE57+AG57+AI57</f>
        <v>0</v>
      </c>
      <c r="AK57" s="6" t="e">
        <f>AJ57/AA57</f>
        <v>#DIV/0!</v>
      </c>
      <c r="AL57" s="70" t="str">
        <f>N57</f>
        <v>TOP2</v>
      </c>
      <c r="AM57" s="7">
        <f>O57</f>
        <v>170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7">AZ57*BR57</f>
        <v>0</v>
      </c>
      <c r="BB57" s="54"/>
      <c r="BC57" s="7">
        <f t="shared" ref="BC57:BC63" si="228">BB57*BS57</f>
        <v>0</v>
      </c>
      <c r="BD57" s="54"/>
      <c r="BE57" s="6">
        <f t="shared" ref="BE57:BE63" si="229">BD57*BT57</f>
        <v>0</v>
      </c>
      <c r="BF57" s="54"/>
      <c r="BG57" s="6">
        <f t="shared" ref="BG57:BG63" si="23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31">BY57/BX57</f>
        <v>#DIV/0!</v>
      </c>
      <c r="CA57" s="178"/>
      <c r="CB57" s="179" t="e">
        <f t="shared" ref="CB57:CB64" si="232">CA57/BX57</f>
        <v>#DIV/0!</v>
      </c>
      <c r="CC57" s="179"/>
      <c r="CD57" s="573"/>
      <c r="CE57" s="180">
        <f>BY57+CA57+CC57+CD57</f>
        <v>0</v>
      </c>
      <c r="CF57" s="181" t="e">
        <f>CE57/BX57</f>
        <v>#DIV/0!</v>
      </c>
      <c r="CG57" s="291"/>
      <c r="CH57" s="182" t="e">
        <f>CE57/CG57</f>
        <v>#DIV/0!</v>
      </c>
      <c r="CJ57" s="326"/>
      <c r="CK57" s="326"/>
      <c r="CL57" s="334"/>
      <c r="CM57" s="334"/>
      <c r="CN57" s="334"/>
      <c r="CO57" s="356">
        <f>SUM(CL57:CN57)/3</f>
        <v>0</v>
      </c>
      <c r="CQ57" s="355" t="s">
        <v>180</v>
      </c>
      <c r="CR57" s="3"/>
      <c r="CS57" s="354">
        <v>5</v>
      </c>
      <c r="CX57" s="326">
        <v>26</v>
      </c>
      <c r="CY57" s="326">
        <v>29.9</v>
      </c>
      <c r="CZ57" s="578">
        <v>5</v>
      </c>
      <c r="DA57" s="578">
        <v>5</v>
      </c>
      <c r="DB57" s="578">
        <v>5</v>
      </c>
      <c r="DC57" s="356">
        <f>SUM(CZ57:DB57)/3</f>
        <v>5</v>
      </c>
      <c r="DE57" s="355" t="s">
        <v>180</v>
      </c>
      <c r="DF57" s="3"/>
      <c r="DG57" s="354">
        <v>5</v>
      </c>
    </row>
    <row r="58" spans="1:114" ht="23.5" customHeight="1">
      <c r="A58" s="77" t="s">
        <v>6</v>
      </c>
      <c r="B58" s="68"/>
      <c r="C58" s="57">
        <f t="shared" si="215"/>
        <v>0</v>
      </c>
      <c r="D58" s="54"/>
      <c r="E58" s="7">
        <f t="shared" si="216"/>
        <v>0</v>
      </c>
      <c r="F58" s="54"/>
      <c r="G58" s="7">
        <f t="shared" si="217"/>
        <v>0</v>
      </c>
      <c r="H58" s="54"/>
      <c r="I58" s="6">
        <f t="shared" si="218"/>
        <v>0</v>
      </c>
      <c r="J58" s="54"/>
      <c r="K58" s="6">
        <f t="shared" si="219"/>
        <v>0</v>
      </c>
      <c r="L58" s="6">
        <f t="shared" ref="L58:L63" si="233">E58+G58+I58+K58</f>
        <v>0</v>
      </c>
      <c r="M58" s="6" t="e">
        <f t="shared" ref="M58:M63" si="234">L58/C58</f>
        <v>#DIV/0!</v>
      </c>
      <c r="N58" s="70" t="s">
        <v>96</v>
      </c>
      <c r="O58" s="54">
        <v>150</v>
      </c>
      <c r="P58" s="54"/>
      <c r="Q58" s="76" t="e">
        <f t="shared" ref="Q58:Q64" si="235">L58/P58</f>
        <v>#DIV/0!</v>
      </c>
      <c r="R58" s="2"/>
      <c r="T58" s="107">
        <v>3300</v>
      </c>
      <c r="U58" s="107">
        <v>3800</v>
      </c>
      <c r="V58" s="107">
        <v>4800</v>
      </c>
      <c r="W58" s="107">
        <v>2000</v>
      </c>
      <c r="X58" s="107"/>
      <c r="Y58" s="77" t="s">
        <v>6</v>
      </c>
      <c r="Z58" s="48">
        <f t="shared" si="220"/>
        <v>0</v>
      </c>
      <c r="AA58" s="57">
        <f t="shared" si="221"/>
        <v>0</v>
      </c>
      <c r="AB58" s="7">
        <f t="shared" si="222"/>
        <v>0</v>
      </c>
      <c r="AC58" s="7">
        <f t="shared" si="223"/>
        <v>0</v>
      </c>
      <c r="AD58" s="7">
        <f t="shared" ref="AD58:AD63" si="236">F58</f>
        <v>0</v>
      </c>
      <c r="AE58" s="7">
        <f t="shared" si="224"/>
        <v>0</v>
      </c>
      <c r="AF58" s="7">
        <f t="shared" ref="AF58:AF63" si="237">H58</f>
        <v>0</v>
      </c>
      <c r="AG58" s="7">
        <f t="shared" si="225"/>
        <v>0</v>
      </c>
      <c r="AH58" s="7">
        <f t="shared" ref="AH58:AH63" si="238">J58</f>
        <v>0</v>
      </c>
      <c r="AI58" s="7">
        <f t="shared" si="226"/>
        <v>0</v>
      </c>
      <c r="AJ58" s="7">
        <f t="shared" ref="AJ58:AJ63" si="239">AC58+AE58+AG58+AI58</f>
        <v>0</v>
      </c>
      <c r="AK58" s="6" t="e">
        <f t="shared" ref="AK58:AK63" si="240">AJ58/AA58</f>
        <v>#DIV/0!</v>
      </c>
      <c r="AL58" s="70" t="str">
        <f t="shared" ref="AL58:AN63" si="241">N58</f>
        <v>ON2</v>
      </c>
      <c r="AM58" s="7">
        <f t="shared" si="241"/>
        <v>150</v>
      </c>
      <c r="AN58" s="6">
        <f t="shared" si="241"/>
        <v>0</v>
      </c>
      <c r="AO58" s="76" t="e">
        <f t="shared" ref="AO58:AO63" si="242">(AJ58+BH58)/AN58</f>
        <v>#DIV/0!</v>
      </c>
      <c r="AP58" s="2"/>
      <c r="AR58" s="107">
        <v>1700</v>
      </c>
      <c r="AS58" s="107">
        <v>2200</v>
      </c>
      <c r="AT58" s="107">
        <v>2200</v>
      </c>
      <c r="AU58" s="107">
        <v>1400</v>
      </c>
      <c r="AV58" s="107"/>
      <c r="AW58" s="77" t="s">
        <v>6</v>
      </c>
      <c r="AX58" s="48">
        <f t="shared" ref="AX58:AX63" si="243">B58</f>
        <v>0</v>
      </c>
      <c r="AY58" s="57">
        <f t="shared" ref="AY58:AY64" si="244">C58</f>
        <v>0</v>
      </c>
      <c r="AZ58" s="54">
        <v>22</v>
      </c>
      <c r="BA58" s="7">
        <f t="shared" si="227"/>
        <v>0</v>
      </c>
      <c r="BB58" s="54">
        <v>10</v>
      </c>
      <c r="BC58" s="7">
        <f t="shared" si="228"/>
        <v>0</v>
      </c>
      <c r="BD58" s="54">
        <v>6</v>
      </c>
      <c r="BE58" s="6">
        <f t="shared" si="229"/>
        <v>0</v>
      </c>
      <c r="BF58" s="54"/>
      <c r="BG58" s="6">
        <f t="shared" si="230"/>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1"/>
        <v>#DIV/0!</v>
      </c>
      <c r="CA58" s="178"/>
      <c r="CB58" s="179" t="e">
        <f t="shared" si="232"/>
        <v>#DIV/0!</v>
      </c>
      <c r="CC58" s="179"/>
      <c r="CD58" s="573"/>
      <c r="CE58" s="180">
        <f t="shared" ref="CE58:CE64" si="250">BY58+CA58+CC58+CD58</f>
        <v>0</v>
      </c>
      <c r="CF58" s="181" t="e">
        <f t="shared" ref="CF58:CF63" si="251">CE58/BX58</f>
        <v>#DIV/0!</v>
      </c>
      <c r="CG58" s="291"/>
      <c r="CH58" s="182" t="e">
        <f t="shared" ref="CH58:CH63" si="252">CE58/CG58</f>
        <v>#DIV/0!</v>
      </c>
      <c r="CJ58" s="326"/>
      <c r="CK58" s="326"/>
      <c r="CL58" s="334"/>
      <c r="CM58" s="334"/>
      <c r="CN58" s="334"/>
      <c r="CO58" s="356">
        <f t="shared" ref="CO58:CO63" si="253">SUM(CL58:CN58)/3</f>
        <v>0</v>
      </c>
      <c r="CQ58" s="42" t="s">
        <v>181</v>
      </c>
      <c r="CS58" s="1">
        <v>4</v>
      </c>
      <c r="CX58" s="326">
        <v>25.8</v>
      </c>
      <c r="CY58" s="326">
        <v>28.2</v>
      </c>
      <c r="CZ58" s="556">
        <v>1</v>
      </c>
      <c r="DA58" s="556">
        <v>1</v>
      </c>
      <c r="DB58" s="556">
        <v>1</v>
      </c>
      <c r="DC58" s="356">
        <f t="shared" ref="DC58:DC63" si="254">SUM(CZ58:DB58)/3</f>
        <v>1</v>
      </c>
      <c r="DE58" s="42" t="s">
        <v>181</v>
      </c>
      <c r="DG58" s="1">
        <v>4</v>
      </c>
    </row>
    <row r="59" spans="1:114" ht="23.5" customHeight="1">
      <c r="A59" s="77" t="s">
        <v>7</v>
      </c>
      <c r="B59" s="68"/>
      <c r="C59" s="57">
        <f t="shared" si="215"/>
        <v>0</v>
      </c>
      <c r="D59" s="54"/>
      <c r="E59" s="7">
        <f t="shared" si="216"/>
        <v>0</v>
      </c>
      <c r="F59" s="54"/>
      <c r="G59" s="7">
        <f t="shared" si="217"/>
        <v>0</v>
      </c>
      <c r="H59" s="54"/>
      <c r="I59" s="6">
        <f t="shared" si="218"/>
        <v>0</v>
      </c>
      <c r="J59" s="54"/>
      <c r="K59" s="6">
        <f t="shared" si="219"/>
        <v>0</v>
      </c>
      <c r="L59" s="6">
        <f t="shared" si="233"/>
        <v>0</v>
      </c>
      <c r="M59" s="6" t="e">
        <f t="shared" si="234"/>
        <v>#DIV/0!</v>
      </c>
      <c r="N59" s="70"/>
      <c r="O59" s="54"/>
      <c r="P59" s="54"/>
      <c r="Q59" s="76" t="e">
        <f t="shared" si="235"/>
        <v>#DIV/0!</v>
      </c>
      <c r="R59" s="2"/>
      <c r="T59" s="107">
        <v>3300</v>
      </c>
      <c r="U59" s="107">
        <v>3800</v>
      </c>
      <c r="V59" s="107">
        <v>4800</v>
      </c>
      <c r="W59" s="107">
        <v>2000</v>
      </c>
      <c r="X59" s="107"/>
      <c r="Y59" s="77" t="s">
        <v>7</v>
      </c>
      <c r="Z59" s="48">
        <f t="shared" si="220"/>
        <v>0</v>
      </c>
      <c r="AA59" s="57">
        <f t="shared" si="221"/>
        <v>0</v>
      </c>
      <c r="AB59" s="7">
        <f t="shared" si="222"/>
        <v>0</v>
      </c>
      <c r="AC59" s="7">
        <f t="shared" si="223"/>
        <v>0</v>
      </c>
      <c r="AD59" s="7">
        <f t="shared" si="236"/>
        <v>0</v>
      </c>
      <c r="AE59" s="7">
        <f t="shared" si="224"/>
        <v>0</v>
      </c>
      <c r="AF59" s="7">
        <f t="shared" si="237"/>
        <v>0</v>
      </c>
      <c r="AG59" s="7">
        <f t="shared" si="225"/>
        <v>0</v>
      </c>
      <c r="AH59" s="7">
        <f t="shared" si="238"/>
        <v>0</v>
      </c>
      <c r="AI59" s="7">
        <f t="shared" si="226"/>
        <v>0</v>
      </c>
      <c r="AJ59" s="7">
        <f t="shared" si="239"/>
        <v>0</v>
      </c>
      <c r="AK59" s="6" t="e">
        <f t="shared" si="240"/>
        <v>#DIV/0!</v>
      </c>
      <c r="AL59" s="70">
        <f t="shared" si="241"/>
        <v>0</v>
      </c>
      <c r="AM59" s="7">
        <f t="shared" si="241"/>
        <v>0</v>
      </c>
      <c r="AN59" s="6">
        <f t="shared" si="241"/>
        <v>0</v>
      </c>
      <c r="AO59" s="76" t="e">
        <f t="shared" si="242"/>
        <v>#DIV/0!</v>
      </c>
      <c r="AP59" s="2"/>
      <c r="AR59" s="107">
        <v>1700</v>
      </c>
      <c r="AS59" s="107">
        <v>2200</v>
      </c>
      <c r="AT59" s="107">
        <v>2200</v>
      </c>
      <c r="AU59" s="107">
        <v>1400</v>
      </c>
      <c r="AV59" s="107"/>
      <c r="AW59" s="77" t="s">
        <v>7</v>
      </c>
      <c r="AX59" s="48">
        <f t="shared" si="243"/>
        <v>0</v>
      </c>
      <c r="AY59" s="57">
        <f t="shared" si="244"/>
        <v>0</v>
      </c>
      <c r="AZ59" s="54">
        <v>22</v>
      </c>
      <c r="BA59" s="7">
        <f t="shared" si="227"/>
        <v>0</v>
      </c>
      <c r="BB59" s="54">
        <v>10</v>
      </c>
      <c r="BC59" s="7">
        <f t="shared" si="228"/>
        <v>0</v>
      </c>
      <c r="BD59" s="54">
        <v>6</v>
      </c>
      <c r="BE59" s="6">
        <f t="shared" si="229"/>
        <v>0</v>
      </c>
      <c r="BF59" s="54"/>
      <c r="BG59" s="6">
        <f t="shared" si="230"/>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1"/>
        <v>#DIV/0!</v>
      </c>
      <c r="CA59" s="178"/>
      <c r="CB59" s="179" t="e">
        <f t="shared" si="232"/>
        <v>#DIV/0!</v>
      </c>
      <c r="CC59" s="179"/>
      <c r="CD59" s="573"/>
      <c r="CE59" s="180">
        <f t="shared" si="250"/>
        <v>0</v>
      </c>
      <c r="CF59" s="181" t="e">
        <f t="shared" si="251"/>
        <v>#DIV/0!</v>
      </c>
      <c r="CG59" s="291"/>
      <c r="CH59" s="182" t="e">
        <f t="shared" si="252"/>
        <v>#DIV/0!</v>
      </c>
      <c r="CJ59" s="326"/>
      <c r="CK59" s="326"/>
      <c r="CL59" s="334"/>
      <c r="CM59" s="334"/>
      <c r="CN59" s="334"/>
      <c r="CO59" s="356">
        <f t="shared" si="253"/>
        <v>0</v>
      </c>
      <c r="CQ59" s="42" t="s">
        <v>185</v>
      </c>
      <c r="CS59" s="1">
        <v>3</v>
      </c>
      <c r="CX59" s="326"/>
      <c r="CY59" s="326"/>
      <c r="CZ59" s="334"/>
      <c r="DA59" s="334"/>
      <c r="DB59" s="334"/>
      <c r="DC59" s="356">
        <f t="shared" si="254"/>
        <v>0</v>
      </c>
      <c r="DE59" s="42" t="s">
        <v>185</v>
      </c>
      <c r="DG59" s="1">
        <v>3</v>
      </c>
    </row>
    <row r="60" spans="1:114" ht="23.5" customHeight="1">
      <c r="A60" s="77" t="s">
        <v>8</v>
      </c>
      <c r="B60" s="68"/>
      <c r="C60" s="57">
        <f t="shared" si="215"/>
        <v>0</v>
      </c>
      <c r="D60" s="54"/>
      <c r="E60" s="7">
        <f t="shared" si="216"/>
        <v>0</v>
      </c>
      <c r="F60" s="54"/>
      <c r="G60" s="7">
        <f t="shared" si="217"/>
        <v>0</v>
      </c>
      <c r="H60" s="54"/>
      <c r="I60" s="6">
        <f t="shared" si="218"/>
        <v>0</v>
      </c>
      <c r="J60" s="54"/>
      <c r="K60" s="6">
        <f t="shared" si="219"/>
        <v>0</v>
      </c>
      <c r="L60" s="6">
        <f t="shared" si="233"/>
        <v>0</v>
      </c>
      <c r="M60" s="6" t="e">
        <f t="shared" si="234"/>
        <v>#DIV/0!</v>
      </c>
      <c r="N60" s="70"/>
      <c r="O60" s="54"/>
      <c r="P60" s="54"/>
      <c r="Q60" s="76" t="e">
        <f t="shared" si="235"/>
        <v>#DIV/0!</v>
      </c>
      <c r="R60" s="2"/>
      <c r="T60" s="107">
        <v>3300</v>
      </c>
      <c r="U60" s="107">
        <v>3800</v>
      </c>
      <c r="V60" s="107">
        <v>4800</v>
      </c>
      <c r="W60" s="107">
        <v>2000</v>
      </c>
      <c r="X60" s="107"/>
      <c r="Y60" s="77" t="s">
        <v>8</v>
      </c>
      <c r="Z60" s="48">
        <f t="shared" si="220"/>
        <v>0</v>
      </c>
      <c r="AA60" s="57">
        <f t="shared" si="221"/>
        <v>0</v>
      </c>
      <c r="AB60" s="7">
        <f t="shared" si="222"/>
        <v>0</v>
      </c>
      <c r="AC60" s="7">
        <f t="shared" si="223"/>
        <v>0</v>
      </c>
      <c r="AD60" s="7">
        <f t="shared" si="236"/>
        <v>0</v>
      </c>
      <c r="AE60" s="7">
        <f t="shared" si="224"/>
        <v>0</v>
      </c>
      <c r="AF60" s="7">
        <f t="shared" si="237"/>
        <v>0</v>
      </c>
      <c r="AG60" s="7">
        <f t="shared" si="225"/>
        <v>0</v>
      </c>
      <c r="AH60" s="7">
        <f t="shared" si="238"/>
        <v>0</v>
      </c>
      <c r="AI60" s="7">
        <f t="shared" si="226"/>
        <v>0</v>
      </c>
      <c r="AJ60" s="7">
        <f t="shared" si="239"/>
        <v>0</v>
      </c>
      <c r="AK60" s="6" t="e">
        <f t="shared" si="240"/>
        <v>#DIV/0!</v>
      </c>
      <c r="AL60" s="70">
        <f t="shared" si="241"/>
        <v>0</v>
      </c>
      <c r="AM60" s="7">
        <f t="shared" si="241"/>
        <v>0</v>
      </c>
      <c r="AN60" s="6">
        <f t="shared" si="241"/>
        <v>0</v>
      </c>
      <c r="AO60" s="76" t="e">
        <f t="shared" si="242"/>
        <v>#DIV/0!</v>
      </c>
      <c r="AP60" s="2"/>
      <c r="AR60" s="107">
        <v>1700</v>
      </c>
      <c r="AS60" s="107">
        <v>2200</v>
      </c>
      <c r="AT60" s="107">
        <v>2200</v>
      </c>
      <c r="AU60" s="107">
        <v>1400</v>
      </c>
      <c r="AV60" s="107"/>
      <c r="AW60" s="77" t="s">
        <v>8</v>
      </c>
      <c r="AX60" s="48">
        <f t="shared" si="243"/>
        <v>0</v>
      </c>
      <c r="AY60" s="57">
        <f t="shared" si="244"/>
        <v>0</v>
      </c>
      <c r="AZ60" s="54">
        <v>10</v>
      </c>
      <c r="BA60" s="7">
        <f t="shared" si="227"/>
        <v>0</v>
      </c>
      <c r="BB60" s="54">
        <v>24</v>
      </c>
      <c r="BC60" s="7">
        <f t="shared" si="228"/>
        <v>0</v>
      </c>
      <c r="BD60" s="54">
        <v>12</v>
      </c>
      <c r="BE60" s="6">
        <f t="shared" si="229"/>
        <v>0</v>
      </c>
      <c r="BF60" s="54"/>
      <c r="BG60" s="6">
        <f t="shared" si="230"/>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1"/>
        <v>#DIV/0!</v>
      </c>
      <c r="CA60" s="178"/>
      <c r="CB60" s="179" t="e">
        <f t="shared" si="232"/>
        <v>#DIV/0!</v>
      </c>
      <c r="CC60" s="179"/>
      <c r="CD60" s="573"/>
      <c r="CE60" s="180">
        <f t="shared" si="250"/>
        <v>0</v>
      </c>
      <c r="CF60" s="181" t="e">
        <f t="shared" si="251"/>
        <v>#DIV/0!</v>
      </c>
      <c r="CG60" s="291"/>
      <c r="CH60" s="182" t="e">
        <f t="shared" si="252"/>
        <v>#DIV/0!</v>
      </c>
      <c r="CJ60" s="326"/>
      <c r="CK60" s="326"/>
      <c r="CL60" s="334"/>
      <c r="CM60" s="334"/>
      <c r="CN60" s="334"/>
      <c r="CO60" s="356">
        <f t="shared" si="253"/>
        <v>0</v>
      </c>
      <c r="CQ60" s="42" t="s">
        <v>177</v>
      </c>
      <c r="CS60" s="1">
        <v>2</v>
      </c>
      <c r="CX60" s="326"/>
      <c r="CY60" s="326"/>
      <c r="CZ60" s="334"/>
      <c r="DA60" s="334"/>
      <c r="DB60" s="334"/>
      <c r="DC60" s="356">
        <f t="shared" si="254"/>
        <v>0</v>
      </c>
      <c r="DE60" s="42" t="s">
        <v>177</v>
      </c>
      <c r="DG60" s="1">
        <v>2</v>
      </c>
    </row>
    <row r="61" spans="1:114" ht="23.5" customHeight="1">
      <c r="A61" s="77" t="s">
        <v>9</v>
      </c>
      <c r="B61" s="68"/>
      <c r="C61" s="57">
        <f t="shared" si="215"/>
        <v>0</v>
      </c>
      <c r="D61" s="54"/>
      <c r="E61" s="7">
        <f t="shared" si="216"/>
        <v>0</v>
      </c>
      <c r="F61" s="54"/>
      <c r="G61" s="7">
        <f t="shared" si="217"/>
        <v>0</v>
      </c>
      <c r="H61" s="54"/>
      <c r="I61" s="6">
        <f t="shared" si="218"/>
        <v>0</v>
      </c>
      <c r="J61" s="54"/>
      <c r="K61" s="6">
        <f t="shared" si="219"/>
        <v>0</v>
      </c>
      <c r="L61" s="6">
        <f t="shared" si="233"/>
        <v>0</v>
      </c>
      <c r="M61" s="6" t="e">
        <f t="shared" si="234"/>
        <v>#DIV/0!</v>
      </c>
      <c r="N61" s="70"/>
      <c r="O61" s="54"/>
      <c r="P61" s="54"/>
      <c r="Q61" s="76" t="e">
        <f t="shared" si="235"/>
        <v>#DIV/0!</v>
      </c>
      <c r="R61" s="2"/>
      <c r="T61" s="107">
        <v>3300</v>
      </c>
      <c r="U61" s="107">
        <v>3800</v>
      </c>
      <c r="V61" s="107">
        <v>4800</v>
      </c>
      <c r="W61" s="107">
        <v>2000</v>
      </c>
      <c r="X61" s="107"/>
      <c r="Y61" s="77" t="s">
        <v>9</v>
      </c>
      <c r="Z61" s="48">
        <f t="shared" si="220"/>
        <v>0</v>
      </c>
      <c r="AA61" s="57">
        <f t="shared" si="221"/>
        <v>0</v>
      </c>
      <c r="AB61" s="7">
        <f t="shared" si="222"/>
        <v>0</v>
      </c>
      <c r="AC61" s="7">
        <f t="shared" si="223"/>
        <v>0</v>
      </c>
      <c r="AD61" s="7">
        <f t="shared" si="236"/>
        <v>0</v>
      </c>
      <c r="AE61" s="7">
        <f t="shared" si="224"/>
        <v>0</v>
      </c>
      <c r="AF61" s="7">
        <f t="shared" si="237"/>
        <v>0</v>
      </c>
      <c r="AG61" s="7">
        <f t="shared" si="225"/>
        <v>0</v>
      </c>
      <c r="AH61" s="7">
        <f t="shared" si="238"/>
        <v>0</v>
      </c>
      <c r="AI61" s="7">
        <f t="shared" si="226"/>
        <v>0</v>
      </c>
      <c r="AJ61" s="7">
        <f t="shared" si="239"/>
        <v>0</v>
      </c>
      <c r="AK61" s="6" t="e">
        <f t="shared" si="240"/>
        <v>#DIV/0!</v>
      </c>
      <c r="AL61" s="70">
        <f t="shared" si="241"/>
        <v>0</v>
      </c>
      <c r="AM61" s="7">
        <f t="shared" si="241"/>
        <v>0</v>
      </c>
      <c r="AN61" s="6">
        <f t="shared" si="241"/>
        <v>0</v>
      </c>
      <c r="AO61" s="76" t="e">
        <f t="shared" si="242"/>
        <v>#DIV/0!</v>
      </c>
      <c r="AP61" s="2"/>
      <c r="AR61" s="107">
        <v>1700</v>
      </c>
      <c r="AS61" s="107">
        <v>2200</v>
      </c>
      <c r="AT61" s="107">
        <v>2200</v>
      </c>
      <c r="AU61" s="107">
        <v>1400</v>
      </c>
      <c r="AV61" s="107"/>
      <c r="AW61" s="77" t="s">
        <v>9</v>
      </c>
      <c r="AX61" s="48">
        <f t="shared" si="243"/>
        <v>0</v>
      </c>
      <c r="AY61" s="57">
        <f t="shared" si="244"/>
        <v>0</v>
      </c>
      <c r="AZ61" s="54">
        <v>10</v>
      </c>
      <c r="BA61" s="7">
        <f t="shared" si="227"/>
        <v>0</v>
      </c>
      <c r="BB61" s="54">
        <v>24</v>
      </c>
      <c r="BC61" s="7">
        <f t="shared" si="228"/>
        <v>0</v>
      </c>
      <c r="BD61" s="54">
        <v>12</v>
      </c>
      <c r="BE61" s="6">
        <f t="shared" si="229"/>
        <v>0</v>
      </c>
      <c r="BF61" s="54"/>
      <c r="BG61" s="6">
        <f t="shared" si="230"/>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1"/>
        <v>#DIV/0!</v>
      </c>
      <c r="CA61" s="178"/>
      <c r="CB61" s="179" t="e">
        <f t="shared" si="232"/>
        <v>#DIV/0!</v>
      </c>
      <c r="CC61" s="179"/>
      <c r="CD61" s="573"/>
      <c r="CE61" s="180">
        <f t="shared" si="250"/>
        <v>0</v>
      </c>
      <c r="CF61" s="181" t="e">
        <f t="shared" si="251"/>
        <v>#DIV/0!</v>
      </c>
      <c r="CG61" s="291"/>
      <c r="CH61" s="182" t="e">
        <f t="shared" si="252"/>
        <v>#DIV/0!</v>
      </c>
      <c r="CJ61" s="326"/>
      <c r="CK61" s="326"/>
      <c r="CL61" s="334"/>
      <c r="CM61" s="334"/>
      <c r="CN61" s="334"/>
      <c r="CO61" s="356">
        <f t="shared" si="253"/>
        <v>0</v>
      </c>
      <c r="CQ61" s="42" t="s">
        <v>178</v>
      </c>
      <c r="CS61" s="1">
        <v>1</v>
      </c>
      <c r="CX61" s="326"/>
      <c r="CY61" s="326"/>
      <c r="CZ61" s="334"/>
      <c r="DA61" s="334"/>
      <c r="DB61" s="334"/>
      <c r="DC61" s="356">
        <f t="shared" si="254"/>
        <v>0</v>
      </c>
      <c r="DE61" s="42" t="s">
        <v>178</v>
      </c>
      <c r="DG61" s="1">
        <v>1</v>
      </c>
    </row>
    <row r="62" spans="1:114" ht="23.5" customHeight="1">
      <c r="A62" s="77" t="s">
        <v>10</v>
      </c>
      <c r="B62" s="68"/>
      <c r="C62" s="57">
        <f t="shared" si="215"/>
        <v>0</v>
      </c>
      <c r="D62" s="54"/>
      <c r="E62" s="7">
        <f t="shared" si="216"/>
        <v>0</v>
      </c>
      <c r="F62" s="54"/>
      <c r="G62" s="7">
        <f t="shared" si="217"/>
        <v>0</v>
      </c>
      <c r="H62" s="54"/>
      <c r="I62" s="6">
        <f t="shared" si="218"/>
        <v>0</v>
      </c>
      <c r="J62" s="54"/>
      <c r="K62" s="6">
        <f t="shared" si="219"/>
        <v>0</v>
      </c>
      <c r="L62" s="6">
        <f t="shared" si="233"/>
        <v>0</v>
      </c>
      <c r="M62" s="6" t="e">
        <f t="shared" si="234"/>
        <v>#DIV/0!</v>
      </c>
      <c r="N62" s="70"/>
      <c r="O62" s="54"/>
      <c r="P62" s="54"/>
      <c r="Q62" s="76" t="e">
        <f t="shared" si="235"/>
        <v>#DIV/0!</v>
      </c>
      <c r="R62" s="2"/>
      <c r="T62" s="107">
        <v>3300</v>
      </c>
      <c r="U62" s="107">
        <v>3800</v>
      </c>
      <c r="V62" s="107">
        <v>4800</v>
      </c>
      <c r="W62" s="107">
        <v>2000</v>
      </c>
      <c r="X62" s="107"/>
      <c r="Y62" s="77" t="s">
        <v>10</v>
      </c>
      <c r="Z62" s="48">
        <f t="shared" si="220"/>
        <v>0</v>
      </c>
      <c r="AA62" s="57">
        <f t="shared" si="221"/>
        <v>0</v>
      </c>
      <c r="AB62" s="7">
        <f t="shared" si="222"/>
        <v>0</v>
      </c>
      <c r="AC62" s="7">
        <f t="shared" si="223"/>
        <v>0</v>
      </c>
      <c r="AD62" s="7">
        <f t="shared" si="236"/>
        <v>0</v>
      </c>
      <c r="AE62" s="7">
        <f t="shared" si="224"/>
        <v>0</v>
      </c>
      <c r="AF62" s="7">
        <f t="shared" si="237"/>
        <v>0</v>
      </c>
      <c r="AG62" s="7">
        <f t="shared" si="225"/>
        <v>0</v>
      </c>
      <c r="AH62" s="7">
        <f t="shared" si="238"/>
        <v>0</v>
      </c>
      <c r="AI62" s="7">
        <f t="shared" si="226"/>
        <v>0</v>
      </c>
      <c r="AJ62" s="7">
        <f t="shared" si="239"/>
        <v>0</v>
      </c>
      <c r="AK62" s="6" t="e">
        <f t="shared" si="240"/>
        <v>#DIV/0!</v>
      </c>
      <c r="AL62" s="70">
        <f t="shared" si="241"/>
        <v>0</v>
      </c>
      <c r="AM62" s="7">
        <f t="shared" si="241"/>
        <v>0</v>
      </c>
      <c r="AN62" s="6">
        <f t="shared" si="241"/>
        <v>0</v>
      </c>
      <c r="AO62" s="76" t="e">
        <f t="shared" si="242"/>
        <v>#DIV/0!</v>
      </c>
      <c r="AP62" s="2"/>
      <c r="AR62" s="107">
        <v>1700</v>
      </c>
      <c r="AS62" s="107">
        <v>2200</v>
      </c>
      <c r="AT62" s="107">
        <v>2200</v>
      </c>
      <c r="AU62" s="107">
        <v>1400</v>
      </c>
      <c r="AV62" s="107"/>
      <c r="AW62" s="77" t="s">
        <v>10</v>
      </c>
      <c r="AX62" s="48">
        <f t="shared" si="243"/>
        <v>0</v>
      </c>
      <c r="AY62" s="57">
        <f t="shared" si="244"/>
        <v>0</v>
      </c>
      <c r="AZ62" s="54">
        <v>10</v>
      </c>
      <c r="BA62" s="7">
        <f t="shared" si="227"/>
        <v>0</v>
      </c>
      <c r="BB62" s="54">
        <v>24</v>
      </c>
      <c r="BC62" s="7">
        <f t="shared" si="228"/>
        <v>0</v>
      </c>
      <c r="BD62" s="54">
        <v>12</v>
      </c>
      <c r="BE62" s="6">
        <f t="shared" si="229"/>
        <v>0</v>
      </c>
      <c r="BF62" s="54"/>
      <c r="BG62" s="6">
        <f t="shared" si="230"/>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1"/>
        <v>#DIV/0!</v>
      </c>
      <c r="CA62" s="178">
        <v>0</v>
      </c>
      <c r="CB62" s="179" t="e">
        <f t="shared" si="232"/>
        <v>#DIV/0!</v>
      </c>
      <c r="CC62" s="179"/>
      <c r="CD62" s="573"/>
      <c r="CE62" s="180">
        <f t="shared" si="250"/>
        <v>0</v>
      </c>
      <c r="CF62" s="181" t="e">
        <f t="shared" si="251"/>
        <v>#DIV/0!</v>
      </c>
      <c r="CG62" s="291"/>
      <c r="CH62" s="182" t="e">
        <f t="shared" si="252"/>
        <v>#DIV/0!</v>
      </c>
      <c r="CJ62" s="326"/>
      <c r="CK62" s="326"/>
      <c r="CL62" s="334"/>
      <c r="CM62" s="334"/>
      <c r="CN62" s="334"/>
      <c r="CO62" s="356">
        <f t="shared" si="253"/>
        <v>0</v>
      </c>
      <c r="CQ62" s="42" t="s">
        <v>183</v>
      </c>
      <c r="CS62" s="1">
        <v>0</v>
      </c>
      <c r="CX62" s="326"/>
      <c r="CY62" s="326"/>
      <c r="CZ62" s="334"/>
      <c r="DA62" s="334"/>
      <c r="DB62" s="334"/>
      <c r="DC62" s="356">
        <f t="shared" si="254"/>
        <v>0</v>
      </c>
      <c r="DE62" s="42" t="s">
        <v>183</v>
      </c>
      <c r="DG62" s="1">
        <v>0</v>
      </c>
    </row>
    <row r="63" spans="1:114" ht="23.5" customHeight="1" thickBot="1">
      <c r="A63" s="78" t="s">
        <v>11</v>
      </c>
      <c r="B63" s="68"/>
      <c r="C63" s="57">
        <f t="shared" si="215"/>
        <v>0</v>
      </c>
      <c r="D63" s="54"/>
      <c r="E63" s="7">
        <f t="shared" si="216"/>
        <v>0</v>
      </c>
      <c r="F63" s="54"/>
      <c r="G63" s="7">
        <f t="shared" si="217"/>
        <v>0</v>
      </c>
      <c r="H63" s="54"/>
      <c r="I63" s="6">
        <f t="shared" si="218"/>
        <v>0</v>
      </c>
      <c r="J63" s="54"/>
      <c r="K63" s="6">
        <f t="shared" si="219"/>
        <v>0</v>
      </c>
      <c r="L63" s="6">
        <f t="shared" si="233"/>
        <v>0</v>
      </c>
      <c r="M63" s="6" t="e">
        <f t="shared" si="234"/>
        <v>#DIV/0!</v>
      </c>
      <c r="N63" s="70"/>
      <c r="O63" s="54"/>
      <c r="P63" s="54"/>
      <c r="Q63" s="76" t="e">
        <f t="shared" si="235"/>
        <v>#DIV/0!</v>
      </c>
      <c r="R63" s="2"/>
      <c r="T63" s="107">
        <v>3300</v>
      </c>
      <c r="U63" s="107">
        <v>3800</v>
      </c>
      <c r="V63" s="107">
        <v>4800</v>
      </c>
      <c r="W63" s="107">
        <v>2000</v>
      </c>
      <c r="X63" s="107"/>
      <c r="Y63" s="78" t="s">
        <v>11</v>
      </c>
      <c r="Z63" s="48">
        <f t="shared" si="220"/>
        <v>0</v>
      </c>
      <c r="AA63" s="57">
        <f t="shared" si="221"/>
        <v>0</v>
      </c>
      <c r="AB63" s="7">
        <f t="shared" si="222"/>
        <v>0</v>
      </c>
      <c r="AC63" s="7">
        <f t="shared" si="223"/>
        <v>0</v>
      </c>
      <c r="AD63" s="7">
        <f t="shared" si="236"/>
        <v>0</v>
      </c>
      <c r="AE63" s="7">
        <f t="shared" si="224"/>
        <v>0</v>
      </c>
      <c r="AF63" s="7">
        <f t="shared" si="237"/>
        <v>0</v>
      </c>
      <c r="AG63" s="7">
        <f t="shared" si="225"/>
        <v>0</v>
      </c>
      <c r="AH63" s="7">
        <f t="shared" si="238"/>
        <v>0</v>
      </c>
      <c r="AI63" s="7">
        <f t="shared" si="226"/>
        <v>0</v>
      </c>
      <c r="AJ63" s="7">
        <f t="shared" si="239"/>
        <v>0</v>
      </c>
      <c r="AK63" s="6" t="e">
        <f t="shared" si="240"/>
        <v>#DIV/0!</v>
      </c>
      <c r="AL63" s="70">
        <f t="shared" si="241"/>
        <v>0</v>
      </c>
      <c r="AM63" s="7">
        <f t="shared" si="241"/>
        <v>0</v>
      </c>
      <c r="AN63" s="6">
        <f t="shared" si="241"/>
        <v>0</v>
      </c>
      <c r="AO63" s="76" t="e">
        <f t="shared" si="242"/>
        <v>#DIV/0!</v>
      </c>
      <c r="AP63" s="2"/>
      <c r="AR63" s="107">
        <v>1700</v>
      </c>
      <c r="AS63" s="107">
        <v>2200</v>
      </c>
      <c r="AT63" s="107">
        <v>2200</v>
      </c>
      <c r="AU63" s="107">
        <v>1400</v>
      </c>
      <c r="AV63" s="107"/>
      <c r="AW63" s="78" t="s">
        <v>11</v>
      </c>
      <c r="AX63" s="48">
        <f t="shared" si="243"/>
        <v>0</v>
      </c>
      <c r="AY63" s="57">
        <f t="shared" si="244"/>
        <v>0</v>
      </c>
      <c r="AZ63" s="54">
        <v>10</v>
      </c>
      <c r="BA63" s="7">
        <f t="shared" si="227"/>
        <v>0</v>
      </c>
      <c r="BB63" s="54">
        <v>28</v>
      </c>
      <c r="BC63" s="7">
        <f t="shared" si="228"/>
        <v>0</v>
      </c>
      <c r="BD63" s="54">
        <v>12</v>
      </c>
      <c r="BE63" s="6">
        <f t="shared" si="229"/>
        <v>0</v>
      </c>
      <c r="BF63" s="54"/>
      <c r="BG63" s="6">
        <f t="shared" si="230"/>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1"/>
        <v>#DIV/0!</v>
      </c>
      <c r="CA63" s="178">
        <v>0</v>
      </c>
      <c r="CB63" s="179" t="e">
        <f t="shared" si="232"/>
        <v>#DIV/0!</v>
      </c>
      <c r="CC63" s="179">
        <v>0</v>
      </c>
      <c r="CD63" s="573"/>
      <c r="CE63" s="180">
        <f t="shared" si="250"/>
        <v>0</v>
      </c>
      <c r="CF63" s="181" t="e">
        <f t="shared" si="251"/>
        <v>#DIV/0!</v>
      </c>
      <c r="CG63" s="292"/>
      <c r="CH63" s="182" t="e">
        <f t="shared" si="252"/>
        <v>#DIV/0!</v>
      </c>
      <c r="CJ63" s="327"/>
      <c r="CK63" s="327"/>
      <c r="CL63" s="335"/>
      <c r="CM63" s="335"/>
      <c r="CN63" s="335"/>
      <c r="CO63" s="357">
        <f t="shared" si="253"/>
        <v>0</v>
      </c>
      <c r="CQ63" s="1" t="s">
        <v>186</v>
      </c>
      <c r="CX63" s="327"/>
      <c r="CY63" s="327"/>
      <c r="CZ63" s="335"/>
      <c r="DA63" s="335"/>
      <c r="DB63" s="335"/>
      <c r="DC63" s="357">
        <f t="shared" si="254"/>
        <v>0</v>
      </c>
      <c r="DE63" s="1" t="s">
        <v>186</v>
      </c>
    </row>
    <row r="64" spans="1:114" s="340" customFormat="1" ht="43" customHeight="1" thickTop="1" thickBot="1">
      <c r="A64" s="1423" t="s">
        <v>16</v>
      </c>
      <c r="B64" s="1424"/>
      <c r="C64" s="336">
        <f>SUM(C57:C63)</f>
        <v>0</v>
      </c>
      <c r="D64" s="336">
        <f>SUM(D57:D63)</f>
        <v>0</v>
      </c>
      <c r="E64" s="336">
        <f t="shared" ref="E64:J64" si="255">SUM(E57:E63)</f>
        <v>0</v>
      </c>
      <c r="F64" s="336">
        <f t="shared" si="255"/>
        <v>0</v>
      </c>
      <c r="G64" s="336">
        <f t="shared" si="255"/>
        <v>0</v>
      </c>
      <c r="H64" s="336">
        <f t="shared" si="255"/>
        <v>0</v>
      </c>
      <c r="I64" s="336">
        <f t="shared" si="255"/>
        <v>0</v>
      </c>
      <c r="J64" s="336">
        <f t="shared" si="255"/>
        <v>0</v>
      </c>
      <c r="K64" s="336">
        <f>SUM(K57:K63)</f>
        <v>0</v>
      </c>
      <c r="L64" s="336">
        <f>SUM(L57:L63)</f>
        <v>0</v>
      </c>
      <c r="M64" s="336" t="e">
        <f>L64/C64</f>
        <v>#DIV/0!</v>
      </c>
      <c r="N64" s="337"/>
      <c r="O64" s="336">
        <f>SUM(O57:O63)</f>
        <v>320</v>
      </c>
      <c r="P64" s="336">
        <f>SUM(P57:P63)</f>
        <v>0</v>
      </c>
      <c r="Q64" s="338" t="e">
        <f t="shared" si="235"/>
        <v>#DIV/0!</v>
      </c>
      <c r="R64" s="339"/>
      <c r="T64" s="340" t="s">
        <v>48</v>
      </c>
      <c r="U64" s="339" t="e">
        <f>C64/W64</f>
        <v>#DIV/0!</v>
      </c>
      <c r="V64" s="341" t="s">
        <v>49</v>
      </c>
      <c r="W64" s="342">
        <v>0</v>
      </c>
      <c r="Y64" s="1423" t="s">
        <v>16</v>
      </c>
      <c r="Z64" s="1424"/>
      <c r="AA64" s="343">
        <f>SUM(AA57:AA63)</f>
        <v>0</v>
      </c>
      <c r="AB64" s="343">
        <f>SUM(AB57:AB63)</f>
        <v>0</v>
      </c>
      <c r="AC64" s="343">
        <f t="shared" ref="AC64:AH64" si="256">SUM(AC57:AC63)</f>
        <v>0</v>
      </c>
      <c r="AD64" s="343">
        <f t="shared" si="256"/>
        <v>0</v>
      </c>
      <c r="AE64" s="343">
        <f t="shared" si="256"/>
        <v>0</v>
      </c>
      <c r="AF64" s="343">
        <f t="shared" si="256"/>
        <v>0</v>
      </c>
      <c r="AG64" s="343">
        <f t="shared" si="256"/>
        <v>0</v>
      </c>
      <c r="AH64" s="343">
        <f t="shared" si="256"/>
        <v>0</v>
      </c>
      <c r="AI64" s="343">
        <f>SUM(AI57:AI63)</f>
        <v>0</v>
      </c>
      <c r="AJ64" s="343">
        <f>SUM(AJ57:AJ63)</f>
        <v>0</v>
      </c>
      <c r="AK64" s="336" t="e">
        <f>AJ64/AA64</f>
        <v>#DIV/0!</v>
      </c>
      <c r="AL64" s="86"/>
      <c r="AM64" s="61">
        <f>SUM(AM57:AM63)</f>
        <v>320</v>
      </c>
      <c r="AN64" s="61">
        <f>SUM(AN57:AN63)</f>
        <v>0</v>
      </c>
      <c r="AO64" s="76" t="e">
        <f>(AJ64+BH64)/AN64</f>
        <v>#DIV/0!</v>
      </c>
      <c r="AP64" s="339"/>
      <c r="AR64" s="340" t="s">
        <v>48</v>
      </c>
      <c r="AS64" s="339" t="e">
        <f>AA64/AU64</f>
        <v>#DIV/0!</v>
      </c>
      <c r="AT64" s="341" t="s">
        <v>49</v>
      </c>
      <c r="AU64" s="340">
        <f>W64</f>
        <v>0</v>
      </c>
      <c r="AW64" s="1423" t="s">
        <v>16</v>
      </c>
      <c r="AX64" s="1424"/>
      <c r="AY64" s="343">
        <f t="shared" si="244"/>
        <v>0</v>
      </c>
      <c r="AZ64" s="336">
        <f>SUM(AZ57:AZ63)</f>
        <v>84</v>
      </c>
      <c r="BA64" s="336">
        <f t="shared" ref="BA64:BF64" si="257">SUM(BA57:BA63)</f>
        <v>0</v>
      </c>
      <c r="BB64" s="336">
        <f t="shared" si="257"/>
        <v>120</v>
      </c>
      <c r="BC64" s="336">
        <f t="shared" si="257"/>
        <v>0</v>
      </c>
      <c r="BD64" s="336">
        <f t="shared" si="257"/>
        <v>60</v>
      </c>
      <c r="BE64" s="336">
        <f t="shared" si="257"/>
        <v>0</v>
      </c>
      <c r="BF64" s="336">
        <f t="shared" si="257"/>
        <v>0</v>
      </c>
      <c r="BG64" s="336">
        <f>SUM(BG57:BG63)</f>
        <v>0</v>
      </c>
      <c r="BH64" s="344">
        <f t="shared" si="245"/>
        <v>0</v>
      </c>
      <c r="BI64" s="344" t="e">
        <f t="shared" si="245"/>
        <v>#DIV/0!</v>
      </c>
      <c r="BJ64" s="344">
        <f t="shared" si="246"/>
        <v>0</v>
      </c>
      <c r="BK64" s="345" t="e">
        <f t="shared" si="246"/>
        <v>#DIV/0!</v>
      </c>
      <c r="BL64" s="336">
        <f>SUM(BL57:BL63)</f>
        <v>0</v>
      </c>
      <c r="BM64" s="346" t="e">
        <f>BI64+BK64</f>
        <v>#DIV/0!</v>
      </c>
      <c r="BN64" s="347"/>
      <c r="BO64" s="338" t="e">
        <f t="shared" si="248"/>
        <v>#DIV/0!</v>
      </c>
      <c r="BP64" s="339"/>
      <c r="BR64" s="340" t="s">
        <v>48</v>
      </c>
      <c r="BS64" s="339" t="e">
        <f>AY64/BU64</f>
        <v>#DIV/0!</v>
      </c>
      <c r="BT64" s="341" t="s">
        <v>49</v>
      </c>
      <c r="BU64" s="340">
        <f>W64</f>
        <v>0</v>
      </c>
      <c r="BV64" s="1423" t="s">
        <v>16</v>
      </c>
      <c r="BW64" s="1424"/>
      <c r="BX64" s="336">
        <f>SUM(BX57:BX63)</f>
        <v>0</v>
      </c>
      <c r="BY64" s="336">
        <f>SUM(BY57:BY63)</f>
        <v>0</v>
      </c>
      <c r="BZ64" s="336" t="e">
        <f t="shared" si="231"/>
        <v>#DIV/0!</v>
      </c>
      <c r="CA64" s="336">
        <f>SUM(CA57:CA63)</f>
        <v>0</v>
      </c>
      <c r="CB64" s="343" t="e">
        <f t="shared" si="232"/>
        <v>#DIV/0!</v>
      </c>
      <c r="CC64" s="343">
        <f>SUM(CC57:CC63)</f>
        <v>0</v>
      </c>
      <c r="CD64" s="343">
        <f>SUM(CD57:CD63)</f>
        <v>0</v>
      </c>
      <c r="CE64" s="180">
        <f t="shared" si="250"/>
        <v>0</v>
      </c>
      <c r="CF64" s="347" t="e">
        <f>CE64/BX64</f>
        <v>#DIV/0!</v>
      </c>
      <c r="CG64" s="348">
        <f>SUM(CG57:CG63)</f>
        <v>0</v>
      </c>
      <c r="CH64" s="338" t="e">
        <f>CE64/CG64</f>
        <v>#DIV/0!</v>
      </c>
      <c r="CI64" s="340">
        <v>0</v>
      </c>
      <c r="CJ64" s="392" t="e">
        <f>SUM(CJ57:CJ63)/CI64</f>
        <v>#DIV/0!</v>
      </c>
      <c r="CK64" s="387" t="e">
        <f>SUM(CK57:CK63)/CI64</f>
        <v>#DIV/0!</v>
      </c>
      <c r="CL64" s="403" t="e">
        <f>SUM(CL57:CL63)/CI64</f>
        <v>#DIV/0!</v>
      </c>
      <c r="CM64" s="403" t="e">
        <f>SUM(CM57:CM63)/CI64</f>
        <v>#DIV/0!</v>
      </c>
      <c r="CN64" s="403" t="e">
        <f>SUM(CN57:CN63)/CI64</f>
        <v>#DIV/0!</v>
      </c>
      <c r="CO64" s="404" t="e">
        <f>SUM(CL64:CN64)/3</f>
        <v>#DIV/0!</v>
      </c>
      <c r="CP64" s="341">
        <v>11</v>
      </c>
      <c r="CQ64" s="1457" t="e">
        <f>CE64/CI64</f>
        <v>#DIV/0!</v>
      </c>
      <c r="CR64" s="1458"/>
      <c r="CS64" s="1458"/>
      <c r="CT64" s="1458"/>
      <c r="CU64" s="1459"/>
      <c r="CV64" s="368" t="s">
        <v>197</v>
      </c>
      <c r="CW64" s="340">
        <v>2</v>
      </c>
      <c r="CX64" s="392">
        <f>SUM(CX57:CX63)/CW64</f>
        <v>25.9</v>
      </c>
      <c r="CY64" s="387">
        <f>SUM(CY57:CY63)/CW64</f>
        <v>29.049999999999997</v>
      </c>
      <c r="CZ64" s="403">
        <f>SUM(CZ57:CZ63)/CW64</f>
        <v>3</v>
      </c>
      <c r="DA64" s="403">
        <f>SUM(DA57:DA63)/CW64</f>
        <v>3</v>
      </c>
      <c r="DB64" s="403">
        <f>SUM(DB57:DB63)/CW64</f>
        <v>3</v>
      </c>
      <c r="DC64" s="404">
        <f>SUM(CZ64:DB64)/3</f>
        <v>3</v>
      </c>
      <c r="DD64" s="341">
        <v>11</v>
      </c>
      <c r="DE64" s="1457">
        <v>1311325</v>
      </c>
      <c r="DF64" s="1458"/>
      <c r="DG64" s="1458"/>
      <c r="DH64" s="1458"/>
      <c r="DI64" s="1459"/>
      <c r="DJ64" s="368" t="s">
        <v>197</v>
      </c>
    </row>
    <row r="65" spans="1:114"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c r="CX65" s="1420">
        <f>CK65</f>
        <v>0</v>
      </c>
      <c r="CY65" s="1420"/>
      <c r="CZ65" s="1420"/>
      <c r="DA65" s="1420"/>
      <c r="DB65" s="1420"/>
      <c r="DC65" s="1420"/>
    </row>
    <row r="66" spans="1:114"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129</v>
      </c>
      <c r="CH66" s="176" t="s">
        <v>128</v>
      </c>
      <c r="CJ66" s="331" t="s">
        <v>172</v>
      </c>
      <c r="CK66" s="332" t="s">
        <v>173</v>
      </c>
      <c r="CL66" s="65" t="s">
        <v>174</v>
      </c>
      <c r="CM66" s="65" t="s">
        <v>175</v>
      </c>
      <c r="CN66" s="65" t="s">
        <v>176</v>
      </c>
      <c r="CO66" s="333" t="s">
        <v>184</v>
      </c>
      <c r="CP66" s="62"/>
      <c r="CQ66" s="1466" t="s">
        <v>468</v>
      </c>
      <c r="CR66" s="1467"/>
      <c r="CS66" s="1467"/>
      <c r="CT66" s="1467"/>
      <c r="CU66" s="1467"/>
      <c r="CV66" s="1468"/>
      <c r="CX66" s="331" t="s">
        <v>172</v>
      </c>
      <c r="CY66" s="332" t="s">
        <v>173</v>
      </c>
      <c r="CZ66" s="65" t="s">
        <v>174</v>
      </c>
      <c r="DA66" s="65" t="s">
        <v>175</v>
      </c>
      <c r="DB66" s="65" t="s">
        <v>176</v>
      </c>
      <c r="DC66" s="333" t="s">
        <v>184</v>
      </c>
      <c r="DD66" s="62"/>
      <c r="DE66" s="1469" t="s">
        <v>469</v>
      </c>
      <c r="DF66" s="1469"/>
      <c r="DG66" s="1469"/>
      <c r="DH66" s="1469"/>
      <c r="DI66" s="1469"/>
      <c r="DJ66" s="1469"/>
    </row>
    <row r="67" spans="1:114" ht="31" customHeight="1">
      <c r="A67" s="75" t="s">
        <v>5</v>
      </c>
      <c r="B67" s="58"/>
      <c r="C67" s="7">
        <f t="shared" ref="C67:J70" si="258">C7+C17+C27+C37+C47+C57</f>
        <v>2070</v>
      </c>
      <c r="D67" s="7">
        <f t="shared" si="258"/>
        <v>950</v>
      </c>
      <c r="E67" s="7">
        <f t="shared" si="258"/>
        <v>3135000</v>
      </c>
      <c r="F67" s="7">
        <f t="shared" si="258"/>
        <v>160</v>
      </c>
      <c r="G67" s="7">
        <f t="shared" si="258"/>
        <v>608000</v>
      </c>
      <c r="H67" s="7">
        <f t="shared" si="258"/>
        <v>80</v>
      </c>
      <c r="I67" s="7">
        <f t="shared" si="258"/>
        <v>384000</v>
      </c>
      <c r="J67" s="7">
        <f>J7+J17+J27+J37+J47+J57</f>
        <v>880</v>
      </c>
      <c r="K67" s="7">
        <f>K7+K17+K27+K37+K47+K57</f>
        <v>1760000</v>
      </c>
      <c r="L67" s="7">
        <f>L7+L17+L27+L37+L47+L57</f>
        <v>5887000</v>
      </c>
      <c r="M67" s="7">
        <f t="shared" ref="M67:M74" si="259">L67/C67</f>
        <v>2843.9613526570047</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H70" si="260">AA7+AA17+AA27+AA37+AA47+AA57</f>
        <v>2070</v>
      </c>
      <c r="AB67" s="7">
        <f t="shared" si="260"/>
        <v>950</v>
      </c>
      <c r="AC67" s="7">
        <f t="shared" si="260"/>
        <v>1615000</v>
      </c>
      <c r="AD67" s="7">
        <f t="shared" si="260"/>
        <v>160</v>
      </c>
      <c r="AE67" s="7">
        <f t="shared" si="260"/>
        <v>352000</v>
      </c>
      <c r="AF67" s="7">
        <f t="shared" si="260"/>
        <v>80</v>
      </c>
      <c r="AG67" s="7">
        <f t="shared" si="260"/>
        <v>176000</v>
      </c>
      <c r="AH67" s="7">
        <f>AH7+AH17+AH27+AH37+AH47+AH57</f>
        <v>880</v>
      </c>
      <c r="AI67" s="7">
        <f>AI7+AI17+AI27+AI37+AI47+AI57</f>
        <v>1232000</v>
      </c>
      <c r="AJ67" s="7">
        <f>AJ7+AJ17+AJ27+AJ37+AJ47+AJ57</f>
        <v>3375000</v>
      </c>
      <c r="AK67" s="7">
        <f t="shared" ref="AK67:AK74" si="261">AJ67/AA67</f>
        <v>1630.4347826086957</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2070</v>
      </c>
      <c r="AZ67" s="54"/>
      <c r="BA67" s="7">
        <f t="shared" ref="BA67:BA73" si="262">AZ67*BR67</f>
        <v>0</v>
      </c>
      <c r="BB67" s="54"/>
      <c r="BC67" s="7">
        <f t="shared" ref="BC67:BC73" si="263">BB67*BS67</f>
        <v>0</v>
      </c>
      <c r="BD67" s="54"/>
      <c r="BE67" s="6">
        <f t="shared" ref="BE67:BE73" si="264">BD67*BT67</f>
        <v>0</v>
      </c>
      <c r="BF67" s="54"/>
      <c r="BG67" s="6">
        <f t="shared" ref="BG67:BG73" si="265">BF67*BU67</f>
        <v>0</v>
      </c>
      <c r="BH67" s="7">
        <f>BH7+BH17+BH27+BH37+BH47+BH57</f>
        <v>5887000</v>
      </c>
      <c r="BI67" s="6">
        <f>BH67/AY67</f>
        <v>2843.9613526570047</v>
      </c>
      <c r="BJ67" s="7">
        <f>BJ7+BJ17+BJ27+BJ37+BJ47+BJ57</f>
        <v>3375000</v>
      </c>
      <c r="BK67" s="7">
        <f>AK67</f>
        <v>1630.4347826086957</v>
      </c>
      <c r="BL67" s="119">
        <f t="shared" ref="BL67:BM70" si="266">BL7+BL17+BL27+BL37+BL47+BL57</f>
        <v>9262000</v>
      </c>
      <c r="BM67" s="7" t="e">
        <f t="shared" si="266"/>
        <v>#DIV/0!</v>
      </c>
      <c r="BN67" s="90"/>
      <c r="BO67" s="76" t="e">
        <f>Q67+AO67</f>
        <v>#DIV/0!</v>
      </c>
      <c r="BP67" s="10"/>
      <c r="BR67" s="55"/>
      <c r="BS67" s="55"/>
      <c r="BT67" s="55"/>
      <c r="BU67" s="55"/>
      <c r="BV67" s="177" t="s">
        <v>5</v>
      </c>
      <c r="BW67" s="187">
        <v>4</v>
      </c>
      <c r="BX67" s="179">
        <f>BX7+BX17+BX27+BX37+BX47+BX57</f>
        <v>1747</v>
      </c>
      <c r="BY67" s="179">
        <f t="shared" ref="BX67:BY70" si="267">BY7+BY17+BY27+BY37+BY47+BY57</f>
        <v>5139350</v>
      </c>
      <c r="BZ67" s="178">
        <f t="shared" ref="BZ67:BZ74" si="268">BY67/BX67</f>
        <v>2941.8145392100746</v>
      </c>
      <c r="CA67" s="179">
        <f>CA7+CA17+CA27+CA37+CA47+CA57</f>
        <v>2690920</v>
      </c>
      <c r="CB67" s="179">
        <f>CA67/BX67</f>
        <v>1540.3091013165426</v>
      </c>
      <c r="CC67" s="179">
        <f t="shared" ref="CC67:CD70" si="269">CC7+CC17+CC27+CC37+CC47+CC57</f>
        <v>102850</v>
      </c>
      <c r="CD67" s="179">
        <f t="shared" si="269"/>
        <v>8910</v>
      </c>
      <c r="CE67" s="119">
        <f>CE7+CE17+CE27+CE37+CE47+CE57</f>
        <v>7942030</v>
      </c>
      <c r="CF67" s="179" t="e">
        <f t="shared" ref="CE67:CF70" si="270">CF7+CF17+CF27+CF37+CF47+CF57</f>
        <v>#DIV/0!</v>
      </c>
      <c r="CG67" s="179">
        <f>CG7+CG17+CG27+CG37+CG47+CG57</f>
        <v>0</v>
      </c>
      <c r="CH67" s="206" t="e">
        <f>CE67/CG67</f>
        <v>#DIV/0!</v>
      </c>
      <c r="CJ67" s="328">
        <f>CJ7+CJ17+CJ27+CJ37+CJ47+CJ57</f>
        <v>83.2</v>
      </c>
      <c r="CK67" s="328">
        <f>CK7+CK17+CK27+CK37+CK47+CK57</f>
        <v>116.6</v>
      </c>
      <c r="CL67" s="359">
        <f t="shared" ref="CL67:CN73" si="271">CL7+CL17+CL37+CL47+CL27+CL57</f>
        <v>13</v>
      </c>
      <c r="CM67" s="359">
        <f t="shared" si="271"/>
        <v>15</v>
      </c>
      <c r="CN67" s="359">
        <f t="shared" si="271"/>
        <v>13</v>
      </c>
      <c r="CO67" s="360">
        <f>SUM(CL67:CN67)/3</f>
        <v>13.666666666666666</v>
      </c>
      <c r="CQ67" s="1470" t="s">
        <v>457</v>
      </c>
      <c r="CR67" s="1470"/>
      <c r="CS67" s="560" t="s">
        <v>458</v>
      </c>
      <c r="CT67" s="560">
        <v>2024</v>
      </c>
      <c r="CU67" s="560" t="s">
        <v>460</v>
      </c>
      <c r="CV67" s="560" t="s">
        <v>461</v>
      </c>
      <c r="CX67" s="328">
        <f>CX7+CX17+CX27+CX37+CX47+CX57</f>
        <v>105.6</v>
      </c>
      <c r="CY67" s="328">
        <f>CY7+CY17+CY27+CY37+CY47+CY57</f>
        <v>140.5</v>
      </c>
      <c r="CZ67" s="359">
        <f>CZ7+CZ17+CZ37+CZ47+CZ27+CZ57</f>
        <v>20</v>
      </c>
      <c r="DA67" s="359">
        <f>DA7+DA17+DA37+DA47+DA27+DA57</f>
        <v>19</v>
      </c>
      <c r="DB67" s="359">
        <f>DB7+DB17+DB37+DB47+DB27+DB57</f>
        <v>20</v>
      </c>
      <c r="DC67" s="360">
        <f>SUM(CZ67:DB67)/3</f>
        <v>19.666666666666668</v>
      </c>
      <c r="DE67" s="1470" t="s">
        <v>457</v>
      </c>
      <c r="DF67" s="1470"/>
      <c r="DG67" s="560" t="s">
        <v>458</v>
      </c>
      <c r="DH67" s="560">
        <v>2023</v>
      </c>
      <c r="DI67" s="560" t="s">
        <v>471</v>
      </c>
      <c r="DJ67" s="560" t="s">
        <v>461</v>
      </c>
    </row>
    <row r="68" spans="1:114" ht="31" customHeight="1">
      <c r="A68" s="77" t="s">
        <v>6</v>
      </c>
      <c r="B68" s="58"/>
      <c r="C68" s="7">
        <f t="shared" si="258"/>
        <v>1710</v>
      </c>
      <c r="D68" s="7">
        <f t="shared" si="258"/>
        <v>1000</v>
      </c>
      <c r="E68" s="7">
        <f t="shared" si="258"/>
        <v>3300000</v>
      </c>
      <c r="F68" s="7">
        <f t="shared" si="258"/>
        <v>50</v>
      </c>
      <c r="G68" s="7">
        <f t="shared" si="258"/>
        <v>190000</v>
      </c>
      <c r="H68" s="7">
        <f>H8+H18+H28+H38+H48+H58</f>
        <v>20</v>
      </c>
      <c r="I68" s="7">
        <f t="shared" si="258"/>
        <v>96000</v>
      </c>
      <c r="J68" s="7">
        <f t="shared" si="258"/>
        <v>640</v>
      </c>
      <c r="K68" s="7">
        <f t="shared" ref="K68:L70" si="272">K8+K18+K28+K38+K48+K58</f>
        <v>1280000</v>
      </c>
      <c r="L68" s="7">
        <f t="shared" si="272"/>
        <v>4866000</v>
      </c>
      <c r="M68" s="7">
        <f t="shared" si="259"/>
        <v>2845.6140350877195</v>
      </c>
      <c r="N68" s="70"/>
      <c r="O68" s="7">
        <f t="shared" ref="O68:P70" si="273">O8+O18+O28+O38+O48+O58</f>
        <v>750</v>
      </c>
      <c r="P68" s="7">
        <f t="shared" si="273"/>
        <v>0</v>
      </c>
      <c r="Q68" s="76" t="e">
        <f t="shared" ref="Q68:Q74" si="274">L68/P68</f>
        <v>#DIV/0!</v>
      </c>
      <c r="R68" s="45"/>
      <c r="T68" s="107">
        <v>3300</v>
      </c>
      <c r="U68" s="107">
        <v>3800</v>
      </c>
      <c r="V68" s="107">
        <v>4800</v>
      </c>
      <c r="W68" s="107">
        <v>2000</v>
      </c>
      <c r="X68" s="107"/>
      <c r="Y68" s="77" t="s">
        <v>6</v>
      </c>
      <c r="Z68" s="58"/>
      <c r="AA68" s="7">
        <f t="shared" si="260"/>
        <v>1710</v>
      </c>
      <c r="AB68" s="7">
        <f t="shared" si="260"/>
        <v>1000</v>
      </c>
      <c r="AC68" s="7">
        <f t="shared" si="260"/>
        <v>1700000</v>
      </c>
      <c r="AD68" s="7">
        <f t="shared" si="260"/>
        <v>50</v>
      </c>
      <c r="AE68" s="7">
        <f t="shared" si="260"/>
        <v>110000</v>
      </c>
      <c r="AF68" s="7">
        <f>AF8+AF18+AF28+AF38+AF48+AF58</f>
        <v>20</v>
      </c>
      <c r="AG68" s="7">
        <f t="shared" si="260"/>
        <v>44000</v>
      </c>
      <c r="AH68" s="7">
        <f t="shared" si="260"/>
        <v>640</v>
      </c>
      <c r="AI68" s="7">
        <f t="shared" ref="AI68:AJ70" si="275">AI8+AI18+AI28+AI38+AI48+AI58</f>
        <v>896000</v>
      </c>
      <c r="AJ68" s="7">
        <f t="shared" si="275"/>
        <v>2750000</v>
      </c>
      <c r="AK68" s="7">
        <f t="shared" si="261"/>
        <v>1608.187134502924</v>
      </c>
      <c r="AL68" s="70" t="s">
        <v>75</v>
      </c>
      <c r="AM68" s="7">
        <f t="shared" ref="AM68:AN70" si="276">AM8+AM18+AM28+AM38+AM48+AM58</f>
        <v>750</v>
      </c>
      <c r="AN68" s="7">
        <f t="shared" si="276"/>
        <v>0</v>
      </c>
      <c r="AO68" s="76" t="e">
        <f t="shared" ref="AO68:AO73" si="277">(AJ68+BH68)/AN68</f>
        <v>#DIV/0!</v>
      </c>
      <c r="AP68" s="10"/>
      <c r="AR68" s="107">
        <v>1700</v>
      </c>
      <c r="AS68" s="107">
        <v>2200</v>
      </c>
      <c r="AT68" s="107">
        <v>2200</v>
      </c>
      <c r="AU68" s="107">
        <v>1400</v>
      </c>
      <c r="AV68" s="107"/>
      <c r="AW68" s="77" t="s">
        <v>6</v>
      </c>
      <c r="AX68" s="58"/>
      <c r="AY68" s="7">
        <f>AY8+AY18+AY28+AY38+AY48+AY58</f>
        <v>1710</v>
      </c>
      <c r="AZ68" s="54">
        <v>22</v>
      </c>
      <c r="BA68" s="7">
        <f t="shared" si="262"/>
        <v>0</v>
      </c>
      <c r="BB68" s="54">
        <v>10</v>
      </c>
      <c r="BC68" s="7">
        <f t="shared" si="263"/>
        <v>0</v>
      </c>
      <c r="BD68" s="54">
        <v>6</v>
      </c>
      <c r="BE68" s="6">
        <f t="shared" si="264"/>
        <v>0</v>
      </c>
      <c r="BF68" s="54"/>
      <c r="BG68" s="6">
        <f t="shared" si="265"/>
        <v>0</v>
      </c>
      <c r="BH68" s="7">
        <f>BH8+BH18+BH28+BH38+BH48+BH58</f>
        <v>4866000</v>
      </c>
      <c r="BI68" s="6">
        <f t="shared" ref="BI68:BI73" si="278">BH68/AY68</f>
        <v>2845.6140350877195</v>
      </c>
      <c r="BJ68" s="7">
        <f>BJ8+BJ18+BJ28+BJ38+BJ48+BJ58</f>
        <v>2750000</v>
      </c>
      <c r="BK68" s="7">
        <f t="shared" ref="BK68:BK74" si="279">AK68</f>
        <v>1608.187134502924</v>
      </c>
      <c r="BL68" s="119">
        <f t="shared" si="266"/>
        <v>7616000</v>
      </c>
      <c r="BM68" s="7" t="e">
        <f t="shared" si="266"/>
        <v>#DIV/0!</v>
      </c>
      <c r="BN68" s="90"/>
      <c r="BO68" s="76" t="e">
        <f t="shared" ref="BO68:BO74" si="280">Q68+AO68</f>
        <v>#DIV/0!</v>
      </c>
      <c r="BP68" s="10"/>
      <c r="BR68" s="55"/>
      <c r="BS68" s="55"/>
      <c r="BT68" s="55"/>
      <c r="BU68" s="55"/>
      <c r="BV68" s="173" t="s">
        <v>6</v>
      </c>
      <c r="BW68" s="187">
        <v>5</v>
      </c>
      <c r="BX68" s="179">
        <f>BX8+BX18+BX28+BX38+BX48+BX58</f>
        <v>1310</v>
      </c>
      <c r="BY68" s="179">
        <f t="shared" si="267"/>
        <v>3919400</v>
      </c>
      <c r="BZ68" s="178">
        <f t="shared" si="268"/>
        <v>2991.9083969465651</v>
      </c>
      <c r="CA68" s="179">
        <f>CA8+CA18+CA28+CA38+CA48+CA58</f>
        <v>2086700</v>
      </c>
      <c r="CB68" s="179">
        <f t="shared" ref="CB68:CB73" si="281">CA68/BX68</f>
        <v>1592.9007633587787</v>
      </c>
      <c r="CC68" s="179">
        <f t="shared" si="269"/>
        <v>74250</v>
      </c>
      <c r="CD68" s="179">
        <f t="shared" si="269"/>
        <v>5940</v>
      </c>
      <c r="CE68" s="119">
        <f>CE8+CE18+CE28+CE38+CE48+CE58</f>
        <v>6086290</v>
      </c>
      <c r="CF68" s="179" t="e">
        <f t="shared" si="270"/>
        <v>#DIV/0!</v>
      </c>
      <c r="CG68" s="179">
        <f>CG8+CG18+CG28+CG38+CG48+CG58</f>
        <v>0</v>
      </c>
      <c r="CH68" s="206" t="e">
        <f t="shared" ref="CH68:CH73" si="282">CE68/CG68</f>
        <v>#DIV/0!</v>
      </c>
      <c r="CJ68" s="328">
        <f t="shared" ref="CJ68:CK72" si="283">CJ8+CJ18+CJ28+CJ38+CJ48+CJ58</f>
        <v>104.5</v>
      </c>
      <c r="CK68" s="328">
        <f t="shared" si="283"/>
        <v>134.6</v>
      </c>
      <c r="CL68" s="359">
        <f t="shared" si="271"/>
        <v>12</v>
      </c>
      <c r="CM68" s="359">
        <f t="shared" si="271"/>
        <v>12</v>
      </c>
      <c r="CN68" s="359">
        <f t="shared" si="271"/>
        <v>12</v>
      </c>
      <c r="CO68" s="360">
        <f t="shared" ref="CO68:CO73" si="284">SUM(CL68:CN68)/3</f>
        <v>12</v>
      </c>
      <c r="CQ68" s="1471" t="s">
        <v>180</v>
      </c>
      <c r="CR68" s="1471"/>
      <c r="CS68" s="561">
        <v>5</v>
      </c>
      <c r="CT68" s="562">
        <v>26</v>
      </c>
      <c r="CU68" s="562">
        <f t="shared" ref="CU68:CU73" si="285">CS68*CT68</f>
        <v>130</v>
      </c>
      <c r="CV68" s="1472">
        <f>(CT68+CT69+CT70)/CT74</f>
        <v>0.74193548387096775</v>
      </c>
      <c r="CX68" s="328">
        <f t="shared" ref="CX68:CY72" si="286">CX8+CX18+CX28+CX38+CX48+CX58</f>
        <v>108.8</v>
      </c>
      <c r="CY68" s="328">
        <f t="shared" si="286"/>
        <v>135.69999999999999</v>
      </c>
      <c r="CZ68" s="359">
        <f t="shared" ref="CZ68:DB73" si="287">CZ8+CZ18+CZ38+CZ48+CZ28+CZ58</f>
        <v>14</v>
      </c>
      <c r="DA68" s="359">
        <f t="shared" si="287"/>
        <v>14</v>
      </c>
      <c r="DB68" s="359">
        <f t="shared" si="287"/>
        <v>14</v>
      </c>
      <c r="DC68" s="360">
        <f t="shared" ref="DC68:DC73" si="288">SUM(CZ68:DB68)/3</f>
        <v>14</v>
      </c>
      <c r="DE68" s="1471" t="s">
        <v>180</v>
      </c>
      <c r="DF68" s="1471"/>
      <c r="DG68" s="561">
        <v>5</v>
      </c>
      <c r="DH68" s="562">
        <v>35</v>
      </c>
      <c r="DI68" s="562">
        <f t="shared" ref="DI68:DI73" si="289">DG68*DH68</f>
        <v>175</v>
      </c>
      <c r="DJ68" s="1472">
        <f>(DH68+DH69+DH70)/DH74</f>
        <v>0.79569892473118276</v>
      </c>
    </row>
    <row r="69" spans="1:114" ht="31" customHeight="1">
      <c r="A69" s="77" t="s">
        <v>7</v>
      </c>
      <c r="B69" s="58"/>
      <c r="C69" s="7">
        <f t="shared" si="258"/>
        <v>1610</v>
      </c>
      <c r="D69" s="7">
        <f t="shared" si="258"/>
        <v>900</v>
      </c>
      <c r="E69" s="7">
        <f t="shared" si="258"/>
        <v>2970000</v>
      </c>
      <c r="F69" s="7">
        <f t="shared" si="258"/>
        <v>50</v>
      </c>
      <c r="G69" s="7">
        <f t="shared" si="258"/>
        <v>190000</v>
      </c>
      <c r="H69" s="7">
        <f t="shared" si="258"/>
        <v>10</v>
      </c>
      <c r="I69" s="7">
        <f t="shared" si="258"/>
        <v>48000</v>
      </c>
      <c r="J69" s="7">
        <f t="shared" si="258"/>
        <v>650</v>
      </c>
      <c r="K69" s="7">
        <f t="shared" si="272"/>
        <v>1300000</v>
      </c>
      <c r="L69" s="7">
        <f t="shared" si="272"/>
        <v>4508000</v>
      </c>
      <c r="M69" s="7">
        <f t="shared" si="259"/>
        <v>2800</v>
      </c>
      <c r="N69" s="70"/>
      <c r="O69" s="7">
        <f t="shared" si="273"/>
        <v>600</v>
      </c>
      <c r="P69" s="7">
        <f t="shared" si="273"/>
        <v>0</v>
      </c>
      <c r="Q69" s="76" t="e">
        <f t="shared" si="274"/>
        <v>#DIV/0!</v>
      </c>
      <c r="R69" s="45"/>
      <c r="T69" s="107">
        <v>3300</v>
      </c>
      <c r="U69" s="107">
        <v>3800</v>
      </c>
      <c r="V69" s="107">
        <v>4800</v>
      </c>
      <c r="W69" s="107">
        <v>2000</v>
      </c>
      <c r="X69" s="107"/>
      <c r="Y69" s="77" t="s">
        <v>7</v>
      </c>
      <c r="Z69" s="58"/>
      <c r="AA69" s="7">
        <f t="shared" si="260"/>
        <v>1610</v>
      </c>
      <c r="AB69" s="7">
        <f t="shared" si="260"/>
        <v>900</v>
      </c>
      <c r="AC69" s="7">
        <f t="shared" si="260"/>
        <v>1530000</v>
      </c>
      <c r="AD69" s="7">
        <f t="shared" si="260"/>
        <v>50</v>
      </c>
      <c r="AE69" s="7">
        <f t="shared" si="260"/>
        <v>110000</v>
      </c>
      <c r="AF69" s="7">
        <f t="shared" si="260"/>
        <v>10</v>
      </c>
      <c r="AG69" s="7">
        <f t="shared" si="260"/>
        <v>22000</v>
      </c>
      <c r="AH69" s="7">
        <f t="shared" si="260"/>
        <v>650</v>
      </c>
      <c r="AI69" s="7">
        <f t="shared" si="275"/>
        <v>910000</v>
      </c>
      <c r="AJ69" s="7">
        <f t="shared" si="275"/>
        <v>2572000</v>
      </c>
      <c r="AK69" s="7">
        <f t="shared" si="261"/>
        <v>1597.5155279503106</v>
      </c>
      <c r="AL69" s="70" t="s">
        <v>75</v>
      </c>
      <c r="AM69" s="7">
        <f t="shared" si="276"/>
        <v>600</v>
      </c>
      <c r="AN69" s="7">
        <f t="shared" si="276"/>
        <v>0</v>
      </c>
      <c r="AO69" s="76" t="e">
        <f t="shared" si="277"/>
        <v>#DIV/0!</v>
      </c>
      <c r="AP69" s="10"/>
      <c r="AR69" s="107">
        <v>1700</v>
      </c>
      <c r="AS69" s="107">
        <v>2200</v>
      </c>
      <c r="AT69" s="107">
        <v>2200</v>
      </c>
      <c r="AU69" s="107">
        <v>1400</v>
      </c>
      <c r="AV69" s="107"/>
      <c r="AW69" s="77" t="s">
        <v>7</v>
      </c>
      <c r="AX69" s="58"/>
      <c r="AY69" s="7">
        <f>AY9+AY19+AY29+AY39+AY49+AY59</f>
        <v>1610</v>
      </c>
      <c r="AZ69" s="54">
        <v>22</v>
      </c>
      <c r="BA69" s="7">
        <f t="shared" si="262"/>
        <v>0</v>
      </c>
      <c r="BB69" s="54">
        <v>10</v>
      </c>
      <c r="BC69" s="7">
        <f t="shared" si="263"/>
        <v>0</v>
      </c>
      <c r="BD69" s="54">
        <v>6</v>
      </c>
      <c r="BE69" s="6">
        <f t="shared" si="264"/>
        <v>0</v>
      </c>
      <c r="BF69" s="54"/>
      <c r="BG69" s="6">
        <f t="shared" si="265"/>
        <v>0</v>
      </c>
      <c r="BH69" s="7">
        <f>BH9+BH19+BH29+BH39+BH49+BH59</f>
        <v>4508000</v>
      </c>
      <c r="BI69" s="6">
        <f t="shared" si="278"/>
        <v>2800</v>
      </c>
      <c r="BJ69" s="7">
        <f>BJ9+BJ19+BJ29+BJ39+BJ49+BJ59</f>
        <v>2572000</v>
      </c>
      <c r="BK69" s="7">
        <f t="shared" si="279"/>
        <v>1597.5155279503106</v>
      </c>
      <c r="BL69" s="119">
        <f t="shared" si="266"/>
        <v>7080000</v>
      </c>
      <c r="BM69" s="7" t="e">
        <f t="shared" si="266"/>
        <v>#DIV/0!</v>
      </c>
      <c r="BN69" s="90"/>
      <c r="BO69" s="76" t="e">
        <f t="shared" si="280"/>
        <v>#DIV/0!</v>
      </c>
      <c r="BP69" s="10"/>
      <c r="BR69" s="55"/>
      <c r="BS69" s="55"/>
      <c r="BT69" s="55"/>
      <c r="BU69" s="55"/>
      <c r="BV69" s="173" t="s">
        <v>7</v>
      </c>
      <c r="BW69" s="187">
        <v>5</v>
      </c>
      <c r="BX69" s="179">
        <f t="shared" si="267"/>
        <v>1448</v>
      </c>
      <c r="BY69" s="179">
        <f t="shared" si="267"/>
        <v>3890600</v>
      </c>
      <c r="BZ69" s="178">
        <f t="shared" si="268"/>
        <v>2686.8784530386743</v>
      </c>
      <c r="CA69" s="179">
        <f>CA9+CA19+CA29+CA39+CA49+CA59</f>
        <v>2157480</v>
      </c>
      <c r="CB69" s="179">
        <f t="shared" si="281"/>
        <v>1489.9723756906078</v>
      </c>
      <c r="CC69" s="179">
        <f t="shared" si="269"/>
        <v>118910</v>
      </c>
      <c r="CD69" s="179">
        <f t="shared" si="269"/>
        <v>8910</v>
      </c>
      <c r="CE69" s="119">
        <f>CE9+CE19+CE29+CE39+CE49+CE59</f>
        <v>6175900</v>
      </c>
      <c r="CF69" s="179" t="e">
        <f t="shared" si="270"/>
        <v>#DIV/0!</v>
      </c>
      <c r="CG69" s="179">
        <f>CG9+CG19+CG29+CG39+CG49+CG59</f>
        <v>0</v>
      </c>
      <c r="CH69" s="206" t="e">
        <f t="shared" si="282"/>
        <v>#DIV/0!</v>
      </c>
      <c r="CJ69" s="328">
        <f t="shared" si="283"/>
        <v>101.89999999999999</v>
      </c>
      <c r="CK69" s="328">
        <f t="shared" si="283"/>
        <v>139.19999999999999</v>
      </c>
      <c r="CL69" s="359">
        <f t="shared" si="271"/>
        <v>15</v>
      </c>
      <c r="CM69" s="359">
        <f t="shared" si="271"/>
        <v>16</v>
      </c>
      <c r="CN69" s="359">
        <f t="shared" si="271"/>
        <v>18</v>
      </c>
      <c r="CO69" s="360">
        <f t="shared" si="284"/>
        <v>16.333333333333332</v>
      </c>
      <c r="CQ69" s="1471" t="s">
        <v>181</v>
      </c>
      <c r="CR69" s="1471"/>
      <c r="CS69" s="563">
        <v>4</v>
      </c>
      <c r="CT69" s="564">
        <v>5</v>
      </c>
      <c r="CU69" s="562">
        <f t="shared" si="285"/>
        <v>20</v>
      </c>
      <c r="CV69" s="1472"/>
      <c r="CX69" s="328">
        <f t="shared" si="286"/>
        <v>84.5</v>
      </c>
      <c r="CY69" s="328">
        <f t="shared" si="286"/>
        <v>109.5</v>
      </c>
      <c r="CZ69" s="359">
        <f t="shared" si="287"/>
        <v>12</v>
      </c>
      <c r="DA69" s="359">
        <f t="shared" si="287"/>
        <v>12</v>
      </c>
      <c r="DB69" s="359">
        <f t="shared" si="287"/>
        <v>11</v>
      </c>
      <c r="DC69" s="360">
        <f t="shared" si="288"/>
        <v>11.666666666666666</v>
      </c>
      <c r="DE69" s="1471" t="s">
        <v>181</v>
      </c>
      <c r="DF69" s="1471"/>
      <c r="DG69" s="563">
        <v>4</v>
      </c>
      <c r="DH69" s="564">
        <v>10</v>
      </c>
      <c r="DI69" s="562">
        <f t="shared" si="289"/>
        <v>40</v>
      </c>
      <c r="DJ69" s="1472"/>
    </row>
    <row r="70" spans="1:114" ht="31" customHeight="1">
      <c r="A70" s="77" t="s">
        <v>8</v>
      </c>
      <c r="B70" s="58"/>
      <c r="C70" s="7">
        <f t="shared" si="258"/>
        <v>1620</v>
      </c>
      <c r="D70" s="7">
        <f t="shared" si="258"/>
        <v>900</v>
      </c>
      <c r="E70" s="7">
        <f t="shared" si="258"/>
        <v>2970000</v>
      </c>
      <c r="F70" s="7">
        <f t="shared" si="258"/>
        <v>50</v>
      </c>
      <c r="G70" s="7">
        <f t="shared" si="258"/>
        <v>190000</v>
      </c>
      <c r="H70" s="7">
        <f t="shared" si="258"/>
        <v>10</v>
      </c>
      <c r="I70" s="7">
        <f t="shared" si="258"/>
        <v>48000</v>
      </c>
      <c r="J70" s="7">
        <f t="shared" si="258"/>
        <v>660</v>
      </c>
      <c r="K70" s="7">
        <f t="shared" si="272"/>
        <v>1320000</v>
      </c>
      <c r="L70" s="7">
        <f t="shared" si="272"/>
        <v>4528000</v>
      </c>
      <c r="M70" s="7">
        <f t="shared" si="259"/>
        <v>2795.0617283950619</v>
      </c>
      <c r="N70" s="70"/>
      <c r="O70" s="7">
        <f t="shared" si="273"/>
        <v>600</v>
      </c>
      <c r="P70" s="7">
        <f t="shared" si="273"/>
        <v>0</v>
      </c>
      <c r="Q70" s="76" t="e">
        <f t="shared" si="274"/>
        <v>#DIV/0!</v>
      </c>
      <c r="R70" s="45"/>
      <c r="T70" s="107">
        <v>3300</v>
      </c>
      <c r="U70" s="107">
        <v>3800</v>
      </c>
      <c r="V70" s="107">
        <v>4800</v>
      </c>
      <c r="W70" s="107">
        <v>2000</v>
      </c>
      <c r="X70" s="107"/>
      <c r="Y70" s="77" t="s">
        <v>8</v>
      </c>
      <c r="Z70" s="58"/>
      <c r="AA70" s="7">
        <f t="shared" si="260"/>
        <v>1620</v>
      </c>
      <c r="AB70" s="7">
        <f t="shared" si="260"/>
        <v>900</v>
      </c>
      <c r="AC70" s="7">
        <f t="shared" si="260"/>
        <v>1530000</v>
      </c>
      <c r="AD70" s="7">
        <f t="shared" si="260"/>
        <v>50</v>
      </c>
      <c r="AE70" s="7">
        <f t="shared" si="260"/>
        <v>110000</v>
      </c>
      <c r="AF70" s="7">
        <f t="shared" si="260"/>
        <v>10</v>
      </c>
      <c r="AG70" s="7">
        <f t="shared" si="260"/>
        <v>22000</v>
      </c>
      <c r="AH70" s="7">
        <f t="shared" si="260"/>
        <v>660</v>
      </c>
      <c r="AI70" s="7">
        <f t="shared" si="275"/>
        <v>924000</v>
      </c>
      <c r="AJ70" s="7">
        <f t="shared" si="275"/>
        <v>2586000</v>
      </c>
      <c r="AK70" s="7">
        <f t="shared" si="261"/>
        <v>1596.2962962962963</v>
      </c>
      <c r="AL70" s="70" t="s">
        <v>75</v>
      </c>
      <c r="AM70" s="7">
        <f t="shared" si="276"/>
        <v>600</v>
      </c>
      <c r="AN70" s="7">
        <f t="shared" si="276"/>
        <v>0</v>
      </c>
      <c r="AO70" s="76" t="e">
        <f t="shared" si="277"/>
        <v>#DIV/0!</v>
      </c>
      <c r="AP70" s="10"/>
      <c r="AR70" s="107">
        <v>1700</v>
      </c>
      <c r="AS70" s="107">
        <v>2200</v>
      </c>
      <c r="AT70" s="107">
        <v>2200</v>
      </c>
      <c r="AU70" s="107">
        <v>1400</v>
      </c>
      <c r="AV70" s="107"/>
      <c r="AW70" s="77" t="s">
        <v>8</v>
      </c>
      <c r="AX70" s="58"/>
      <c r="AY70" s="7">
        <f>AY10+AY20+AY30+AY40+AY50+AY60</f>
        <v>1620</v>
      </c>
      <c r="AZ70" s="54">
        <v>10</v>
      </c>
      <c r="BA70" s="7">
        <f t="shared" si="262"/>
        <v>0</v>
      </c>
      <c r="BB70" s="54">
        <v>24</v>
      </c>
      <c r="BC70" s="7">
        <f t="shared" si="263"/>
        <v>0</v>
      </c>
      <c r="BD70" s="54">
        <v>12</v>
      </c>
      <c r="BE70" s="6">
        <f t="shared" si="264"/>
        <v>0</v>
      </c>
      <c r="BF70" s="54"/>
      <c r="BG70" s="6">
        <f t="shared" si="265"/>
        <v>0</v>
      </c>
      <c r="BH70" s="7">
        <f>BH10+BH20+BH30+BH40+BH50+BH60</f>
        <v>4528000</v>
      </c>
      <c r="BI70" s="6">
        <f t="shared" si="278"/>
        <v>2795.0617283950619</v>
      </c>
      <c r="BJ70" s="7">
        <f>BJ10+BJ20+BJ30+BJ40+BJ50+BJ60</f>
        <v>2586000</v>
      </c>
      <c r="BK70" s="7">
        <f t="shared" si="279"/>
        <v>1596.2962962962963</v>
      </c>
      <c r="BL70" s="119">
        <f t="shared" si="266"/>
        <v>7114000</v>
      </c>
      <c r="BM70" s="7" t="e">
        <f t="shared" si="266"/>
        <v>#DIV/0!</v>
      </c>
      <c r="BN70" s="90"/>
      <c r="BO70" s="76" t="e">
        <f t="shared" si="280"/>
        <v>#DIV/0!</v>
      </c>
      <c r="BP70" s="10"/>
      <c r="BR70" s="55"/>
      <c r="BS70" s="55"/>
      <c r="BT70" s="55"/>
      <c r="BU70" s="55"/>
      <c r="BV70" s="173" t="s">
        <v>8</v>
      </c>
      <c r="BW70" s="187">
        <v>5</v>
      </c>
      <c r="BX70" s="179">
        <f t="shared" si="267"/>
        <v>1754</v>
      </c>
      <c r="BY70" s="179">
        <f t="shared" si="267"/>
        <v>4856150</v>
      </c>
      <c r="BZ70" s="178">
        <f t="shared" si="268"/>
        <v>2768.6145952109464</v>
      </c>
      <c r="CA70" s="179">
        <f>CA10+CA20+CA30+CA40+CA50+CA60</f>
        <v>2694780</v>
      </c>
      <c r="CB70" s="179">
        <f t="shared" si="281"/>
        <v>1536.3625997719498</v>
      </c>
      <c r="CC70" s="179">
        <f t="shared" si="269"/>
        <v>43120</v>
      </c>
      <c r="CD70" s="179">
        <f t="shared" si="269"/>
        <v>14850</v>
      </c>
      <c r="CE70" s="119">
        <f t="shared" si="270"/>
        <v>7608900</v>
      </c>
      <c r="CF70" s="179" t="e">
        <f t="shared" si="270"/>
        <v>#DIV/0!</v>
      </c>
      <c r="CG70" s="179">
        <f>CG10+CG20+CG30+CG40+CG50+CG60</f>
        <v>0</v>
      </c>
      <c r="CH70" s="206" t="e">
        <f t="shared" si="282"/>
        <v>#DIV/0!</v>
      </c>
      <c r="CJ70" s="328">
        <f t="shared" si="283"/>
        <v>100.9</v>
      </c>
      <c r="CK70" s="328">
        <f t="shared" si="283"/>
        <v>141.69999999999999</v>
      </c>
      <c r="CL70" s="359">
        <f t="shared" si="271"/>
        <v>21</v>
      </c>
      <c r="CM70" s="359">
        <f t="shared" si="271"/>
        <v>21</v>
      </c>
      <c r="CN70" s="359">
        <f t="shared" si="271"/>
        <v>19</v>
      </c>
      <c r="CO70" s="360">
        <f t="shared" si="284"/>
        <v>20.333333333333332</v>
      </c>
      <c r="CQ70" s="1473" t="s">
        <v>462</v>
      </c>
      <c r="CR70" s="1473"/>
      <c r="CS70" s="563">
        <v>3</v>
      </c>
      <c r="CT70" s="564">
        <v>38</v>
      </c>
      <c r="CU70" s="562">
        <f t="shared" si="285"/>
        <v>114</v>
      </c>
      <c r="CV70" s="1472"/>
      <c r="CX70" s="328">
        <f t="shared" si="286"/>
        <v>82.8</v>
      </c>
      <c r="CY70" s="328">
        <f t="shared" si="286"/>
        <v>111.2</v>
      </c>
      <c r="CZ70" s="359">
        <f t="shared" si="287"/>
        <v>14</v>
      </c>
      <c r="DA70" s="359">
        <f t="shared" si="287"/>
        <v>16</v>
      </c>
      <c r="DB70" s="359">
        <f t="shared" si="287"/>
        <v>15</v>
      </c>
      <c r="DC70" s="360">
        <f t="shared" si="288"/>
        <v>15</v>
      </c>
      <c r="DE70" s="1473" t="s">
        <v>462</v>
      </c>
      <c r="DF70" s="1473"/>
      <c r="DG70" s="563">
        <v>3</v>
      </c>
      <c r="DH70" s="564">
        <v>29</v>
      </c>
      <c r="DI70" s="562">
        <f t="shared" si="289"/>
        <v>87</v>
      </c>
      <c r="DJ70" s="1472"/>
    </row>
    <row r="71" spans="1:114" ht="31" customHeight="1">
      <c r="A71" s="77" t="s">
        <v>9</v>
      </c>
      <c r="B71" s="58"/>
      <c r="C71" s="7">
        <f t="shared" ref="C71:K71" si="290">C21+C11+C31+C41+C51+C61</f>
        <v>1198</v>
      </c>
      <c r="D71" s="7">
        <f t="shared" si="290"/>
        <v>650</v>
      </c>
      <c r="E71" s="7">
        <f t="shared" si="290"/>
        <v>2145000</v>
      </c>
      <c r="F71" s="7">
        <f t="shared" si="290"/>
        <v>40</v>
      </c>
      <c r="G71" s="7">
        <f t="shared" si="290"/>
        <v>152000</v>
      </c>
      <c r="H71" s="7">
        <f t="shared" si="290"/>
        <v>8</v>
      </c>
      <c r="I71" s="7">
        <f t="shared" si="290"/>
        <v>38400</v>
      </c>
      <c r="J71" s="7">
        <f t="shared" si="290"/>
        <v>500</v>
      </c>
      <c r="K71" s="7">
        <f t="shared" si="290"/>
        <v>1000000</v>
      </c>
      <c r="L71" s="7">
        <f>L21+L11+L31+L41+L51+L61</f>
        <v>3335400</v>
      </c>
      <c r="M71" s="7">
        <f t="shared" si="259"/>
        <v>2784.1402337228715</v>
      </c>
      <c r="N71" s="70"/>
      <c r="O71" s="7">
        <f>O21+O11+O31+O41+O51+O61</f>
        <v>600</v>
      </c>
      <c r="P71" s="7">
        <f>P21+P11+P31+P41+P51+P61</f>
        <v>0</v>
      </c>
      <c r="Q71" s="76" t="e">
        <f t="shared" si="274"/>
        <v>#DIV/0!</v>
      </c>
      <c r="R71" s="45"/>
      <c r="T71" s="107">
        <v>3300</v>
      </c>
      <c r="U71" s="107">
        <v>3800</v>
      </c>
      <c r="V71" s="107">
        <v>4800</v>
      </c>
      <c r="W71" s="107">
        <v>2000</v>
      </c>
      <c r="X71" s="107"/>
      <c r="Y71" s="77" t="s">
        <v>9</v>
      </c>
      <c r="Z71" s="58"/>
      <c r="AA71" s="7">
        <f t="shared" ref="AA71:AI71" si="291">AA21+AA11+AA31+AA41+AA51+AA61</f>
        <v>1198</v>
      </c>
      <c r="AB71" s="7">
        <f t="shared" si="291"/>
        <v>650</v>
      </c>
      <c r="AC71" s="7">
        <f t="shared" si="291"/>
        <v>1105000</v>
      </c>
      <c r="AD71" s="7">
        <f t="shared" si="291"/>
        <v>40</v>
      </c>
      <c r="AE71" s="7">
        <f t="shared" si="291"/>
        <v>88000</v>
      </c>
      <c r="AF71" s="7">
        <f t="shared" si="291"/>
        <v>8</v>
      </c>
      <c r="AG71" s="7">
        <f t="shared" si="291"/>
        <v>17600</v>
      </c>
      <c r="AH71" s="7">
        <f t="shared" si="291"/>
        <v>500</v>
      </c>
      <c r="AI71" s="7">
        <f t="shared" si="291"/>
        <v>700000</v>
      </c>
      <c r="AJ71" s="7">
        <f>AJ21+AJ11+AJ31+AJ41+AJ51+AJ61</f>
        <v>1910600</v>
      </c>
      <c r="AK71" s="7">
        <f t="shared" si="261"/>
        <v>1594.8247078464108</v>
      </c>
      <c r="AL71" s="70" t="s">
        <v>75</v>
      </c>
      <c r="AM71" s="7">
        <f>AM21+AM11+AM31+AM41+AM51+AM61</f>
        <v>600</v>
      </c>
      <c r="AN71" s="7">
        <f>AN21+AN11+AN31+AN41+AN51+AN61</f>
        <v>0</v>
      </c>
      <c r="AO71" s="76" t="e">
        <f t="shared" si="277"/>
        <v>#DIV/0!</v>
      </c>
      <c r="AP71" s="10"/>
      <c r="AR71" s="107">
        <v>1700</v>
      </c>
      <c r="AS71" s="107">
        <v>2200</v>
      </c>
      <c r="AT71" s="107">
        <v>2200</v>
      </c>
      <c r="AU71" s="107">
        <v>1400</v>
      </c>
      <c r="AV71" s="107"/>
      <c r="AW71" s="77" t="s">
        <v>9</v>
      </c>
      <c r="AX71" s="58"/>
      <c r="AY71" s="7">
        <f>AY21+AY11+AY31+AY41+AY51+AY61</f>
        <v>1198</v>
      </c>
      <c r="AZ71" s="54">
        <v>10</v>
      </c>
      <c r="BA71" s="7">
        <f t="shared" si="262"/>
        <v>0</v>
      </c>
      <c r="BB71" s="54">
        <v>24</v>
      </c>
      <c r="BC71" s="7">
        <f t="shared" si="263"/>
        <v>0</v>
      </c>
      <c r="BD71" s="54">
        <v>12</v>
      </c>
      <c r="BE71" s="6">
        <f t="shared" si="264"/>
        <v>0</v>
      </c>
      <c r="BF71" s="54"/>
      <c r="BG71" s="6">
        <f t="shared" si="265"/>
        <v>0</v>
      </c>
      <c r="BH71" s="7">
        <f>BH21+BH11+BH31+BH41+BH51+BH61</f>
        <v>3335400</v>
      </c>
      <c r="BI71" s="6">
        <f t="shared" si="278"/>
        <v>2784.1402337228715</v>
      </c>
      <c r="BJ71" s="7">
        <f>BJ21+BJ11+BJ31+BJ41+BJ51+BJ61</f>
        <v>1910600</v>
      </c>
      <c r="BK71" s="7">
        <f t="shared" si="279"/>
        <v>1594.8247078464108</v>
      </c>
      <c r="BL71" s="119">
        <f>BL21+BL11+BL31+BL41+BL51+BL61</f>
        <v>5246000</v>
      </c>
      <c r="BM71" s="7" t="e">
        <f>BM21+BM11+BM31+BM41+BM51+BM61</f>
        <v>#DIV/0!</v>
      </c>
      <c r="BN71" s="90"/>
      <c r="BO71" s="76" t="e">
        <f t="shared" si="280"/>
        <v>#DIV/0!</v>
      </c>
      <c r="BP71" s="10"/>
      <c r="BR71" s="55"/>
      <c r="BS71" s="55"/>
      <c r="BT71" s="55"/>
      <c r="BU71" s="55"/>
      <c r="BV71" s="173" t="s">
        <v>9</v>
      </c>
      <c r="BW71" s="187">
        <v>4</v>
      </c>
      <c r="BX71" s="179">
        <f>BX21+BX11+BX31+BX41+BX51+BX61</f>
        <v>1518</v>
      </c>
      <c r="BY71" s="179">
        <f>BY21+BY11+BY31+BY41+BY51+BY61</f>
        <v>4021100</v>
      </c>
      <c r="BZ71" s="178">
        <f t="shared" si="268"/>
        <v>2648.945981554677</v>
      </c>
      <c r="CA71" s="179">
        <f>CA21+CA11+CA31+CA41+CA51+CA61</f>
        <v>2235800</v>
      </c>
      <c r="CB71" s="179">
        <f t="shared" si="281"/>
        <v>1472.859025032938</v>
      </c>
      <c r="CC71" s="179">
        <f>CC21+CC11+CC31+CC41+CC51+CC61</f>
        <v>48950</v>
      </c>
      <c r="CD71" s="179">
        <f>CD21+CD11+CD31+CD41+CD51+CD61</f>
        <v>2970</v>
      </c>
      <c r="CE71" s="119">
        <f>CE21+CE11+CE31+CE41+CE51+CE61</f>
        <v>6308820</v>
      </c>
      <c r="CF71" s="179" t="e">
        <f>CF21+CF11+CF31+CF41+CF51+CF61</f>
        <v>#DIV/0!</v>
      </c>
      <c r="CG71" s="179">
        <f>CG21+CG11+CG31+CG41+CG51+CG61</f>
        <v>0</v>
      </c>
      <c r="CH71" s="206" t="e">
        <f t="shared" si="282"/>
        <v>#DIV/0!</v>
      </c>
      <c r="CJ71" s="328">
        <f t="shared" si="283"/>
        <v>78.099999999999994</v>
      </c>
      <c r="CK71" s="328">
        <f t="shared" si="283"/>
        <v>114.99999999999999</v>
      </c>
      <c r="CL71" s="359">
        <f t="shared" si="271"/>
        <v>14</v>
      </c>
      <c r="CM71" s="359">
        <f t="shared" si="271"/>
        <v>14</v>
      </c>
      <c r="CN71" s="359">
        <f t="shared" si="271"/>
        <v>12</v>
      </c>
      <c r="CO71" s="360">
        <f t="shared" si="284"/>
        <v>13.333333333333334</v>
      </c>
      <c r="CQ71" s="1474" t="s">
        <v>177</v>
      </c>
      <c r="CR71" s="1474"/>
      <c r="CS71" s="563">
        <v>2</v>
      </c>
      <c r="CT71" s="564">
        <v>9</v>
      </c>
      <c r="CU71" s="562">
        <f t="shared" si="285"/>
        <v>18</v>
      </c>
      <c r="CV71" s="1475">
        <f>(CT71+CT72+CT73)/CT74</f>
        <v>0.25806451612903225</v>
      </c>
      <c r="CX71" s="328">
        <f t="shared" si="286"/>
        <v>83.4</v>
      </c>
      <c r="CY71" s="328">
        <f t="shared" si="286"/>
        <v>112.69999999999999</v>
      </c>
      <c r="CZ71" s="359">
        <f t="shared" si="287"/>
        <v>14</v>
      </c>
      <c r="DA71" s="359">
        <f t="shared" si="287"/>
        <v>14</v>
      </c>
      <c r="DB71" s="359">
        <f t="shared" si="287"/>
        <v>14</v>
      </c>
      <c r="DC71" s="360">
        <f t="shared" si="288"/>
        <v>14</v>
      </c>
      <c r="DE71" s="1474" t="s">
        <v>177</v>
      </c>
      <c r="DF71" s="1474"/>
      <c r="DG71" s="563">
        <v>2</v>
      </c>
      <c r="DH71" s="564">
        <v>4</v>
      </c>
      <c r="DI71" s="562">
        <f t="shared" si="289"/>
        <v>8</v>
      </c>
      <c r="DJ71" s="1475">
        <f>(DH71+DH72+DH73)/DH74</f>
        <v>0.20430107526881722</v>
      </c>
    </row>
    <row r="72" spans="1:114" ht="31" customHeight="1">
      <c r="A72" s="77" t="s">
        <v>10</v>
      </c>
      <c r="B72" s="58"/>
      <c r="C72" s="7">
        <f t="shared" ref="C72:K73" si="292">C12+C22+C32+C42+C52+C62</f>
        <v>1458</v>
      </c>
      <c r="D72" s="7">
        <f t="shared" si="292"/>
        <v>810</v>
      </c>
      <c r="E72" s="7">
        <f t="shared" si="292"/>
        <v>2673000</v>
      </c>
      <c r="F72" s="7">
        <f t="shared" si="292"/>
        <v>40</v>
      </c>
      <c r="G72" s="7">
        <f t="shared" si="292"/>
        <v>152000</v>
      </c>
      <c r="H72" s="7">
        <f t="shared" si="292"/>
        <v>8</v>
      </c>
      <c r="I72" s="7">
        <f t="shared" si="292"/>
        <v>38400</v>
      </c>
      <c r="J72" s="7">
        <f t="shared" si="292"/>
        <v>600</v>
      </c>
      <c r="K72" s="7">
        <f t="shared" si="292"/>
        <v>1200000</v>
      </c>
      <c r="L72" s="7">
        <f>L12+L22+L32+L42+L52+L62</f>
        <v>4063400</v>
      </c>
      <c r="M72" s="7">
        <f t="shared" si="259"/>
        <v>2786.968449931413</v>
      </c>
      <c r="N72" s="70"/>
      <c r="O72" s="7">
        <f>O12+O22+O32+O42+O52+O62</f>
        <v>640</v>
      </c>
      <c r="P72" s="7">
        <f>P12+P22+P32+P42+P52+P62</f>
        <v>0</v>
      </c>
      <c r="Q72" s="76" t="e">
        <f t="shared" si="274"/>
        <v>#DIV/0!</v>
      </c>
      <c r="R72" s="45"/>
      <c r="T72" s="107">
        <v>3300</v>
      </c>
      <c r="U72" s="107">
        <v>3800</v>
      </c>
      <c r="V72" s="107">
        <v>4800</v>
      </c>
      <c r="W72" s="107">
        <v>2000</v>
      </c>
      <c r="X72" s="107"/>
      <c r="Y72" s="77" t="s">
        <v>10</v>
      </c>
      <c r="Z72" s="58"/>
      <c r="AA72" s="7">
        <f t="shared" ref="AA72:AI73" si="293">AA12+AA22+AA32+AA42+AA52+AA62</f>
        <v>1458</v>
      </c>
      <c r="AB72" s="7">
        <f t="shared" si="293"/>
        <v>810</v>
      </c>
      <c r="AC72" s="7">
        <f t="shared" si="293"/>
        <v>1377000</v>
      </c>
      <c r="AD72" s="7">
        <f t="shared" si="293"/>
        <v>40</v>
      </c>
      <c r="AE72" s="7">
        <f t="shared" si="293"/>
        <v>88000</v>
      </c>
      <c r="AF72" s="7">
        <f t="shared" si="293"/>
        <v>8</v>
      </c>
      <c r="AG72" s="7">
        <f t="shared" si="293"/>
        <v>17600</v>
      </c>
      <c r="AH72" s="7">
        <f t="shared" si="293"/>
        <v>600</v>
      </c>
      <c r="AI72" s="7">
        <f t="shared" si="293"/>
        <v>840000</v>
      </c>
      <c r="AJ72" s="7">
        <f>AJ12+AJ22+AJ32+AJ42+AJ52+AJ62</f>
        <v>2322600</v>
      </c>
      <c r="AK72" s="7">
        <f t="shared" si="261"/>
        <v>1593.0041152263375</v>
      </c>
      <c r="AL72" s="70" t="s">
        <v>75</v>
      </c>
      <c r="AM72" s="7">
        <f>AM12+AM22+AM32+AM42+AM52+AM62</f>
        <v>640</v>
      </c>
      <c r="AN72" s="7">
        <f>AN12+AN22+AN32+AN42+AN52+AN62</f>
        <v>0</v>
      </c>
      <c r="AO72" s="76" t="e">
        <f t="shared" si="277"/>
        <v>#DIV/0!</v>
      </c>
      <c r="AP72" s="10"/>
      <c r="AR72" s="107">
        <v>1700</v>
      </c>
      <c r="AS72" s="107">
        <v>2200</v>
      </c>
      <c r="AT72" s="107">
        <v>2200</v>
      </c>
      <c r="AU72" s="107">
        <v>1400</v>
      </c>
      <c r="AV72" s="107"/>
      <c r="AW72" s="77" t="s">
        <v>10</v>
      </c>
      <c r="AX72" s="58"/>
      <c r="AY72" s="7">
        <f>AY12+AY22+AY32+AY42+AY52+AY62</f>
        <v>1458</v>
      </c>
      <c r="AZ72" s="54">
        <v>10</v>
      </c>
      <c r="BA72" s="7">
        <f t="shared" si="262"/>
        <v>0</v>
      </c>
      <c r="BB72" s="54">
        <v>24</v>
      </c>
      <c r="BC72" s="7">
        <f t="shared" si="263"/>
        <v>0</v>
      </c>
      <c r="BD72" s="54">
        <v>12</v>
      </c>
      <c r="BE72" s="6">
        <f t="shared" si="264"/>
        <v>0</v>
      </c>
      <c r="BF72" s="54"/>
      <c r="BG72" s="6">
        <f t="shared" si="265"/>
        <v>0</v>
      </c>
      <c r="BH72" s="7">
        <f>BH12+BH22+BH32+BH42+BH52+BH62</f>
        <v>4063400</v>
      </c>
      <c r="BI72" s="6">
        <f t="shared" si="278"/>
        <v>2786.968449931413</v>
      </c>
      <c r="BJ72" s="7">
        <f>BJ12+BJ22+BJ32+BJ42+BJ52+BJ62</f>
        <v>2322600</v>
      </c>
      <c r="BK72" s="7">
        <f t="shared" si="279"/>
        <v>1593.0041152263375</v>
      </c>
      <c r="BL72" s="119">
        <f>BL12+BL22+BL32+BL42+BL52+BL62</f>
        <v>6386000</v>
      </c>
      <c r="BM72" s="7" t="e">
        <f>BM12+BM22+BM32+BM42+BM52+BM62</f>
        <v>#DIV/0!</v>
      </c>
      <c r="BN72" s="90"/>
      <c r="BO72" s="76" t="e">
        <f t="shared" si="280"/>
        <v>#DIV/0!</v>
      </c>
      <c r="BP72" s="10"/>
      <c r="BR72" s="55"/>
      <c r="BS72" s="55"/>
      <c r="BT72" s="55"/>
      <c r="BU72" s="55"/>
      <c r="BV72" s="173" t="s">
        <v>10</v>
      </c>
      <c r="BW72" s="187">
        <v>4</v>
      </c>
      <c r="BX72" s="179">
        <f>BX12+BX22+BX32+BX42+BX52+BX62</f>
        <v>1564</v>
      </c>
      <c r="BY72" s="179">
        <f>BY12+BY22+BY32+BY42+BY52+BY62</f>
        <v>4927650</v>
      </c>
      <c r="BZ72" s="178">
        <f t="shared" si="268"/>
        <v>3150.6713554987214</v>
      </c>
      <c r="CA72" s="179">
        <f>CA12+CA22+CA32+CA42+CA52+CA62</f>
        <v>2724000</v>
      </c>
      <c r="CB72" s="179">
        <f t="shared" si="281"/>
        <v>1741.6879795396419</v>
      </c>
      <c r="CC72" s="179">
        <f>CC12+CC22+CC32+CC42+CC52+CC62</f>
        <v>151250</v>
      </c>
      <c r="CD72" s="179">
        <f>CD12+CD22+CD32+CD42+CD52+CD62</f>
        <v>5940</v>
      </c>
      <c r="CE72" s="119">
        <f t="shared" ref="CE72:CG73" si="294">CE12+CE22+CE32+CE42+CE52+CE62</f>
        <v>7808840</v>
      </c>
      <c r="CF72" s="179" t="e">
        <f t="shared" si="294"/>
        <v>#DIV/0!</v>
      </c>
      <c r="CG72" s="179">
        <f t="shared" si="294"/>
        <v>0</v>
      </c>
      <c r="CH72" s="206" t="e">
        <f t="shared" si="282"/>
        <v>#DIV/0!</v>
      </c>
      <c r="CJ72" s="328">
        <f t="shared" si="283"/>
        <v>82.5</v>
      </c>
      <c r="CK72" s="328">
        <f t="shared" si="283"/>
        <v>112.30000000000001</v>
      </c>
      <c r="CL72" s="359">
        <f t="shared" si="271"/>
        <v>12</v>
      </c>
      <c r="CM72" s="359">
        <f t="shared" si="271"/>
        <v>10</v>
      </c>
      <c r="CN72" s="359">
        <f t="shared" si="271"/>
        <v>12</v>
      </c>
      <c r="CO72" s="360">
        <f t="shared" si="284"/>
        <v>11.333333333333334</v>
      </c>
      <c r="CQ72" s="1476" t="s">
        <v>463</v>
      </c>
      <c r="CR72" s="1476"/>
      <c r="CS72" s="563">
        <v>1</v>
      </c>
      <c r="CT72" s="564">
        <v>15</v>
      </c>
      <c r="CU72" s="562">
        <f t="shared" si="285"/>
        <v>15</v>
      </c>
      <c r="CV72" s="1475"/>
      <c r="CX72" s="328">
        <f t="shared" si="286"/>
        <v>82.9</v>
      </c>
      <c r="CY72" s="328">
        <f t="shared" si="286"/>
        <v>113.8</v>
      </c>
      <c r="CZ72" s="359">
        <f t="shared" si="287"/>
        <v>14</v>
      </c>
      <c r="DA72" s="359">
        <f t="shared" si="287"/>
        <v>20</v>
      </c>
      <c r="DB72" s="359">
        <f t="shared" si="287"/>
        <v>14</v>
      </c>
      <c r="DC72" s="360">
        <f t="shared" si="288"/>
        <v>16</v>
      </c>
      <c r="DE72" s="1476" t="s">
        <v>463</v>
      </c>
      <c r="DF72" s="1476"/>
      <c r="DG72" s="563">
        <v>1</v>
      </c>
      <c r="DH72" s="564">
        <v>15</v>
      </c>
      <c r="DI72" s="562">
        <f t="shared" si="289"/>
        <v>15</v>
      </c>
      <c r="DJ72" s="1475"/>
    </row>
    <row r="73" spans="1:114" ht="31" customHeight="1" thickBot="1">
      <c r="A73" s="78" t="s">
        <v>11</v>
      </c>
      <c r="B73" s="58"/>
      <c r="C73" s="7">
        <f t="shared" si="292"/>
        <v>2350</v>
      </c>
      <c r="D73" s="7">
        <f t="shared" si="292"/>
        <v>1200</v>
      </c>
      <c r="E73" s="7">
        <f t="shared" si="292"/>
        <v>3960000</v>
      </c>
      <c r="F73" s="7">
        <f t="shared" si="292"/>
        <v>160</v>
      </c>
      <c r="G73" s="7">
        <f t="shared" si="292"/>
        <v>608000</v>
      </c>
      <c r="H73" s="7">
        <f t="shared" si="292"/>
        <v>80</v>
      </c>
      <c r="I73" s="7">
        <f t="shared" si="292"/>
        <v>384000</v>
      </c>
      <c r="J73" s="7">
        <f t="shared" si="292"/>
        <v>910</v>
      </c>
      <c r="K73" s="7">
        <f t="shared" si="292"/>
        <v>1820000</v>
      </c>
      <c r="L73" s="7">
        <f>L13+L23+L33+L43+L53+L63</f>
        <v>6772000</v>
      </c>
      <c r="M73" s="7">
        <f t="shared" si="259"/>
        <v>2881.7021276595747</v>
      </c>
      <c r="N73" s="70"/>
      <c r="O73" s="7">
        <f>O13+O23+O33+O43+O53+O63</f>
        <v>900</v>
      </c>
      <c r="P73" s="7">
        <f>P13+P23+P33+P43+P53+P63</f>
        <v>0</v>
      </c>
      <c r="Q73" s="76" t="e">
        <f t="shared" si="274"/>
        <v>#DIV/0!</v>
      </c>
      <c r="R73" s="45"/>
      <c r="T73" s="107">
        <v>3300</v>
      </c>
      <c r="U73" s="107">
        <v>3800</v>
      </c>
      <c r="V73" s="107">
        <v>4800</v>
      </c>
      <c r="W73" s="107">
        <v>2000</v>
      </c>
      <c r="X73" s="107"/>
      <c r="Y73" s="78" t="s">
        <v>11</v>
      </c>
      <c r="Z73" s="58"/>
      <c r="AA73" s="7">
        <f t="shared" si="293"/>
        <v>2350</v>
      </c>
      <c r="AB73" s="7">
        <f t="shared" si="293"/>
        <v>1200</v>
      </c>
      <c r="AC73" s="7">
        <f t="shared" si="293"/>
        <v>2040000</v>
      </c>
      <c r="AD73" s="7">
        <f t="shared" si="293"/>
        <v>160</v>
      </c>
      <c r="AE73" s="7">
        <f t="shared" si="293"/>
        <v>352000</v>
      </c>
      <c r="AF73" s="7">
        <f t="shared" si="293"/>
        <v>80</v>
      </c>
      <c r="AG73" s="7">
        <f t="shared" si="293"/>
        <v>176000</v>
      </c>
      <c r="AH73" s="7">
        <f t="shared" si="293"/>
        <v>910</v>
      </c>
      <c r="AI73" s="7">
        <f t="shared" si="293"/>
        <v>1274000</v>
      </c>
      <c r="AJ73" s="7">
        <f>AJ13+AJ23+AJ33+AJ43+AJ53+AJ63</f>
        <v>3842000</v>
      </c>
      <c r="AK73" s="7">
        <f t="shared" si="261"/>
        <v>1634.8936170212767</v>
      </c>
      <c r="AL73" s="70" t="s">
        <v>75</v>
      </c>
      <c r="AM73" s="7">
        <f>AM13+AM23+AM33+AM43+AM53+AM63</f>
        <v>900</v>
      </c>
      <c r="AN73" s="7">
        <f>AN13+AN23+AN33+AN43+AN53+AN63</f>
        <v>0</v>
      </c>
      <c r="AO73" s="76" t="e">
        <f t="shared" si="277"/>
        <v>#DIV/0!</v>
      </c>
      <c r="AP73" s="10"/>
      <c r="AR73" s="107">
        <v>1700</v>
      </c>
      <c r="AS73" s="107">
        <v>2200</v>
      </c>
      <c r="AT73" s="107">
        <v>2200</v>
      </c>
      <c r="AU73" s="107">
        <v>1400</v>
      </c>
      <c r="AV73" s="107"/>
      <c r="AW73" s="78" t="s">
        <v>11</v>
      </c>
      <c r="AX73" s="58"/>
      <c r="AY73" s="7">
        <f>AY13+AY23+AY33+AY43+AY53+AY63</f>
        <v>2350</v>
      </c>
      <c r="AZ73" s="54">
        <v>10</v>
      </c>
      <c r="BA73" s="7">
        <f t="shared" si="262"/>
        <v>0</v>
      </c>
      <c r="BB73" s="54">
        <v>28</v>
      </c>
      <c r="BC73" s="7">
        <f t="shared" si="263"/>
        <v>0</v>
      </c>
      <c r="BD73" s="54">
        <v>12</v>
      </c>
      <c r="BE73" s="6">
        <f t="shared" si="264"/>
        <v>0</v>
      </c>
      <c r="BF73" s="54"/>
      <c r="BG73" s="6">
        <f t="shared" si="265"/>
        <v>0</v>
      </c>
      <c r="BH73" s="7">
        <f>BH13+BH23+BH33+BH43+BH53+BH63</f>
        <v>6772000</v>
      </c>
      <c r="BI73" s="6">
        <f t="shared" si="278"/>
        <v>2881.7021276595747</v>
      </c>
      <c r="BJ73" s="7">
        <f>BJ13+BJ23+BJ33+BJ43+BJ53+BJ63</f>
        <v>3842000</v>
      </c>
      <c r="BK73" s="7">
        <f t="shared" si="279"/>
        <v>1634.8936170212767</v>
      </c>
      <c r="BL73" s="119">
        <f>BL13+BL23+BL33+BL43+BL53+BL63</f>
        <v>10614000</v>
      </c>
      <c r="BM73" s="7" t="e">
        <f>BM13+BM23+BM33+BM43+BM53+BM63</f>
        <v>#DIV/0!</v>
      </c>
      <c r="BN73" s="90"/>
      <c r="BO73" s="76" t="e">
        <f t="shared" si="280"/>
        <v>#DIV/0!</v>
      </c>
      <c r="BP73" s="10"/>
      <c r="BR73" s="55"/>
      <c r="BS73" s="55"/>
      <c r="BT73" s="55"/>
      <c r="BU73" s="55"/>
      <c r="BV73" s="183" t="s">
        <v>11</v>
      </c>
      <c r="BW73" s="187">
        <v>4</v>
      </c>
      <c r="BX73" s="179">
        <f>BX13+BX23+BX33+BX43+BX53+BX63</f>
        <v>2097</v>
      </c>
      <c r="BY73" s="179">
        <f>BY13+BY23+BY33+BY43+BY53+BY63</f>
        <v>6704550</v>
      </c>
      <c r="BZ73" s="178">
        <f t="shared" si="268"/>
        <v>3197.2103004291844</v>
      </c>
      <c r="CA73" s="179">
        <f>CA13+CA23+CA33+CA43+CA53+CA63</f>
        <v>3540800</v>
      </c>
      <c r="CB73" s="179">
        <f t="shared" si="281"/>
        <v>1688.5073915116834</v>
      </c>
      <c r="CC73" s="179">
        <f>CC13+CC23+CC33+CC43+CC53+CC63</f>
        <v>186670</v>
      </c>
      <c r="CD73" s="179">
        <f>CD13+CD23+CD33+CD43+CD53+CD63</f>
        <v>11880</v>
      </c>
      <c r="CE73" s="119">
        <f t="shared" si="294"/>
        <v>10443900</v>
      </c>
      <c r="CF73" s="179" t="e">
        <f t="shared" si="294"/>
        <v>#DIV/0!</v>
      </c>
      <c r="CG73" s="179">
        <f>CG13+CG23+CG33+CG43+CG53+CG63</f>
        <v>0</v>
      </c>
      <c r="CH73" s="206" t="e">
        <f t="shared" si="282"/>
        <v>#DIV/0!</v>
      </c>
      <c r="CI73" s="1">
        <f>CI14+CI24+CI34+CI44+CI54+CI64</f>
        <v>31</v>
      </c>
      <c r="CJ73" s="329">
        <f>CJ13+CJ23+CJ33+CJ43+CJ53+CJ63</f>
        <v>84.3</v>
      </c>
      <c r="CK73" s="329">
        <f>CK13+CK23+CK33+CK43+CK53+CK63</f>
        <v>108.10000000000001</v>
      </c>
      <c r="CL73" s="359">
        <f t="shared" si="271"/>
        <v>11</v>
      </c>
      <c r="CM73" s="359">
        <f t="shared" si="271"/>
        <v>13</v>
      </c>
      <c r="CN73" s="359">
        <f t="shared" si="271"/>
        <v>12</v>
      </c>
      <c r="CO73" s="361">
        <f t="shared" si="284"/>
        <v>12</v>
      </c>
      <c r="CQ73" s="1477" t="s">
        <v>464</v>
      </c>
      <c r="CR73" s="1477"/>
      <c r="CS73" s="563">
        <v>0</v>
      </c>
      <c r="CT73" s="564"/>
      <c r="CU73" s="562">
        <f t="shared" si="285"/>
        <v>0</v>
      </c>
      <c r="CV73" s="1475"/>
      <c r="CW73" s="1">
        <f>CW14+CW24+CW34+CW44+CW54+CW64</f>
        <v>31</v>
      </c>
      <c r="CX73" s="329">
        <f>CX13+CX23+CX33+CX43+CX53+CX63</f>
        <v>101.69999999999999</v>
      </c>
      <c r="CY73" s="329">
        <f>CY13+CY23+CY33+CY43+CY53+CY63</f>
        <v>137.80000000000001</v>
      </c>
      <c r="CZ73" s="359">
        <f t="shared" si="287"/>
        <v>16</v>
      </c>
      <c r="DA73" s="359">
        <f t="shared" si="287"/>
        <v>18</v>
      </c>
      <c r="DB73" s="359">
        <f t="shared" si="287"/>
        <v>18</v>
      </c>
      <c r="DC73" s="361">
        <f t="shared" si="288"/>
        <v>17.333333333333332</v>
      </c>
      <c r="DE73" s="1477" t="s">
        <v>464</v>
      </c>
      <c r="DF73" s="1477"/>
      <c r="DG73" s="563">
        <v>0</v>
      </c>
      <c r="DH73" s="564"/>
      <c r="DI73" s="562">
        <f t="shared" si="289"/>
        <v>0</v>
      </c>
      <c r="DJ73" s="1475"/>
    </row>
    <row r="74" spans="1:114" s="42" customFormat="1" ht="31" customHeight="1" thickTop="1" thickBot="1">
      <c r="A74" s="79" t="s">
        <v>3</v>
      </c>
      <c r="B74" s="80">
        <f>SUM(B67:B73)</f>
        <v>0</v>
      </c>
      <c r="C74" s="81">
        <f>SUM(C67:C73)</f>
        <v>12016</v>
      </c>
      <c r="D74" s="82">
        <f t="shared" ref="D74:K74" si="295">SUM(D67:D73)</f>
        <v>6410</v>
      </c>
      <c r="E74" s="82">
        <f t="shared" si="295"/>
        <v>21153000</v>
      </c>
      <c r="F74" s="82">
        <f t="shared" si="295"/>
        <v>550</v>
      </c>
      <c r="G74" s="82">
        <f t="shared" si="295"/>
        <v>2090000</v>
      </c>
      <c r="H74" s="82">
        <f t="shared" si="295"/>
        <v>216</v>
      </c>
      <c r="I74" s="82">
        <f t="shared" si="295"/>
        <v>1036800</v>
      </c>
      <c r="J74" s="82">
        <f t="shared" si="295"/>
        <v>4840</v>
      </c>
      <c r="K74" s="82">
        <f t="shared" si="295"/>
        <v>9680000</v>
      </c>
      <c r="L74" s="87">
        <f>SUM(L67:L73)</f>
        <v>33959800</v>
      </c>
      <c r="M74" s="82">
        <f t="shared" si="259"/>
        <v>2826.2150466045273</v>
      </c>
      <c r="N74" s="86"/>
      <c r="O74" s="152">
        <f>SUM(O67:O73)</f>
        <v>4940</v>
      </c>
      <c r="P74" s="82">
        <f>SUM(P67:P73)</f>
        <v>0</v>
      </c>
      <c r="Q74" s="76" t="e">
        <f t="shared" si="274"/>
        <v>#DIV/0!</v>
      </c>
      <c r="R74" s="67"/>
      <c r="T74" s="109" t="s">
        <v>48</v>
      </c>
      <c r="U74" s="110">
        <f>C74/W74</f>
        <v>4005.3333333333335</v>
      </c>
      <c r="V74" s="111" t="s">
        <v>49</v>
      </c>
      <c r="W74" s="112">
        <f>W14+W24+W34+W44+W54+W64</f>
        <v>3</v>
      </c>
      <c r="X74" s="112"/>
      <c r="Y74" s="79" t="s">
        <v>3</v>
      </c>
      <c r="Z74" s="80">
        <f>SUM(Z67:Z73)</f>
        <v>0</v>
      </c>
      <c r="AA74" s="81">
        <f>SUM(AA67:AA73)</f>
        <v>12016</v>
      </c>
      <c r="AB74" s="82">
        <f t="shared" ref="AB74:AI74" si="296">SUM(AB67:AB73)</f>
        <v>6410</v>
      </c>
      <c r="AC74" s="82">
        <f t="shared" si="296"/>
        <v>10897000</v>
      </c>
      <c r="AD74" s="82">
        <f t="shared" si="296"/>
        <v>550</v>
      </c>
      <c r="AE74" s="82">
        <f t="shared" si="296"/>
        <v>1210000</v>
      </c>
      <c r="AF74" s="82">
        <f t="shared" si="296"/>
        <v>216</v>
      </c>
      <c r="AG74" s="82">
        <f t="shared" si="296"/>
        <v>475200</v>
      </c>
      <c r="AH74" s="82">
        <f t="shared" si="296"/>
        <v>4840</v>
      </c>
      <c r="AI74" s="82">
        <f t="shared" si="296"/>
        <v>6776000</v>
      </c>
      <c r="AJ74" s="87">
        <f>SUM(AJ67:AJ73)</f>
        <v>19358200</v>
      </c>
      <c r="AK74" s="82">
        <f t="shared" si="261"/>
        <v>1611.0352862849534</v>
      </c>
      <c r="AL74" s="86"/>
      <c r="AM74" s="82">
        <f>SUM(AM67:AM73)</f>
        <v>4940</v>
      </c>
      <c r="AN74" s="82">
        <f>SUM(AN67:AN73)</f>
        <v>0</v>
      </c>
      <c r="AO74" s="76" t="e">
        <f>(AJ74+BH74)/AN74</f>
        <v>#DIV/0!</v>
      </c>
      <c r="AP74" s="43"/>
      <c r="AR74" s="109" t="s">
        <v>48</v>
      </c>
      <c r="AS74" s="110">
        <f>AA74/AU74</f>
        <v>4005.3333333333335</v>
      </c>
      <c r="AT74" s="111" t="s">
        <v>49</v>
      </c>
      <c r="AU74" s="112">
        <v>3</v>
      </c>
      <c r="AV74" s="112"/>
      <c r="AW74" s="117" t="s">
        <v>3</v>
      </c>
      <c r="AX74" s="81">
        <f>SUM(AX67:AX73)</f>
        <v>0</v>
      </c>
      <c r="AY74" s="81">
        <f>SUM(AY67:AY73)</f>
        <v>12016</v>
      </c>
      <c r="AZ74" s="81">
        <f t="shared" ref="AZ74:BG74" si="297">SUM(AZ67:AZ73)</f>
        <v>84</v>
      </c>
      <c r="BA74" s="81">
        <f t="shared" si="297"/>
        <v>0</v>
      </c>
      <c r="BB74" s="81">
        <f t="shared" si="297"/>
        <v>120</v>
      </c>
      <c r="BC74" s="81">
        <f t="shared" si="297"/>
        <v>0</v>
      </c>
      <c r="BD74" s="81">
        <f t="shared" si="297"/>
        <v>60</v>
      </c>
      <c r="BE74" s="81">
        <f t="shared" si="297"/>
        <v>0</v>
      </c>
      <c r="BF74" s="81">
        <f t="shared" si="297"/>
        <v>0</v>
      </c>
      <c r="BG74" s="81">
        <f t="shared" si="297"/>
        <v>0</v>
      </c>
      <c r="BH74" s="81">
        <f>SUM(BH67:BH73)</f>
        <v>33959800</v>
      </c>
      <c r="BI74" s="81">
        <f>BH74/AY74</f>
        <v>2826.2150466045273</v>
      </c>
      <c r="BJ74" s="81">
        <f>SUM(BJ67:BJ73)</f>
        <v>19358200</v>
      </c>
      <c r="BK74" s="81">
        <f t="shared" si="279"/>
        <v>1611.0352862849534</v>
      </c>
      <c r="BL74" s="118">
        <f>SUM(BL67:BL73)</f>
        <v>53318000</v>
      </c>
      <c r="BM74" s="81">
        <f>BL74/AY74</f>
        <v>4437.2503328894809</v>
      </c>
      <c r="BN74" s="92"/>
      <c r="BO74" s="102" t="e">
        <f t="shared" si="280"/>
        <v>#DIV/0!</v>
      </c>
      <c r="BP74" s="43"/>
      <c r="BR74" s="63" t="s">
        <v>48</v>
      </c>
      <c r="BS74" s="103">
        <f>AY74/BU74</f>
        <v>4005.3333333333335</v>
      </c>
      <c r="BT74" s="62" t="s">
        <v>49</v>
      </c>
      <c r="BU74" s="42">
        <f>W74</f>
        <v>3</v>
      </c>
      <c r="BV74" s="188" t="s">
        <v>3</v>
      </c>
      <c r="BW74" s="189">
        <f>SUM(BW67:BW73)</f>
        <v>31</v>
      </c>
      <c r="BX74" s="81">
        <f>SUM(BX67:BX73)</f>
        <v>11438</v>
      </c>
      <c r="BY74" s="81">
        <f>SUM(BY67:BY73)</f>
        <v>33458800</v>
      </c>
      <c r="BZ74" s="81">
        <f t="shared" si="268"/>
        <v>2925.2316838608149</v>
      </c>
      <c r="CA74" s="81">
        <f>SUM(CA67:CA73)</f>
        <v>18130480</v>
      </c>
      <c r="CB74" s="81">
        <f>CA74/BX74</f>
        <v>1585.1092848400069</v>
      </c>
      <c r="CC74" s="81">
        <f>SUM(CC67:CC73)</f>
        <v>726000</v>
      </c>
      <c r="CD74" s="81">
        <f>SUM(CD67:CD73)</f>
        <v>59400</v>
      </c>
      <c r="CE74" s="81">
        <f>SUM(CE67:CE73)</f>
        <v>52374680</v>
      </c>
      <c r="CF74" s="81">
        <f>CE74/BX74</f>
        <v>4579.0068193740162</v>
      </c>
      <c r="CG74" s="207">
        <f>SUM(CG67:CG73)</f>
        <v>0</v>
      </c>
      <c r="CH74" s="102" t="e">
        <f>CE74/CG74</f>
        <v>#DIV/0!</v>
      </c>
      <c r="CJ74" s="325">
        <f>SUM(CJ67:CJ73)/CI73</f>
        <v>20.496774193548386</v>
      </c>
      <c r="CK74" s="330">
        <f>SUM(CK67:CK73)/CI73</f>
        <v>27.983870967741932</v>
      </c>
      <c r="CL74" s="547">
        <f>SUM(CL67:CL73)/CI73</f>
        <v>3.161290322580645</v>
      </c>
      <c r="CM74" s="547">
        <f>SUM(CM67:CM73)/CI73</f>
        <v>3.2580645161290325</v>
      </c>
      <c r="CN74" s="547">
        <f>SUM(CN67:CN73)/CI73</f>
        <v>3.161290322580645</v>
      </c>
      <c r="CO74" s="548">
        <f>SUM(CL74:CN74)/3</f>
        <v>3.1935483870967745</v>
      </c>
      <c r="CP74" s="60"/>
      <c r="CQ74" s="1486" t="s">
        <v>465</v>
      </c>
      <c r="CR74" s="1486"/>
      <c r="CS74" s="1486"/>
      <c r="CT74" s="564">
        <f>SUM(CT68:CT73)</f>
        <v>93</v>
      </c>
      <c r="CU74" s="564">
        <f>SUM(CU68:CU73)</f>
        <v>297</v>
      </c>
      <c r="CV74" s="567">
        <f>CV68+CV71</f>
        <v>1</v>
      </c>
      <c r="CX74" s="325">
        <f>SUM(CX67:CX73)/CW73</f>
        <v>20.958064516129035</v>
      </c>
      <c r="CY74" s="330">
        <f>SUM(CY67:CY73)/CW73</f>
        <v>27.780645161290316</v>
      </c>
      <c r="CZ74" s="547">
        <f>SUM(CZ67:CZ73)/CW73</f>
        <v>3.3548387096774195</v>
      </c>
      <c r="DA74" s="547">
        <f>SUM(DA67:DA73)/CW73</f>
        <v>3.6451612903225805</v>
      </c>
      <c r="DB74" s="547">
        <f>SUM(DB67:DB73)/CW73</f>
        <v>3.4193548387096775</v>
      </c>
      <c r="DC74" s="548">
        <f>SUM(CZ74:DB74)/3</f>
        <v>3.4731182795698925</v>
      </c>
      <c r="DD74" s="60"/>
      <c r="DE74" s="1486" t="s">
        <v>465</v>
      </c>
      <c r="DF74" s="1486"/>
      <c r="DG74" s="1486"/>
      <c r="DH74" s="564">
        <f>SUM(DH68:DH73)</f>
        <v>93</v>
      </c>
      <c r="DI74" s="564">
        <f>SUM(DI68:DI73)</f>
        <v>325</v>
      </c>
      <c r="DJ74" s="566">
        <f>DJ68+DJ71</f>
        <v>1</v>
      </c>
    </row>
    <row r="75" spans="1:114"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7"/>
      <c r="CP75" s="408"/>
      <c r="DD75" s="408"/>
    </row>
    <row r="76" spans="1:114"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row>
    <row r="77" spans="1:114"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14"/>
    </row>
    <row r="78" spans="1:114"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row>
    <row r="79" spans="1:114"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39"/>
    </row>
    <row r="80" spans="1:114"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40"/>
    </row>
    <row r="81" spans="1:113"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3"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3"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row>
    <row r="84" spans="1:113" s="11" customFormat="1" ht="32.25" hidden="1" customHeight="1">
      <c r="A84" s="1478"/>
      <c r="B84" s="1479"/>
      <c r="C84" s="28">
        <f t="shared" ref="C84:P84" si="298">C74-C80</f>
        <v>12016</v>
      </c>
      <c r="D84" s="28">
        <f t="shared" si="298"/>
        <v>6410</v>
      </c>
      <c r="E84" s="28"/>
      <c r="F84" s="28"/>
      <c r="G84" s="28">
        <f t="shared" si="298"/>
        <v>2090000</v>
      </c>
      <c r="H84" s="28"/>
      <c r="I84" s="28">
        <f t="shared" si="298"/>
        <v>1036800</v>
      </c>
      <c r="J84" s="28"/>
      <c r="K84" s="29">
        <f t="shared" si="298"/>
        <v>9680000</v>
      </c>
      <c r="L84" s="29"/>
      <c r="M84" s="29"/>
      <c r="N84" s="28">
        <f t="shared" si="298"/>
        <v>0</v>
      </c>
      <c r="O84" s="28"/>
      <c r="P84" s="28">
        <f t="shared" si="298"/>
        <v>0</v>
      </c>
      <c r="Q84" s="1"/>
      <c r="R84" s="1"/>
      <c r="T84" s="113"/>
      <c r="U84" s="113"/>
      <c r="V84" s="113"/>
      <c r="W84" s="113"/>
      <c r="X84" s="113"/>
      <c r="Y84" s="1478"/>
      <c r="Z84" s="1479"/>
      <c r="AA84" s="28">
        <f>AA74-AA80</f>
        <v>12016</v>
      </c>
      <c r="AB84" s="28">
        <f>AB74-AB80</f>
        <v>6410</v>
      </c>
      <c r="AC84" s="28"/>
      <c r="AD84" s="28"/>
      <c r="AE84" s="28">
        <f>AE74-AE80</f>
        <v>1210000</v>
      </c>
      <c r="AF84" s="28"/>
      <c r="AG84" s="28">
        <f>AG74-AG80</f>
        <v>475200</v>
      </c>
      <c r="AH84" s="28"/>
      <c r="AI84" s="29">
        <f>AI74-AI80</f>
        <v>6776000</v>
      </c>
      <c r="AJ84" s="29"/>
      <c r="AK84" s="29"/>
      <c r="AL84" s="28">
        <f>AL74-AL80</f>
        <v>0</v>
      </c>
      <c r="AM84" s="28"/>
      <c r="AN84" s="28">
        <f>AN74-AN80</f>
        <v>0</v>
      </c>
      <c r="AO84" s="1"/>
      <c r="AP84" s="1"/>
      <c r="AR84" s="113"/>
      <c r="AS84" s="113"/>
      <c r="AT84" s="113"/>
      <c r="AU84" s="113"/>
      <c r="AV84" s="113"/>
      <c r="AW84" s="1478"/>
      <c r="AX84" s="1479"/>
      <c r="AY84" s="28">
        <f>AY74-AY80</f>
        <v>12016</v>
      </c>
      <c r="AZ84" s="28">
        <f>AZ74-AZ80</f>
        <v>84</v>
      </c>
      <c r="BA84" s="28"/>
      <c r="BB84" s="28"/>
      <c r="BC84" s="28">
        <f>BC74-BC80</f>
        <v>0</v>
      </c>
      <c r="BD84" s="28"/>
      <c r="BE84" s="28">
        <f>BE74-BE80</f>
        <v>0</v>
      </c>
      <c r="BF84" s="28"/>
      <c r="BG84" s="29">
        <f>BG74-BG80</f>
        <v>0</v>
      </c>
      <c r="BH84" s="29"/>
      <c r="BI84" s="29"/>
      <c r="BJ84" s="28">
        <f>BJ74-BJ80</f>
        <v>19358200</v>
      </c>
      <c r="BK84" s="28"/>
      <c r="BL84" s="28">
        <f>BL74-BL80</f>
        <v>53318000</v>
      </c>
      <c r="BM84" s="97"/>
      <c r="BN84" s="97"/>
      <c r="BO84" s="1"/>
      <c r="BP84" s="1"/>
      <c r="BV84" s="1478"/>
      <c r="BW84" s="1479"/>
      <c r="BX84" s="28">
        <f>BX74-BX80</f>
        <v>11438</v>
      </c>
      <c r="BY84" s="29"/>
      <c r="BZ84" s="29"/>
      <c r="CA84" s="28" t="e">
        <f>CA74-CA80</f>
        <v>#REF!</v>
      </c>
      <c r="CB84" s="28"/>
      <c r="CC84" s="28"/>
      <c r="CD84" s="28"/>
      <c r="CE84" s="28" t="e">
        <f>CE74-CE80</f>
        <v>#REF!</v>
      </c>
      <c r="CF84" s="97"/>
      <c r="CG84" s="97"/>
      <c r="CH84" s="1"/>
      <c r="CP84" s="409"/>
      <c r="DD84" s="409"/>
    </row>
    <row r="85" spans="1:113" s="11" customFormat="1" ht="32.25" hidden="1" customHeight="1">
      <c r="A85" s="1478"/>
      <c r="B85" s="1479"/>
      <c r="C85" s="30" t="e">
        <f>C74/C80</f>
        <v>#DIV/0!</v>
      </c>
      <c r="D85" s="30" t="e">
        <f t="shared" ref="D85:P85" si="299">D74/D80</f>
        <v>#DIV/0!</v>
      </c>
      <c r="E85" s="30"/>
      <c r="F85" s="30"/>
      <c r="G85" s="30" t="e">
        <f t="shared" si="299"/>
        <v>#DIV/0!</v>
      </c>
      <c r="H85" s="30"/>
      <c r="I85" s="30" t="e">
        <f t="shared" si="299"/>
        <v>#DIV/0!</v>
      </c>
      <c r="J85" s="30"/>
      <c r="K85" s="30" t="e">
        <f t="shared" si="299"/>
        <v>#DIV/0!</v>
      </c>
      <c r="L85" s="30"/>
      <c r="M85" s="30"/>
      <c r="N85" s="30" t="e">
        <f t="shared" si="299"/>
        <v>#DIV/0!</v>
      </c>
      <c r="O85" s="30"/>
      <c r="P85" s="30" t="e">
        <f t="shared" si="299"/>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1"/>
      <c r="CP85" s="409"/>
      <c r="DD85" s="409"/>
    </row>
    <row r="86" spans="1:113"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P86" s="409"/>
      <c r="DD86" s="409"/>
    </row>
    <row r="87" spans="1:113"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1"/>
      <c r="CP87" s="409"/>
      <c r="DD87" s="409"/>
    </row>
    <row r="88" spans="1:113"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1"/>
      <c r="CP88" s="409"/>
      <c r="DD88" s="409"/>
    </row>
    <row r="89" spans="1:113"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P89" s="409"/>
      <c r="DD89" s="409"/>
    </row>
    <row r="90" spans="1:113"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1"/>
      <c r="CP90" s="409"/>
      <c r="DD90" s="409"/>
    </row>
    <row r="91" spans="1:113" s="11" customFormat="1" ht="30" hidden="1" customHeight="1">
      <c r="A91" s="1478"/>
      <c r="B91" s="1479"/>
      <c r="C91" s="22">
        <f>C74-C88</f>
        <v>12016</v>
      </c>
      <c r="D91" s="22">
        <f t="shared" ref="D91:P91" si="300">D74-D88</f>
        <v>6410</v>
      </c>
      <c r="E91" s="22"/>
      <c r="F91" s="22"/>
      <c r="G91" s="22">
        <f t="shared" si="300"/>
        <v>2090000</v>
      </c>
      <c r="H91" s="22"/>
      <c r="I91" s="22">
        <f t="shared" si="300"/>
        <v>1036800</v>
      </c>
      <c r="J91" s="22"/>
      <c r="K91" s="22">
        <f t="shared" si="300"/>
        <v>9680000</v>
      </c>
      <c r="L91" s="22"/>
      <c r="M91" s="22"/>
      <c r="N91" s="22">
        <f t="shared" si="300"/>
        <v>0</v>
      </c>
      <c r="O91" s="22"/>
      <c r="P91" s="22">
        <f t="shared" si="300"/>
        <v>0</v>
      </c>
      <c r="Q91" s="1"/>
      <c r="R91" s="1"/>
      <c r="T91" s="113"/>
      <c r="U91" s="113"/>
      <c r="V91" s="113"/>
      <c r="W91" s="113"/>
      <c r="X91" s="113"/>
      <c r="Y91" s="1478"/>
      <c r="Z91" s="1479"/>
      <c r="AA91" s="22">
        <f>AA74-AA88</f>
        <v>12016</v>
      </c>
      <c r="AB91" s="22">
        <f>AB74-AB88</f>
        <v>6410</v>
      </c>
      <c r="AC91" s="22"/>
      <c r="AD91" s="22"/>
      <c r="AE91" s="22">
        <f>AE74-AE88</f>
        <v>1210000</v>
      </c>
      <c r="AF91" s="22"/>
      <c r="AG91" s="22">
        <f>AG74-AG88</f>
        <v>475200</v>
      </c>
      <c r="AH91" s="22"/>
      <c r="AI91" s="22">
        <f>AI74-AI88</f>
        <v>6776000</v>
      </c>
      <c r="AJ91" s="22"/>
      <c r="AK91" s="22"/>
      <c r="AL91" s="22">
        <f>AL74-AL88</f>
        <v>0</v>
      </c>
      <c r="AM91" s="22"/>
      <c r="AN91" s="22">
        <f>AN74-AN88</f>
        <v>0</v>
      </c>
      <c r="AO91" s="1"/>
      <c r="AP91" s="1"/>
      <c r="AR91" s="113"/>
      <c r="AS91" s="113"/>
      <c r="AT91" s="113"/>
      <c r="AU91" s="113"/>
      <c r="AV91" s="113"/>
      <c r="AW91" s="1478"/>
      <c r="AX91" s="1479"/>
      <c r="AY91" s="22">
        <f>AY74-AY88</f>
        <v>12016</v>
      </c>
      <c r="AZ91" s="22">
        <f>AZ74-AZ88</f>
        <v>84</v>
      </c>
      <c r="BA91" s="22"/>
      <c r="BB91" s="22"/>
      <c r="BC91" s="22">
        <f>BC74-BC88</f>
        <v>0</v>
      </c>
      <c r="BD91" s="22"/>
      <c r="BE91" s="22">
        <f>BE74-BE88</f>
        <v>0</v>
      </c>
      <c r="BF91" s="22"/>
      <c r="BG91" s="22">
        <f>BG74-BG88</f>
        <v>0</v>
      </c>
      <c r="BH91" s="22"/>
      <c r="BI91" s="22"/>
      <c r="BJ91" s="22">
        <f>BJ74-BJ88</f>
        <v>19358200</v>
      </c>
      <c r="BK91" s="22"/>
      <c r="BL91" s="22">
        <f>BL74-BL88</f>
        <v>53318000</v>
      </c>
      <c r="BM91" s="100"/>
      <c r="BN91" s="100"/>
      <c r="BO91" s="1"/>
      <c r="BP91" s="1"/>
      <c r="BV91" s="1478"/>
      <c r="BW91" s="1479"/>
      <c r="BX91" s="22">
        <f>BX74-BX88</f>
        <v>11438</v>
      </c>
      <c r="BY91" s="22"/>
      <c r="BZ91" s="22"/>
      <c r="CA91" s="22">
        <f>CA74-CA88</f>
        <v>18130480</v>
      </c>
      <c r="CB91" s="22"/>
      <c r="CC91" s="22"/>
      <c r="CD91" s="22"/>
      <c r="CE91" s="22">
        <f>CE74-CE88</f>
        <v>52374680</v>
      </c>
      <c r="CF91" s="100"/>
      <c r="CG91" s="100"/>
      <c r="CH91" s="1"/>
      <c r="CP91" s="409"/>
      <c r="DD91" s="409"/>
    </row>
    <row r="92" spans="1:113" s="11" customFormat="1" ht="32" hidden="1" customHeight="1" thickTop="1">
      <c r="A92" s="1478"/>
      <c r="B92" s="1479"/>
      <c r="C92" s="64" t="e">
        <f>C74/C88</f>
        <v>#DIV/0!</v>
      </c>
      <c r="D92" s="64" t="e">
        <f t="shared" ref="D92:P92" si="301">D74/D88</f>
        <v>#DIV/0!</v>
      </c>
      <c r="E92" s="64"/>
      <c r="F92" s="64"/>
      <c r="G92" s="64" t="e">
        <f t="shared" si="301"/>
        <v>#DIV/0!</v>
      </c>
      <c r="H92" s="64"/>
      <c r="I92" s="64" t="e">
        <f t="shared" si="301"/>
        <v>#DIV/0!</v>
      </c>
      <c r="J92" s="64"/>
      <c r="K92" s="64" t="e">
        <f t="shared" si="301"/>
        <v>#DIV/0!</v>
      </c>
      <c r="L92" s="25"/>
      <c r="M92" s="25"/>
      <c r="N92" s="25" t="e">
        <f t="shared" si="301"/>
        <v>#DIV/0!</v>
      </c>
      <c r="O92" s="25"/>
      <c r="P92" s="25" t="e">
        <f t="shared" si="301"/>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17"/>
      <c r="CP92" s="409"/>
      <c r="DD92" s="409"/>
    </row>
    <row r="93" spans="1:113"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48470909.090909086</v>
      </c>
      <c r="BM93" s="1"/>
      <c r="BN93" s="1"/>
      <c r="BO93" s="1"/>
      <c r="BP93" s="1"/>
      <c r="BV93" s="83"/>
      <c r="BW93" s="83"/>
      <c r="BX93" s="83">
        <f>BX74/30</f>
        <v>381.26666666666665</v>
      </c>
      <c r="BY93" s="83"/>
      <c r="BZ93" s="195">
        <f>BZ74/1.1</f>
        <v>2659.301530782559</v>
      </c>
      <c r="CA93" s="1"/>
      <c r="CB93" s="195">
        <f>CB74/1.1</f>
        <v>1441.0084407636425</v>
      </c>
      <c r="CC93" s="203" t="s">
        <v>140</v>
      </c>
      <c r="CD93" s="203"/>
      <c r="CE93" s="195">
        <f>CE74/1.1</f>
        <v>47613345.454545453</v>
      </c>
      <c r="CF93" s="202" t="s">
        <v>139</v>
      </c>
      <c r="CG93" s="286">
        <f>CE93/BL93</f>
        <v>0.98230766345324283</v>
      </c>
      <c r="CH93" s="1491">
        <f>CE93-BL93</f>
        <v>-857563.63636363298</v>
      </c>
      <c r="CI93" s="1488"/>
      <c r="CJ93" s="1488"/>
      <c r="CK93" s="1488"/>
      <c r="CL93" s="1488"/>
      <c r="CO93" s="555">
        <f>CO74/DC74</f>
        <v>0.91950464396284837</v>
      </c>
      <c r="CP93" s="402"/>
      <c r="CR93" s="518" t="e">
        <f>CE93/DF93</f>
        <v>#DIV/0!</v>
      </c>
      <c r="CT93" s="1492">
        <f>CU74/CT74</f>
        <v>3.193548387096774</v>
      </c>
      <c r="CU93" s="1492"/>
      <c r="CX93" s="512"/>
      <c r="CY93" s="512"/>
      <c r="CZ93" s="512"/>
      <c r="DD93" s="409"/>
      <c r="DH93" s="1492">
        <f>DI74/DH74</f>
        <v>3.4946236559139785</v>
      </c>
      <c r="DI93" s="1492"/>
    </row>
    <row r="94" spans="1:113"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6">
        <f>BZ93+CB93</f>
        <v>4100.3099715462013</v>
      </c>
      <c r="CB94" s="1"/>
      <c r="CC94" s="1">
        <f>(CC74+CD74)/1.1</f>
        <v>714000</v>
      </c>
      <c r="CD94" s="1"/>
      <c r="CE94" s="1"/>
      <c r="CF94" s="1" t="s">
        <v>451</v>
      </c>
      <c r="CG94" s="238" t="s">
        <v>447</v>
      </c>
      <c r="CH94" s="1"/>
      <c r="CP94" s="402"/>
      <c r="DD94" s="409"/>
    </row>
    <row r="95" spans="1:113" ht="66" customHeight="1" thickTop="1" thickBot="1">
      <c r="A95" s="1489"/>
      <c r="B95" s="1489"/>
      <c r="C95" s="1489"/>
      <c r="D95" s="150">
        <f>D74/(D74+F74+H74+J74)</f>
        <v>0.5334553928095872</v>
      </c>
      <c r="E95" s="66">
        <f>E74/(E74+G74+I74+K74)</f>
        <v>0.62288352699368077</v>
      </c>
      <c r="F95" s="150">
        <f>F74/(D74+F74+H74+J74)</f>
        <v>4.5772303595206391E-2</v>
      </c>
      <c r="G95" s="66">
        <f>G74/(E74+G74+I74+K74)</f>
        <v>6.1543354201143707E-2</v>
      </c>
      <c r="H95" s="150">
        <f>H74/(D74+F74+H74+J74)</f>
        <v>1.7976031957390146E-2</v>
      </c>
      <c r="I95" s="66">
        <f>I74/(E74+G74+I74+K74)</f>
        <v>3.0530215136720475E-2</v>
      </c>
      <c r="J95" s="153">
        <f>J74/(D74+F74+H74+J74)</f>
        <v>0.40279627163781623</v>
      </c>
      <c r="K95" s="66">
        <f>K74/(E74+G74+I74+K74)</f>
        <v>0.28504290366845508</v>
      </c>
      <c r="L95" s="66">
        <f>D95+F95+H95+J95</f>
        <v>1</v>
      </c>
      <c r="M95" s="66">
        <f>E95+G95+I95+K95</f>
        <v>1</v>
      </c>
      <c r="N95" s="536">
        <v>13000</v>
      </c>
      <c r="O95" s="536">
        <v>2500</v>
      </c>
      <c r="P95" s="145">
        <f>L74/1.1</f>
        <v>30872545.454545453</v>
      </c>
      <c r="Q95" s="146">
        <f>N95*O95</f>
        <v>32500000</v>
      </c>
      <c r="Y95" s="1489"/>
      <c r="Z95" s="1489"/>
      <c r="AA95" s="1489"/>
      <c r="AB95" s="66">
        <f>AB74/(AB74+AD74+AF74+AH74)</f>
        <v>0.5334553928095872</v>
      </c>
      <c r="AC95" s="66">
        <f>AC74/(AC74+AE74+AG74+AI74)</f>
        <v>0.5629139072847682</v>
      </c>
      <c r="AD95" s="66">
        <f>AD74/(AB74+AD74+AF74+AH74)</f>
        <v>4.5772303595206391E-2</v>
      </c>
      <c r="AE95" s="66">
        <f>AE74/(AC74+AE74+AG74+AI74)</f>
        <v>6.2505811490737778E-2</v>
      </c>
      <c r="AF95" s="66">
        <f>AF74/(AB74+AD74+AF74+AH74)</f>
        <v>1.7976031957390146E-2</v>
      </c>
      <c r="AG95" s="66">
        <f>AG74/(AC74+AE74+AG74+AI74)</f>
        <v>2.4547736876362473E-2</v>
      </c>
      <c r="AH95" s="66">
        <f>AH74/(AB74+AD74+AF74+AH74)</f>
        <v>0.40279627163781623</v>
      </c>
      <c r="AI95" s="66">
        <f>AI74/(AC74+AE74+AG74+AI74)</f>
        <v>0.35003254434813152</v>
      </c>
      <c r="AJ95" s="66">
        <f>AB95+AD95+AF95+AH95</f>
        <v>1</v>
      </c>
      <c r="AK95" s="66">
        <f>AC95+AE95+AG95+AI95</f>
        <v>1</v>
      </c>
      <c r="AL95" s="1">
        <f>N95</f>
        <v>13000</v>
      </c>
      <c r="AM95" s="519">
        <v>1400</v>
      </c>
      <c r="AN95" s="145">
        <f>AJ74/1.1</f>
        <v>17598363.636363637</v>
      </c>
      <c r="AO95" s="146">
        <f>AL95*AM95</f>
        <v>18200000</v>
      </c>
      <c r="AX95" s="1"/>
      <c r="AZ95" s="72"/>
      <c r="BA95" s="72"/>
      <c r="BB95" s="72"/>
      <c r="BC95" s="72"/>
      <c r="BD95" s="72"/>
      <c r="BE95" s="72"/>
      <c r="BF95" s="72"/>
      <c r="BG95" s="72"/>
      <c r="BH95" s="72"/>
      <c r="BI95" s="72"/>
      <c r="BJ95" s="1494" t="s">
        <v>450</v>
      </c>
      <c r="BK95" s="1495"/>
      <c r="BL95" s="1495"/>
      <c r="BM95" s="539">
        <f>BL93/BO95</f>
        <v>0.93917669232530687</v>
      </c>
      <c r="BN95" s="537">
        <v>910000</v>
      </c>
      <c r="BO95" s="84">
        <f>Q95+AO95+BN95</f>
        <v>51610000</v>
      </c>
      <c r="BV95" s="354" t="s">
        <v>480</v>
      </c>
      <c r="BW95" s="1">
        <v>0</v>
      </c>
      <c r="BY95" s="72"/>
      <c r="BZ95" s="72"/>
      <c r="CA95" s="1494" t="s">
        <v>446</v>
      </c>
      <c r="CB95" s="1495"/>
      <c r="CC95" s="1495"/>
      <c r="CD95" s="1495"/>
      <c r="CE95" s="1495"/>
      <c r="CF95" s="540">
        <f>CE93/BO95</f>
        <v>0.9225604622078174</v>
      </c>
      <c r="CG95" s="541">
        <f>CC94/BN95</f>
        <v>0.7846153846153846</v>
      </c>
      <c r="CH95" s="554">
        <f>CE93-BO95</f>
        <v>-3996654.5454545468</v>
      </c>
      <c r="CP95" s="354"/>
    </row>
    <row r="96" spans="1:113" ht="17" thickTop="1"/>
    <row r="97" spans="1:108" ht="32" customHeight="1">
      <c r="CD97" s="1" t="s">
        <v>483</v>
      </c>
      <c r="CE97" s="603">
        <f>CE93-'2023.07実績'!CE93</f>
        <v>2756436.363636367</v>
      </c>
      <c r="CF97" s="604">
        <f>CE93/'2023.07実績'!CE93</f>
        <v>1.061449538532627</v>
      </c>
    </row>
    <row r="98" spans="1:108" s="31" customFormat="1" ht="34.25" customHeight="1">
      <c r="A98" s="41" t="s">
        <v>88</v>
      </c>
      <c r="B98" s="42"/>
      <c r="T98" s="105"/>
      <c r="U98" s="105"/>
      <c r="V98" s="105"/>
      <c r="W98" s="105"/>
      <c r="X98" s="105"/>
      <c r="Y98" s="41"/>
      <c r="Z98" s="42"/>
      <c r="AR98" s="105"/>
      <c r="AS98" s="105"/>
      <c r="AT98" s="105"/>
      <c r="AU98" s="105"/>
      <c r="AV98" s="105"/>
      <c r="AW98" s="41"/>
      <c r="AX98" s="42"/>
      <c r="CP98" s="363"/>
      <c r="DD98" s="363"/>
    </row>
    <row r="99" spans="1:108"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CE74-17800</f>
        <v>52356880</v>
      </c>
      <c r="CP99" s="410"/>
      <c r="DD99" s="410"/>
    </row>
    <row r="100" spans="1:108"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c r="CE100" s="1">
        <f>CE99/1.1</f>
        <v>47597163.636363633</v>
      </c>
      <c r="CH100" s="574">
        <f>BO95-CE93</f>
        <v>3996654.5454545468</v>
      </c>
    </row>
    <row r="101" spans="1:108" ht="73" customHeight="1">
      <c r="A101" s="1497" t="s">
        <v>93</v>
      </c>
      <c r="B101" s="1497"/>
      <c r="C101" s="1497"/>
      <c r="D101" s="1497"/>
      <c r="E101" s="1502" t="s">
        <v>101</v>
      </c>
      <c r="F101" s="1502"/>
      <c r="G101" s="1502"/>
      <c r="H101" s="1502"/>
      <c r="I101" s="1499">
        <v>280</v>
      </c>
      <c r="J101" s="1499"/>
      <c r="K101" s="1500">
        <f t="shared" ref="K101:K106" si="302">I101*Y101</f>
        <v>1540000</v>
      </c>
      <c r="L101" s="1500"/>
      <c r="M101" s="1499">
        <v>170</v>
      </c>
      <c r="N101" s="1499"/>
      <c r="O101" s="143">
        <v>4</v>
      </c>
      <c r="P101" s="1501">
        <f t="shared" ref="P101:P106" si="303">K101*O101</f>
        <v>6160000</v>
      </c>
      <c r="Q101" s="1501"/>
      <c r="R101" s="131"/>
      <c r="S101" s="131"/>
      <c r="T101" s="1497">
        <f t="shared" ref="T101:T106" si="304">M101*O101</f>
        <v>680</v>
      </c>
      <c r="U101" s="1497"/>
      <c r="V101" s="1497"/>
      <c r="W101" s="1497"/>
      <c r="Y101" s="11">
        <v>5500</v>
      </c>
      <c r="AA101" s="1">
        <v>6</v>
      </c>
      <c r="AB101" s="16">
        <v>5545880</v>
      </c>
      <c r="AC101" s="145">
        <v>17338000</v>
      </c>
      <c r="CH101" s="145" t="e">
        <f>CH100/BW95</f>
        <v>#DIV/0!</v>
      </c>
    </row>
    <row r="102" spans="1:108" ht="73" customHeight="1">
      <c r="A102" s="1497" t="s">
        <v>94</v>
      </c>
      <c r="B102" s="1497"/>
      <c r="C102" s="1497"/>
      <c r="D102" s="1497"/>
      <c r="E102" s="1502" t="s">
        <v>103</v>
      </c>
      <c r="F102" s="1502"/>
      <c r="G102" s="1502"/>
      <c r="H102" s="1502"/>
      <c r="I102" s="1499">
        <v>220</v>
      </c>
      <c r="J102" s="1499"/>
      <c r="K102" s="1500">
        <f t="shared" si="302"/>
        <v>1210000</v>
      </c>
      <c r="L102" s="1500"/>
      <c r="M102" s="1499">
        <v>160</v>
      </c>
      <c r="N102" s="1499"/>
      <c r="O102" s="143">
        <v>4</v>
      </c>
      <c r="P102" s="1501">
        <f t="shared" si="303"/>
        <v>4840000</v>
      </c>
      <c r="Q102" s="1501"/>
      <c r="R102" s="131"/>
      <c r="S102" s="131"/>
      <c r="T102" s="1497">
        <f t="shared" si="304"/>
        <v>640</v>
      </c>
      <c r="U102" s="1497"/>
      <c r="V102" s="1497"/>
      <c r="W102" s="1497"/>
      <c r="Y102" s="11">
        <v>5500</v>
      </c>
      <c r="AA102" s="1">
        <v>7</v>
      </c>
      <c r="AB102" s="16">
        <f>Q95</f>
        <v>32500000</v>
      </c>
      <c r="AC102" s="145">
        <v>35016000</v>
      </c>
    </row>
    <row r="103" spans="1:108" ht="73" customHeight="1">
      <c r="A103" s="1497" t="s">
        <v>96</v>
      </c>
      <c r="B103" s="1497"/>
      <c r="C103" s="1497"/>
      <c r="D103" s="1497"/>
      <c r="E103" s="1502" t="s">
        <v>104</v>
      </c>
      <c r="F103" s="1502"/>
      <c r="G103" s="1502"/>
      <c r="H103" s="1502"/>
      <c r="I103" s="1499">
        <v>180</v>
      </c>
      <c r="J103" s="1499"/>
      <c r="K103" s="1500">
        <f t="shared" si="302"/>
        <v>990000</v>
      </c>
      <c r="L103" s="1500"/>
      <c r="M103" s="1499">
        <v>150</v>
      </c>
      <c r="N103" s="1499"/>
      <c r="O103" s="143">
        <v>18</v>
      </c>
      <c r="P103" s="1501">
        <f t="shared" si="303"/>
        <v>17820000</v>
      </c>
      <c r="Q103" s="1501"/>
      <c r="R103" s="131"/>
      <c r="S103" s="131"/>
      <c r="T103" s="1497">
        <f t="shared" si="304"/>
        <v>2700</v>
      </c>
      <c r="U103" s="1497"/>
      <c r="V103" s="1497"/>
      <c r="W103" s="1497"/>
      <c r="Y103" s="11">
        <v>5500</v>
      </c>
      <c r="AA103" s="1">
        <v>8</v>
      </c>
      <c r="AC103" s="145"/>
    </row>
    <row r="104" spans="1:108" ht="73" customHeight="1">
      <c r="A104" s="1497" t="s">
        <v>97</v>
      </c>
      <c r="B104" s="1497"/>
      <c r="C104" s="1497"/>
      <c r="D104" s="1497"/>
      <c r="E104" s="1502" t="s">
        <v>105</v>
      </c>
      <c r="F104" s="1502"/>
      <c r="G104" s="1502"/>
      <c r="H104" s="1502"/>
      <c r="I104" s="1499">
        <v>130</v>
      </c>
      <c r="J104" s="1499"/>
      <c r="K104" s="1500">
        <f t="shared" si="302"/>
        <v>715000</v>
      </c>
      <c r="L104" s="1500"/>
      <c r="M104" s="1499">
        <v>140</v>
      </c>
      <c r="N104" s="1499"/>
      <c r="O104" s="143"/>
      <c r="P104" s="1501">
        <f t="shared" si="303"/>
        <v>0</v>
      </c>
      <c r="Q104" s="1501"/>
      <c r="R104" s="131"/>
      <c r="S104" s="131"/>
      <c r="T104" s="1497">
        <f t="shared" si="304"/>
        <v>0</v>
      </c>
      <c r="U104" s="1497"/>
      <c r="V104" s="1497"/>
      <c r="W104" s="1497"/>
      <c r="Y104" s="11">
        <v>5500</v>
      </c>
      <c r="AA104" s="1">
        <v>9</v>
      </c>
      <c r="AC104" s="145"/>
    </row>
    <row r="105" spans="1:108" ht="73" customHeight="1">
      <c r="A105" s="1497" t="s">
        <v>83</v>
      </c>
      <c r="B105" s="1497"/>
      <c r="C105" s="1497"/>
      <c r="D105" s="1497"/>
      <c r="E105" s="1502" t="s">
        <v>106</v>
      </c>
      <c r="F105" s="1502"/>
      <c r="G105" s="1502"/>
      <c r="H105" s="1502"/>
      <c r="I105" s="1499">
        <v>100</v>
      </c>
      <c r="J105" s="1499"/>
      <c r="K105" s="1500">
        <f t="shared" si="302"/>
        <v>550000</v>
      </c>
      <c r="L105" s="1500"/>
      <c r="M105" s="1499">
        <v>120</v>
      </c>
      <c r="N105" s="1499"/>
      <c r="O105" s="143"/>
      <c r="P105" s="1501">
        <f t="shared" si="303"/>
        <v>0</v>
      </c>
      <c r="Q105" s="1501"/>
      <c r="R105" s="131"/>
      <c r="S105" s="131"/>
      <c r="T105" s="1497">
        <f t="shared" si="304"/>
        <v>0</v>
      </c>
      <c r="U105" s="1497"/>
      <c r="V105" s="1497"/>
      <c r="W105" s="1497"/>
      <c r="Y105" s="11">
        <v>5500</v>
      </c>
    </row>
    <row r="106" spans="1:108" ht="73" customHeight="1" thickBot="1">
      <c r="A106" s="1497" t="s">
        <v>85</v>
      </c>
      <c r="B106" s="1497"/>
      <c r="C106" s="1497"/>
      <c r="D106" s="1497"/>
      <c r="E106" s="1502" t="s">
        <v>107</v>
      </c>
      <c r="F106" s="1502"/>
      <c r="G106" s="1502"/>
      <c r="H106" s="1502"/>
      <c r="I106" s="1499">
        <v>60</v>
      </c>
      <c r="J106" s="1499"/>
      <c r="K106" s="1500">
        <f t="shared" si="302"/>
        <v>330000</v>
      </c>
      <c r="L106" s="1500"/>
      <c r="M106" s="1499">
        <v>95</v>
      </c>
      <c r="N106" s="1499"/>
      <c r="O106" s="143"/>
      <c r="P106" s="1501">
        <f t="shared" si="303"/>
        <v>0</v>
      </c>
      <c r="Q106" s="1501"/>
      <c r="R106" s="131"/>
      <c r="S106" s="131"/>
      <c r="T106" s="1497">
        <f t="shared" si="304"/>
        <v>0</v>
      </c>
      <c r="U106" s="1497"/>
      <c r="V106" s="1497"/>
      <c r="W106" s="1497"/>
      <c r="Y106" s="11">
        <v>5500</v>
      </c>
    </row>
    <row r="107" spans="1:108"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108" ht="73" customHeight="1" thickBot="1">
      <c r="A108" s="1488"/>
      <c r="B108" s="1488"/>
      <c r="C108" s="1488"/>
      <c r="D108" s="1488"/>
      <c r="E108" s="1488"/>
      <c r="F108" s="1488"/>
      <c r="G108" s="1488"/>
      <c r="H108" s="1488"/>
      <c r="I108" s="1488"/>
      <c r="J108" s="1488"/>
      <c r="K108" s="1488"/>
      <c r="L108" s="1488"/>
      <c r="M108" s="1488"/>
      <c r="N108" s="1488"/>
      <c r="O108" s="46"/>
      <c r="P108" s="1507">
        <f>Q95/P107</f>
        <v>0.85763293310463118</v>
      </c>
      <c r="Q108" s="1507"/>
      <c r="T108" s="1395"/>
      <c r="U108" s="1395"/>
      <c r="V108" s="1395"/>
      <c r="W108" s="1395"/>
      <c r="Y108" s="1508" t="s">
        <v>109</v>
      </c>
      <c r="Z108" s="1509"/>
      <c r="AA108" s="1510"/>
    </row>
    <row r="109" spans="1:108" ht="32" customHeight="1" thickTop="1"/>
    <row r="110" spans="1:108" ht="32" customHeight="1"/>
    <row r="111" spans="1:108" ht="32" customHeight="1"/>
    <row r="112" spans="1:108" ht="32" customHeight="1"/>
    <row r="113" ht="32" customHeight="1"/>
  </sheetData>
  <mergeCells count="237">
    <mergeCell ref="DH93:DI93"/>
    <mergeCell ref="CT93:CU93"/>
    <mergeCell ref="AL93:AO93"/>
    <mergeCell ref="CH93:CL93"/>
    <mergeCell ref="BV3:CF3"/>
    <mergeCell ref="BV4:BW4"/>
    <mergeCell ref="BV5:CH5"/>
    <mergeCell ref="BV14:BW14"/>
    <mergeCell ref="BV15:CH15"/>
    <mergeCell ref="BV24:BW24"/>
    <mergeCell ref="BV25:CH25"/>
    <mergeCell ref="BV34:BW34"/>
    <mergeCell ref="BV35:CH35"/>
    <mergeCell ref="BV44:BW44"/>
    <mergeCell ref="BV45:CH45"/>
    <mergeCell ref="BV54:BW54"/>
    <mergeCell ref="BV55:CH55"/>
    <mergeCell ref="BV64:BW64"/>
    <mergeCell ref="BV65:CH65"/>
    <mergeCell ref="BV77:BW92"/>
    <mergeCell ref="BY77:CE77"/>
    <mergeCell ref="BX78:CE78"/>
    <mergeCell ref="CJ4:CO4"/>
    <mergeCell ref="CJ65:CO65"/>
    <mergeCell ref="CA95:CE95"/>
    <mergeCell ref="A2:B2"/>
    <mergeCell ref="Y2:Z2"/>
    <mergeCell ref="AW2:AX2"/>
    <mergeCell ref="A3:B3"/>
    <mergeCell ref="C3:D3"/>
    <mergeCell ref="E3:Q3"/>
    <mergeCell ref="T3:W3"/>
    <mergeCell ref="Y3:Z3"/>
    <mergeCell ref="AA3:AB3"/>
    <mergeCell ref="AC3:AO3"/>
    <mergeCell ref="AW3:BM3"/>
    <mergeCell ref="A4:B4"/>
    <mergeCell ref="E4:K4"/>
    <mergeCell ref="L4:M4"/>
    <mergeCell ref="O4:Q4"/>
    <mergeCell ref="Y4:Z4"/>
    <mergeCell ref="AC4:AI4"/>
    <mergeCell ref="AJ4:AK4"/>
    <mergeCell ref="AM4:AO4"/>
    <mergeCell ref="AW4:AX4"/>
    <mergeCell ref="A15:Q15"/>
    <mergeCell ref="CB4:CD4"/>
    <mergeCell ref="Y15:AO15"/>
    <mergeCell ref="AW15:BO15"/>
    <mergeCell ref="A24:B24"/>
    <mergeCell ref="Y24:Z24"/>
    <mergeCell ref="AW24:AX24"/>
    <mergeCell ref="A5:Q5"/>
    <mergeCell ref="T5:W5"/>
    <mergeCell ref="Y5:AO5"/>
    <mergeCell ref="AW5:BO5"/>
    <mergeCell ref="A14:B14"/>
    <mergeCell ref="Y14:Z14"/>
    <mergeCell ref="AW14:AX14"/>
    <mergeCell ref="A35:Q35"/>
    <mergeCell ref="Y35:AO35"/>
    <mergeCell ref="AW35:BO35"/>
    <mergeCell ref="A44:B44"/>
    <mergeCell ref="Y44:Z44"/>
    <mergeCell ref="AW44:AX44"/>
    <mergeCell ref="A25:Q25"/>
    <mergeCell ref="Y25:AO25"/>
    <mergeCell ref="AW25:BO25"/>
    <mergeCell ref="A34:B34"/>
    <mergeCell ref="Y34:Z34"/>
    <mergeCell ref="AW34:AX34"/>
    <mergeCell ref="A45:Q45"/>
    <mergeCell ref="Y45:AO45"/>
    <mergeCell ref="AW45:BO45"/>
    <mergeCell ref="A54:B54"/>
    <mergeCell ref="Y54:Z54"/>
    <mergeCell ref="AW54:AX54"/>
    <mergeCell ref="A65:Q65"/>
    <mergeCell ref="Y65:AO65"/>
    <mergeCell ref="AW65:BO65"/>
    <mergeCell ref="AB93:AC93"/>
    <mergeCell ref="AD93:AE93"/>
    <mergeCell ref="AF93:AG93"/>
    <mergeCell ref="A93:C95"/>
    <mergeCell ref="D93:E93"/>
    <mergeCell ref="F93:G93"/>
    <mergeCell ref="A55:Q55"/>
    <mergeCell ref="Y55:AO55"/>
    <mergeCell ref="AW55:BO55"/>
    <mergeCell ref="A64:B64"/>
    <mergeCell ref="Y64:Z64"/>
    <mergeCell ref="AW64:AX64"/>
    <mergeCell ref="A77:B92"/>
    <mergeCell ref="C77:D77"/>
    <mergeCell ref="G77:P77"/>
    <mergeCell ref="Y77:Z92"/>
    <mergeCell ref="AA77:AB77"/>
    <mergeCell ref="AE77:AN77"/>
    <mergeCell ref="AW77:AX92"/>
    <mergeCell ref="AY77:AZ77"/>
    <mergeCell ref="BC77:BL77"/>
    <mergeCell ref="C78:P78"/>
    <mergeCell ref="AA78:AN78"/>
    <mergeCell ref="AY78:BL78"/>
    <mergeCell ref="A100:D100"/>
    <mergeCell ref="E100:H100"/>
    <mergeCell ref="I100:J100"/>
    <mergeCell ref="K100:L100"/>
    <mergeCell ref="M100:N100"/>
    <mergeCell ref="P100:Q100"/>
    <mergeCell ref="BH93:BI93"/>
    <mergeCell ref="BJ95:BL95"/>
    <mergeCell ref="A99:D99"/>
    <mergeCell ref="E99:H99"/>
    <mergeCell ref="I99:J99"/>
    <mergeCell ref="K99:L99"/>
    <mergeCell ref="M99:N99"/>
    <mergeCell ref="P99:Q99"/>
    <mergeCell ref="T99:W99"/>
    <mergeCell ref="AH93:AI93"/>
    <mergeCell ref="AJ93:AK93"/>
    <mergeCell ref="AZ93:BA93"/>
    <mergeCell ref="BB93:BC93"/>
    <mergeCell ref="BD93:BE93"/>
    <mergeCell ref="BF93:BG93"/>
    <mergeCell ref="L93:M93"/>
    <mergeCell ref="N93:Q93"/>
    <mergeCell ref="Y93:AA95"/>
    <mergeCell ref="T102:W102"/>
    <mergeCell ref="A103:D103"/>
    <mergeCell ref="E103:H103"/>
    <mergeCell ref="I103:J103"/>
    <mergeCell ref="K103:L103"/>
    <mergeCell ref="M103:N103"/>
    <mergeCell ref="P103:Q103"/>
    <mergeCell ref="T103:W103"/>
    <mergeCell ref="H93:I93"/>
    <mergeCell ref="J93:K93"/>
    <mergeCell ref="T100:W100"/>
    <mergeCell ref="A101:D101"/>
    <mergeCell ref="E101:H101"/>
    <mergeCell ref="I101:J101"/>
    <mergeCell ref="K101:L101"/>
    <mergeCell ref="M101:N101"/>
    <mergeCell ref="P101:Q101"/>
    <mergeCell ref="T101:W101"/>
    <mergeCell ref="A102:D102"/>
    <mergeCell ref="E102:H102"/>
    <mergeCell ref="I102:J102"/>
    <mergeCell ref="K102:L102"/>
    <mergeCell ref="M102:N102"/>
    <mergeCell ref="P102:Q102"/>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T104:W104"/>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Y107:AA107"/>
    <mergeCell ref="A108:D108"/>
    <mergeCell ref="E108:H108"/>
    <mergeCell ref="I108:J108"/>
    <mergeCell ref="K108:L108"/>
    <mergeCell ref="M108:N108"/>
    <mergeCell ref="P108:Q108"/>
    <mergeCell ref="T108:W108"/>
    <mergeCell ref="Y108:AA108"/>
    <mergeCell ref="CQ14:CU14"/>
    <mergeCell ref="CQ24:CU24"/>
    <mergeCell ref="CQ34:CU34"/>
    <mergeCell ref="CQ44:CU44"/>
    <mergeCell ref="CQ54:CU54"/>
    <mergeCell ref="CQ64:CU64"/>
    <mergeCell ref="CJ5:CO5"/>
    <mergeCell ref="CJ15:CO15"/>
    <mergeCell ref="CJ25:CO25"/>
    <mergeCell ref="CJ35:CO35"/>
    <mergeCell ref="CJ45:CO45"/>
    <mergeCell ref="CJ55:CO55"/>
    <mergeCell ref="CX45:DC45"/>
    <mergeCell ref="DE54:DI54"/>
    <mergeCell ref="CX55:DC55"/>
    <mergeCell ref="DE64:DI64"/>
    <mergeCell ref="CX65:DC65"/>
    <mergeCell ref="CX4:DC4"/>
    <mergeCell ref="CX5:DC5"/>
    <mergeCell ref="DE14:DI14"/>
    <mergeCell ref="CX15:DC15"/>
    <mergeCell ref="DE24:DI24"/>
    <mergeCell ref="CX25:DC25"/>
    <mergeCell ref="DE34:DI34"/>
    <mergeCell ref="CX35:DC35"/>
    <mergeCell ref="DE44:DI44"/>
    <mergeCell ref="CQ74:CS74"/>
    <mergeCell ref="DE66:DJ66"/>
    <mergeCell ref="DE67:DF67"/>
    <mergeCell ref="DE68:DF68"/>
    <mergeCell ref="DJ68:DJ70"/>
    <mergeCell ref="DE69:DF69"/>
    <mergeCell ref="DE70:DF70"/>
    <mergeCell ref="DE71:DF71"/>
    <mergeCell ref="DJ71:DJ73"/>
    <mergeCell ref="DE72:DF72"/>
    <mergeCell ref="DE73:DF73"/>
    <mergeCell ref="DE74:DG74"/>
    <mergeCell ref="CQ66:CV66"/>
    <mergeCell ref="CQ67:CR67"/>
    <mergeCell ref="CQ68:CR68"/>
    <mergeCell ref="CV68:CV70"/>
    <mergeCell ref="CQ69:CR69"/>
    <mergeCell ref="CQ70:CR70"/>
    <mergeCell ref="CQ71:CR71"/>
    <mergeCell ref="CV71:CV73"/>
    <mergeCell ref="CQ72:CR72"/>
    <mergeCell ref="CQ73:CR73"/>
  </mergeCells>
  <phoneticPr fontId="1"/>
  <pageMargins left="0.7" right="0.7" top="0.75" bottom="0.75" header="0.3" footer="0.3"/>
  <pageSetup paperSize="8" scale="14"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783E-6D4C-B644-A108-0519774A3262}">
  <sheetPr>
    <tabColor rgb="FFFFC000"/>
  </sheetPr>
  <dimension ref="A1:CV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8" width="12.5" style="1" customWidth="1"/>
    <col min="39" max="39" width="9.83203125" style="1" hidden="1" customWidth="1"/>
    <col min="40" max="40" width="12.5" style="1" hidden="1" customWidth="1"/>
    <col min="41" max="41" width="26.5"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73" width="1.33203125" style="1" customWidth="1"/>
    <col min="74" max="74" width="15.5" style="1" customWidth="1"/>
    <col min="75" max="75" width="7.1640625" style="1" customWidth="1"/>
    <col min="76" max="76" width="16" style="1" customWidth="1"/>
    <col min="77" max="77" width="21" style="1" customWidth="1"/>
    <col min="78" max="78" width="16" style="1" customWidth="1"/>
    <col min="79" max="79" width="23.1640625" style="1" customWidth="1"/>
    <col min="80" max="82" width="16" style="1" customWidth="1"/>
    <col min="83" max="83" width="26.33203125" style="1" customWidth="1"/>
    <col min="84" max="86" width="16" style="1" customWidth="1"/>
    <col min="87" max="87" width="5.1640625" style="1" customWidth="1"/>
    <col min="88" max="88" width="12.1640625" style="1" bestFit="1" customWidth="1"/>
    <col min="89" max="89" width="10.33203125" style="1" bestFit="1" customWidth="1"/>
    <col min="90" max="93" width="10.33203125" style="1" customWidth="1"/>
    <col min="94" max="94" width="6" style="46" customWidth="1"/>
    <col min="95" max="95" width="9" style="1"/>
    <col min="96" max="96" width="19.5" style="1" customWidth="1"/>
    <col min="97" max="16384" width="9" style="1"/>
  </cols>
  <sheetData>
    <row r="1" spans="1:100" s="31" customFormat="1" ht="64" customHeight="1">
      <c r="A1" s="144" t="s">
        <v>66</v>
      </c>
      <c r="B1" s="42"/>
      <c r="T1" s="105"/>
      <c r="U1" s="105"/>
      <c r="V1" s="105"/>
      <c r="W1" s="105"/>
      <c r="X1" s="105"/>
      <c r="Y1" s="41"/>
      <c r="Z1" s="42"/>
      <c r="AR1" s="105"/>
      <c r="AS1" s="105"/>
      <c r="AT1" s="105"/>
      <c r="AU1" s="105"/>
      <c r="AV1" s="105"/>
      <c r="AW1" s="41"/>
      <c r="AX1" s="42"/>
      <c r="CP1" s="363"/>
    </row>
    <row r="2" spans="1:100" s="31" customFormat="1" ht="34.25" customHeight="1" thickBot="1">
      <c r="A2" s="1385" t="s">
        <v>114</v>
      </c>
      <c r="B2" s="1386"/>
      <c r="C2" s="132" t="s">
        <v>4</v>
      </c>
      <c r="D2" s="133"/>
      <c r="E2" s="133"/>
      <c r="F2" s="133">
        <v>31</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31</v>
      </c>
      <c r="BK2" s="33"/>
      <c r="BL2" s="32" t="s">
        <v>51</v>
      </c>
      <c r="BM2" s="32"/>
      <c r="BN2" s="32"/>
      <c r="BO2" s="31">
        <v>240</v>
      </c>
      <c r="CE2" s="201">
        <f>CE14+CE24+CE34+CE44+CE54+CE64</f>
        <v>48885000</v>
      </c>
      <c r="CH2" s="31">
        <v>31</v>
      </c>
      <c r="CP2" s="363"/>
    </row>
    <row r="3" spans="1:100"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430</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136</v>
      </c>
      <c r="BW3" s="1399"/>
      <c r="BX3" s="1399"/>
      <c r="BY3" s="1399"/>
      <c r="BZ3" s="1399"/>
      <c r="CA3" s="1399"/>
      <c r="CB3" s="1399"/>
      <c r="CC3" s="1399"/>
      <c r="CD3" s="1399"/>
      <c r="CE3" s="1399"/>
      <c r="CF3" s="1399"/>
      <c r="CG3" s="120" t="s">
        <v>86</v>
      </c>
      <c r="CH3" s="121" t="s">
        <v>35</v>
      </c>
    </row>
    <row r="4" spans="1:100" s="46" customFormat="1" ht="53" customHeight="1">
      <c r="A4" s="1403" t="s">
        <v>58</v>
      </c>
      <c r="B4" s="1404"/>
      <c r="C4" s="115" t="s">
        <v>59</v>
      </c>
      <c r="D4" s="115">
        <v>6800</v>
      </c>
      <c r="E4" s="1405" t="s">
        <v>60</v>
      </c>
      <c r="F4" s="1406"/>
      <c r="G4" s="1406"/>
      <c r="H4" s="1406"/>
      <c r="I4" s="1406"/>
      <c r="J4" s="1406"/>
      <c r="K4" s="1407"/>
      <c r="L4" s="1408">
        <v>3000</v>
      </c>
      <c r="M4" s="1408"/>
      <c r="N4" s="116" t="s">
        <v>35</v>
      </c>
      <c r="O4" s="1409">
        <f>D4*L4</f>
        <v>20400000</v>
      </c>
      <c r="P4" s="1409"/>
      <c r="Q4" s="1410"/>
      <c r="R4" s="69"/>
      <c r="T4" s="106"/>
      <c r="U4" s="106"/>
      <c r="V4" s="106"/>
      <c r="W4" s="106"/>
      <c r="X4" s="106"/>
      <c r="Y4" s="1403" t="s">
        <v>58</v>
      </c>
      <c r="Z4" s="1404"/>
      <c r="AA4" s="115" t="s">
        <v>59</v>
      </c>
      <c r="AB4" s="115">
        <f>D4</f>
        <v>6800</v>
      </c>
      <c r="AC4" s="1405" t="s">
        <v>61</v>
      </c>
      <c r="AD4" s="1406"/>
      <c r="AE4" s="1406"/>
      <c r="AF4" s="1406"/>
      <c r="AG4" s="1406"/>
      <c r="AH4" s="1406"/>
      <c r="AI4" s="1407"/>
      <c r="AJ4" s="1408">
        <v>2000</v>
      </c>
      <c r="AK4" s="1408"/>
      <c r="AL4" s="104" t="s">
        <v>35</v>
      </c>
      <c r="AM4" s="1421">
        <f>AB4*AJ4</f>
        <v>13600000</v>
      </c>
      <c r="AN4" s="1421"/>
      <c r="AO4" s="1422"/>
      <c r="AP4" s="69"/>
      <c r="AR4" s="106"/>
      <c r="AS4" s="106"/>
      <c r="AT4" s="106"/>
      <c r="AU4" s="106"/>
      <c r="AV4" s="106"/>
      <c r="AW4" s="1423" t="s">
        <v>58</v>
      </c>
      <c r="AX4" s="1424"/>
      <c r="AY4" s="122" t="s">
        <v>59</v>
      </c>
      <c r="AZ4" s="122"/>
      <c r="BA4" s="122"/>
      <c r="BB4" s="122"/>
      <c r="BC4" s="122"/>
      <c r="BD4" s="122"/>
      <c r="BE4" s="122"/>
      <c r="BF4" s="122"/>
      <c r="BG4" s="122"/>
      <c r="BH4" s="123">
        <v>6800</v>
      </c>
      <c r="BI4" s="124" t="s">
        <v>62</v>
      </c>
      <c r="BJ4" s="125">
        <v>5000</v>
      </c>
      <c r="BK4" s="124" t="s">
        <v>35</v>
      </c>
      <c r="BL4" s="125">
        <f>O4+AM4</f>
        <v>34000000</v>
      </c>
      <c r="BM4" s="124" t="s">
        <v>87</v>
      </c>
      <c r="BN4" s="126">
        <f>BH4/BJ2</f>
        <v>219.35483870967741</v>
      </c>
      <c r="BO4" s="127">
        <f>BL4/BJ2</f>
        <v>1096774.1935483871</v>
      </c>
      <c r="BP4" s="69"/>
      <c r="BV4" s="1423" t="s">
        <v>125</v>
      </c>
      <c r="BW4" s="1424"/>
      <c r="BX4" s="122" t="s">
        <v>59</v>
      </c>
      <c r="BY4" s="123"/>
      <c r="BZ4" s="124" t="s">
        <v>62</v>
      </c>
      <c r="CA4" s="169"/>
      <c r="CB4" s="1425" t="s">
        <v>130</v>
      </c>
      <c r="CC4" s="1427"/>
      <c r="CD4" s="605"/>
      <c r="CE4" s="198">
        <v>25440000</v>
      </c>
      <c r="CF4" s="200" t="s">
        <v>87</v>
      </c>
      <c r="CG4" s="171"/>
      <c r="CH4" s="199">
        <f>CE4/CH2</f>
        <v>820645.16129032255</v>
      </c>
      <c r="CJ4" s="1414" t="s">
        <v>416</v>
      </c>
      <c r="CK4" s="1415"/>
      <c r="CL4" s="1415"/>
      <c r="CM4" s="1415"/>
      <c r="CN4" s="1415"/>
      <c r="CO4" s="1416"/>
    </row>
    <row r="5" spans="1:100"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row>
    <row r="6" spans="1:100"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c r="CE6" s="174" t="s">
        <v>126</v>
      </c>
      <c r="CF6" s="175" t="s">
        <v>77</v>
      </c>
      <c r="CG6" s="175" t="s">
        <v>156</v>
      </c>
      <c r="CH6" s="176" t="s">
        <v>128</v>
      </c>
      <c r="CJ6" s="331" t="s">
        <v>172</v>
      </c>
      <c r="CK6" s="332" t="s">
        <v>173</v>
      </c>
      <c r="CL6" s="65" t="s">
        <v>174</v>
      </c>
      <c r="CM6" s="65" t="s">
        <v>175</v>
      </c>
      <c r="CN6" s="65" t="s">
        <v>176</v>
      </c>
      <c r="CO6" s="333" t="s">
        <v>184</v>
      </c>
      <c r="CQ6" s="1" t="s">
        <v>179</v>
      </c>
      <c r="CR6" s="1"/>
      <c r="CS6" s="46" t="s">
        <v>182</v>
      </c>
    </row>
    <row r="7" spans="1:100"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 t="shared" ref="CE7:CE13" si="18">BY7+CA7+CC7</f>
        <v>0</v>
      </c>
      <c r="CF7" s="181" t="e">
        <f>CE7/BX7</f>
        <v>#DIV/0!</v>
      </c>
      <c r="CG7" s="291"/>
      <c r="CH7" s="182" t="e">
        <f>CE7/CG7</f>
        <v>#DIV/0!</v>
      </c>
      <c r="CJ7" s="321"/>
      <c r="CK7" s="321"/>
      <c r="CL7" s="65"/>
      <c r="CM7" s="65"/>
      <c r="CN7" s="65"/>
      <c r="CO7" s="356">
        <f t="shared" ref="CO7:CO14" si="19">SUM(CL7:CN7)/3</f>
        <v>0</v>
      </c>
      <c r="CQ7" s="355" t="s">
        <v>180</v>
      </c>
      <c r="CR7" s="3"/>
      <c r="CS7" s="354">
        <v>5</v>
      </c>
    </row>
    <row r="8" spans="1:100"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0</v>
      </c>
      <c r="AY8" s="57">
        <f t="shared" ref="AY8:AY14" si="31">C8</f>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c r="BZ8" s="178" t="e">
        <f t="shared" si="16"/>
        <v>#DIV/0!</v>
      </c>
      <c r="CA8" s="178"/>
      <c r="CB8" s="179" t="e">
        <f t="shared" si="17"/>
        <v>#DIV/0!</v>
      </c>
      <c r="CC8" s="179"/>
      <c r="CD8" s="179"/>
      <c r="CE8" s="180">
        <f t="shared" si="18"/>
        <v>0</v>
      </c>
      <c r="CF8" s="181" t="e">
        <f t="shared" ref="CF8:CF13" si="37">CE8/BX8</f>
        <v>#DIV/0!</v>
      </c>
      <c r="CG8" s="291"/>
      <c r="CH8" s="182" t="e">
        <f t="shared" ref="CH8:CH14" si="38">CE8/CG8</f>
        <v>#DIV/0!</v>
      </c>
      <c r="CJ8" s="321"/>
      <c r="CK8" s="321"/>
      <c r="CL8" s="65"/>
      <c r="CM8" s="65"/>
      <c r="CN8" s="65"/>
      <c r="CO8" s="356">
        <f t="shared" si="19"/>
        <v>0</v>
      </c>
      <c r="CQ8" s="42" t="s">
        <v>181</v>
      </c>
      <c r="CS8" s="1">
        <v>4</v>
      </c>
    </row>
    <row r="9" spans="1:100" ht="23.5" customHeight="1">
      <c r="A9" s="77" t="s">
        <v>7</v>
      </c>
      <c r="B9" s="68"/>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0</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0</v>
      </c>
      <c r="AY9" s="57">
        <f t="shared" si="31"/>
        <v>0</v>
      </c>
      <c r="AZ9" s="54">
        <v>22</v>
      </c>
      <c r="BA9" s="7">
        <f t="shared" si="12"/>
        <v>0</v>
      </c>
      <c r="BB9" s="54">
        <v>10</v>
      </c>
      <c r="BC9" s="7">
        <f t="shared" si="13"/>
        <v>0</v>
      </c>
      <c r="BD9" s="54">
        <v>6</v>
      </c>
      <c r="BE9" s="6">
        <f t="shared" si="14"/>
        <v>0</v>
      </c>
      <c r="BF9" s="54"/>
      <c r="BG9" s="6">
        <f t="shared" si="15"/>
        <v>0</v>
      </c>
      <c r="BH9" s="6">
        <f t="shared" si="32"/>
        <v>0</v>
      </c>
      <c r="BI9" s="6" t="e">
        <f t="shared" si="32"/>
        <v>#DIV/0!</v>
      </c>
      <c r="BJ9" s="6">
        <f t="shared" si="33"/>
        <v>0</v>
      </c>
      <c r="BK9" s="7" t="e">
        <f t="shared" si="33"/>
        <v>#DIV/0!</v>
      </c>
      <c r="BL9" s="101">
        <f t="shared" si="34"/>
        <v>0</v>
      </c>
      <c r="BM9" s="90" t="e">
        <f t="shared" si="34"/>
        <v>#DIV/0!</v>
      </c>
      <c r="BN9" s="90"/>
      <c r="BO9" s="76" t="e">
        <f t="shared" si="35"/>
        <v>#DIV/0!</v>
      </c>
      <c r="BP9" s="2"/>
      <c r="BR9" s="55"/>
      <c r="BS9" s="55"/>
      <c r="BT9" s="55"/>
      <c r="BU9" s="55"/>
      <c r="BV9" s="173" t="s">
        <v>7</v>
      </c>
      <c r="BW9" s="190">
        <f t="shared" si="36"/>
        <v>0</v>
      </c>
      <c r="BX9" s="119"/>
      <c r="BY9" s="178"/>
      <c r="BZ9" s="178" t="e">
        <f t="shared" si="16"/>
        <v>#DIV/0!</v>
      </c>
      <c r="CA9" s="178"/>
      <c r="CB9" s="179" t="e">
        <f t="shared" si="17"/>
        <v>#DIV/0!</v>
      </c>
      <c r="CC9" s="179"/>
      <c r="CD9" s="179"/>
      <c r="CE9" s="180">
        <f t="shared" si="18"/>
        <v>0</v>
      </c>
      <c r="CF9" s="181" t="e">
        <f t="shared" si="37"/>
        <v>#DIV/0!</v>
      </c>
      <c r="CG9" s="291"/>
      <c r="CH9" s="182" t="e">
        <f t="shared" si="38"/>
        <v>#DIV/0!</v>
      </c>
      <c r="CJ9" s="321"/>
      <c r="CK9" s="321"/>
      <c r="CL9" s="65"/>
      <c r="CM9" s="65"/>
      <c r="CN9" s="65"/>
      <c r="CO9" s="356">
        <f t="shared" si="19"/>
        <v>0</v>
      </c>
      <c r="CQ9" s="42" t="s">
        <v>185</v>
      </c>
      <c r="CS9" s="1">
        <v>3</v>
      </c>
    </row>
    <row r="10" spans="1:100" ht="23.5" customHeight="1">
      <c r="A10" s="77" t="s">
        <v>8</v>
      </c>
      <c r="B10" s="68"/>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0</v>
      </c>
      <c r="AY10" s="57">
        <f t="shared" si="31"/>
        <v>0</v>
      </c>
      <c r="AZ10" s="54">
        <v>10</v>
      </c>
      <c r="BA10" s="7">
        <f t="shared" si="12"/>
        <v>0</v>
      </c>
      <c r="BB10" s="54">
        <v>24</v>
      </c>
      <c r="BC10" s="7">
        <f t="shared" si="13"/>
        <v>0</v>
      </c>
      <c r="BD10" s="54">
        <v>12</v>
      </c>
      <c r="BE10" s="6">
        <f t="shared" si="14"/>
        <v>0</v>
      </c>
      <c r="BF10" s="54"/>
      <c r="BG10" s="6">
        <f t="shared" si="15"/>
        <v>0</v>
      </c>
      <c r="BH10" s="6">
        <f t="shared" si="32"/>
        <v>0</v>
      </c>
      <c r="BI10" s="6" t="e">
        <f t="shared" si="32"/>
        <v>#DIV/0!</v>
      </c>
      <c r="BJ10" s="6">
        <f t="shared" si="33"/>
        <v>0</v>
      </c>
      <c r="BK10" s="7" t="e">
        <f t="shared" si="33"/>
        <v>#DIV/0!</v>
      </c>
      <c r="BL10" s="101">
        <f t="shared" si="34"/>
        <v>0</v>
      </c>
      <c r="BM10" s="90" t="e">
        <f t="shared" si="34"/>
        <v>#DIV/0!</v>
      </c>
      <c r="BN10" s="90"/>
      <c r="BO10" s="76" t="e">
        <f t="shared" si="35"/>
        <v>#DIV/0!</v>
      </c>
      <c r="BP10" s="2"/>
      <c r="BR10" s="55"/>
      <c r="BS10" s="55"/>
      <c r="BT10" s="55"/>
      <c r="BU10" s="55"/>
      <c r="BV10" s="173" t="s">
        <v>8</v>
      </c>
      <c r="BW10" s="190">
        <f t="shared" si="36"/>
        <v>0</v>
      </c>
      <c r="BX10" s="119"/>
      <c r="BY10" s="178"/>
      <c r="BZ10" s="178" t="e">
        <f t="shared" si="16"/>
        <v>#DIV/0!</v>
      </c>
      <c r="CA10" s="178"/>
      <c r="CB10" s="179" t="e">
        <f t="shared" si="17"/>
        <v>#DIV/0!</v>
      </c>
      <c r="CC10" s="179"/>
      <c r="CD10" s="179"/>
      <c r="CE10" s="180">
        <f t="shared" si="18"/>
        <v>0</v>
      </c>
      <c r="CF10" s="181" t="e">
        <f t="shared" si="37"/>
        <v>#DIV/0!</v>
      </c>
      <c r="CG10" s="291"/>
      <c r="CH10" s="182" t="e">
        <f t="shared" si="38"/>
        <v>#DIV/0!</v>
      </c>
      <c r="CJ10" s="321"/>
      <c r="CK10" s="321"/>
      <c r="CL10" s="65"/>
      <c r="CM10" s="65"/>
      <c r="CN10" s="65"/>
      <c r="CO10" s="356">
        <f t="shared" si="19"/>
        <v>0</v>
      </c>
      <c r="CQ10" s="42" t="s">
        <v>177</v>
      </c>
      <c r="CS10" s="1">
        <v>2</v>
      </c>
    </row>
    <row r="11" spans="1:100" ht="23.5" customHeight="1">
      <c r="A11" s="77" t="s">
        <v>9</v>
      </c>
      <c r="B11" s="68"/>
      <c r="C11" s="57">
        <f t="shared" si="0"/>
        <v>0</v>
      </c>
      <c r="D11" s="54"/>
      <c r="E11" s="7">
        <f t="shared" si="1"/>
        <v>0</v>
      </c>
      <c r="F11" s="54"/>
      <c r="G11" s="7">
        <f t="shared" si="2"/>
        <v>0</v>
      </c>
      <c r="H11" s="54"/>
      <c r="I11" s="6">
        <f t="shared" si="3"/>
        <v>0</v>
      </c>
      <c r="J11" s="54"/>
      <c r="K11" s="6">
        <f t="shared" si="4"/>
        <v>0</v>
      </c>
      <c r="L11" s="6">
        <f t="shared" si="20"/>
        <v>0</v>
      </c>
      <c r="M11" s="6" t="e">
        <f t="shared" si="21"/>
        <v>#DIV/0!</v>
      </c>
      <c r="N11" s="70"/>
      <c r="O11" s="54"/>
      <c r="P11" s="6"/>
      <c r="Q11" s="76" t="e">
        <f t="shared" si="22"/>
        <v>#DIV/0!</v>
      </c>
      <c r="R11" s="2"/>
      <c r="T11" s="107">
        <v>3300</v>
      </c>
      <c r="U11" s="107">
        <v>3800</v>
      </c>
      <c r="V11" s="107">
        <v>4800</v>
      </c>
      <c r="W11" s="107">
        <v>2000</v>
      </c>
      <c r="X11" s="107"/>
      <c r="Y11" s="77" t="s">
        <v>9</v>
      </c>
      <c r="Z11" s="48">
        <f t="shared" si="5"/>
        <v>0</v>
      </c>
      <c r="AA11" s="57">
        <f t="shared" si="6"/>
        <v>0</v>
      </c>
      <c r="AB11" s="7">
        <f t="shared" si="7"/>
        <v>0</v>
      </c>
      <c r="AC11" s="7">
        <f t="shared" si="8"/>
        <v>0</v>
      </c>
      <c r="AD11" s="7">
        <f t="shared" si="23"/>
        <v>0</v>
      </c>
      <c r="AE11" s="7">
        <f t="shared" si="9"/>
        <v>0</v>
      </c>
      <c r="AF11" s="7">
        <f t="shared" si="24"/>
        <v>0</v>
      </c>
      <c r="AG11" s="7">
        <f t="shared" si="10"/>
        <v>0</v>
      </c>
      <c r="AH11" s="7">
        <f t="shared" si="25"/>
        <v>0</v>
      </c>
      <c r="AI11" s="7">
        <f t="shared" si="11"/>
        <v>0</v>
      </c>
      <c r="AJ11" s="7">
        <f t="shared" si="26"/>
        <v>0</v>
      </c>
      <c r="AK11" s="6" t="e">
        <f t="shared" si="27"/>
        <v>#DIV/0!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0</v>
      </c>
      <c r="AY11" s="57">
        <f t="shared" si="31"/>
        <v>0</v>
      </c>
      <c r="AZ11" s="54">
        <v>10</v>
      </c>
      <c r="BA11" s="7">
        <f t="shared" si="12"/>
        <v>0</v>
      </c>
      <c r="BB11" s="54">
        <v>24</v>
      </c>
      <c r="BC11" s="7">
        <f t="shared" si="13"/>
        <v>0</v>
      </c>
      <c r="BD11" s="54">
        <v>12</v>
      </c>
      <c r="BE11" s="6">
        <f t="shared" si="14"/>
        <v>0</v>
      </c>
      <c r="BF11" s="54"/>
      <c r="BG11" s="6">
        <f t="shared" si="15"/>
        <v>0</v>
      </c>
      <c r="BH11" s="6">
        <f t="shared" si="32"/>
        <v>0</v>
      </c>
      <c r="BI11" s="6" t="e">
        <f t="shared" si="32"/>
        <v>#DIV/0!</v>
      </c>
      <c r="BJ11" s="6">
        <f t="shared" si="33"/>
        <v>0</v>
      </c>
      <c r="BK11" s="7" t="e">
        <f t="shared" si="33"/>
        <v>#DIV/0!</v>
      </c>
      <c r="BL11" s="101">
        <f t="shared" si="34"/>
        <v>0</v>
      </c>
      <c r="BM11" s="90" t="e">
        <f t="shared" si="34"/>
        <v>#DIV/0!</v>
      </c>
      <c r="BN11" s="90"/>
      <c r="BO11" s="76" t="e">
        <f t="shared" si="35"/>
        <v>#DIV/0!</v>
      </c>
      <c r="BP11" s="2"/>
      <c r="BR11" s="55"/>
      <c r="BS11" s="55"/>
      <c r="BT11" s="55"/>
      <c r="BU11" s="55"/>
      <c r="BV11" s="173" t="s">
        <v>9</v>
      </c>
      <c r="BW11" s="190">
        <f t="shared" si="36"/>
        <v>0</v>
      </c>
      <c r="BX11" s="119"/>
      <c r="BY11" s="178"/>
      <c r="BZ11" s="178" t="e">
        <f t="shared" si="16"/>
        <v>#DIV/0!</v>
      </c>
      <c r="CA11" s="178"/>
      <c r="CB11" s="179" t="e">
        <f t="shared" si="17"/>
        <v>#DIV/0!</v>
      </c>
      <c r="CC11" s="179"/>
      <c r="CD11" s="179"/>
      <c r="CE11" s="180">
        <f t="shared" si="18"/>
        <v>0</v>
      </c>
      <c r="CF11" s="181" t="e">
        <f t="shared" si="37"/>
        <v>#DIV/0!</v>
      </c>
      <c r="CG11" s="291"/>
      <c r="CH11" s="182" t="e">
        <f t="shared" si="38"/>
        <v>#DIV/0!</v>
      </c>
      <c r="CJ11" s="321"/>
      <c r="CK11" s="321"/>
      <c r="CL11" s="65"/>
      <c r="CM11" s="65"/>
      <c r="CN11" s="65"/>
      <c r="CO11" s="356">
        <f t="shared" si="19"/>
        <v>0</v>
      </c>
      <c r="CQ11" s="42" t="s">
        <v>178</v>
      </c>
      <c r="CS11" s="1">
        <v>1</v>
      </c>
    </row>
    <row r="12" spans="1:100" ht="23.5" customHeight="1">
      <c r="A12" s="77" t="s">
        <v>10</v>
      </c>
      <c r="B12" s="68"/>
      <c r="C12" s="57">
        <f t="shared" si="0"/>
        <v>0</v>
      </c>
      <c r="D12" s="54"/>
      <c r="E12" s="7">
        <f t="shared" si="1"/>
        <v>0</v>
      </c>
      <c r="F12" s="54"/>
      <c r="G12" s="7">
        <f t="shared" si="2"/>
        <v>0</v>
      </c>
      <c r="H12" s="54"/>
      <c r="I12" s="6">
        <f t="shared" si="3"/>
        <v>0</v>
      </c>
      <c r="J12" s="54"/>
      <c r="K12" s="6">
        <f t="shared" si="4"/>
        <v>0</v>
      </c>
      <c r="L12" s="6">
        <f t="shared" si="20"/>
        <v>0</v>
      </c>
      <c r="M12" s="6" t="e">
        <f t="shared" si="21"/>
        <v>#DIV/0!</v>
      </c>
      <c r="N12" s="70"/>
      <c r="O12" s="54"/>
      <c r="P12" s="6"/>
      <c r="Q12" s="76" t="e">
        <f t="shared" si="22"/>
        <v>#DIV/0!</v>
      </c>
      <c r="R12" s="2"/>
      <c r="T12" s="107">
        <v>3300</v>
      </c>
      <c r="U12" s="107">
        <v>3800</v>
      </c>
      <c r="V12" s="107">
        <v>4800</v>
      </c>
      <c r="W12" s="107">
        <v>2000</v>
      </c>
      <c r="X12" s="107"/>
      <c r="Y12" s="77" t="s">
        <v>10</v>
      </c>
      <c r="Z12" s="48">
        <f t="shared" si="5"/>
        <v>0</v>
      </c>
      <c r="AA12" s="57">
        <f t="shared" si="6"/>
        <v>0</v>
      </c>
      <c r="AB12" s="7">
        <f t="shared" si="7"/>
        <v>0</v>
      </c>
      <c r="AC12" s="7">
        <f t="shared" si="8"/>
        <v>0</v>
      </c>
      <c r="AD12" s="7">
        <f t="shared" si="23"/>
        <v>0</v>
      </c>
      <c r="AE12" s="7">
        <f t="shared" si="9"/>
        <v>0</v>
      </c>
      <c r="AF12" s="7">
        <f t="shared" si="24"/>
        <v>0</v>
      </c>
      <c r="AG12" s="7">
        <f t="shared" si="10"/>
        <v>0</v>
      </c>
      <c r="AH12" s="7">
        <f t="shared" si="25"/>
        <v>0</v>
      </c>
      <c r="AI12" s="7">
        <f t="shared" si="11"/>
        <v>0</v>
      </c>
      <c r="AJ12" s="7">
        <f t="shared" si="26"/>
        <v>0</v>
      </c>
      <c r="AK12" s="6" t="e">
        <f t="shared" si="27"/>
        <v>#DIV/0!</v>
      </c>
      <c r="AL12" s="70">
        <f t="shared" si="28"/>
        <v>0</v>
      </c>
      <c r="AM12" s="7">
        <f t="shared" si="28"/>
        <v>0</v>
      </c>
      <c r="AN12" s="6">
        <f t="shared" si="28"/>
        <v>0</v>
      </c>
      <c r="AO12" s="76" t="e">
        <f t="shared" si="29"/>
        <v>#DIV/0!</v>
      </c>
      <c r="AP12" s="2"/>
      <c r="AR12" s="107">
        <v>1700</v>
      </c>
      <c r="AS12" s="107">
        <v>2200</v>
      </c>
      <c r="AT12" s="107">
        <v>2200</v>
      </c>
      <c r="AU12" s="107">
        <v>1400</v>
      </c>
      <c r="AV12" s="107"/>
      <c r="AW12" s="77" t="s">
        <v>10</v>
      </c>
      <c r="AX12" s="48">
        <f t="shared" si="30"/>
        <v>0</v>
      </c>
      <c r="AY12" s="57">
        <f t="shared" si="31"/>
        <v>0</v>
      </c>
      <c r="AZ12" s="54">
        <v>10</v>
      </c>
      <c r="BA12" s="7">
        <f t="shared" si="12"/>
        <v>0</v>
      </c>
      <c r="BB12" s="54">
        <v>24</v>
      </c>
      <c r="BC12" s="7">
        <f t="shared" si="13"/>
        <v>0</v>
      </c>
      <c r="BD12" s="54">
        <v>12</v>
      </c>
      <c r="BE12" s="6">
        <f t="shared" si="14"/>
        <v>0</v>
      </c>
      <c r="BF12" s="54"/>
      <c r="BG12" s="6">
        <f t="shared" si="15"/>
        <v>0</v>
      </c>
      <c r="BH12" s="6">
        <f t="shared" si="32"/>
        <v>0</v>
      </c>
      <c r="BI12" s="6" t="e">
        <f t="shared" si="32"/>
        <v>#DIV/0!</v>
      </c>
      <c r="BJ12" s="6">
        <f t="shared" si="33"/>
        <v>0</v>
      </c>
      <c r="BK12" s="7" t="e">
        <f t="shared" si="33"/>
        <v>#DIV/0!</v>
      </c>
      <c r="BL12" s="101">
        <f t="shared" si="34"/>
        <v>0</v>
      </c>
      <c r="BM12" s="90" t="e">
        <f t="shared" si="34"/>
        <v>#DIV/0!</v>
      </c>
      <c r="BN12" s="90"/>
      <c r="BO12" s="76" t="e">
        <f t="shared" si="35"/>
        <v>#DIV/0!</v>
      </c>
      <c r="BP12" s="2"/>
      <c r="BR12" s="55"/>
      <c r="BS12" s="55"/>
      <c r="BT12" s="55"/>
      <c r="BU12" s="55"/>
      <c r="BV12" s="173" t="s">
        <v>10</v>
      </c>
      <c r="BW12" s="190">
        <f t="shared" si="36"/>
        <v>0</v>
      </c>
      <c r="BX12" s="119"/>
      <c r="BY12" s="178"/>
      <c r="BZ12" s="178" t="e">
        <f t="shared" si="16"/>
        <v>#DIV/0!</v>
      </c>
      <c r="CA12" s="178"/>
      <c r="CB12" s="179" t="e">
        <f t="shared" si="17"/>
        <v>#DIV/0!</v>
      </c>
      <c r="CC12" s="179"/>
      <c r="CD12" s="179"/>
      <c r="CE12" s="180">
        <f t="shared" si="18"/>
        <v>0</v>
      </c>
      <c r="CF12" s="181" t="e">
        <f t="shared" si="37"/>
        <v>#DIV/0!</v>
      </c>
      <c r="CG12" s="291"/>
      <c r="CH12" s="182" t="e">
        <f t="shared" si="38"/>
        <v>#DIV/0!</v>
      </c>
      <c r="CJ12" s="322"/>
      <c r="CK12" s="321"/>
      <c r="CL12" s="65"/>
      <c r="CM12" s="65"/>
      <c r="CN12" s="65"/>
      <c r="CO12" s="356">
        <f t="shared" si="19"/>
        <v>0</v>
      </c>
      <c r="CQ12" s="42" t="s">
        <v>183</v>
      </c>
      <c r="CS12" s="1">
        <v>0</v>
      </c>
    </row>
    <row r="13" spans="1:100" ht="23.5" customHeight="1" thickBot="1">
      <c r="A13" s="78" t="s">
        <v>11</v>
      </c>
      <c r="B13" s="68">
        <v>1</v>
      </c>
      <c r="C13" s="57">
        <f t="shared" si="0"/>
        <v>330</v>
      </c>
      <c r="D13" s="54">
        <v>160</v>
      </c>
      <c r="E13" s="7">
        <f t="shared" si="1"/>
        <v>528000</v>
      </c>
      <c r="F13" s="54">
        <v>60</v>
      </c>
      <c r="G13" s="7">
        <f t="shared" si="2"/>
        <v>228000</v>
      </c>
      <c r="H13" s="54">
        <v>30</v>
      </c>
      <c r="I13" s="6">
        <f t="shared" si="3"/>
        <v>144000</v>
      </c>
      <c r="J13" s="54">
        <v>80</v>
      </c>
      <c r="K13" s="6">
        <f t="shared" si="4"/>
        <v>160000</v>
      </c>
      <c r="L13" s="6">
        <f t="shared" si="20"/>
        <v>1060000</v>
      </c>
      <c r="M13" s="6">
        <f t="shared" si="21"/>
        <v>3212.121212121212</v>
      </c>
      <c r="N13" s="70" t="s">
        <v>92</v>
      </c>
      <c r="O13" s="54">
        <v>180</v>
      </c>
      <c r="P13" s="6"/>
      <c r="Q13" s="76" t="e">
        <f t="shared" si="22"/>
        <v>#DIV/0!</v>
      </c>
      <c r="R13" s="2"/>
      <c r="T13" s="107">
        <v>3300</v>
      </c>
      <c r="U13" s="107">
        <v>3800</v>
      </c>
      <c r="V13" s="107">
        <v>4800</v>
      </c>
      <c r="W13" s="107">
        <v>2000</v>
      </c>
      <c r="X13" s="107"/>
      <c r="Y13" s="78" t="s">
        <v>11</v>
      </c>
      <c r="Z13" s="48">
        <f t="shared" si="5"/>
        <v>1</v>
      </c>
      <c r="AA13" s="57">
        <f t="shared" si="6"/>
        <v>330</v>
      </c>
      <c r="AB13" s="7">
        <f t="shared" si="7"/>
        <v>160</v>
      </c>
      <c r="AC13" s="7">
        <f t="shared" si="8"/>
        <v>272000</v>
      </c>
      <c r="AD13" s="7">
        <f t="shared" si="23"/>
        <v>60</v>
      </c>
      <c r="AE13" s="7">
        <f t="shared" si="9"/>
        <v>132000</v>
      </c>
      <c r="AF13" s="7">
        <f t="shared" si="24"/>
        <v>30</v>
      </c>
      <c r="AG13" s="7">
        <f t="shared" si="10"/>
        <v>66000</v>
      </c>
      <c r="AH13" s="7">
        <f t="shared" si="25"/>
        <v>80</v>
      </c>
      <c r="AI13" s="7">
        <f t="shared" si="11"/>
        <v>112000</v>
      </c>
      <c r="AJ13" s="7">
        <f t="shared" si="26"/>
        <v>582000</v>
      </c>
      <c r="AK13" s="6">
        <f t="shared" si="27"/>
        <v>1763.6363636363637</v>
      </c>
      <c r="AL13" s="70" t="str">
        <f t="shared" si="28"/>
        <v>TOP1</v>
      </c>
      <c r="AM13" s="7">
        <f t="shared" si="28"/>
        <v>180</v>
      </c>
      <c r="AN13" s="6">
        <f t="shared" si="28"/>
        <v>0</v>
      </c>
      <c r="AO13" s="76" t="e">
        <f t="shared" si="29"/>
        <v>#DIV/0!</v>
      </c>
      <c r="AP13" s="2"/>
      <c r="AR13" s="107">
        <v>1700</v>
      </c>
      <c r="AS13" s="107">
        <v>2200</v>
      </c>
      <c r="AT13" s="107">
        <v>2200</v>
      </c>
      <c r="AU13" s="107">
        <v>1400</v>
      </c>
      <c r="AV13" s="107"/>
      <c r="AW13" s="78" t="s">
        <v>11</v>
      </c>
      <c r="AX13" s="48">
        <f t="shared" si="30"/>
        <v>1</v>
      </c>
      <c r="AY13" s="57">
        <f t="shared" si="31"/>
        <v>330</v>
      </c>
      <c r="AZ13" s="54">
        <v>10</v>
      </c>
      <c r="BA13" s="7">
        <f t="shared" si="12"/>
        <v>0</v>
      </c>
      <c r="BB13" s="54">
        <v>28</v>
      </c>
      <c r="BC13" s="7">
        <f t="shared" si="13"/>
        <v>0</v>
      </c>
      <c r="BD13" s="54">
        <v>12</v>
      </c>
      <c r="BE13" s="6">
        <f t="shared" si="14"/>
        <v>0</v>
      </c>
      <c r="BF13" s="54"/>
      <c r="BG13" s="6">
        <f t="shared" si="15"/>
        <v>0</v>
      </c>
      <c r="BH13" s="6">
        <f t="shared" si="32"/>
        <v>1060000</v>
      </c>
      <c r="BI13" s="6">
        <f t="shared" si="32"/>
        <v>3212.121212121212</v>
      </c>
      <c r="BJ13" s="6">
        <f t="shared" si="33"/>
        <v>582000</v>
      </c>
      <c r="BK13" s="7">
        <f t="shared" si="33"/>
        <v>1763.6363636363637</v>
      </c>
      <c r="BL13" s="101">
        <f t="shared" si="34"/>
        <v>1642000</v>
      </c>
      <c r="BM13" s="90">
        <f t="shared" si="34"/>
        <v>4975.757575757576</v>
      </c>
      <c r="BN13" s="90"/>
      <c r="BO13" s="76" t="e">
        <f t="shared" si="35"/>
        <v>#DIV/0!</v>
      </c>
      <c r="BP13" s="2"/>
      <c r="BR13" s="55"/>
      <c r="BS13" s="55"/>
      <c r="BT13" s="55"/>
      <c r="BU13" s="55"/>
      <c r="BV13" s="183" t="s">
        <v>11</v>
      </c>
      <c r="BW13" s="190">
        <f t="shared" si="36"/>
        <v>1</v>
      </c>
      <c r="BX13" s="119">
        <v>217</v>
      </c>
      <c r="BY13" s="178">
        <v>655350</v>
      </c>
      <c r="BZ13" s="178">
        <f t="shared" si="16"/>
        <v>3020.0460829493086</v>
      </c>
      <c r="CA13" s="178">
        <v>331800</v>
      </c>
      <c r="CB13" s="179">
        <f t="shared" si="17"/>
        <v>1529.0322580645161</v>
      </c>
      <c r="CC13" s="179">
        <v>26950</v>
      </c>
      <c r="CD13" s="179"/>
      <c r="CE13" s="180">
        <f t="shared" si="18"/>
        <v>1014100</v>
      </c>
      <c r="CF13" s="181">
        <f t="shared" si="37"/>
        <v>4673.2718894009213</v>
      </c>
      <c r="CG13" s="291">
        <v>151</v>
      </c>
      <c r="CH13" s="182">
        <f t="shared" si="38"/>
        <v>6715.8940397350989</v>
      </c>
      <c r="CJ13" s="323">
        <v>19.600000000000001</v>
      </c>
      <c r="CK13" s="324">
        <v>21.2</v>
      </c>
      <c r="CL13" s="358">
        <v>2</v>
      </c>
      <c r="CM13" s="334">
        <v>4</v>
      </c>
      <c r="CN13" s="334">
        <v>4</v>
      </c>
      <c r="CO13" s="357">
        <f t="shared" si="19"/>
        <v>3.3333333333333335</v>
      </c>
      <c r="CQ13" s="1" t="s">
        <v>186</v>
      </c>
    </row>
    <row r="14" spans="1:100" s="340" customFormat="1" ht="37" customHeight="1" thickTop="1" thickBot="1">
      <c r="A14" s="1423" t="s">
        <v>16</v>
      </c>
      <c r="B14" s="1424"/>
      <c r="C14" s="336">
        <f>SUM(C7:C13)</f>
        <v>330</v>
      </c>
      <c r="D14" s="336">
        <f>SUM(D7:D13)</f>
        <v>160</v>
      </c>
      <c r="E14" s="336">
        <f t="shared" ref="E14:J14" si="39">SUM(E7:E13)</f>
        <v>528000</v>
      </c>
      <c r="F14" s="336">
        <f t="shared" si="39"/>
        <v>60</v>
      </c>
      <c r="G14" s="336">
        <f t="shared" si="39"/>
        <v>228000</v>
      </c>
      <c r="H14" s="336">
        <f t="shared" si="39"/>
        <v>30</v>
      </c>
      <c r="I14" s="336">
        <f t="shared" si="39"/>
        <v>144000</v>
      </c>
      <c r="J14" s="336">
        <f t="shared" si="39"/>
        <v>80</v>
      </c>
      <c r="K14" s="336">
        <f>SUM(K7:K13)</f>
        <v>160000</v>
      </c>
      <c r="L14" s="336">
        <f>SUM(L7:L13)</f>
        <v>1060000</v>
      </c>
      <c r="M14" s="336">
        <f>L14/C14</f>
        <v>3212.121212121212</v>
      </c>
      <c r="N14" s="337"/>
      <c r="O14" s="336">
        <f>SUM(O7:O13)</f>
        <v>180</v>
      </c>
      <c r="P14" s="336">
        <f>SUM(P7:P13)</f>
        <v>0</v>
      </c>
      <c r="Q14" s="338" t="e">
        <f t="shared" si="22"/>
        <v>#DIV/0!</v>
      </c>
      <c r="R14" s="339"/>
      <c r="T14" s="340" t="s">
        <v>48</v>
      </c>
      <c r="U14" s="339" t="e">
        <f>C14/W14</f>
        <v>#DIV/0!</v>
      </c>
      <c r="V14" s="341" t="s">
        <v>49</v>
      </c>
      <c r="W14" s="342">
        <v>0</v>
      </c>
      <c r="Y14" s="1423" t="s">
        <v>16</v>
      </c>
      <c r="Z14" s="1424"/>
      <c r="AA14" s="343">
        <f>SUM(AA7:AA13)</f>
        <v>330</v>
      </c>
      <c r="AB14" s="343">
        <f>SUM(AB7:AB13)</f>
        <v>160</v>
      </c>
      <c r="AC14" s="343">
        <f t="shared" ref="AC14:AH14" si="40">SUM(AC7:AC13)</f>
        <v>272000</v>
      </c>
      <c r="AD14" s="343">
        <f t="shared" si="40"/>
        <v>60</v>
      </c>
      <c r="AE14" s="343">
        <f t="shared" si="40"/>
        <v>132000</v>
      </c>
      <c r="AF14" s="343">
        <f t="shared" si="40"/>
        <v>30</v>
      </c>
      <c r="AG14" s="343">
        <f t="shared" si="40"/>
        <v>66000</v>
      </c>
      <c r="AH14" s="343">
        <f t="shared" si="40"/>
        <v>80</v>
      </c>
      <c r="AI14" s="343">
        <f>SUM(AI7:AI13)</f>
        <v>112000</v>
      </c>
      <c r="AJ14" s="343">
        <f>SUM(AJ7:AJ13)</f>
        <v>582000</v>
      </c>
      <c r="AK14" s="336">
        <f>AJ14/AA14</f>
        <v>1763.6363636363637</v>
      </c>
      <c r="AL14" s="337"/>
      <c r="AM14" s="336">
        <f>SUM(AM7:AM13)</f>
        <v>180</v>
      </c>
      <c r="AN14" s="336">
        <f>SUM(AN7:AN13)</f>
        <v>0</v>
      </c>
      <c r="AO14" s="338" t="e">
        <f>(AJ14+BH14)/AN14</f>
        <v>#DIV/0!</v>
      </c>
      <c r="AP14" s="339"/>
      <c r="AR14" s="340" t="s">
        <v>48</v>
      </c>
      <c r="AS14" s="339" t="e">
        <f>AA14/AU14</f>
        <v>#DIV/0!</v>
      </c>
      <c r="AT14" s="341" t="s">
        <v>49</v>
      </c>
      <c r="AU14" s="340">
        <f>W14</f>
        <v>0</v>
      </c>
      <c r="AW14" s="1423" t="s">
        <v>16</v>
      </c>
      <c r="AX14" s="1424"/>
      <c r="AY14" s="343">
        <f t="shared" si="31"/>
        <v>330</v>
      </c>
      <c r="AZ14" s="336">
        <f>SUM(AZ7:AZ13)</f>
        <v>84</v>
      </c>
      <c r="BA14" s="336">
        <f t="shared" ref="BA14:BF14" si="41">SUM(BA7:BA13)</f>
        <v>0</v>
      </c>
      <c r="BB14" s="336">
        <f t="shared" si="41"/>
        <v>120</v>
      </c>
      <c r="BC14" s="336">
        <f t="shared" si="41"/>
        <v>0</v>
      </c>
      <c r="BD14" s="336">
        <f t="shared" si="41"/>
        <v>60</v>
      </c>
      <c r="BE14" s="336">
        <f t="shared" si="41"/>
        <v>0</v>
      </c>
      <c r="BF14" s="336">
        <f t="shared" si="41"/>
        <v>0</v>
      </c>
      <c r="BG14" s="336">
        <f>SUM(BG7:BG13)</f>
        <v>0</v>
      </c>
      <c r="BH14" s="344">
        <f t="shared" si="32"/>
        <v>1060000</v>
      </c>
      <c r="BI14" s="344">
        <f>M14</f>
        <v>3212.121212121212</v>
      </c>
      <c r="BJ14" s="344">
        <f t="shared" si="33"/>
        <v>582000</v>
      </c>
      <c r="BK14" s="345">
        <f>AK14</f>
        <v>1763.6363636363637</v>
      </c>
      <c r="BL14" s="336">
        <f>SUM(BL7:BL13)</f>
        <v>1642000</v>
      </c>
      <c r="BM14" s="346">
        <f>BI14+BK14</f>
        <v>4975.757575757576</v>
      </c>
      <c r="BN14" s="347"/>
      <c r="BO14" s="338" t="e">
        <f t="shared" si="35"/>
        <v>#DIV/0!</v>
      </c>
      <c r="BP14" s="339"/>
      <c r="BR14" s="340" t="s">
        <v>48</v>
      </c>
      <c r="BS14" s="339" t="e">
        <f>AY14/BU14</f>
        <v>#DIV/0!</v>
      </c>
      <c r="BT14" s="341" t="s">
        <v>49</v>
      </c>
      <c r="BU14" s="340">
        <f>W14</f>
        <v>0</v>
      </c>
      <c r="BV14" s="1423" t="s">
        <v>16</v>
      </c>
      <c r="BW14" s="1424"/>
      <c r="BX14" s="336">
        <f>SUM(BX7:BX13)</f>
        <v>217</v>
      </c>
      <c r="BY14" s="336">
        <f>SUM(BY7:BY13)</f>
        <v>655350</v>
      </c>
      <c r="BZ14" s="336">
        <f t="shared" si="16"/>
        <v>3020.0460829493086</v>
      </c>
      <c r="CA14" s="336">
        <f>SUM(CA7:CA13)</f>
        <v>331800</v>
      </c>
      <c r="CB14" s="343">
        <f t="shared" si="17"/>
        <v>1529.0322580645161</v>
      </c>
      <c r="CC14" s="343">
        <f>SUM(CC7:CC13)</f>
        <v>26950</v>
      </c>
      <c r="CD14" s="343"/>
      <c r="CE14" s="336">
        <f>BY14+CA14</f>
        <v>987150</v>
      </c>
      <c r="CF14" s="347">
        <f>CE14/BX14</f>
        <v>4549.0783410138247</v>
      </c>
      <c r="CG14" s="348">
        <f>SUM(CG7:CG13)</f>
        <v>151</v>
      </c>
      <c r="CH14" s="338">
        <f t="shared" si="38"/>
        <v>6537.4172185430461</v>
      </c>
      <c r="CI14" s="340">
        <v>1</v>
      </c>
      <c r="CJ14" s="386">
        <f>SUM(CJ7:CJ13)/CI14</f>
        <v>19.600000000000001</v>
      </c>
      <c r="CK14" s="391">
        <f>SUM(CK7:CK13)/CI14</f>
        <v>21.2</v>
      </c>
      <c r="CL14" s="403">
        <f>SUM(CL7:CL13)/CI14</f>
        <v>2</v>
      </c>
      <c r="CM14" s="403">
        <f>SUM(CM7:CM13)/CI14</f>
        <v>4</v>
      </c>
      <c r="CN14" s="403">
        <f>SUM(CN7:CN13)/CI14</f>
        <v>4</v>
      </c>
      <c r="CO14" s="404">
        <f t="shared" si="19"/>
        <v>3.3333333333333335</v>
      </c>
      <c r="CP14" s="341" t="s">
        <v>192</v>
      </c>
      <c r="CQ14" s="1457">
        <f>CE14/CI14</f>
        <v>987150</v>
      </c>
      <c r="CR14" s="1458"/>
      <c r="CS14" s="1458"/>
      <c r="CT14" s="1458"/>
      <c r="CU14" s="1459"/>
      <c r="CV14" s="368" t="s">
        <v>197</v>
      </c>
    </row>
    <row r="15" spans="1:100"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U15" s="1">
        <v>1</v>
      </c>
      <c r="BV15" s="549"/>
      <c r="BW15" s="550"/>
      <c r="BX15" s="550">
        <f>BX14/BU15</f>
        <v>217</v>
      </c>
      <c r="BY15" s="550"/>
      <c r="BZ15" s="1432" t="s">
        <v>17</v>
      </c>
      <c r="CA15" s="1432"/>
      <c r="CB15" s="1432"/>
      <c r="CC15" s="1432"/>
      <c r="CD15" s="883"/>
      <c r="CE15" s="550"/>
      <c r="CF15" s="550"/>
      <c r="CG15" s="550"/>
      <c r="CH15" s="551"/>
      <c r="CJ15" s="1420">
        <f>BV15</f>
        <v>0</v>
      </c>
      <c r="CK15" s="1420"/>
      <c r="CL15" s="1420"/>
      <c r="CM15" s="1420"/>
      <c r="CN15" s="1420"/>
      <c r="CO15" s="1420"/>
      <c r="CV15" s="368" t="s">
        <v>197</v>
      </c>
    </row>
    <row r="16" spans="1:100"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c r="CE16" s="174" t="s">
        <v>126</v>
      </c>
      <c r="CF16" s="175" t="s">
        <v>77</v>
      </c>
      <c r="CG16" s="175" t="s">
        <v>129</v>
      </c>
      <c r="CH16" s="176" t="s">
        <v>128</v>
      </c>
      <c r="CJ16" s="331" t="s">
        <v>172</v>
      </c>
      <c r="CK16" s="332" t="s">
        <v>173</v>
      </c>
      <c r="CL16" s="65" t="s">
        <v>174</v>
      </c>
      <c r="CM16" s="65" t="s">
        <v>175</v>
      </c>
      <c r="CN16" s="65" t="s">
        <v>176</v>
      </c>
      <c r="CO16" s="333" t="s">
        <v>184</v>
      </c>
      <c r="CQ16" s="1" t="s">
        <v>179</v>
      </c>
      <c r="CS16" s="46" t="s">
        <v>182</v>
      </c>
    </row>
    <row r="17" spans="1:100" ht="23.5" customHeight="1">
      <c r="A17" s="75" t="s">
        <v>5</v>
      </c>
      <c r="B17" s="68">
        <v>2</v>
      </c>
      <c r="C17" s="57">
        <f t="shared" ref="C17:C23" si="42">D17+F17+H17+J17</f>
        <v>280</v>
      </c>
      <c r="D17" s="54">
        <v>150</v>
      </c>
      <c r="E17" s="7">
        <f t="shared" ref="E17:E23" si="43">D17*T17</f>
        <v>495000</v>
      </c>
      <c r="F17" s="54">
        <v>40</v>
      </c>
      <c r="G17" s="7">
        <f t="shared" ref="G17:G23" si="44">F17*U17</f>
        <v>152000</v>
      </c>
      <c r="H17" s="54">
        <v>20</v>
      </c>
      <c r="I17" s="6">
        <f t="shared" ref="I17:I23" si="45">H17*V17</f>
        <v>96000</v>
      </c>
      <c r="J17" s="54">
        <v>70</v>
      </c>
      <c r="K17" s="6">
        <f t="shared" ref="K17:K23" si="46">J17*W17</f>
        <v>140000</v>
      </c>
      <c r="L17" s="6">
        <f>E17+G17+I17+K17</f>
        <v>883000</v>
      </c>
      <c r="M17" s="6">
        <f>L17/C17</f>
        <v>3153.5714285714284</v>
      </c>
      <c r="N17" s="70" t="s">
        <v>93</v>
      </c>
      <c r="O17" s="54">
        <v>170</v>
      </c>
      <c r="P17" s="54"/>
      <c r="Q17" s="76" t="e">
        <f>L17/P17</f>
        <v>#DIV/0!</v>
      </c>
      <c r="R17" s="2"/>
      <c r="T17" s="107">
        <v>3300</v>
      </c>
      <c r="U17" s="107">
        <v>3800</v>
      </c>
      <c r="V17" s="107">
        <v>4800</v>
      </c>
      <c r="W17" s="107">
        <v>2000</v>
      </c>
      <c r="X17" s="107"/>
      <c r="Y17" s="75" t="s">
        <v>5</v>
      </c>
      <c r="Z17" s="48">
        <f t="shared" ref="Z17:Z23" si="47">B17</f>
        <v>2</v>
      </c>
      <c r="AA17" s="57">
        <f t="shared" ref="AA17:AA23" si="48">AB17+AD17+AF17+AH17</f>
        <v>280</v>
      </c>
      <c r="AB17" s="7">
        <f t="shared" ref="AB17:AB23" si="49">D17</f>
        <v>150</v>
      </c>
      <c r="AC17" s="7">
        <f t="shared" ref="AC17:AC23" si="50">AB17*AR17</f>
        <v>255000</v>
      </c>
      <c r="AD17" s="7">
        <f>F17</f>
        <v>40</v>
      </c>
      <c r="AE17" s="7">
        <f t="shared" ref="AE17:AE23" si="51">AD17*AS17</f>
        <v>88000</v>
      </c>
      <c r="AF17" s="7">
        <f>H17</f>
        <v>20</v>
      </c>
      <c r="AG17" s="7">
        <f t="shared" ref="AG17:AG23" si="52">AF17*AT17</f>
        <v>44000</v>
      </c>
      <c r="AH17" s="7">
        <f>J17</f>
        <v>70</v>
      </c>
      <c r="AI17" s="7">
        <f t="shared" ref="AI17:AI23" si="53">AH17*AU17</f>
        <v>98000</v>
      </c>
      <c r="AJ17" s="7">
        <f>AC17+AE17+AG17+AI17</f>
        <v>485000</v>
      </c>
      <c r="AK17" s="6">
        <f>AJ17/AA17</f>
        <v>1732.1428571428571</v>
      </c>
      <c r="AL17" s="70" t="str">
        <f>N17</f>
        <v>TOP2</v>
      </c>
      <c r="AM17" s="7">
        <f>O17</f>
        <v>170</v>
      </c>
      <c r="AN17" s="6">
        <f>P17</f>
        <v>0</v>
      </c>
      <c r="AO17" s="76" t="e">
        <f>(AJ17+BH17)/AN17</f>
        <v>#DIV/0!</v>
      </c>
      <c r="AP17" s="2"/>
      <c r="AR17" s="107">
        <v>1700</v>
      </c>
      <c r="AS17" s="107">
        <v>2200</v>
      </c>
      <c r="AT17" s="107">
        <v>2200</v>
      </c>
      <c r="AU17" s="107">
        <v>1400</v>
      </c>
      <c r="AV17" s="107"/>
      <c r="AW17" s="75" t="s">
        <v>5</v>
      </c>
      <c r="AX17" s="48">
        <f>B17</f>
        <v>2</v>
      </c>
      <c r="AY17" s="57">
        <f>C17</f>
        <v>280</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883000</v>
      </c>
      <c r="BI17" s="6">
        <f>M17</f>
        <v>3153.5714285714284</v>
      </c>
      <c r="BJ17" s="6">
        <f>AJ17</f>
        <v>485000</v>
      </c>
      <c r="BK17" s="7">
        <f>AK17</f>
        <v>1732.1428571428571</v>
      </c>
      <c r="BL17" s="101">
        <f>BH17+BJ17</f>
        <v>1368000</v>
      </c>
      <c r="BM17" s="90">
        <f>BI17+BK17</f>
        <v>4885.7142857142853</v>
      </c>
      <c r="BN17" s="90"/>
      <c r="BO17" s="76" t="e">
        <f>Q17+AO17</f>
        <v>#DIV/0!</v>
      </c>
      <c r="BP17" s="2"/>
      <c r="BR17" s="55"/>
      <c r="BS17" s="55"/>
      <c r="BT17" s="55"/>
      <c r="BU17" s="55"/>
      <c r="BV17" s="177" t="s">
        <v>5</v>
      </c>
      <c r="BW17" s="190">
        <f>AX17</f>
        <v>2</v>
      </c>
      <c r="BX17" s="119">
        <v>279</v>
      </c>
      <c r="BY17" s="178">
        <v>753250</v>
      </c>
      <c r="BZ17" s="178">
        <f t="shared" ref="BZ17:BZ24" si="58">BY17/BX17</f>
        <v>2699.820788530466</v>
      </c>
      <c r="CA17" s="178">
        <v>387100</v>
      </c>
      <c r="CB17" s="179">
        <f t="shared" ref="CB17:CB24" si="59">CA17/BX17</f>
        <v>1387.4551971326164</v>
      </c>
      <c r="CC17" s="179">
        <v>12100</v>
      </c>
      <c r="CD17" s="179"/>
      <c r="CE17" s="180">
        <f t="shared" ref="CE17:CE23" si="60">BY17+CA17+CC17</f>
        <v>1152450</v>
      </c>
      <c r="CF17" s="181">
        <f>CE17/BX17</f>
        <v>4130.6451612903229</v>
      </c>
      <c r="CG17" s="291">
        <v>151</v>
      </c>
      <c r="CH17" s="182">
        <f>CE17/CG17</f>
        <v>7632.1192052980132</v>
      </c>
      <c r="CJ17" s="326">
        <v>17</v>
      </c>
      <c r="CK17" s="326">
        <v>22.9</v>
      </c>
      <c r="CL17" s="334">
        <v>4</v>
      </c>
      <c r="CM17" s="334">
        <v>3</v>
      </c>
      <c r="CN17" s="334">
        <v>2</v>
      </c>
      <c r="CO17" s="356">
        <f>SUM(CL17:CN17)/3</f>
        <v>3</v>
      </c>
      <c r="CQ17" s="355" t="s">
        <v>180</v>
      </c>
      <c r="CR17" s="3"/>
      <c r="CS17" s="354">
        <v>5</v>
      </c>
    </row>
    <row r="18" spans="1:100" ht="23.5" customHeight="1">
      <c r="A18" s="77" t="s">
        <v>6</v>
      </c>
      <c r="B18" s="68">
        <v>3</v>
      </c>
      <c r="C18" s="57">
        <f t="shared" si="42"/>
        <v>180</v>
      </c>
      <c r="D18" s="54">
        <v>100</v>
      </c>
      <c r="E18" s="7">
        <f t="shared" si="43"/>
        <v>330000</v>
      </c>
      <c r="F18" s="54">
        <v>20</v>
      </c>
      <c r="G18" s="7">
        <f t="shared" si="44"/>
        <v>76000</v>
      </c>
      <c r="H18" s="54">
        <v>20</v>
      </c>
      <c r="I18" s="6">
        <f t="shared" si="45"/>
        <v>96000</v>
      </c>
      <c r="J18" s="54">
        <v>40</v>
      </c>
      <c r="K18" s="6">
        <f t="shared" si="46"/>
        <v>80000</v>
      </c>
      <c r="L18" s="6">
        <f t="shared" ref="L18:L23" si="61">E18+G18+I18+K18</f>
        <v>582000</v>
      </c>
      <c r="M18" s="6">
        <f t="shared" ref="M18:M23" si="62">L18/C18</f>
        <v>3233.3333333333335</v>
      </c>
      <c r="N18" s="70" t="s">
        <v>96</v>
      </c>
      <c r="O18" s="54">
        <v>150</v>
      </c>
      <c r="P18" s="54"/>
      <c r="Q18" s="76" t="e">
        <f t="shared" ref="Q18:Q24" si="63">L18/P18</f>
        <v>#DIV/0!</v>
      </c>
      <c r="R18" s="2"/>
      <c r="T18" s="107">
        <v>3300</v>
      </c>
      <c r="U18" s="107">
        <v>3800</v>
      </c>
      <c r="V18" s="107">
        <v>4800</v>
      </c>
      <c r="W18" s="107">
        <v>2000</v>
      </c>
      <c r="X18" s="107"/>
      <c r="Y18" s="77" t="s">
        <v>6</v>
      </c>
      <c r="Z18" s="48">
        <f t="shared" si="47"/>
        <v>3</v>
      </c>
      <c r="AA18" s="57">
        <f t="shared" si="48"/>
        <v>180</v>
      </c>
      <c r="AB18" s="7">
        <f t="shared" si="49"/>
        <v>100</v>
      </c>
      <c r="AC18" s="7">
        <f t="shared" si="50"/>
        <v>170000</v>
      </c>
      <c r="AD18" s="7">
        <f t="shared" ref="AD18:AD23" si="64">F18</f>
        <v>20</v>
      </c>
      <c r="AE18" s="7">
        <f t="shared" si="51"/>
        <v>44000</v>
      </c>
      <c r="AF18" s="7">
        <f t="shared" ref="AF18:AF23" si="65">H18</f>
        <v>20</v>
      </c>
      <c r="AG18" s="7">
        <f t="shared" si="52"/>
        <v>44000</v>
      </c>
      <c r="AH18" s="7">
        <f t="shared" ref="AH18:AH23" si="66">J18</f>
        <v>40</v>
      </c>
      <c r="AI18" s="7">
        <f t="shared" si="53"/>
        <v>56000</v>
      </c>
      <c r="AJ18" s="7">
        <f t="shared" ref="AJ18:AJ23" si="67">AC18+AE18+AG18+AI18</f>
        <v>314000</v>
      </c>
      <c r="AK18" s="6">
        <f t="shared" ref="AK18:AK23" si="68">AJ18/AA18</f>
        <v>1744.4444444444443</v>
      </c>
      <c r="AL18" s="70" t="str">
        <f t="shared" ref="AL18:AN23" si="69">N18</f>
        <v>ON2</v>
      </c>
      <c r="AM18" s="7">
        <f t="shared" si="69"/>
        <v>150</v>
      </c>
      <c r="AN18" s="6">
        <f t="shared" si="69"/>
        <v>0</v>
      </c>
      <c r="AO18" s="76" t="e">
        <f t="shared" ref="AO18:AO23" si="70">(AJ18+BH18)/AN18</f>
        <v>#DIV/0!</v>
      </c>
      <c r="AP18" s="2"/>
      <c r="AR18" s="107">
        <v>1700</v>
      </c>
      <c r="AS18" s="107">
        <v>2200</v>
      </c>
      <c r="AT18" s="107">
        <v>2200</v>
      </c>
      <c r="AU18" s="107">
        <v>1400</v>
      </c>
      <c r="AV18" s="107"/>
      <c r="AW18" s="77" t="s">
        <v>6</v>
      </c>
      <c r="AX18" s="48">
        <f t="shared" ref="AX18:AX23" si="71">B18</f>
        <v>3</v>
      </c>
      <c r="AY18" s="57">
        <f t="shared" ref="AY18:AY24" si="72">C18</f>
        <v>180</v>
      </c>
      <c r="AZ18" s="54">
        <v>22</v>
      </c>
      <c r="BA18" s="7">
        <f t="shared" si="54"/>
        <v>0</v>
      </c>
      <c r="BB18" s="54">
        <v>10</v>
      </c>
      <c r="BC18" s="7">
        <f t="shared" si="55"/>
        <v>0</v>
      </c>
      <c r="BD18" s="54">
        <v>6</v>
      </c>
      <c r="BE18" s="6">
        <f t="shared" si="56"/>
        <v>0</v>
      </c>
      <c r="BF18" s="54"/>
      <c r="BG18" s="6">
        <f t="shared" si="57"/>
        <v>0</v>
      </c>
      <c r="BH18" s="6">
        <f t="shared" ref="BH18:BI24" si="73">L18</f>
        <v>582000</v>
      </c>
      <c r="BI18" s="6">
        <f t="shared" si="73"/>
        <v>3233.3333333333335</v>
      </c>
      <c r="BJ18" s="6">
        <f t="shared" ref="BJ18:BK24" si="74">AJ18</f>
        <v>314000</v>
      </c>
      <c r="BK18" s="7">
        <f t="shared" si="74"/>
        <v>1744.4444444444443</v>
      </c>
      <c r="BL18" s="101">
        <f t="shared" ref="BL18:BM23" si="75">BH18+BJ18</f>
        <v>896000</v>
      </c>
      <c r="BM18" s="90">
        <f t="shared" si="75"/>
        <v>4977.7777777777774</v>
      </c>
      <c r="BN18" s="90"/>
      <c r="BO18" s="76" t="e">
        <f t="shared" ref="BO18:BO24" si="76">Q18+AO18</f>
        <v>#DIV/0!</v>
      </c>
      <c r="BP18" s="2"/>
      <c r="BR18" s="55"/>
      <c r="BS18" s="55"/>
      <c r="BT18" s="55"/>
      <c r="BU18" s="55"/>
      <c r="BV18" s="173" t="s">
        <v>6</v>
      </c>
      <c r="BW18" s="190">
        <f t="shared" ref="BW18:BW23" si="77">AX18</f>
        <v>3</v>
      </c>
      <c r="BX18" s="119">
        <v>154</v>
      </c>
      <c r="BY18" s="178">
        <v>408400</v>
      </c>
      <c r="BZ18" s="178">
        <f t="shared" si="58"/>
        <v>2651.9480519480521</v>
      </c>
      <c r="CA18" s="178">
        <v>253650</v>
      </c>
      <c r="CB18" s="179">
        <f t="shared" si="59"/>
        <v>1647.077922077922</v>
      </c>
      <c r="CC18" s="179">
        <v>5500</v>
      </c>
      <c r="CD18" s="179"/>
      <c r="CE18" s="180">
        <f t="shared" si="60"/>
        <v>667550</v>
      </c>
      <c r="CF18" s="181">
        <f t="shared" ref="CF18:CF23" si="78">CE18/BX18</f>
        <v>4334.7402597402597</v>
      </c>
      <c r="CG18" s="291">
        <v>145</v>
      </c>
      <c r="CH18" s="182">
        <f t="shared" ref="CH18:CH24" si="79">CE18/CG18</f>
        <v>4603.7931034482763</v>
      </c>
      <c r="CJ18" s="326">
        <v>17.7</v>
      </c>
      <c r="CK18" s="326">
        <v>23.9</v>
      </c>
      <c r="CL18" s="334">
        <v>4</v>
      </c>
      <c r="CM18" s="334">
        <v>4</v>
      </c>
      <c r="CN18" s="334">
        <v>4</v>
      </c>
      <c r="CO18" s="356">
        <f t="shared" ref="CO18:CO23" si="80">SUM(CL18:CN18)/3</f>
        <v>4</v>
      </c>
      <c r="CQ18" s="42" t="s">
        <v>181</v>
      </c>
      <c r="CS18" s="1">
        <v>4</v>
      </c>
    </row>
    <row r="19" spans="1:100" ht="23.5" customHeight="1">
      <c r="A19" s="77" t="s">
        <v>7</v>
      </c>
      <c r="B19" s="68">
        <v>4</v>
      </c>
      <c r="C19" s="57">
        <f t="shared" si="42"/>
        <v>180</v>
      </c>
      <c r="D19" s="54">
        <v>100</v>
      </c>
      <c r="E19" s="7">
        <f t="shared" si="43"/>
        <v>330000</v>
      </c>
      <c r="F19" s="54">
        <v>20</v>
      </c>
      <c r="G19" s="7">
        <f t="shared" si="44"/>
        <v>76000</v>
      </c>
      <c r="H19" s="54">
        <v>20</v>
      </c>
      <c r="I19" s="6">
        <f t="shared" si="45"/>
        <v>96000</v>
      </c>
      <c r="J19" s="54">
        <v>40</v>
      </c>
      <c r="K19" s="6">
        <f t="shared" si="46"/>
        <v>80000</v>
      </c>
      <c r="L19" s="6">
        <f t="shared" si="61"/>
        <v>582000</v>
      </c>
      <c r="M19" s="6">
        <f t="shared" si="62"/>
        <v>3233.3333333333335</v>
      </c>
      <c r="N19" s="70" t="s">
        <v>96</v>
      </c>
      <c r="O19" s="54">
        <v>150</v>
      </c>
      <c r="P19" s="54"/>
      <c r="Q19" s="76" t="e">
        <f t="shared" si="63"/>
        <v>#DIV/0!</v>
      </c>
      <c r="R19" s="2"/>
      <c r="T19" s="107">
        <v>3300</v>
      </c>
      <c r="U19" s="107">
        <v>3800</v>
      </c>
      <c r="V19" s="107">
        <v>4800</v>
      </c>
      <c r="W19" s="107">
        <v>2000</v>
      </c>
      <c r="X19" s="107"/>
      <c r="Y19" s="77" t="s">
        <v>7</v>
      </c>
      <c r="Z19" s="48">
        <f t="shared" si="47"/>
        <v>4</v>
      </c>
      <c r="AA19" s="57">
        <f t="shared" si="48"/>
        <v>180</v>
      </c>
      <c r="AB19" s="7">
        <f t="shared" si="49"/>
        <v>100</v>
      </c>
      <c r="AC19" s="7">
        <f t="shared" si="50"/>
        <v>170000</v>
      </c>
      <c r="AD19" s="7">
        <f t="shared" si="64"/>
        <v>20</v>
      </c>
      <c r="AE19" s="7">
        <f t="shared" si="51"/>
        <v>44000</v>
      </c>
      <c r="AF19" s="7">
        <f t="shared" si="65"/>
        <v>20</v>
      </c>
      <c r="AG19" s="7">
        <f t="shared" si="52"/>
        <v>44000</v>
      </c>
      <c r="AH19" s="7">
        <f t="shared" si="66"/>
        <v>40</v>
      </c>
      <c r="AI19" s="7">
        <f t="shared" si="53"/>
        <v>56000</v>
      </c>
      <c r="AJ19" s="7">
        <f t="shared" si="67"/>
        <v>314000</v>
      </c>
      <c r="AK19" s="6">
        <f t="shared" si="68"/>
        <v>1744.4444444444443</v>
      </c>
      <c r="AL19" s="70" t="str">
        <f t="shared" si="69"/>
        <v>ON2</v>
      </c>
      <c r="AM19" s="7">
        <f t="shared" si="69"/>
        <v>150</v>
      </c>
      <c r="AN19" s="6">
        <f t="shared" si="69"/>
        <v>0</v>
      </c>
      <c r="AO19" s="76" t="e">
        <f t="shared" si="70"/>
        <v>#DIV/0!</v>
      </c>
      <c r="AP19" s="2"/>
      <c r="AR19" s="107">
        <v>1700</v>
      </c>
      <c r="AS19" s="107">
        <v>2200</v>
      </c>
      <c r="AT19" s="107">
        <v>2200</v>
      </c>
      <c r="AU19" s="107">
        <v>1400</v>
      </c>
      <c r="AV19" s="107"/>
      <c r="AW19" s="77" t="s">
        <v>7</v>
      </c>
      <c r="AX19" s="48">
        <f t="shared" si="71"/>
        <v>4</v>
      </c>
      <c r="AY19" s="57">
        <f t="shared" si="72"/>
        <v>180</v>
      </c>
      <c r="AZ19" s="54">
        <v>22</v>
      </c>
      <c r="BA19" s="7">
        <f t="shared" si="54"/>
        <v>0</v>
      </c>
      <c r="BB19" s="54">
        <v>10</v>
      </c>
      <c r="BC19" s="7">
        <f t="shared" si="55"/>
        <v>0</v>
      </c>
      <c r="BD19" s="54">
        <v>6</v>
      </c>
      <c r="BE19" s="6">
        <f t="shared" si="56"/>
        <v>0</v>
      </c>
      <c r="BF19" s="54"/>
      <c r="BG19" s="6">
        <f t="shared" si="57"/>
        <v>0</v>
      </c>
      <c r="BH19" s="6">
        <f t="shared" si="73"/>
        <v>582000</v>
      </c>
      <c r="BI19" s="6">
        <f t="shared" si="73"/>
        <v>3233.3333333333335</v>
      </c>
      <c r="BJ19" s="6">
        <f t="shared" si="74"/>
        <v>314000</v>
      </c>
      <c r="BK19" s="7">
        <f t="shared" si="74"/>
        <v>1744.4444444444443</v>
      </c>
      <c r="BL19" s="101">
        <f t="shared" si="75"/>
        <v>896000</v>
      </c>
      <c r="BM19" s="90">
        <f t="shared" si="75"/>
        <v>4977.7777777777774</v>
      </c>
      <c r="BN19" s="90"/>
      <c r="BO19" s="76" t="e">
        <f t="shared" si="76"/>
        <v>#DIV/0!</v>
      </c>
      <c r="BP19" s="2"/>
      <c r="BR19" s="55"/>
      <c r="BS19" s="55"/>
      <c r="BT19" s="55"/>
      <c r="BU19" s="55"/>
      <c r="BV19" s="173" t="s">
        <v>7</v>
      </c>
      <c r="BW19" s="190">
        <f t="shared" si="77"/>
        <v>4</v>
      </c>
      <c r="BX19" s="119">
        <v>201</v>
      </c>
      <c r="BY19" s="178">
        <v>483850</v>
      </c>
      <c r="BZ19" s="178">
        <f t="shared" si="58"/>
        <v>2407.2139303482586</v>
      </c>
      <c r="CA19" s="178">
        <v>319300</v>
      </c>
      <c r="CB19" s="179">
        <f t="shared" si="59"/>
        <v>1588.5572139303483</v>
      </c>
      <c r="CC19" s="179">
        <v>4950</v>
      </c>
      <c r="CD19" s="179"/>
      <c r="CE19" s="180">
        <f t="shared" si="60"/>
        <v>808100</v>
      </c>
      <c r="CF19" s="181">
        <f t="shared" si="78"/>
        <v>4020.3980099502487</v>
      </c>
      <c r="CG19" s="291">
        <v>145</v>
      </c>
      <c r="CH19" s="182">
        <f t="shared" si="79"/>
        <v>5573.1034482758623</v>
      </c>
      <c r="CJ19" s="326">
        <v>18.2</v>
      </c>
      <c r="CK19" s="326">
        <v>24.8</v>
      </c>
      <c r="CL19" s="334">
        <v>4</v>
      </c>
      <c r="CM19" s="334">
        <v>4</v>
      </c>
      <c r="CN19" s="334">
        <v>4</v>
      </c>
      <c r="CO19" s="356">
        <f t="shared" si="80"/>
        <v>4</v>
      </c>
      <c r="CQ19" s="42" t="s">
        <v>185</v>
      </c>
      <c r="CS19" s="1">
        <v>3</v>
      </c>
    </row>
    <row r="20" spans="1:100" ht="23.5" customHeight="1">
      <c r="A20" s="77" t="s">
        <v>8</v>
      </c>
      <c r="B20" s="68">
        <v>5</v>
      </c>
      <c r="C20" s="57">
        <f t="shared" si="42"/>
        <v>180</v>
      </c>
      <c r="D20" s="54">
        <v>100</v>
      </c>
      <c r="E20" s="7">
        <f t="shared" si="43"/>
        <v>330000</v>
      </c>
      <c r="F20" s="54">
        <v>20</v>
      </c>
      <c r="G20" s="7">
        <f t="shared" si="44"/>
        <v>76000</v>
      </c>
      <c r="H20" s="54">
        <v>20</v>
      </c>
      <c r="I20" s="6">
        <f t="shared" si="45"/>
        <v>96000</v>
      </c>
      <c r="J20" s="54">
        <v>40</v>
      </c>
      <c r="K20" s="6">
        <f t="shared" si="46"/>
        <v>80000</v>
      </c>
      <c r="L20" s="6">
        <f t="shared" si="61"/>
        <v>582000</v>
      </c>
      <c r="M20" s="6">
        <f t="shared" si="62"/>
        <v>3233.3333333333335</v>
      </c>
      <c r="N20" s="70" t="s">
        <v>95</v>
      </c>
      <c r="O20" s="54">
        <v>150</v>
      </c>
      <c r="P20" s="54"/>
      <c r="Q20" s="76" t="e">
        <f t="shared" si="63"/>
        <v>#DIV/0!</v>
      </c>
      <c r="R20" s="2"/>
      <c r="T20" s="107">
        <v>3300</v>
      </c>
      <c r="U20" s="107">
        <v>3800</v>
      </c>
      <c r="V20" s="107">
        <v>4800</v>
      </c>
      <c r="W20" s="107">
        <v>2000</v>
      </c>
      <c r="X20" s="107"/>
      <c r="Y20" s="77" t="s">
        <v>8</v>
      </c>
      <c r="Z20" s="48">
        <f t="shared" si="47"/>
        <v>5</v>
      </c>
      <c r="AA20" s="57">
        <f t="shared" si="48"/>
        <v>180</v>
      </c>
      <c r="AB20" s="7">
        <f t="shared" si="49"/>
        <v>100</v>
      </c>
      <c r="AC20" s="7">
        <f t="shared" si="50"/>
        <v>170000</v>
      </c>
      <c r="AD20" s="7">
        <f t="shared" si="64"/>
        <v>20</v>
      </c>
      <c r="AE20" s="7">
        <f t="shared" si="51"/>
        <v>44000</v>
      </c>
      <c r="AF20" s="7">
        <f t="shared" si="65"/>
        <v>20</v>
      </c>
      <c r="AG20" s="7">
        <f t="shared" si="52"/>
        <v>44000</v>
      </c>
      <c r="AH20" s="7">
        <f t="shared" si="66"/>
        <v>40</v>
      </c>
      <c r="AI20" s="7">
        <f t="shared" si="53"/>
        <v>56000</v>
      </c>
      <c r="AJ20" s="7">
        <f t="shared" si="67"/>
        <v>314000</v>
      </c>
      <c r="AK20" s="6">
        <f t="shared" si="68"/>
        <v>1744.4444444444443</v>
      </c>
      <c r="AL20" s="70" t="str">
        <f t="shared" si="69"/>
        <v>ON2</v>
      </c>
      <c r="AM20" s="7">
        <f t="shared" si="69"/>
        <v>150</v>
      </c>
      <c r="AN20" s="6">
        <f t="shared" si="69"/>
        <v>0</v>
      </c>
      <c r="AO20" s="76" t="e">
        <f t="shared" si="70"/>
        <v>#DIV/0!</v>
      </c>
      <c r="AP20" s="2"/>
      <c r="AR20" s="107">
        <v>1700</v>
      </c>
      <c r="AS20" s="107">
        <v>2200</v>
      </c>
      <c r="AT20" s="107">
        <v>2200</v>
      </c>
      <c r="AU20" s="107">
        <v>1400</v>
      </c>
      <c r="AV20" s="107"/>
      <c r="AW20" s="77" t="s">
        <v>8</v>
      </c>
      <c r="AX20" s="48">
        <f t="shared" si="71"/>
        <v>5</v>
      </c>
      <c r="AY20" s="57">
        <f t="shared" si="72"/>
        <v>180</v>
      </c>
      <c r="AZ20" s="54">
        <v>10</v>
      </c>
      <c r="BA20" s="7">
        <f t="shared" si="54"/>
        <v>0</v>
      </c>
      <c r="BB20" s="54">
        <v>24</v>
      </c>
      <c r="BC20" s="7">
        <f t="shared" si="55"/>
        <v>0</v>
      </c>
      <c r="BD20" s="54">
        <v>12</v>
      </c>
      <c r="BE20" s="6">
        <f t="shared" si="56"/>
        <v>0</v>
      </c>
      <c r="BF20" s="54"/>
      <c r="BG20" s="6">
        <f t="shared" si="57"/>
        <v>0</v>
      </c>
      <c r="BH20" s="6">
        <f t="shared" si="73"/>
        <v>582000</v>
      </c>
      <c r="BI20" s="6">
        <f t="shared" si="73"/>
        <v>3233.3333333333335</v>
      </c>
      <c r="BJ20" s="6">
        <f t="shared" si="74"/>
        <v>314000</v>
      </c>
      <c r="BK20" s="7">
        <f t="shared" si="74"/>
        <v>1744.4444444444443</v>
      </c>
      <c r="BL20" s="101">
        <f t="shared" si="75"/>
        <v>896000</v>
      </c>
      <c r="BM20" s="90">
        <f t="shared" si="75"/>
        <v>4977.7777777777774</v>
      </c>
      <c r="BN20" s="90"/>
      <c r="BO20" s="76" t="e">
        <f t="shared" si="76"/>
        <v>#DIV/0!</v>
      </c>
      <c r="BP20" s="2"/>
      <c r="BR20" s="55"/>
      <c r="BS20" s="55"/>
      <c r="BT20" s="55"/>
      <c r="BU20" s="55"/>
      <c r="BV20" s="173" t="s">
        <v>8</v>
      </c>
      <c r="BW20" s="190">
        <f t="shared" si="77"/>
        <v>5</v>
      </c>
      <c r="BX20" s="119">
        <v>264</v>
      </c>
      <c r="BY20" s="178">
        <v>712150</v>
      </c>
      <c r="BZ20" s="178">
        <f t="shared" si="58"/>
        <v>2697.537878787879</v>
      </c>
      <c r="CA20" s="178">
        <v>379450</v>
      </c>
      <c r="CB20" s="179">
        <f t="shared" si="59"/>
        <v>1437.310606060606</v>
      </c>
      <c r="CC20" s="179">
        <v>3850</v>
      </c>
      <c r="CD20" s="179"/>
      <c r="CE20" s="180">
        <f t="shared" si="60"/>
        <v>1095450</v>
      </c>
      <c r="CF20" s="181">
        <f t="shared" si="78"/>
        <v>4149.431818181818</v>
      </c>
      <c r="CG20" s="291">
        <v>145</v>
      </c>
      <c r="CH20" s="182">
        <f t="shared" si="79"/>
        <v>7554.8275862068967</v>
      </c>
      <c r="CJ20" s="326">
        <v>18</v>
      </c>
      <c r="CK20" s="326">
        <v>27.4</v>
      </c>
      <c r="CL20" s="334">
        <v>5</v>
      </c>
      <c r="CM20" s="334">
        <v>5</v>
      </c>
      <c r="CN20" s="334">
        <v>4</v>
      </c>
      <c r="CO20" s="356">
        <f t="shared" si="80"/>
        <v>4.666666666666667</v>
      </c>
      <c r="CQ20" s="42" t="s">
        <v>177</v>
      </c>
      <c r="CS20" s="1">
        <v>2</v>
      </c>
    </row>
    <row r="21" spans="1:100" ht="23.5" customHeight="1">
      <c r="A21" s="77" t="s">
        <v>9</v>
      </c>
      <c r="B21" s="68">
        <v>6</v>
      </c>
      <c r="C21" s="57">
        <f t="shared" si="42"/>
        <v>180</v>
      </c>
      <c r="D21" s="54">
        <v>100</v>
      </c>
      <c r="E21" s="7">
        <f t="shared" si="43"/>
        <v>330000</v>
      </c>
      <c r="F21" s="54">
        <v>20</v>
      </c>
      <c r="G21" s="7">
        <f t="shared" si="44"/>
        <v>76000</v>
      </c>
      <c r="H21" s="54">
        <v>20</v>
      </c>
      <c r="I21" s="6">
        <f t="shared" si="45"/>
        <v>96000</v>
      </c>
      <c r="J21" s="54">
        <v>40</v>
      </c>
      <c r="K21" s="6">
        <f t="shared" si="46"/>
        <v>80000</v>
      </c>
      <c r="L21" s="6">
        <f t="shared" si="61"/>
        <v>582000</v>
      </c>
      <c r="M21" s="6">
        <f t="shared" si="62"/>
        <v>3233.3333333333335</v>
      </c>
      <c r="N21" s="70" t="s">
        <v>95</v>
      </c>
      <c r="O21" s="54">
        <v>150</v>
      </c>
      <c r="P21" s="54"/>
      <c r="Q21" s="76" t="e">
        <f t="shared" si="63"/>
        <v>#DIV/0!</v>
      </c>
      <c r="R21" s="2"/>
      <c r="T21" s="107">
        <v>3300</v>
      </c>
      <c r="U21" s="107">
        <v>3800</v>
      </c>
      <c r="V21" s="107">
        <v>4800</v>
      </c>
      <c r="W21" s="107">
        <v>2000</v>
      </c>
      <c r="X21" s="107"/>
      <c r="Y21" s="77" t="s">
        <v>9</v>
      </c>
      <c r="Z21" s="48">
        <f t="shared" si="47"/>
        <v>6</v>
      </c>
      <c r="AA21" s="57">
        <f t="shared" si="48"/>
        <v>180</v>
      </c>
      <c r="AB21" s="7">
        <f t="shared" si="49"/>
        <v>100</v>
      </c>
      <c r="AC21" s="7">
        <f t="shared" si="50"/>
        <v>170000</v>
      </c>
      <c r="AD21" s="7">
        <f t="shared" si="64"/>
        <v>20</v>
      </c>
      <c r="AE21" s="7">
        <f t="shared" si="51"/>
        <v>44000</v>
      </c>
      <c r="AF21" s="7">
        <f t="shared" si="65"/>
        <v>20</v>
      </c>
      <c r="AG21" s="7">
        <f t="shared" si="52"/>
        <v>44000</v>
      </c>
      <c r="AH21" s="7">
        <f t="shared" si="66"/>
        <v>40</v>
      </c>
      <c r="AI21" s="7">
        <f t="shared" si="53"/>
        <v>56000</v>
      </c>
      <c r="AJ21" s="7">
        <f t="shared" si="67"/>
        <v>314000</v>
      </c>
      <c r="AK21" s="6">
        <f t="shared" si="68"/>
        <v>1744.4444444444443</v>
      </c>
      <c r="AL21" s="70" t="str">
        <f t="shared" si="69"/>
        <v>ON2</v>
      </c>
      <c r="AM21" s="7">
        <f t="shared" si="69"/>
        <v>150</v>
      </c>
      <c r="AN21" s="6">
        <f t="shared" si="69"/>
        <v>0</v>
      </c>
      <c r="AO21" s="76" t="e">
        <f t="shared" si="70"/>
        <v>#DIV/0!</v>
      </c>
      <c r="AP21" s="2"/>
      <c r="AR21" s="107">
        <v>1700</v>
      </c>
      <c r="AS21" s="107">
        <v>2200</v>
      </c>
      <c r="AT21" s="107">
        <v>2200</v>
      </c>
      <c r="AU21" s="107">
        <v>1400</v>
      </c>
      <c r="AV21" s="107"/>
      <c r="AW21" s="77" t="s">
        <v>9</v>
      </c>
      <c r="AX21" s="48">
        <f t="shared" si="71"/>
        <v>6</v>
      </c>
      <c r="AY21" s="57">
        <f t="shared" si="72"/>
        <v>180</v>
      </c>
      <c r="AZ21" s="54">
        <v>10</v>
      </c>
      <c r="BA21" s="7">
        <f t="shared" si="54"/>
        <v>0</v>
      </c>
      <c r="BB21" s="54">
        <v>24</v>
      </c>
      <c r="BC21" s="7">
        <f t="shared" si="55"/>
        <v>0</v>
      </c>
      <c r="BD21" s="54">
        <v>12</v>
      </c>
      <c r="BE21" s="6">
        <f t="shared" si="56"/>
        <v>0</v>
      </c>
      <c r="BF21" s="54"/>
      <c r="BG21" s="6">
        <f t="shared" si="57"/>
        <v>0</v>
      </c>
      <c r="BH21" s="6">
        <f t="shared" si="73"/>
        <v>582000</v>
      </c>
      <c r="BI21" s="6">
        <f t="shared" si="73"/>
        <v>3233.3333333333335</v>
      </c>
      <c r="BJ21" s="6">
        <f t="shared" si="74"/>
        <v>314000</v>
      </c>
      <c r="BK21" s="7">
        <f t="shared" si="74"/>
        <v>1744.4444444444443</v>
      </c>
      <c r="BL21" s="101">
        <f t="shared" si="75"/>
        <v>896000</v>
      </c>
      <c r="BM21" s="90">
        <f t="shared" si="75"/>
        <v>4977.7777777777774</v>
      </c>
      <c r="BN21" s="90"/>
      <c r="BO21" s="76" t="e">
        <f t="shared" si="76"/>
        <v>#DIV/0!</v>
      </c>
      <c r="BP21" s="2"/>
      <c r="BR21" s="55"/>
      <c r="BS21" s="55"/>
      <c r="BT21" s="55"/>
      <c r="BU21" s="55"/>
      <c r="BV21" s="173" t="s">
        <v>9</v>
      </c>
      <c r="BW21" s="190">
        <f t="shared" si="77"/>
        <v>6</v>
      </c>
      <c r="BX21" s="119">
        <v>305</v>
      </c>
      <c r="BY21" s="178">
        <v>1036850</v>
      </c>
      <c r="BZ21" s="178">
        <f t="shared" si="58"/>
        <v>3399.5081967213114</v>
      </c>
      <c r="CA21" s="178">
        <v>558700</v>
      </c>
      <c r="CB21" s="179">
        <f t="shared" si="59"/>
        <v>1831.8032786885246</v>
      </c>
      <c r="CC21" s="179">
        <v>11000</v>
      </c>
      <c r="CD21" s="179"/>
      <c r="CE21" s="180">
        <f t="shared" si="60"/>
        <v>1606550</v>
      </c>
      <c r="CF21" s="181">
        <f t="shared" si="78"/>
        <v>5267.377049180328</v>
      </c>
      <c r="CG21" s="291">
        <v>151</v>
      </c>
      <c r="CH21" s="182">
        <f t="shared" si="79"/>
        <v>10639.403973509934</v>
      </c>
      <c r="CJ21" s="326">
        <v>18.399999999999999</v>
      </c>
      <c r="CK21" s="326">
        <v>25.2</v>
      </c>
      <c r="CL21" s="334">
        <v>3</v>
      </c>
      <c r="CM21" s="334">
        <v>1</v>
      </c>
      <c r="CN21" s="334">
        <v>1</v>
      </c>
      <c r="CO21" s="356">
        <f t="shared" si="80"/>
        <v>1.6666666666666667</v>
      </c>
      <c r="CQ21" s="42" t="s">
        <v>178</v>
      </c>
      <c r="CS21" s="1">
        <v>1</v>
      </c>
    </row>
    <row r="22" spans="1:100" ht="23.5" customHeight="1">
      <c r="A22" s="77" t="s">
        <v>10</v>
      </c>
      <c r="B22" s="68">
        <v>7</v>
      </c>
      <c r="C22" s="57">
        <f t="shared" si="42"/>
        <v>220</v>
      </c>
      <c r="D22" s="54">
        <v>140</v>
      </c>
      <c r="E22" s="7">
        <f t="shared" si="43"/>
        <v>462000</v>
      </c>
      <c r="F22" s="54">
        <v>20</v>
      </c>
      <c r="G22" s="7">
        <f t="shared" si="44"/>
        <v>76000</v>
      </c>
      <c r="H22" s="54">
        <v>20</v>
      </c>
      <c r="I22" s="6">
        <f t="shared" si="45"/>
        <v>96000</v>
      </c>
      <c r="J22" s="54">
        <v>40</v>
      </c>
      <c r="K22" s="6">
        <f t="shared" si="46"/>
        <v>80000</v>
      </c>
      <c r="L22" s="6">
        <f t="shared" si="61"/>
        <v>714000</v>
      </c>
      <c r="M22" s="6">
        <f t="shared" si="62"/>
        <v>3245.4545454545455</v>
      </c>
      <c r="N22" s="70" t="s">
        <v>94</v>
      </c>
      <c r="O22" s="54">
        <v>160</v>
      </c>
      <c r="P22" s="54"/>
      <c r="Q22" s="76" t="e">
        <f t="shared" si="63"/>
        <v>#DIV/0!</v>
      </c>
      <c r="R22" s="2"/>
      <c r="T22" s="107">
        <v>3300</v>
      </c>
      <c r="U22" s="107">
        <v>3800</v>
      </c>
      <c r="V22" s="107">
        <v>4800</v>
      </c>
      <c r="W22" s="107">
        <v>2000</v>
      </c>
      <c r="X22" s="107"/>
      <c r="Y22" s="77" t="s">
        <v>10</v>
      </c>
      <c r="Z22" s="48">
        <f t="shared" si="47"/>
        <v>7</v>
      </c>
      <c r="AA22" s="57">
        <f t="shared" si="48"/>
        <v>220</v>
      </c>
      <c r="AB22" s="7">
        <f t="shared" si="49"/>
        <v>140</v>
      </c>
      <c r="AC22" s="7">
        <f t="shared" si="50"/>
        <v>238000</v>
      </c>
      <c r="AD22" s="7">
        <f t="shared" si="64"/>
        <v>20</v>
      </c>
      <c r="AE22" s="7">
        <f t="shared" si="51"/>
        <v>44000</v>
      </c>
      <c r="AF22" s="7">
        <f t="shared" si="65"/>
        <v>20</v>
      </c>
      <c r="AG22" s="7">
        <f t="shared" si="52"/>
        <v>44000</v>
      </c>
      <c r="AH22" s="7">
        <f t="shared" si="66"/>
        <v>40</v>
      </c>
      <c r="AI22" s="7">
        <f t="shared" si="53"/>
        <v>56000</v>
      </c>
      <c r="AJ22" s="7">
        <f t="shared" si="67"/>
        <v>382000</v>
      </c>
      <c r="AK22" s="6">
        <f t="shared" si="68"/>
        <v>1736.3636363636363</v>
      </c>
      <c r="AL22" s="70" t="str">
        <f t="shared" si="69"/>
        <v>ON1</v>
      </c>
      <c r="AM22" s="7">
        <f t="shared" si="69"/>
        <v>160</v>
      </c>
      <c r="AN22" s="6">
        <f t="shared" si="69"/>
        <v>0</v>
      </c>
      <c r="AO22" s="76" t="e">
        <f t="shared" si="70"/>
        <v>#DIV/0!</v>
      </c>
      <c r="AP22" s="2"/>
      <c r="AR22" s="107">
        <v>1700</v>
      </c>
      <c r="AS22" s="107">
        <v>2200</v>
      </c>
      <c r="AT22" s="107">
        <v>2200</v>
      </c>
      <c r="AU22" s="107">
        <v>1400</v>
      </c>
      <c r="AV22" s="107"/>
      <c r="AW22" s="77" t="s">
        <v>10</v>
      </c>
      <c r="AX22" s="48">
        <f t="shared" si="71"/>
        <v>7</v>
      </c>
      <c r="AY22" s="57">
        <f t="shared" si="72"/>
        <v>220</v>
      </c>
      <c r="AZ22" s="54">
        <v>10</v>
      </c>
      <c r="BA22" s="7">
        <f t="shared" si="54"/>
        <v>0</v>
      </c>
      <c r="BB22" s="54">
        <v>24</v>
      </c>
      <c r="BC22" s="7">
        <f t="shared" si="55"/>
        <v>0</v>
      </c>
      <c r="BD22" s="54">
        <v>12</v>
      </c>
      <c r="BE22" s="6">
        <f t="shared" si="56"/>
        <v>0</v>
      </c>
      <c r="BF22" s="54"/>
      <c r="BG22" s="6">
        <f t="shared" si="57"/>
        <v>0</v>
      </c>
      <c r="BH22" s="6">
        <f t="shared" si="73"/>
        <v>714000</v>
      </c>
      <c r="BI22" s="6">
        <f t="shared" si="73"/>
        <v>3245.4545454545455</v>
      </c>
      <c r="BJ22" s="6">
        <f t="shared" si="74"/>
        <v>382000</v>
      </c>
      <c r="BK22" s="7">
        <f t="shared" si="74"/>
        <v>1736.3636363636363</v>
      </c>
      <c r="BL22" s="101">
        <f t="shared" si="75"/>
        <v>1096000</v>
      </c>
      <c r="BM22" s="90">
        <f t="shared" si="75"/>
        <v>4981.818181818182</v>
      </c>
      <c r="BN22" s="90"/>
      <c r="BO22" s="76" t="e">
        <f t="shared" si="76"/>
        <v>#DIV/0!</v>
      </c>
      <c r="BP22" s="2"/>
      <c r="BR22" s="55"/>
      <c r="BS22" s="55"/>
      <c r="BT22" s="55"/>
      <c r="BU22" s="55"/>
      <c r="BV22" s="173" t="s">
        <v>10</v>
      </c>
      <c r="BW22" s="190">
        <f t="shared" si="77"/>
        <v>7</v>
      </c>
      <c r="BX22" s="119">
        <v>392</v>
      </c>
      <c r="BY22" s="178">
        <v>1074950</v>
      </c>
      <c r="BZ22" s="178">
        <f t="shared" si="58"/>
        <v>2742.2193877551022</v>
      </c>
      <c r="CA22" s="178">
        <v>681300</v>
      </c>
      <c r="CB22" s="179">
        <f t="shared" si="59"/>
        <v>1738.0102040816328</v>
      </c>
      <c r="CC22" s="179">
        <v>20350</v>
      </c>
      <c r="CD22" s="179"/>
      <c r="CE22" s="180">
        <f t="shared" si="60"/>
        <v>1776600</v>
      </c>
      <c r="CF22" s="181">
        <f t="shared" si="78"/>
        <v>4532.1428571428569</v>
      </c>
      <c r="CG22" s="291">
        <v>165.5</v>
      </c>
      <c r="CH22" s="182">
        <f t="shared" si="79"/>
        <v>10734.743202416919</v>
      </c>
      <c r="CJ22" s="326">
        <v>19.2</v>
      </c>
      <c r="CK22" s="326">
        <v>26.1</v>
      </c>
      <c r="CL22" s="334">
        <v>3</v>
      </c>
      <c r="CM22" s="334">
        <v>5</v>
      </c>
      <c r="CN22" s="334">
        <v>5</v>
      </c>
      <c r="CO22" s="356">
        <f t="shared" si="80"/>
        <v>4.333333333333333</v>
      </c>
      <c r="CQ22" s="42" t="s">
        <v>183</v>
      </c>
      <c r="CS22" s="1">
        <v>0</v>
      </c>
    </row>
    <row r="23" spans="1:100" ht="23.5" customHeight="1" thickBot="1">
      <c r="A23" s="78" t="s">
        <v>11</v>
      </c>
      <c r="B23" s="68">
        <v>8</v>
      </c>
      <c r="C23" s="57">
        <f t="shared" si="42"/>
        <v>330</v>
      </c>
      <c r="D23" s="54">
        <v>160</v>
      </c>
      <c r="E23" s="7">
        <f t="shared" si="43"/>
        <v>528000</v>
      </c>
      <c r="F23" s="54">
        <v>60</v>
      </c>
      <c r="G23" s="7">
        <f t="shared" si="44"/>
        <v>228000</v>
      </c>
      <c r="H23" s="54">
        <v>30</v>
      </c>
      <c r="I23" s="6">
        <f t="shared" si="45"/>
        <v>144000</v>
      </c>
      <c r="J23" s="54">
        <v>80</v>
      </c>
      <c r="K23" s="6">
        <f t="shared" si="46"/>
        <v>160000</v>
      </c>
      <c r="L23" s="6">
        <f t="shared" si="61"/>
        <v>1060000</v>
      </c>
      <c r="M23" s="6">
        <f t="shared" si="62"/>
        <v>3212.121212121212</v>
      </c>
      <c r="N23" s="70" t="s">
        <v>92</v>
      </c>
      <c r="O23" s="54">
        <v>180</v>
      </c>
      <c r="P23" s="54"/>
      <c r="Q23" s="76" t="e">
        <f t="shared" si="63"/>
        <v>#DIV/0!</v>
      </c>
      <c r="R23" s="2"/>
      <c r="T23" s="107">
        <v>3300</v>
      </c>
      <c r="U23" s="107">
        <v>3800</v>
      </c>
      <c r="V23" s="107">
        <v>4800</v>
      </c>
      <c r="W23" s="107">
        <v>2000</v>
      </c>
      <c r="X23" s="107"/>
      <c r="Y23" s="78" t="s">
        <v>11</v>
      </c>
      <c r="Z23" s="48">
        <f t="shared" si="47"/>
        <v>8</v>
      </c>
      <c r="AA23" s="57">
        <f t="shared" si="48"/>
        <v>330</v>
      </c>
      <c r="AB23" s="7">
        <f t="shared" si="49"/>
        <v>160</v>
      </c>
      <c r="AC23" s="7">
        <f t="shared" si="50"/>
        <v>272000</v>
      </c>
      <c r="AD23" s="7">
        <f t="shared" si="64"/>
        <v>60</v>
      </c>
      <c r="AE23" s="7">
        <f t="shared" si="51"/>
        <v>132000</v>
      </c>
      <c r="AF23" s="7">
        <f t="shared" si="65"/>
        <v>30</v>
      </c>
      <c r="AG23" s="7">
        <f t="shared" si="52"/>
        <v>66000</v>
      </c>
      <c r="AH23" s="7">
        <f t="shared" si="66"/>
        <v>80</v>
      </c>
      <c r="AI23" s="7">
        <f t="shared" si="53"/>
        <v>112000</v>
      </c>
      <c r="AJ23" s="7">
        <f t="shared" si="67"/>
        <v>582000</v>
      </c>
      <c r="AK23" s="6">
        <f t="shared" si="68"/>
        <v>1763.6363636363637</v>
      </c>
      <c r="AL23" s="70" t="str">
        <f t="shared" si="69"/>
        <v>TOP1</v>
      </c>
      <c r="AM23" s="7">
        <f t="shared" si="69"/>
        <v>180</v>
      </c>
      <c r="AN23" s="6">
        <f t="shared" si="69"/>
        <v>0</v>
      </c>
      <c r="AO23" s="76" t="e">
        <f t="shared" si="70"/>
        <v>#DIV/0!</v>
      </c>
      <c r="AP23" s="2"/>
      <c r="AR23" s="107">
        <v>1700</v>
      </c>
      <c r="AS23" s="107">
        <v>2200</v>
      </c>
      <c r="AT23" s="107">
        <v>2200</v>
      </c>
      <c r="AU23" s="107">
        <v>1400</v>
      </c>
      <c r="AV23" s="107"/>
      <c r="AW23" s="78" t="s">
        <v>11</v>
      </c>
      <c r="AX23" s="48">
        <f t="shared" si="71"/>
        <v>8</v>
      </c>
      <c r="AY23" s="57">
        <f t="shared" si="72"/>
        <v>330</v>
      </c>
      <c r="AZ23" s="54">
        <v>10</v>
      </c>
      <c r="BA23" s="7">
        <f t="shared" si="54"/>
        <v>0</v>
      </c>
      <c r="BB23" s="54">
        <v>28</v>
      </c>
      <c r="BC23" s="7">
        <f t="shared" si="55"/>
        <v>0</v>
      </c>
      <c r="BD23" s="54">
        <v>12</v>
      </c>
      <c r="BE23" s="6">
        <f t="shared" si="56"/>
        <v>0</v>
      </c>
      <c r="BF23" s="54"/>
      <c r="BG23" s="6">
        <f t="shared" si="57"/>
        <v>0</v>
      </c>
      <c r="BH23" s="6">
        <f t="shared" si="73"/>
        <v>1060000</v>
      </c>
      <c r="BI23" s="6">
        <f t="shared" si="73"/>
        <v>3212.121212121212</v>
      </c>
      <c r="BJ23" s="6">
        <f t="shared" si="74"/>
        <v>582000</v>
      </c>
      <c r="BK23" s="7">
        <f t="shared" si="74"/>
        <v>1763.6363636363637</v>
      </c>
      <c r="BL23" s="101">
        <f t="shared" si="75"/>
        <v>1642000</v>
      </c>
      <c r="BM23" s="90">
        <f t="shared" si="75"/>
        <v>4975.757575757576</v>
      </c>
      <c r="BN23" s="90"/>
      <c r="BO23" s="76" t="e">
        <f t="shared" si="76"/>
        <v>#DIV/0!</v>
      </c>
      <c r="BP23" s="2"/>
      <c r="BR23" s="55"/>
      <c r="BS23" s="55"/>
      <c r="BT23" s="55"/>
      <c r="BU23" s="55"/>
      <c r="BV23" s="183" t="s">
        <v>11</v>
      </c>
      <c r="BW23" s="190">
        <f t="shared" si="77"/>
        <v>8</v>
      </c>
      <c r="BX23" s="119">
        <v>565</v>
      </c>
      <c r="BY23" s="178">
        <v>1584500</v>
      </c>
      <c r="BZ23" s="178">
        <f t="shared" si="58"/>
        <v>2804.424778761062</v>
      </c>
      <c r="CA23" s="178">
        <v>944950</v>
      </c>
      <c r="CB23" s="179">
        <f t="shared" si="59"/>
        <v>1672.4778761061948</v>
      </c>
      <c r="CC23" s="179">
        <v>13750</v>
      </c>
      <c r="CD23" s="179"/>
      <c r="CE23" s="180">
        <f t="shared" si="60"/>
        <v>2543200</v>
      </c>
      <c r="CF23" s="181">
        <f t="shared" si="78"/>
        <v>4501.2389380530976</v>
      </c>
      <c r="CG23" s="291">
        <v>165.5</v>
      </c>
      <c r="CH23" s="182">
        <f t="shared" si="79"/>
        <v>15366.767371601209</v>
      </c>
      <c r="CJ23" s="327">
        <v>19.600000000000001</v>
      </c>
      <c r="CK23" s="327">
        <v>31.4</v>
      </c>
      <c r="CL23" s="335">
        <v>5</v>
      </c>
      <c r="CM23" s="334">
        <v>5</v>
      </c>
      <c r="CN23" s="334">
        <v>5</v>
      </c>
      <c r="CO23" s="357">
        <f t="shared" si="80"/>
        <v>5</v>
      </c>
      <c r="CQ23" s="1" t="s">
        <v>186</v>
      </c>
    </row>
    <row r="24" spans="1:100" s="340" customFormat="1" ht="33" customHeight="1" thickTop="1" thickBot="1">
      <c r="A24" s="1423" t="s">
        <v>16</v>
      </c>
      <c r="B24" s="1424"/>
      <c r="C24" s="336">
        <f>SUM(C17:C23)</f>
        <v>1550</v>
      </c>
      <c r="D24" s="336">
        <f>SUM(D17:D23)</f>
        <v>850</v>
      </c>
      <c r="E24" s="336">
        <f t="shared" ref="E24:J24" si="81">SUM(E17:E23)</f>
        <v>2805000</v>
      </c>
      <c r="F24" s="336">
        <f t="shared" si="81"/>
        <v>200</v>
      </c>
      <c r="G24" s="336">
        <f t="shared" si="81"/>
        <v>760000</v>
      </c>
      <c r="H24" s="336">
        <f t="shared" si="81"/>
        <v>150</v>
      </c>
      <c r="I24" s="336">
        <f t="shared" si="81"/>
        <v>720000</v>
      </c>
      <c r="J24" s="336">
        <f t="shared" si="81"/>
        <v>350</v>
      </c>
      <c r="K24" s="336">
        <f>SUM(K17:K23)</f>
        <v>700000</v>
      </c>
      <c r="L24" s="336">
        <f>SUM(L17:L23)</f>
        <v>4985000</v>
      </c>
      <c r="M24" s="336">
        <f>L24/C24</f>
        <v>3216.1290322580644</v>
      </c>
      <c r="N24" s="337"/>
      <c r="O24" s="336">
        <f>SUM(O17:O23)</f>
        <v>1110</v>
      </c>
      <c r="P24" s="336">
        <f>SUM(P17:P23)</f>
        <v>0</v>
      </c>
      <c r="Q24" s="338" t="e">
        <f t="shared" si="63"/>
        <v>#DIV/0!</v>
      </c>
      <c r="R24" s="339"/>
      <c r="T24" s="340" t="s">
        <v>48</v>
      </c>
      <c r="U24" s="339" t="e">
        <f>C24/W24</f>
        <v>#DIV/0!</v>
      </c>
      <c r="V24" s="341" t="s">
        <v>49</v>
      </c>
      <c r="W24" s="342">
        <v>0</v>
      </c>
      <c r="Y24" s="1423" t="s">
        <v>16</v>
      </c>
      <c r="Z24" s="1424"/>
      <c r="AA24" s="343">
        <f>SUM(AA17:AA23)</f>
        <v>1550</v>
      </c>
      <c r="AB24" s="343">
        <f>SUM(AB17:AB23)</f>
        <v>850</v>
      </c>
      <c r="AC24" s="343">
        <f t="shared" ref="AC24:AH24" si="82">SUM(AC17:AC23)</f>
        <v>1445000</v>
      </c>
      <c r="AD24" s="343">
        <f t="shared" si="82"/>
        <v>200</v>
      </c>
      <c r="AE24" s="343">
        <f t="shared" si="82"/>
        <v>440000</v>
      </c>
      <c r="AF24" s="343">
        <f t="shared" si="82"/>
        <v>150</v>
      </c>
      <c r="AG24" s="343">
        <f t="shared" si="82"/>
        <v>330000</v>
      </c>
      <c r="AH24" s="343">
        <f t="shared" si="82"/>
        <v>350</v>
      </c>
      <c r="AI24" s="343">
        <f>SUM(AI17:AI23)</f>
        <v>490000</v>
      </c>
      <c r="AJ24" s="343">
        <f>SUM(AJ17:AJ23)</f>
        <v>2705000</v>
      </c>
      <c r="AK24" s="336">
        <f>AJ24/AA24</f>
        <v>1745.1612903225807</v>
      </c>
      <c r="AL24" s="337"/>
      <c r="AM24" s="336">
        <f>SUM(AM17:AM23)</f>
        <v>1110</v>
      </c>
      <c r="AN24" s="336">
        <f>SUM(AN17:AN23)</f>
        <v>0</v>
      </c>
      <c r="AO24" s="338" t="e">
        <f>(AJ24+BH24)/AN24</f>
        <v>#DIV/0!</v>
      </c>
      <c r="AP24" s="339"/>
      <c r="AR24" s="340" t="s">
        <v>48</v>
      </c>
      <c r="AS24" s="339" t="e">
        <f>AA24/AU24</f>
        <v>#DIV/0!</v>
      </c>
      <c r="AT24" s="341" t="s">
        <v>49</v>
      </c>
      <c r="AU24" s="340">
        <f>W24</f>
        <v>0</v>
      </c>
      <c r="AW24" s="1423" t="s">
        <v>16</v>
      </c>
      <c r="AX24" s="1424"/>
      <c r="AY24" s="343">
        <f t="shared" si="72"/>
        <v>1550</v>
      </c>
      <c r="AZ24" s="336">
        <f>SUM(AZ17:AZ23)</f>
        <v>84</v>
      </c>
      <c r="BA24" s="336">
        <f t="shared" ref="BA24:BF24" si="83">SUM(BA17:BA23)</f>
        <v>0</v>
      </c>
      <c r="BB24" s="336">
        <f t="shared" si="83"/>
        <v>120</v>
      </c>
      <c r="BC24" s="336">
        <f t="shared" si="83"/>
        <v>0</v>
      </c>
      <c r="BD24" s="336">
        <f t="shared" si="83"/>
        <v>60</v>
      </c>
      <c r="BE24" s="336">
        <f t="shared" si="83"/>
        <v>0</v>
      </c>
      <c r="BF24" s="336">
        <f t="shared" si="83"/>
        <v>0</v>
      </c>
      <c r="BG24" s="336">
        <f>SUM(BG17:BG23)</f>
        <v>0</v>
      </c>
      <c r="BH24" s="344">
        <f t="shared" si="73"/>
        <v>4985000</v>
      </c>
      <c r="BI24" s="344">
        <f t="shared" si="73"/>
        <v>3216.1290322580644</v>
      </c>
      <c r="BJ24" s="344">
        <f t="shared" si="74"/>
        <v>2705000</v>
      </c>
      <c r="BK24" s="345">
        <f t="shared" si="74"/>
        <v>1745.1612903225807</v>
      </c>
      <c r="BL24" s="336">
        <f>SUM(BL17:BL23)</f>
        <v>7690000</v>
      </c>
      <c r="BM24" s="346">
        <f>BI24+BK24</f>
        <v>4961.2903225806449</v>
      </c>
      <c r="BN24" s="347"/>
      <c r="BO24" s="338" t="e">
        <f t="shared" si="76"/>
        <v>#DIV/0!</v>
      </c>
      <c r="BP24" s="339"/>
      <c r="BR24" s="340" t="s">
        <v>48</v>
      </c>
      <c r="BS24" s="339" t="e">
        <f>AY24/BU24</f>
        <v>#DIV/0!</v>
      </c>
      <c r="BT24" s="341" t="s">
        <v>49</v>
      </c>
      <c r="BU24" s="340">
        <f>W24</f>
        <v>0</v>
      </c>
      <c r="BV24" s="1423" t="s">
        <v>16</v>
      </c>
      <c r="BW24" s="1424"/>
      <c r="BX24" s="336">
        <f>SUM(BX17:BX23)</f>
        <v>2160</v>
      </c>
      <c r="BY24" s="336">
        <f>SUM(BY17:BY23)</f>
        <v>6053950</v>
      </c>
      <c r="BZ24" s="336">
        <f t="shared" si="58"/>
        <v>2802.7546296296296</v>
      </c>
      <c r="CA24" s="336">
        <f>SUM(CA17:CA23)</f>
        <v>3524450</v>
      </c>
      <c r="CB24" s="343">
        <f t="shared" si="59"/>
        <v>1631.6898148148148</v>
      </c>
      <c r="CC24" s="343">
        <f>SUM(CC17:CC23)</f>
        <v>71500</v>
      </c>
      <c r="CD24" s="343"/>
      <c r="CE24" s="336">
        <f>BY24+CA24</f>
        <v>9578400</v>
      </c>
      <c r="CF24" s="347">
        <f>CE24/BX24</f>
        <v>4434.4444444444443</v>
      </c>
      <c r="CG24" s="348">
        <f>SUM(CG17:CG23)</f>
        <v>1068</v>
      </c>
      <c r="CH24" s="338">
        <f t="shared" si="79"/>
        <v>8968.5393258426975</v>
      </c>
      <c r="CI24" s="340">
        <v>7</v>
      </c>
      <c r="CJ24" s="386">
        <f>SUM(CJ17:CJ23)/CI24</f>
        <v>18.300000000000004</v>
      </c>
      <c r="CK24" s="387">
        <f>SUM(CK17:CK23)/CI24</f>
        <v>25.957142857142859</v>
      </c>
      <c r="CL24" s="403">
        <f>SUM(CL17:CL23)/CI24</f>
        <v>4</v>
      </c>
      <c r="CM24" s="403">
        <f>SUM(CM17:CM23)/CI24</f>
        <v>3.8571428571428572</v>
      </c>
      <c r="CN24" s="403">
        <f>SUM(CN17:CN23)/CI24</f>
        <v>3.5714285714285716</v>
      </c>
      <c r="CO24" s="404">
        <f>SUM(CL24:CN24)/3</f>
        <v>3.8095238095238098</v>
      </c>
      <c r="CP24" s="341" t="s">
        <v>193</v>
      </c>
      <c r="CQ24" s="1457">
        <f>CE24/CI24</f>
        <v>1368342.857142857</v>
      </c>
      <c r="CR24" s="1458"/>
      <c r="CS24" s="1458"/>
      <c r="CT24" s="1458"/>
      <c r="CU24" s="1459"/>
      <c r="CV24" s="368" t="s">
        <v>197</v>
      </c>
    </row>
    <row r="25" spans="1:100"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U25" s="1">
        <v>7</v>
      </c>
      <c r="BV25" s="549"/>
      <c r="BW25" s="550"/>
      <c r="BX25" s="552">
        <f>BX24/BU25</f>
        <v>308.57142857142856</v>
      </c>
      <c r="BY25" s="550"/>
      <c r="BZ25" s="1432" t="s">
        <v>18</v>
      </c>
      <c r="CA25" s="1432"/>
      <c r="CB25" s="1432"/>
      <c r="CC25" s="1432"/>
      <c r="CD25" s="883"/>
      <c r="CE25" s="550"/>
      <c r="CF25" s="550"/>
      <c r="CG25" s="550"/>
      <c r="CH25" s="551"/>
      <c r="CJ25" s="1420">
        <f>BV25</f>
        <v>0</v>
      </c>
      <c r="CK25" s="1420"/>
      <c r="CL25" s="1420"/>
      <c r="CM25" s="1420"/>
      <c r="CN25" s="1420"/>
      <c r="CO25" s="1420"/>
    </row>
    <row r="26" spans="1:100"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c r="CE26" s="174" t="s">
        <v>126</v>
      </c>
      <c r="CF26" s="175" t="s">
        <v>77</v>
      </c>
      <c r="CG26" s="175" t="s">
        <v>129</v>
      </c>
      <c r="CH26" s="176" t="s">
        <v>128</v>
      </c>
      <c r="CJ26" s="331" t="s">
        <v>172</v>
      </c>
      <c r="CK26" s="332" t="s">
        <v>173</v>
      </c>
      <c r="CL26" s="65" t="s">
        <v>174</v>
      </c>
      <c r="CM26" s="65" t="s">
        <v>175</v>
      </c>
      <c r="CN26" s="65" t="s">
        <v>176</v>
      </c>
      <c r="CO26" s="333" t="s">
        <v>184</v>
      </c>
      <c r="CQ26" s="1" t="s">
        <v>179</v>
      </c>
      <c r="CS26" s="46" t="s">
        <v>182</v>
      </c>
    </row>
    <row r="27" spans="1:100" ht="23.5" customHeight="1">
      <c r="A27" s="75" t="s">
        <v>5</v>
      </c>
      <c r="B27" s="68">
        <v>9</v>
      </c>
      <c r="C27" s="57">
        <f t="shared" ref="C27:C33" si="84">D27+F27+H27+J27</f>
        <v>280</v>
      </c>
      <c r="D27" s="54">
        <v>150</v>
      </c>
      <c r="E27" s="7">
        <f t="shared" ref="E27:E33" si="85">D27*T27</f>
        <v>495000</v>
      </c>
      <c r="F27" s="54">
        <v>40</v>
      </c>
      <c r="G27" s="7">
        <f t="shared" ref="G27:G33" si="86">F27*U27</f>
        <v>152000</v>
      </c>
      <c r="H27" s="54">
        <v>20</v>
      </c>
      <c r="I27" s="6">
        <f t="shared" ref="I27:I33" si="87">H27*V27</f>
        <v>96000</v>
      </c>
      <c r="J27" s="54">
        <v>70</v>
      </c>
      <c r="K27" s="6">
        <f t="shared" ref="K27:K33" si="88">J27*W27</f>
        <v>140000</v>
      </c>
      <c r="L27" s="6">
        <f>E27+G27+I27+K27</f>
        <v>883000</v>
      </c>
      <c r="M27" s="6">
        <f>L27/C27</f>
        <v>3153.5714285714284</v>
      </c>
      <c r="N27" s="70" t="s">
        <v>93</v>
      </c>
      <c r="O27" s="54">
        <v>170</v>
      </c>
      <c r="P27" s="54"/>
      <c r="Q27" s="76" t="e">
        <f>L27/P27</f>
        <v>#DIV/0!</v>
      </c>
      <c r="R27" s="2"/>
      <c r="T27" s="107">
        <v>3300</v>
      </c>
      <c r="U27" s="107">
        <v>3800</v>
      </c>
      <c r="V27" s="107">
        <v>4800</v>
      </c>
      <c r="W27" s="107">
        <v>2000</v>
      </c>
      <c r="X27" s="107"/>
      <c r="Y27" s="75" t="s">
        <v>5</v>
      </c>
      <c r="Z27" s="48">
        <f t="shared" ref="Z27:Z33" si="89">B27</f>
        <v>9</v>
      </c>
      <c r="AA27" s="57">
        <f t="shared" ref="AA27:AA33" si="90">AB27+AD27+AF27+AH27</f>
        <v>280</v>
      </c>
      <c r="AB27" s="7">
        <f t="shared" ref="AB27:AB33" si="91">D27</f>
        <v>150</v>
      </c>
      <c r="AC27" s="7">
        <f t="shared" ref="AC27:AC33" si="92">AB27*AR27</f>
        <v>255000</v>
      </c>
      <c r="AD27" s="7">
        <f>F27</f>
        <v>40</v>
      </c>
      <c r="AE27" s="7">
        <f t="shared" ref="AE27:AE33" si="93">AD27*AS27</f>
        <v>88000</v>
      </c>
      <c r="AF27" s="7">
        <f>H27</f>
        <v>20</v>
      </c>
      <c r="AG27" s="7">
        <f t="shared" ref="AG27:AG33" si="94">AF27*AT27</f>
        <v>44000</v>
      </c>
      <c r="AH27" s="7">
        <f>J27</f>
        <v>70</v>
      </c>
      <c r="AI27" s="7">
        <f t="shared" ref="AI27:AI33" si="95">AH27*AU27</f>
        <v>98000</v>
      </c>
      <c r="AJ27" s="7">
        <f>AC27+AE27+AG27+AI27</f>
        <v>485000</v>
      </c>
      <c r="AK27" s="6">
        <f>AJ27/AA27</f>
        <v>1732.1428571428571</v>
      </c>
      <c r="AL27" s="70" t="str">
        <f>N27</f>
        <v>TOP2</v>
      </c>
      <c r="AM27" s="7">
        <f>O27</f>
        <v>170</v>
      </c>
      <c r="AN27" s="6">
        <f>P27</f>
        <v>0</v>
      </c>
      <c r="AO27" s="76" t="e">
        <f>(AJ27+BH27)/AN27</f>
        <v>#DIV/0!</v>
      </c>
      <c r="AP27" s="2"/>
      <c r="AR27" s="107">
        <v>1700</v>
      </c>
      <c r="AS27" s="107">
        <v>2200</v>
      </c>
      <c r="AT27" s="107">
        <v>2200</v>
      </c>
      <c r="AU27" s="107">
        <v>1400</v>
      </c>
      <c r="AV27" s="107"/>
      <c r="AW27" s="75" t="s">
        <v>5</v>
      </c>
      <c r="AX27" s="48">
        <f>B27</f>
        <v>9</v>
      </c>
      <c r="AY27" s="57">
        <f>C27</f>
        <v>280</v>
      </c>
      <c r="AZ27" s="54"/>
      <c r="BA27" s="7">
        <f t="shared" ref="BA27:BA33" si="96">AZ27*BR27</f>
        <v>0</v>
      </c>
      <c r="BB27" s="54"/>
      <c r="BC27" s="7">
        <f t="shared" ref="BC27:BC33" si="97">BB27*BS27</f>
        <v>0</v>
      </c>
      <c r="BD27" s="54"/>
      <c r="BE27" s="6">
        <f t="shared" ref="BE27:BE33" si="98">BD27*BT27</f>
        <v>0</v>
      </c>
      <c r="BF27" s="54"/>
      <c r="BG27" s="6">
        <f t="shared" ref="BG27:BG33" si="99">BF27*BU27</f>
        <v>0</v>
      </c>
      <c r="BH27" s="6">
        <f>L27</f>
        <v>883000</v>
      </c>
      <c r="BI27" s="6">
        <f>M27</f>
        <v>3153.5714285714284</v>
      </c>
      <c r="BJ27" s="6">
        <f>AJ27</f>
        <v>485000</v>
      </c>
      <c r="BK27" s="7">
        <f>AK27</f>
        <v>1732.1428571428571</v>
      </c>
      <c r="BL27" s="101">
        <f>BH27+BJ27</f>
        <v>1368000</v>
      </c>
      <c r="BM27" s="90">
        <f>BI27+BK27</f>
        <v>4885.7142857142853</v>
      </c>
      <c r="BN27" s="90"/>
      <c r="BO27" s="76" t="e">
        <f>Q27+AO27</f>
        <v>#DIV/0!</v>
      </c>
      <c r="BP27" s="2"/>
      <c r="BR27" s="55"/>
      <c r="BS27" s="55"/>
      <c r="BT27" s="55"/>
      <c r="BU27" s="55"/>
      <c r="BV27" s="177" t="s">
        <v>5</v>
      </c>
      <c r="BW27" s="190">
        <f>AX27</f>
        <v>9</v>
      </c>
      <c r="BX27" s="119">
        <v>513</v>
      </c>
      <c r="BY27" s="178">
        <v>1444350</v>
      </c>
      <c r="BZ27" s="178">
        <f t="shared" ref="BZ27:BZ34" si="100">BY27/BX27</f>
        <v>2815.4970760233919</v>
      </c>
      <c r="CA27" s="178">
        <v>831600</v>
      </c>
      <c r="CB27" s="179">
        <f t="shared" ref="CB27:CB34" si="101">CA27/BX27</f>
        <v>1621.0526315789473</v>
      </c>
      <c r="CC27" s="179">
        <v>14850</v>
      </c>
      <c r="CD27" s="179"/>
      <c r="CE27" s="180">
        <f t="shared" ref="CE27:CE33" si="102">BY27+CA27+CC27</f>
        <v>2290800</v>
      </c>
      <c r="CF27" s="181">
        <f>CE27/BX27</f>
        <v>4465.4970760233919</v>
      </c>
      <c r="CG27" s="291">
        <v>165.5</v>
      </c>
      <c r="CH27" s="182">
        <f>CE27/CG27</f>
        <v>13841.691842900302</v>
      </c>
      <c r="CJ27" s="326">
        <v>21.3</v>
      </c>
      <c r="CK27" s="326">
        <v>31.4</v>
      </c>
      <c r="CL27" s="334">
        <v>1</v>
      </c>
      <c r="CM27" s="334">
        <v>3</v>
      </c>
      <c r="CN27" s="334">
        <v>5</v>
      </c>
      <c r="CO27" s="356">
        <f>SUM(CL27:CN27)/3</f>
        <v>3</v>
      </c>
      <c r="CQ27" s="355" t="s">
        <v>180</v>
      </c>
      <c r="CR27" s="3"/>
      <c r="CS27" s="354">
        <v>5</v>
      </c>
    </row>
    <row r="28" spans="1:100" ht="23.5" customHeight="1">
      <c r="A28" s="77" t="s">
        <v>6</v>
      </c>
      <c r="B28" s="68">
        <v>10</v>
      </c>
      <c r="C28" s="57">
        <f t="shared" si="84"/>
        <v>180</v>
      </c>
      <c r="D28" s="54">
        <v>100</v>
      </c>
      <c r="E28" s="7">
        <f t="shared" si="85"/>
        <v>330000</v>
      </c>
      <c r="F28" s="54">
        <v>20</v>
      </c>
      <c r="G28" s="7">
        <f t="shared" si="86"/>
        <v>76000</v>
      </c>
      <c r="H28" s="54">
        <v>20</v>
      </c>
      <c r="I28" s="6">
        <f t="shared" si="87"/>
        <v>96000</v>
      </c>
      <c r="J28" s="54">
        <v>40</v>
      </c>
      <c r="K28" s="6">
        <f t="shared" si="88"/>
        <v>80000</v>
      </c>
      <c r="L28" s="6">
        <f t="shared" ref="L28:L33" si="103">E28+G28+I28+K28</f>
        <v>582000</v>
      </c>
      <c r="M28" s="6">
        <f t="shared" ref="M28:M33" si="104">L28/C28</f>
        <v>3233.3333333333335</v>
      </c>
      <c r="N28" s="70" t="s">
        <v>96</v>
      </c>
      <c r="O28" s="54">
        <v>150</v>
      </c>
      <c r="P28" s="54"/>
      <c r="Q28" s="76" t="e">
        <f t="shared" ref="Q28:Q34" si="105">L28/P28</f>
        <v>#DIV/0!</v>
      </c>
      <c r="R28" s="2"/>
      <c r="T28" s="107">
        <v>3300</v>
      </c>
      <c r="U28" s="107">
        <v>3800</v>
      </c>
      <c r="V28" s="107">
        <v>4800</v>
      </c>
      <c r="W28" s="107">
        <v>2000</v>
      </c>
      <c r="X28" s="107"/>
      <c r="Y28" s="77" t="s">
        <v>6</v>
      </c>
      <c r="Z28" s="48">
        <f t="shared" si="89"/>
        <v>10</v>
      </c>
      <c r="AA28" s="57">
        <f t="shared" si="90"/>
        <v>180</v>
      </c>
      <c r="AB28" s="7">
        <f t="shared" si="91"/>
        <v>100</v>
      </c>
      <c r="AC28" s="7">
        <f t="shared" si="92"/>
        <v>170000</v>
      </c>
      <c r="AD28" s="7">
        <f t="shared" ref="AD28:AD33" si="106">F28</f>
        <v>20</v>
      </c>
      <c r="AE28" s="7">
        <f t="shared" si="93"/>
        <v>44000</v>
      </c>
      <c r="AF28" s="7">
        <f t="shared" ref="AF28:AF33" si="107">H28</f>
        <v>20</v>
      </c>
      <c r="AG28" s="7">
        <f t="shared" si="94"/>
        <v>44000</v>
      </c>
      <c r="AH28" s="7">
        <f t="shared" ref="AH28:AH33" si="108">J28</f>
        <v>40</v>
      </c>
      <c r="AI28" s="7">
        <f t="shared" si="95"/>
        <v>56000</v>
      </c>
      <c r="AJ28" s="7">
        <f t="shared" ref="AJ28:AJ33" si="109">AC28+AE28+AG28+AI28</f>
        <v>314000</v>
      </c>
      <c r="AK28" s="6">
        <f t="shared" ref="AK28:AK33" si="110">AJ28/AA28</f>
        <v>1744.4444444444443</v>
      </c>
      <c r="AL28" s="70" t="str">
        <f t="shared" ref="AL28:AN33" si="111">N28</f>
        <v>ON2</v>
      </c>
      <c r="AM28" s="7">
        <f t="shared" si="111"/>
        <v>150</v>
      </c>
      <c r="AN28" s="6">
        <f t="shared" si="111"/>
        <v>0</v>
      </c>
      <c r="AO28" s="76" t="e">
        <f t="shared" ref="AO28:AO33" si="112">(AJ28+BH28)/AN28</f>
        <v>#DIV/0!</v>
      </c>
      <c r="AP28" s="2"/>
      <c r="AR28" s="107">
        <v>1700</v>
      </c>
      <c r="AS28" s="107">
        <v>2200</v>
      </c>
      <c r="AT28" s="107">
        <v>2200</v>
      </c>
      <c r="AU28" s="107">
        <v>1400</v>
      </c>
      <c r="AV28" s="107"/>
      <c r="AW28" s="77" t="s">
        <v>6</v>
      </c>
      <c r="AX28" s="48">
        <f t="shared" ref="AX28:AX33" si="113">B28</f>
        <v>10</v>
      </c>
      <c r="AY28" s="57">
        <f t="shared" ref="AY28:AY34" si="114">C28</f>
        <v>180</v>
      </c>
      <c r="AZ28" s="54">
        <v>22</v>
      </c>
      <c r="BA28" s="7">
        <f t="shared" si="96"/>
        <v>0</v>
      </c>
      <c r="BB28" s="54">
        <v>10</v>
      </c>
      <c r="BC28" s="7">
        <f t="shared" si="97"/>
        <v>0</v>
      </c>
      <c r="BD28" s="54">
        <v>6</v>
      </c>
      <c r="BE28" s="6">
        <f t="shared" si="98"/>
        <v>0</v>
      </c>
      <c r="BF28" s="54"/>
      <c r="BG28" s="6">
        <f t="shared" si="99"/>
        <v>0</v>
      </c>
      <c r="BH28" s="6">
        <f t="shared" ref="BH28:BI34" si="115">L28</f>
        <v>582000</v>
      </c>
      <c r="BI28" s="6">
        <f t="shared" si="115"/>
        <v>3233.3333333333335</v>
      </c>
      <c r="BJ28" s="6">
        <f t="shared" ref="BJ28:BK34" si="116">AJ28</f>
        <v>314000</v>
      </c>
      <c r="BK28" s="7">
        <f t="shared" si="116"/>
        <v>1744.4444444444443</v>
      </c>
      <c r="BL28" s="101">
        <f t="shared" ref="BL28:BM33" si="117">BH28+BJ28</f>
        <v>896000</v>
      </c>
      <c r="BM28" s="90">
        <f t="shared" si="117"/>
        <v>4977.7777777777774</v>
      </c>
      <c r="BN28" s="90"/>
      <c r="BO28" s="76" t="e">
        <f t="shared" ref="BO28:BO34" si="118">Q28+AO28</f>
        <v>#DIV/0!</v>
      </c>
      <c r="BP28" s="2"/>
      <c r="BR28" s="55"/>
      <c r="BS28" s="55"/>
      <c r="BT28" s="55"/>
      <c r="BU28" s="55"/>
      <c r="BV28" s="173" t="s">
        <v>6</v>
      </c>
      <c r="BW28" s="190">
        <f t="shared" ref="BW28:BW33" si="119">AX28</f>
        <v>10</v>
      </c>
      <c r="BX28" s="119">
        <v>293</v>
      </c>
      <c r="BY28" s="178">
        <v>747400</v>
      </c>
      <c r="BZ28" s="178">
        <f t="shared" si="100"/>
        <v>2550.8532423208189</v>
      </c>
      <c r="CA28" s="178">
        <v>455750</v>
      </c>
      <c r="CB28" s="179">
        <f t="shared" si="101"/>
        <v>1555.4607508532424</v>
      </c>
      <c r="CC28" s="179">
        <v>6050</v>
      </c>
      <c r="CD28" s="179"/>
      <c r="CE28" s="180">
        <f t="shared" si="102"/>
        <v>1209200</v>
      </c>
      <c r="CF28" s="181">
        <f t="shared" ref="CF28:CF33" si="120">CE28/BX28</f>
        <v>4126.9624573378842</v>
      </c>
      <c r="CG28" s="291">
        <v>126</v>
      </c>
      <c r="CH28" s="182">
        <f t="shared" ref="CH28:CH34" si="121">CE28/CG28</f>
        <v>9596.8253968253975</v>
      </c>
      <c r="CJ28" s="326">
        <v>20.9</v>
      </c>
      <c r="CK28" s="326">
        <v>28.4</v>
      </c>
      <c r="CL28" s="334">
        <v>3</v>
      </c>
      <c r="CM28" s="334">
        <v>3</v>
      </c>
      <c r="CN28" s="334">
        <v>3</v>
      </c>
      <c r="CO28" s="356">
        <f t="shared" ref="CO28:CO33" si="122">SUM(CL28:CN28)/3</f>
        <v>3</v>
      </c>
      <c r="CQ28" s="42" t="s">
        <v>181</v>
      </c>
      <c r="CS28" s="1">
        <v>4</v>
      </c>
    </row>
    <row r="29" spans="1:100" ht="23.5" customHeight="1">
      <c r="A29" s="77" t="s">
        <v>7</v>
      </c>
      <c r="B29" s="68">
        <v>11</v>
      </c>
      <c r="C29" s="57">
        <f t="shared" si="84"/>
        <v>180</v>
      </c>
      <c r="D29" s="54">
        <v>100</v>
      </c>
      <c r="E29" s="7">
        <f t="shared" si="85"/>
        <v>330000</v>
      </c>
      <c r="F29" s="54">
        <v>20</v>
      </c>
      <c r="G29" s="7">
        <f t="shared" si="86"/>
        <v>76000</v>
      </c>
      <c r="H29" s="54">
        <v>20</v>
      </c>
      <c r="I29" s="6">
        <f t="shared" si="87"/>
        <v>96000</v>
      </c>
      <c r="J29" s="54">
        <v>40</v>
      </c>
      <c r="K29" s="6">
        <f t="shared" si="88"/>
        <v>80000</v>
      </c>
      <c r="L29" s="6">
        <f t="shared" si="103"/>
        <v>582000</v>
      </c>
      <c r="M29" s="6">
        <f t="shared" si="104"/>
        <v>3233.3333333333335</v>
      </c>
      <c r="N29" s="70" t="s">
        <v>96</v>
      </c>
      <c r="O29" s="54">
        <v>150</v>
      </c>
      <c r="P29" s="54"/>
      <c r="Q29" s="76" t="e">
        <f t="shared" si="105"/>
        <v>#DIV/0!</v>
      </c>
      <c r="R29" s="2"/>
      <c r="T29" s="107">
        <v>3300</v>
      </c>
      <c r="U29" s="107">
        <v>3800</v>
      </c>
      <c r="V29" s="107">
        <v>4800</v>
      </c>
      <c r="W29" s="107">
        <v>2000</v>
      </c>
      <c r="X29" s="107"/>
      <c r="Y29" s="77" t="s">
        <v>7</v>
      </c>
      <c r="Z29" s="48">
        <f t="shared" si="89"/>
        <v>11</v>
      </c>
      <c r="AA29" s="57">
        <f t="shared" si="90"/>
        <v>180</v>
      </c>
      <c r="AB29" s="7">
        <f t="shared" si="91"/>
        <v>100</v>
      </c>
      <c r="AC29" s="7">
        <f t="shared" si="92"/>
        <v>170000</v>
      </c>
      <c r="AD29" s="7">
        <f t="shared" si="106"/>
        <v>20</v>
      </c>
      <c r="AE29" s="7">
        <f t="shared" si="93"/>
        <v>44000</v>
      </c>
      <c r="AF29" s="7">
        <f t="shared" si="107"/>
        <v>20</v>
      </c>
      <c r="AG29" s="7">
        <f t="shared" si="94"/>
        <v>44000</v>
      </c>
      <c r="AH29" s="7">
        <f t="shared" si="108"/>
        <v>40</v>
      </c>
      <c r="AI29" s="7">
        <f t="shared" si="95"/>
        <v>56000</v>
      </c>
      <c r="AJ29" s="7">
        <f t="shared" si="109"/>
        <v>314000</v>
      </c>
      <c r="AK29" s="6">
        <f t="shared" si="110"/>
        <v>1744.4444444444443</v>
      </c>
      <c r="AL29" s="70" t="str">
        <f t="shared" si="111"/>
        <v>ON2</v>
      </c>
      <c r="AM29" s="7">
        <f t="shared" si="111"/>
        <v>150</v>
      </c>
      <c r="AN29" s="6">
        <f t="shared" si="111"/>
        <v>0</v>
      </c>
      <c r="AO29" s="76" t="e">
        <f t="shared" si="112"/>
        <v>#DIV/0!</v>
      </c>
      <c r="AP29" s="2"/>
      <c r="AR29" s="107">
        <v>1700</v>
      </c>
      <c r="AS29" s="107">
        <v>2200</v>
      </c>
      <c r="AT29" s="107">
        <v>2200</v>
      </c>
      <c r="AU29" s="107">
        <v>1400</v>
      </c>
      <c r="AV29" s="107"/>
      <c r="AW29" s="77" t="s">
        <v>7</v>
      </c>
      <c r="AX29" s="48">
        <f t="shared" si="113"/>
        <v>11</v>
      </c>
      <c r="AY29" s="57">
        <f t="shared" si="114"/>
        <v>180</v>
      </c>
      <c r="AZ29" s="54">
        <v>22</v>
      </c>
      <c r="BA29" s="7">
        <f t="shared" si="96"/>
        <v>0</v>
      </c>
      <c r="BB29" s="54">
        <v>10</v>
      </c>
      <c r="BC29" s="7">
        <f t="shared" si="97"/>
        <v>0</v>
      </c>
      <c r="BD29" s="54">
        <v>6</v>
      </c>
      <c r="BE29" s="6">
        <f t="shared" si="98"/>
        <v>0</v>
      </c>
      <c r="BF29" s="54"/>
      <c r="BG29" s="6">
        <f t="shared" si="99"/>
        <v>0</v>
      </c>
      <c r="BH29" s="6">
        <f t="shared" si="115"/>
        <v>582000</v>
      </c>
      <c r="BI29" s="6">
        <f t="shared" si="115"/>
        <v>3233.3333333333335</v>
      </c>
      <c r="BJ29" s="6">
        <f t="shared" si="116"/>
        <v>314000</v>
      </c>
      <c r="BK29" s="7">
        <f t="shared" si="116"/>
        <v>1744.4444444444443</v>
      </c>
      <c r="BL29" s="101">
        <f t="shared" si="117"/>
        <v>896000</v>
      </c>
      <c r="BM29" s="90">
        <f t="shared" si="117"/>
        <v>4977.7777777777774</v>
      </c>
      <c r="BN29" s="90"/>
      <c r="BO29" s="76" t="e">
        <f t="shared" si="118"/>
        <v>#DIV/0!</v>
      </c>
      <c r="BP29" s="2"/>
      <c r="BR29" s="55"/>
      <c r="BS29" s="55"/>
      <c r="BT29" s="55"/>
      <c r="BU29" s="55"/>
      <c r="BV29" s="173" t="s">
        <v>7</v>
      </c>
      <c r="BW29" s="190">
        <f t="shared" si="119"/>
        <v>11</v>
      </c>
      <c r="BX29" s="119">
        <v>181</v>
      </c>
      <c r="BY29" s="178">
        <v>529650</v>
      </c>
      <c r="BZ29" s="178">
        <f t="shared" si="100"/>
        <v>2926.243093922652</v>
      </c>
      <c r="CA29" s="178">
        <v>266300</v>
      </c>
      <c r="CB29" s="179">
        <f t="shared" si="101"/>
        <v>1471.2707182320441</v>
      </c>
      <c r="CC29" s="179">
        <v>13200</v>
      </c>
      <c r="CD29" s="179"/>
      <c r="CE29" s="180">
        <f t="shared" si="102"/>
        <v>809150</v>
      </c>
      <c r="CF29" s="181">
        <f t="shared" si="120"/>
        <v>4470.441988950276</v>
      </c>
      <c r="CG29" s="291">
        <v>126</v>
      </c>
      <c r="CH29" s="182">
        <f t="shared" si="121"/>
        <v>6421.8253968253966</v>
      </c>
      <c r="CJ29" s="326">
        <v>22.3</v>
      </c>
      <c r="CK29" s="326">
        <v>30.2</v>
      </c>
      <c r="CL29" s="334">
        <v>5</v>
      </c>
      <c r="CM29" s="334">
        <v>3</v>
      </c>
      <c r="CN29" s="334">
        <v>3</v>
      </c>
      <c r="CO29" s="356">
        <f t="shared" si="122"/>
        <v>3.6666666666666665</v>
      </c>
      <c r="CQ29" s="42" t="s">
        <v>185</v>
      </c>
      <c r="CS29" s="1">
        <v>3</v>
      </c>
    </row>
    <row r="30" spans="1:100" ht="23.5" customHeight="1">
      <c r="A30" s="77" t="s">
        <v>8</v>
      </c>
      <c r="B30" s="68">
        <v>12</v>
      </c>
      <c r="C30" s="57">
        <f t="shared" si="84"/>
        <v>180</v>
      </c>
      <c r="D30" s="54">
        <v>100</v>
      </c>
      <c r="E30" s="7">
        <f t="shared" si="85"/>
        <v>330000</v>
      </c>
      <c r="F30" s="54">
        <v>20</v>
      </c>
      <c r="G30" s="7">
        <f t="shared" si="86"/>
        <v>76000</v>
      </c>
      <c r="H30" s="54">
        <v>20</v>
      </c>
      <c r="I30" s="6">
        <f t="shared" si="87"/>
        <v>96000</v>
      </c>
      <c r="J30" s="54">
        <v>40</v>
      </c>
      <c r="K30" s="6">
        <f t="shared" si="88"/>
        <v>80000</v>
      </c>
      <c r="L30" s="6">
        <f t="shared" si="103"/>
        <v>582000</v>
      </c>
      <c r="M30" s="6">
        <f t="shared" si="104"/>
        <v>3233.3333333333335</v>
      </c>
      <c r="N30" s="70" t="s">
        <v>95</v>
      </c>
      <c r="O30" s="54">
        <v>150</v>
      </c>
      <c r="P30" s="54"/>
      <c r="Q30" s="76" t="e">
        <f t="shared" si="105"/>
        <v>#DIV/0!</v>
      </c>
      <c r="R30" s="2"/>
      <c r="T30" s="107">
        <v>3300</v>
      </c>
      <c r="U30" s="107">
        <v>3800</v>
      </c>
      <c r="V30" s="107">
        <v>4800</v>
      </c>
      <c r="W30" s="107">
        <v>2000</v>
      </c>
      <c r="X30" s="107"/>
      <c r="Y30" s="77" t="s">
        <v>8</v>
      </c>
      <c r="Z30" s="48">
        <f t="shared" si="89"/>
        <v>12</v>
      </c>
      <c r="AA30" s="57">
        <f t="shared" si="90"/>
        <v>180</v>
      </c>
      <c r="AB30" s="7">
        <f t="shared" si="91"/>
        <v>100</v>
      </c>
      <c r="AC30" s="7">
        <f t="shared" si="92"/>
        <v>170000</v>
      </c>
      <c r="AD30" s="7">
        <f t="shared" si="106"/>
        <v>20</v>
      </c>
      <c r="AE30" s="7">
        <f t="shared" si="93"/>
        <v>44000</v>
      </c>
      <c r="AF30" s="7">
        <f t="shared" si="107"/>
        <v>20</v>
      </c>
      <c r="AG30" s="7">
        <f t="shared" si="94"/>
        <v>44000</v>
      </c>
      <c r="AH30" s="7">
        <f t="shared" si="108"/>
        <v>40</v>
      </c>
      <c r="AI30" s="7">
        <f t="shared" si="95"/>
        <v>56000</v>
      </c>
      <c r="AJ30" s="7">
        <f t="shared" si="109"/>
        <v>314000</v>
      </c>
      <c r="AK30" s="6">
        <f t="shared" si="110"/>
        <v>1744.4444444444443</v>
      </c>
      <c r="AL30" s="70" t="str">
        <f t="shared" si="111"/>
        <v>ON2</v>
      </c>
      <c r="AM30" s="7">
        <f t="shared" si="111"/>
        <v>150</v>
      </c>
      <c r="AN30" s="6">
        <f t="shared" si="111"/>
        <v>0</v>
      </c>
      <c r="AO30" s="76" t="e">
        <f t="shared" si="112"/>
        <v>#DIV/0!</v>
      </c>
      <c r="AP30" s="2"/>
      <c r="AR30" s="107">
        <v>1700</v>
      </c>
      <c r="AS30" s="107">
        <v>2200</v>
      </c>
      <c r="AT30" s="107">
        <v>2200</v>
      </c>
      <c r="AU30" s="107">
        <v>1400</v>
      </c>
      <c r="AV30" s="107"/>
      <c r="AW30" s="77" t="s">
        <v>8</v>
      </c>
      <c r="AX30" s="48">
        <f t="shared" si="113"/>
        <v>12</v>
      </c>
      <c r="AY30" s="57">
        <f t="shared" si="114"/>
        <v>180</v>
      </c>
      <c r="AZ30" s="54">
        <v>10</v>
      </c>
      <c r="BA30" s="7">
        <f t="shared" si="96"/>
        <v>0</v>
      </c>
      <c r="BB30" s="54">
        <v>24</v>
      </c>
      <c r="BC30" s="7">
        <f t="shared" si="97"/>
        <v>0</v>
      </c>
      <c r="BD30" s="54">
        <v>12</v>
      </c>
      <c r="BE30" s="6">
        <f t="shared" si="98"/>
        <v>0</v>
      </c>
      <c r="BF30" s="54"/>
      <c r="BG30" s="6">
        <f t="shared" si="99"/>
        <v>0</v>
      </c>
      <c r="BH30" s="6">
        <f t="shared" si="115"/>
        <v>582000</v>
      </c>
      <c r="BI30" s="6">
        <f t="shared" si="115"/>
        <v>3233.3333333333335</v>
      </c>
      <c r="BJ30" s="6">
        <f t="shared" si="116"/>
        <v>314000</v>
      </c>
      <c r="BK30" s="7">
        <f t="shared" si="116"/>
        <v>1744.4444444444443</v>
      </c>
      <c r="BL30" s="101">
        <f t="shared" si="117"/>
        <v>896000</v>
      </c>
      <c r="BM30" s="90">
        <f t="shared" si="117"/>
        <v>4977.7777777777774</v>
      </c>
      <c r="BN30" s="90"/>
      <c r="BO30" s="76" t="e">
        <f t="shared" si="118"/>
        <v>#DIV/0!</v>
      </c>
      <c r="BP30" s="2"/>
      <c r="BR30" s="55"/>
      <c r="BS30" s="55"/>
      <c r="BT30" s="55"/>
      <c r="BU30" s="55"/>
      <c r="BV30" s="173" t="s">
        <v>8</v>
      </c>
      <c r="BW30" s="190">
        <f t="shared" si="119"/>
        <v>12</v>
      </c>
      <c r="BX30" s="119">
        <v>175</v>
      </c>
      <c r="BY30" s="178">
        <v>518650</v>
      </c>
      <c r="BZ30" s="178">
        <f t="shared" si="100"/>
        <v>2963.7142857142858</v>
      </c>
      <c r="CA30" s="178">
        <v>266050</v>
      </c>
      <c r="CB30" s="179">
        <f t="shared" si="101"/>
        <v>1520.2857142857142</v>
      </c>
      <c r="CC30" s="179">
        <v>12650</v>
      </c>
      <c r="CD30" s="179"/>
      <c r="CE30" s="180">
        <f t="shared" si="102"/>
        <v>797350</v>
      </c>
      <c r="CF30" s="181">
        <f t="shared" si="120"/>
        <v>4556.2857142857147</v>
      </c>
      <c r="CG30" s="291">
        <v>125</v>
      </c>
      <c r="CH30" s="182">
        <f t="shared" si="121"/>
        <v>6378.8</v>
      </c>
      <c r="CJ30" s="326">
        <v>21.4</v>
      </c>
      <c r="CK30" s="326">
        <v>26.1</v>
      </c>
      <c r="CL30" s="334">
        <v>1</v>
      </c>
      <c r="CM30" s="334">
        <v>1</v>
      </c>
      <c r="CN30" s="334">
        <v>1</v>
      </c>
      <c r="CO30" s="356">
        <f t="shared" si="122"/>
        <v>1</v>
      </c>
      <c r="CQ30" s="42" t="s">
        <v>177</v>
      </c>
      <c r="CS30" s="1">
        <v>2</v>
      </c>
    </row>
    <row r="31" spans="1:100" ht="23.5" customHeight="1">
      <c r="A31" s="77" t="s">
        <v>9</v>
      </c>
      <c r="B31" s="68">
        <v>13</v>
      </c>
      <c r="C31" s="57">
        <f t="shared" si="84"/>
        <v>180</v>
      </c>
      <c r="D31" s="54">
        <v>100</v>
      </c>
      <c r="E31" s="7">
        <f t="shared" si="85"/>
        <v>330000</v>
      </c>
      <c r="F31" s="54">
        <v>20</v>
      </c>
      <c r="G31" s="7">
        <f t="shared" si="86"/>
        <v>76000</v>
      </c>
      <c r="H31" s="54">
        <v>20</v>
      </c>
      <c r="I31" s="6">
        <f t="shared" si="87"/>
        <v>96000</v>
      </c>
      <c r="J31" s="54">
        <v>40</v>
      </c>
      <c r="K31" s="6">
        <f t="shared" si="88"/>
        <v>80000</v>
      </c>
      <c r="L31" s="6">
        <f t="shared" si="103"/>
        <v>582000</v>
      </c>
      <c r="M31" s="6">
        <f t="shared" si="104"/>
        <v>3233.3333333333335</v>
      </c>
      <c r="N31" s="70" t="s">
        <v>95</v>
      </c>
      <c r="O31" s="54">
        <v>150</v>
      </c>
      <c r="P31" s="54"/>
      <c r="Q31" s="76" t="e">
        <f t="shared" si="105"/>
        <v>#DIV/0!</v>
      </c>
      <c r="R31" s="2"/>
      <c r="T31" s="107">
        <v>3300</v>
      </c>
      <c r="U31" s="107">
        <v>3800</v>
      </c>
      <c r="V31" s="107">
        <v>4800</v>
      </c>
      <c r="W31" s="107">
        <v>2000</v>
      </c>
      <c r="X31" s="107"/>
      <c r="Y31" s="77" t="s">
        <v>9</v>
      </c>
      <c r="Z31" s="48">
        <f t="shared" si="89"/>
        <v>13</v>
      </c>
      <c r="AA31" s="57">
        <f t="shared" si="90"/>
        <v>180</v>
      </c>
      <c r="AB31" s="7">
        <f t="shared" si="91"/>
        <v>100</v>
      </c>
      <c r="AC31" s="7">
        <f t="shared" si="92"/>
        <v>170000</v>
      </c>
      <c r="AD31" s="7">
        <f t="shared" si="106"/>
        <v>20</v>
      </c>
      <c r="AE31" s="7">
        <f t="shared" si="93"/>
        <v>44000</v>
      </c>
      <c r="AF31" s="7">
        <f t="shared" si="107"/>
        <v>20</v>
      </c>
      <c r="AG31" s="7">
        <f t="shared" si="94"/>
        <v>44000</v>
      </c>
      <c r="AH31" s="7">
        <f t="shared" si="108"/>
        <v>40</v>
      </c>
      <c r="AI31" s="7">
        <f t="shared" si="95"/>
        <v>56000</v>
      </c>
      <c r="AJ31" s="7">
        <f t="shared" si="109"/>
        <v>314000</v>
      </c>
      <c r="AK31" s="6">
        <f t="shared" si="110"/>
        <v>1744.4444444444443</v>
      </c>
      <c r="AL31" s="70" t="str">
        <f t="shared" si="111"/>
        <v>ON2</v>
      </c>
      <c r="AM31" s="7">
        <f t="shared" si="111"/>
        <v>150</v>
      </c>
      <c r="AN31" s="6">
        <f t="shared" si="111"/>
        <v>0</v>
      </c>
      <c r="AO31" s="76" t="e">
        <f t="shared" si="112"/>
        <v>#DIV/0!</v>
      </c>
      <c r="AP31" s="2"/>
      <c r="AR31" s="107">
        <v>1700</v>
      </c>
      <c r="AS31" s="107">
        <v>2200</v>
      </c>
      <c r="AT31" s="107">
        <v>2200</v>
      </c>
      <c r="AU31" s="107">
        <v>1400</v>
      </c>
      <c r="AV31" s="107"/>
      <c r="AW31" s="77" t="s">
        <v>9</v>
      </c>
      <c r="AX31" s="48">
        <f t="shared" si="113"/>
        <v>13</v>
      </c>
      <c r="AY31" s="57">
        <f t="shared" si="114"/>
        <v>180</v>
      </c>
      <c r="AZ31" s="54">
        <v>10</v>
      </c>
      <c r="BA31" s="7">
        <f t="shared" si="96"/>
        <v>0</v>
      </c>
      <c r="BB31" s="54">
        <v>24</v>
      </c>
      <c r="BC31" s="7">
        <f t="shared" si="97"/>
        <v>0</v>
      </c>
      <c r="BD31" s="54">
        <v>12</v>
      </c>
      <c r="BE31" s="6">
        <f t="shared" si="98"/>
        <v>0</v>
      </c>
      <c r="BF31" s="54"/>
      <c r="BG31" s="6">
        <f t="shared" si="99"/>
        <v>0</v>
      </c>
      <c r="BH31" s="6">
        <f t="shared" si="115"/>
        <v>582000</v>
      </c>
      <c r="BI31" s="6">
        <f t="shared" si="115"/>
        <v>3233.3333333333335</v>
      </c>
      <c r="BJ31" s="6">
        <f t="shared" si="116"/>
        <v>314000</v>
      </c>
      <c r="BK31" s="7">
        <f t="shared" si="116"/>
        <v>1744.4444444444443</v>
      </c>
      <c r="BL31" s="101">
        <f t="shared" si="117"/>
        <v>896000</v>
      </c>
      <c r="BM31" s="90">
        <f t="shared" si="117"/>
        <v>4977.7777777777774</v>
      </c>
      <c r="BN31" s="90"/>
      <c r="BO31" s="76" t="e">
        <f t="shared" si="118"/>
        <v>#DIV/0!</v>
      </c>
      <c r="BP31" s="2"/>
      <c r="BR31" s="55"/>
      <c r="BS31" s="55"/>
      <c r="BT31" s="55"/>
      <c r="BU31" s="55"/>
      <c r="BV31" s="173" t="s">
        <v>9</v>
      </c>
      <c r="BW31" s="190">
        <f t="shared" si="119"/>
        <v>13</v>
      </c>
      <c r="BX31" s="119">
        <v>220</v>
      </c>
      <c r="BY31" s="178">
        <v>610100</v>
      </c>
      <c r="BZ31" s="178">
        <f t="shared" si="100"/>
        <v>2773.181818181818</v>
      </c>
      <c r="CA31" s="178">
        <v>339550</v>
      </c>
      <c r="CB31" s="179">
        <f t="shared" si="101"/>
        <v>1543.409090909091</v>
      </c>
      <c r="CC31" s="179">
        <v>1100</v>
      </c>
      <c r="CD31" s="179"/>
      <c r="CE31" s="180">
        <f t="shared" si="102"/>
        <v>950750</v>
      </c>
      <c r="CF31" s="181">
        <f t="shared" si="120"/>
        <v>4321.590909090909</v>
      </c>
      <c r="CG31" s="291">
        <v>145</v>
      </c>
      <c r="CH31" s="182">
        <f t="shared" si="121"/>
        <v>6556.8965517241377</v>
      </c>
      <c r="CJ31" s="326">
        <v>21</v>
      </c>
      <c r="CK31" s="326">
        <v>26.7</v>
      </c>
      <c r="CL31" s="334">
        <v>3</v>
      </c>
      <c r="CM31" s="334">
        <v>3</v>
      </c>
      <c r="CN31" s="334">
        <v>3</v>
      </c>
      <c r="CO31" s="356">
        <f t="shared" si="122"/>
        <v>3</v>
      </c>
      <c r="CQ31" s="42" t="s">
        <v>178</v>
      </c>
      <c r="CS31" s="1">
        <v>1</v>
      </c>
    </row>
    <row r="32" spans="1:100" ht="23.5" customHeight="1">
      <c r="A32" s="77" t="s">
        <v>10</v>
      </c>
      <c r="B32" s="68">
        <v>14</v>
      </c>
      <c r="C32" s="57">
        <f t="shared" si="84"/>
        <v>220</v>
      </c>
      <c r="D32" s="54">
        <v>140</v>
      </c>
      <c r="E32" s="7">
        <f t="shared" si="85"/>
        <v>462000</v>
      </c>
      <c r="F32" s="54">
        <v>20</v>
      </c>
      <c r="G32" s="7">
        <f t="shared" si="86"/>
        <v>76000</v>
      </c>
      <c r="H32" s="54">
        <v>20</v>
      </c>
      <c r="I32" s="6">
        <f t="shared" si="87"/>
        <v>96000</v>
      </c>
      <c r="J32" s="54">
        <v>40</v>
      </c>
      <c r="K32" s="6">
        <f t="shared" si="88"/>
        <v>80000</v>
      </c>
      <c r="L32" s="6">
        <f t="shared" si="103"/>
        <v>714000</v>
      </c>
      <c r="M32" s="6">
        <f t="shared" si="104"/>
        <v>3245.4545454545455</v>
      </c>
      <c r="N32" s="70" t="s">
        <v>94</v>
      </c>
      <c r="O32" s="54">
        <v>160</v>
      </c>
      <c r="P32" s="54"/>
      <c r="Q32" s="76" t="e">
        <f t="shared" si="105"/>
        <v>#DIV/0!</v>
      </c>
      <c r="R32" s="2"/>
      <c r="T32" s="107">
        <v>3300</v>
      </c>
      <c r="U32" s="107">
        <v>3800</v>
      </c>
      <c r="V32" s="107">
        <v>4800</v>
      </c>
      <c r="W32" s="107">
        <v>2000</v>
      </c>
      <c r="X32" s="107"/>
      <c r="Y32" s="77" t="s">
        <v>10</v>
      </c>
      <c r="Z32" s="48">
        <f t="shared" si="89"/>
        <v>14</v>
      </c>
      <c r="AA32" s="57">
        <f t="shared" si="90"/>
        <v>220</v>
      </c>
      <c r="AB32" s="7">
        <f t="shared" si="91"/>
        <v>140</v>
      </c>
      <c r="AC32" s="7">
        <f t="shared" si="92"/>
        <v>238000</v>
      </c>
      <c r="AD32" s="7">
        <f t="shared" si="106"/>
        <v>20</v>
      </c>
      <c r="AE32" s="7">
        <f t="shared" si="93"/>
        <v>44000</v>
      </c>
      <c r="AF32" s="7">
        <f t="shared" si="107"/>
        <v>20</v>
      </c>
      <c r="AG32" s="7">
        <f t="shared" si="94"/>
        <v>44000</v>
      </c>
      <c r="AH32" s="7">
        <f t="shared" si="108"/>
        <v>40</v>
      </c>
      <c r="AI32" s="7">
        <f t="shared" si="95"/>
        <v>56000</v>
      </c>
      <c r="AJ32" s="7">
        <f t="shared" si="109"/>
        <v>382000</v>
      </c>
      <c r="AK32" s="6">
        <f t="shared" si="110"/>
        <v>1736.3636363636363</v>
      </c>
      <c r="AL32" s="70" t="str">
        <f t="shared" si="111"/>
        <v>ON1</v>
      </c>
      <c r="AM32" s="7">
        <f t="shared" si="111"/>
        <v>160</v>
      </c>
      <c r="AN32" s="6">
        <f t="shared" si="111"/>
        <v>0</v>
      </c>
      <c r="AO32" s="76" t="e">
        <f t="shared" si="112"/>
        <v>#DIV/0!</v>
      </c>
      <c r="AP32" s="2"/>
      <c r="AR32" s="107">
        <v>1700</v>
      </c>
      <c r="AS32" s="107">
        <v>2200</v>
      </c>
      <c r="AT32" s="107">
        <v>2200</v>
      </c>
      <c r="AU32" s="107">
        <v>1400</v>
      </c>
      <c r="AV32" s="107"/>
      <c r="AW32" s="77" t="s">
        <v>10</v>
      </c>
      <c r="AX32" s="48">
        <f t="shared" si="113"/>
        <v>14</v>
      </c>
      <c r="AY32" s="57">
        <f t="shared" si="114"/>
        <v>220</v>
      </c>
      <c r="AZ32" s="54">
        <v>10</v>
      </c>
      <c r="BA32" s="7">
        <f t="shared" si="96"/>
        <v>0</v>
      </c>
      <c r="BB32" s="54">
        <v>24</v>
      </c>
      <c r="BC32" s="7">
        <f t="shared" si="97"/>
        <v>0</v>
      </c>
      <c r="BD32" s="54">
        <v>12</v>
      </c>
      <c r="BE32" s="6">
        <f t="shared" si="98"/>
        <v>0</v>
      </c>
      <c r="BF32" s="54"/>
      <c r="BG32" s="6">
        <f t="shared" si="99"/>
        <v>0</v>
      </c>
      <c r="BH32" s="6">
        <f t="shared" si="115"/>
        <v>714000</v>
      </c>
      <c r="BI32" s="6">
        <f t="shared" si="115"/>
        <v>3245.4545454545455</v>
      </c>
      <c r="BJ32" s="6">
        <f t="shared" si="116"/>
        <v>382000</v>
      </c>
      <c r="BK32" s="7">
        <f t="shared" si="116"/>
        <v>1736.3636363636363</v>
      </c>
      <c r="BL32" s="101">
        <f t="shared" si="117"/>
        <v>1096000</v>
      </c>
      <c r="BM32" s="90">
        <f t="shared" si="117"/>
        <v>4981.818181818182</v>
      </c>
      <c r="BN32" s="90"/>
      <c r="BO32" s="76" t="e">
        <f t="shared" si="118"/>
        <v>#DIV/0!</v>
      </c>
      <c r="BP32" s="2"/>
      <c r="BR32" s="55"/>
      <c r="BS32" s="55"/>
      <c r="BT32" s="55"/>
      <c r="BU32" s="55"/>
      <c r="BV32" s="173" t="s">
        <v>10</v>
      </c>
      <c r="BW32" s="190">
        <f t="shared" si="119"/>
        <v>14</v>
      </c>
      <c r="BX32" s="119">
        <v>373</v>
      </c>
      <c r="BY32" s="178">
        <v>1107700</v>
      </c>
      <c r="BZ32" s="178">
        <f t="shared" si="100"/>
        <v>2969.7050938337802</v>
      </c>
      <c r="CA32" s="178">
        <v>596850</v>
      </c>
      <c r="CB32" s="179">
        <f t="shared" si="101"/>
        <v>1600.1340482573726</v>
      </c>
      <c r="CC32" s="179">
        <v>12100</v>
      </c>
      <c r="CD32" s="179"/>
      <c r="CE32" s="180">
        <f t="shared" si="102"/>
        <v>1716650</v>
      </c>
      <c r="CF32" s="181">
        <f t="shared" si="120"/>
        <v>4602.2788203753353</v>
      </c>
      <c r="CG32" s="291">
        <v>151</v>
      </c>
      <c r="CH32" s="182">
        <f t="shared" si="121"/>
        <v>11368.543046357616</v>
      </c>
      <c r="CJ32" s="326">
        <v>20</v>
      </c>
      <c r="CK32" s="326">
        <v>25.4</v>
      </c>
      <c r="CL32" s="334">
        <v>3</v>
      </c>
      <c r="CM32" s="334">
        <v>5</v>
      </c>
      <c r="CN32" s="334">
        <v>1</v>
      </c>
      <c r="CO32" s="356">
        <f t="shared" si="122"/>
        <v>3</v>
      </c>
      <c r="CQ32" s="42" t="s">
        <v>183</v>
      </c>
      <c r="CS32" s="1">
        <v>0</v>
      </c>
    </row>
    <row r="33" spans="1:100" ht="23.5" customHeight="1" thickBot="1">
      <c r="A33" s="78" t="s">
        <v>11</v>
      </c>
      <c r="B33" s="68">
        <v>15</v>
      </c>
      <c r="C33" s="57">
        <f t="shared" si="84"/>
        <v>330</v>
      </c>
      <c r="D33" s="54">
        <v>160</v>
      </c>
      <c r="E33" s="7">
        <f t="shared" si="85"/>
        <v>528000</v>
      </c>
      <c r="F33" s="54">
        <v>60</v>
      </c>
      <c r="G33" s="7">
        <f t="shared" si="86"/>
        <v>228000</v>
      </c>
      <c r="H33" s="54">
        <v>30</v>
      </c>
      <c r="I33" s="6">
        <f t="shared" si="87"/>
        <v>144000</v>
      </c>
      <c r="J33" s="54">
        <v>80</v>
      </c>
      <c r="K33" s="6">
        <f t="shared" si="88"/>
        <v>160000</v>
      </c>
      <c r="L33" s="6">
        <f t="shared" si="103"/>
        <v>1060000</v>
      </c>
      <c r="M33" s="6">
        <f t="shared" si="104"/>
        <v>3212.121212121212</v>
      </c>
      <c r="N33" s="70" t="s">
        <v>92</v>
      </c>
      <c r="O33" s="54">
        <v>180</v>
      </c>
      <c r="P33" s="54"/>
      <c r="Q33" s="76" t="e">
        <f t="shared" si="105"/>
        <v>#DIV/0!</v>
      </c>
      <c r="R33" s="2"/>
      <c r="T33" s="107">
        <v>3300</v>
      </c>
      <c r="U33" s="107">
        <v>3800</v>
      </c>
      <c r="V33" s="107">
        <v>4800</v>
      </c>
      <c r="W33" s="107">
        <v>2000</v>
      </c>
      <c r="X33" s="107"/>
      <c r="Y33" s="78" t="s">
        <v>11</v>
      </c>
      <c r="Z33" s="48">
        <f t="shared" si="89"/>
        <v>15</v>
      </c>
      <c r="AA33" s="57">
        <f t="shared" si="90"/>
        <v>330</v>
      </c>
      <c r="AB33" s="7">
        <f t="shared" si="91"/>
        <v>160</v>
      </c>
      <c r="AC33" s="7">
        <f t="shared" si="92"/>
        <v>272000</v>
      </c>
      <c r="AD33" s="7">
        <f t="shared" si="106"/>
        <v>60</v>
      </c>
      <c r="AE33" s="7">
        <f t="shared" si="93"/>
        <v>132000</v>
      </c>
      <c r="AF33" s="7">
        <f t="shared" si="107"/>
        <v>30</v>
      </c>
      <c r="AG33" s="7">
        <f t="shared" si="94"/>
        <v>66000</v>
      </c>
      <c r="AH33" s="7">
        <f t="shared" si="108"/>
        <v>80</v>
      </c>
      <c r="AI33" s="7">
        <f t="shared" si="95"/>
        <v>112000</v>
      </c>
      <c r="AJ33" s="7">
        <f t="shared" si="109"/>
        <v>582000</v>
      </c>
      <c r="AK33" s="6">
        <f t="shared" si="110"/>
        <v>1763.6363636363637</v>
      </c>
      <c r="AL33" s="70" t="str">
        <f t="shared" si="111"/>
        <v>TOP1</v>
      </c>
      <c r="AM33" s="7">
        <f t="shared" si="111"/>
        <v>180</v>
      </c>
      <c r="AN33" s="6">
        <f t="shared" si="111"/>
        <v>0</v>
      </c>
      <c r="AO33" s="76" t="e">
        <f t="shared" si="112"/>
        <v>#DIV/0!</v>
      </c>
      <c r="AP33" s="2"/>
      <c r="AR33" s="107">
        <v>1700</v>
      </c>
      <c r="AS33" s="107">
        <v>2200</v>
      </c>
      <c r="AT33" s="107">
        <v>2200</v>
      </c>
      <c r="AU33" s="107">
        <v>1400</v>
      </c>
      <c r="AV33" s="107"/>
      <c r="AW33" s="78" t="s">
        <v>11</v>
      </c>
      <c r="AX33" s="48">
        <f t="shared" si="113"/>
        <v>15</v>
      </c>
      <c r="AY33" s="57">
        <f t="shared" si="114"/>
        <v>330</v>
      </c>
      <c r="AZ33" s="54">
        <v>10</v>
      </c>
      <c r="BA33" s="7">
        <f t="shared" si="96"/>
        <v>0</v>
      </c>
      <c r="BB33" s="54">
        <v>28</v>
      </c>
      <c r="BC33" s="7">
        <f t="shared" si="97"/>
        <v>0</v>
      </c>
      <c r="BD33" s="54">
        <v>12</v>
      </c>
      <c r="BE33" s="6">
        <f t="shared" si="98"/>
        <v>0</v>
      </c>
      <c r="BF33" s="54"/>
      <c r="BG33" s="6">
        <f t="shared" si="99"/>
        <v>0</v>
      </c>
      <c r="BH33" s="6">
        <f t="shared" si="115"/>
        <v>1060000</v>
      </c>
      <c r="BI33" s="6">
        <f t="shared" si="115"/>
        <v>3212.121212121212</v>
      </c>
      <c r="BJ33" s="6">
        <f t="shared" si="116"/>
        <v>582000</v>
      </c>
      <c r="BK33" s="7">
        <f t="shared" si="116"/>
        <v>1763.6363636363637</v>
      </c>
      <c r="BL33" s="101">
        <f t="shared" si="117"/>
        <v>1642000</v>
      </c>
      <c r="BM33" s="90">
        <f t="shared" si="117"/>
        <v>4975.757575757576</v>
      </c>
      <c r="BN33" s="90"/>
      <c r="BO33" s="76" t="e">
        <f t="shared" si="118"/>
        <v>#DIV/0!</v>
      </c>
      <c r="BP33" s="2"/>
      <c r="BR33" s="55"/>
      <c r="BS33" s="55"/>
      <c r="BT33" s="55"/>
      <c r="BU33" s="55"/>
      <c r="BV33" s="183" t="s">
        <v>11</v>
      </c>
      <c r="BW33" s="190">
        <f t="shared" si="119"/>
        <v>15</v>
      </c>
      <c r="BX33" s="119">
        <v>252</v>
      </c>
      <c r="BY33" s="178">
        <v>797100</v>
      </c>
      <c r="BZ33" s="178">
        <f t="shared" si="100"/>
        <v>3163.0952380952381</v>
      </c>
      <c r="CA33" s="178">
        <v>410750</v>
      </c>
      <c r="CB33" s="179">
        <f t="shared" si="101"/>
        <v>1629.9603174603174</v>
      </c>
      <c r="CC33" s="179">
        <v>30250</v>
      </c>
      <c r="CD33" s="179"/>
      <c r="CE33" s="180">
        <f t="shared" si="102"/>
        <v>1238100</v>
      </c>
      <c r="CF33" s="181">
        <f t="shared" si="120"/>
        <v>4913.0952380952385</v>
      </c>
      <c r="CG33" s="291">
        <v>165.5</v>
      </c>
      <c r="CH33" s="182">
        <f t="shared" si="121"/>
        <v>7480.9667673716012</v>
      </c>
      <c r="CJ33" s="327">
        <v>19.399999999999999</v>
      </c>
      <c r="CK33" s="327">
        <v>21.4</v>
      </c>
      <c r="CL33" s="335">
        <v>1</v>
      </c>
      <c r="CM33" s="334">
        <v>1</v>
      </c>
      <c r="CN33" s="335">
        <v>1</v>
      </c>
      <c r="CO33" s="357">
        <f t="shared" si="122"/>
        <v>1</v>
      </c>
      <c r="CQ33" s="1" t="s">
        <v>186</v>
      </c>
    </row>
    <row r="34" spans="1:100" s="340" customFormat="1" ht="31" customHeight="1" thickTop="1" thickBot="1">
      <c r="A34" s="1423" t="s">
        <v>16</v>
      </c>
      <c r="B34" s="1424"/>
      <c r="C34" s="336">
        <f>SUM(C27:C33)</f>
        <v>1550</v>
      </c>
      <c r="D34" s="336">
        <f>SUM(D27:D33)</f>
        <v>850</v>
      </c>
      <c r="E34" s="336">
        <f t="shared" ref="E34:J34" si="123">SUM(E27:E33)</f>
        <v>2805000</v>
      </c>
      <c r="F34" s="336">
        <f t="shared" si="123"/>
        <v>200</v>
      </c>
      <c r="G34" s="336">
        <f t="shared" si="123"/>
        <v>760000</v>
      </c>
      <c r="H34" s="336">
        <f t="shared" si="123"/>
        <v>150</v>
      </c>
      <c r="I34" s="336">
        <f t="shared" si="123"/>
        <v>720000</v>
      </c>
      <c r="J34" s="336">
        <f t="shared" si="123"/>
        <v>350</v>
      </c>
      <c r="K34" s="336">
        <f>SUM(K27:K33)</f>
        <v>700000</v>
      </c>
      <c r="L34" s="336">
        <f>SUM(L27:L33)</f>
        <v>4985000</v>
      </c>
      <c r="M34" s="336">
        <f>L34/C34</f>
        <v>3216.1290322580644</v>
      </c>
      <c r="N34" s="337"/>
      <c r="O34" s="336">
        <f>SUM(O27:O33)</f>
        <v>1110</v>
      </c>
      <c r="P34" s="336">
        <f>SUM(P27:P33)</f>
        <v>0</v>
      </c>
      <c r="Q34" s="338" t="e">
        <f t="shared" si="105"/>
        <v>#DIV/0!</v>
      </c>
      <c r="R34" s="339"/>
      <c r="T34" s="340" t="s">
        <v>48</v>
      </c>
      <c r="U34" s="339" t="e">
        <f>C34/W34</f>
        <v>#DIV/0!</v>
      </c>
      <c r="V34" s="341" t="s">
        <v>49</v>
      </c>
      <c r="W34" s="342">
        <v>0</v>
      </c>
      <c r="Y34" s="1423" t="s">
        <v>16</v>
      </c>
      <c r="Z34" s="1424"/>
      <c r="AA34" s="343">
        <f>SUM(AA27:AA33)</f>
        <v>1550</v>
      </c>
      <c r="AB34" s="343">
        <f>SUM(AB27:AB33)</f>
        <v>850</v>
      </c>
      <c r="AC34" s="343">
        <f t="shared" ref="AC34:AH34" si="124">SUM(AC27:AC33)</f>
        <v>1445000</v>
      </c>
      <c r="AD34" s="343">
        <f t="shared" si="124"/>
        <v>200</v>
      </c>
      <c r="AE34" s="343">
        <f t="shared" si="124"/>
        <v>440000</v>
      </c>
      <c r="AF34" s="343">
        <f t="shared" si="124"/>
        <v>150</v>
      </c>
      <c r="AG34" s="343">
        <f t="shared" si="124"/>
        <v>330000</v>
      </c>
      <c r="AH34" s="343">
        <f t="shared" si="124"/>
        <v>350</v>
      </c>
      <c r="AI34" s="343">
        <f>SUM(AI27:AI33)</f>
        <v>490000</v>
      </c>
      <c r="AJ34" s="343">
        <f>SUM(AJ27:AJ33)</f>
        <v>2705000</v>
      </c>
      <c r="AK34" s="336">
        <f>AJ34/AA34</f>
        <v>1745.1612903225807</v>
      </c>
      <c r="AL34" s="337"/>
      <c r="AM34" s="336">
        <f>SUM(AM27:AM33)</f>
        <v>1110</v>
      </c>
      <c r="AN34" s="336">
        <f>SUM(AN27:AN33)</f>
        <v>0</v>
      </c>
      <c r="AO34" s="338" t="e">
        <f>(AJ34+BH34)/AN34</f>
        <v>#DIV/0!</v>
      </c>
      <c r="AP34" s="339"/>
      <c r="AR34" s="340" t="s">
        <v>48</v>
      </c>
      <c r="AS34" s="339" t="e">
        <f>AA34/AU34</f>
        <v>#DIV/0!</v>
      </c>
      <c r="AT34" s="341" t="s">
        <v>49</v>
      </c>
      <c r="AU34" s="340">
        <f>W34</f>
        <v>0</v>
      </c>
      <c r="AW34" s="1423" t="s">
        <v>16</v>
      </c>
      <c r="AX34" s="1424"/>
      <c r="AY34" s="343">
        <f t="shared" si="114"/>
        <v>1550</v>
      </c>
      <c r="AZ34" s="336">
        <f>SUM(AZ27:AZ33)</f>
        <v>84</v>
      </c>
      <c r="BA34" s="336">
        <f t="shared" ref="BA34:BF34" si="125">SUM(BA27:BA33)</f>
        <v>0</v>
      </c>
      <c r="BB34" s="336">
        <f t="shared" si="125"/>
        <v>120</v>
      </c>
      <c r="BC34" s="336">
        <f t="shared" si="125"/>
        <v>0</v>
      </c>
      <c r="BD34" s="336">
        <f t="shared" si="125"/>
        <v>60</v>
      </c>
      <c r="BE34" s="336">
        <f t="shared" si="125"/>
        <v>0</v>
      </c>
      <c r="BF34" s="336">
        <f t="shared" si="125"/>
        <v>0</v>
      </c>
      <c r="BG34" s="336">
        <f>SUM(BG27:BG33)</f>
        <v>0</v>
      </c>
      <c r="BH34" s="344">
        <f t="shared" si="115"/>
        <v>4985000</v>
      </c>
      <c r="BI34" s="344">
        <f t="shared" si="115"/>
        <v>3216.1290322580644</v>
      </c>
      <c r="BJ34" s="344">
        <f t="shared" si="116"/>
        <v>2705000</v>
      </c>
      <c r="BK34" s="345">
        <f t="shared" si="116"/>
        <v>1745.1612903225807</v>
      </c>
      <c r="BL34" s="336">
        <f>SUM(BL27:BL33)</f>
        <v>7690000</v>
      </c>
      <c r="BM34" s="346">
        <f>BI34+BK34</f>
        <v>4961.2903225806449</v>
      </c>
      <c r="BN34" s="347"/>
      <c r="BO34" s="338" t="e">
        <f t="shared" si="118"/>
        <v>#DIV/0!</v>
      </c>
      <c r="BP34" s="339"/>
      <c r="BR34" s="340" t="s">
        <v>48</v>
      </c>
      <c r="BS34" s="339" t="e">
        <f>AY34/BU34</f>
        <v>#DIV/0!</v>
      </c>
      <c r="BT34" s="341" t="s">
        <v>49</v>
      </c>
      <c r="BU34" s="340">
        <f>W34</f>
        <v>0</v>
      </c>
      <c r="BV34" s="1423" t="s">
        <v>16</v>
      </c>
      <c r="BW34" s="1424"/>
      <c r="BX34" s="336">
        <f>SUM(BX27:BX33)</f>
        <v>2007</v>
      </c>
      <c r="BY34" s="336">
        <f>SUM(BY27:BY33)</f>
        <v>5754950</v>
      </c>
      <c r="BZ34" s="336">
        <f t="shared" si="100"/>
        <v>2867.4389636273045</v>
      </c>
      <c r="CA34" s="336">
        <f>SUM(CA27:CA33)</f>
        <v>3166850</v>
      </c>
      <c r="CB34" s="343">
        <f t="shared" si="101"/>
        <v>1577.902341803687</v>
      </c>
      <c r="CC34" s="343">
        <f>SUM(CC27:CC33)</f>
        <v>90200</v>
      </c>
      <c r="CD34" s="343"/>
      <c r="CE34" s="336">
        <f>BY34+CA34</f>
        <v>8921800</v>
      </c>
      <c r="CF34" s="347">
        <f>CE34/BX34</f>
        <v>4445.3413054309913</v>
      </c>
      <c r="CG34" s="348">
        <f>SUM(CG27:CG33)</f>
        <v>1004</v>
      </c>
      <c r="CH34" s="338">
        <f t="shared" si="121"/>
        <v>8886.2549800796805</v>
      </c>
      <c r="CI34" s="340">
        <v>7</v>
      </c>
      <c r="CJ34" s="386">
        <f>SUM(CJ27:CJ33)/CI34</f>
        <v>20.900000000000002</v>
      </c>
      <c r="CK34" s="387">
        <f>SUM(CK27:CK33)/CI34</f>
        <v>27.085714285714285</v>
      </c>
      <c r="CL34" s="403">
        <f>SUM(CL27:CL33)/CI34</f>
        <v>2.4285714285714284</v>
      </c>
      <c r="CM34" s="403">
        <f>SUM(CM27:CM33)/CI34</f>
        <v>2.7142857142857144</v>
      </c>
      <c r="CN34" s="403">
        <f>SUM(CN27:CN33)/CI34</f>
        <v>2.4285714285714284</v>
      </c>
      <c r="CO34" s="404">
        <f>SUM(CL34:CN34)/3</f>
        <v>2.5238095238095237</v>
      </c>
      <c r="CP34" s="341" t="s">
        <v>194</v>
      </c>
      <c r="CQ34" s="1457">
        <f>CE34/CI34</f>
        <v>1274542.857142857</v>
      </c>
      <c r="CR34" s="1458"/>
      <c r="CS34" s="1458"/>
      <c r="CT34" s="1458"/>
      <c r="CU34" s="1459"/>
      <c r="CV34" s="368" t="s">
        <v>197</v>
      </c>
    </row>
    <row r="35" spans="1:100"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U35" s="1">
        <v>7</v>
      </c>
      <c r="BV35" s="549"/>
      <c r="BW35" s="550"/>
      <c r="BX35" s="552">
        <f>BX34/BU35</f>
        <v>286.71428571428572</v>
      </c>
      <c r="BY35" s="550"/>
      <c r="BZ35" s="1432" t="s">
        <v>19</v>
      </c>
      <c r="CA35" s="1432"/>
      <c r="CB35" s="1432"/>
      <c r="CC35" s="1432"/>
      <c r="CD35" s="883"/>
      <c r="CE35" s="550"/>
      <c r="CF35" s="550"/>
      <c r="CG35" s="550"/>
      <c r="CH35" s="551"/>
      <c r="CJ35" s="1420">
        <f>BV35</f>
        <v>0</v>
      </c>
      <c r="CK35" s="1420"/>
      <c r="CL35" s="1420"/>
      <c r="CM35" s="1420"/>
      <c r="CN35" s="1420"/>
      <c r="CO35" s="1420"/>
    </row>
    <row r="36" spans="1:100"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c r="CE36" s="174" t="s">
        <v>126</v>
      </c>
      <c r="CF36" s="175" t="s">
        <v>77</v>
      </c>
      <c r="CG36" s="175" t="s">
        <v>129</v>
      </c>
      <c r="CH36" s="176" t="s">
        <v>128</v>
      </c>
      <c r="CJ36" s="331" t="s">
        <v>172</v>
      </c>
      <c r="CK36" s="332" t="s">
        <v>173</v>
      </c>
      <c r="CL36" s="65" t="s">
        <v>174</v>
      </c>
      <c r="CM36" s="65" t="s">
        <v>175</v>
      </c>
      <c r="CN36" s="65" t="s">
        <v>176</v>
      </c>
      <c r="CO36" s="333" t="s">
        <v>184</v>
      </c>
      <c r="CQ36" s="1" t="s">
        <v>179</v>
      </c>
      <c r="CS36" s="46" t="s">
        <v>182</v>
      </c>
    </row>
    <row r="37" spans="1:100" ht="23.5" customHeight="1">
      <c r="A37" s="75" t="s">
        <v>5</v>
      </c>
      <c r="B37" s="68">
        <v>16</v>
      </c>
      <c r="C37" s="57">
        <f t="shared" ref="C37:C43" si="126">D37+F37+H37+J37</f>
        <v>280</v>
      </c>
      <c r="D37" s="54">
        <v>150</v>
      </c>
      <c r="E37" s="7">
        <f t="shared" ref="E37:E43" si="127">D37*T37</f>
        <v>495000</v>
      </c>
      <c r="F37" s="54">
        <v>40</v>
      </c>
      <c r="G37" s="7">
        <f t="shared" ref="G37:G43" si="128">F37*U37</f>
        <v>152000</v>
      </c>
      <c r="H37" s="54">
        <v>20</v>
      </c>
      <c r="I37" s="6">
        <f t="shared" ref="I37:I43" si="129">H37*V37</f>
        <v>96000</v>
      </c>
      <c r="J37" s="54">
        <v>70</v>
      </c>
      <c r="K37" s="6">
        <f t="shared" ref="K37:K43" si="130">J37*W37</f>
        <v>140000</v>
      </c>
      <c r="L37" s="6">
        <f>E37+G37+I37+K37</f>
        <v>883000</v>
      </c>
      <c r="M37" s="6">
        <f>L37/C37</f>
        <v>3153.5714285714284</v>
      </c>
      <c r="N37" s="70" t="s">
        <v>93</v>
      </c>
      <c r="O37" s="54">
        <v>170</v>
      </c>
      <c r="P37" s="54"/>
      <c r="Q37" s="76" t="e">
        <f>L37/P37</f>
        <v>#DIV/0!</v>
      </c>
      <c r="R37" s="2"/>
      <c r="T37" s="107">
        <v>3300</v>
      </c>
      <c r="U37" s="107">
        <v>3800</v>
      </c>
      <c r="V37" s="107">
        <v>4800</v>
      </c>
      <c r="W37" s="107">
        <v>2000</v>
      </c>
      <c r="X37" s="107"/>
      <c r="Y37" s="75" t="s">
        <v>5</v>
      </c>
      <c r="Z37" s="48">
        <f t="shared" ref="Z37:Z43" si="131">B37</f>
        <v>16</v>
      </c>
      <c r="AA37" s="57">
        <f t="shared" ref="AA37:AA43" si="132">AB37+AD37+AF37+AH37</f>
        <v>280</v>
      </c>
      <c r="AB37" s="7">
        <f t="shared" ref="AB37:AB43" si="133">D37</f>
        <v>150</v>
      </c>
      <c r="AC37" s="7">
        <f t="shared" ref="AC37:AC43" si="134">AB37*AR37</f>
        <v>255000</v>
      </c>
      <c r="AD37" s="7">
        <f>F37</f>
        <v>40</v>
      </c>
      <c r="AE37" s="7">
        <f t="shared" ref="AE37:AE43" si="135">AD37*AS37</f>
        <v>88000</v>
      </c>
      <c r="AF37" s="7">
        <f>H37</f>
        <v>20</v>
      </c>
      <c r="AG37" s="7">
        <f t="shared" ref="AG37:AG43" si="136">AF37*AT37</f>
        <v>44000</v>
      </c>
      <c r="AH37" s="7">
        <f>J37</f>
        <v>70</v>
      </c>
      <c r="AI37" s="7">
        <f t="shared" ref="AI37:AI43" si="137">AH37*AU37</f>
        <v>98000</v>
      </c>
      <c r="AJ37" s="7">
        <f>AC37+AE37+AG37+AI37</f>
        <v>485000</v>
      </c>
      <c r="AK37" s="6">
        <f>AJ37/AA37</f>
        <v>1732.1428571428571</v>
      </c>
      <c r="AL37" s="70" t="str">
        <f>N37</f>
        <v>TOP2</v>
      </c>
      <c r="AM37" s="7">
        <f>O37</f>
        <v>170</v>
      </c>
      <c r="AN37" s="6">
        <f>P37</f>
        <v>0</v>
      </c>
      <c r="AO37" s="76" t="e">
        <f>(AJ37+BH37)/AN37</f>
        <v>#DIV/0!</v>
      </c>
      <c r="AP37" s="2"/>
      <c r="AR37" s="107">
        <v>1700</v>
      </c>
      <c r="AS37" s="107">
        <v>2200</v>
      </c>
      <c r="AT37" s="107">
        <v>2200</v>
      </c>
      <c r="AU37" s="107">
        <v>1400</v>
      </c>
      <c r="AV37" s="107"/>
      <c r="AW37" s="75" t="s">
        <v>5</v>
      </c>
      <c r="AX37" s="48">
        <f>B37</f>
        <v>16</v>
      </c>
      <c r="AY37" s="57">
        <f>C37</f>
        <v>280</v>
      </c>
      <c r="AZ37" s="54"/>
      <c r="BA37" s="7">
        <f t="shared" ref="BA37:BA43" si="138">AZ37*BR37</f>
        <v>0</v>
      </c>
      <c r="BB37" s="54"/>
      <c r="BC37" s="7">
        <f t="shared" ref="BC37:BC43" si="139">BB37*BS37</f>
        <v>0</v>
      </c>
      <c r="BD37" s="54"/>
      <c r="BE37" s="6">
        <f t="shared" ref="BE37:BE43" si="140">BD37*BT37</f>
        <v>0</v>
      </c>
      <c r="BF37" s="54"/>
      <c r="BG37" s="6">
        <f t="shared" ref="BG37:BG43" si="141">BF37*BU37</f>
        <v>0</v>
      </c>
      <c r="BH37" s="6">
        <f>L37</f>
        <v>883000</v>
      </c>
      <c r="BI37" s="6">
        <f>M37</f>
        <v>3153.5714285714284</v>
      </c>
      <c r="BJ37" s="6">
        <f>AJ37</f>
        <v>485000</v>
      </c>
      <c r="BK37" s="7">
        <f>AK37</f>
        <v>1732.1428571428571</v>
      </c>
      <c r="BL37" s="101">
        <f>BH37+BJ37</f>
        <v>1368000</v>
      </c>
      <c r="BM37" s="90">
        <f>BI37+BK37</f>
        <v>4885.7142857142853</v>
      </c>
      <c r="BN37" s="90"/>
      <c r="BO37" s="76" t="e">
        <f>Q37+AO37</f>
        <v>#DIV/0!</v>
      </c>
      <c r="BP37" s="2"/>
      <c r="BR37" s="55"/>
      <c r="BS37" s="55"/>
      <c r="BT37" s="55"/>
      <c r="BU37" s="55"/>
      <c r="BV37" s="575" t="s">
        <v>5</v>
      </c>
      <c r="BW37" s="576">
        <f>AX37</f>
        <v>16</v>
      </c>
      <c r="BX37" s="119">
        <v>660</v>
      </c>
      <c r="BY37" s="178">
        <v>1804850</v>
      </c>
      <c r="BZ37" s="178">
        <f t="shared" ref="BZ37:BZ44" si="142">BY37/BX37</f>
        <v>2734.621212121212</v>
      </c>
      <c r="CA37" s="178">
        <v>1029900</v>
      </c>
      <c r="CB37" s="179">
        <f t="shared" ref="CB37:CB44" si="143">CA37/BX37</f>
        <v>1560.4545454545455</v>
      </c>
      <c r="CC37" s="179">
        <v>24750</v>
      </c>
      <c r="CD37" s="179"/>
      <c r="CE37" s="180">
        <f t="shared" ref="CE37:CE43" si="144">BY37+CA37+CC37</f>
        <v>2859500</v>
      </c>
      <c r="CF37" s="181">
        <f>CE37/BX37</f>
        <v>4332.575757575758</v>
      </c>
      <c r="CG37" s="291">
        <v>165.5</v>
      </c>
      <c r="CH37" s="182">
        <f>CE37/CG37</f>
        <v>17277.945619335347</v>
      </c>
      <c r="CJ37" s="326">
        <v>20.100000000000001</v>
      </c>
      <c r="CK37" s="326">
        <v>28</v>
      </c>
      <c r="CL37" s="334">
        <v>5</v>
      </c>
      <c r="CM37" s="334">
        <v>3</v>
      </c>
      <c r="CN37" s="334">
        <v>3</v>
      </c>
      <c r="CO37" s="356">
        <f>SUM(CL37:CN37)/3</f>
        <v>3.6666666666666665</v>
      </c>
      <c r="CQ37" s="355" t="s">
        <v>180</v>
      </c>
      <c r="CR37" s="3"/>
      <c r="CS37" s="354">
        <v>5</v>
      </c>
    </row>
    <row r="38" spans="1:100" ht="23.5" customHeight="1">
      <c r="A38" s="75" t="s">
        <v>6</v>
      </c>
      <c r="B38" s="68">
        <v>17</v>
      </c>
      <c r="C38" s="57">
        <f t="shared" si="126"/>
        <v>180</v>
      </c>
      <c r="D38" s="54">
        <v>100</v>
      </c>
      <c r="E38" s="7">
        <f t="shared" si="127"/>
        <v>330000</v>
      </c>
      <c r="F38" s="54">
        <v>20</v>
      </c>
      <c r="G38" s="7">
        <f t="shared" si="128"/>
        <v>76000</v>
      </c>
      <c r="H38" s="54">
        <v>20</v>
      </c>
      <c r="I38" s="6">
        <f t="shared" si="129"/>
        <v>96000</v>
      </c>
      <c r="J38" s="54">
        <v>40</v>
      </c>
      <c r="K38" s="6">
        <f t="shared" si="130"/>
        <v>80000</v>
      </c>
      <c r="L38" s="6">
        <f t="shared" ref="L38:L43" si="145">E38+G38+I38+K38</f>
        <v>582000</v>
      </c>
      <c r="M38" s="6">
        <f t="shared" ref="M38:M43" si="146">L38/C38</f>
        <v>3233.3333333333335</v>
      </c>
      <c r="N38" s="70" t="s">
        <v>96</v>
      </c>
      <c r="O38" s="54">
        <v>150</v>
      </c>
      <c r="P38" s="54"/>
      <c r="Q38" s="76" t="e">
        <f t="shared" ref="Q38:Q44" si="147">L38/P38</f>
        <v>#DIV/0!</v>
      </c>
      <c r="R38" s="2"/>
      <c r="T38" s="107">
        <v>3300</v>
      </c>
      <c r="U38" s="107">
        <v>3800</v>
      </c>
      <c r="V38" s="107">
        <v>4800</v>
      </c>
      <c r="W38" s="107">
        <v>2000</v>
      </c>
      <c r="X38" s="107"/>
      <c r="Y38" s="77" t="s">
        <v>6</v>
      </c>
      <c r="Z38" s="48">
        <f t="shared" si="131"/>
        <v>17</v>
      </c>
      <c r="AA38" s="57">
        <f t="shared" si="132"/>
        <v>180</v>
      </c>
      <c r="AB38" s="7">
        <f t="shared" si="133"/>
        <v>100</v>
      </c>
      <c r="AC38" s="7">
        <f t="shared" si="134"/>
        <v>170000</v>
      </c>
      <c r="AD38" s="7">
        <f t="shared" ref="AD38:AD43" si="148">F38</f>
        <v>20</v>
      </c>
      <c r="AE38" s="7">
        <f t="shared" si="135"/>
        <v>44000</v>
      </c>
      <c r="AF38" s="7">
        <f t="shared" ref="AF38:AF43" si="149">H38</f>
        <v>20</v>
      </c>
      <c r="AG38" s="7">
        <f t="shared" si="136"/>
        <v>44000</v>
      </c>
      <c r="AH38" s="7">
        <f t="shared" ref="AH38:AH43" si="150">J38</f>
        <v>40</v>
      </c>
      <c r="AI38" s="7">
        <f t="shared" si="137"/>
        <v>56000</v>
      </c>
      <c r="AJ38" s="7">
        <f t="shared" ref="AJ38:AJ43" si="151">AC38+AE38+AG38+AI38</f>
        <v>314000</v>
      </c>
      <c r="AK38" s="6">
        <f t="shared" ref="AK38:AK43" si="152">AJ38/AA38</f>
        <v>1744.4444444444443</v>
      </c>
      <c r="AL38" s="70" t="str">
        <f t="shared" ref="AL38:AN43" si="153">N38</f>
        <v>ON2</v>
      </c>
      <c r="AM38" s="7">
        <f t="shared" si="153"/>
        <v>150</v>
      </c>
      <c r="AN38" s="6">
        <f t="shared" si="153"/>
        <v>0</v>
      </c>
      <c r="AO38" s="76" t="e">
        <f t="shared" ref="AO38:AO43" si="154">(AJ38+BH38)/AN38</f>
        <v>#DIV/0!</v>
      </c>
      <c r="AP38" s="2"/>
      <c r="AR38" s="107">
        <v>1700</v>
      </c>
      <c r="AS38" s="107">
        <v>2200</v>
      </c>
      <c r="AT38" s="107">
        <v>2200</v>
      </c>
      <c r="AU38" s="107">
        <v>1400</v>
      </c>
      <c r="AV38" s="107"/>
      <c r="AW38" s="77" t="s">
        <v>6</v>
      </c>
      <c r="AX38" s="48">
        <f t="shared" ref="AX38:AX43" si="155">B38</f>
        <v>17</v>
      </c>
      <c r="AY38" s="57">
        <f t="shared" ref="AY38:AY44" si="156">C38</f>
        <v>180</v>
      </c>
      <c r="AZ38" s="54">
        <v>22</v>
      </c>
      <c r="BA38" s="7">
        <f t="shared" si="138"/>
        <v>0</v>
      </c>
      <c r="BB38" s="54">
        <v>10</v>
      </c>
      <c r="BC38" s="7">
        <f t="shared" si="139"/>
        <v>0</v>
      </c>
      <c r="BD38" s="54">
        <v>6</v>
      </c>
      <c r="BE38" s="6">
        <f t="shared" si="140"/>
        <v>0</v>
      </c>
      <c r="BF38" s="54"/>
      <c r="BG38" s="6">
        <f t="shared" si="141"/>
        <v>0</v>
      </c>
      <c r="BH38" s="6">
        <f t="shared" ref="BH38:BI44" si="157">L38</f>
        <v>582000</v>
      </c>
      <c r="BI38" s="6">
        <f t="shared" si="157"/>
        <v>3233.3333333333335</v>
      </c>
      <c r="BJ38" s="6">
        <f t="shared" ref="BJ38:BK44" si="158">AJ38</f>
        <v>314000</v>
      </c>
      <c r="BK38" s="7">
        <f t="shared" si="158"/>
        <v>1744.4444444444443</v>
      </c>
      <c r="BL38" s="101">
        <f t="shared" ref="BL38:BM43" si="159">BH38+BJ38</f>
        <v>896000</v>
      </c>
      <c r="BM38" s="90">
        <f t="shared" si="159"/>
        <v>4977.7777777777774</v>
      </c>
      <c r="BN38" s="90"/>
      <c r="BO38" s="76" t="e">
        <f t="shared" ref="BO38:BO44" si="160">Q38+AO38</f>
        <v>#DIV/0!</v>
      </c>
      <c r="BP38" s="2"/>
      <c r="BR38" s="55"/>
      <c r="BS38" s="55"/>
      <c r="BT38" s="55"/>
      <c r="BU38" s="55"/>
      <c r="BV38" s="575" t="s">
        <v>6</v>
      </c>
      <c r="BW38" s="576">
        <f t="shared" ref="BW38:BW43" si="161">AX38</f>
        <v>17</v>
      </c>
      <c r="BX38" s="119">
        <v>353</v>
      </c>
      <c r="BY38" s="178">
        <v>924150</v>
      </c>
      <c r="BZ38" s="178">
        <f t="shared" si="142"/>
        <v>2617.988668555241</v>
      </c>
      <c r="CA38" s="178">
        <v>514000</v>
      </c>
      <c r="CB38" s="179">
        <f t="shared" si="143"/>
        <v>1456.0906515580737</v>
      </c>
      <c r="CC38" s="179">
        <v>14850</v>
      </c>
      <c r="CD38" s="179"/>
      <c r="CE38" s="180">
        <f t="shared" si="144"/>
        <v>1453000</v>
      </c>
      <c r="CF38" s="181">
        <f t="shared" ref="CF38:CF43" si="162">CE38/BX38</f>
        <v>4116.1473087818695</v>
      </c>
      <c r="CG38" s="291">
        <v>124.5</v>
      </c>
      <c r="CH38" s="182">
        <f t="shared" ref="CH38:CH44" si="163">CE38/CG38</f>
        <v>11670.682730923694</v>
      </c>
      <c r="CJ38" s="326">
        <v>21.7</v>
      </c>
      <c r="CK38" s="326">
        <v>26</v>
      </c>
      <c r="CL38" s="334">
        <v>3</v>
      </c>
      <c r="CM38" s="334">
        <v>3</v>
      </c>
      <c r="CN38" s="334">
        <v>3</v>
      </c>
      <c r="CO38" s="356">
        <f t="shared" ref="CO38:CO43" si="164">SUM(CL38:CN38)/3</f>
        <v>3</v>
      </c>
      <c r="CQ38" s="42" t="s">
        <v>181</v>
      </c>
      <c r="CS38" s="1">
        <v>4</v>
      </c>
    </row>
    <row r="39" spans="1:100" ht="23.5" customHeight="1">
      <c r="A39" s="77" t="s">
        <v>7</v>
      </c>
      <c r="B39" s="68">
        <v>18</v>
      </c>
      <c r="C39" s="57">
        <f t="shared" si="126"/>
        <v>180</v>
      </c>
      <c r="D39" s="54">
        <v>100</v>
      </c>
      <c r="E39" s="7">
        <f t="shared" si="127"/>
        <v>330000</v>
      </c>
      <c r="F39" s="54">
        <v>20</v>
      </c>
      <c r="G39" s="7">
        <f t="shared" si="128"/>
        <v>76000</v>
      </c>
      <c r="H39" s="54">
        <v>20</v>
      </c>
      <c r="I39" s="6">
        <f t="shared" si="129"/>
        <v>96000</v>
      </c>
      <c r="J39" s="54">
        <v>40</v>
      </c>
      <c r="K39" s="6">
        <f t="shared" si="130"/>
        <v>80000</v>
      </c>
      <c r="L39" s="6">
        <f t="shared" si="145"/>
        <v>582000</v>
      </c>
      <c r="M39" s="6">
        <f t="shared" si="146"/>
        <v>3233.3333333333335</v>
      </c>
      <c r="N39" s="70" t="s">
        <v>96</v>
      </c>
      <c r="O39" s="54">
        <v>150</v>
      </c>
      <c r="P39" s="54"/>
      <c r="Q39" s="76" t="e">
        <f t="shared" si="147"/>
        <v>#DIV/0!</v>
      </c>
      <c r="R39" s="2"/>
      <c r="T39" s="107">
        <v>3300</v>
      </c>
      <c r="U39" s="107">
        <v>3800</v>
      </c>
      <c r="V39" s="107">
        <v>4800</v>
      </c>
      <c r="W39" s="107">
        <v>2000</v>
      </c>
      <c r="X39" s="107"/>
      <c r="Y39" s="77" t="s">
        <v>7</v>
      </c>
      <c r="Z39" s="48">
        <f t="shared" si="131"/>
        <v>18</v>
      </c>
      <c r="AA39" s="57">
        <f t="shared" si="132"/>
        <v>180</v>
      </c>
      <c r="AB39" s="7">
        <f t="shared" si="133"/>
        <v>100</v>
      </c>
      <c r="AC39" s="7">
        <f t="shared" si="134"/>
        <v>170000</v>
      </c>
      <c r="AD39" s="7">
        <f t="shared" si="148"/>
        <v>20</v>
      </c>
      <c r="AE39" s="7">
        <f t="shared" si="135"/>
        <v>44000</v>
      </c>
      <c r="AF39" s="7">
        <f t="shared" si="149"/>
        <v>20</v>
      </c>
      <c r="AG39" s="7">
        <f t="shared" si="136"/>
        <v>44000</v>
      </c>
      <c r="AH39" s="7">
        <f t="shared" si="150"/>
        <v>40</v>
      </c>
      <c r="AI39" s="7">
        <f t="shared" si="137"/>
        <v>56000</v>
      </c>
      <c r="AJ39" s="7">
        <f t="shared" si="151"/>
        <v>314000</v>
      </c>
      <c r="AK39" s="6">
        <f t="shared" si="152"/>
        <v>1744.4444444444443</v>
      </c>
      <c r="AL39" s="70" t="str">
        <f t="shared" si="153"/>
        <v>ON2</v>
      </c>
      <c r="AM39" s="7">
        <f t="shared" si="153"/>
        <v>150</v>
      </c>
      <c r="AN39" s="6">
        <f t="shared" si="153"/>
        <v>0</v>
      </c>
      <c r="AO39" s="76" t="e">
        <f t="shared" si="154"/>
        <v>#DIV/0!</v>
      </c>
      <c r="AP39" s="2"/>
      <c r="AR39" s="107">
        <v>1700</v>
      </c>
      <c r="AS39" s="107">
        <v>2200</v>
      </c>
      <c r="AT39" s="107">
        <v>2200</v>
      </c>
      <c r="AU39" s="107">
        <v>1400</v>
      </c>
      <c r="AV39" s="107"/>
      <c r="AW39" s="77" t="s">
        <v>7</v>
      </c>
      <c r="AX39" s="48">
        <f t="shared" si="155"/>
        <v>18</v>
      </c>
      <c r="AY39" s="57">
        <f t="shared" si="156"/>
        <v>180</v>
      </c>
      <c r="AZ39" s="54">
        <v>22</v>
      </c>
      <c r="BA39" s="7">
        <f t="shared" si="138"/>
        <v>0</v>
      </c>
      <c r="BB39" s="54">
        <v>10</v>
      </c>
      <c r="BC39" s="7">
        <f t="shared" si="139"/>
        <v>0</v>
      </c>
      <c r="BD39" s="54">
        <v>6</v>
      </c>
      <c r="BE39" s="6">
        <f t="shared" si="140"/>
        <v>0</v>
      </c>
      <c r="BF39" s="54"/>
      <c r="BG39" s="6">
        <f t="shared" si="141"/>
        <v>0</v>
      </c>
      <c r="BH39" s="6">
        <f t="shared" si="157"/>
        <v>582000</v>
      </c>
      <c r="BI39" s="6">
        <f t="shared" si="157"/>
        <v>3233.3333333333335</v>
      </c>
      <c r="BJ39" s="6">
        <f t="shared" si="158"/>
        <v>314000</v>
      </c>
      <c r="BK39" s="7">
        <f t="shared" si="158"/>
        <v>1744.4444444444443</v>
      </c>
      <c r="BL39" s="101">
        <f t="shared" si="159"/>
        <v>896000</v>
      </c>
      <c r="BM39" s="90">
        <f t="shared" si="159"/>
        <v>4977.7777777777774</v>
      </c>
      <c r="BN39" s="90"/>
      <c r="BO39" s="76" t="e">
        <f t="shared" si="160"/>
        <v>#DIV/0!</v>
      </c>
      <c r="BP39" s="2"/>
      <c r="BR39" s="55"/>
      <c r="BS39" s="55"/>
      <c r="BT39" s="55"/>
      <c r="BU39" s="55"/>
      <c r="BV39" s="173" t="s">
        <v>7</v>
      </c>
      <c r="BW39" s="190">
        <f t="shared" si="161"/>
        <v>18</v>
      </c>
      <c r="BX39" s="119">
        <v>280</v>
      </c>
      <c r="BY39" s="178">
        <v>721150</v>
      </c>
      <c r="BZ39" s="178">
        <f t="shared" si="142"/>
        <v>2575.5357142857142</v>
      </c>
      <c r="CA39" s="178">
        <v>391100</v>
      </c>
      <c r="CB39" s="179">
        <f t="shared" si="143"/>
        <v>1396.7857142857142</v>
      </c>
      <c r="CC39" s="179">
        <v>12650</v>
      </c>
      <c r="CD39" s="179"/>
      <c r="CE39" s="180">
        <f t="shared" si="144"/>
        <v>1124900</v>
      </c>
      <c r="CF39" s="181">
        <f t="shared" si="162"/>
        <v>4017.5</v>
      </c>
      <c r="CG39" s="291">
        <v>126</v>
      </c>
      <c r="CH39" s="182">
        <f t="shared" si="163"/>
        <v>8927.7777777777774</v>
      </c>
      <c r="CJ39" s="326">
        <v>19.2</v>
      </c>
      <c r="CK39" s="326">
        <v>24.7</v>
      </c>
      <c r="CL39" s="334">
        <v>2</v>
      </c>
      <c r="CM39" s="334">
        <v>2</v>
      </c>
      <c r="CN39" s="334">
        <v>3</v>
      </c>
      <c r="CO39" s="356">
        <f t="shared" si="164"/>
        <v>2.3333333333333335</v>
      </c>
      <c r="CQ39" s="42" t="s">
        <v>185</v>
      </c>
      <c r="CS39" s="1">
        <v>3</v>
      </c>
    </row>
    <row r="40" spans="1:100" ht="23.5" customHeight="1">
      <c r="A40" s="77" t="s">
        <v>8</v>
      </c>
      <c r="B40" s="68">
        <v>19</v>
      </c>
      <c r="C40" s="57">
        <f t="shared" si="126"/>
        <v>180</v>
      </c>
      <c r="D40" s="54">
        <v>100</v>
      </c>
      <c r="E40" s="7">
        <f t="shared" si="127"/>
        <v>330000</v>
      </c>
      <c r="F40" s="54">
        <v>20</v>
      </c>
      <c r="G40" s="7">
        <f t="shared" si="128"/>
        <v>76000</v>
      </c>
      <c r="H40" s="54">
        <v>20</v>
      </c>
      <c r="I40" s="6">
        <f t="shared" si="129"/>
        <v>96000</v>
      </c>
      <c r="J40" s="54">
        <v>40</v>
      </c>
      <c r="K40" s="6">
        <f t="shared" si="130"/>
        <v>80000</v>
      </c>
      <c r="L40" s="6">
        <f t="shared" si="145"/>
        <v>582000</v>
      </c>
      <c r="M40" s="6">
        <f t="shared" si="146"/>
        <v>3233.3333333333335</v>
      </c>
      <c r="N40" s="70" t="s">
        <v>95</v>
      </c>
      <c r="O40" s="54">
        <v>150</v>
      </c>
      <c r="P40" s="54"/>
      <c r="Q40" s="76" t="e">
        <f t="shared" si="147"/>
        <v>#DIV/0!</v>
      </c>
      <c r="R40" s="2"/>
      <c r="T40" s="107">
        <v>3300</v>
      </c>
      <c r="U40" s="107">
        <v>3800</v>
      </c>
      <c r="V40" s="107">
        <v>4800</v>
      </c>
      <c r="W40" s="107">
        <v>2000</v>
      </c>
      <c r="X40" s="107"/>
      <c r="Y40" s="77" t="s">
        <v>8</v>
      </c>
      <c r="Z40" s="48">
        <f t="shared" si="131"/>
        <v>19</v>
      </c>
      <c r="AA40" s="57">
        <f t="shared" si="132"/>
        <v>180</v>
      </c>
      <c r="AB40" s="7">
        <f t="shared" si="133"/>
        <v>100</v>
      </c>
      <c r="AC40" s="7">
        <f t="shared" si="134"/>
        <v>170000</v>
      </c>
      <c r="AD40" s="7">
        <f t="shared" si="148"/>
        <v>20</v>
      </c>
      <c r="AE40" s="7">
        <f t="shared" si="135"/>
        <v>44000</v>
      </c>
      <c r="AF40" s="7">
        <f t="shared" si="149"/>
        <v>20</v>
      </c>
      <c r="AG40" s="7">
        <f t="shared" si="136"/>
        <v>44000</v>
      </c>
      <c r="AH40" s="7">
        <f t="shared" si="150"/>
        <v>40</v>
      </c>
      <c r="AI40" s="7">
        <f t="shared" si="137"/>
        <v>56000</v>
      </c>
      <c r="AJ40" s="7">
        <f t="shared" si="151"/>
        <v>314000</v>
      </c>
      <c r="AK40" s="6">
        <f t="shared" si="152"/>
        <v>1744.4444444444443</v>
      </c>
      <c r="AL40" s="70" t="str">
        <f t="shared" si="153"/>
        <v>ON2</v>
      </c>
      <c r="AM40" s="7">
        <f t="shared" si="153"/>
        <v>150</v>
      </c>
      <c r="AN40" s="6">
        <f t="shared" si="153"/>
        <v>0</v>
      </c>
      <c r="AO40" s="76" t="e">
        <f t="shared" si="154"/>
        <v>#DIV/0!</v>
      </c>
      <c r="AP40" s="2"/>
      <c r="AR40" s="107">
        <v>1700</v>
      </c>
      <c r="AS40" s="107">
        <v>2200</v>
      </c>
      <c r="AT40" s="107">
        <v>2200</v>
      </c>
      <c r="AU40" s="107">
        <v>1400</v>
      </c>
      <c r="AV40" s="107"/>
      <c r="AW40" s="77" t="s">
        <v>8</v>
      </c>
      <c r="AX40" s="48">
        <f t="shared" si="155"/>
        <v>19</v>
      </c>
      <c r="AY40" s="57">
        <f t="shared" si="156"/>
        <v>180</v>
      </c>
      <c r="AZ40" s="54">
        <v>10</v>
      </c>
      <c r="BA40" s="7">
        <f t="shared" si="138"/>
        <v>0</v>
      </c>
      <c r="BB40" s="54">
        <v>24</v>
      </c>
      <c r="BC40" s="7">
        <f t="shared" si="139"/>
        <v>0</v>
      </c>
      <c r="BD40" s="54">
        <v>12</v>
      </c>
      <c r="BE40" s="6">
        <f t="shared" si="140"/>
        <v>0</v>
      </c>
      <c r="BF40" s="54"/>
      <c r="BG40" s="6">
        <f t="shared" si="141"/>
        <v>0</v>
      </c>
      <c r="BH40" s="6">
        <f t="shared" si="157"/>
        <v>582000</v>
      </c>
      <c r="BI40" s="6">
        <f t="shared" si="157"/>
        <v>3233.3333333333335</v>
      </c>
      <c r="BJ40" s="6">
        <f t="shared" si="158"/>
        <v>314000</v>
      </c>
      <c r="BK40" s="7">
        <f t="shared" si="158"/>
        <v>1744.4444444444443</v>
      </c>
      <c r="BL40" s="101">
        <f t="shared" si="159"/>
        <v>896000</v>
      </c>
      <c r="BM40" s="90">
        <f t="shared" si="159"/>
        <v>4977.7777777777774</v>
      </c>
      <c r="BN40" s="90"/>
      <c r="BO40" s="76" t="e">
        <f t="shared" si="160"/>
        <v>#DIV/0!</v>
      </c>
      <c r="BP40" s="2"/>
      <c r="BR40" s="55"/>
      <c r="BS40" s="55"/>
      <c r="BT40" s="55"/>
      <c r="BU40" s="55"/>
      <c r="BV40" s="173" t="s">
        <v>8</v>
      </c>
      <c r="BW40" s="190">
        <f t="shared" si="161"/>
        <v>19</v>
      </c>
      <c r="BX40" s="119">
        <v>410</v>
      </c>
      <c r="BY40" s="178">
        <v>1169800</v>
      </c>
      <c r="BZ40" s="178">
        <f t="shared" si="142"/>
        <v>2853.1707317073169</v>
      </c>
      <c r="CA40" s="178">
        <v>639000</v>
      </c>
      <c r="CB40" s="179">
        <f t="shared" si="143"/>
        <v>1558.5365853658536</v>
      </c>
      <c r="CC40" s="179">
        <v>15400</v>
      </c>
      <c r="CD40" s="179"/>
      <c r="CE40" s="180">
        <f t="shared" si="144"/>
        <v>1824200</v>
      </c>
      <c r="CF40" s="181">
        <f t="shared" si="162"/>
        <v>4449.2682926829266</v>
      </c>
      <c r="CG40" s="291">
        <v>126</v>
      </c>
      <c r="CH40" s="182">
        <f t="shared" si="163"/>
        <v>14477.777777777777</v>
      </c>
      <c r="CJ40" s="326">
        <v>19.399999999999999</v>
      </c>
      <c r="CK40" s="326">
        <v>25</v>
      </c>
      <c r="CL40" s="334">
        <v>3</v>
      </c>
      <c r="CM40" s="334">
        <v>5</v>
      </c>
      <c r="CN40" s="334">
        <v>5</v>
      </c>
      <c r="CO40" s="356">
        <f t="shared" si="164"/>
        <v>4.333333333333333</v>
      </c>
      <c r="CQ40" s="42" t="s">
        <v>177</v>
      </c>
      <c r="CS40" s="1">
        <v>2</v>
      </c>
    </row>
    <row r="41" spans="1:100" ht="23.5" customHeight="1">
      <c r="A41" s="77" t="s">
        <v>9</v>
      </c>
      <c r="B41" s="68">
        <v>20</v>
      </c>
      <c r="C41" s="57">
        <f t="shared" si="126"/>
        <v>180</v>
      </c>
      <c r="D41" s="54">
        <v>100</v>
      </c>
      <c r="E41" s="7">
        <f t="shared" si="127"/>
        <v>330000</v>
      </c>
      <c r="F41" s="54">
        <v>20</v>
      </c>
      <c r="G41" s="7">
        <f t="shared" si="128"/>
        <v>76000</v>
      </c>
      <c r="H41" s="54">
        <v>20</v>
      </c>
      <c r="I41" s="6">
        <f t="shared" si="129"/>
        <v>96000</v>
      </c>
      <c r="J41" s="54">
        <v>40</v>
      </c>
      <c r="K41" s="6">
        <f t="shared" si="130"/>
        <v>80000</v>
      </c>
      <c r="L41" s="6">
        <f t="shared" si="145"/>
        <v>582000</v>
      </c>
      <c r="M41" s="6">
        <f t="shared" si="146"/>
        <v>3233.3333333333335</v>
      </c>
      <c r="N41" s="70" t="s">
        <v>95</v>
      </c>
      <c r="O41" s="54">
        <v>150</v>
      </c>
      <c r="P41" s="54"/>
      <c r="Q41" s="76" t="e">
        <f t="shared" si="147"/>
        <v>#DIV/0!</v>
      </c>
      <c r="R41" s="2"/>
      <c r="T41" s="107">
        <v>3300</v>
      </c>
      <c r="U41" s="107">
        <v>3800</v>
      </c>
      <c r="V41" s="107">
        <v>4800</v>
      </c>
      <c r="W41" s="107">
        <v>2000</v>
      </c>
      <c r="X41" s="107"/>
      <c r="Y41" s="77" t="s">
        <v>9</v>
      </c>
      <c r="Z41" s="48">
        <f t="shared" si="131"/>
        <v>20</v>
      </c>
      <c r="AA41" s="57">
        <f t="shared" si="132"/>
        <v>180</v>
      </c>
      <c r="AB41" s="7">
        <f t="shared" si="133"/>
        <v>100</v>
      </c>
      <c r="AC41" s="7">
        <f t="shared" si="134"/>
        <v>170000</v>
      </c>
      <c r="AD41" s="7">
        <f t="shared" si="148"/>
        <v>20</v>
      </c>
      <c r="AE41" s="7">
        <f t="shared" si="135"/>
        <v>44000</v>
      </c>
      <c r="AF41" s="7">
        <f t="shared" si="149"/>
        <v>20</v>
      </c>
      <c r="AG41" s="7">
        <f t="shared" si="136"/>
        <v>44000</v>
      </c>
      <c r="AH41" s="7">
        <f t="shared" si="150"/>
        <v>40</v>
      </c>
      <c r="AI41" s="7">
        <f t="shared" si="137"/>
        <v>56000</v>
      </c>
      <c r="AJ41" s="7">
        <f t="shared" si="151"/>
        <v>314000</v>
      </c>
      <c r="AK41" s="6">
        <f t="shared" si="152"/>
        <v>1744.4444444444443</v>
      </c>
      <c r="AL41" s="70" t="str">
        <f t="shared" si="153"/>
        <v>ON2</v>
      </c>
      <c r="AM41" s="7">
        <f t="shared" si="153"/>
        <v>150</v>
      </c>
      <c r="AN41" s="6">
        <f t="shared" si="153"/>
        <v>0</v>
      </c>
      <c r="AO41" s="76" t="e">
        <f t="shared" si="154"/>
        <v>#DIV/0!</v>
      </c>
      <c r="AP41" s="2"/>
      <c r="AR41" s="107">
        <v>1700</v>
      </c>
      <c r="AS41" s="107">
        <v>2200</v>
      </c>
      <c r="AT41" s="107">
        <v>2200</v>
      </c>
      <c r="AU41" s="107">
        <v>1400</v>
      </c>
      <c r="AV41" s="107"/>
      <c r="AW41" s="77" t="s">
        <v>9</v>
      </c>
      <c r="AX41" s="48">
        <f t="shared" si="155"/>
        <v>20</v>
      </c>
      <c r="AY41" s="57">
        <f t="shared" si="156"/>
        <v>180</v>
      </c>
      <c r="AZ41" s="54">
        <v>10</v>
      </c>
      <c r="BA41" s="7">
        <f t="shared" si="138"/>
        <v>0</v>
      </c>
      <c r="BB41" s="54">
        <v>24</v>
      </c>
      <c r="BC41" s="7">
        <f t="shared" si="139"/>
        <v>0</v>
      </c>
      <c r="BD41" s="54">
        <v>12</v>
      </c>
      <c r="BE41" s="6">
        <f t="shared" si="140"/>
        <v>0</v>
      </c>
      <c r="BF41" s="54"/>
      <c r="BG41" s="6">
        <f t="shared" si="141"/>
        <v>0</v>
      </c>
      <c r="BH41" s="6">
        <f t="shared" si="157"/>
        <v>582000</v>
      </c>
      <c r="BI41" s="6">
        <f t="shared" si="157"/>
        <v>3233.3333333333335</v>
      </c>
      <c r="BJ41" s="6">
        <f t="shared" si="158"/>
        <v>314000</v>
      </c>
      <c r="BK41" s="7">
        <f t="shared" si="158"/>
        <v>1744.4444444444443</v>
      </c>
      <c r="BL41" s="101">
        <f t="shared" si="159"/>
        <v>896000</v>
      </c>
      <c r="BM41" s="90">
        <f t="shared" si="159"/>
        <v>4977.7777777777774</v>
      </c>
      <c r="BN41" s="90"/>
      <c r="BO41" s="76" t="e">
        <f t="shared" si="160"/>
        <v>#DIV/0!</v>
      </c>
      <c r="BP41" s="2"/>
      <c r="BR41" s="55"/>
      <c r="BS41" s="55"/>
      <c r="BT41" s="55"/>
      <c r="BU41" s="55"/>
      <c r="BV41" s="173" t="s">
        <v>9</v>
      </c>
      <c r="BW41" s="190">
        <f t="shared" si="161"/>
        <v>20</v>
      </c>
      <c r="BX41" s="119">
        <v>440</v>
      </c>
      <c r="BY41" s="178">
        <v>1200400</v>
      </c>
      <c r="BZ41" s="178">
        <f t="shared" si="142"/>
        <v>2728.181818181818</v>
      </c>
      <c r="CA41" s="178">
        <v>703650</v>
      </c>
      <c r="CB41" s="179">
        <f t="shared" si="143"/>
        <v>1599.2045454545455</v>
      </c>
      <c r="CC41" s="179">
        <v>12100</v>
      </c>
      <c r="CD41" s="179"/>
      <c r="CE41" s="180">
        <f t="shared" si="144"/>
        <v>1916150</v>
      </c>
      <c r="CF41" s="181">
        <f t="shared" si="162"/>
        <v>4354.886363636364</v>
      </c>
      <c r="CG41" s="291">
        <v>143.5</v>
      </c>
      <c r="CH41" s="182">
        <f t="shared" si="163"/>
        <v>13352.961672473868</v>
      </c>
      <c r="CJ41" s="326">
        <v>20.100000000000001</v>
      </c>
      <c r="CK41" s="326">
        <v>27.9</v>
      </c>
      <c r="CL41" s="334">
        <v>5</v>
      </c>
      <c r="CM41" s="334">
        <v>5</v>
      </c>
      <c r="CN41" s="334">
        <v>5</v>
      </c>
      <c r="CO41" s="356">
        <f t="shared" si="164"/>
        <v>5</v>
      </c>
      <c r="CQ41" s="42" t="s">
        <v>178</v>
      </c>
      <c r="CS41" s="1">
        <v>1</v>
      </c>
    </row>
    <row r="42" spans="1:100" ht="23.5" customHeight="1">
      <c r="A42" s="77" t="s">
        <v>10</v>
      </c>
      <c r="B42" s="68">
        <v>21</v>
      </c>
      <c r="C42" s="57">
        <f t="shared" si="126"/>
        <v>220</v>
      </c>
      <c r="D42" s="54">
        <v>140</v>
      </c>
      <c r="E42" s="7">
        <f t="shared" si="127"/>
        <v>462000</v>
      </c>
      <c r="F42" s="54">
        <v>20</v>
      </c>
      <c r="G42" s="7">
        <f t="shared" si="128"/>
        <v>76000</v>
      </c>
      <c r="H42" s="54">
        <v>20</v>
      </c>
      <c r="I42" s="6">
        <f t="shared" si="129"/>
        <v>96000</v>
      </c>
      <c r="J42" s="54">
        <v>40</v>
      </c>
      <c r="K42" s="6">
        <f t="shared" si="130"/>
        <v>80000</v>
      </c>
      <c r="L42" s="6">
        <f t="shared" si="145"/>
        <v>714000</v>
      </c>
      <c r="M42" s="6">
        <f t="shared" si="146"/>
        <v>3245.4545454545455</v>
      </c>
      <c r="N42" s="70" t="s">
        <v>94</v>
      </c>
      <c r="O42" s="54">
        <v>160</v>
      </c>
      <c r="P42" s="54"/>
      <c r="Q42" s="76" t="e">
        <f t="shared" si="147"/>
        <v>#DIV/0!</v>
      </c>
      <c r="R42" s="2"/>
      <c r="T42" s="107">
        <v>3300</v>
      </c>
      <c r="U42" s="107">
        <v>3800</v>
      </c>
      <c r="V42" s="107">
        <v>4800</v>
      </c>
      <c r="W42" s="107">
        <v>2000</v>
      </c>
      <c r="X42" s="107"/>
      <c r="Y42" s="77" t="s">
        <v>10</v>
      </c>
      <c r="Z42" s="48">
        <f t="shared" si="131"/>
        <v>21</v>
      </c>
      <c r="AA42" s="57">
        <f t="shared" si="132"/>
        <v>220</v>
      </c>
      <c r="AB42" s="7">
        <f t="shared" si="133"/>
        <v>140</v>
      </c>
      <c r="AC42" s="7">
        <f t="shared" si="134"/>
        <v>238000</v>
      </c>
      <c r="AD42" s="7">
        <f t="shared" si="148"/>
        <v>20</v>
      </c>
      <c r="AE42" s="7">
        <f t="shared" si="135"/>
        <v>44000</v>
      </c>
      <c r="AF42" s="7">
        <f t="shared" si="149"/>
        <v>20</v>
      </c>
      <c r="AG42" s="7">
        <f t="shared" si="136"/>
        <v>44000</v>
      </c>
      <c r="AH42" s="7">
        <f t="shared" si="150"/>
        <v>40</v>
      </c>
      <c r="AI42" s="7">
        <f t="shared" si="137"/>
        <v>56000</v>
      </c>
      <c r="AJ42" s="7">
        <f t="shared" si="151"/>
        <v>382000</v>
      </c>
      <c r="AK42" s="6">
        <f t="shared" si="152"/>
        <v>1736.3636363636363</v>
      </c>
      <c r="AL42" s="70" t="str">
        <f t="shared" si="153"/>
        <v>ON1</v>
      </c>
      <c r="AM42" s="7">
        <f t="shared" si="153"/>
        <v>160</v>
      </c>
      <c r="AN42" s="6">
        <f t="shared" si="153"/>
        <v>0</v>
      </c>
      <c r="AO42" s="76" t="e">
        <f t="shared" si="154"/>
        <v>#DIV/0!</v>
      </c>
      <c r="AP42" s="2"/>
      <c r="AR42" s="107">
        <v>1700</v>
      </c>
      <c r="AS42" s="107">
        <v>2200</v>
      </c>
      <c r="AT42" s="107">
        <v>2200</v>
      </c>
      <c r="AU42" s="107">
        <v>1400</v>
      </c>
      <c r="AV42" s="107"/>
      <c r="AW42" s="77" t="s">
        <v>10</v>
      </c>
      <c r="AX42" s="48">
        <f t="shared" si="155"/>
        <v>21</v>
      </c>
      <c r="AY42" s="57">
        <f t="shared" si="156"/>
        <v>220</v>
      </c>
      <c r="AZ42" s="54">
        <v>10</v>
      </c>
      <c r="BA42" s="7">
        <f t="shared" si="138"/>
        <v>0</v>
      </c>
      <c r="BB42" s="54">
        <v>24</v>
      </c>
      <c r="BC42" s="7">
        <f t="shared" si="139"/>
        <v>0</v>
      </c>
      <c r="BD42" s="54">
        <v>12</v>
      </c>
      <c r="BE42" s="6">
        <f t="shared" si="140"/>
        <v>0</v>
      </c>
      <c r="BF42" s="54"/>
      <c r="BG42" s="6">
        <f t="shared" si="141"/>
        <v>0</v>
      </c>
      <c r="BH42" s="6">
        <f t="shared" si="157"/>
        <v>714000</v>
      </c>
      <c r="BI42" s="6">
        <f t="shared" si="157"/>
        <v>3245.4545454545455</v>
      </c>
      <c r="BJ42" s="6">
        <f t="shared" si="158"/>
        <v>382000</v>
      </c>
      <c r="BK42" s="7">
        <f t="shared" si="158"/>
        <v>1736.3636363636363</v>
      </c>
      <c r="BL42" s="101">
        <f t="shared" si="159"/>
        <v>1096000</v>
      </c>
      <c r="BM42" s="90">
        <f t="shared" si="159"/>
        <v>4981.818181818182</v>
      </c>
      <c r="BN42" s="90"/>
      <c r="BO42" s="76" t="e">
        <f t="shared" si="160"/>
        <v>#DIV/0!</v>
      </c>
      <c r="BP42" s="2"/>
      <c r="BR42" s="55"/>
      <c r="BS42" s="55"/>
      <c r="BT42" s="55"/>
      <c r="BU42" s="55"/>
      <c r="BV42" s="173" t="s">
        <v>10</v>
      </c>
      <c r="BW42" s="190">
        <f t="shared" si="161"/>
        <v>21</v>
      </c>
      <c r="BX42" s="119">
        <v>509</v>
      </c>
      <c r="BY42" s="178">
        <v>1506700</v>
      </c>
      <c r="BZ42" s="178">
        <f t="shared" si="142"/>
        <v>2960.1178781925346</v>
      </c>
      <c r="CA42" s="178">
        <v>809450</v>
      </c>
      <c r="CB42" s="179">
        <f t="shared" si="143"/>
        <v>1590.2750491159136</v>
      </c>
      <c r="CC42" s="179">
        <v>28600</v>
      </c>
      <c r="CD42" s="179"/>
      <c r="CE42" s="180">
        <f t="shared" si="144"/>
        <v>2344750</v>
      </c>
      <c r="CF42" s="181">
        <f t="shared" si="162"/>
        <v>4606.5815324165033</v>
      </c>
      <c r="CG42" s="291">
        <v>149</v>
      </c>
      <c r="CH42" s="182">
        <f t="shared" si="163"/>
        <v>15736.577181208053</v>
      </c>
      <c r="CJ42" s="326">
        <v>19.3</v>
      </c>
      <c r="CK42" s="326">
        <v>28.6</v>
      </c>
      <c r="CL42" s="334">
        <v>5</v>
      </c>
      <c r="CM42" s="334">
        <v>5</v>
      </c>
      <c r="CN42" s="334">
        <v>3</v>
      </c>
      <c r="CO42" s="356">
        <f t="shared" si="164"/>
        <v>4.333333333333333</v>
      </c>
      <c r="CQ42" s="42" t="s">
        <v>183</v>
      </c>
      <c r="CS42" s="1">
        <v>0</v>
      </c>
    </row>
    <row r="43" spans="1:100" ht="23.5" customHeight="1" thickBot="1">
      <c r="A43" s="78" t="s">
        <v>11</v>
      </c>
      <c r="B43" s="68">
        <v>22</v>
      </c>
      <c r="C43" s="57">
        <f t="shared" si="126"/>
        <v>330</v>
      </c>
      <c r="D43" s="54">
        <v>160</v>
      </c>
      <c r="E43" s="7">
        <f t="shared" si="127"/>
        <v>528000</v>
      </c>
      <c r="F43" s="54">
        <v>60</v>
      </c>
      <c r="G43" s="7">
        <f t="shared" si="128"/>
        <v>228000</v>
      </c>
      <c r="H43" s="54">
        <v>30</v>
      </c>
      <c r="I43" s="6">
        <f t="shared" si="129"/>
        <v>144000</v>
      </c>
      <c r="J43" s="54">
        <v>80</v>
      </c>
      <c r="K43" s="6">
        <f t="shared" si="130"/>
        <v>160000</v>
      </c>
      <c r="L43" s="6">
        <f t="shared" si="145"/>
        <v>1060000</v>
      </c>
      <c r="M43" s="6">
        <f t="shared" si="146"/>
        <v>3212.121212121212</v>
      </c>
      <c r="N43" s="70" t="s">
        <v>92</v>
      </c>
      <c r="O43" s="54">
        <v>180</v>
      </c>
      <c r="P43" s="54"/>
      <c r="Q43" s="76" t="e">
        <f t="shared" si="147"/>
        <v>#DIV/0!</v>
      </c>
      <c r="R43" s="2"/>
      <c r="T43" s="107">
        <v>3300</v>
      </c>
      <c r="U43" s="107">
        <v>3800</v>
      </c>
      <c r="V43" s="107">
        <v>4800</v>
      </c>
      <c r="W43" s="107">
        <v>2000</v>
      </c>
      <c r="X43" s="107"/>
      <c r="Y43" s="78" t="s">
        <v>11</v>
      </c>
      <c r="Z43" s="48">
        <f t="shared" si="131"/>
        <v>22</v>
      </c>
      <c r="AA43" s="57">
        <f t="shared" si="132"/>
        <v>330</v>
      </c>
      <c r="AB43" s="7">
        <f t="shared" si="133"/>
        <v>160</v>
      </c>
      <c r="AC43" s="7">
        <f t="shared" si="134"/>
        <v>272000</v>
      </c>
      <c r="AD43" s="7">
        <f t="shared" si="148"/>
        <v>60</v>
      </c>
      <c r="AE43" s="7">
        <f t="shared" si="135"/>
        <v>132000</v>
      </c>
      <c r="AF43" s="7">
        <f t="shared" si="149"/>
        <v>30</v>
      </c>
      <c r="AG43" s="7">
        <f t="shared" si="136"/>
        <v>66000</v>
      </c>
      <c r="AH43" s="7">
        <f t="shared" si="150"/>
        <v>80</v>
      </c>
      <c r="AI43" s="7">
        <f t="shared" si="137"/>
        <v>112000</v>
      </c>
      <c r="AJ43" s="7">
        <f t="shared" si="151"/>
        <v>582000</v>
      </c>
      <c r="AK43" s="6">
        <f t="shared" si="152"/>
        <v>1763.6363636363637</v>
      </c>
      <c r="AL43" s="70" t="str">
        <f t="shared" si="153"/>
        <v>TOP1</v>
      </c>
      <c r="AM43" s="7">
        <f t="shared" si="153"/>
        <v>180</v>
      </c>
      <c r="AN43" s="6">
        <f t="shared" si="153"/>
        <v>0</v>
      </c>
      <c r="AO43" s="76" t="e">
        <f t="shared" si="154"/>
        <v>#DIV/0!</v>
      </c>
      <c r="AP43" s="2"/>
      <c r="AR43" s="107">
        <v>1700</v>
      </c>
      <c r="AS43" s="107">
        <v>2200</v>
      </c>
      <c r="AT43" s="107">
        <v>2200</v>
      </c>
      <c r="AU43" s="107">
        <v>1400</v>
      </c>
      <c r="AV43" s="107"/>
      <c r="AW43" s="78" t="s">
        <v>11</v>
      </c>
      <c r="AX43" s="48">
        <f t="shared" si="155"/>
        <v>22</v>
      </c>
      <c r="AY43" s="57">
        <f t="shared" si="156"/>
        <v>330</v>
      </c>
      <c r="AZ43" s="54">
        <v>10</v>
      </c>
      <c r="BA43" s="7">
        <f t="shared" si="138"/>
        <v>0</v>
      </c>
      <c r="BB43" s="54">
        <v>28</v>
      </c>
      <c r="BC43" s="7">
        <f t="shared" si="139"/>
        <v>0</v>
      </c>
      <c r="BD43" s="54">
        <v>12</v>
      </c>
      <c r="BE43" s="6">
        <f t="shared" si="140"/>
        <v>0</v>
      </c>
      <c r="BF43" s="54"/>
      <c r="BG43" s="6">
        <f t="shared" si="141"/>
        <v>0</v>
      </c>
      <c r="BH43" s="6">
        <f t="shared" si="157"/>
        <v>1060000</v>
      </c>
      <c r="BI43" s="6">
        <f t="shared" si="157"/>
        <v>3212.121212121212</v>
      </c>
      <c r="BJ43" s="6">
        <f t="shared" si="158"/>
        <v>582000</v>
      </c>
      <c r="BK43" s="7">
        <f t="shared" si="158"/>
        <v>1763.6363636363637</v>
      </c>
      <c r="BL43" s="101">
        <f t="shared" si="159"/>
        <v>1642000</v>
      </c>
      <c r="BM43" s="90">
        <f t="shared" si="159"/>
        <v>4975.757575757576</v>
      </c>
      <c r="BN43" s="90"/>
      <c r="BO43" s="76" t="e">
        <f t="shared" si="160"/>
        <v>#DIV/0!</v>
      </c>
      <c r="BP43" s="2"/>
      <c r="BR43" s="55"/>
      <c r="BS43" s="55"/>
      <c r="BT43" s="55"/>
      <c r="BU43" s="55"/>
      <c r="BV43" s="183" t="s">
        <v>11</v>
      </c>
      <c r="BW43" s="190">
        <f t="shared" si="161"/>
        <v>22</v>
      </c>
      <c r="BX43" s="468">
        <v>717</v>
      </c>
      <c r="BY43" s="178">
        <v>2006050</v>
      </c>
      <c r="BZ43" s="178">
        <f t="shared" si="142"/>
        <v>2797.8382147838215</v>
      </c>
      <c r="CA43" s="178">
        <v>996400</v>
      </c>
      <c r="CB43" s="179">
        <f t="shared" si="143"/>
        <v>1389.679218967922</v>
      </c>
      <c r="CC43" s="179">
        <v>11000</v>
      </c>
      <c r="CD43" s="179"/>
      <c r="CE43" s="468">
        <f t="shared" si="144"/>
        <v>3013450</v>
      </c>
      <c r="CF43" s="181">
        <f t="shared" si="162"/>
        <v>4202.8591352859139</v>
      </c>
      <c r="CG43" s="291">
        <v>170.5</v>
      </c>
      <c r="CH43" s="182">
        <f t="shared" si="163"/>
        <v>17674.193548387098</v>
      </c>
      <c r="CJ43" s="327">
        <v>18.2</v>
      </c>
      <c r="CK43" s="327">
        <v>29.4</v>
      </c>
      <c r="CL43" s="335">
        <v>5</v>
      </c>
      <c r="CM43" s="334">
        <v>5</v>
      </c>
      <c r="CN43" s="334">
        <v>5</v>
      </c>
      <c r="CO43" s="469">
        <f t="shared" si="164"/>
        <v>5</v>
      </c>
      <c r="CQ43" s="1" t="s">
        <v>186</v>
      </c>
    </row>
    <row r="44" spans="1:100" s="340" customFormat="1" ht="34" customHeight="1" thickTop="1" thickBot="1">
      <c r="A44" s="1423" t="s">
        <v>16</v>
      </c>
      <c r="B44" s="1424"/>
      <c r="C44" s="336">
        <f>SUM(C37:C43)</f>
        <v>1550</v>
      </c>
      <c r="D44" s="336">
        <f>SUM(D37:D43)</f>
        <v>850</v>
      </c>
      <c r="E44" s="336">
        <f t="shared" ref="E44:J44" si="165">SUM(E37:E43)</f>
        <v>2805000</v>
      </c>
      <c r="F44" s="336">
        <f t="shared" si="165"/>
        <v>200</v>
      </c>
      <c r="G44" s="336">
        <f t="shared" si="165"/>
        <v>760000</v>
      </c>
      <c r="H44" s="336">
        <f t="shared" si="165"/>
        <v>150</v>
      </c>
      <c r="I44" s="336">
        <f t="shared" si="165"/>
        <v>720000</v>
      </c>
      <c r="J44" s="336">
        <f t="shared" si="165"/>
        <v>350</v>
      </c>
      <c r="K44" s="336">
        <f>SUM(K37:K43)</f>
        <v>700000</v>
      </c>
      <c r="L44" s="336">
        <f>SUM(L37:L43)</f>
        <v>4985000</v>
      </c>
      <c r="M44" s="336">
        <f>L44/C44</f>
        <v>3216.1290322580644</v>
      </c>
      <c r="N44" s="337"/>
      <c r="O44" s="336">
        <f>SUM(O37:O43)</f>
        <v>1110</v>
      </c>
      <c r="P44" s="336">
        <f>SUM(P37:P43)</f>
        <v>0</v>
      </c>
      <c r="Q44" s="338" t="e">
        <f t="shared" si="147"/>
        <v>#DIV/0!</v>
      </c>
      <c r="R44" s="339"/>
      <c r="T44" s="340" t="s">
        <v>48</v>
      </c>
      <c r="U44" s="339" t="e">
        <f>C44/W44</f>
        <v>#DIV/0!</v>
      </c>
      <c r="V44" s="341" t="s">
        <v>49</v>
      </c>
      <c r="W44" s="342">
        <v>0</v>
      </c>
      <c r="Y44" s="1423" t="s">
        <v>16</v>
      </c>
      <c r="Z44" s="1424"/>
      <c r="AA44" s="343">
        <f>SUM(AA37:AA43)</f>
        <v>1550</v>
      </c>
      <c r="AB44" s="343">
        <f>SUM(AB37:AB43)</f>
        <v>850</v>
      </c>
      <c r="AC44" s="343">
        <f t="shared" ref="AC44:AH44" si="166">SUM(AC37:AC43)</f>
        <v>1445000</v>
      </c>
      <c r="AD44" s="343">
        <f t="shared" si="166"/>
        <v>200</v>
      </c>
      <c r="AE44" s="343">
        <f t="shared" si="166"/>
        <v>440000</v>
      </c>
      <c r="AF44" s="343">
        <f t="shared" si="166"/>
        <v>150</v>
      </c>
      <c r="AG44" s="343">
        <f t="shared" si="166"/>
        <v>330000</v>
      </c>
      <c r="AH44" s="343">
        <f t="shared" si="166"/>
        <v>350</v>
      </c>
      <c r="AI44" s="343">
        <f>SUM(AI37:AI43)</f>
        <v>490000</v>
      </c>
      <c r="AJ44" s="343">
        <f>SUM(AJ37:AJ43)</f>
        <v>2705000</v>
      </c>
      <c r="AK44" s="336">
        <f>AJ44/AA44</f>
        <v>1745.1612903225807</v>
      </c>
      <c r="AL44" s="337"/>
      <c r="AM44" s="336">
        <f>SUM(AM37:AM43)</f>
        <v>1110</v>
      </c>
      <c r="AN44" s="336">
        <f>SUM(AN37:AN43)</f>
        <v>0</v>
      </c>
      <c r="AO44" s="338" t="e">
        <f>(AJ44+BH44)/AN44</f>
        <v>#DIV/0!</v>
      </c>
      <c r="AP44" s="339"/>
      <c r="AR44" s="340" t="s">
        <v>48</v>
      </c>
      <c r="AS44" s="339" t="e">
        <f>AA44/AU44</f>
        <v>#DIV/0!</v>
      </c>
      <c r="AT44" s="341" t="s">
        <v>49</v>
      </c>
      <c r="AU44" s="340">
        <f>W44</f>
        <v>0</v>
      </c>
      <c r="AW44" s="1423" t="s">
        <v>16</v>
      </c>
      <c r="AX44" s="1424"/>
      <c r="AY44" s="343">
        <f t="shared" si="156"/>
        <v>1550</v>
      </c>
      <c r="AZ44" s="336">
        <f>SUM(AZ37:AZ43)</f>
        <v>84</v>
      </c>
      <c r="BA44" s="336">
        <f t="shared" ref="BA44:BF44" si="167">SUM(BA37:BA43)</f>
        <v>0</v>
      </c>
      <c r="BB44" s="336">
        <f t="shared" si="167"/>
        <v>120</v>
      </c>
      <c r="BC44" s="336">
        <f t="shared" si="167"/>
        <v>0</v>
      </c>
      <c r="BD44" s="336">
        <f t="shared" si="167"/>
        <v>60</v>
      </c>
      <c r="BE44" s="336">
        <f t="shared" si="167"/>
        <v>0</v>
      </c>
      <c r="BF44" s="336">
        <f t="shared" si="167"/>
        <v>0</v>
      </c>
      <c r="BG44" s="336">
        <f>SUM(BG37:BG43)</f>
        <v>0</v>
      </c>
      <c r="BH44" s="344">
        <f t="shared" si="157"/>
        <v>4985000</v>
      </c>
      <c r="BI44" s="344">
        <f t="shared" si="157"/>
        <v>3216.1290322580644</v>
      </c>
      <c r="BJ44" s="344">
        <f t="shared" si="158"/>
        <v>2705000</v>
      </c>
      <c r="BK44" s="345">
        <f t="shared" si="158"/>
        <v>1745.1612903225807</v>
      </c>
      <c r="BL44" s="336">
        <f>SUM(BL37:BL43)</f>
        <v>7690000</v>
      </c>
      <c r="BM44" s="346">
        <f>BI44+BK44</f>
        <v>4961.2903225806449</v>
      </c>
      <c r="BN44" s="347"/>
      <c r="BO44" s="338" t="e">
        <f t="shared" si="160"/>
        <v>#DIV/0!</v>
      </c>
      <c r="BP44" s="339"/>
      <c r="BR44" s="340" t="s">
        <v>48</v>
      </c>
      <c r="BS44" s="339" t="e">
        <f>AY44/BU44</f>
        <v>#DIV/0!</v>
      </c>
      <c r="BT44" s="341" t="s">
        <v>49</v>
      </c>
      <c r="BU44" s="340">
        <f>W44</f>
        <v>0</v>
      </c>
      <c r="BV44" s="1423" t="s">
        <v>16</v>
      </c>
      <c r="BW44" s="1424"/>
      <c r="BX44" s="336">
        <f>SUM(BX37:BX43)</f>
        <v>3369</v>
      </c>
      <c r="BY44" s="336">
        <f>SUM(BY37:BY43)</f>
        <v>9333100</v>
      </c>
      <c r="BZ44" s="336">
        <f t="shared" si="142"/>
        <v>2770.2879192638766</v>
      </c>
      <c r="CA44" s="336">
        <f>SUM(CA37:CA43)</f>
        <v>5083500</v>
      </c>
      <c r="CB44" s="343">
        <f t="shared" si="143"/>
        <v>1508.9047195013356</v>
      </c>
      <c r="CC44" s="343">
        <f>SUM(CC37:CC43)</f>
        <v>119350</v>
      </c>
      <c r="CD44" s="343"/>
      <c r="CE44" s="467">
        <f>BY44+CA44</f>
        <v>14416600</v>
      </c>
      <c r="CF44" s="347">
        <f>CE44/BX44</f>
        <v>4279.192638765212</v>
      </c>
      <c r="CG44" s="348">
        <f>SUM(CG37:CG43)</f>
        <v>1005</v>
      </c>
      <c r="CH44" s="338">
        <f t="shared" si="163"/>
        <v>14344.875621890547</v>
      </c>
      <c r="CI44" s="340">
        <v>7</v>
      </c>
      <c r="CJ44" s="386">
        <f>SUM(CJ37:CJ43)/CI44</f>
        <v>19.714285714285715</v>
      </c>
      <c r="CK44" s="387">
        <f>SUM(CK37:CK43)/CI44</f>
        <v>27.085714285714285</v>
      </c>
      <c r="CL44" s="403">
        <f>SUM(CL37:CL43)/CI44</f>
        <v>4</v>
      </c>
      <c r="CM44" s="403">
        <f>SUM(CM37:CM43)/CI44</f>
        <v>4</v>
      </c>
      <c r="CN44" s="403">
        <f>SUM(CN37:CN43)/CI44</f>
        <v>3.8571428571428572</v>
      </c>
      <c r="CO44" s="405">
        <f>SUM(CL44:CN44)/3</f>
        <v>3.9523809523809526</v>
      </c>
      <c r="CP44" s="341" t="s">
        <v>195</v>
      </c>
      <c r="CQ44" s="1547">
        <f>CE44/CI44</f>
        <v>2059514.2857142857</v>
      </c>
      <c r="CR44" s="1548"/>
      <c r="CS44" s="1548"/>
      <c r="CT44" s="1548"/>
      <c r="CU44" s="1549"/>
      <c r="CV44" s="368" t="s">
        <v>197</v>
      </c>
    </row>
    <row r="45" spans="1:100"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U45" s="1">
        <v>7</v>
      </c>
      <c r="BV45" s="549"/>
      <c r="BW45" s="550"/>
      <c r="BX45" s="552">
        <f>BX44/BU45</f>
        <v>481.28571428571428</v>
      </c>
      <c r="BY45" s="550"/>
      <c r="BZ45" s="1432" t="s">
        <v>20</v>
      </c>
      <c r="CA45" s="1432"/>
      <c r="CB45" s="1432"/>
      <c r="CC45" s="1432"/>
      <c r="CD45" s="883"/>
      <c r="CE45" s="550"/>
      <c r="CF45" s="550"/>
      <c r="CG45" s="550"/>
      <c r="CH45" s="551"/>
      <c r="CJ45" s="1420">
        <f>BV45</f>
        <v>0</v>
      </c>
      <c r="CK45" s="1420"/>
      <c r="CL45" s="1420"/>
      <c r="CM45" s="1420"/>
      <c r="CN45" s="1420"/>
      <c r="CO45" s="1420"/>
    </row>
    <row r="46" spans="1:100"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c r="CE46" s="174" t="s">
        <v>126</v>
      </c>
      <c r="CF46" s="175" t="s">
        <v>77</v>
      </c>
      <c r="CG46" s="175" t="s">
        <v>129</v>
      </c>
      <c r="CH46" s="176" t="s">
        <v>128</v>
      </c>
      <c r="CJ46" s="331" t="s">
        <v>172</v>
      </c>
      <c r="CK46" s="332" t="s">
        <v>173</v>
      </c>
      <c r="CL46" s="65" t="s">
        <v>174</v>
      </c>
      <c r="CM46" s="65" t="s">
        <v>175</v>
      </c>
      <c r="CN46" s="65" t="s">
        <v>176</v>
      </c>
      <c r="CO46" s="333" t="s">
        <v>184</v>
      </c>
      <c r="CQ46" s="1" t="s">
        <v>179</v>
      </c>
      <c r="CS46" s="46" t="s">
        <v>182</v>
      </c>
    </row>
    <row r="47" spans="1:100" ht="23.5" customHeight="1">
      <c r="A47" s="75" t="s">
        <v>5</v>
      </c>
      <c r="B47" s="68">
        <v>23</v>
      </c>
      <c r="C47" s="57">
        <f t="shared" ref="C47:C53" si="168">D47+F47+H47+J47</f>
        <v>280</v>
      </c>
      <c r="D47" s="54">
        <v>150</v>
      </c>
      <c r="E47" s="7">
        <f t="shared" ref="E47:E53" si="169">D47*T47</f>
        <v>495000</v>
      </c>
      <c r="F47" s="54">
        <v>40</v>
      </c>
      <c r="G47" s="7">
        <f t="shared" ref="G47:G53" si="170">F47*U47</f>
        <v>152000</v>
      </c>
      <c r="H47" s="54">
        <v>20</v>
      </c>
      <c r="I47" s="6">
        <f t="shared" ref="I47:I53" si="171">H47*V47</f>
        <v>96000</v>
      </c>
      <c r="J47" s="54">
        <v>70</v>
      </c>
      <c r="K47" s="6">
        <f t="shared" ref="K47:K53" si="172">J47*W47</f>
        <v>140000</v>
      </c>
      <c r="L47" s="6">
        <f>E47+G47+I47+K47</f>
        <v>883000</v>
      </c>
      <c r="M47" s="6">
        <f>L47/C47</f>
        <v>3153.5714285714284</v>
      </c>
      <c r="N47" s="70" t="s">
        <v>93</v>
      </c>
      <c r="O47" s="54">
        <v>170</v>
      </c>
      <c r="P47" s="54"/>
      <c r="Q47" s="76" t="e">
        <f>L47/P47</f>
        <v>#DIV/0!</v>
      </c>
      <c r="R47" s="2"/>
      <c r="T47" s="107">
        <v>3300</v>
      </c>
      <c r="U47" s="107">
        <v>3800</v>
      </c>
      <c r="V47" s="107">
        <v>4800</v>
      </c>
      <c r="W47" s="107">
        <v>2000</v>
      </c>
      <c r="X47" s="107"/>
      <c r="Y47" s="75" t="s">
        <v>5</v>
      </c>
      <c r="Z47" s="48">
        <f t="shared" ref="Z47:Z53" si="173">B47</f>
        <v>23</v>
      </c>
      <c r="AA47" s="57">
        <f t="shared" ref="AA47:AA53" si="174">AB47+AD47+AF47+AH47</f>
        <v>280</v>
      </c>
      <c r="AB47" s="7">
        <f t="shared" ref="AB47:AB53" si="175">D47</f>
        <v>150</v>
      </c>
      <c r="AC47" s="7">
        <f t="shared" ref="AC47:AC53" si="176">AB47*AR47</f>
        <v>255000</v>
      </c>
      <c r="AD47" s="7">
        <f>F47</f>
        <v>40</v>
      </c>
      <c r="AE47" s="7">
        <f t="shared" ref="AE47:AE53" si="177">AD47*AS47</f>
        <v>88000</v>
      </c>
      <c r="AF47" s="7">
        <f>H47</f>
        <v>20</v>
      </c>
      <c r="AG47" s="7">
        <f t="shared" ref="AG47:AG53" si="178">AF47*AT47</f>
        <v>44000</v>
      </c>
      <c r="AH47" s="7">
        <f>J47</f>
        <v>70</v>
      </c>
      <c r="AI47" s="7">
        <f t="shared" ref="AI47:AI53" si="179">AH47*AU47</f>
        <v>98000</v>
      </c>
      <c r="AJ47" s="7">
        <f>AC47+AE47+AG47+AI47</f>
        <v>485000</v>
      </c>
      <c r="AK47" s="6">
        <f>AJ47/AA47</f>
        <v>1732.1428571428571</v>
      </c>
      <c r="AL47" s="70" t="str">
        <f>N47</f>
        <v>TOP2</v>
      </c>
      <c r="AM47" s="7">
        <f>O47</f>
        <v>170</v>
      </c>
      <c r="AN47" s="6">
        <f>P47</f>
        <v>0</v>
      </c>
      <c r="AO47" s="76" t="e">
        <f>(AJ47+BH47)/AN47</f>
        <v>#DIV/0!</v>
      </c>
      <c r="AP47" s="2"/>
      <c r="AR47" s="107">
        <v>1700</v>
      </c>
      <c r="AS47" s="107">
        <v>2200</v>
      </c>
      <c r="AT47" s="107">
        <v>2200</v>
      </c>
      <c r="AU47" s="107">
        <v>1400</v>
      </c>
      <c r="AV47" s="107"/>
      <c r="AW47" s="75" t="s">
        <v>5</v>
      </c>
      <c r="AX47" s="48">
        <f>B47</f>
        <v>23</v>
      </c>
      <c r="AY47" s="57">
        <f>C47</f>
        <v>280</v>
      </c>
      <c r="AZ47" s="54"/>
      <c r="BA47" s="7">
        <f t="shared" ref="BA47:BA53" si="180">AZ47*BR47</f>
        <v>0</v>
      </c>
      <c r="BB47" s="54"/>
      <c r="BC47" s="7">
        <f t="shared" ref="BC47:BC53" si="181">BB47*BS47</f>
        <v>0</v>
      </c>
      <c r="BD47" s="54"/>
      <c r="BE47" s="6">
        <f t="shared" ref="BE47:BE53" si="182">BD47*BT47</f>
        <v>0</v>
      </c>
      <c r="BF47" s="54"/>
      <c r="BG47" s="6">
        <f t="shared" ref="BG47:BG53" si="183">BF47*BU47</f>
        <v>0</v>
      </c>
      <c r="BH47" s="6">
        <f>L47</f>
        <v>883000</v>
      </c>
      <c r="BI47" s="6">
        <f>M47</f>
        <v>3153.5714285714284</v>
      </c>
      <c r="BJ47" s="6">
        <f>AJ47</f>
        <v>485000</v>
      </c>
      <c r="BK47" s="7">
        <f>AK47</f>
        <v>1732.1428571428571</v>
      </c>
      <c r="BL47" s="101">
        <f>BH47+BJ47</f>
        <v>1368000</v>
      </c>
      <c r="BM47" s="90">
        <f>BI47+BK47</f>
        <v>4885.7142857142853</v>
      </c>
      <c r="BN47" s="90"/>
      <c r="BO47" s="76" t="e">
        <f>Q47+AO47</f>
        <v>#DIV/0!</v>
      </c>
      <c r="BP47" s="2"/>
      <c r="BR47" s="55"/>
      <c r="BS47" s="55"/>
      <c r="BT47" s="55"/>
      <c r="BU47" s="55"/>
      <c r="BV47" s="177" t="s">
        <v>5</v>
      </c>
      <c r="BW47" s="190">
        <f>AX47</f>
        <v>23</v>
      </c>
      <c r="BX47" s="119">
        <v>453</v>
      </c>
      <c r="BY47" s="178">
        <v>1227450</v>
      </c>
      <c r="BZ47" s="178">
        <f t="shared" ref="BZ47:BZ54" si="184">BY47/BX47</f>
        <v>2709.6026490066224</v>
      </c>
      <c r="CA47" s="178">
        <v>618100</v>
      </c>
      <c r="CB47" s="179">
        <f t="shared" ref="CB47:CB54" si="185">CA47/BX47</f>
        <v>1364.4591611479029</v>
      </c>
      <c r="CC47" s="179">
        <v>11000</v>
      </c>
      <c r="CD47" s="179"/>
      <c r="CE47" s="180">
        <f t="shared" ref="CE47:CE53" si="186">BY47+CA47+CC47</f>
        <v>1856550</v>
      </c>
      <c r="CF47" s="181">
        <f>CE47/BX47</f>
        <v>4098.3443708609275</v>
      </c>
      <c r="CG47" s="291">
        <v>173.5</v>
      </c>
      <c r="CH47" s="182">
        <f>CE47/CG47</f>
        <v>10700.57636887608</v>
      </c>
      <c r="CJ47" s="326">
        <v>21.2</v>
      </c>
      <c r="CK47" s="326">
        <v>28.3</v>
      </c>
      <c r="CL47" s="334">
        <v>5</v>
      </c>
      <c r="CM47" s="334">
        <v>5</v>
      </c>
      <c r="CN47" s="334">
        <v>5</v>
      </c>
      <c r="CO47" s="356">
        <f>SUM(CL47:CN47)/3</f>
        <v>5</v>
      </c>
      <c r="CQ47" s="355" t="s">
        <v>180</v>
      </c>
      <c r="CR47" s="3"/>
      <c r="CS47" s="354">
        <v>5</v>
      </c>
    </row>
    <row r="48" spans="1:100" ht="23.5" customHeight="1">
      <c r="A48" s="77" t="s">
        <v>6</v>
      </c>
      <c r="B48" s="68">
        <v>24</v>
      </c>
      <c r="C48" s="57">
        <f t="shared" si="168"/>
        <v>180</v>
      </c>
      <c r="D48" s="54">
        <v>100</v>
      </c>
      <c r="E48" s="7">
        <f t="shared" si="169"/>
        <v>330000</v>
      </c>
      <c r="F48" s="54">
        <v>20</v>
      </c>
      <c r="G48" s="7">
        <f t="shared" si="170"/>
        <v>76000</v>
      </c>
      <c r="H48" s="54">
        <v>20</v>
      </c>
      <c r="I48" s="6">
        <f t="shared" si="171"/>
        <v>96000</v>
      </c>
      <c r="J48" s="54">
        <v>40</v>
      </c>
      <c r="K48" s="6">
        <f t="shared" si="172"/>
        <v>80000</v>
      </c>
      <c r="L48" s="6">
        <f t="shared" ref="L48:L53" si="187">E48+G48+I48+K48</f>
        <v>582000</v>
      </c>
      <c r="M48" s="6">
        <f t="shared" ref="M48:M53" si="188">L48/C48</f>
        <v>3233.3333333333335</v>
      </c>
      <c r="N48" s="70" t="s">
        <v>96</v>
      </c>
      <c r="O48" s="54">
        <v>150</v>
      </c>
      <c r="P48" s="54"/>
      <c r="Q48" s="76" t="e">
        <f t="shared" ref="Q48:Q54" si="189">L48/P48</f>
        <v>#DIV/0!</v>
      </c>
      <c r="R48" s="2"/>
      <c r="T48" s="107">
        <v>3300</v>
      </c>
      <c r="U48" s="107">
        <v>3800</v>
      </c>
      <c r="V48" s="107">
        <v>4800</v>
      </c>
      <c r="W48" s="107">
        <v>2000</v>
      </c>
      <c r="X48" s="107"/>
      <c r="Y48" s="77" t="s">
        <v>6</v>
      </c>
      <c r="Z48" s="48">
        <f t="shared" si="173"/>
        <v>24</v>
      </c>
      <c r="AA48" s="57">
        <f t="shared" si="174"/>
        <v>180</v>
      </c>
      <c r="AB48" s="7">
        <f t="shared" si="175"/>
        <v>100</v>
      </c>
      <c r="AC48" s="7">
        <f t="shared" si="176"/>
        <v>170000</v>
      </c>
      <c r="AD48" s="7">
        <f t="shared" ref="AD48:AD53" si="190">F48</f>
        <v>20</v>
      </c>
      <c r="AE48" s="7">
        <f t="shared" si="177"/>
        <v>44000</v>
      </c>
      <c r="AF48" s="7">
        <f t="shared" ref="AF48:AF53" si="191">H48</f>
        <v>20</v>
      </c>
      <c r="AG48" s="7">
        <f t="shared" si="178"/>
        <v>44000</v>
      </c>
      <c r="AH48" s="7">
        <f t="shared" ref="AH48:AH53" si="192">J48</f>
        <v>40</v>
      </c>
      <c r="AI48" s="7">
        <f t="shared" si="179"/>
        <v>56000</v>
      </c>
      <c r="AJ48" s="7">
        <f t="shared" ref="AJ48:AJ53" si="193">AC48+AE48+AG48+AI48</f>
        <v>314000</v>
      </c>
      <c r="AK48" s="6">
        <f t="shared" ref="AK48:AK53" si="194">AJ48/AA48</f>
        <v>1744.4444444444443</v>
      </c>
      <c r="AL48" s="70" t="str">
        <f t="shared" ref="AL48:AN53" si="195">N48</f>
        <v>ON2</v>
      </c>
      <c r="AM48" s="7">
        <f t="shared" si="195"/>
        <v>150</v>
      </c>
      <c r="AN48" s="6">
        <f t="shared" si="195"/>
        <v>0</v>
      </c>
      <c r="AO48" s="76" t="e">
        <f t="shared" ref="AO48:AO53" si="196">(AJ48+BH48)/AN48</f>
        <v>#DIV/0!</v>
      </c>
      <c r="AP48" s="2"/>
      <c r="AR48" s="107">
        <v>1700</v>
      </c>
      <c r="AS48" s="107">
        <v>2200</v>
      </c>
      <c r="AT48" s="107">
        <v>2200</v>
      </c>
      <c r="AU48" s="107">
        <v>1400</v>
      </c>
      <c r="AV48" s="107"/>
      <c r="AW48" s="77" t="s">
        <v>6</v>
      </c>
      <c r="AX48" s="48">
        <f t="shared" ref="AX48:AX53" si="197">B48</f>
        <v>24</v>
      </c>
      <c r="AY48" s="57">
        <f t="shared" ref="AY48:AY54" si="198">C48</f>
        <v>180</v>
      </c>
      <c r="AZ48" s="54">
        <v>22</v>
      </c>
      <c r="BA48" s="7">
        <f t="shared" si="180"/>
        <v>0</v>
      </c>
      <c r="BB48" s="54">
        <v>10</v>
      </c>
      <c r="BC48" s="7">
        <f t="shared" si="181"/>
        <v>0</v>
      </c>
      <c r="BD48" s="54">
        <v>6</v>
      </c>
      <c r="BE48" s="6">
        <f t="shared" si="182"/>
        <v>0</v>
      </c>
      <c r="BF48" s="54"/>
      <c r="BG48" s="6">
        <f t="shared" si="183"/>
        <v>0</v>
      </c>
      <c r="BH48" s="6">
        <f t="shared" ref="BH48:BI54" si="199">L48</f>
        <v>582000</v>
      </c>
      <c r="BI48" s="6">
        <f t="shared" si="199"/>
        <v>3233.3333333333335</v>
      </c>
      <c r="BJ48" s="6">
        <f t="shared" ref="BJ48:BK54" si="200">AJ48</f>
        <v>314000</v>
      </c>
      <c r="BK48" s="7">
        <f t="shared" si="200"/>
        <v>1744.4444444444443</v>
      </c>
      <c r="BL48" s="101">
        <f t="shared" ref="BL48:BM53" si="201">BH48+BJ48</f>
        <v>896000</v>
      </c>
      <c r="BM48" s="90">
        <f t="shared" si="201"/>
        <v>4977.7777777777774</v>
      </c>
      <c r="BN48" s="90"/>
      <c r="BO48" s="76" t="e">
        <f t="shared" ref="BO48:BO54" si="202">Q48+AO48</f>
        <v>#DIV/0!</v>
      </c>
      <c r="BP48" s="2"/>
      <c r="BR48" s="55"/>
      <c r="BS48" s="55"/>
      <c r="BT48" s="55"/>
      <c r="BU48" s="55"/>
      <c r="BV48" s="173" t="s">
        <v>6</v>
      </c>
      <c r="BW48" s="190">
        <f t="shared" ref="BW48:BW53" si="203">AX48</f>
        <v>24</v>
      </c>
      <c r="BX48" s="119">
        <v>314</v>
      </c>
      <c r="BY48" s="178">
        <v>870800</v>
      </c>
      <c r="BZ48" s="178">
        <f t="shared" si="184"/>
        <v>2773.248407643312</v>
      </c>
      <c r="CA48" s="178">
        <v>476550</v>
      </c>
      <c r="CB48" s="179">
        <f t="shared" si="185"/>
        <v>1517.6751592356688</v>
      </c>
      <c r="CC48" s="179">
        <v>24750</v>
      </c>
      <c r="CD48" s="179"/>
      <c r="CE48" s="180">
        <f t="shared" si="186"/>
        <v>1372100</v>
      </c>
      <c r="CF48" s="181">
        <f t="shared" ref="CF48:CF53" si="204">CE48/BX48</f>
        <v>4369.7452229299361</v>
      </c>
      <c r="CG48" s="291">
        <v>124.5</v>
      </c>
      <c r="CH48" s="182">
        <f t="shared" ref="CH48:CH54" si="205">CE48/CG48</f>
        <v>11020.883534136547</v>
      </c>
      <c r="CJ48" s="326">
        <v>22.7</v>
      </c>
      <c r="CK48" s="326">
        <v>29.2</v>
      </c>
      <c r="CL48" s="334">
        <v>3</v>
      </c>
      <c r="CM48" s="334">
        <v>3</v>
      </c>
      <c r="CN48" s="334">
        <v>3</v>
      </c>
      <c r="CO48" s="356">
        <f t="shared" ref="CO48:CO53" si="206">SUM(CL48:CN48)/3</f>
        <v>3</v>
      </c>
      <c r="CQ48" s="42" t="s">
        <v>181</v>
      </c>
      <c r="CS48" s="1">
        <v>4</v>
      </c>
    </row>
    <row r="49" spans="1:100" ht="23.5" customHeight="1">
      <c r="A49" s="77" t="s">
        <v>7</v>
      </c>
      <c r="B49" s="68">
        <v>25</v>
      </c>
      <c r="C49" s="57">
        <f t="shared" si="168"/>
        <v>180</v>
      </c>
      <c r="D49" s="54">
        <v>100</v>
      </c>
      <c r="E49" s="7">
        <f t="shared" si="169"/>
        <v>330000</v>
      </c>
      <c r="F49" s="54">
        <v>20</v>
      </c>
      <c r="G49" s="7">
        <f t="shared" si="170"/>
        <v>76000</v>
      </c>
      <c r="H49" s="54">
        <v>20</v>
      </c>
      <c r="I49" s="6">
        <f t="shared" si="171"/>
        <v>96000</v>
      </c>
      <c r="J49" s="54">
        <v>40</v>
      </c>
      <c r="K49" s="6">
        <f t="shared" si="172"/>
        <v>80000</v>
      </c>
      <c r="L49" s="6">
        <f t="shared" si="187"/>
        <v>582000</v>
      </c>
      <c r="M49" s="6">
        <f t="shared" si="188"/>
        <v>3233.3333333333335</v>
      </c>
      <c r="N49" s="70" t="s">
        <v>96</v>
      </c>
      <c r="O49" s="54">
        <v>150</v>
      </c>
      <c r="P49" s="54"/>
      <c r="Q49" s="76" t="e">
        <f t="shared" si="189"/>
        <v>#DIV/0!</v>
      </c>
      <c r="R49" s="2"/>
      <c r="T49" s="107">
        <v>3300</v>
      </c>
      <c r="U49" s="107">
        <v>3800</v>
      </c>
      <c r="V49" s="107">
        <v>4800</v>
      </c>
      <c r="W49" s="107">
        <v>2000</v>
      </c>
      <c r="X49" s="107"/>
      <c r="Y49" s="77" t="s">
        <v>7</v>
      </c>
      <c r="Z49" s="48">
        <f t="shared" si="173"/>
        <v>25</v>
      </c>
      <c r="AA49" s="57">
        <f t="shared" si="174"/>
        <v>180</v>
      </c>
      <c r="AB49" s="7">
        <f t="shared" si="175"/>
        <v>100</v>
      </c>
      <c r="AC49" s="7">
        <f t="shared" si="176"/>
        <v>170000</v>
      </c>
      <c r="AD49" s="7">
        <f t="shared" si="190"/>
        <v>20</v>
      </c>
      <c r="AE49" s="7">
        <f t="shared" si="177"/>
        <v>44000</v>
      </c>
      <c r="AF49" s="7">
        <f t="shared" si="191"/>
        <v>20</v>
      </c>
      <c r="AG49" s="7">
        <f t="shared" si="178"/>
        <v>44000</v>
      </c>
      <c r="AH49" s="7">
        <f t="shared" si="192"/>
        <v>40</v>
      </c>
      <c r="AI49" s="7">
        <f t="shared" si="179"/>
        <v>56000</v>
      </c>
      <c r="AJ49" s="7">
        <f t="shared" si="193"/>
        <v>314000</v>
      </c>
      <c r="AK49" s="6">
        <f t="shared" si="194"/>
        <v>1744.4444444444443</v>
      </c>
      <c r="AL49" s="70" t="str">
        <f t="shared" si="195"/>
        <v>ON2</v>
      </c>
      <c r="AM49" s="7">
        <f t="shared" si="195"/>
        <v>150</v>
      </c>
      <c r="AN49" s="6">
        <f t="shared" si="195"/>
        <v>0</v>
      </c>
      <c r="AO49" s="76" t="e">
        <f t="shared" si="196"/>
        <v>#DIV/0!</v>
      </c>
      <c r="AP49" s="2"/>
      <c r="AR49" s="107">
        <v>1700</v>
      </c>
      <c r="AS49" s="107">
        <v>2200</v>
      </c>
      <c r="AT49" s="107">
        <v>2200</v>
      </c>
      <c r="AU49" s="107">
        <v>1400</v>
      </c>
      <c r="AV49" s="107"/>
      <c r="AW49" s="77" t="s">
        <v>7</v>
      </c>
      <c r="AX49" s="48">
        <f t="shared" si="197"/>
        <v>25</v>
      </c>
      <c r="AY49" s="57">
        <f t="shared" si="198"/>
        <v>180</v>
      </c>
      <c r="AZ49" s="54">
        <v>22</v>
      </c>
      <c r="BA49" s="7">
        <f t="shared" si="180"/>
        <v>0</v>
      </c>
      <c r="BB49" s="54">
        <v>10</v>
      </c>
      <c r="BC49" s="7">
        <f t="shared" si="181"/>
        <v>0</v>
      </c>
      <c r="BD49" s="54">
        <v>6</v>
      </c>
      <c r="BE49" s="6">
        <f t="shared" si="182"/>
        <v>0</v>
      </c>
      <c r="BF49" s="54"/>
      <c r="BG49" s="6">
        <f t="shared" si="183"/>
        <v>0</v>
      </c>
      <c r="BH49" s="6">
        <f t="shared" si="199"/>
        <v>582000</v>
      </c>
      <c r="BI49" s="6">
        <f t="shared" si="199"/>
        <v>3233.3333333333335</v>
      </c>
      <c r="BJ49" s="6">
        <f t="shared" si="200"/>
        <v>314000</v>
      </c>
      <c r="BK49" s="7">
        <f t="shared" si="200"/>
        <v>1744.4444444444443</v>
      </c>
      <c r="BL49" s="101">
        <f t="shared" si="201"/>
        <v>896000</v>
      </c>
      <c r="BM49" s="90">
        <f t="shared" si="201"/>
        <v>4977.7777777777774</v>
      </c>
      <c r="BN49" s="90"/>
      <c r="BO49" s="76" t="e">
        <f t="shared" si="202"/>
        <v>#DIV/0!</v>
      </c>
      <c r="BP49" s="2"/>
      <c r="BR49" s="55"/>
      <c r="BS49" s="55"/>
      <c r="BT49" s="55"/>
      <c r="BU49" s="55"/>
      <c r="BV49" s="173" t="s">
        <v>7</v>
      </c>
      <c r="BW49" s="190">
        <f t="shared" si="203"/>
        <v>25</v>
      </c>
      <c r="BX49" s="119">
        <v>315</v>
      </c>
      <c r="BY49" s="178">
        <v>1021400</v>
      </c>
      <c r="BZ49" s="178">
        <f t="shared" si="184"/>
        <v>3242.5396825396824</v>
      </c>
      <c r="CA49" s="178">
        <v>573500</v>
      </c>
      <c r="CB49" s="179">
        <f t="shared" si="185"/>
        <v>1820.6349206349207</v>
      </c>
      <c r="CC49" s="179">
        <v>6050</v>
      </c>
      <c r="CD49" s="179"/>
      <c r="CE49" s="180">
        <f t="shared" si="186"/>
        <v>1600950</v>
      </c>
      <c r="CF49" s="181">
        <f t="shared" si="204"/>
        <v>5082.3809523809523</v>
      </c>
      <c r="CG49" s="291">
        <v>124.5</v>
      </c>
      <c r="CH49" s="182">
        <f t="shared" si="205"/>
        <v>12859.036144578313</v>
      </c>
      <c r="CJ49" s="326">
        <v>24.8</v>
      </c>
      <c r="CK49" s="326">
        <v>29.8</v>
      </c>
      <c r="CL49" s="334">
        <v>1</v>
      </c>
      <c r="CM49" s="334">
        <v>3</v>
      </c>
      <c r="CN49" s="334">
        <v>1</v>
      </c>
      <c r="CO49" s="356">
        <f t="shared" si="206"/>
        <v>1.6666666666666667</v>
      </c>
      <c r="CQ49" s="42" t="s">
        <v>185</v>
      </c>
      <c r="CS49" s="1">
        <v>3</v>
      </c>
    </row>
    <row r="50" spans="1:100" ht="23.5" customHeight="1">
      <c r="A50" s="77" t="s">
        <v>8</v>
      </c>
      <c r="B50" s="68">
        <v>26</v>
      </c>
      <c r="C50" s="57">
        <f t="shared" si="168"/>
        <v>180</v>
      </c>
      <c r="D50" s="54">
        <v>100</v>
      </c>
      <c r="E50" s="7">
        <f t="shared" si="169"/>
        <v>330000</v>
      </c>
      <c r="F50" s="54">
        <v>20</v>
      </c>
      <c r="G50" s="7">
        <f t="shared" si="170"/>
        <v>76000</v>
      </c>
      <c r="H50" s="54">
        <v>20</v>
      </c>
      <c r="I50" s="6">
        <f t="shared" si="171"/>
        <v>96000</v>
      </c>
      <c r="J50" s="54">
        <v>40</v>
      </c>
      <c r="K50" s="6">
        <f t="shared" si="172"/>
        <v>80000</v>
      </c>
      <c r="L50" s="6">
        <f t="shared" si="187"/>
        <v>582000</v>
      </c>
      <c r="M50" s="6">
        <f t="shared" si="188"/>
        <v>3233.3333333333335</v>
      </c>
      <c r="N50" s="70" t="s">
        <v>95</v>
      </c>
      <c r="O50" s="54">
        <v>150</v>
      </c>
      <c r="P50" s="54"/>
      <c r="Q50" s="76" t="e">
        <f t="shared" si="189"/>
        <v>#DIV/0!</v>
      </c>
      <c r="R50" s="2"/>
      <c r="T50" s="107">
        <v>3300</v>
      </c>
      <c r="U50" s="107">
        <v>3800</v>
      </c>
      <c r="V50" s="107">
        <v>4800</v>
      </c>
      <c r="W50" s="107">
        <v>2000</v>
      </c>
      <c r="X50" s="107"/>
      <c r="Y50" s="77" t="s">
        <v>8</v>
      </c>
      <c r="Z50" s="48">
        <f t="shared" si="173"/>
        <v>26</v>
      </c>
      <c r="AA50" s="57">
        <f t="shared" si="174"/>
        <v>180</v>
      </c>
      <c r="AB50" s="7">
        <f t="shared" si="175"/>
        <v>100</v>
      </c>
      <c r="AC50" s="7">
        <f t="shared" si="176"/>
        <v>170000</v>
      </c>
      <c r="AD50" s="7">
        <f t="shared" si="190"/>
        <v>20</v>
      </c>
      <c r="AE50" s="7">
        <f t="shared" si="177"/>
        <v>44000</v>
      </c>
      <c r="AF50" s="7">
        <f t="shared" si="191"/>
        <v>20</v>
      </c>
      <c r="AG50" s="7">
        <f t="shared" si="178"/>
        <v>44000</v>
      </c>
      <c r="AH50" s="7">
        <f t="shared" si="192"/>
        <v>40</v>
      </c>
      <c r="AI50" s="7">
        <f t="shared" si="179"/>
        <v>56000</v>
      </c>
      <c r="AJ50" s="7">
        <f t="shared" si="193"/>
        <v>314000</v>
      </c>
      <c r="AK50" s="6">
        <f t="shared" si="194"/>
        <v>1744.4444444444443</v>
      </c>
      <c r="AL50" s="70" t="str">
        <f t="shared" si="195"/>
        <v>ON2</v>
      </c>
      <c r="AM50" s="7">
        <f t="shared" si="195"/>
        <v>150</v>
      </c>
      <c r="AN50" s="6">
        <f t="shared" si="195"/>
        <v>0</v>
      </c>
      <c r="AO50" s="76" t="e">
        <f t="shared" si="196"/>
        <v>#DIV/0!</v>
      </c>
      <c r="AP50" s="2"/>
      <c r="AR50" s="107">
        <v>1700</v>
      </c>
      <c r="AS50" s="107">
        <v>2200</v>
      </c>
      <c r="AT50" s="107">
        <v>2200</v>
      </c>
      <c r="AU50" s="107">
        <v>1400</v>
      </c>
      <c r="AV50" s="107"/>
      <c r="AW50" s="77" t="s">
        <v>8</v>
      </c>
      <c r="AX50" s="48">
        <f t="shared" si="197"/>
        <v>26</v>
      </c>
      <c r="AY50" s="57">
        <f t="shared" si="198"/>
        <v>180</v>
      </c>
      <c r="AZ50" s="54">
        <v>10</v>
      </c>
      <c r="BA50" s="7">
        <f t="shared" si="180"/>
        <v>0</v>
      </c>
      <c r="BB50" s="54">
        <v>24</v>
      </c>
      <c r="BC50" s="7">
        <f t="shared" si="181"/>
        <v>0</v>
      </c>
      <c r="BD50" s="54">
        <v>12</v>
      </c>
      <c r="BE50" s="6">
        <f t="shared" si="182"/>
        <v>0</v>
      </c>
      <c r="BF50" s="54"/>
      <c r="BG50" s="6">
        <f t="shared" si="183"/>
        <v>0</v>
      </c>
      <c r="BH50" s="6">
        <f t="shared" si="199"/>
        <v>582000</v>
      </c>
      <c r="BI50" s="6">
        <f t="shared" si="199"/>
        <v>3233.3333333333335</v>
      </c>
      <c r="BJ50" s="6">
        <f t="shared" si="200"/>
        <v>314000</v>
      </c>
      <c r="BK50" s="7">
        <f t="shared" si="200"/>
        <v>1744.4444444444443</v>
      </c>
      <c r="BL50" s="101">
        <f t="shared" si="201"/>
        <v>896000</v>
      </c>
      <c r="BM50" s="90">
        <f t="shared" si="201"/>
        <v>4977.7777777777774</v>
      </c>
      <c r="BN50" s="90"/>
      <c r="BO50" s="76" t="e">
        <f t="shared" si="202"/>
        <v>#DIV/0!</v>
      </c>
      <c r="BP50" s="2"/>
      <c r="BR50" s="55"/>
      <c r="BS50" s="55"/>
      <c r="BT50" s="55"/>
      <c r="BU50" s="55"/>
      <c r="BV50" s="173" t="s">
        <v>8</v>
      </c>
      <c r="BW50" s="190">
        <f t="shared" si="203"/>
        <v>26</v>
      </c>
      <c r="BX50" s="119">
        <v>334</v>
      </c>
      <c r="BY50" s="178">
        <v>860500</v>
      </c>
      <c r="BZ50" s="178">
        <f t="shared" si="184"/>
        <v>2576.3473053892217</v>
      </c>
      <c r="CA50" s="178">
        <v>520450</v>
      </c>
      <c r="CB50" s="179">
        <f t="shared" si="185"/>
        <v>1558.2335329341317</v>
      </c>
      <c r="CC50" s="179">
        <v>10450</v>
      </c>
      <c r="CD50" s="179"/>
      <c r="CE50" s="180">
        <f t="shared" si="186"/>
        <v>1391400</v>
      </c>
      <c r="CF50" s="181">
        <f t="shared" si="204"/>
        <v>4165.868263473054</v>
      </c>
      <c r="CG50" s="291">
        <v>125.5</v>
      </c>
      <c r="CH50" s="182">
        <f t="shared" si="205"/>
        <v>11086.852589641434</v>
      </c>
      <c r="CJ50" s="326">
        <v>24</v>
      </c>
      <c r="CK50" s="326">
        <v>32.700000000000003</v>
      </c>
      <c r="CL50" s="334">
        <v>5</v>
      </c>
      <c r="CM50" s="334">
        <v>5</v>
      </c>
      <c r="CN50" s="334">
        <v>5</v>
      </c>
      <c r="CO50" s="356">
        <f t="shared" si="206"/>
        <v>5</v>
      </c>
      <c r="CQ50" s="42" t="s">
        <v>177</v>
      </c>
      <c r="CS50" s="1">
        <v>2</v>
      </c>
    </row>
    <row r="51" spans="1:100" ht="23.5" customHeight="1">
      <c r="A51" s="77" t="s">
        <v>9</v>
      </c>
      <c r="B51" s="68">
        <v>27</v>
      </c>
      <c r="C51" s="57">
        <f t="shared" si="168"/>
        <v>180</v>
      </c>
      <c r="D51" s="54">
        <v>100</v>
      </c>
      <c r="E51" s="7">
        <f t="shared" si="169"/>
        <v>330000</v>
      </c>
      <c r="F51" s="54">
        <v>20</v>
      </c>
      <c r="G51" s="7">
        <f t="shared" si="170"/>
        <v>76000</v>
      </c>
      <c r="H51" s="54">
        <v>20</v>
      </c>
      <c r="I51" s="6">
        <f t="shared" si="171"/>
        <v>96000</v>
      </c>
      <c r="J51" s="54">
        <v>40</v>
      </c>
      <c r="K51" s="6">
        <f t="shared" si="172"/>
        <v>80000</v>
      </c>
      <c r="L51" s="6">
        <f t="shared" si="187"/>
        <v>582000</v>
      </c>
      <c r="M51" s="6">
        <f t="shared" si="188"/>
        <v>3233.3333333333335</v>
      </c>
      <c r="N51" s="70" t="s">
        <v>95</v>
      </c>
      <c r="O51" s="54">
        <v>150</v>
      </c>
      <c r="P51" s="54"/>
      <c r="Q51" s="76" t="e">
        <f t="shared" si="189"/>
        <v>#DIV/0!</v>
      </c>
      <c r="R51" s="2"/>
      <c r="T51" s="107">
        <v>3300</v>
      </c>
      <c r="U51" s="107">
        <v>3800</v>
      </c>
      <c r="V51" s="107">
        <v>4800</v>
      </c>
      <c r="W51" s="107">
        <v>2000</v>
      </c>
      <c r="X51" s="107"/>
      <c r="Y51" s="77" t="s">
        <v>9</v>
      </c>
      <c r="Z51" s="48">
        <f t="shared" si="173"/>
        <v>27</v>
      </c>
      <c r="AA51" s="57">
        <f t="shared" si="174"/>
        <v>180</v>
      </c>
      <c r="AB51" s="7">
        <f t="shared" si="175"/>
        <v>100</v>
      </c>
      <c r="AC51" s="7">
        <f t="shared" si="176"/>
        <v>170000</v>
      </c>
      <c r="AD51" s="7">
        <f t="shared" si="190"/>
        <v>20</v>
      </c>
      <c r="AE51" s="7">
        <f t="shared" si="177"/>
        <v>44000</v>
      </c>
      <c r="AF51" s="7">
        <f t="shared" si="191"/>
        <v>20</v>
      </c>
      <c r="AG51" s="7">
        <f t="shared" si="178"/>
        <v>44000</v>
      </c>
      <c r="AH51" s="7">
        <f t="shared" si="192"/>
        <v>40</v>
      </c>
      <c r="AI51" s="7">
        <f t="shared" si="179"/>
        <v>56000</v>
      </c>
      <c r="AJ51" s="7">
        <f t="shared" si="193"/>
        <v>314000</v>
      </c>
      <c r="AK51" s="6">
        <f t="shared" si="194"/>
        <v>1744.4444444444443</v>
      </c>
      <c r="AL51" s="70" t="str">
        <f t="shared" si="195"/>
        <v>ON2</v>
      </c>
      <c r="AM51" s="7">
        <f t="shared" si="195"/>
        <v>150</v>
      </c>
      <c r="AN51" s="6">
        <f t="shared" si="195"/>
        <v>0</v>
      </c>
      <c r="AO51" s="76" t="e">
        <f t="shared" si="196"/>
        <v>#DIV/0!</v>
      </c>
      <c r="AP51" s="2"/>
      <c r="AR51" s="107">
        <v>1700</v>
      </c>
      <c r="AS51" s="107">
        <v>2200</v>
      </c>
      <c r="AT51" s="107">
        <v>2200</v>
      </c>
      <c r="AU51" s="107">
        <v>1400</v>
      </c>
      <c r="AV51" s="107"/>
      <c r="AW51" s="77" t="s">
        <v>9</v>
      </c>
      <c r="AX51" s="48">
        <f t="shared" si="197"/>
        <v>27</v>
      </c>
      <c r="AY51" s="57">
        <f t="shared" si="198"/>
        <v>180</v>
      </c>
      <c r="AZ51" s="54">
        <v>10</v>
      </c>
      <c r="BA51" s="7">
        <f t="shared" si="180"/>
        <v>0</v>
      </c>
      <c r="BB51" s="54">
        <v>24</v>
      </c>
      <c r="BC51" s="7">
        <f t="shared" si="181"/>
        <v>0</v>
      </c>
      <c r="BD51" s="54">
        <v>12</v>
      </c>
      <c r="BE51" s="6">
        <f t="shared" si="182"/>
        <v>0</v>
      </c>
      <c r="BF51" s="54"/>
      <c r="BG51" s="6">
        <f t="shared" si="183"/>
        <v>0</v>
      </c>
      <c r="BH51" s="6">
        <f t="shared" si="199"/>
        <v>582000</v>
      </c>
      <c r="BI51" s="6">
        <f t="shared" si="199"/>
        <v>3233.3333333333335</v>
      </c>
      <c r="BJ51" s="6">
        <f t="shared" si="200"/>
        <v>314000</v>
      </c>
      <c r="BK51" s="7">
        <f t="shared" si="200"/>
        <v>1744.4444444444443</v>
      </c>
      <c r="BL51" s="101">
        <f t="shared" si="201"/>
        <v>896000</v>
      </c>
      <c r="BM51" s="90">
        <f t="shared" si="201"/>
        <v>4977.7777777777774</v>
      </c>
      <c r="BN51" s="90"/>
      <c r="BO51" s="76" t="e">
        <f t="shared" si="202"/>
        <v>#DIV/0!</v>
      </c>
      <c r="BP51" s="2"/>
      <c r="BR51" s="55"/>
      <c r="BS51" s="55"/>
      <c r="BT51" s="55"/>
      <c r="BU51" s="55"/>
      <c r="BV51" s="173" t="s">
        <v>9</v>
      </c>
      <c r="BW51" s="190">
        <f t="shared" si="203"/>
        <v>27</v>
      </c>
      <c r="BX51" s="119">
        <v>335</v>
      </c>
      <c r="BY51" s="178">
        <v>1048850</v>
      </c>
      <c r="BZ51" s="178">
        <f t="shared" si="184"/>
        <v>3130.8955223880598</v>
      </c>
      <c r="CA51" s="178">
        <v>578250</v>
      </c>
      <c r="CB51" s="179">
        <f t="shared" si="185"/>
        <v>1726.1194029850747</v>
      </c>
      <c r="CC51" s="179">
        <v>13750</v>
      </c>
      <c r="CD51" s="179"/>
      <c r="CE51" s="180">
        <f t="shared" si="186"/>
        <v>1640850</v>
      </c>
      <c r="CF51" s="181">
        <f t="shared" si="204"/>
        <v>4898.059701492537</v>
      </c>
      <c r="CG51" s="291">
        <v>171</v>
      </c>
      <c r="CH51" s="182">
        <f t="shared" si="205"/>
        <v>9595.6140350877195</v>
      </c>
      <c r="CJ51" s="326">
        <v>23.9</v>
      </c>
      <c r="CK51" s="326">
        <v>32.9</v>
      </c>
      <c r="CL51" s="334">
        <v>3</v>
      </c>
      <c r="CM51" s="334">
        <v>5</v>
      </c>
      <c r="CN51" s="334">
        <v>5</v>
      </c>
      <c r="CO51" s="356">
        <f t="shared" si="206"/>
        <v>4.333333333333333</v>
      </c>
      <c r="CQ51" s="42" t="s">
        <v>178</v>
      </c>
      <c r="CS51" s="1">
        <v>1</v>
      </c>
    </row>
    <row r="52" spans="1:100" ht="23.5" customHeight="1">
      <c r="A52" s="77" t="s">
        <v>10</v>
      </c>
      <c r="B52" s="68">
        <v>28</v>
      </c>
      <c r="C52" s="57">
        <f t="shared" si="168"/>
        <v>260</v>
      </c>
      <c r="D52" s="54">
        <v>160</v>
      </c>
      <c r="E52" s="7">
        <f t="shared" si="169"/>
        <v>528000</v>
      </c>
      <c r="F52" s="54">
        <v>30</v>
      </c>
      <c r="G52" s="7">
        <f t="shared" si="170"/>
        <v>114000</v>
      </c>
      <c r="H52" s="54">
        <v>30</v>
      </c>
      <c r="I52" s="6">
        <f t="shared" si="171"/>
        <v>144000</v>
      </c>
      <c r="J52" s="54">
        <v>40</v>
      </c>
      <c r="K52" s="6">
        <f t="shared" si="172"/>
        <v>80000</v>
      </c>
      <c r="L52" s="6">
        <f t="shared" si="187"/>
        <v>866000</v>
      </c>
      <c r="M52" s="6">
        <f t="shared" si="188"/>
        <v>3330.7692307692309</v>
      </c>
      <c r="N52" s="70" t="s">
        <v>94</v>
      </c>
      <c r="O52" s="54">
        <v>160</v>
      </c>
      <c r="P52" s="54"/>
      <c r="Q52" s="76" t="e">
        <f t="shared" si="189"/>
        <v>#DIV/0!</v>
      </c>
      <c r="R52" s="2"/>
      <c r="T52" s="107">
        <v>3300</v>
      </c>
      <c r="U52" s="107">
        <v>3800</v>
      </c>
      <c r="V52" s="107">
        <v>4800</v>
      </c>
      <c r="W52" s="107">
        <v>2000</v>
      </c>
      <c r="X52" s="107"/>
      <c r="Y52" s="77" t="s">
        <v>10</v>
      </c>
      <c r="Z52" s="48">
        <f t="shared" si="173"/>
        <v>28</v>
      </c>
      <c r="AA52" s="57">
        <f t="shared" si="174"/>
        <v>260</v>
      </c>
      <c r="AB52" s="7">
        <f t="shared" si="175"/>
        <v>160</v>
      </c>
      <c r="AC52" s="7">
        <f t="shared" si="176"/>
        <v>272000</v>
      </c>
      <c r="AD52" s="7">
        <f t="shared" si="190"/>
        <v>30</v>
      </c>
      <c r="AE52" s="7">
        <f t="shared" si="177"/>
        <v>66000</v>
      </c>
      <c r="AF52" s="7">
        <f t="shared" si="191"/>
        <v>30</v>
      </c>
      <c r="AG52" s="7">
        <f t="shared" si="178"/>
        <v>66000</v>
      </c>
      <c r="AH52" s="7">
        <f t="shared" si="192"/>
        <v>40</v>
      </c>
      <c r="AI52" s="7">
        <f t="shared" si="179"/>
        <v>56000</v>
      </c>
      <c r="AJ52" s="7">
        <f t="shared" si="193"/>
        <v>460000</v>
      </c>
      <c r="AK52" s="6">
        <f t="shared" si="194"/>
        <v>1769.2307692307693</v>
      </c>
      <c r="AL52" s="70" t="str">
        <f t="shared" si="195"/>
        <v>ON1</v>
      </c>
      <c r="AM52" s="7">
        <f t="shared" si="195"/>
        <v>160</v>
      </c>
      <c r="AN52" s="6">
        <f t="shared" si="195"/>
        <v>0</v>
      </c>
      <c r="AO52" s="76" t="e">
        <f t="shared" si="196"/>
        <v>#DIV/0!</v>
      </c>
      <c r="AP52" s="2"/>
      <c r="AR52" s="107">
        <v>1700</v>
      </c>
      <c r="AS52" s="107">
        <v>2200</v>
      </c>
      <c r="AT52" s="107">
        <v>2200</v>
      </c>
      <c r="AU52" s="107">
        <v>1400</v>
      </c>
      <c r="AV52" s="107"/>
      <c r="AW52" s="77" t="s">
        <v>10</v>
      </c>
      <c r="AX52" s="48">
        <f t="shared" si="197"/>
        <v>28</v>
      </c>
      <c r="AY52" s="57">
        <f t="shared" si="198"/>
        <v>260</v>
      </c>
      <c r="AZ52" s="54">
        <v>10</v>
      </c>
      <c r="BA52" s="7">
        <f t="shared" si="180"/>
        <v>0</v>
      </c>
      <c r="BB52" s="54">
        <v>24</v>
      </c>
      <c r="BC52" s="7">
        <f t="shared" si="181"/>
        <v>0</v>
      </c>
      <c r="BD52" s="54">
        <v>12</v>
      </c>
      <c r="BE52" s="6">
        <f t="shared" si="182"/>
        <v>0</v>
      </c>
      <c r="BF52" s="54"/>
      <c r="BG52" s="6">
        <f t="shared" si="183"/>
        <v>0</v>
      </c>
      <c r="BH52" s="6">
        <f t="shared" si="199"/>
        <v>866000</v>
      </c>
      <c r="BI52" s="6">
        <f t="shared" si="199"/>
        <v>3330.7692307692309</v>
      </c>
      <c r="BJ52" s="6">
        <f t="shared" si="200"/>
        <v>460000</v>
      </c>
      <c r="BK52" s="7">
        <f t="shared" si="200"/>
        <v>1769.2307692307693</v>
      </c>
      <c r="BL52" s="101">
        <f t="shared" si="201"/>
        <v>1326000</v>
      </c>
      <c r="BM52" s="90">
        <f t="shared" si="201"/>
        <v>5100</v>
      </c>
      <c r="BN52" s="90"/>
      <c r="BO52" s="76" t="e">
        <f t="shared" si="202"/>
        <v>#DIV/0!</v>
      </c>
      <c r="BP52" s="2"/>
      <c r="BR52" s="55"/>
      <c r="BS52" s="55"/>
      <c r="BT52" s="55"/>
      <c r="BU52" s="55"/>
      <c r="BV52" s="173" t="s">
        <v>10</v>
      </c>
      <c r="BW52" s="190">
        <f t="shared" si="203"/>
        <v>28</v>
      </c>
      <c r="BX52" s="119">
        <v>410</v>
      </c>
      <c r="BY52" s="178">
        <v>1340600</v>
      </c>
      <c r="BZ52" s="178">
        <f t="shared" si="184"/>
        <v>3269.7560975609758</v>
      </c>
      <c r="CA52" s="178">
        <v>737300</v>
      </c>
      <c r="CB52" s="179">
        <f t="shared" si="185"/>
        <v>1798.2926829268292</v>
      </c>
      <c r="CC52" s="179">
        <v>37400</v>
      </c>
      <c r="CD52" s="179"/>
      <c r="CE52" s="180">
        <f t="shared" si="186"/>
        <v>2115300</v>
      </c>
      <c r="CF52" s="181">
        <f t="shared" si="204"/>
        <v>5159.2682926829266</v>
      </c>
      <c r="CG52" s="291">
        <v>162</v>
      </c>
      <c r="CH52" s="182">
        <f t="shared" si="205"/>
        <v>13057.407407407407</v>
      </c>
      <c r="CJ52" s="326">
        <v>24.4</v>
      </c>
      <c r="CK52" s="326">
        <v>33.700000000000003</v>
      </c>
      <c r="CL52" s="334">
        <v>3</v>
      </c>
      <c r="CM52" s="334">
        <v>5</v>
      </c>
      <c r="CN52" s="334">
        <v>5</v>
      </c>
      <c r="CO52" s="356">
        <f t="shared" si="206"/>
        <v>4.333333333333333</v>
      </c>
      <c r="CQ52" s="42" t="s">
        <v>183</v>
      </c>
      <c r="CS52" s="1">
        <v>0</v>
      </c>
    </row>
    <row r="53" spans="1:100" ht="23.5" customHeight="1" thickBot="1">
      <c r="A53" s="78" t="s">
        <v>11</v>
      </c>
      <c r="B53" s="68">
        <v>29</v>
      </c>
      <c r="C53" s="57">
        <f t="shared" si="168"/>
        <v>330</v>
      </c>
      <c r="D53" s="54">
        <v>160</v>
      </c>
      <c r="E53" s="7">
        <f t="shared" si="169"/>
        <v>528000</v>
      </c>
      <c r="F53" s="54">
        <v>60</v>
      </c>
      <c r="G53" s="7">
        <f t="shared" si="170"/>
        <v>228000</v>
      </c>
      <c r="H53" s="54">
        <v>30</v>
      </c>
      <c r="I53" s="6">
        <f t="shared" si="171"/>
        <v>144000</v>
      </c>
      <c r="J53" s="54">
        <v>80</v>
      </c>
      <c r="K53" s="6">
        <f t="shared" si="172"/>
        <v>160000</v>
      </c>
      <c r="L53" s="6">
        <f t="shared" si="187"/>
        <v>1060000</v>
      </c>
      <c r="M53" s="6">
        <f t="shared" si="188"/>
        <v>3212.121212121212</v>
      </c>
      <c r="N53" s="70" t="s">
        <v>92</v>
      </c>
      <c r="O53" s="54">
        <v>180</v>
      </c>
      <c r="P53" s="54"/>
      <c r="Q53" s="76" t="e">
        <f t="shared" si="189"/>
        <v>#DIV/0!</v>
      </c>
      <c r="R53" s="2"/>
      <c r="T53" s="107">
        <v>3300</v>
      </c>
      <c r="U53" s="107">
        <v>3800</v>
      </c>
      <c r="V53" s="107">
        <v>4800</v>
      </c>
      <c r="W53" s="107">
        <v>2000</v>
      </c>
      <c r="X53" s="107"/>
      <c r="Y53" s="78" t="s">
        <v>11</v>
      </c>
      <c r="Z53" s="48">
        <f t="shared" si="173"/>
        <v>29</v>
      </c>
      <c r="AA53" s="57">
        <f t="shared" si="174"/>
        <v>330</v>
      </c>
      <c r="AB53" s="7">
        <f t="shared" si="175"/>
        <v>160</v>
      </c>
      <c r="AC53" s="7">
        <f t="shared" si="176"/>
        <v>272000</v>
      </c>
      <c r="AD53" s="7">
        <f t="shared" si="190"/>
        <v>60</v>
      </c>
      <c r="AE53" s="7">
        <f t="shared" si="177"/>
        <v>132000</v>
      </c>
      <c r="AF53" s="7">
        <f t="shared" si="191"/>
        <v>30</v>
      </c>
      <c r="AG53" s="7">
        <f t="shared" si="178"/>
        <v>66000</v>
      </c>
      <c r="AH53" s="7">
        <f t="shared" si="192"/>
        <v>80</v>
      </c>
      <c r="AI53" s="7">
        <f t="shared" si="179"/>
        <v>112000</v>
      </c>
      <c r="AJ53" s="7">
        <f t="shared" si="193"/>
        <v>582000</v>
      </c>
      <c r="AK53" s="6">
        <f t="shared" si="194"/>
        <v>1763.6363636363637</v>
      </c>
      <c r="AL53" s="70" t="str">
        <f t="shared" si="195"/>
        <v>TOP1</v>
      </c>
      <c r="AM53" s="7">
        <f t="shared" si="195"/>
        <v>180</v>
      </c>
      <c r="AN53" s="6">
        <f t="shared" si="195"/>
        <v>0</v>
      </c>
      <c r="AO53" s="76" t="e">
        <f t="shared" si="196"/>
        <v>#DIV/0!</v>
      </c>
      <c r="AP53" s="2"/>
      <c r="AR53" s="107">
        <v>1700</v>
      </c>
      <c r="AS53" s="107">
        <v>2200</v>
      </c>
      <c r="AT53" s="107">
        <v>2200</v>
      </c>
      <c r="AU53" s="107">
        <v>1400</v>
      </c>
      <c r="AV53" s="107"/>
      <c r="AW53" s="78" t="s">
        <v>11</v>
      </c>
      <c r="AX53" s="48">
        <f t="shared" si="197"/>
        <v>29</v>
      </c>
      <c r="AY53" s="57">
        <f t="shared" si="198"/>
        <v>330</v>
      </c>
      <c r="AZ53" s="54">
        <v>10</v>
      </c>
      <c r="BA53" s="7">
        <f t="shared" si="180"/>
        <v>0</v>
      </c>
      <c r="BB53" s="54">
        <v>28</v>
      </c>
      <c r="BC53" s="7">
        <f t="shared" si="181"/>
        <v>0</v>
      </c>
      <c r="BD53" s="54">
        <v>12</v>
      </c>
      <c r="BE53" s="6">
        <f t="shared" si="182"/>
        <v>0</v>
      </c>
      <c r="BF53" s="54"/>
      <c r="BG53" s="6">
        <f t="shared" si="183"/>
        <v>0</v>
      </c>
      <c r="BH53" s="6">
        <f t="shared" si="199"/>
        <v>1060000</v>
      </c>
      <c r="BI53" s="6">
        <f t="shared" si="199"/>
        <v>3212.121212121212</v>
      </c>
      <c r="BJ53" s="6">
        <f t="shared" si="200"/>
        <v>582000</v>
      </c>
      <c r="BK53" s="7">
        <f t="shared" si="200"/>
        <v>1763.6363636363637</v>
      </c>
      <c r="BL53" s="101">
        <f t="shared" si="201"/>
        <v>1642000</v>
      </c>
      <c r="BM53" s="90">
        <f t="shared" si="201"/>
        <v>4975.757575757576</v>
      </c>
      <c r="BN53" s="90"/>
      <c r="BO53" s="76" t="e">
        <f t="shared" si="202"/>
        <v>#DIV/0!</v>
      </c>
      <c r="BP53" s="2"/>
      <c r="BR53" s="55"/>
      <c r="BS53" s="55"/>
      <c r="BT53" s="55"/>
      <c r="BU53" s="55"/>
      <c r="BV53" s="183" t="s">
        <v>11</v>
      </c>
      <c r="BW53" s="190">
        <f t="shared" si="203"/>
        <v>29</v>
      </c>
      <c r="BX53" s="119">
        <v>487</v>
      </c>
      <c r="BY53" s="178">
        <v>1599500</v>
      </c>
      <c r="BZ53" s="178">
        <f t="shared" si="184"/>
        <v>3284.3942505133468</v>
      </c>
      <c r="CA53" s="178">
        <v>885150</v>
      </c>
      <c r="CB53" s="179">
        <f t="shared" si="185"/>
        <v>1817.5564681724845</v>
      </c>
      <c r="CC53" s="179">
        <v>28600</v>
      </c>
      <c r="CD53" s="179"/>
      <c r="CE53" s="180">
        <f t="shared" si="186"/>
        <v>2513250</v>
      </c>
      <c r="CF53" s="181">
        <f t="shared" si="204"/>
        <v>5160.6776180698153</v>
      </c>
      <c r="CG53" s="291">
        <v>167</v>
      </c>
      <c r="CH53" s="182">
        <f t="shared" si="205"/>
        <v>15049.40119760479</v>
      </c>
      <c r="CJ53" s="327">
        <v>24.9</v>
      </c>
      <c r="CK53" s="327">
        <v>34.4</v>
      </c>
      <c r="CL53" s="335">
        <v>3</v>
      </c>
      <c r="CM53" s="334">
        <v>3</v>
      </c>
      <c r="CN53" s="334">
        <v>3</v>
      </c>
      <c r="CO53" s="357">
        <f t="shared" si="206"/>
        <v>3</v>
      </c>
      <c r="CQ53" s="1" t="s">
        <v>186</v>
      </c>
    </row>
    <row r="54" spans="1:100" s="340" customFormat="1" ht="43" customHeight="1" thickTop="1" thickBot="1">
      <c r="A54" s="1423" t="s">
        <v>16</v>
      </c>
      <c r="B54" s="1424"/>
      <c r="C54" s="336">
        <f>SUM(C47:C53)</f>
        <v>1590</v>
      </c>
      <c r="D54" s="336">
        <f>SUM(D47:D53)</f>
        <v>870</v>
      </c>
      <c r="E54" s="336">
        <f t="shared" ref="E54:J54" si="207">SUM(E47:E53)</f>
        <v>2871000</v>
      </c>
      <c r="F54" s="336">
        <f t="shared" si="207"/>
        <v>210</v>
      </c>
      <c r="G54" s="336">
        <f t="shared" si="207"/>
        <v>798000</v>
      </c>
      <c r="H54" s="336">
        <f t="shared" si="207"/>
        <v>160</v>
      </c>
      <c r="I54" s="336">
        <f t="shared" si="207"/>
        <v>768000</v>
      </c>
      <c r="J54" s="336">
        <f t="shared" si="207"/>
        <v>350</v>
      </c>
      <c r="K54" s="336">
        <f>SUM(K47:K53)</f>
        <v>700000</v>
      </c>
      <c r="L54" s="336">
        <f>SUM(L47:L53)</f>
        <v>5137000</v>
      </c>
      <c r="M54" s="336">
        <f>L54/C54</f>
        <v>3230.817610062893</v>
      </c>
      <c r="N54" s="337"/>
      <c r="O54" s="336">
        <f>SUM(O47:O53)</f>
        <v>1110</v>
      </c>
      <c r="P54" s="336">
        <f>SUM(P47:P53)</f>
        <v>0</v>
      </c>
      <c r="Q54" s="338" t="e">
        <f t="shared" si="189"/>
        <v>#DIV/0!</v>
      </c>
      <c r="R54" s="339"/>
      <c r="T54" s="340" t="s">
        <v>48</v>
      </c>
      <c r="U54" s="339">
        <f>C54/W54</f>
        <v>530</v>
      </c>
      <c r="V54" s="341" t="s">
        <v>49</v>
      </c>
      <c r="W54" s="342">
        <v>3</v>
      </c>
      <c r="Y54" s="1423" t="s">
        <v>16</v>
      </c>
      <c r="Z54" s="1424"/>
      <c r="AA54" s="343">
        <f>SUM(AA47:AA53)</f>
        <v>1590</v>
      </c>
      <c r="AB54" s="343">
        <f>SUM(AB47:AB53)</f>
        <v>870</v>
      </c>
      <c r="AC54" s="343">
        <f t="shared" ref="AC54:AH54" si="208">SUM(AC47:AC53)</f>
        <v>1479000</v>
      </c>
      <c r="AD54" s="343">
        <f t="shared" si="208"/>
        <v>210</v>
      </c>
      <c r="AE54" s="343">
        <f t="shared" si="208"/>
        <v>462000</v>
      </c>
      <c r="AF54" s="343">
        <f t="shared" si="208"/>
        <v>160</v>
      </c>
      <c r="AG54" s="343">
        <f t="shared" si="208"/>
        <v>352000</v>
      </c>
      <c r="AH54" s="343">
        <f t="shared" si="208"/>
        <v>350</v>
      </c>
      <c r="AI54" s="343">
        <f>SUM(AI47:AI53)</f>
        <v>490000</v>
      </c>
      <c r="AJ54" s="343">
        <f>SUM(AJ47:AJ53)</f>
        <v>2783000</v>
      </c>
      <c r="AK54" s="336">
        <f>AJ54/AA54</f>
        <v>1750.3144654088051</v>
      </c>
      <c r="AL54" s="337"/>
      <c r="AM54" s="336">
        <f>SUM(AM47:AM53)</f>
        <v>1110</v>
      </c>
      <c r="AN54" s="336">
        <f>SUM(AN47:AN53)</f>
        <v>0</v>
      </c>
      <c r="AO54" s="338" t="e">
        <f>(AJ54+BH54)/AN54</f>
        <v>#DIV/0!</v>
      </c>
      <c r="AP54" s="339"/>
      <c r="AR54" s="340" t="s">
        <v>48</v>
      </c>
      <c r="AS54" s="339">
        <f>AA54/AU54</f>
        <v>530</v>
      </c>
      <c r="AT54" s="341" t="s">
        <v>49</v>
      </c>
      <c r="AU54" s="340">
        <f>W54</f>
        <v>3</v>
      </c>
      <c r="AW54" s="1423" t="s">
        <v>16</v>
      </c>
      <c r="AX54" s="1424"/>
      <c r="AY54" s="343">
        <f t="shared" si="198"/>
        <v>1590</v>
      </c>
      <c r="AZ54" s="336">
        <f>SUM(AZ47:AZ53)</f>
        <v>84</v>
      </c>
      <c r="BA54" s="336">
        <f t="shared" ref="BA54:BF54" si="209">SUM(BA47:BA53)</f>
        <v>0</v>
      </c>
      <c r="BB54" s="336">
        <f t="shared" si="209"/>
        <v>120</v>
      </c>
      <c r="BC54" s="336">
        <f t="shared" si="209"/>
        <v>0</v>
      </c>
      <c r="BD54" s="336">
        <f t="shared" si="209"/>
        <v>60</v>
      </c>
      <c r="BE54" s="336">
        <f t="shared" si="209"/>
        <v>0</v>
      </c>
      <c r="BF54" s="336">
        <f t="shared" si="209"/>
        <v>0</v>
      </c>
      <c r="BG54" s="336">
        <f>SUM(BG47:BG53)</f>
        <v>0</v>
      </c>
      <c r="BH54" s="344">
        <f t="shared" si="199"/>
        <v>5137000</v>
      </c>
      <c r="BI54" s="344">
        <f t="shared" si="199"/>
        <v>3230.817610062893</v>
      </c>
      <c r="BJ54" s="344">
        <f t="shared" si="200"/>
        <v>2783000</v>
      </c>
      <c r="BK54" s="345">
        <f t="shared" si="200"/>
        <v>1750.3144654088051</v>
      </c>
      <c r="BL54" s="336">
        <f>SUM(BL47:BL53)</f>
        <v>7920000</v>
      </c>
      <c r="BM54" s="346">
        <f>BI54+BK54</f>
        <v>4981.132075471698</v>
      </c>
      <c r="BN54" s="347"/>
      <c r="BO54" s="338" t="e">
        <f t="shared" si="202"/>
        <v>#DIV/0!</v>
      </c>
      <c r="BP54" s="339"/>
      <c r="BR54" s="340" t="s">
        <v>48</v>
      </c>
      <c r="BS54" s="339">
        <f>AY54/BU54</f>
        <v>530</v>
      </c>
      <c r="BT54" s="341" t="s">
        <v>49</v>
      </c>
      <c r="BU54" s="340">
        <f>W54</f>
        <v>3</v>
      </c>
      <c r="BV54" s="1423" t="s">
        <v>16</v>
      </c>
      <c r="BW54" s="1424"/>
      <c r="BX54" s="336">
        <f>SUM(BX47:BX53)</f>
        <v>2648</v>
      </c>
      <c r="BY54" s="336">
        <f>SUM(BY47:BY53)</f>
        <v>7969100</v>
      </c>
      <c r="BZ54" s="336">
        <f t="shared" si="184"/>
        <v>3009.4788519637464</v>
      </c>
      <c r="CA54" s="336">
        <f>SUM(CA47:CA53)</f>
        <v>4389300</v>
      </c>
      <c r="CB54" s="343">
        <f t="shared" si="185"/>
        <v>1657.5906344410876</v>
      </c>
      <c r="CC54" s="343">
        <f>SUM(CC47:CC53)</f>
        <v>132000</v>
      </c>
      <c r="CD54" s="343"/>
      <c r="CE54" s="336">
        <f>BY54+CA54</f>
        <v>12358400</v>
      </c>
      <c r="CF54" s="347">
        <f>CE54/BX54</f>
        <v>4667.0694864048337</v>
      </c>
      <c r="CG54" s="348">
        <f>SUM(CG47:CG53)</f>
        <v>1048</v>
      </c>
      <c r="CH54" s="338">
        <f t="shared" si="205"/>
        <v>11792.36641221374</v>
      </c>
      <c r="CI54" s="340">
        <v>7</v>
      </c>
      <c r="CJ54" s="386">
        <f>SUM(CJ47:CJ53)/CI54</f>
        <v>23.7</v>
      </c>
      <c r="CK54" s="395">
        <f>SUM(CK47:CK53)/CI54</f>
        <v>31.571428571428577</v>
      </c>
      <c r="CL54" s="403">
        <f>SUM(CL47:CL53)/CI54</f>
        <v>3.2857142857142856</v>
      </c>
      <c r="CM54" s="403">
        <f>SUM(CM47:CM53)/CI54</f>
        <v>4.1428571428571432</v>
      </c>
      <c r="CN54" s="403">
        <f>SUM(CN47:CN53)/CI54</f>
        <v>3.8571428571428572</v>
      </c>
      <c r="CO54" s="404">
        <f>SUM(CL54:CN54)/3</f>
        <v>3.7619047619047623</v>
      </c>
      <c r="CP54" s="341" t="s">
        <v>196</v>
      </c>
      <c r="CQ54" s="1457">
        <f>CE54/CI54</f>
        <v>1765485.7142857143</v>
      </c>
      <c r="CR54" s="1458"/>
      <c r="CS54" s="1458"/>
      <c r="CT54" s="1458"/>
      <c r="CU54" s="1459"/>
      <c r="CV54" s="368" t="s">
        <v>197</v>
      </c>
    </row>
    <row r="55" spans="1:100"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U55" s="1">
        <v>7</v>
      </c>
      <c r="BV55" s="549"/>
      <c r="BW55" s="550"/>
      <c r="BX55" s="552">
        <f>BX54/BU55</f>
        <v>378.28571428571428</v>
      </c>
      <c r="BY55" s="550"/>
      <c r="BZ55" s="1432" t="s">
        <v>21</v>
      </c>
      <c r="CA55" s="1432"/>
      <c r="CB55" s="1432"/>
      <c r="CC55" s="1432"/>
      <c r="CD55" s="883"/>
      <c r="CE55" s="550"/>
      <c r="CF55" s="550"/>
      <c r="CG55" s="550"/>
      <c r="CH55" s="551"/>
      <c r="CJ55" s="1420">
        <f>BV55</f>
        <v>0</v>
      </c>
      <c r="CK55" s="1420"/>
      <c r="CL55" s="1420"/>
      <c r="CM55" s="1420"/>
      <c r="CN55" s="1420"/>
      <c r="CO55" s="1420"/>
    </row>
    <row r="56" spans="1:100"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c r="CE56" s="174" t="s">
        <v>126</v>
      </c>
      <c r="CF56" s="175" t="s">
        <v>77</v>
      </c>
      <c r="CG56" s="175" t="s">
        <v>129</v>
      </c>
      <c r="CH56" s="176" t="s">
        <v>128</v>
      </c>
      <c r="CJ56" s="331" t="s">
        <v>172</v>
      </c>
      <c r="CK56" s="332" t="s">
        <v>173</v>
      </c>
      <c r="CL56" s="65" t="s">
        <v>174</v>
      </c>
      <c r="CM56" s="65" t="s">
        <v>175</v>
      </c>
      <c r="CN56" s="65" t="s">
        <v>176</v>
      </c>
      <c r="CO56" s="333" t="s">
        <v>184</v>
      </c>
      <c r="CQ56" s="1" t="s">
        <v>179</v>
      </c>
      <c r="CS56" s="46" t="s">
        <v>182</v>
      </c>
    </row>
    <row r="57" spans="1:100" ht="23.5" customHeight="1">
      <c r="A57" s="75" t="s">
        <v>5</v>
      </c>
      <c r="B57" s="68">
        <v>30</v>
      </c>
      <c r="C57" s="57">
        <f t="shared" ref="C57:C63" si="210">D57+F57+H57+J57</f>
        <v>300</v>
      </c>
      <c r="D57" s="54">
        <v>160</v>
      </c>
      <c r="E57" s="7">
        <f t="shared" ref="E57:E63" si="211">D57*T57</f>
        <v>528000</v>
      </c>
      <c r="F57" s="54">
        <v>40</v>
      </c>
      <c r="G57" s="7">
        <f t="shared" ref="G57:G63" si="212">F57*U57</f>
        <v>152000</v>
      </c>
      <c r="H57" s="54">
        <v>30</v>
      </c>
      <c r="I57" s="6">
        <f t="shared" ref="I57:I63" si="213">H57*V57</f>
        <v>144000</v>
      </c>
      <c r="J57" s="54">
        <v>70</v>
      </c>
      <c r="K57" s="6">
        <f t="shared" ref="K57:K63" si="214">J57*W57</f>
        <v>140000</v>
      </c>
      <c r="L57" s="6">
        <f>E57+G57+I57+K57</f>
        <v>964000</v>
      </c>
      <c r="M57" s="6">
        <f>L57/C57</f>
        <v>3213.3333333333335</v>
      </c>
      <c r="N57" s="70" t="s">
        <v>93</v>
      </c>
      <c r="O57" s="54">
        <v>170</v>
      </c>
      <c r="P57" s="54"/>
      <c r="Q57" s="76" t="e">
        <f>L57/P57</f>
        <v>#DIV/0!</v>
      </c>
      <c r="R57" s="2"/>
      <c r="T57" s="107">
        <v>3300</v>
      </c>
      <c r="U57" s="107">
        <v>3800</v>
      </c>
      <c r="V57" s="107">
        <v>4800</v>
      </c>
      <c r="W57" s="107">
        <v>2000</v>
      </c>
      <c r="X57" s="107"/>
      <c r="Y57" s="75" t="s">
        <v>5</v>
      </c>
      <c r="Z57" s="48">
        <f t="shared" ref="Z57:Z63" si="215">B57</f>
        <v>30</v>
      </c>
      <c r="AA57" s="57">
        <f t="shared" ref="AA57:AA63" si="216">AB57+AD57+AF57+AH57</f>
        <v>300</v>
      </c>
      <c r="AB57" s="7">
        <f t="shared" ref="AB57:AB63" si="217">D57</f>
        <v>160</v>
      </c>
      <c r="AC57" s="7">
        <f t="shared" ref="AC57:AC63" si="218">AB57*AR57</f>
        <v>272000</v>
      </c>
      <c r="AD57" s="7">
        <f>F57</f>
        <v>40</v>
      </c>
      <c r="AE57" s="7">
        <f t="shared" ref="AE57:AE63" si="219">AD57*AS57</f>
        <v>88000</v>
      </c>
      <c r="AF57" s="7">
        <f>H57</f>
        <v>30</v>
      </c>
      <c r="AG57" s="7">
        <f t="shared" ref="AG57:AG63" si="220">AF57*AT57</f>
        <v>66000</v>
      </c>
      <c r="AH57" s="7">
        <f>J57</f>
        <v>70</v>
      </c>
      <c r="AI57" s="7">
        <f t="shared" ref="AI57:AI63" si="221">AH57*AU57</f>
        <v>98000</v>
      </c>
      <c r="AJ57" s="7">
        <f>AC57+AE57+AG57+AI57</f>
        <v>524000</v>
      </c>
      <c r="AK57" s="6">
        <f>AJ57/AA57</f>
        <v>1746.6666666666667</v>
      </c>
      <c r="AL57" s="70" t="str">
        <f>N57</f>
        <v>TOP2</v>
      </c>
      <c r="AM57" s="7">
        <f>O57</f>
        <v>170</v>
      </c>
      <c r="AN57" s="6">
        <f>P57</f>
        <v>0</v>
      </c>
      <c r="AO57" s="76" t="e">
        <f>(AJ57+BH57)/AN57</f>
        <v>#DIV/0!</v>
      </c>
      <c r="AP57" s="2"/>
      <c r="AR57" s="107">
        <v>1700</v>
      </c>
      <c r="AS57" s="107">
        <v>2200</v>
      </c>
      <c r="AT57" s="107">
        <v>2200</v>
      </c>
      <c r="AU57" s="107">
        <v>1400</v>
      </c>
      <c r="AV57" s="107"/>
      <c r="AW57" s="75" t="s">
        <v>5</v>
      </c>
      <c r="AX57" s="48">
        <f>B57</f>
        <v>30</v>
      </c>
      <c r="AY57" s="57">
        <f>C57</f>
        <v>300</v>
      </c>
      <c r="AZ57" s="54"/>
      <c r="BA57" s="7">
        <f t="shared" ref="BA57:BA63" si="222">AZ57*BR57</f>
        <v>0</v>
      </c>
      <c r="BB57" s="54"/>
      <c r="BC57" s="7">
        <f t="shared" ref="BC57:BC63" si="223">BB57*BS57</f>
        <v>0</v>
      </c>
      <c r="BD57" s="54"/>
      <c r="BE57" s="6">
        <f t="shared" ref="BE57:BE63" si="224">BD57*BT57</f>
        <v>0</v>
      </c>
      <c r="BF57" s="54"/>
      <c r="BG57" s="6">
        <f t="shared" ref="BG57:BG63" si="225">BF57*BU57</f>
        <v>0</v>
      </c>
      <c r="BH57" s="6">
        <f>L57</f>
        <v>964000</v>
      </c>
      <c r="BI57" s="6">
        <f>M57</f>
        <v>3213.3333333333335</v>
      </c>
      <c r="BJ57" s="6">
        <f>AJ57</f>
        <v>524000</v>
      </c>
      <c r="BK57" s="7">
        <f>AK57</f>
        <v>1746.6666666666667</v>
      </c>
      <c r="BL57" s="101">
        <f>BH57+BJ57</f>
        <v>1488000</v>
      </c>
      <c r="BM57" s="90">
        <f>BI57+BK57</f>
        <v>4960</v>
      </c>
      <c r="BN57" s="90"/>
      <c r="BO57" s="76" t="e">
        <f>Q57+AO57</f>
        <v>#DIV/0!</v>
      </c>
      <c r="BP57" s="2"/>
      <c r="BR57" s="55"/>
      <c r="BS57" s="55"/>
      <c r="BT57" s="55"/>
      <c r="BU57" s="55"/>
      <c r="BV57" s="177" t="s">
        <v>5</v>
      </c>
      <c r="BW57" s="190">
        <f>AX57</f>
        <v>30</v>
      </c>
      <c r="BX57" s="119">
        <v>389</v>
      </c>
      <c r="BY57" s="178">
        <v>1051700</v>
      </c>
      <c r="BZ57" s="178">
        <f t="shared" ref="BZ57:BZ64" si="226">BY57/BX57</f>
        <v>2703.5989717223651</v>
      </c>
      <c r="CA57" s="178">
        <v>601750</v>
      </c>
      <c r="CB57" s="179">
        <f t="shared" ref="CB57:CB64" si="227">CA57/BX57</f>
        <v>1546.9151670951157</v>
      </c>
      <c r="CC57" s="179">
        <v>9900</v>
      </c>
      <c r="CD57" s="179"/>
      <c r="CE57" s="180">
        <f t="shared" ref="CE57:CE63" si="228">BY57+CA57+CC57</f>
        <v>1663350</v>
      </c>
      <c r="CF57" s="181">
        <f>CE57/BX57</f>
        <v>4275.9640102827761</v>
      </c>
      <c r="CG57" s="291">
        <v>178</v>
      </c>
      <c r="CH57" s="182">
        <f>CE57/CG57</f>
        <v>9344.6629213483138</v>
      </c>
      <c r="CJ57" s="326">
        <v>26</v>
      </c>
      <c r="CK57" s="326">
        <v>29.9</v>
      </c>
      <c r="CL57" s="334">
        <v>5</v>
      </c>
      <c r="CM57" s="334">
        <v>5</v>
      </c>
      <c r="CN57" s="334">
        <v>5</v>
      </c>
      <c r="CO57" s="356">
        <f>SUM(CL57:CN57)/3</f>
        <v>5</v>
      </c>
      <c r="CQ57" s="355" t="s">
        <v>180</v>
      </c>
      <c r="CR57" s="3"/>
      <c r="CS57" s="354">
        <v>5</v>
      </c>
    </row>
    <row r="58" spans="1:100" ht="23.5" customHeight="1">
      <c r="A58" s="77" t="s">
        <v>6</v>
      </c>
      <c r="B58" s="68">
        <v>31</v>
      </c>
      <c r="C58" s="57">
        <f t="shared" si="210"/>
        <v>180</v>
      </c>
      <c r="D58" s="54">
        <v>100</v>
      </c>
      <c r="E58" s="7">
        <f t="shared" si="211"/>
        <v>330000</v>
      </c>
      <c r="F58" s="54">
        <v>20</v>
      </c>
      <c r="G58" s="7">
        <f t="shared" si="212"/>
        <v>76000</v>
      </c>
      <c r="H58" s="54">
        <v>20</v>
      </c>
      <c r="I58" s="6">
        <f t="shared" si="213"/>
        <v>96000</v>
      </c>
      <c r="J58" s="54">
        <v>40</v>
      </c>
      <c r="K58" s="6">
        <f t="shared" si="214"/>
        <v>80000</v>
      </c>
      <c r="L58" s="6">
        <f t="shared" ref="L58:L63" si="229">E58+G58+I58+K58</f>
        <v>582000</v>
      </c>
      <c r="M58" s="6">
        <f t="shared" ref="M58:M63" si="230">L58/C58</f>
        <v>3233.3333333333335</v>
      </c>
      <c r="N58" s="70" t="s">
        <v>96</v>
      </c>
      <c r="O58" s="54">
        <v>150</v>
      </c>
      <c r="P58" s="54"/>
      <c r="Q58" s="76" t="e">
        <f t="shared" ref="Q58:Q64" si="231">L58/P58</f>
        <v>#DIV/0!</v>
      </c>
      <c r="R58" s="2"/>
      <c r="T58" s="107">
        <v>3300</v>
      </c>
      <c r="U58" s="107">
        <v>3800</v>
      </c>
      <c r="V58" s="107">
        <v>4800</v>
      </c>
      <c r="W58" s="107">
        <v>2000</v>
      </c>
      <c r="X58" s="107"/>
      <c r="Y58" s="77" t="s">
        <v>6</v>
      </c>
      <c r="Z58" s="48">
        <f t="shared" si="215"/>
        <v>31</v>
      </c>
      <c r="AA58" s="57">
        <f t="shared" si="216"/>
        <v>180</v>
      </c>
      <c r="AB58" s="7">
        <f t="shared" si="217"/>
        <v>100</v>
      </c>
      <c r="AC58" s="7">
        <f t="shared" si="218"/>
        <v>170000</v>
      </c>
      <c r="AD58" s="7">
        <f t="shared" ref="AD58:AD63" si="232">F58</f>
        <v>20</v>
      </c>
      <c r="AE58" s="7">
        <f t="shared" si="219"/>
        <v>44000</v>
      </c>
      <c r="AF58" s="7">
        <f t="shared" ref="AF58:AF63" si="233">H58</f>
        <v>20</v>
      </c>
      <c r="AG58" s="7">
        <f t="shared" si="220"/>
        <v>44000</v>
      </c>
      <c r="AH58" s="7">
        <f t="shared" ref="AH58:AH63" si="234">J58</f>
        <v>40</v>
      </c>
      <c r="AI58" s="7">
        <f t="shared" si="221"/>
        <v>56000</v>
      </c>
      <c r="AJ58" s="7">
        <f t="shared" ref="AJ58:AJ63" si="235">AC58+AE58+AG58+AI58</f>
        <v>314000</v>
      </c>
      <c r="AK58" s="6">
        <f t="shared" ref="AK58:AK63" si="236">AJ58/AA58</f>
        <v>1744.4444444444443</v>
      </c>
      <c r="AL58" s="70" t="str">
        <f t="shared" ref="AL58:AN63" si="237">N58</f>
        <v>ON2</v>
      </c>
      <c r="AM58" s="7">
        <f t="shared" si="237"/>
        <v>150</v>
      </c>
      <c r="AN58" s="6">
        <f t="shared" si="237"/>
        <v>0</v>
      </c>
      <c r="AO58" s="76" t="e">
        <f t="shared" ref="AO58:AO63" si="238">(AJ58+BH58)/AN58</f>
        <v>#DIV/0!</v>
      </c>
      <c r="AP58" s="2"/>
      <c r="AR58" s="107">
        <v>1700</v>
      </c>
      <c r="AS58" s="107">
        <v>2200</v>
      </c>
      <c r="AT58" s="107">
        <v>2200</v>
      </c>
      <c r="AU58" s="107">
        <v>1400</v>
      </c>
      <c r="AV58" s="107"/>
      <c r="AW58" s="77" t="s">
        <v>6</v>
      </c>
      <c r="AX58" s="48">
        <f t="shared" ref="AX58:AX63" si="239">B58</f>
        <v>31</v>
      </c>
      <c r="AY58" s="57">
        <f t="shared" ref="AY58:AY64" si="240">C58</f>
        <v>180</v>
      </c>
      <c r="AZ58" s="54">
        <v>22</v>
      </c>
      <c r="BA58" s="7">
        <f t="shared" si="222"/>
        <v>0</v>
      </c>
      <c r="BB58" s="54">
        <v>10</v>
      </c>
      <c r="BC58" s="7">
        <f t="shared" si="223"/>
        <v>0</v>
      </c>
      <c r="BD58" s="54">
        <v>6</v>
      </c>
      <c r="BE58" s="6">
        <f t="shared" si="224"/>
        <v>0</v>
      </c>
      <c r="BF58" s="54"/>
      <c r="BG58" s="6">
        <f t="shared" si="225"/>
        <v>0</v>
      </c>
      <c r="BH58" s="6">
        <f t="shared" ref="BH58:BI64" si="241">L58</f>
        <v>582000</v>
      </c>
      <c r="BI58" s="6">
        <f t="shared" si="241"/>
        <v>3233.3333333333335</v>
      </c>
      <c r="BJ58" s="6">
        <f t="shared" ref="BJ58:BK64" si="242">AJ58</f>
        <v>314000</v>
      </c>
      <c r="BK58" s="7">
        <f t="shared" si="242"/>
        <v>1744.4444444444443</v>
      </c>
      <c r="BL58" s="101">
        <f t="shared" ref="BL58:BM63" si="243">BH58+BJ58</f>
        <v>896000</v>
      </c>
      <c r="BM58" s="90">
        <f t="shared" si="243"/>
        <v>4977.7777777777774</v>
      </c>
      <c r="BN58" s="90"/>
      <c r="BO58" s="76" t="e">
        <f t="shared" ref="BO58:BO64" si="244">Q58+AO58</f>
        <v>#DIV/0!</v>
      </c>
      <c r="BP58" s="2"/>
      <c r="BR58" s="55"/>
      <c r="BS58" s="55"/>
      <c r="BT58" s="55"/>
      <c r="BU58" s="55"/>
      <c r="BV58" s="173" t="s">
        <v>6</v>
      </c>
      <c r="BW58" s="190">
        <f t="shared" ref="BW58:BW63" si="245">AX58</f>
        <v>31</v>
      </c>
      <c r="BX58" s="119">
        <v>246</v>
      </c>
      <c r="BY58" s="178">
        <v>638850</v>
      </c>
      <c r="BZ58" s="178">
        <f t="shared" si="226"/>
        <v>2596.9512195121952</v>
      </c>
      <c r="CA58" s="178">
        <v>330350</v>
      </c>
      <c r="CB58" s="179">
        <f t="shared" si="227"/>
        <v>1342.8861788617887</v>
      </c>
      <c r="CC58" s="179">
        <v>7700</v>
      </c>
      <c r="CD58" s="179"/>
      <c r="CE58" s="180">
        <f t="shared" si="228"/>
        <v>976900</v>
      </c>
      <c r="CF58" s="181">
        <f t="shared" ref="CF58:CF63" si="246">CE58/BX58</f>
        <v>3971.1382113821137</v>
      </c>
      <c r="CG58" s="291">
        <v>124.5</v>
      </c>
      <c r="CH58" s="182">
        <f t="shared" ref="CH58:CH63" si="247">CE58/CG58</f>
        <v>7846.5863453815264</v>
      </c>
      <c r="CJ58" s="326">
        <v>25.8</v>
      </c>
      <c r="CK58" s="326">
        <v>28.2</v>
      </c>
      <c r="CL58" s="334">
        <v>1</v>
      </c>
      <c r="CM58" s="334">
        <v>1</v>
      </c>
      <c r="CN58" s="334">
        <v>1</v>
      </c>
      <c r="CO58" s="356">
        <f t="shared" ref="CO58:CO63" si="248">SUM(CL58:CN58)/3</f>
        <v>1</v>
      </c>
      <c r="CQ58" s="42" t="s">
        <v>181</v>
      </c>
      <c r="CS58" s="1">
        <v>4</v>
      </c>
    </row>
    <row r="59" spans="1:100" ht="23.5" customHeight="1">
      <c r="A59" s="77" t="s">
        <v>7</v>
      </c>
      <c r="B59" s="68"/>
      <c r="C59" s="57">
        <f t="shared" si="210"/>
        <v>0</v>
      </c>
      <c r="D59" s="54"/>
      <c r="E59" s="7">
        <f t="shared" si="211"/>
        <v>0</v>
      </c>
      <c r="F59" s="54"/>
      <c r="G59" s="7">
        <f t="shared" si="212"/>
        <v>0</v>
      </c>
      <c r="H59" s="54"/>
      <c r="I59" s="6">
        <f t="shared" si="213"/>
        <v>0</v>
      </c>
      <c r="J59" s="54"/>
      <c r="K59" s="6">
        <f t="shared" si="214"/>
        <v>0</v>
      </c>
      <c r="L59" s="6">
        <f t="shared" si="229"/>
        <v>0</v>
      </c>
      <c r="M59" s="6" t="e">
        <f t="shared" si="230"/>
        <v>#DIV/0!</v>
      </c>
      <c r="N59" s="70"/>
      <c r="O59" s="54"/>
      <c r="P59" s="54"/>
      <c r="Q59" s="76" t="e">
        <f t="shared" si="231"/>
        <v>#DIV/0!</v>
      </c>
      <c r="R59" s="2"/>
      <c r="T59" s="107">
        <v>3300</v>
      </c>
      <c r="U59" s="107">
        <v>3800</v>
      </c>
      <c r="V59" s="107">
        <v>4800</v>
      </c>
      <c r="W59" s="107">
        <v>2000</v>
      </c>
      <c r="X59" s="107"/>
      <c r="Y59" s="77" t="s">
        <v>7</v>
      </c>
      <c r="Z59" s="48">
        <f t="shared" si="215"/>
        <v>0</v>
      </c>
      <c r="AA59" s="57">
        <f t="shared" si="216"/>
        <v>0</v>
      </c>
      <c r="AB59" s="7">
        <f t="shared" si="217"/>
        <v>0</v>
      </c>
      <c r="AC59" s="7">
        <f t="shared" si="218"/>
        <v>0</v>
      </c>
      <c r="AD59" s="7">
        <f t="shared" si="232"/>
        <v>0</v>
      </c>
      <c r="AE59" s="7">
        <f t="shared" si="219"/>
        <v>0</v>
      </c>
      <c r="AF59" s="7">
        <f t="shared" si="233"/>
        <v>0</v>
      </c>
      <c r="AG59" s="7">
        <f t="shared" si="220"/>
        <v>0</v>
      </c>
      <c r="AH59" s="7">
        <f t="shared" si="234"/>
        <v>0</v>
      </c>
      <c r="AI59" s="7">
        <f t="shared" si="221"/>
        <v>0</v>
      </c>
      <c r="AJ59" s="7">
        <f t="shared" si="235"/>
        <v>0</v>
      </c>
      <c r="AK59" s="6" t="e">
        <f t="shared" si="236"/>
        <v>#DIV/0!</v>
      </c>
      <c r="AL59" s="70">
        <f t="shared" si="237"/>
        <v>0</v>
      </c>
      <c r="AM59" s="7">
        <f t="shared" si="237"/>
        <v>0</v>
      </c>
      <c r="AN59" s="6">
        <f t="shared" si="237"/>
        <v>0</v>
      </c>
      <c r="AO59" s="76" t="e">
        <f t="shared" si="238"/>
        <v>#DIV/0!</v>
      </c>
      <c r="AP59" s="2"/>
      <c r="AR59" s="107">
        <v>1700</v>
      </c>
      <c r="AS59" s="107">
        <v>2200</v>
      </c>
      <c r="AT59" s="107">
        <v>2200</v>
      </c>
      <c r="AU59" s="107">
        <v>1400</v>
      </c>
      <c r="AV59" s="107"/>
      <c r="AW59" s="77" t="s">
        <v>7</v>
      </c>
      <c r="AX59" s="48">
        <f t="shared" si="239"/>
        <v>0</v>
      </c>
      <c r="AY59" s="57">
        <f t="shared" si="240"/>
        <v>0</v>
      </c>
      <c r="AZ59" s="54">
        <v>22</v>
      </c>
      <c r="BA59" s="7">
        <f t="shared" si="222"/>
        <v>0</v>
      </c>
      <c r="BB59" s="54">
        <v>10</v>
      </c>
      <c r="BC59" s="7">
        <f t="shared" si="223"/>
        <v>0</v>
      </c>
      <c r="BD59" s="54">
        <v>6</v>
      </c>
      <c r="BE59" s="6">
        <f t="shared" si="224"/>
        <v>0</v>
      </c>
      <c r="BF59" s="54"/>
      <c r="BG59" s="6">
        <f t="shared" si="225"/>
        <v>0</v>
      </c>
      <c r="BH59" s="6">
        <f t="shared" si="241"/>
        <v>0</v>
      </c>
      <c r="BI59" s="6" t="e">
        <f t="shared" si="241"/>
        <v>#DIV/0!</v>
      </c>
      <c r="BJ59" s="6">
        <f t="shared" si="242"/>
        <v>0</v>
      </c>
      <c r="BK59" s="7" t="e">
        <f t="shared" si="242"/>
        <v>#DIV/0!</v>
      </c>
      <c r="BL59" s="101">
        <f t="shared" si="243"/>
        <v>0</v>
      </c>
      <c r="BM59" s="90" t="e">
        <f t="shared" si="243"/>
        <v>#DIV/0!</v>
      </c>
      <c r="BN59" s="90"/>
      <c r="BO59" s="76" t="e">
        <f t="shared" si="244"/>
        <v>#DIV/0!</v>
      </c>
      <c r="BP59" s="2"/>
      <c r="BR59" s="55"/>
      <c r="BS59" s="55"/>
      <c r="BT59" s="55"/>
      <c r="BU59" s="55"/>
      <c r="BV59" s="173" t="s">
        <v>7</v>
      </c>
      <c r="BW59" s="190">
        <f t="shared" si="245"/>
        <v>0</v>
      </c>
      <c r="BX59" s="119"/>
      <c r="BY59" s="178"/>
      <c r="BZ59" s="178" t="e">
        <f t="shared" si="226"/>
        <v>#DIV/0!</v>
      </c>
      <c r="CA59" s="178"/>
      <c r="CB59" s="179" t="e">
        <f t="shared" si="227"/>
        <v>#DIV/0!</v>
      </c>
      <c r="CC59" s="179"/>
      <c r="CD59" s="179"/>
      <c r="CE59" s="180">
        <f t="shared" si="228"/>
        <v>0</v>
      </c>
      <c r="CF59" s="181" t="e">
        <f t="shared" si="246"/>
        <v>#DIV/0!</v>
      </c>
      <c r="CG59" s="291"/>
      <c r="CH59" s="182" t="e">
        <f t="shared" si="247"/>
        <v>#DIV/0!</v>
      </c>
      <c r="CJ59" s="326"/>
      <c r="CK59" s="326"/>
      <c r="CL59" s="334"/>
      <c r="CM59" s="334"/>
      <c r="CN59" s="334"/>
      <c r="CO59" s="356">
        <f t="shared" si="248"/>
        <v>0</v>
      </c>
      <c r="CQ59" s="42" t="s">
        <v>185</v>
      </c>
      <c r="CS59" s="1">
        <v>3</v>
      </c>
    </row>
    <row r="60" spans="1:100" ht="23.5" customHeight="1">
      <c r="A60" s="77" t="s">
        <v>8</v>
      </c>
      <c r="B60" s="68"/>
      <c r="C60" s="57">
        <f t="shared" si="210"/>
        <v>0</v>
      </c>
      <c r="D60" s="54"/>
      <c r="E60" s="7">
        <f t="shared" si="211"/>
        <v>0</v>
      </c>
      <c r="F60" s="54"/>
      <c r="G60" s="7">
        <f t="shared" si="212"/>
        <v>0</v>
      </c>
      <c r="H60" s="54"/>
      <c r="I60" s="6">
        <f t="shared" si="213"/>
        <v>0</v>
      </c>
      <c r="J60" s="54"/>
      <c r="K60" s="6">
        <f t="shared" si="214"/>
        <v>0</v>
      </c>
      <c r="L60" s="6">
        <f t="shared" si="229"/>
        <v>0</v>
      </c>
      <c r="M60" s="6" t="e">
        <f t="shared" si="230"/>
        <v>#DIV/0!</v>
      </c>
      <c r="N60" s="70"/>
      <c r="O60" s="54"/>
      <c r="P60" s="54"/>
      <c r="Q60" s="76" t="e">
        <f t="shared" si="231"/>
        <v>#DIV/0!</v>
      </c>
      <c r="R60" s="2"/>
      <c r="T60" s="107">
        <v>3300</v>
      </c>
      <c r="U60" s="107">
        <v>3800</v>
      </c>
      <c r="V60" s="107">
        <v>4800</v>
      </c>
      <c r="W60" s="107">
        <v>2000</v>
      </c>
      <c r="X60" s="107"/>
      <c r="Y60" s="77" t="s">
        <v>8</v>
      </c>
      <c r="Z60" s="48">
        <f t="shared" si="215"/>
        <v>0</v>
      </c>
      <c r="AA60" s="57">
        <f t="shared" si="216"/>
        <v>0</v>
      </c>
      <c r="AB60" s="7">
        <f t="shared" si="217"/>
        <v>0</v>
      </c>
      <c r="AC60" s="7">
        <f t="shared" si="218"/>
        <v>0</v>
      </c>
      <c r="AD60" s="7">
        <f t="shared" si="232"/>
        <v>0</v>
      </c>
      <c r="AE60" s="7">
        <f t="shared" si="219"/>
        <v>0</v>
      </c>
      <c r="AF60" s="7">
        <f t="shared" si="233"/>
        <v>0</v>
      </c>
      <c r="AG60" s="7">
        <f t="shared" si="220"/>
        <v>0</v>
      </c>
      <c r="AH60" s="7">
        <f t="shared" si="234"/>
        <v>0</v>
      </c>
      <c r="AI60" s="7">
        <f t="shared" si="221"/>
        <v>0</v>
      </c>
      <c r="AJ60" s="7">
        <f t="shared" si="235"/>
        <v>0</v>
      </c>
      <c r="AK60" s="6" t="e">
        <f t="shared" si="236"/>
        <v>#DIV/0!</v>
      </c>
      <c r="AL60" s="70">
        <f t="shared" si="237"/>
        <v>0</v>
      </c>
      <c r="AM60" s="7">
        <f t="shared" si="237"/>
        <v>0</v>
      </c>
      <c r="AN60" s="6">
        <f t="shared" si="237"/>
        <v>0</v>
      </c>
      <c r="AO60" s="76" t="e">
        <f t="shared" si="238"/>
        <v>#DIV/0!</v>
      </c>
      <c r="AP60" s="2"/>
      <c r="AR60" s="107">
        <v>1700</v>
      </c>
      <c r="AS60" s="107">
        <v>2200</v>
      </c>
      <c r="AT60" s="107">
        <v>2200</v>
      </c>
      <c r="AU60" s="107">
        <v>1400</v>
      </c>
      <c r="AV60" s="107"/>
      <c r="AW60" s="77" t="s">
        <v>8</v>
      </c>
      <c r="AX60" s="48">
        <f t="shared" si="239"/>
        <v>0</v>
      </c>
      <c r="AY60" s="57">
        <f t="shared" si="240"/>
        <v>0</v>
      </c>
      <c r="AZ60" s="54">
        <v>10</v>
      </c>
      <c r="BA60" s="7">
        <f t="shared" si="222"/>
        <v>0</v>
      </c>
      <c r="BB60" s="54">
        <v>24</v>
      </c>
      <c r="BC60" s="7">
        <f t="shared" si="223"/>
        <v>0</v>
      </c>
      <c r="BD60" s="54">
        <v>12</v>
      </c>
      <c r="BE60" s="6">
        <f t="shared" si="224"/>
        <v>0</v>
      </c>
      <c r="BF60" s="54"/>
      <c r="BG60" s="6">
        <f t="shared" si="225"/>
        <v>0</v>
      </c>
      <c r="BH60" s="6">
        <f t="shared" si="241"/>
        <v>0</v>
      </c>
      <c r="BI60" s="6" t="e">
        <f t="shared" si="241"/>
        <v>#DIV/0!</v>
      </c>
      <c r="BJ60" s="6">
        <f t="shared" si="242"/>
        <v>0</v>
      </c>
      <c r="BK60" s="7" t="e">
        <f t="shared" si="242"/>
        <v>#DIV/0!</v>
      </c>
      <c r="BL60" s="101">
        <f t="shared" si="243"/>
        <v>0</v>
      </c>
      <c r="BM60" s="90" t="e">
        <f t="shared" si="243"/>
        <v>#DIV/0!</v>
      </c>
      <c r="BN60" s="90"/>
      <c r="BO60" s="76" t="e">
        <f t="shared" si="244"/>
        <v>#DIV/0!</v>
      </c>
      <c r="BP60" s="2"/>
      <c r="BR60" s="55"/>
      <c r="BS60" s="55"/>
      <c r="BT60" s="55"/>
      <c r="BU60" s="55"/>
      <c r="BV60" s="173" t="s">
        <v>8</v>
      </c>
      <c r="BW60" s="190">
        <f t="shared" si="245"/>
        <v>0</v>
      </c>
      <c r="BX60" s="119"/>
      <c r="BY60" s="178"/>
      <c r="BZ60" s="178" t="e">
        <f t="shared" si="226"/>
        <v>#DIV/0!</v>
      </c>
      <c r="CA60" s="178"/>
      <c r="CB60" s="179" t="e">
        <f t="shared" si="227"/>
        <v>#DIV/0!</v>
      </c>
      <c r="CC60" s="179"/>
      <c r="CD60" s="179"/>
      <c r="CE60" s="180">
        <f t="shared" si="228"/>
        <v>0</v>
      </c>
      <c r="CF60" s="181" t="e">
        <f t="shared" si="246"/>
        <v>#DIV/0!</v>
      </c>
      <c r="CG60" s="291"/>
      <c r="CH60" s="182" t="e">
        <f t="shared" si="247"/>
        <v>#DIV/0!</v>
      </c>
      <c r="CJ60" s="326"/>
      <c r="CK60" s="326"/>
      <c r="CL60" s="334"/>
      <c r="CM60" s="334"/>
      <c r="CN60" s="334"/>
      <c r="CO60" s="356">
        <f t="shared" si="248"/>
        <v>0</v>
      </c>
      <c r="CQ60" s="42" t="s">
        <v>177</v>
      </c>
      <c r="CS60" s="1">
        <v>2</v>
      </c>
    </row>
    <row r="61" spans="1:100" ht="23.5" customHeight="1">
      <c r="A61" s="77" t="s">
        <v>9</v>
      </c>
      <c r="B61" s="68"/>
      <c r="C61" s="57">
        <f t="shared" si="210"/>
        <v>0</v>
      </c>
      <c r="D61" s="54"/>
      <c r="E61" s="7">
        <f t="shared" si="211"/>
        <v>0</v>
      </c>
      <c r="F61" s="54"/>
      <c r="G61" s="7">
        <f t="shared" si="212"/>
        <v>0</v>
      </c>
      <c r="H61" s="54"/>
      <c r="I61" s="6">
        <f t="shared" si="213"/>
        <v>0</v>
      </c>
      <c r="J61" s="54"/>
      <c r="K61" s="6">
        <f t="shared" si="214"/>
        <v>0</v>
      </c>
      <c r="L61" s="6">
        <f t="shared" si="229"/>
        <v>0</v>
      </c>
      <c r="M61" s="6" t="e">
        <f t="shared" si="230"/>
        <v>#DIV/0!</v>
      </c>
      <c r="N61" s="70"/>
      <c r="O61" s="54"/>
      <c r="P61" s="54"/>
      <c r="Q61" s="76" t="e">
        <f t="shared" si="231"/>
        <v>#DIV/0!</v>
      </c>
      <c r="R61" s="2"/>
      <c r="T61" s="107">
        <v>3300</v>
      </c>
      <c r="U61" s="107">
        <v>3800</v>
      </c>
      <c r="V61" s="107">
        <v>4800</v>
      </c>
      <c r="W61" s="107">
        <v>2000</v>
      </c>
      <c r="X61" s="107"/>
      <c r="Y61" s="77" t="s">
        <v>9</v>
      </c>
      <c r="Z61" s="48">
        <f t="shared" si="215"/>
        <v>0</v>
      </c>
      <c r="AA61" s="57">
        <f t="shared" si="216"/>
        <v>0</v>
      </c>
      <c r="AB61" s="7">
        <f t="shared" si="217"/>
        <v>0</v>
      </c>
      <c r="AC61" s="7">
        <f t="shared" si="218"/>
        <v>0</v>
      </c>
      <c r="AD61" s="7">
        <f t="shared" si="232"/>
        <v>0</v>
      </c>
      <c r="AE61" s="7">
        <f t="shared" si="219"/>
        <v>0</v>
      </c>
      <c r="AF61" s="7">
        <f t="shared" si="233"/>
        <v>0</v>
      </c>
      <c r="AG61" s="7">
        <f t="shared" si="220"/>
        <v>0</v>
      </c>
      <c r="AH61" s="7">
        <f t="shared" si="234"/>
        <v>0</v>
      </c>
      <c r="AI61" s="7">
        <f t="shared" si="221"/>
        <v>0</v>
      </c>
      <c r="AJ61" s="7">
        <f t="shared" si="235"/>
        <v>0</v>
      </c>
      <c r="AK61" s="6" t="e">
        <f t="shared" si="236"/>
        <v>#DIV/0!</v>
      </c>
      <c r="AL61" s="70">
        <f t="shared" si="237"/>
        <v>0</v>
      </c>
      <c r="AM61" s="7">
        <f t="shared" si="237"/>
        <v>0</v>
      </c>
      <c r="AN61" s="6">
        <f t="shared" si="237"/>
        <v>0</v>
      </c>
      <c r="AO61" s="76" t="e">
        <f t="shared" si="238"/>
        <v>#DIV/0!</v>
      </c>
      <c r="AP61" s="2"/>
      <c r="AR61" s="107">
        <v>1700</v>
      </c>
      <c r="AS61" s="107">
        <v>2200</v>
      </c>
      <c r="AT61" s="107">
        <v>2200</v>
      </c>
      <c r="AU61" s="107">
        <v>1400</v>
      </c>
      <c r="AV61" s="107"/>
      <c r="AW61" s="77" t="s">
        <v>9</v>
      </c>
      <c r="AX61" s="48">
        <f t="shared" si="239"/>
        <v>0</v>
      </c>
      <c r="AY61" s="57">
        <f t="shared" si="240"/>
        <v>0</v>
      </c>
      <c r="AZ61" s="54">
        <v>10</v>
      </c>
      <c r="BA61" s="7">
        <f t="shared" si="222"/>
        <v>0</v>
      </c>
      <c r="BB61" s="54">
        <v>24</v>
      </c>
      <c r="BC61" s="7">
        <f t="shared" si="223"/>
        <v>0</v>
      </c>
      <c r="BD61" s="54">
        <v>12</v>
      </c>
      <c r="BE61" s="6">
        <f t="shared" si="224"/>
        <v>0</v>
      </c>
      <c r="BF61" s="54"/>
      <c r="BG61" s="6">
        <f t="shared" si="225"/>
        <v>0</v>
      </c>
      <c r="BH61" s="6">
        <f t="shared" si="241"/>
        <v>0</v>
      </c>
      <c r="BI61" s="6" t="e">
        <f t="shared" si="241"/>
        <v>#DIV/0!</v>
      </c>
      <c r="BJ61" s="6">
        <f t="shared" si="242"/>
        <v>0</v>
      </c>
      <c r="BK61" s="7" t="e">
        <f t="shared" si="242"/>
        <v>#DIV/0!</v>
      </c>
      <c r="BL61" s="101">
        <f t="shared" si="243"/>
        <v>0</v>
      </c>
      <c r="BM61" s="90" t="e">
        <f t="shared" si="243"/>
        <v>#DIV/0!</v>
      </c>
      <c r="BN61" s="90"/>
      <c r="BO61" s="76" t="e">
        <f t="shared" si="244"/>
        <v>#DIV/0!</v>
      </c>
      <c r="BP61" s="2"/>
      <c r="BR61" s="55"/>
      <c r="BS61" s="55"/>
      <c r="BT61" s="55"/>
      <c r="BU61" s="55"/>
      <c r="BV61" s="173" t="s">
        <v>9</v>
      </c>
      <c r="BW61" s="190">
        <f t="shared" si="245"/>
        <v>0</v>
      </c>
      <c r="BX61" s="119"/>
      <c r="BY61" s="178"/>
      <c r="BZ61" s="178" t="e">
        <f t="shared" si="226"/>
        <v>#DIV/0!</v>
      </c>
      <c r="CA61" s="178"/>
      <c r="CB61" s="179" t="e">
        <f t="shared" si="227"/>
        <v>#DIV/0!</v>
      </c>
      <c r="CC61" s="179"/>
      <c r="CD61" s="179"/>
      <c r="CE61" s="180">
        <f t="shared" si="228"/>
        <v>0</v>
      </c>
      <c r="CF61" s="181" t="e">
        <f t="shared" si="246"/>
        <v>#DIV/0!</v>
      </c>
      <c r="CG61" s="291"/>
      <c r="CH61" s="182" t="e">
        <f t="shared" si="247"/>
        <v>#DIV/0!</v>
      </c>
      <c r="CJ61" s="326"/>
      <c r="CK61" s="326"/>
      <c r="CL61" s="334"/>
      <c r="CM61" s="334"/>
      <c r="CN61" s="334"/>
      <c r="CO61" s="356">
        <f t="shared" si="248"/>
        <v>0</v>
      </c>
      <c r="CQ61" s="42" t="s">
        <v>178</v>
      </c>
      <c r="CS61" s="1">
        <v>1</v>
      </c>
    </row>
    <row r="62" spans="1:100" ht="23.5" customHeight="1">
      <c r="A62" s="77" t="s">
        <v>10</v>
      </c>
      <c r="B62" s="68"/>
      <c r="C62" s="57">
        <f t="shared" si="210"/>
        <v>0</v>
      </c>
      <c r="D62" s="54"/>
      <c r="E62" s="7">
        <f t="shared" si="211"/>
        <v>0</v>
      </c>
      <c r="F62" s="54"/>
      <c r="G62" s="7">
        <f t="shared" si="212"/>
        <v>0</v>
      </c>
      <c r="H62" s="54"/>
      <c r="I62" s="6">
        <f t="shared" si="213"/>
        <v>0</v>
      </c>
      <c r="J62" s="54"/>
      <c r="K62" s="6">
        <f t="shared" si="214"/>
        <v>0</v>
      </c>
      <c r="L62" s="6">
        <f t="shared" si="229"/>
        <v>0</v>
      </c>
      <c r="M62" s="6" t="e">
        <f t="shared" si="230"/>
        <v>#DIV/0!</v>
      </c>
      <c r="N62" s="70"/>
      <c r="O62" s="54"/>
      <c r="P62" s="54"/>
      <c r="Q62" s="76" t="e">
        <f t="shared" si="231"/>
        <v>#DIV/0!</v>
      </c>
      <c r="R62" s="2"/>
      <c r="T62" s="107">
        <v>3300</v>
      </c>
      <c r="U62" s="107">
        <v>3800</v>
      </c>
      <c r="V62" s="107">
        <v>4800</v>
      </c>
      <c r="W62" s="107">
        <v>2000</v>
      </c>
      <c r="X62" s="107"/>
      <c r="Y62" s="77" t="s">
        <v>10</v>
      </c>
      <c r="Z62" s="48">
        <f t="shared" si="215"/>
        <v>0</v>
      </c>
      <c r="AA62" s="57">
        <f t="shared" si="216"/>
        <v>0</v>
      </c>
      <c r="AB62" s="7">
        <f t="shared" si="217"/>
        <v>0</v>
      </c>
      <c r="AC62" s="7">
        <f t="shared" si="218"/>
        <v>0</v>
      </c>
      <c r="AD62" s="7">
        <f t="shared" si="232"/>
        <v>0</v>
      </c>
      <c r="AE62" s="7">
        <f t="shared" si="219"/>
        <v>0</v>
      </c>
      <c r="AF62" s="7">
        <f t="shared" si="233"/>
        <v>0</v>
      </c>
      <c r="AG62" s="7">
        <f t="shared" si="220"/>
        <v>0</v>
      </c>
      <c r="AH62" s="7">
        <f t="shared" si="234"/>
        <v>0</v>
      </c>
      <c r="AI62" s="7">
        <f t="shared" si="221"/>
        <v>0</v>
      </c>
      <c r="AJ62" s="7">
        <f t="shared" si="235"/>
        <v>0</v>
      </c>
      <c r="AK62" s="6" t="e">
        <f t="shared" si="236"/>
        <v>#DIV/0!</v>
      </c>
      <c r="AL62" s="70">
        <f t="shared" si="237"/>
        <v>0</v>
      </c>
      <c r="AM62" s="7">
        <f t="shared" si="237"/>
        <v>0</v>
      </c>
      <c r="AN62" s="6">
        <f t="shared" si="237"/>
        <v>0</v>
      </c>
      <c r="AO62" s="76" t="e">
        <f t="shared" si="238"/>
        <v>#DIV/0!</v>
      </c>
      <c r="AP62" s="2"/>
      <c r="AR62" s="107">
        <v>1700</v>
      </c>
      <c r="AS62" s="107">
        <v>2200</v>
      </c>
      <c r="AT62" s="107">
        <v>2200</v>
      </c>
      <c r="AU62" s="107">
        <v>1400</v>
      </c>
      <c r="AV62" s="107"/>
      <c r="AW62" s="77" t="s">
        <v>10</v>
      </c>
      <c r="AX62" s="48">
        <f t="shared" si="239"/>
        <v>0</v>
      </c>
      <c r="AY62" s="57">
        <f t="shared" si="240"/>
        <v>0</v>
      </c>
      <c r="AZ62" s="54">
        <v>10</v>
      </c>
      <c r="BA62" s="7">
        <f t="shared" si="222"/>
        <v>0</v>
      </c>
      <c r="BB62" s="54">
        <v>24</v>
      </c>
      <c r="BC62" s="7">
        <f t="shared" si="223"/>
        <v>0</v>
      </c>
      <c r="BD62" s="54">
        <v>12</v>
      </c>
      <c r="BE62" s="6">
        <f t="shared" si="224"/>
        <v>0</v>
      </c>
      <c r="BF62" s="54"/>
      <c r="BG62" s="6">
        <f t="shared" si="225"/>
        <v>0</v>
      </c>
      <c r="BH62" s="6">
        <f t="shared" si="241"/>
        <v>0</v>
      </c>
      <c r="BI62" s="6" t="e">
        <f t="shared" si="241"/>
        <v>#DIV/0!</v>
      </c>
      <c r="BJ62" s="6">
        <f t="shared" si="242"/>
        <v>0</v>
      </c>
      <c r="BK62" s="7" t="e">
        <f t="shared" si="242"/>
        <v>#DIV/0!</v>
      </c>
      <c r="BL62" s="101">
        <f t="shared" si="243"/>
        <v>0</v>
      </c>
      <c r="BM62" s="90" t="e">
        <f t="shared" si="243"/>
        <v>#DIV/0!</v>
      </c>
      <c r="BN62" s="90"/>
      <c r="BO62" s="76" t="e">
        <f t="shared" si="244"/>
        <v>#DIV/0!</v>
      </c>
      <c r="BP62" s="2"/>
      <c r="BR62" s="55"/>
      <c r="BS62" s="55"/>
      <c r="BT62" s="55"/>
      <c r="BU62" s="55"/>
      <c r="BV62" s="173" t="s">
        <v>10</v>
      </c>
      <c r="BW62" s="190">
        <f t="shared" si="245"/>
        <v>0</v>
      </c>
      <c r="BX62" s="119"/>
      <c r="BY62" s="178"/>
      <c r="BZ62" s="178" t="e">
        <f t="shared" si="226"/>
        <v>#DIV/0!</v>
      </c>
      <c r="CA62" s="178">
        <v>0</v>
      </c>
      <c r="CB62" s="179" t="e">
        <f t="shared" si="227"/>
        <v>#DIV/0!</v>
      </c>
      <c r="CC62" s="179"/>
      <c r="CD62" s="179"/>
      <c r="CE62" s="180">
        <f t="shared" si="228"/>
        <v>0</v>
      </c>
      <c r="CF62" s="181" t="e">
        <f t="shared" si="246"/>
        <v>#DIV/0!</v>
      </c>
      <c r="CG62" s="291"/>
      <c r="CH62" s="182" t="e">
        <f t="shared" si="247"/>
        <v>#DIV/0!</v>
      </c>
      <c r="CJ62" s="326"/>
      <c r="CK62" s="326"/>
      <c r="CL62" s="334"/>
      <c r="CM62" s="334"/>
      <c r="CN62" s="334"/>
      <c r="CO62" s="356">
        <f t="shared" si="248"/>
        <v>0</v>
      </c>
      <c r="CQ62" s="42" t="s">
        <v>183</v>
      </c>
      <c r="CS62" s="1">
        <v>0</v>
      </c>
    </row>
    <row r="63" spans="1:100" ht="23.5" customHeight="1" thickBot="1">
      <c r="A63" s="78" t="s">
        <v>11</v>
      </c>
      <c r="B63" s="68"/>
      <c r="C63" s="57">
        <f t="shared" si="210"/>
        <v>0</v>
      </c>
      <c r="D63" s="54"/>
      <c r="E63" s="7">
        <f t="shared" si="211"/>
        <v>0</v>
      </c>
      <c r="F63" s="54"/>
      <c r="G63" s="7">
        <f t="shared" si="212"/>
        <v>0</v>
      </c>
      <c r="H63" s="54"/>
      <c r="I63" s="6">
        <f t="shared" si="213"/>
        <v>0</v>
      </c>
      <c r="J63" s="54"/>
      <c r="K63" s="6">
        <f t="shared" si="214"/>
        <v>0</v>
      </c>
      <c r="L63" s="6">
        <f t="shared" si="229"/>
        <v>0</v>
      </c>
      <c r="M63" s="6" t="e">
        <f t="shared" si="230"/>
        <v>#DIV/0!</v>
      </c>
      <c r="N63" s="70"/>
      <c r="O63" s="54"/>
      <c r="P63" s="54"/>
      <c r="Q63" s="76" t="e">
        <f t="shared" si="231"/>
        <v>#DIV/0!</v>
      </c>
      <c r="R63" s="2"/>
      <c r="T63" s="107">
        <v>3300</v>
      </c>
      <c r="U63" s="107">
        <v>3800</v>
      </c>
      <c r="V63" s="107">
        <v>4800</v>
      </c>
      <c r="W63" s="107">
        <v>2000</v>
      </c>
      <c r="X63" s="107"/>
      <c r="Y63" s="78" t="s">
        <v>11</v>
      </c>
      <c r="Z63" s="48">
        <f t="shared" si="215"/>
        <v>0</v>
      </c>
      <c r="AA63" s="57">
        <f t="shared" si="216"/>
        <v>0</v>
      </c>
      <c r="AB63" s="7">
        <f t="shared" si="217"/>
        <v>0</v>
      </c>
      <c r="AC63" s="7">
        <f t="shared" si="218"/>
        <v>0</v>
      </c>
      <c r="AD63" s="7">
        <f t="shared" si="232"/>
        <v>0</v>
      </c>
      <c r="AE63" s="7">
        <f t="shared" si="219"/>
        <v>0</v>
      </c>
      <c r="AF63" s="7">
        <f t="shared" si="233"/>
        <v>0</v>
      </c>
      <c r="AG63" s="7">
        <f t="shared" si="220"/>
        <v>0</v>
      </c>
      <c r="AH63" s="7">
        <f t="shared" si="234"/>
        <v>0</v>
      </c>
      <c r="AI63" s="7">
        <f t="shared" si="221"/>
        <v>0</v>
      </c>
      <c r="AJ63" s="7">
        <f t="shared" si="235"/>
        <v>0</v>
      </c>
      <c r="AK63" s="6" t="e">
        <f t="shared" si="236"/>
        <v>#DIV/0!</v>
      </c>
      <c r="AL63" s="70">
        <f t="shared" si="237"/>
        <v>0</v>
      </c>
      <c r="AM63" s="7">
        <f t="shared" si="237"/>
        <v>0</v>
      </c>
      <c r="AN63" s="6">
        <f t="shared" si="237"/>
        <v>0</v>
      </c>
      <c r="AO63" s="76" t="e">
        <f t="shared" si="238"/>
        <v>#DIV/0!</v>
      </c>
      <c r="AP63" s="2"/>
      <c r="AR63" s="107">
        <v>1700</v>
      </c>
      <c r="AS63" s="107">
        <v>2200</v>
      </c>
      <c r="AT63" s="107">
        <v>2200</v>
      </c>
      <c r="AU63" s="107">
        <v>1400</v>
      </c>
      <c r="AV63" s="107"/>
      <c r="AW63" s="78" t="s">
        <v>11</v>
      </c>
      <c r="AX63" s="48">
        <f t="shared" si="239"/>
        <v>0</v>
      </c>
      <c r="AY63" s="57">
        <f t="shared" si="240"/>
        <v>0</v>
      </c>
      <c r="AZ63" s="54">
        <v>10</v>
      </c>
      <c r="BA63" s="7">
        <f t="shared" si="222"/>
        <v>0</v>
      </c>
      <c r="BB63" s="54">
        <v>28</v>
      </c>
      <c r="BC63" s="7">
        <f t="shared" si="223"/>
        <v>0</v>
      </c>
      <c r="BD63" s="54">
        <v>12</v>
      </c>
      <c r="BE63" s="6">
        <f t="shared" si="224"/>
        <v>0</v>
      </c>
      <c r="BF63" s="54"/>
      <c r="BG63" s="6">
        <f t="shared" si="225"/>
        <v>0</v>
      </c>
      <c r="BH63" s="6">
        <f t="shared" si="241"/>
        <v>0</v>
      </c>
      <c r="BI63" s="6" t="e">
        <f t="shared" si="241"/>
        <v>#DIV/0!</v>
      </c>
      <c r="BJ63" s="6">
        <f t="shared" si="242"/>
        <v>0</v>
      </c>
      <c r="BK63" s="7" t="e">
        <f t="shared" si="242"/>
        <v>#DIV/0!</v>
      </c>
      <c r="BL63" s="101">
        <f t="shared" si="243"/>
        <v>0</v>
      </c>
      <c r="BM63" s="90" t="e">
        <f t="shared" si="243"/>
        <v>#DIV/0!</v>
      </c>
      <c r="BN63" s="90"/>
      <c r="BO63" s="76" t="e">
        <f t="shared" si="244"/>
        <v>#DIV/0!</v>
      </c>
      <c r="BP63" s="2"/>
      <c r="BR63" s="55"/>
      <c r="BS63" s="55"/>
      <c r="BT63" s="55"/>
      <c r="BU63" s="55"/>
      <c r="BV63" s="183" t="s">
        <v>11</v>
      </c>
      <c r="BW63" s="190">
        <f t="shared" si="245"/>
        <v>0</v>
      </c>
      <c r="BX63" s="119"/>
      <c r="BY63" s="178"/>
      <c r="BZ63" s="178" t="e">
        <f t="shared" si="226"/>
        <v>#DIV/0!</v>
      </c>
      <c r="CA63" s="178">
        <v>0</v>
      </c>
      <c r="CB63" s="179" t="e">
        <f t="shared" si="227"/>
        <v>#DIV/0!</v>
      </c>
      <c r="CC63" s="179">
        <v>0</v>
      </c>
      <c r="CD63" s="179"/>
      <c r="CE63" s="180">
        <f t="shared" si="228"/>
        <v>0</v>
      </c>
      <c r="CF63" s="181" t="e">
        <f t="shared" si="246"/>
        <v>#DIV/0!</v>
      </c>
      <c r="CG63" s="292"/>
      <c r="CH63" s="182" t="e">
        <f t="shared" si="247"/>
        <v>#DIV/0!</v>
      </c>
      <c r="CJ63" s="327"/>
      <c r="CK63" s="327"/>
      <c r="CL63" s="335"/>
      <c r="CM63" s="335"/>
      <c r="CN63" s="335"/>
      <c r="CO63" s="357">
        <f t="shared" si="248"/>
        <v>0</v>
      </c>
      <c r="CQ63" s="1" t="s">
        <v>186</v>
      </c>
    </row>
    <row r="64" spans="1:100" s="340" customFormat="1" ht="43" customHeight="1" thickTop="1" thickBot="1">
      <c r="A64" s="1423" t="s">
        <v>16</v>
      </c>
      <c r="B64" s="1424"/>
      <c r="C64" s="336">
        <f>SUM(C57:C63)</f>
        <v>480</v>
      </c>
      <c r="D64" s="336">
        <f>SUM(D57:D63)</f>
        <v>260</v>
      </c>
      <c r="E64" s="336">
        <f t="shared" ref="E64:J64" si="249">SUM(E57:E63)</f>
        <v>858000</v>
      </c>
      <c r="F64" s="336">
        <f t="shared" si="249"/>
        <v>60</v>
      </c>
      <c r="G64" s="336">
        <f t="shared" si="249"/>
        <v>228000</v>
      </c>
      <c r="H64" s="336">
        <f t="shared" si="249"/>
        <v>50</v>
      </c>
      <c r="I64" s="336">
        <f t="shared" si="249"/>
        <v>240000</v>
      </c>
      <c r="J64" s="336">
        <f t="shared" si="249"/>
        <v>110</v>
      </c>
      <c r="K64" s="336">
        <f>SUM(K57:K63)</f>
        <v>220000</v>
      </c>
      <c r="L64" s="336">
        <f>SUM(L57:L63)</f>
        <v>1546000</v>
      </c>
      <c r="M64" s="336">
        <f>L64/C64</f>
        <v>3220.8333333333335</v>
      </c>
      <c r="N64" s="337"/>
      <c r="O64" s="336">
        <f>SUM(O57:O63)</f>
        <v>320</v>
      </c>
      <c r="P64" s="336">
        <f>SUM(P57:P63)</f>
        <v>0</v>
      </c>
      <c r="Q64" s="338" t="e">
        <f t="shared" si="231"/>
        <v>#DIV/0!</v>
      </c>
      <c r="R64" s="339"/>
      <c r="T64" s="340" t="s">
        <v>48</v>
      </c>
      <c r="U64" s="339" t="e">
        <f>C64/W64</f>
        <v>#DIV/0!</v>
      </c>
      <c r="V64" s="341" t="s">
        <v>49</v>
      </c>
      <c r="W64" s="342">
        <v>0</v>
      </c>
      <c r="Y64" s="1423" t="s">
        <v>16</v>
      </c>
      <c r="Z64" s="1424"/>
      <c r="AA64" s="343">
        <f>SUM(AA57:AA63)</f>
        <v>480</v>
      </c>
      <c r="AB64" s="343">
        <f>SUM(AB57:AB63)</f>
        <v>260</v>
      </c>
      <c r="AC64" s="343">
        <f t="shared" ref="AC64:AH64" si="250">SUM(AC57:AC63)</f>
        <v>442000</v>
      </c>
      <c r="AD64" s="343">
        <f t="shared" si="250"/>
        <v>60</v>
      </c>
      <c r="AE64" s="343">
        <f t="shared" si="250"/>
        <v>132000</v>
      </c>
      <c r="AF64" s="343">
        <f t="shared" si="250"/>
        <v>50</v>
      </c>
      <c r="AG64" s="343">
        <f t="shared" si="250"/>
        <v>110000</v>
      </c>
      <c r="AH64" s="343">
        <f t="shared" si="250"/>
        <v>110</v>
      </c>
      <c r="AI64" s="343">
        <f>SUM(AI57:AI63)</f>
        <v>154000</v>
      </c>
      <c r="AJ64" s="343">
        <f>SUM(AJ57:AJ63)</f>
        <v>838000</v>
      </c>
      <c r="AK64" s="336">
        <f>AJ64/AA64</f>
        <v>1745.8333333333333</v>
      </c>
      <c r="AL64" s="337"/>
      <c r="AM64" s="336">
        <f>SUM(AM57:AM63)</f>
        <v>320</v>
      </c>
      <c r="AN64" s="336">
        <f>SUM(AN57:AN63)</f>
        <v>0</v>
      </c>
      <c r="AO64" s="338" t="e">
        <f>(AJ64+BH64)/AN64</f>
        <v>#DIV/0!</v>
      </c>
      <c r="AP64" s="339"/>
      <c r="AR64" s="340" t="s">
        <v>48</v>
      </c>
      <c r="AS64" s="339" t="e">
        <f>AA64/AU64</f>
        <v>#DIV/0!</v>
      </c>
      <c r="AT64" s="341" t="s">
        <v>49</v>
      </c>
      <c r="AU64" s="340">
        <f>W64</f>
        <v>0</v>
      </c>
      <c r="AW64" s="1423" t="s">
        <v>16</v>
      </c>
      <c r="AX64" s="1424"/>
      <c r="AY64" s="343">
        <f t="shared" si="240"/>
        <v>480</v>
      </c>
      <c r="AZ64" s="336">
        <f>SUM(AZ57:AZ63)</f>
        <v>84</v>
      </c>
      <c r="BA64" s="336">
        <f t="shared" ref="BA64:BF64" si="251">SUM(BA57:BA63)</f>
        <v>0</v>
      </c>
      <c r="BB64" s="336">
        <f t="shared" si="251"/>
        <v>120</v>
      </c>
      <c r="BC64" s="336">
        <f t="shared" si="251"/>
        <v>0</v>
      </c>
      <c r="BD64" s="336">
        <f t="shared" si="251"/>
        <v>60</v>
      </c>
      <c r="BE64" s="336">
        <f t="shared" si="251"/>
        <v>0</v>
      </c>
      <c r="BF64" s="336">
        <f t="shared" si="251"/>
        <v>0</v>
      </c>
      <c r="BG64" s="336">
        <f>SUM(BG57:BG63)</f>
        <v>0</v>
      </c>
      <c r="BH64" s="344">
        <f t="shared" si="241"/>
        <v>1546000</v>
      </c>
      <c r="BI64" s="344">
        <f t="shared" si="241"/>
        <v>3220.8333333333335</v>
      </c>
      <c r="BJ64" s="344">
        <f t="shared" si="242"/>
        <v>838000</v>
      </c>
      <c r="BK64" s="345">
        <f t="shared" si="242"/>
        <v>1745.8333333333333</v>
      </c>
      <c r="BL64" s="336">
        <f>SUM(BL57:BL63)</f>
        <v>2384000</v>
      </c>
      <c r="BM64" s="346">
        <f>BI64+BK64</f>
        <v>4966.666666666667</v>
      </c>
      <c r="BN64" s="347"/>
      <c r="BO64" s="338" t="e">
        <f t="shared" si="244"/>
        <v>#DIV/0!</v>
      </c>
      <c r="BP64" s="339"/>
      <c r="BR64" s="340" t="s">
        <v>48</v>
      </c>
      <c r="BS64" s="339" t="e">
        <f>AY64/BU64</f>
        <v>#DIV/0!</v>
      </c>
      <c r="BT64" s="341" t="s">
        <v>49</v>
      </c>
      <c r="BU64" s="340">
        <f>W64</f>
        <v>0</v>
      </c>
      <c r="BV64" s="1423" t="s">
        <v>16</v>
      </c>
      <c r="BW64" s="1424"/>
      <c r="BX64" s="336">
        <f>SUM(BX57:BX63)</f>
        <v>635</v>
      </c>
      <c r="BY64" s="336">
        <f>SUM(BY57:BY63)</f>
        <v>1690550</v>
      </c>
      <c r="BZ64" s="336">
        <f t="shared" si="226"/>
        <v>2662.2834645669291</v>
      </c>
      <c r="CA64" s="336">
        <f>SUM(CA57:CA63)</f>
        <v>932100</v>
      </c>
      <c r="CB64" s="343">
        <f t="shared" si="227"/>
        <v>1467.8740157480315</v>
      </c>
      <c r="CC64" s="343">
        <f>SUM(CC57:CC63)</f>
        <v>17600</v>
      </c>
      <c r="CD64" s="343"/>
      <c r="CE64" s="336">
        <f>BY64+CA64</f>
        <v>2622650</v>
      </c>
      <c r="CF64" s="347">
        <f>CE64/BX64</f>
        <v>4130.1574803149606</v>
      </c>
      <c r="CG64" s="348">
        <f>SUM(CG57:CG63)</f>
        <v>302.5</v>
      </c>
      <c r="CH64" s="338">
        <f>CE64/CG64</f>
        <v>8669.9173553719011</v>
      </c>
      <c r="CI64" s="340">
        <v>2</v>
      </c>
      <c r="CJ64" s="392">
        <f>SUM(CJ57:CJ63)/CI64</f>
        <v>25.9</v>
      </c>
      <c r="CK64" s="387">
        <f>SUM(CK57:CK63)/CI64</f>
        <v>29.049999999999997</v>
      </c>
      <c r="CL64" s="403">
        <f>SUM(CL57:CL63)/CI64</f>
        <v>3</v>
      </c>
      <c r="CM64" s="403">
        <f>SUM(CM57:CM63)/CI64</f>
        <v>3</v>
      </c>
      <c r="CN64" s="403">
        <f>SUM(CN57:CN63)/CI64</f>
        <v>3</v>
      </c>
      <c r="CO64" s="404">
        <f>SUM(CL64:CN64)/3</f>
        <v>3</v>
      </c>
      <c r="CP64" s="341">
        <v>11</v>
      </c>
      <c r="CQ64" s="1457">
        <f>CE64/CI64</f>
        <v>1311325</v>
      </c>
      <c r="CR64" s="1458"/>
      <c r="CS64" s="1458"/>
      <c r="CT64" s="1458"/>
      <c r="CU64" s="1459"/>
      <c r="CV64" s="368" t="s">
        <v>197</v>
      </c>
    </row>
    <row r="65" spans="1:94"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row>
    <row r="66" spans="1:94"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129</v>
      </c>
      <c r="CH66" s="176" t="s">
        <v>128</v>
      </c>
      <c r="CJ66" s="331" t="s">
        <v>172</v>
      </c>
      <c r="CK66" s="332" t="s">
        <v>173</v>
      </c>
      <c r="CL66" s="65" t="s">
        <v>174</v>
      </c>
      <c r="CM66" s="65" t="s">
        <v>175</v>
      </c>
      <c r="CN66" s="65" t="s">
        <v>176</v>
      </c>
      <c r="CO66" s="333" t="s">
        <v>184</v>
      </c>
      <c r="CP66" s="62"/>
    </row>
    <row r="67" spans="1:94" ht="23" customHeight="1">
      <c r="A67" s="75" t="s">
        <v>5</v>
      </c>
      <c r="B67" s="58"/>
      <c r="C67" s="7">
        <f t="shared" ref="C67:J70" si="252">C7+C17+C27+C37+C47+C57</f>
        <v>1420</v>
      </c>
      <c r="D67" s="7">
        <f t="shared" si="252"/>
        <v>760</v>
      </c>
      <c r="E67" s="7">
        <f t="shared" si="252"/>
        <v>2508000</v>
      </c>
      <c r="F67" s="7">
        <f t="shared" si="252"/>
        <v>200</v>
      </c>
      <c r="G67" s="7">
        <f t="shared" si="252"/>
        <v>760000</v>
      </c>
      <c r="H67" s="7">
        <f t="shared" si="252"/>
        <v>110</v>
      </c>
      <c r="I67" s="7">
        <f t="shared" si="252"/>
        <v>528000</v>
      </c>
      <c r="J67" s="7">
        <f>J7+J17+J27+J37+J47+J57</f>
        <v>350</v>
      </c>
      <c r="K67" s="7">
        <f>K7+K17+K27+K37+K47+K57</f>
        <v>700000</v>
      </c>
      <c r="L67" s="7">
        <f>L7+L17+L27+L37+L47+L57</f>
        <v>4496000</v>
      </c>
      <c r="M67" s="7">
        <f t="shared" ref="M67:M74" si="253">L67/C67</f>
        <v>3166.1971830985917</v>
      </c>
      <c r="N67" s="70"/>
      <c r="O67" s="7">
        <f>O7+O17+O27+O37+O47+O57</f>
        <v>850</v>
      </c>
      <c r="P67" s="7">
        <f>P7+P17+P27+P37+P47+P57</f>
        <v>0</v>
      </c>
      <c r="Q67" s="76" t="e">
        <f>L67/P67</f>
        <v>#DIV/0!</v>
      </c>
      <c r="R67" s="45"/>
      <c r="T67" s="107">
        <v>3300</v>
      </c>
      <c r="U67" s="107">
        <v>3800</v>
      </c>
      <c r="V67" s="107">
        <v>4800</v>
      </c>
      <c r="W67" s="107">
        <v>2000</v>
      </c>
      <c r="X67" s="107"/>
      <c r="Y67" s="75" t="s">
        <v>5</v>
      </c>
      <c r="Z67" s="58"/>
      <c r="AA67" s="7">
        <f t="shared" ref="AA67:AH70" si="254">AA7+AA17+AA27+AA37+AA47+AA57</f>
        <v>1420</v>
      </c>
      <c r="AB67" s="7">
        <f t="shared" si="254"/>
        <v>760</v>
      </c>
      <c r="AC67" s="7">
        <f t="shared" si="254"/>
        <v>1292000</v>
      </c>
      <c r="AD67" s="7">
        <f t="shared" si="254"/>
        <v>200</v>
      </c>
      <c r="AE67" s="7">
        <f t="shared" si="254"/>
        <v>440000</v>
      </c>
      <c r="AF67" s="7">
        <f t="shared" si="254"/>
        <v>110</v>
      </c>
      <c r="AG67" s="7">
        <f t="shared" si="254"/>
        <v>242000</v>
      </c>
      <c r="AH67" s="7">
        <f>AH7+AH17+AH27+AH37+AH47+AH57</f>
        <v>350</v>
      </c>
      <c r="AI67" s="7">
        <f>AI7+AI17+AI27+AI37+AI47+AI57</f>
        <v>490000</v>
      </c>
      <c r="AJ67" s="7">
        <f>AJ7+AJ17+AJ27+AJ37+AJ47+AJ57</f>
        <v>2464000</v>
      </c>
      <c r="AK67" s="7">
        <f t="shared" ref="AK67:AK74" si="255">AJ67/AA67</f>
        <v>1735.2112676056338</v>
      </c>
      <c r="AL67" s="70" t="s">
        <v>75</v>
      </c>
      <c r="AM67" s="7">
        <f>AM7+AM17+AM27+AM37+AM47+AM57</f>
        <v>850</v>
      </c>
      <c r="AN67" s="7">
        <f>AN7+AN17+AN27+AN37+AN47+AN57</f>
        <v>0</v>
      </c>
      <c r="AO67" s="76" t="e">
        <f>(AJ67+BH67)/AN67</f>
        <v>#DIV/0!</v>
      </c>
      <c r="AP67" s="10"/>
      <c r="AR67" s="107">
        <v>1700</v>
      </c>
      <c r="AS67" s="107">
        <v>2200</v>
      </c>
      <c r="AT67" s="107">
        <v>2200</v>
      </c>
      <c r="AU67" s="107">
        <v>1400</v>
      </c>
      <c r="AV67" s="107"/>
      <c r="AW67" s="75" t="s">
        <v>5</v>
      </c>
      <c r="AX67" s="58"/>
      <c r="AY67" s="7">
        <f>AY7+AY17+AY27+AY37+AY47+AY57</f>
        <v>1420</v>
      </c>
      <c r="AZ67" s="54"/>
      <c r="BA67" s="7">
        <f t="shared" ref="BA67:BA73" si="256">AZ67*BR67</f>
        <v>0</v>
      </c>
      <c r="BB67" s="54"/>
      <c r="BC67" s="7">
        <f t="shared" ref="BC67:BC73" si="257">BB67*BS67</f>
        <v>0</v>
      </c>
      <c r="BD67" s="54"/>
      <c r="BE67" s="6">
        <f t="shared" ref="BE67:BE73" si="258">BD67*BT67</f>
        <v>0</v>
      </c>
      <c r="BF67" s="54"/>
      <c r="BG67" s="6">
        <f t="shared" ref="BG67:BG73" si="259">BF67*BU67</f>
        <v>0</v>
      </c>
      <c r="BH67" s="7">
        <f>BH7+BH17+BH27+BH37+BH47+BH57</f>
        <v>4496000</v>
      </c>
      <c r="BI67" s="6">
        <f>BH67/AY67</f>
        <v>3166.1971830985917</v>
      </c>
      <c r="BJ67" s="7">
        <f>BJ7+BJ17+BJ27+BJ37+BJ47+BJ57</f>
        <v>2464000</v>
      </c>
      <c r="BK67" s="7">
        <f>AK67</f>
        <v>1735.2112676056338</v>
      </c>
      <c r="BL67" s="119">
        <f t="shared" ref="BL67:BM70" si="260">BL7+BL17+BL27+BL37+BL47+BL57</f>
        <v>6960000</v>
      </c>
      <c r="BM67" s="7" t="e">
        <f t="shared" si="260"/>
        <v>#DIV/0!</v>
      </c>
      <c r="BN67" s="90"/>
      <c r="BO67" s="76" t="e">
        <f>Q67+AO67</f>
        <v>#DIV/0!</v>
      </c>
      <c r="BP67" s="10"/>
      <c r="BR67" s="55"/>
      <c r="BS67" s="55"/>
      <c r="BT67" s="55"/>
      <c r="BU67" s="55"/>
      <c r="BV67" s="177" t="s">
        <v>5</v>
      </c>
      <c r="BW67" s="187"/>
      <c r="BX67" s="179">
        <f t="shared" ref="BX67:BY70" si="261">BX7+BX17+BX27+BX37+BX47+BX57</f>
        <v>2294</v>
      </c>
      <c r="BY67" s="179">
        <f t="shared" si="261"/>
        <v>6281600</v>
      </c>
      <c r="BZ67" s="178">
        <f t="shared" ref="BZ67:BZ74" si="262">BY67/BX67</f>
        <v>2738.2737576285963</v>
      </c>
      <c r="CA67" s="179">
        <f>CA7+CA17+CA27+CA37+CA47+CA57</f>
        <v>3468450</v>
      </c>
      <c r="CB67" s="179">
        <f>CA67/BX67</f>
        <v>1511.9659982563207</v>
      </c>
      <c r="CC67" s="179">
        <f>CC7+CC17+CC27+CC37+CC47+CC57</f>
        <v>72600</v>
      </c>
      <c r="CD67" s="179"/>
      <c r="CE67" s="119">
        <f>CE7+CE17+CE27+CE37+CE47+CE57</f>
        <v>9822650</v>
      </c>
      <c r="CF67" s="179" t="e">
        <f t="shared" ref="CE67:CF70" si="263">CF7+CF17+CF27+CF37+CF47+CF57</f>
        <v>#DIV/0!</v>
      </c>
      <c r="CG67" s="179">
        <f>CG7+CG17+CG27+CG37+CG47+CG57</f>
        <v>833.5</v>
      </c>
      <c r="CH67" s="206">
        <f>CE67/CG67</f>
        <v>11784.823035392921</v>
      </c>
      <c r="CJ67" s="328">
        <f>CJ7+CJ17+CJ27+CJ37+CJ47+CJ57</f>
        <v>105.6</v>
      </c>
      <c r="CK67" s="328">
        <f>CK7+CK17+CK27+CK37+CK47+CK57</f>
        <v>140.5</v>
      </c>
      <c r="CL67" s="359">
        <f>CL7+CL17+CL37+CL47+CL27+CL57</f>
        <v>20</v>
      </c>
      <c r="CM67" s="359">
        <f>CM7+CM17+CM37+CM47+CM27+CM57</f>
        <v>19</v>
      </c>
      <c r="CN67" s="359">
        <f>CN7+CN17+CN37+CN47+CN27+CN57</f>
        <v>20</v>
      </c>
      <c r="CO67" s="360">
        <f>SUM(CL67:CN67)/3</f>
        <v>19.666666666666668</v>
      </c>
    </row>
    <row r="68" spans="1:94" ht="23" customHeight="1">
      <c r="A68" s="77" t="s">
        <v>6</v>
      </c>
      <c r="B68" s="58"/>
      <c r="C68" s="7">
        <f t="shared" si="252"/>
        <v>900</v>
      </c>
      <c r="D68" s="7">
        <f t="shared" si="252"/>
        <v>500</v>
      </c>
      <c r="E68" s="7">
        <f t="shared" si="252"/>
        <v>1650000</v>
      </c>
      <c r="F68" s="7">
        <f t="shared" si="252"/>
        <v>100</v>
      </c>
      <c r="G68" s="7">
        <f t="shared" si="252"/>
        <v>380000</v>
      </c>
      <c r="H68" s="7">
        <f>H8+H18+H28+H38+H48+H58</f>
        <v>100</v>
      </c>
      <c r="I68" s="7">
        <f t="shared" si="252"/>
        <v>480000</v>
      </c>
      <c r="J68" s="7">
        <f t="shared" si="252"/>
        <v>200</v>
      </c>
      <c r="K68" s="7">
        <f t="shared" ref="K68:L70" si="264">K8+K18+K28+K38+K48+K58</f>
        <v>400000</v>
      </c>
      <c r="L68" s="7">
        <f t="shared" si="264"/>
        <v>2910000</v>
      </c>
      <c r="M68" s="7">
        <f t="shared" si="253"/>
        <v>3233.3333333333335</v>
      </c>
      <c r="N68" s="70"/>
      <c r="O68" s="7">
        <f t="shared" ref="O68:P70" si="265">O8+O18+O28+O38+O48+O58</f>
        <v>750</v>
      </c>
      <c r="P68" s="7">
        <f t="shared" si="265"/>
        <v>0</v>
      </c>
      <c r="Q68" s="76" t="e">
        <f t="shared" ref="Q68:Q74" si="266">L68/P68</f>
        <v>#DIV/0!</v>
      </c>
      <c r="R68" s="45"/>
      <c r="T68" s="107">
        <v>3300</v>
      </c>
      <c r="U68" s="107">
        <v>3800</v>
      </c>
      <c r="V68" s="107">
        <v>4800</v>
      </c>
      <c r="W68" s="107">
        <v>2000</v>
      </c>
      <c r="X68" s="107"/>
      <c r="Y68" s="77" t="s">
        <v>6</v>
      </c>
      <c r="Z68" s="58"/>
      <c r="AA68" s="7">
        <f t="shared" si="254"/>
        <v>900</v>
      </c>
      <c r="AB68" s="7">
        <f t="shared" si="254"/>
        <v>500</v>
      </c>
      <c r="AC68" s="7">
        <f t="shared" si="254"/>
        <v>850000</v>
      </c>
      <c r="AD68" s="7">
        <f t="shared" si="254"/>
        <v>100</v>
      </c>
      <c r="AE68" s="7">
        <f t="shared" si="254"/>
        <v>220000</v>
      </c>
      <c r="AF68" s="7">
        <f>AF8+AF18+AF28+AF38+AF48+AF58</f>
        <v>100</v>
      </c>
      <c r="AG68" s="7">
        <f t="shared" si="254"/>
        <v>220000</v>
      </c>
      <c r="AH68" s="7">
        <f t="shared" si="254"/>
        <v>200</v>
      </c>
      <c r="AI68" s="7">
        <f t="shared" ref="AI68:AJ70" si="267">AI8+AI18+AI28+AI38+AI48+AI58</f>
        <v>280000</v>
      </c>
      <c r="AJ68" s="7">
        <f t="shared" si="267"/>
        <v>1570000</v>
      </c>
      <c r="AK68" s="7">
        <f t="shared" si="255"/>
        <v>1744.4444444444443</v>
      </c>
      <c r="AL68" s="70" t="s">
        <v>75</v>
      </c>
      <c r="AM68" s="7">
        <f t="shared" ref="AM68:AN70" si="268">AM8+AM18+AM28+AM38+AM48+AM58</f>
        <v>750</v>
      </c>
      <c r="AN68" s="7">
        <f t="shared" si="268"/>
        <v>0</v>
      </c>
      <c r="AO68" s="76" t="e">
        <f t="shared" ref="AO68:AO73" si="269">(AJ68+BH68)/AN68</f>
        <v>#DIV/0!</v>
      </c>
      <c r="AP68" s="10"/>
      <c r="AR68" s="107">
        <v>1700</v>
      </c>
      <c r="AS68" s="107">
        <v>2200</v>
      </c>
      <c r="AT68" s="107">
        <v>2200</v>
      </c>
      <c r="AU68" s="107">
        <v>1400</v>
      </c>
      <c r="AV68" s="107"/>
      <c r="AW68" s="77" t="s">
        <v>6</v>
      </c>
      <c r="AX68" s="58"/>
      <c r="AY68" s="7">
        <f>AY8+AY18+AY28+AY38+AY48+AY58</f>
        <v>900</v>
      </c>
      <c r="AZ68" s="54">
        <v>22</v>
      </c>
      <c r="BA68" s="7">
        <f t="shared" si="256"/>
        <v>0</v>
      </c>
      <c r="BB68" s="54">
        <v>10</v>
      </c>
      <c r="BC68" s="7">
        <f t="shared" si="257"/>
        <v>0</v>
      </c>
      <c r="BD68" s="54">
        <v>6</v>
      </c>
      <c r="BE68" s="6">
        <f t="shared" si="258"/>
        <v>0</v>
      </c>
      <c r="BF68" s="54"/>
      <c r="BG68" s="6">
        <f t="shared" si="259"/>
        <v>0</v>
      </c>
      <c r="BH68" s="7">
        <f>BH8+BH18+BH28+BH38+BH48+BH58</f>
        <v>2910000</v>
      </c>
      <c r="BI68" s="6">
        <f t="shared" ref="BI68:BI73" si="270">BH68/AY68</f>
        <v>3233.3333333333335</v>
      </c>
      <c r="BJ68" s="7">
        <f>BJ8+BJ18+BJ28+BJ38+BJ48+BJ58</f>
        <v>1570000</v>
      </c>
      <c r="BK68" s="7">
        <f t="shared" ref="BK68:BK74" si="271">AK68</f>
        <v>1744.4444444444443</v>
      </c>
      <c r="BL68" s="119">
        <f t="shared" si="260"/>
        <v>4480000</v>
      </c>
      <c r="BM68" s="7" t="e">
        <f t="shared" si="260"/>
        <v>#DIV/0!</v>
      </c>
      <c r="BN68" s="90"/>
      <c r="BO68" s="76" t="e">
        <f t="shared" ref="BO68:BO74" si="272">Q68+AO68</f>
        <v>#DIV/0!</v>
      </c>
      <c r="BP68" s="10"/>
      <c r="BR68" s="55"/>
      <c r="BS68" s="55"/>
      <c r="BT68" s="55"/>
      <c r="BU68" s="55"/>
      <c r="BV68" s="173" t="s">
        <v>6</v>
      </c>
      <c r="BW68" s="187"/>
      <c r="BX68" s="179">
        <f t="shared" si="261"/>
        <v>1360</v>
      </c>
      <c r="BY68" s="179">
        <f t="shared" si="261"/>
        <v>3589600</v>
      </c>
      <c r="BZ68" s="178">
        <f t="shared" si="262"/>
        <v>2639.4117647058824</v>
      </c>
      <c r="CA68" s="179">
        <f>CA8+CA18+CA28+CA38+CA48+CA58</f>
        <v>2030300</v>
      </c>
      <c r="CB68" s="179">
        <f t="shared" ref="CB68:CB73" si="273">CA68/BX68</f>
        <v>1492.8676470588234</v>
      </c>
      <c r="CC68" s="179">
        <f>CC8+CC18+CC28+CC38+CC48+CC58</f>
        <v>58850</v>
      </c>
      <c r="CD68" s="179"/>
      <c r="CE68" s="119">
        <f t="shared" si="263"/>
        <v>5678750</v>
      </c>
      <c r="CF68" s="179" t="e">
        <f t="shared" si="263"/>
        <v>#DIV/0!</v>
      </c>
      <c r="CG68" s="179">
        <f>CG8+CG18+CG28+CG38+CG48+CG58</f>
        <v>644.5</v>
      </c>
      <c r="CH68" s="206">
        <f t="shared" ref="CH68:CH73" si="274">CE68/CG68</f>
        <v>8811.0938712179977</v>
      </c>
      <c r="CJ68" s="328">
        <f t="shared" ref="CJ68:CK72" si="275">CJ8+CJ18+CJ28+CJ38+CJ48+CJ58</f>
        <v>108.8</v>
      </c>
      <c r="CK68" s="328">
        <f t="shared" si="275"/>
        <v>135.69999999999999</v>
      </c>
      <c r="CL68" s="359">
        <f t="shared" ref="CL68:CN73" si="276">CL8+CL18+CL38+CL48+CL28+CL58</f>
        <v>14</v>
      </c>
      <c r="CM68" s="359">
        <f t="shared" si="276"/>
        <v>14</v>
      </c>
      <c r="CN68" s="359">
        <f t="shared" si="276"/>
        <v>14</v>
      </c>
      <c r="CO68" s="360">
        <f t="shared" ref="CO68:CO73" si="277">SUM(CL68:CN68)/3</f>
        <v>14</v>
      </c>
    </row>
    <row r="69" spans="1:94" ht="23" customHeight="1">
      <c r="A69" s="77" t="s">
        <v>7</v>
      </c>
      <c r="B69" s="58"/>
      <c r="C69" s="7">
        <f t="shared" si="252"/>
        <v>720</v>
      </c>
      <c r="D69" s="7">
        <f t="shared" si="252"/>
        <v>400</v>
      </c>
      <c r="E69" s="7">
        <f t="shared" si="252"/>
        <v>1320000</v>
      </c>
      <c r="F69" s="7">
        <f t="shared" si="252"/>
        <v>80</v>
      </c>
      <c r="G69" s="7">
        <f t="shared" si="252"/>
        <v>304000</v>
      </c>
      <c r="H69" s="7">
        <f t="shared" si="252"/>
        <v>80</v>
      </c>
      <c r="I69" s="7">
        <f t="shared" si="252"/>
        <v>384000</v>
      </c>
      <c r="J69" s="7">
        <f t="shared" si="252"/>
        <v>160</v>
      </c>
      <c r="K69" s="7">
        <f t="shared" si="264"/>
        <v>320000</v>
      </c>
      <c r="L69" s="7">
        <f t="shared" si="264"/>
        <v>2328000</v>
      </c>
      <c r="M69" s="7">
        <f t="shared" si="253"/>
        <v>3233.3333333333335</v>
      </c>
      <c r="N69" s="70"/>
      <c r="O69" s="7">
        <f t="shared" si="265"/>
        <v>600</v>
      </c>
      <c r="P69" s="7">
        <f t="shared" si="265"/>
        <v>0</v>
      </c>
      <c r="Q69" s="76" t="e">
        <f t="shared" si="266"/>
        <v>#DIV/0!</v>
      </c>
      <c r="R69" s="45"/>
      <c r="T69" s="107">
        <v>3300</v>
      </c>
      <c r="U69" s="107">
        <v>3800</v>
      </c>
      <c r="V69" s="107">
        <v>4800</v>
      </c>
      <c r="W69" s="107">
        <v>2000</v>
      </c>
      <c r="X69" s="107"/>
      <c r="Y69" s="77" t="s">
        <v>7</v>
      </c>
      <c r="Z69" s="58"/>
      <c r="AA69" s="7">
        <f t="shared" si="254"/>
        <v>720</v>
      </c>
      <c r="AB69" s="7">
        <f t="shared" si="254"/>
        <v>400</v>
      </c>
      <c r="AC69" s="7">
        <f t="shared" si="254"/>
        <v>680000</v>
      </c>
      <c r="AD69" s="7">
        <f t="shared" si="254"/>
        <v>80</v>
      </c>
      <c r="AE69" s="7">
        <f t="shared" si="254"/>
        <v>176000</v>
      </c>
      <c r="AF69" s="7">
        <f t="shared" si="254"/>
        <v>80</v>
      </c>
      <c r="AG69" s="7">
        <f t="shared" si="254"/>
        <v>176000</v>
      </c>
      <c r="AH69" s="7">
        <f t="shared" si="254"/>
        <v>160</v>
      </c>
      <c r="AI69" s="7">
        <f t="shared" si="267"/>
        <v>224000</v>
      </c>
      <c r="AJ69" s="7">
        <f t="shared" si="267"/>
        <v>1256000</v>
      </c>
      <c r="AK69" s="7">
        <f t="shared" si="255"/>
        <v>1744.4444444444443</v>
      </c>
      <c r="AL69" s="70" t="s">
        <v>75</v>
      </c>
      <c r="AM69" s="7">
        <f t="shared" si="268"/>
        <v>600</v>
      </c>
      <c r="AN69" s="7">
        <f t="shared" si="268"/>
        <v>0</v>
      </c>
      <c r="AO69" s="76" t="e">
        <f t="shared" si="269"/>
        <v>#DIV/0!</v>
      </c>
      <c r="AP69" s="10"/>
      <c r="AR69" s="107">
        <v>1700</v>
      </c>
      <c r="AS69" s="107">
        <v>2200</v>
      </c>
      <c r="AT69" s="107">
        <v>2200</v>
      </c>
      <c r="AU69" s="107">
        <v>1400</v>
      </c>
      <c r="AV69" s="107"/>
      <c r="AW69" s="77" t="s">
        <v>7</v>
      </c>
      <c r="AX69" s="58"/>
      <c r="AY69" s="7">
        <f>AY9+AY19+AY29+AY39+AY49+AY59</f>
        <v>720</v>
      </c>
      <c r="AZ69" s="54">
        <v>22</v>
      </c>
      <c r="BA69" s="7">
        <f t="shared" si="256"/>
        <v>0</v>
      </c>
      <c r="BB69" s="54">
        <v>10</v>
      </c>
      <c r="BC69" s="7">
        <f t="shared" si="257"/>
        <v>0</v>
      </c>
      <c r="BD69" s="54">
        <v>6</v>
      </c>
      <c r="BE69" s="6">
        <f t="shared" si="258"/>
        <v>0</v>
      </c>
      <c r="BF69" s="54"/>
      <c r="BG69" s="6">
        <f t="shared" si="259"/>
        <v>0</v>
      </c>
      <c r="BH69" s="7">
        <f>BH9+BH19+BH29+BH39+BH49+BH59</f>
        <v>2328000</v>
      </c>
      <c r="BI69" s="6">
        <f t="shared" si="270"/>
        <v>3233.3333333333335</v>
      </c>
      <c r="BJ69" s="7">
        <f>BJ9+BJ19+BJ29+BJ39+BJ49+BJ59</f>
        <v>1256000</v>
      </c>
      <c r="BK69" s="7">
        <f t="shared" si="271"/>
        <v>1744.4444444444443</v>
      </c>
      <c r="BL69" s="119">
        <f t="shared" si="260"/>
        <v>3584000</v>
      </c>
      <c r="BM69" s="7" t="e">
        <f t="shared" si="260"/>
        <v>#DIV/0!</v>
      </c>
      <c r="BN69" s="90"/>
      <c r="BO69" s="76" t="e">
        <f t="shared" si="272"/>
        <v>#DIV/0!</v>
      </c>
      <c r="BP69" s="10"/>
      <c r="BR69" s="55"/>
      <c r="BS69" s="55"/>
      <c r="BT69" s="55"/>
      <c r="BU69" s="55"/>
      <c r="BV69" s="173" t="s">
        <v>7</v>
      </c>
      <c r="BW69" s="187"/>
      <c r="BX69" s="179">
        <f t="shared" si="261"/>
        <v>977</v>
      </c>
      <c r="BY69" s="179">
        <f t="shared" si="261"/>
        <v>2756050</v>
      </c>
      <c r="BZ69" s="178">
        <f t="shared" si="262"/>
        <v>2820.9314227226205</v>
      </c>
      <c r="CA69" s="179">
        <f>CA9+CA19+CA29+CA39+CA49+CA59</f>
        <v>1550200</v>
      </c>
      <c r="CB69" s="179">
        <f t="shared" si="273"/>
        <v>1586.6939611054247</v>
      </c>
      <c r="CC69" s="179">
        <f>CC9+CC19+CC29+CC39+CC49+CC59</f>
        <v>36850</v>
      </c>
      <c r="CD69" s="179"/>
      <c r="CE69" s="119">
        <f t="shared" si="263"/>
        <v>4343100</v>
      </c>
      <c r="CF69" s="179" t="e">
        <f t="shared" si="263"/>
        <v>#DIV/0!</v>
      </c>
      <c r="CG69" s="179">
        <f>CG9+CG19+CG29+CG39+CG49+CG59</f>
        <v>521.5</v>
      </c>
      <c r="CH69" s="206">
        <f t="shared" si="274"/>
        <v>8328.0920421860028</v>
      </c>
      <c r="CJ69" s="328">
        <f t="shared" si="275"/>
        <v>84.5</v>
      </c>
      <c r="CK69" s="328">
        <f t="shared" si="275"/>
        <v>109.5</v>
      </c>
      <c r="CL69" s="359">
        <f t="shared" si="276"/>
        <v>12</v>
      </c>
      <c r="CM69" s="359">
        <f t="shared" si="276"/>
        <v>12</v>
      </c>
      <c r="CN69" s="359">
        <f t="shared" si="276"/>
        <v>11</v>
      </c>
      <c r="CO69" s="360">
        <f t="shared" si="277"/>
        <v>11.666666666666666</v>
      </c>
    </row>
    <row r="70" spans="1:94" ht="23" customHeight="1">
      <c r="A70" s="77" t="s">
        <v>8</v>
      </c>
      <c r="B70" s="58"/>
      <c r="C70" s="7">
        <f t="shared" si="252"/>
        <v>720</v>
      </c>
      <c r="D70" s="7">
        <f t="shared" si="252"/>
        <v>400</v>
      </c>
      <c r="E70" s="7">
        <f t="shared" si="252"/>
        <v>1320000</v>
      </c>
      <c r="F70" s="7">
        <f t="shared" si="252"/>
        <v>80</v>
      </c>
      <c r="G70" s="7">
        <f t="shared" si="252"/>
        <v>304000</v>
      </c>
      <c r="H70" s="7">
        <f t="shared" si="252"/>
        <v>80</v>
      </c>
      <c r="I70" s="7">
        <f t="shared" si="252"/>
        <v>384000</v>
      </c>
      <c r="J70" s="7">
        <f t="shared" si="252"/>
        <v>160</v>
      </c>
      <c r="K70" s="7">
        <f t="shared" si="264"/>
        <v>320000</v>
      </c>
      <c r="L70" s="7">
        <f t="shared" si="264"/>
        <v>2328000</v>
      </c>
      <c r="M70" s="7">
        <f t="shared" si="253"/>
        <v>3233.3333333333335</v>
      </c>
      <c r="N70" s="70"/>
      <c r="O70" s="7">
        <f t="shared" si="265"/>
        <v>600</v>
      </c>
      <c r="P70" s="7">
        <f t="shared" si="265"/>
        <v>0</v>
      </c>
      <c r="Q70" s="76" t="e">
        <f t="shared" si="266"/>
        <v>#DIV/0!</v>
      </c>
      <c r="R70" s="45"/>
      <c r="T70" s="107">
        <v>3300</v>
      </c>
      <c r="U70" s="107">
        <v>3800</v>
      </c>
      <c r="V70" s="107">
        <v>4800</v>
      </c>
      <c r="W70" s="107">
        <v>2000</v>
      </c>
      <c r="X70" s="107"/>
      <c r="Y70" s="77" t="s">
        <v>8</v>
      </c>
      <c r="Z70" s="58"/>
      <c r="AA70" s="7">
        <f t="shared" si="254"/>
        <v>720</v>
      </c>
      <c r="AB70" s="7">
        <f t="shared" si="254"/>
        <v>400</v>
      </c>
      <c r="AC70" s="7">
        <f t="shared" si="254"/>
        <v>680000</v>
      </c>
      <c r="AD70" s="7">
        <f t="shared" si="254"/>
        <v>80</v>
      </c>
      <c r="AE70" s="7">
        <f t="shared" si="254"/>
        <v>176000</v>
      </c>
      <c r="AF70" s="7">
        <f t="shared" si="254"/>
        <v>80</v>
      </c>
      <c r="AG70" s="7">
        <f t="shared" si="254"/>
        <v>176000</v>
      </c>
      <c r="AH70" s="7">
        <f t="shared" si="254"/>
        <v>160</v>
      </c>
      <c r="AI70" s="7">
        <f t="shared" si="267"/>
        <v>224000</v>
      </c>
      <c r="AJ70" s="7">
        <f t="shared" si="267"/>
        <v>1256000</v>
      </c>
      <c r="AK70" s="7">
        <f t="shared" si="255"/>
        <v>1744.4444444444443</v>
      </c>
      <c r="AL70" s="70" t="s">
        <v>75</v>
      </c>
      <c r="AM70" s="7">
        <f t="shared" si="268"/>
        <v>600</v>
      </c>
      <c r="AN70" s="7">
        <f t="shared" si="268"/>
        <v>0</v>
      </c>
      <c r="AO70" s="76" t="e">
        <f t="shared" si="269"/>
        <v>#DIV/0!</v>
      </c>
      <c r="AP70" s="10"/>
      <c r="AR70" s="107">
        <v>1700</v>
      </c>
      <c r="AS70" s="107">
        <v>2200</v>
      </c>
      <c r="AT70" s="107">
        <v>2200</v>
      </c>
      <c r="AU70" s="107">
        <v>1400</v>
      </c>
      <c r="AV70" s="107"/>
      <c r="AW70" s="77" t="s">
        <v>8</v>
      </c>
      <c r="AX70" s="58"/>
      <c r="AY70" s="7">
        <f>AY10+AY20+AY30+AY40+AY50+AY60</f>
        <v>720</v>
      </c>
      <c r="AZ70" s="54">
        <v>10</v>
      </c>
      <c r="BA70" s="7">
        <f t="shared" si="256"/>
        <v>0</v>
      </c>
      <c r="BB70" s="54">
        <v>24</v>
      </c>
      <c r="BC70" s="7">
        <f t="shared" si="257"/>
        <v>0</v>
      </c>
      <c r="BD70" s="54">
        <v>12</v>
      </c>
      <c r="BE70" s="6">
        <f t="shared" si="258"/>
        <v>0</v>
      </c>
      <c r="BF70" s="54"/>
      <c r="BG70" s="6">
        <f t="shared" si="259"/>
        <v>0</v>
      </c>
      <c r="BH70" s="7">
        <f>BH10+BH20+BH30+BH40+BH50+BH60</f>
        <v>2328000</v>
      </c>
      <c r="BI70" s="6">
        <f t="shared" si="270"/>
        <v>3233.3333333333335</v>
      </c>
      <c r="BJ70" s="7">
        <f>BJ10+BJ20+BJ30+BJ40+BJ50+BJ60</f>
        <v>1256000</v>
      </c>
      <c r="BK70" s="7">
        <f t="shared" si="271"/>
        <v>1744.4444444444443</v>
      </c>
      <c r="BL70" s="119">
        <f t="shared" si="260"/>
        <v>3584000</v>
      </c>
      <c r="BM70" s="7" t="e">
        <f t="shared" si="260"/>
        <v>#DIV/0!</v>
      </c>
      <c r="BN70" s="90"/>
      <c r="BO70" s="76" t="e">
        <f t="shared" si="272"/>
        <v>#DIV/0!</v>
      </c>
      <c r="BP70" s="10"/>
      <c r="BR70" s="55"/>
      <c r="BS70" s="55"/>
      <c r="BT70" s="55"/>
      <c r="BU70" s="55"/>
      <c r="BV70" s="173" t="s">
        <v>8</v>
      </c>
      <c r="BW70" s="187"/>
      <c r="BX70" s="179">
        <f t="shared" si="261"/>
        <v>1183</v>
      </c>
      <c r="BY70" s="179">
        <f t="shared" si="261"/>
        <v>3261100</v>
      </c>
      <c r="BZ70" s="178">
        <f t="shared" si="262"/>
        <v>2756.6356720202875</v>
      </c>
      <c r="CA70" s="179">
        <f>CA10+CA20+CA30+CA40+CA50+CA60</f>
        <v>1804950</v>
      </c>
      <c r="CB70" s="179">
        <f t="shared" si="273"/>
        <v>1525.7396449704142</v>
      </c>
      <c r="CC70" s="179">
        <f>CC10+CC20+CC30+CC40+CC50+CC60</f>
        <v>42350</v>
      </c>
      <c r="CD70" s="179"/>
      <c r="CE70" s="119">
        <f t="shared" si="263"/>
        <v>5108400</v>
      </c>
      <c r="CF70" s="179" t="e">
        <f t="shared" si="263"/>
        <v>#DIV/0!</v>
      </c>
      <c r="CG70" s="179">
        <f>CG10+CG20+CG30+CG40+CG50+CG60</f>
        <v>521.5</v>
      </c>
      <c r="CH70" s="206">
        <f t="shared" si="274"/>
        <v>9795.5896452540746</v>
      </c>
      <c r="CJ70" s="328">
        <f t="shared" si="275"/>
        <v>82.8</v>
      </c>
      <c r="CK70" s="328">
        <f t="shared" si="275"/>
        <v>111.2</v>
      </c>
      <c r="CL70" s="359">
        <f t="shared" si="276"/>
        <v>14</v>
      </c>
      <c r="CM70" s="359">
        <f t="shared" si="276"/>
        <v>16</v>
      </c>
      <c r="CN70" s="359">
        <f t="shared" si="276"/>
        <v>15</v>
      </c>
      <c r="CO70" s="360">
        <f t="shared" si="277"/>
        <v>15</v>
      </c>
    </row>
    <row r="71" spans="1:94" ht="23" customHeight="1">
      <c r="A71" s="77" t="s">
        <v>9</v>
      </c>
      <c r="B71" s="58"/>
      <c r="C71" s="7">
        <f t="shared" ref="C71:K71" si="278">C21+C11+C31+C41+C51+C61</f>
        <v>720</v>
      </c>
      <c r="D71" s="7">
        <f t="shared" si="278"/>
        <v>400</v>
      </c>
      <c r="E71" s="7">
        <f t="shared" si="278"/>
        <v>1320000</v>
      </c>
      <c r="F71" s="7">
        <f t="shared" si="278"/>
        <v>80</v>
      </c>
      <c r="G71" s="7">
        <f t="shared" si="278"/>
        <v>304000</v>
      </c>
      <c r="H71" s="7">
        <f t="shared" si="278"/>
        <v>80</v>
      </c>
      <c r="I71" s="7">
        <f t="shared" si="278"/>
        <v>384000</v>
      </c>
      <c r="J71" s="7">
        <f t="shared" si="278"/>
        <v>160</v>
      </c>
      <c r="K71" s="7">
        <f t="shared" si="278"/>
        <v>320000</v>
      </c>
      <c r="L71" s="7">
        <f>L21+L11+L31+L41+L51+L61</f>
        <v>2328000</v>
      </c>
      <c r="M71" s="7">
        <f t="shared" si="253"/>
        <v>3233.3333333333335</v>
      </c>
      <c r="N71" s="70"/>
      <c r="O71" s="7">
        <f>O21+O11+O31+O41+O51+O61</f>
        <v>600</v>
      </c>
      <c r="P71" s="7">
        <f>P21+P11+P31+P41+P51+P61</f>
        <v>0</v>
      </c>
      <c r="Q71" s="76" t="e">
        <f t="shared" si="266"/>
        <v>#DIV/0!</v>
      </c>
      <c r="R71" s="45"/>
      <c r="T71" s="107">
        <v>3300</v>
      </c>
      <c r="U71" s="107">
        <v>3800</v>
      </c>
      <c r="V71" s="107">
        <v>4800</v>
      </c>
      <c r="W71" s="107">
        <v>2000</v>
      </c>
      <c r="X71" s="107"/>
      <c r="Y71" s="77" t="s">
        <v>9</v>
      </c>
      <c r="Z71" s="58"/>
      <c r="AA71" s="7">
        <f t="shared" ref="AA71:AI71" si="279">AA21+AA11+AA31+AA41+AA51+AA61</f>
        <v>720</v>
      </c>
      <c r="AB71" s="7">
        <f t="shared" si="279"/>
        <v>400</v>
      </c>
      <c r="AC71" s="7">
        <f t="shared" si="279"/>
        <v>680000</v>
      </c>
      <c r="AD71" s="7">
        <f t="shared" si="279"/>
        <v>80</v>
      </c>
      <c r="AE71" s="7">
        <f t="shared" si="279"/>
        <v>176000</v>
      </c>
      <c r="AF71" s="7">
        <f t="shared" si="279"/>
        <v>80</v>
      </c>
      <c r="AG71" s="7">
        <f t="shared" si="279"/>
        <v>176000</v>
      </c>
      <c r="AH71" s="7">
        <f t="shared" si="279"/>
        <v>160</v>
      </c>
      <c r="AI71" s="7">
        <f t="shared" si="279"/>
        <v>224000</v>
      </c>
      <c r="AJ71" s="7">
        <f>AJ21+AJ11+AJ31+AJ41+AJ51+AJ61</f>
        <v>1256000</v>
      </c>
      <c r="AK71" s="7">
        <f t="shared" si="255"/>
        <v>1744.4444444444443</v>
      </c>
      <c r="AL71" s="70" t="s">
        <v>75</v>
      </c>
      <c r="AM71" s="7">
        <f>AM21+AM11+AM31+AM41+AM51+AM61</f>
        <v>600</v>
      </c>
      <c r="AN71" s="7">
        <f>AN21+AN11+AN31+AN41+AN51+AN61</f>
        <v>0</v>
      </c>
      <c r="AO71" s="76" t="e">
        <f t="shared" si="269"/>
        <v>#DIV/0!</v>
      </c>
      <c r="AP71" s="10"/>
      <c r="AR71" s="107">
        <v>1700</v>
      </c>
      <c r="AS71" s="107">
        <v>2200</v>
      </c>
      <c r="AT71" s="107">
        <v>2200</v>
      </c>
      <c r="AU71" s="107">
        <v>1400</v>
      </c>
      <c r="AV71" s="107"/>
      <c r="AW71" s="77" t="s">
        <v>9</v>
      </c>
      <c r="AX71" s="58"/>
      <c r="AY71" s="7">
        <f>AY21+AY11+AY31+AY41+AY51+AY61</f>
        <v>720</v>
      </c>
      <c r="AZ71" s="54">
        <v>10</v>
      </c>
      <c r="BA71" s="7">
        <f t="shared" si="256"/>
        <v>0</v>
      </c>
      <c r="BB71" s="54">
        <v>24</v>
      </c>
      <c r="BC71" s="7">
        <f t="shared" si="257"/>
        <v>0</v>
      </c>
      <c r="BD71" s="54">
        <v>12</v>
      </c>
      <c r="BE71" s="6">
        <f t="shared" si="258"/>
        <v>0</v>
      </c>
      <c r="BF71" s="54"/>
      <c r="BG71" s="6">
        <f t="shared" si="259"/>
        <v>0</v>
      </c>
      <c r="BH71" s="7">
        <f>BH21+BH11+BH31+BH41+BH51+BH61</f>
        <v>2328000</v>
      </c>
      <c r="BI71" s="6">
        <f t="shared" si="270"/>
        <v>3233.3333333333335</v>
      </c>
      <c r="BJ71" s="7">
        <f>BJ21+BJ11+BJ31+BJ41+BJ51+BJ61</f>
        <v>1256000</v>
      </c>
      <c r="BK71" s="7">
        <f t="shared" si="271"/>
        <v>1744.4444444444443</v>
      </c>
      <c r="BL71" s="119">
        <f>BL21+BL11+BL31+BL41+BL51+BL61</f>
        <v>3584000</v>
      </c>
      <c r="BM71" s="7" t="e">
        <f>BM21+BM11+BM31+BM41+BM51+BM61</f>
        <v>#DIV/0!</v>
      </c>
      <c r="BN71" s="90"/>
      <c r="BO71" s="76" t="e">
        <f t="shared" si="272"/>
        <v>#DIV/0!</v>
      </c>
      <c r="BP71" s="10"/>
      <c r="BR71" s="55"/>
      <c r="BS71" s="55"/>
      <c r="BT71" s="55"/>
      <c r="BU71" s="55"/>
      <c r="BV71" s="173" t="s">
        <v>9</v>
      </c>
      <c r="BW71" s="187"/>
      <c r="BX71" s="179">
        <f>BX21+BX11+BX31+BX41+BX51+BX61</f>
        <v>1300</v>
      </c>
      <c r="BY71" s="179">
        <f>BY21+BY11+BY31+BY41+BY51+BY61</f>
        <v>3896200</v>
      </c>
      <c r="BZ71" s="178">
        <f t="shared" si="262"/>
        <v>2997.0769230769229</v>
      </c>
      <c r="CA71" s="179">
        <f>CA21+CA11+CA31+CA41+CA51+CA61</f>
        <v>2180150</v>
      </c>
      <c r="CB71" s="179">
        <f t="shared" si="273"/>
        <v>1677.0384615384614</v>
      </c>
      <c r="CC71" s="179">
        <f>CC21+CC11+CC31+CC41+CC51+CC61</f>
        <v>37950</v>
      </c>
      <c r="CD71" s="179"/>
      <c r="CE71" s="119">
        <f>CE21+CE11+CE31+CE41+CE51+CE61</f>
        <v>6114300</v>
      </c>
      <c r="CF71" s="179" t="e">
        <f>CF21+CF11+CF31+CF41+CF51+CF61</f>
        <v>#DIV/0!</v>
      </c>
      <c r="CG71" s="179">
        <f>CG21+CG11+CG31+CG41+CG51+CG61</f>
        <v>610.5</v>
      </c>
      <c r="CH71" s="206">
        <f t="shared" si="274"/>
        <v>10015.233415233415</v>
      </c>
      <c r="CJ71" s="328">
        <f t="shared" si="275"/>
        <v>83.4</v>
      </c>
      <c r="CK71" s="328">
        <f t="shared" si="275"/>
        <v>112.69999999999999</v>
      </c>
      <c r="CL71" s="359">
        <f t="shared" si="276"/>
        <v>14</v>
      </c>
      <c r="CM71" s="359">
        <f t="shared" si="276"/>
        <v>14</v>
      </c>
      <c r="CN71" s="359">
        <f t="shared" si="276"/>
        <v>14</v>
      </c>
      <c r="CO71" s="360">
        <f t="shared" si="277"/>
        <v>14</v>
      </c>
    </row>
    <row r="72" spans="1:94" ht="23" customHeight="1">
      <c r="A72" s="77" t="s">
        <v>10</v>
      </c>
      <c r="B72" s="58"/>
      <c r="C72" s="7">
        <f t="shared" ref="C72:K73" si="280">C12+C22+C32+C42+C52+C62</f>
        <v>920</v>
      </c>
      <c r="D72" s="7">
        <f t="shared" si="280"/>
        <v>580</v>
      </c>
      <c r="E72" s="7">
        <f t="shared" si="280"/>
        <v>1914000</v>
      </c>
      <c r="F72" s="7">
        <f t="shared" si="280"/>
        <v>90</v>
      </c>
      <c r="G72" s="7">
        <f t="shared" si="280"/>
        <v>342000</v>
      </c>
      <c r="H72" s="7">
        <f t="shared" si="280"/>
        <v>90</v>
      </c>
      <c r="I72" s="7">
        <f t="shared" si="280"/>
        <v>432000</v>
      </c>
      <c r="J72" s="7">
        <f t="shared" si="280"/>
        <v>160</v>
      </c>
      <c r="K72" s="7">
        <f t="shared" si="280"/>
        <v>320000</v>
      </c>
      <c r="L72" s="7">
        <f>L12+L22+L32+L42+L52+L62</f>
        <v>3008000</v>
      </c>
      <c r="M72" s="7">
        <f t="shared" si="253"/>
        <v>3269.5652173913045</v>
      </c>
      <c r="N72" s="70"/>
      <c r="O72" s="7">
        <f>O12+O22+O32+O42+O52+O62</f>
        <v>640</v>
      </c>
      <c r="P72" s="7">
        <f>P12+P22+P32+P42+P52+P62</f>
        <v>0</v>
      </c>
      <c r="Q72" s="76" t="e">
        <f t="shared" si="266"/>
        <v>#DIV/0!</v>
      </c>
      <c r="R72" s="45"/>
      <c r="T72" s="107">
        <v>3300</v>
      </c>
      <c r="U72" s="107">
        <v>3800</v>
      </c>
      <c r="V72" s="107">
        <v>4800</v>
      </c>
      <c r="W72" s="107">
        <v>2000</v>
      </c>
      <c r="X72" s="107"/>
      <c r="Y72" s="77" t="s">
        <v>10</v>
      </c>
      <c r="Z72" s="58"/>
      <c r="AA72" s="7">
        <f t="shared" ref="AA72:AI73" si="281">AA12+AA22+AA32+AA42+AA52+AA62</f>
        <v>920</v>
      </c>
      <c r="AB72" s="7">
        <f t="shared" si="281"/>
        <v>580</v>
      </c>
      <c r="AC72" s="7">
        <f t="shared" si="281"/>
        <v>986000</v>
      </c>
      <c r="AD72" s="7">
        <f t="shared" si="281"/>
        <v>90</v>
      </c>
      <c r="AE72" s="7">
        <f t="shared" si="281"/>
        <v>198000</v>
      </c>
      <c r="AF72" s="7">
        <f t="shared" si="281"/>
        <v>90</v>
      </c>
      <c r="AG72" s="7">
        <f t="shared" si="281"/>
        <v>198000</v>
      </c>
      <c r="AH72" s="7">
        <f t="shared" si="281"/>
        <v>160</v>
      </c>
      <c r="AI72" s="7">
        <f t="shared" si="281"/>
        <v>224000</v>
      </c>
      <c r="AJ72" s="7">
        <f>AJ12+AJ22+AJ32+AJ42+AJ52+AJ62</f>
        <v>1606000</v>
      </c>
      <c r="AK72" s="7">
        <f t="shared" si="255"/>
        <v>1745.6521739130435</v>
      </c>
      <c r="AL72" s="70" t="s">
        <v>75</v>
      </c>
      <c r="AM72" s="7">
        <f>AM12+AM22+AM32+AM42+AM52+AM62</f>
        <v>640</v>
      </c>
      <c r="AN72" s="7">
        <f>AN12+AN22+AN32+AN42+AN52+AN62</f>
        <v>0</v>
      </c>
      <c r="AO72" s="76" t="e">
        <f t="shared" si="269"/>
        <v>#DIV/0!</v>
      </c>
      <c r="AP72" s="10"/>
      <c r="AR72" s="107">
        <v>1700</v>
      </c>
      <c r="AS72" s="107">
        <v>2200</v>
      </c>
      <c r="AT72" s="107">
        <v>2200</v>
      </c>
      <c r="AU72" s="107">
        <v>1400</v>
      </c>
      <c r="AV72" s="107"/>
      <c r="AW72" s="77" t="s">
        <v>10</v>
      </c>
      <c r="AX72" s="58"/>
      <c r="AY72" s="7">
        <f>AY12+AY22+AY32+AY42+AY52+AY62</f>
        <v>920</v>
      </c>
      <c r="AZ72" s="54">
        <v>10</v>
      </c>
      <c r="BA72" s="7">
        <f t="shared" si="256"/>
        <v>0</v>
      </c>
      <c r="BB72" s="54">
        <v>24</v>
      </c>
      <c r="BC72" s="7">
        <f t="shared" si="257"/>
        <v>0</v>
      </c>
      <c r="BD72" s="54">
        <v>12</v>
      </c>
      <c r="BE72" s="6">
        <f t="shared" si="258"/>
        <v>0</v>
      </c>
      <c r="BF72" s="54"/>
      <c r="BG72" s="6">
        <f t="shared" si="259"/>
        <v>0</v>
      </c>
      <c r="BH72" s="7">
        <f>BH12+BH22+BH32+BH42+BH52+BH62</f>
        <v>3008000</v>
      </c>
      <c r="BI72" s="6">
        <f t="shared" si="270"/>
        <v>3269.5652173913045</v>
      </c>
      <c r="BJ72" s="7">
        <f>BJ12+BJ22+BJ32+BJ42+BJ52+BJ62</f>
        <v>1606000</v>
      </c>
      <c r="BK72" s="7">
        <f t="shared" si="271"/>
        <v>1745.6521739130435</v>
      </c>
      <c r="BL72" s="119">
        <f>BL12+BL22+BL32+BL42+BL52+BL62</f>
        <v>4614000</v>
      </c>
      <c r="BM72" s="7" t="e">
        <f>BM12+BM22+BM32+BM42+BM52+BM62</f>
        <v>#DIV/0!</v>
      </c>
      <c r="BN72" s="90"/>
      <c r="BO72" s="76" t="e">
        <f t="shared" si="272"/>
        <v>#DIV/0!</v>
      </c>
      <c r="BP72" s="10"/>
      <c r="BR72" s="55"/>
      <c r="BS72" s="55"/>
      <c r="BT72" s="55"/>
      <c r="BU72" s="55"/>
      <c r="BV72" s="173" t="s">
        <v>10</v>
      </c>
      <c r="BW72" s="187"/>
      <c r="BX72" s="179">
        <f>BX12+BX22+BX32+BX42+BX52+BX62</f>
        <v>1684</v>
      </c>
      <c r="BY72" s="179">
        <f>BY12+BY22+BY32+BY42+BY52+BY62</f>
        <v>5029950</v>
      </c>
      <c r="BZ72" s="178">
        <f t="shared" si="262"/>
        <v>2986.9061757719714</v>
      </c>
      <c r="CA72" s="179">
        <f>CA12+CA22+CA32+CA42+CA52+CA62</f>
        <v>2824900</v>
      </c>
      <c r="CB72" s="179">
        <f t="shared" si="273"/>
        <v>1677.4940617577197</v>
      </c>
      <c r="CC72" s="179">
        <f>CC12+CC22+CC32+CC42+CC52+CC62</f>
        <v>98450</v>
      </c>
      <c r="CD72" s="179"/>
      <c r="CE72" s="119">
        <f t="shared" ref="CE72:CG73" si="282">CE12+CE22+CE32+CE42+CE52+CE62</f>
        <v>7953300</v>
      </c>
      <c r="CF72" s="179" t="e">
        <f t="shared" si="282"/>
        <v>#DIV/0!</v>
      </c>
      <c r="CG72" s="179">
        <f t="shared" si="282"/>
        <v>627.5</v>
      </c>
      <c r="CH72" s="206">
        <f t="shared" si="274"/>
        <v>12674.581673306773</v>
      </c>
      <c r="CJ72" s="328">
        <f t="shared" si="275"/>
        <v>82.9</v>
      </c>
      <c r="CK72" s="328">
        <f t="shared" si="275"/>
        <v>113.8</v>
      </c>
      <c r="CL72" s="359">
        <f t="shared" si="276"/>
        <v>14</v>
      </c>
      <c r="CM72" s="359">
        <f t="shared" si="276"/>
        <v>20</v>
      </c>
      <c r="CN72" s="359">
        <f t="shared" si="276"/>
        <v>14</v>
      </c>
      <c r="CO72" s="360">
        <f t="shared" si="277"/>
        <v>16</v>
      </c>
    </row>
    <row r="73" spans="1:94" ht="23" customHeight="1" thickBot="1">
      <c r="A73" s="78" t="s">
        <v>11</v>
      </c>
      <c r="B73" s="58"/>
      <c r="C73" s="7">
        <f t="shared" si="280"/>
        <v>1650</v>
      </c>
      <c r="D73" s="7">
        <f t="shared" si="280"/>
        <v>800</v>
      </c>
      <c r="E73" s="7">
        <f t="shared" si="280"/>
        <v>2640000</v>
      </c>
      <c r="F73" s="7">
        <f t="shared" si="280"/>
        <v>300</v>
      </c>
      <c r="G73" s="7">
        <f t="shared" si="280"/>
        <v>1140000</v>
      </c>
      <c r="H73" s="7">
        <f t="shared" si="280"/>
        <v>150</v>
      </c>
      <c r="I73" s="7">
        <f t="shared" si="280"/>
        <v>720000</v>
      </c>
      <c r="J73" s="7">
        <f t="shared" si="280"/>
        <v>400</v>
      </c>
      <c r="K73" s="7">
        <f t="shared" si="280"/>
        <v>800000</v>
      </c>
      <c r="L73" s="7">
        <f>L13+L23+L33+L43+L53+L63</f>
        <v>5300000</v>
      </c>
      <c r="M73" s="7">
        <f t="shared" si="253"/>
        <v>3212.121212121212</v>
      </c>
      <c r="N73" s="70"/>
      <c r="O73" s="7">
        <f>O13+O23+O33+O43+O53+O63</f>
        <v>900</v>
      </c>
      <c r="P73" s="7">
        <f>P13+P23+P33+P43+P53+P63</f>
        <v>0</v>
      </c>
      <c r="Q73" s="76" t="e">
        <f t="shared" si="266"/>
        <v>#DIV/0!</v>
      </c>
      <c r="R73" s="45"/>
      <c r="T73" s="107">
        <v>3300</v>
      </c>
      <c r="U73" s="107">
        <v>3800</v>
      </c>
      <c r="V73" s="107">
        <v>4800</v>
      </c>
      <c r="W73" s="107">
        <v>2000</v>
      </c>
      <c r="X73" s="107"/>
      <c r="Y73" s="78" t="s">
        <v>11</v>
      </c>
      <c r="Z73" s="58"/>
      <c r="AA73" s="7">
        <f t="shared" si="281"/>
        <v>1650</v>
      </c>
      <c r="AB73" s="7">
        <f t="shared" si="281"/>
        <v>800</v>
      </c>
      <c r="AC73" s="7">
        <f t="shared" si="281"/>
        <v>1360000</v>
      </c>
      <c r="AD73" s="7">
        <f t="shared" si="281"/>
        <v>300</v>
      </c>
      <c r="AE73" s="7">
        <f t="shared" si="281"/>
        <v>660000</v>
      </c>
      <c r="AF73" s="7">
        <f t="shared" si="281"/>
        <v>150</v>
      </c>
      <c r="AG73" s="7">
        <f t="shared" si="281"/>
        <v>330000</v>
      </c>
      <c r="AH73" s="7">
        <f t="shared" si="281"/>
        <v>400</v>
      </c>
      <c r="AI73" s="7">
        <f t="shared" si="281"/>
        <v>560000</v>
      </c>
      <c r="AJ73" s="7">
        <f>AJ13+AJ23+AJ33+AJ43+AJ53+AJ63</f>
        <v>2910000</v>
      </c>
      <c r="AK73" s="7">
        <f t="shared" si="255"/>
        <v>1763.6363636363637</v>
      </c>
      <c r="AL73" s="70" t="s">
        <v>75</v>
      </c>
      <c r="AM73" s="7">
        <f>AM13+AM23+AM33+AM43+AM53+AM63</f>
        <v>900</v>
      </c>
      <c r="AN73" s="7">
        <f>AN13+AN23+AN33+AN43+AN53+AN63</f>
        <v>0</v>
      </c>
      <c r="AO73" s="76" t="e">
        <f t="shared" si="269"/>
        <v>#DIV/0!</v>
      </c>
      <c r="AP73" s="10"/>
      <c r="AR73" s="107">
        <v>1700</v>
      </c>
      <c r="AS73" s="107">
        <v>2200</v>
      </c>
      <c r="AT73" s="107">
        <v>2200</v>
      </c>
      <c r="AU73" s="107">
        <v>1400</v>
      </c>
      <c r="AV73" s="107"/>
      <c r="AW73" s="78" t="s">
        <v>11</v>
      </c>
      <c r="AX73" s="58"/>
      <c r="AY73" s="7">
        <f>AY13+AY23+AY33+AY43+AY53+AY63</f>
        <v>1650</v>
      </c>
      <c r="AZ73" s="54">
        <v>10</v>
      </c>
      <c r="BA73" s="7">
        <f t="shared" si="256"/>
        <v>0</v>
      </c>
      <c r="BB73" s="54">
        <v>28</v>
      </c>
      <c r="BC73" s="7">
        <f t="shared" si="257"/>
        <v>0</v>
      </c>
      <c r="BD73" s="54">
        <v>12</v>
      </c>
      <c r="BE73" s="6">
        <f t="shared" si="258"/>
        <v>0</v>
      </c>
      <c r="BF73" s="54"/>
      <c r="BG73" s="6">
        <f t="shared" si="259"/>
        <v>0</v>
      </c>
      <c r="BH73" s="7">
        <f>BH13+BH23+BH33+BH43+BH53+BH63</f>
        <v>5300000</v>
      </c>
      <c r="BI73" s="6">
        <f t="shared" si="270"/>
        <v>3212.121212121212</v>
      </c>
      <c r="BJ73" s="7">
        <f>BJ13+BJ23+BJ33+BJ43+BJ53+BJ63</f>
        <v>2910000</v>
      </c>
      <c r="BK73" s="7">
        <f t="shared" si="271"/>
        <v>1763.6363636363637</v>
      </c>
      <c r="BL73" s="119">
        <f>BL13+BL23+BL33+BL43+BL53+BL63</f>
        <v>8210000</v>
      </c>
      <c r="BM73" s="7" t="e">
        <f>BM13+BM23+BM33+BM43+BM53+BM63</f>
        <v>#DIV/0!</v>
      </c>
      <c r="BN73" s="90"/>
      <c r="BO73" s="76" t="e">
        <f t="shared" si="272"/>
        <v>#DIV/0!</v>
      </c>
      <c r="BP73" s="10"/>
      <c r="BR73" s="55"/>
      <c r="BS73" s="55"/>
      <c r="BT73" s="55"/>
      <c r="BU73" s="55"/>
      <c r="BV73" s="183" t="s">
        <v>11</v>
      </c>
      <c r="BW73" s="187"/>
      <c r="BX73" s="179">
        <f>BX13+BX23+BX33+BX43+BX53+BX63</f>
        <v>2238</v>
      </c>
      <c r="BY73" s="179">
        <f>BY13+BY23+BY33+BY43+BY53+BY63</f>
        <v>6642500</v>
      </c>
      <c r="BZ73" s="178">
        <f t="shared" si="262"/>
        <v>2968.0518319928506</v>
      </c>
      <c r="CA73" s="179">
        <f>CA13+CA23+CA33+CA43+CA53+CA63</f>
        <v>3569050</v>
      </c>
      <c r="CB73" s="179">
        <f t="shared" si="273"/>
        <v>1594.7497765862377</v>
      </c>
      <c r="CC73" s="179">
        <f>CC13+CC23+CC33+CC43+CC53+CC63</f>
        <v>110550</v>
      </c>
      <c r="CD73" s="179"/>
      <c r="CE73" s="119">
        <f t="shared" si="282"/>
        <v>10322100</v>
      </c>
      <c r="CF73" s="179" t="e">
        <f t="shared" si="282"/>
        <v>#DIV/0!</v>
      </c>
      <c r="CG73" s="179">
        <f>CG13+CG23+CG33+CG43+CG53+CG63</f>
        <v>819.5</v>
      </c>
      <c r="CH73" s="206">
        <f t="shared" si="274"/>
        <v>12595.607077486273</v>
      </c>
      <c r="CI73" s="1">
        <f>CI14+CI24+CI34+CI44+CI54+CI64</f>
        <v>31</v>
      </c>
      <c r="CJ73" s="329">
        <f>CJ13+CJ23+CJ33+CJ43+CJ53+CJ63</f>
        <v>101.69999999999999</v>
      </c>
      <c r="CK73" s="329">
        <f>CK13+CK23+CK33+CK43+CK53+CK63</f>
        <v>137.80000000000001</v>
      </c>
      <c r="CL73" s="359">
        <f t="shared" si="276"/>
        <v>16</v>
      </c>
      <c r="CM73" s="359">
        <f t="shared" si="276"/>
        <v>18</v>
      </c>
      <c r="CN73" s="359">
        <f t="shared" si="276"/>
        <v>18</v>
      </c>
      <c r="CO73" s="361">
        <f t="shared" si="277"/>
        <v>17.333333333333332</v>
      </c>
    </row>
    <row r="74" spans="1:94" s="42" customFormat="1" ht="47" customHeight="1" thickTop="1" thickBot="1">
      <c r="A74" s="79" t="s">
        <v>3</v>
      </c>
      <c r="B74" s="80">
        <f>SUM(B67:B73)</f>
        <v>0</v>
      </c>
      <c r="C74" s="81">
        <f>SUM(C67:C73)</f>
        <v>7050</v>
      </c>
      <c r="D74" s="82">
        <f t="shared" ref="D74:K74" si="283">SUM(D67:D73)</f>
        <v>3840</v>
      </c>
      <c r="E74" s="82">
        <f t="shared" si="283"/>
        <v>12672000</v>
      </c>
      <c r="F74" s="82">
        <f t="shared" si="283"/>
        <v>930</v>
      </c>
      <c r="G74" s="82">
        <f t="shared" si="283"/>
        <v>3534000</v>
      </c>
      <c r="H74" s="82">
        <f t="shared" si="283"/>
        <v>690</v>
      </c>
      <c r="I74" s="82">
        <f t="shared" si="283"/>
        <v>3312000</v>
      </c>
      <c r="J74" s="82">
        <f t="shared" si="283"/>
        <v>1590</v>
      </c>
      <c r="K74" s="82">
        <f t="shared" si="283"/>
        <v>3180000</v>
      </c>
      <c r="L74" s="87">
        <f>SUM(L67:L73)</f>
        <v>22698000</v>
      </c>
      <c r="M74" s="82">
        <f t="shared" si="253"/>
        <v>3219.5744680851062</v>
      </c>
      <c r="N74" s="86"/>
      <c r="O74" s="152">
        <f>SUM(O67:O73)</f>
        <v>4940</v>
      </c>
      <c r="P74" s="82">
        <f>SUM(P67:P73)</f>
        <v>0</v>
      </c>
      <c r="Q74" s="76" t="e">
        <f t="shared" si="266"/>
        <v>#DIV/0!</v>
      </c>
      <c r="R74" s="67"/>
      <c r="T74" s="109" t="s">
        <v>48</v>
      </c>
      <c r="U74" s="110">
        <f>C74/W74</f>
        <v>2350</v>
      </c>
      <c r="V74" s="111" t="s">
        <v>49</v>
      </c>
      <c r="W74" s="112">
        <f>W14+W24+W34+W44+W54+W64</f>
        <v>3</v>
      </c>
      <c r="X74" s="112"/>
      <c r="Y74" s="79" t="s">
        <v>3</v>
      </c>
      <c r="Z74" s="80">
        <f>SUM(Z67:Z73)</f>
        <v>0</v>
      </c>
      <c r="AA74" s="81">
        <f>SUM(AA67:AA73)</f>
        <v>7050</v>
      </c>
      <c r="AB74" s="82">
        <f t="shared" ref="AB74:AI74" si="284">SUM(AB67:AB73)</f>
        <v>3840</v>
      </c>
      <c r="AC74" s="82">
        <f t="shared" si="284"/>
        <v>6528000</v>
      </c>
      <c r="AD74" s="82">
        <f t="shared" si="284"/>
        <v>930</v>
      </c>
      <c r="AE74" s="82">
        <f t="shared" si="284"/>
        <v>2046000</v>
      </c>
      <c r="AF74" s="82">
        <f t="shared" si="284"/>
        <v>690</v>
      </c>
      <c r="AG74" s="82">
        <f t="shared" si="284"/>
        <v>1518000</v>
      </c>
      <c r="AH74" s="82">
        <f t="shared" si="284"/>
        <v>1590</v>
      </c>
      <c r="AI74" s="82">
        <f t="shared" si="284"/>
        <v>2226000</v>
      </c>
      <c r="AJ74" s="87">
        <f>SUM(AJ67:AJ73)</f>
        <v>12318000</v>
      </c>
      <c r="AK74" s="82">
        <f t="shared" si="255"/>
        <v>1747.2340425531916</v>
      </c>
      <c r="AL74" s="86"/>
      <c r="AM74" s="82">
        <f>SUM(AM67:AM73)</f>
        <v>4940</v>
      </c>
      <c r="AN74" s="82">
        <f>SUM(AN67:AN73)</f>
        <v>0</v>
      </c>
      <c r="AO74" s="76" t="e">
        <f>(AJ74+BH74)/AN74</f>
        <v>#DIV/0!</v>
      </c>
      <c r="AP74" s="43"/>
      <c r="AR74" s="109" t="s">
        <v>48</v>
      </c>
      <c r="AS74" s="110">
        <f>AA74/AU74</f>
        <v>2350</v>
      </c>
      <c r="AT74" s="111" t="s">
        <v>49</v>
      </c>
      <c r="AU74" s="112">
        <v>3</v>
      </c>
      <c r="AV74" s="112"/>
      <c r="AW74" s="117" t="s">
        <v>3</v>
      </c>
      <c r="AX74" s="81">
        <f>SUM(AX67:AX73)</f>
        <v>0</v>
      </c>
      <c r="AY74" s="81">
        <f>SUM(AY67:AY73)</f>
        <v>7050</v>
      </c>
      <c r="AZ74" s="81">
        <f t="shared" ref="AZ74:BG74" si="285">SUM(AZ67:AZ73)</f>
        <v>84</v>
      </c>
      <c r="BA74" s="81">
        <f t="shared" si="285"/>
        <v>0</v>
      </c>
      <c r="BB74" s="81">
        <f t="shared" si="285"/>
        <v>120</v>
      </c>
      <c r="BC74" s="81">
        <f t="shared" si="285"/>
        <v>0</v>
      </c>
      <c r="BD74" s="81">
        <f t="shared" si="285"/>
        <v>60</v>
      </c>
      <c r="BE74" s="81">
        <f t="shared" si="285"/>
        <v>0</v>
      </c>
      <c r="BF74" s="81">
        <f t="shared" si="285"/>
        <v>0</v>
      </c>
      <c r="BG74" s="81">
        <f t="shared" si="285"/>
        <v>0</v>
      </c>
      <c r="BH74" s="81">
        <f>SUM(BH67:BH73)</f>
        <v>22698000</v>
      </c>
      <c r="BI74" s="81">
        <f>BH74/AY74</f>
        <v>3219.5744680851062</v>
      </c>
      <c r="BJ74" s="81">
        <f>SUM(BJ67:BJ73)</f>
        <v>12318000</v>
      </c>
      <c r="BK74" s="81">
        <f t="shared" si="271"/>
        <v>1747.2340425531916</v>
      </c>
      <c r="BL74" s="118">
        <f>SUM(BL67:BL73)</f>
        <v>35016000</v>
      </c>
      <c r="BM74" s="81">
        <f>BL74/AY74</f>
        <v>4966.8085106382978</v>
      </c>
      <c r="BN74" s="92"/>
      <c r="BO74" s="102" t="e">
        <f t="shared" si="272"/>
        <v>#DIV/0!</v>
      </c>
      <c r="BP74" s="43"/>
      <c r="BR74" s="63" t="s">
        <v>48</v>
      </c>
      <c r="BS74" s="103">
        <f>AY74/BU74</f>
        <v>2350</v>
      </c>
      <c r="BT74" s="62" t="s">
        <v>49</v>
      </c>
      <c r="BU74" s="42">
        <f>W74</f>
        <v>3</v>
      </c>
      <c r="BV74" s="188" t="s">
        <v>3</v>
      </c>
      <c r="BW74" s="189">
        <f>SUM(BW67:BW73)</f>
        <v>0</v>
      </c>
      <c r="BX74" s="81">
        <f>SUM(BX67:BX73)</f>
        <v>11036</v>
      </c>
      <c r="BY74" s="81">
        <f>SUM(BY67:BY73)</f>
        <v>31457000</v>
      </c>
      <c r="BZ74" s="81">
        <f t="shared" si="262"/>
        <v>2850.3986951794127</v>
      </c>
      <c r="CA74" s="81">
        <f>SUM(CA67:CA73)</f>
        <v>17428000</v>
      </c>
      <c r="CB74" s="81">
        <f>CA74/BX74</f>
        <v>1579.1953606379122</v>
      </c>
      <c r="CC74" s="81">
        <f>SUM(CC67:CC73)</f>
        <v>457600</v>
      </c>
      <c r="CD74" s="81"/>
      <c r="CE74" s="81">
        <f>SUM(CE67:CE73)</f>
        <v>49342600</v>
      </c>
      <c r="CF74" s="81">
        <f>CE74/BX74</f>
        <v>4471.0583544762594</v>
      </c>
      <c r="CG74" s="207">
        <f>SUM(CG67:CG73)</f>
        <v>4578.5</v>
      </c>
      <c r="CH74" s="102">
        <f>CE74/CG74</f>
        <v>10777.023042481162</v>
      </c>
      <c r="CJ74" s="325">
        <f>SUM(CJ67:CJ73)/CI73</f>
        <v>20.958064516129035</v>
      </c>
      <c r="CK74" s="330">
        <f>SUM(CK67:CK73)/CI73</f>
        <v>27.780645161290316</v>
      </c>
      <c r="CL74" s="351">
        <f>SUM(CL67:CL73)/CI73</f>
        <v>3.3548387096774195</v>
      </c>
      <c r="CM74" s="351">
        <f>SUM(CM67:CM73)/CI73</f>
        <v>3.6451612903225805</v>
      </c>
      <c r="CN74" s="351">
        <f>SUM(CN67:CN73)/CI73</f>
        <v>3.4193548387096775</v>
      </c>
      <c r="CO74" s="353">
        <f>SUM(CL74:CN74)/3</f>
        <v>3.4731182795698925</v>
      </c>
      <c r="CP74" s="60"/>
    </row>
    <row r="75" spans="1:94" s="38" customFormat="1" ht="20.25" hidden="1" customHeigh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36"/>
      <c r="CH75" s="37"/>
      <c r="CP75" s="408"/>
    </row>
    <row r="76" spans="1:94" ht="30.5" hidden="1" customHeight="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34"/>
    </row>
    <row r="77" spans="1:94" ht="32.25" hidden="1" customHeigh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93"/>
      <c r="CH77" s="14"/>
    </row>
    <row r="78" spans="1:94" ht="32.25" hidden="1" customHeigh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94"/>
    </row>
    <row r="79" spans="1:94"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95"/>
      <c r="CH79" s="39"/>
    </row>
    <row r="80" spans="1:94"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96"/>
      <c r="CH80" s="40"/>
    </row>
    <row r="81" spans="1:94"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94"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94"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69"/>
    </row>
    <row r="84" spans="1:94" s="11" customFormat="1" ht="32.25" hidden="1" customHeight="1">
      <c r="A84" s="1478"/>
      <c r="B84" s="1479"/>
      <c r="C84" s="28">
        <f t="shared" ref="C84:P84" si="286">C74-C80</f>
        <v>7050</v>
      </c>
      <c r="D84" s="28">
        <f t="shared" si="286"/>
        <v>3840</v>
      </c>
      <c r="E84" s="28"/>
      <c r="F84" s="28"/>
      <c r="G84" s="28">
        <f t="shared" si="286"/>
        <v>3534000</v>
      </c>
      <c r="H84" s="28"/>
      <c r="I84" s="28">
        <f t="shared" si="286"/>
        <v>3312000</v>
      </c>
      <c r="J84" s="28"/>
      <c r="K84" s="29">
        <f t="shared" si="286"/>
        <v>3180000</v>
      </c>
      <c r="L84" s="29"/>
      <c r="M84" s="29"/>
      <c r="N84" s="28">
        <f t="shared" si="286"/>
        <v>0</v>
      </c>
      <c r="O84" s="28"/>
      <c r="P84" s="28">
        <f t="shared" si="286"/>
        <v>0</v>
      </c>
      <c r="Q84" s="1"/>
      <c r="R84" s="1"/>
      <c r="T84" s="113"/>
      <c r="U84" s="113"/>
      <c r="V84" s="113"/>
      <c r="W84" s="113"/>
      <c r="X84" s="113"/>
      <c r="Y84" s="1478"/>
      <c r="Z84" s="1479"/>
      <c r="AA84" s="28">
        <f>AA74-AA80</f>
        <v>7050</v>
      </c>
      <c r="AB84" s="28">
        <f>AB74-AB80</f>
        <v>3840</v>
      </c>
      <c r="AC84" s="28"/>
      <c r="AD84" s="28"/>
      <c r="AE84" s="28">
        <f>AE74-AE80</f>
        <v>2046000</v>
      </c>
      <c r="AF84" s="28"/>
      <c r="AG84" s="28">
        <f>AG74-AG80</f>
        <v>1518000</v>
      </c>
      <c r="AH84" s="28"/>
      <c r="AI84" s="29">
        <f>AI74-AI80</f>
        <v>2226000</v>
      </c>
      <c r="AJ84" s="29"/>
      <c r="AK84" s="29"/>
      <c r="AL84" s="28">
        <f>AL74-AL80</f>
        <v>0</v>
      </c>
      <c r="AM84" s="28"/>
      <c r="AN84" s="28">
        <f>AN74-AN80</f>
        <v>0</v>
      </c>
      <c r="AO84" s="1"/>
      <c r="AP84" s="1"/>
      <c r="AR84" s="113"/>
      <c r="AS84" s="113"/>
      <c r="AT84" s="113"/>
      <c r="AU84" s="113"/>
      <c r="AV84" s="113"/>
      <c r="AW84" s="1478"/>
      <c r="AX84" s="1479"/>
      <c r="AY84" s="28">
        <f>AY74-AY80</f>
        <v>7050</v>
      </c>
      <c r="AZ84" s="28">
        <f>AZ74-AZ80</f>
        <v>84</v>
      </c>
      <c r="BA84" s="28"/>
      <c r="BB84" s="28"/>
      <c r="BC84" s="28">
        <f>BC74-BC80</f>
        <v>0</v>
      </c>
      <c r="BD84" s="28"/>
      <c r="BE84" s="28">
        <f>BE74-BE80</f>
        <v>0</v>
      </c>
      <c r="BF84" s="28"/>
      <c r="BG84" s="29">
        <f>BG74-BG80</f>
        <v>0</v>
      </c>
      <c r="BH84" s="29"/>
      <c r="BI84" s="29"/>
      <c r="BJ84" s="28">
        <f>BJ74-BJ80</f>
        <v>12318000</v>
      </c>
      <c r="BK84" s="28"/>
      <c r="BL84" s="28">
        <f>BL74-BL80</f>
        <v>35016000</v>
      </c>
      <c r="BM84" s="97"/>
      <c r="BN84" s="97"/>
      <c r="BO84" s="1"/>
      <c r="BP84" s="1"/>
      <c r="BV84" s="1478"/>
      <c r="BW84" s="1479"/>
      <c r="BX84" s="28">
        <f>BX74-BX80</f>
        <v>11036</v>
      </c>
      <c r="BY84" s="29"/>
      <c r="BZ84" s="29"/>
      <c r="CA84" s="28" t="e">
        <f>CA74-CA80</f>
        <v>#REF!</v>
      </c>
      <c r="CB84" s="28"/>
      <c r="CC84" s="28"/>
      <c r="CD84" s="28"/>
      <c r="CE84" s="28" t="e">
        <f>CE74-CE80</f>
        <v>#REF!</v>
      </c>
      <c r="CF84" s="97"/>
      <c r="CG84" s="97"/>
      <c r="CH84" s="1"/>
      <c r="CP84" s="409"/>
    </row>
    <row r="85" spans="1:94" s="11" customFormat="1" ht="32.25" hidden="1" customHeight="1">
      <c r="A85" s="1478"/>
      <c r="B85" s="1479"/>
      <c r="C85" s="30" t="e">
        <f>C74/C80</f>
        <v>#DIV/0!</v>
      </c>
      <c r="D85" s="30" t="e">
        <f t="shared" ref="D85:P85" si="287">D74/D80</f>
        <v>#DIV/0!</v>
      </c>
      <c r="E85" s="30"/>
      <c r="F85" s="30"/>
      <c r="G85" s="30" t="e">
        <f t="shared" si="287"/>
        <v>#DIV/0!</v>
      </c>
      <c r="H85" s="30"/>
      <c r="I85" s="30" t="e">
        <f t="shared" si="287"/>
        <v>#DIV/0!</v>
      </c>
      <c r="J85" s="30"/>
      <c r="K85" s="30" t="e">
        <f t="shared" si="287"/>
        <v>#DIV/0!</v>
      </c>
      <c r="L85" s="30"/>
      <c r="M85" s="30"/>
      <c r="N85" s="30" t="e">
        <f t="shared" si="287"/>
        <v>#DIV/0!</v>
      </c>
      <c r="O85" s="30"/>
      <c r="P85" s="30" t="e">
        <f t="shared" si="287"/>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98"/>
      <c r="CH85" s="1"/>
      <c r="CP85" s="409"/>
    </row>
    <row r="86" spans="1:94"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1"/>
      <c r="CH86" s="1"/>
      <c r="CP86" s="409"/>
    </row>
    <row r="87" spans="1:94"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69"/>
      <c r="CH87" s="1"/>
      <c r="CP87" s="409"/>
    </row>
    <row r="88" spans="1:94"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99"/>
      <c r="CH88" s="1"/>
      <c r="CP88" s="409"/>
    </row>
    <row r="89" spans="1:94"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1"/>
      <c r="CH89" s="1"/>
      <c r="CP89" s="409"/>
    </row>
    <row r="90" spans="1:94"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69"/>
      <c r="CH90" s="1"/>
      <c r="CP90" s="409"/>
    </row>
    <row r="91" spans="1:94" s="11" customFormat="1" ht="30" hidden="1" customHeight="1">
      <c r="A91" s="1478"/>
      <c r="B91" s="1479"/>
      <c r="C91" s="22">
        <f>C74-C88</f>
        <v>7050</v>
      </c>
      <c r="D91" s="22">
        <f t="shared" ref="D91:P91" si="288">D74-D88</f>
        <v>3840</v>
      </c>
      <c r="E91" s="22"/>
      <c r="F91" s="22"/>
      <c r="G91" s="22">
        <f t="shared" si="288"/>
        <v>3534000</v>
      </c>
      <c r="H91" s="22"/>
      <c r="I91" s="22">
        <f t="shared" si="288"/>
        <v>3312000</v>
      </c>
      <c r="J91" s="22"/>
      <c r="K91" s="22">
        <f t="shared" si="288"/>
        <v>3180000</v>
      </c>
      <c r="L91" s="22"/>
      <c r="M91" s="22"/>
      <c r="N91" s="22">
        <f t="shared" si="288"/>
        <v>0</v>
      </c>
      <c r="O91" s="22"/>
      <c r="P91" s="22">
        <f t="shared" si="288"/>
        <v>0</v>
      </c>
      <c r="Q91" s="1"/>
      <c r="R91" s="1"/>
      <c r="T91" s="113"/>
      <c r="U91" s="113"/>
      <c r="V91" s="113"/>
      <c r="W91" s="113"/>
      <c r="X91" s="113"/>
      <c r="Y91" s="1478"/>
      <c r="Z91" s="1479"/>
      <c r="AA91" s="22">
        <f>AA74-AA88</f>
        <v>7050</v>
      </c>
      <c r="AB91" s="22">
        <f>AB74-AB88</f>
        <v>3840</v>
      </c>
      <c r="AC91" s="22"/>
      <c r="AD91" s="22"/>
      <c r="AE91" s="22">
        <f>AE74-AE88</f>
        <v>2046000</v>
      </c>
      <c r="AF91" s="22"/>
      <c r="AG91" s="22">
        <f>AG74-AG88</f>
        <v>1518000</v>
      </c>
      <c r="AH91" s="22"/>
      <c r="AI91" s="22">
        <f>AI74-AI88</f>
        <v>2226000</v>
      </c>
      <c r="AJ91" s="22"/>
      <c r="AK91" s="22"/>
      <c r="AL91" s="22">
        <f>AL74-AL88</f>
        <v>0</v>
      </c>
      <c r="AM91" s="22"/>
      <c r="AN91" s="22">
        <f>AN74-AN88</f>
        <v>0</v>
      </c>
      <c r="AO91" s="1"/>
      <c r="AP91" s="1"/>
      <c r="AR91" s="113"/>
      <c r="AS91" s="113"/>
      <c r="AT91" s="113"/>
      <c r="AU91" s="113"/>
      <c r="AV91" s="113"/>
      <c r="AW91" s="1478"/>
      <c r="AX91" s="1479"/>
      <c r="AY91" s="22">
        <f>AY74-AY88</f>
        <v>7050</v>
      </c>
      <c r="AZ91" s="22">
        <f>AZ74-AZ88</f>
        <v>84</v>
      </c>
      <c r="BA91" s="22"/>
      <c r="BB91" s="22"/>
      <c r="BC91" s="22">
        <f>BC74-BC88</f>
        <v>0</v>
      </c>
      <c r="BD91" s="22"/>
      <c r="BE91" s="22">
        <f>BE74-BE88</f>
        <v>0</v>
      </c>
      <c r="BF91" s="22"/>
      <c r="BG91" s="22">
        <f>BG74-BG88</f>
        <v>0</v>
      </c>
      <c r="BH91" s="22"/>
      <c r="BI91" s="22"/>
      <c r="BJ91" s="22">
        <f>BJ74-BJ88</f>
        <v>12318000</v>
      </c>
      <c r="BK91" s="22"/>
      <c r="BL91" s="22">
        <f>BL74-BL88</f>
        <v>35016000</v>
      </c>
      <c r="BM91" s="100"/>
      <c r="BN91" s="100"/>
      <c r="BO91" s="1"/>
      <c r="BP91" s="1"/>
      <c r="BV91" s="1478"/>
      <c r="BW91" s="1479"/>
      <c r="BX91" s="22">
        <f>BX74-BX88</f>
        <v>11036</v>
      </c>
      <c r="BY91" s="22"/>
      <c r="BZ91" s="22"/>
      <c r="CA91" s="22">
        <f>CA74-CA88</f>
        <v>17428000</v>
      </c>
      <c r="CB91" s="22"/>
      <c r="CC91" s="22"/>
      <c r="CD91" s="22"/>
      <c r="CE91" s="22">
        <f>CE74-CE88</f>
        <v>49342600</v>
      </c>
      <c r="CF91" s="100"/>
      <c r="CG91" s="100"/>
      <c r="CH91" s="1"/>
      <c r="CP91" s="409"/>
    </row>
    <row r="92" spans="1:94" s="11" customFormat="1" ht="32" hidden="1" customHeight="1">
      <c r="A92" s="1478"/>
      <c r="B92" s="1479"/>
      <c r="C92" s="64" t="e">
        <f>C74/C88</f>
        <v>#DIV/0!</v>
      </c>
      <c r="D92" s="64" t="e">
        <f t="shared" ref="D92:P92" si="289">D74/D88</f>
        <v>#DIV/0!</v>
      </c>
      <c r="E92" s="64"/>
      <c r="F92" s="64"/>
      <c r="G92" s="64" t="e">
        <f t="shared" si="289"/>
        <v>#DIV/0!</v>
      </c>
      <c r="H92" s="64"/>
      <c r="I92" s="64" t="e">
        <f t="shared" si="289"/>
        <v>#DIV/0!</v>
      </c>
      <c r="J92" s="64"/>
      <c r="K92" s="64" t="e">
        <f t="shared" si="289"/>
        <v>#DIV/0!</v>
      </c>
      <c r="L92" s="25"/>
      <c r="M92" s="25"/>
      <c r="N92" s="25" t="e">
        <f t="shared" si="289"/>
        <v>#DIV/0!</v>
      </c>
      <c r="O92" s="25"/>
      <c r="P92" s="25" t="e">
        <f t="shared" si="289"/>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72"/>
      <c r="CH92" s="17"/>
      <c r="CP92" s="409"/>
    </row>
    <row r="93" spans="1:94" s="11" customFormat="1" ht="58" customHeight="1" thickTop="1">
      <c r="A93" s="1489" t="s">
        <v>52</v>
      </c>
      <c r="B93" s="1489"/>
      <c r="C93" s="1489"/>
      <c r="D93" s="1489" t="s">
        <v>41</v>
      </c>
      <c r="E93" s="1489"/>
      <c r="F93" s="1489" t="s">
        <v>42</v>
      </c>
      <c r="G93" s="1489"/>
      <c r="H93" s="1489" t="s">
        <v>43</v>
      </c>
      <c r="I93" s="1489"/>
      <c r="J93" s="1489" t="s">
        <v>115</v>
      </c>
      <c r="K93" s="1489"/>
      <c r="L93" s="1489" t="s">
        <v>54</v>
      </c>
      <c r="M93" s="1489"/>
      <c r="N93" s="1487" t="s">
        <v>55</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
      <c r="AM93" s="1"/>
      <c r="AN93" s="1"/>
      <c r="AO93" s="1"/>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6">
        <f>BL74</f>
        <v>35016000</v>
      </c>
      <c r="BM93" s="1"/>
      <c r="BN93" s="1"/>
      <c r="BO93" s="1"/>
      <c r="BP93" s="1"/>
      <c r="BV93" s="83"/>
      <c r="BW93" s="83"/>
      <c r="BX93" s="553">
        <f>BX74/31</f>
        <v>356</v>
      </c>
      <c r="BY93" s="1490"/>
      <c r="BZ93" s="1490"/>
      <c r="CA93" s="1"/>
      <c r="CB93" s="1"/>
      <c r="CC93" s="203" t="s">
        <v>140</v>
      </c>
      <c r="CD93" s="203"/>
      <c r="CE93" s="195">
        <f>CE74/1.1</f>
        <v>44856909.090909086</v>
      </c>
      <c r="CF93" s="202" t="s">
        <v>139</v>
      </c>
      <c r="CG93" s="196">
        <f>CE93/BL93</f>
        <v>1.2810403555777099</v>
      </c>
      <c r="CH93" s="1550">
        <f>CE93-BL93</f>
        <v>9840909.0909090862</v>
      </c>
      <c r="CI93" s="1551"/>
      <c r="CJ93" s="1551"/>
      <c r="CK93" s="1551"/>
      <c r="CL93" s="1551"/>
      <c r="CP93" s="409"/>
    </row>
    <row r="94" spans="1:94"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c r="AM94" s="1"/>
      <c r="AN94" s="1"/>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c r="CD94" s="1"/>
      <c r="CE94" s="1"/>
      <c r="CF94" s="1"/>
      <c r="CG94" s="1"/>
      <c r="CH94" s="1"/>
      <c r="CP94" s="409"/>
    </row>
    <row r="95" spans="1:94" ht="66" customHeight="1" thickTop="1" thickBot="1">
      <c r="A95" s="1489"/>
      <c r="B95" s="1489"/>
      <c r="C95" s="1489"/>
      <c r="D95" s="150">
        <f>D74/(D74+F74+H74+J74)</f>
        <v>0.5446808510638298</v>
      </c>
      <c r="E95" s="66">
        <f>E74/(E74+G74+I74+K74)</f>
        <v>0.55828707375099129</v>
      </c>
      <c r="F95" s="150">
        <f>F74/(D74+F74+H74+J74)</f>
        <v>0.13191489361702127</v>
      </c>
      <c r="G95" s="66">
        <f>G74/(E74+G74+I74+K74)</f>
        <v>0.15569653713983611</v>
      </c>
      <c r="H95" s="150">
        <f>H74/(D74+F74+H74+J74)</f>
        <v>9.7872340425531917E-2</v>
      </c>
      <c r="I95" s="66">
        <f>I74/(E74+G74+I74+K74)</f>
        <v>0.14591593973037273</v>
      </c>
      <c r="J95" s="153">
        <f>J74/(D74+F74+H74+J74)</f>
        <v>0.22553191489361701</v>
      </c>
      <c r="K95" s="66">
        <f>K74/(E74+G74+I74+K74)</f>
        <v>0.1401004493787999</v>
      </c>
      <c r="L95" s="66">
        <f>D95+F95+H95+J95</f>
        <v>1</v>
      </c>
      <c r="M95" s="66">
        <f>E95+G95+I95+K95</f>
        <v>1</v>
      </c>
      <c r="P95" s="1">
        <v>1560</v>
      </c>
      <c r="Q95" s="146">
        <f>O74*P95</f>
        <v>7706400</v>
      </c>
      <c r="Y95" s="1489"/>
      <c r="Z95" s="1489"/>
      <c r="AA95" s="1489"/>
      <c r="AB95" s="66">
        <f>AB74/(AB74+AD74+AF74+AH74)</f>
        <v>0.5446808510638298</v>
      </c>
      <c r="AC95" s="66">
        <f>AC74/(AC74+AE74+AG74+AI74)</f>
        <v>0.52995616171456406</v>
      </c>
      <c r="AD95" s="66">
        <f>AD74/(AB74+AD74+AF74+AH74)</f>
        <v>0.13191489361702127</v>
      </c>
      <c r="AE95" s="66">
        <f>AE74/(AC74+AE74+AG74+AI74)</f>
        <v>0.16609839259620068</v>
      </c>
      <c r="AF95" s="66">
        <f>AF74/(AB74+AD74+AF74+AH74)</f>
        <v>9.7872340425531917E-2</v>
      </c>
      <c r="AG95" s="66">
        <f>AG74/(AC74+AE74+AG74+AI74)</f>
        <v>0.12323429128105212</v>
      </c>
      <c r="AH95" s="66">
        <f>AH74/(AB74+AD74+AF74+AH74)</f>
        <v>0.22553191489361701</v>
      </c>
      <c r="AI95" s="66">
        <f>AI74/(AC74+AE74+AG74+AI74)</f>
        <v>0.18071115440818314</v>
      </c>
      <c r="AJ95" s="66">
        <f>AB95+AD95+AF95+AH95</f>
        <v>1</v>
      </c>
      <c r="AK95" s="66">
        <f>AC95+AE95+AG95+AI95</f>
        <v>1</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1519"/>
      <c r="CF95" s="85"/>
      <c r="CG95" s="85"/>
      <c r="CH95" s="84" t="e">
        <f>CH74+#REF!</f>
        <v>#REF!</v>
      </c>
    </row>
    <row r="96" spans="1:94" ht="17" thickTop="1"/>
    <row r="97" spans="1:94" ht="32" customHeight="1"/>
    <row r="98" spans="1:94" s="31" customFormat="1" ht="34.25" customHeight="1">
      <c r="A98" s="41" t="s">
        <v>88</v>
      </c>
      <c r="B98" s="42"/>
      <c r="T98" s="105"/>
      <c r="U98" s="105"/>
      <c r="V98" s="105"/>
      <c r="W98" s="105"/>
      <c r="X98" s="105"/>
      <c r="Y98" s="41"/>
      <c r="Z98" s="42"/>
      <c r="AR98" s="105"/>
      <c r="AS98" s="105"/>
      <c r="AT98" s="105"/>
      <c r="AU98" s="105"/>
      <c r="AV98" s="105"/>
      <c r="AW98" s="41"/>
      <c r="AX98" s="42"/>
      <c r="CP98" s="363"/>
    </row>
    <row r="99" spans="1:94"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P99" s="410"/>
    </row>
    <row r="100" spans="1:94"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v>5</v>
      </c>
      <c r="P100" s="1501">
        <f>K100*O100</f>
        <v>9075000</v>
      </c>
      <c r="Q100" s="1501"/>
      <c r="R100" s="131"/>
      <c r="S100" s="131"/>
      <c r="T100" s="1497">
        <f>M100*O100</f>
        <v>900</v>
      </c>
      <c r="U100" s="1497"/>
      <c r="V100" s="1497"/>
      <c r="W100" s="1497"/>
      <c r="Y100" s="11">
        <v>5500</v>
      </c>
      <c r="AA100" s="1">
        <v>5</v>
      </c>
      <c r="AB100" s="1">
        <v>483600</v>
      </c>
      <c r="AC100" s="145">
        <v>1221000</v>
      </c>
    </row>
    <row r="101" spans="1:94" ht="73" customHeight="1">
      <c r="A101" s="1497" t="s">
        <v>93</v>
      </c>
      <c r="B101" s="1497"/>
      <c r="C101" s="1497"/>
      <c r="D101" s="1497"/>
      <c r="E101" s="1502" t="s">
        <v>101</v>
      </c>
      <c r="F101" s="1502"/>
      <c r="G101" s="1502"/>
      <c r="H101" s="1502"/>
      <c r="I101" s="1499">
        <v>280</v>
      </c>
      <c r="J101" s="1499"/>
      <c r="K101" s="1500">
        <f t="shared" ref="K101:K106" si="290">I101*Y101</f>
        <v>1540000</v>
      </c>
      <c r="L101" s="1500"/>
      <c r="M101" s="1499">
        <v>170</v>
      </c>
      <c r="N101" s="1499"/>
      <c r="O101" s="143">
        <v>4</v>
      </c>
      <c r="P101" s="1501">
        <f t="shared" ref="P101:P106" si="291">K101*O101</f>
        <v>6160000</v>
      </c>
      <c r="Q101" s="1501"/>
      <c r="R101" s="131"/>
      <c r="S101" s="131"/>
      <c r="T101" s="1497">
        <f t="shared" ref="T101:T106" si="292">M101*O101</f>
        <v>680</v>
      </c>
      <c r="U101" s="1497"/>
      <c r="V101" s="1497"/>
      <c r="W101" s="1497"/>
      <c r="Y101" s="11">
        <v>5500</v>
      </c>
      <c r="AA101" s="1">
        <v>6</v>
      </c>
      <c r="AB101" s="16">
        <v>5545880</v>
      </c>
      <c r="AC101" s="145">
        <v>17338000</v>
      </c>
    </row>
    <row r="102" spans="1:94" ht="73" customHeight="1">
      <c r="A102" s="1497" t="s">
        <v>94</v>
      </c>
      <c r="B102" s="1497"/>
      <c r="C102" s="1497"/>
      <c r="D102" s="1497"/>
      <c r="E102" s="1502" t="s">
        <v>103</v>
      </c>
      <c r="F102" s="1502"/>
      <c r="G102" s="1502"/>
      <c r="H102" s="1502"/>
      <c r="I102" s="1499">
        <v>220</v>
      </c>
      <c r="J102" s="1499"/>
      <c r="K102" s="1500">
        <f t="shared" si="290"/>
        <v>1210000</v>
      </c>
      <c r="L102" s="1500"/>
      <c r="M102" s="1499">
        <v>160</v>
      </c>
      <c r="N102" s="1499"/>
      <c r="O102" s="143">
        <v>4</v>
      </c>
      <c r="P102" s="1501">
        <f t="shared" si="291"/>
        <v>4840000</v>
      </c>
      <c r="Q102" s="1501"/>
      <c r="R102" s="131"/>
      <c r="S102" s="131"/>
      <c r="T102" s="1497">
        <f t="shared" si="292"/>
        <v>640</v>
      </c>
      <c r="U102" s="1497"/>
      <c r="V102" s="1497"/>
      <c r="W102" s="1497"/>
      <c r="Y102" s="11">
        <v>5500</v>
      </c>
      <c r="AA102" s="1">
        <v>7</v>
      </c>
      <c r="AB102" s="16">
        <f>Q95</f>
        <v>7706400</v>
      </c>
      <c r="AC102" s="145">
        <v>35016000</v>
      </c>
    </row>
    <row r="103" spans="1:94" ht="73" customHeight="1">
      <c r="A103" s="1497" t="s">
        <v>96</v>
      </c>
      <c r="B103" s="1497"/>
      <c r="C103" s="1497"/>
      <c r="D103" s="1497"/>
      <c r="E103" s="1502" t="s">
        <v>104</v>
      </c>
      <c r="F103" s="1502"/>
      <c r="G103" s="1502"/>
      <c r="H103" s="1502"/>
      <c r="I103" s="1499">
        <v>180</v>
      </c>
      <c r="J103" s="1499"/>
      <c r="K103" s="1500">
        <f t="shared" si="290"/>
        <v>990000</v>
      </c>
      <c r="L103" s="1500"/>
      <c r="M103" s="1499">
        <v>150</v>
      </c>
      <c r="N103" s="1499"/>
      <c r="O103" s="143">
        <v>18</v>
      </c>
      <c r="P103" s="1501">
        <f t="shared" si="291"/>
        <v>17820000</v>
      </c>
      <c r="Q103" s="1501"/>
      <c r="R103" s="131"/>
      <c r="S103" s="131"/>
      <c r="T103" s="1497">
        <f t="shared" si="292"/>
        <v>2700</v>
      </c>
      <c r="U103" s="1497"/>
      <c r="V103" s="1497"/>
      <c r="W103" s="1497"/>
      <c r="Y103" s="11">
        <v>5500</v>
      </c>
      <c r="AA103" s="1">
        <v>8</v>
      </c>
      <c r="AC103" s="145"/>
    </row>
    <row r="104" spans="1:94" ht="73" customHeight="1">
      <c r="A104" s="1497" t="s">
        <v>97</v>
      </c>
      <c r="B104" s="1497"/>
      <c r="C104" s="1497"/>
      <c r="D104" s="1497"/>
      <c r="E104" s="1502" t="s">
        <v>105</v>
      </c>
      <c r="F104" s="1502"/>
      <c r="G104" s="1502"/>
      <c r="H104" s="1502"/>
      <c r="I104" s="1499">
        <v>130</v>
      </c>
      <c r="J104" s="1499"/>
      <c r="K104" s="1500">
        <f t="shared" si="290"/>
        <v>715000</v>
      </c>
      <c r="L104" s="1500"/>
      <c r="M104" s="1499">
        <v>140</v>
      </c>
      <c r="N104" s="1499"/>
      <c r="O104" s="143"/>
      <c r="P104" s="1501">
        <f t="shared" si="291"/>
        <v>0</v>
      </c>
      <c r="Q104" s="1501"/>
      <c r="R104" s="131"/>
      <c r="S104" s="131"/>
      <c r="T104" s="1497">
        <f t="shared" si="292"/>
        <v>0</v>
      </c>
      <c r="U104" s="1497"/>
      <c r="V104" s="1497"/>
      <c r="W104" s="1497"/>
      <c r="Y104" s="11">
        <v>5500</v>
      </c>
      <c r="AA104" s="1">
        <v>9</v>
      </c>
      <c r="AC104" s="145"/>
    </row>
    <row r="105" spans="1:94" ht="73" customHeight="1">
      <c r="A105" s="1497" t="s">
        <v>83</v>
      </c>
      <c r="B105" s="1497"/>
      <c r="C105" s="1497"/>
      <c r="D105" s="1497"/>
      <c r="E105" s="1502" t="s">
        <v>106</v>
      </c>
      <c r="F105" s="1502"/>
      <c r="G105" s="1502"/>
      <c r="H105" s="1502"/>
      <c r="I105" s="1499">
        <v>100</v>
      </c>
      <c r="J105" s="1499"/>
      <c r="K105" s="1500">
        <f t="shared" si="290"/>
        <v>550000</v>
      </c>
      <c r="L105" s="1500"/>
      <c r="M105" s="1499">
        <v>120</v>
      </c>
      <c r="N105" s="1499"/>
      <c r="O105" s="143"/>
      <c r="P105" s="1501">
        <f t="shared" si="291"/>
        <v>0</v>
      </c>
      <c r="Q105" s="1501"/>
      <c r="R105" s="131"/>
      <c r="S105" s="131"/>
      <c r="T105" s="1497">
        <f t="shared" si="292"/>
        <v>0</v>
      </c>
      <c r="U105" s="1497"/>
      <c r="V105" s="1497"/>
      <c r="W105" s="1497"/>
      <c r="Y105" s="11">
        <v>5500</v>
      </c>
    </row>
    <row r="106" spans="1:94" ht="73" customHeight="1" thickBot="1">
      <c r="A106" s="1497" t="s">
        <v>85</v>
      </c>
      <c r="B106" s="1497"/>
      <c r="C106" s="1497"/>
      <c r="D106" s="1497"/>
      <c r="E106" s="1502" t="s">
        <v>107</v>
      </c>
      <c r="F106" s="1502"/>
      <c r="G106" s="1502"/>
      <c r="H106" s="1502"/>
      <c r="I106" s="1499">
        <v>60</v>
      </c>
      <c r="J106" s="1499"/>
      <c r="K106" s="1500">
        <f t="shared" si="290"/>
        <v>330000</v>
      </c>
      <c r="L106" s="1500"/>
      <c r="M106" s="1499">
        <v>95</v>
      </c>
      <c r="N106" s="1499"/>
      <c r="O106" s="143"/>
      <c r="P106" s="1501">
        <f t="shared" si="291"/>
        <v>0</v>
      </c>
      <c r="Q106" s="1501"/>
      <c r="R106" s="131"/>
      <c r="S106" s="131"/>
      <c r="T106" s="1497">
        <f t="shared" si="292"/>
        <v>0</v>
      </c>
      <c r="U106" s="1497"/>
      <c r="V106" s="1497"/>
      <c r="W106" s="1497"/>
      <c r="Y106" s="11">
        <v>5500</v>
      </c>
    </row>
    <row r="107" spans="1:94" ht="73" customHeight="1" thickTop="1" thickBot="1">
      <c r="A107" s="1497"/>
      <c r="B107" s="1497"/>
      <c r="C107" s="1497"/>
      <c r="D107" s="1497"/>
      <c r="E107" s="1511"/>
      <c r="F107" s="1511"/>
      <c r="G107" s="1511"/>
      <c r="H107" s="1511"/>
      <c r="I107" s="1497"/>
      <c r="J107" s="1497"/>
      <c r="K107" s="1497"/>
      <c r="L107" s="1497"/>
      <c r="M107" s="1497"/>
      <c r="N107" s="1497"/>
      <c r="O107" s="130">
        <f>SUM(O100:O106)</f>
        <v>31</v>
      </c>
      <c r="P107" s="1512">
        <f>SUM(P100:Q106)</f>
        <v>37895000</v>
      </c>
      <c r="Q107" s="1497"/>
      <c r="R107" s="131"/>
      <c r="S107" s="131"/>
      <c r="T107" s="1503">
        <f>SUM(T100:W106)</f>
        <v>4920</v>
      </c>
      <c r="U107" s="1503"/>
      <c r="V107" s="1503"/>
      <c r="W107" s="1503"/>
      <c r="Y107" s="1504">
        <f>P107/T107</f>
        <v>7702.2357723577234</v>
      </c>
      <c r="Z107" s="1505"/>
      <c r="AA107" s="1506"/>
    </row>
    <row r="108" spans="1:94" ht="73" customHeight="1" thickBot="1">
      <c r="A108" s="1488"/>
      <c r="B108" s="1488"/>
      <c r="C108" s="1488"/>
      <c r="D108" s="1488"/>
      <c r="E108" s="1488"/>
      <c r="F108" s="1488"/>
      <c r="G108" s="1488"/>
      <c r="H108" s="1488"/>
      <c r="I108" s="1488"/>
      <c r="J108" s="1488"/>
      <c r="K108" s="1488"/>
      <c r="L108" s="1488"/>
      <c r="M108" s="1488"/>
      <c r="N108" s="1488"/>
      <c r="O108" s="46"/>
      <c r="P108" s="1507">
        <f>Q95/P107</f>
        <v>0.20336192109777015</v>
      </c>
      <c r="Q108" s="1507"/>
      <c r="T108" s="1395"/>
      <c r="U108" s="1395"/>
      <c r="V108" s="1395"/>
      <c r="W108" s="1395"/>
      <c r="Y108" s="1508" t="s">
        <v>109</v>
      </c>
      <c r="Z108" s="1509"/>
      <c r="AA108" s="1510"/>
    </row>
    <row r="109" spans="1:94" ht="32" customHeight="1" thickTop="1"/>
    <row r="110" spans="1:94" ht="32" customHeight="1"/>
    <row r="111" spans="1:94" ht="32" customHeight="1"/>
    <row r="112" spans="1:94" ht="32" customHeight="1"/>
    <row r="113" ht="32" customHeight="1"/>
  </sheetData>
  <mergeCells count="199">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A100:D100"/>
    <mergeCell ref="E100:H100"/>
    <mergeCell ref="I100:J100"/>
    <mergeCell ref="K100:L100"/>
    <mergeCell ref="M100:N100"/>
    <mergeCell ref="P100:Q100"/>
    <mergeCell ref="T100:W100"/>
    <mergeCell ref="BY93:BZ93"/>
    <mergeCell ref="H93:I93"/>
    <mergeCell ref="J93:K93"/>
    <mergeCell ref="L93:M93"/>
    <mergeCell ref="BJ95:BL95"/>
    <mergeCell ref="CA95:CE95"/>
    <mergeCell ref="A99:D99"/>
    <mergeCell ref="E99:H99"/>
    <mergeCell ref="I99:J99"/>
    <mergeCell ref="K99:L99"/>
    <mergeCell ref="M99:N99"/>
    <mergeCell ref="P99:Q99"/>
    <mergeCell ref="AJ93:AK93"/>
    <mergeCell ref="AZ93:BA93"/>
    <mergeCell ref="BB93:BC93"/>
    <mergeCell ref="BD93:BE93"/>
    <mergeCell ref="BF93:BG93"/>
    <mergeCell ref="BH93:BI93"/>
    <mergeCell ref="N93:Q93"/>
    <mergeCell ref="Y93:AA95"/>
    <mergeCell ref="AB93:AC93"/>
    <mergeCell ref="AD93:AE93"/>
    <mergeCell ref="AF93:AG93"/>
    <mergeCell ref="AH93:AI93"/>
    <mergeCell ref="A93:C95"/>
    <mergeCell ref="D93:E93"/>
    <mergeCell ref="F93:G93"/>
    <mergeCell ref="T99:W99"/>
    <mergeCell ref="AY77:AZ77"/>
    <mergeCell ref="BC77:BL77"/>
    <mergeCell ref="BV77:BW92"/>
    <mergeCell ref="BY77:CE77"/>
    <mergeCell ref="C78:P78"/>
    <mergeCell ref="AA78:AN78"/>
    <mergeCell ref="AY78:BL78"/>
    <mergeCell ref="BX78:CE78"/>
    <mergeCell ref="CH93:CL93"/>
    <mergeCell ref="A77:B92"/>
    <mergeCell ref="C77:D77"/>
    <mergeCell ref="G77:P77"/>
    <mergeCell ref="Y77:Z92"/>
    <mergeCell ref="AA77:AB77"/>
    <mergeCell ref="AE77:AN77"/>
    <mergeCell ref="A64:B64"/>
    <mergeCell ref="Y64:Z64"/>
    <mergeCell ref="AW64:AX64"/>
    <mergeCell ref="AW77:AX92"/>
    <mergeCell ref="A45:Q45"/>
    <mergeCell ref="Y45:AO45"/>
    <mergeCell ref="AW45:BO45"/>
    <mergeCell ref="CJ45:CO45"/>
    <mergeCell ref="BV64:BW64"/>
    <mergeCell ref="CQ64:CU64"/>
    <mergeCell ref="A65:Q65"/>
    <mergeCell ref="Y65:AO65"/>
    <mergeCell ref="AW65:BO65"/>
    <mergeCell ref="BV65:CH65"/>
    <mergeCell ref="CJ65:CO65"/>
    <mergeCell ref="A54:B54"/>
    <mergeCell ref="Y54:Z54"/>
    <mergeCell ref="AW54:AX54"/>
    <mergeCell ref="BV54:BW54"/>
    <mergeCell ref="CQ54:CU54"/>
    <mergeCell ref="A55:Q55"/>
    <mergeCell ref="Y55:AO55"/>
    <mergeCell ref="AW55:BO55"/>
    <mergeCell ref="CJ55:CO55"/>
    <mergeCell ref="BZ45:CC45"/>
    <mergeCell ref="BZ55:CC55"/>
    <mergeCell ref="CQ34:CU34"/>
    <mergeCell ref="A35:Q35"/>
    <mergeCell ref="Y35:AO35"/>
    <mergeCell ref="AW35:BO35"/>
    <mergeCell ref="CJ35:CO35"/>
    <mergeCell ref="A44:B44"/>
    <mergeCell ref="Y44:Z44"/>
    <mergeCell ref="AW44:AX44"/>
    <mergeCell ref="BV44:BW44"/>
    <mergeCell ref="CQ44:CU44"/>
    <mergeCell ref="BZ35:CC35"/>
    <mergeCell ref="A25:Q25"/>
    <mergeCell ref="Y25:AO25"/>
    <mergeCell ref="AW25:BO25"/>
    <mergeCell ref="CJ25:CO25"/>
    <mergeCell ref="A34:B34"/>
    <mergeCell ref="Y34:Z34"/>
    <mergeCell ref="AW34:AX34"/>
    <mergeCell ref="BV34:BW34"/>
    <mergeCell ref="BZ25:CC25"/>
    <mergeCell ref="CQ14:CU14"/>
    <mergeCell ref="A15:Q15"/>
    <mergeCell ref="Y15:AO15"/>
    <mergeCell ref="AW15:BO15"/>
    <mergeCell ref="CJ15:CO15"/>
    <mergeCell ref="A24:B24"/>
    <mergeCell ref="Y24:Z24"/>
    <mergeCell ref="AW24:AX24"/>
    <mergeCell ref="BV24:BW24"/>
    <mergeCell ref="CQ24:CU24"/>
    <mergeCell ref="BZ15:CC15"/>
    <mergeCell ref="CJ4:CO4"/>
    <mergeCell ref="A5:Q5"/>
    <mergeCell ref="T5:W5"/>
    <mergeCell ref="Y5:AO5"/>
    <mergeCell ref="AW5:BO5"/>
    <mergeCell ref="BV5:CH5"/>
    <mergeCell ref="CJ5:CO5"/>
    <mergeCell ref="A14:B14"/>
    <mergeCell ref="Y14:Z14"/>
    <mergeCell ref="AW14:AX14"/>
    <mergeCell ref="BV14:BW14"/>
    <mergeCell ref="BV3:CF3"/>
    <mergeCell ref="A4:B4"/>
    <mergeCell ref="E4:K4"/>
    <mergeCell ref="L4:M4"/>
    <mergeCell ref="O4:Q4"/>
    <mergeCell ref="Y4:Z4"/>
    <mergeCell ref="AC4:AI4"/>
    <mergeCell ref="AJ4:AK4"/>
    <mergeCell ref="AM4:AO4"/>
    <mergeCell ref="AW4:AX4"/>
    <mergeCell ref="BV4:BW4"/>
    <mergeCell ref="CB4:CC4"/>
    <mergeCell ref="A2:B2"/>
    <mergeCell ref="Y2:Z2"/>
    <mergeCell ref="AW2:AX2"/>
    <mergeCell ref="A3:B3"/>
    <mergeCell ref="C3:D3"/>
    <mergeCell ref="E3:Q3"/>
    <mergeCell ref="T3:W3"/>
    <mergeCell ref="Y3:Z3"/>
    <mergeCell ref="AA3:AB3"/>
    <mergeCell ref="AC3:AO3"/>
    <mergeCell ref="AW3:BM3"/>
  </mergeCells>
  <phoneticPr fontId="1"/>
  <pageMargins left="0.7" right="0.7" top="0.75" bottom="0.75" header="0.3" footer="0.3"/>
  <pageSetup paperSize="8"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FDCD-777A-A840-9614-2EDB5266D29F}">
  <sheetPr>
    <tabColor rgb="FFFFC000"/>
  </sheetPr>
  <dimension ref="A1:BQ46"/>
  <sheetViews>
    <sheetView topLeftCell="H2" zoomScale="50" workbookViewId="0">
      <selection activeCell="H37" sqref="A37:XFD38"/>
    </sheetView>
  </sheetViews>
  <sheetFormatPr baseColWidth="10" defaultRowHeight="17"/>
  <cols>
    <col min="3" max="9" width="13.5" customWidth="1"/>
    <col min="10" max="10" width="17" customWidth="1"/>
    <col min="11" max="16" width="13.5" customWidth="1"/>
    <col min="17" max="22" width="11" customWidth="1"/>
    <col min="23" max="23" width="5.83203125" customWidth="1"/>
    <col min="26" max="32" width="13.5" customWidth="1"/>
    <col min="33" max="33" width="17" customWidth="1"/>
    <col min="34" max="39" width="13.5" customWidth="1"/>
    <col min="40" max="45" width="11" customWidth="1"/>
    <col min="46" max="46" width="4.83203125" customWidth="1"/>
    <col min="49" max="55" width="13.5" customWidth="1"/>
    <col min="56" max="56" width="17" customWidth="1"/>
    <col min="57" max="62" width="13.5" customWidth="1"/>
    <col min="63" max="68" width="11" customWidth="1"/>
  </cols>
  <sheetData>
    <row r="1" spans="1:68" s="1035" customFormat="1" ht="43" customHeight="1">
      <c r="A1" s="789" t="s">
        <v>733</v>
      </c>
    </row>
    <row r="2" spans="1:68" ht="66" customHeight="1">
      <c r="A2" s="1520">
        <v>43616</v>
      </c>
      <c r="B2" s="1521"/>
      <c r="C2" s="1521"/>
      <c r="D2" s="1521"/>
      <c r="E2" s="1521"/>
      <c r="F2" s="1521"/>
      <c r="G2" s="1521"/>
      <c r="H2" s="1521"/>
      <c r="I2" s="1521"/>
      <c r="J2" s="1521"/>
      <c r="K2" s="1521"/>
      <c r="L2" s="1521"/>
      <c r="M2" s="1521"/>
      <c r="N2" s="1521"/>
      <c r="O2" s="1521"/>
      <c r="P2" s="1521"/>
      <c r="Q2" s="1521"/>
      <c r="R2" s="1521"/>
      <c r="S2" s="1521"/>
      <c r="T2" s="1521"/>
      <c r="U2" s="1521"/>
      <c r="V2" s="1522"/>
      <c r="X2" s="1520">
        <v>43982</v>
      </c>
      <c r="Y2" s="1521"/>
      <c r="Z2" s="1521"/>
      <c r="AA2" s="1521"/>
      <c r="AB2" s="1521"/>
      <c r="AC2" s="1521"/>
      <c r="AD2" s="1521"/>
      <c r="AE2" s="1521"/>
      <c r="AF2" s="1521"/>
      <c r="AG2" s="1521"/>
      <c r="AH2" s="1521"/>
      <c r="AI2" s="1521"/>
      <c r="AJ2" s="1521"/>
      <c r="AK2" s="1521"/>
      <c r="AL2" s="1521"/>
      <c r="AM2" s="1521"/>
      <c r="AN2" s="1521"/>
      <c r="AO2" s="1521"/>
      <c r="AP2" s="1521"/>
      <c r="AQ2" s="1521"/>
      <c r="AR2" s="1521"/>
      <c r="AS2" s="1522"/>
      <c r="AU2" s="1520">
        <v>44347</v>
      </c>
      <c r="AV2" s="1521"/>
      <c r="AW2" s="1521"/>
      <c r="AX2" s="1521"/>
      <c r="AY2" s="1521"/>
      <c r="AZ2" s="1521"/>
      <c r="BA2" s="1521"/>
      <c r="BB2" s="1521"/>
      <c r="BC2" s="1521"/>
      <c r="BD2" s="1521"/>
      <c r="BE2" s="1521"/>
      <c r="BF2" s="1521"/>
      <c r="BG2" s="1521"/>
      <c r="BH2" s="1521"/>
      <c r="BI2" s="1521"/>
      <c r="BJ2" s="1521"/>
      <c r="BK2" s="1521"/>
      <c r="BL2" s="1521"/>
      <c r="BM2" s="1521"/>
      <c r="BN2" s="1521"/>
      <c r="BO2" s="1521"/>
      <c r="BP2" s="1522"/>
    </row>
    <row r="3" spans="1:68" ht="18">
      <c r="A3" s="174" t="s">
        <v>13</v>
      </c>
      <c r="B3" s="174" t="s">
        <v>666</v>
      </c>
      <c r="C3" s="174" t="s">
        <v>1</v>
      </c>
      <c r="D3" s="174" t="s">
        <v>39</v>
      </c>
      <c r="E3" s="174" t="s">
        <v>40</v>
      </c>
      <c r="F3" s="174" t="s">
        <v>37</v>
      </c>
      <c r="G3" s="174" t="s">
        <v>38</v>
      </c>
      <c r="H3" s="174" t="s">
        <v>127</v>
      </c>
      <c r="I3" s="174" t="s">
        <v>478</v>
      </c>
      <c r="J3" s="174" t="s">
        <v>126</v>
      </c>
      <c r="K3" s="174" t="s">
        <v>77</v>
      </c>
      <c r="L3" s="884" t="s">
        <v>613</v>
      </c>
      <c r="M3" s="884" t="s">
        <v>491</v>
      </c>
      <c r="N3" s="884" t="s">
        <v>490</v>
      </c>
      <c r="O3" s="884" t="s">
        <v>668</v>
      </c>
      <c r="P3" s="174" t="s">
        <v>128</v>
      </c>
      <c r="Q3" s="331" t="s">
        <v>172</v>
      </c>
      <c r="R3" s="332" t="s">
        <v>173</v>
      </c>
      <c r="S3" s="65" t="s">
        <v>174</v>
      </c>
      <c r="T3" s="65" t="s">
        <v>175</v>
      </c>
      <c r="U3" s="65" t="s">
        <v>176</v>
      </c>
      <c r="V3" s="65" t="s">
        <v>184</v>
      </c>
      <c r="X3" s="174" t="s">
        <v>13</v>
      </c>
      <c r="Y3" s="174" t="s">
        <v>666</v>
      </c>
      <c r="Z3" s="174" t="s">
        <v>1</v>
      </c>
      <c r="AA3" s="174" t="s">
        <v>39</v>
      </c>
      <c r="AB3" s="174" t="s">
        <v>40</v>
      </c>
      <c r="AC3" s="174" t="s">
        <v>37</v>
      </c>
      <c r="AD3" s="174" t="s">
        <v>38</v>
      </c>
      <c r="AE3" s="174" t="s">
        <v>127</v>
      </c>
      <c r="AF3" s="174" t="s">
        <v>478</v>
      </c>
      <c r="AG3" s="174" t="s">
        <v>126</v>
      </c>
      <c r="AH3" s="174" t="s">
        <v>77</v>
      </c>
      <c r="AI3" s="884" t="s">
        <v>613</v>
      </c>
      <c r="AJ3" s="884" t="s">
        <v>491</v>
      </c>
      <c r="AK3" s="884" t="s">
        <v>490</v>
      </c>
      <c r="AL3" s="884" t="s">
        <v>668</v>
      </c>
      <c r="AM3" s="174" t="s">
        <v>128</v>
      </c>
      <c r="AN3" s="331" t="s">
        <v>172</v>
      </c>
      <c r="AO3" s="332" t="s">
        <v>173</v>
      </c>
      <c r="AP3" s="65" t="s">
        <v>174</v>
      </c>
      <c r="AQ3" s="65" t="s">
        <v>175</v>
      </c>
      <c r="AR3" s="65" t="s">
        <v>176</v>
      </c>
      <c r="AS3" s="65" t="s">
        <v>184</v>
      </c>
      <c r="AU3" s="174" t="s">
        <v>13</v>
      </c>
      <c r="AV3" s="174" t="s">
        <v>666</v>
      </c>
      <c r="AW3" s="174" t="s">
        <v>1</v>
      </c>
      <c r="AX3" s="174" t="s">
        <v>39</v>
      </c>
      <c r="AY3" s="174" t="s">
        <v>40</v>
      </c>
      <c r="AZ3" s="174" t="s">
        <v>37</v>
      </c>
      <c r="BA3" s="174" t="s">
        <v>38</v>
      </c>
      <c r="BB3" s="174" t="s">
        <v>127</v>
      </c>
      <c r="BC3" s="174" t="s">
        <v>478</v>
      </c>
      <c r="BD3" s="174" t="s">
        <v>126</v>
      </c>
      <c r="BE3" s="174" t="s">
        <v>77</v>
      </c>
      <c r="BF3" s="884" t="s">
        <v>613</v>
      </c>
      <c r="BG3" s="884" t="s">
        <v>491</v>
      </c>
      <c r="BH3" s="884" t="s">
        <v>490</v>
      </c>
      <c r="BI3" s="884" t="s">
        <v>668</v>
      </c>
      <c r="BJ3" s="174" t="s">
        <v>128</v>
      </c>
      <c r="BK3" s="331" t="s">
        <v>172</v>
      </c>
      <c r="BL3" s="332" t="s">
        <v>173</v>
      </c>
      <c r="BM3" s="65" t="s">
        <v>174</v>
      </c>
      <c r="BN3" s="65" t="s">
        <v>175</v>
      </c>
      <c r="BO3" s="65" t="s">
        <v>176</v>
      </c>
      <c r="BP3" s="65" t="s">
        <v>184</v>
      </c>
    </row>
    <row r="4" spans="1:68" ht="25">
      <c r="A4" s="190">
        <v>1</v>
      </c>
      <c r="B4" s="174" t="s">
        <v>9</v>
      </c>
      <c r="C4" s="119">
        <v>122</v>
      </c>
      <c r="D4" s="178">
        <v>267250</v>
      </c>
      <c r="E4" s="178">
        <f t="shared" ref="E4:E34" si="0">D4/C4</f>
        <v>2190.5737704918033</v>
      </c>
      <c r="F4" s="178">
        <v>165950</v>
      </c>
      <c r="G4" s="179">
        <f t="shared" ref="G4:G34" si="1">F4/C4</f>
        <v>1360.2459016393443</v>
      </c>
      <c r="H4" s="179"/>
      <c r="I4" s="179"/>
      <c r="J4" s="180">
        <f t="shared" ref="J4:J34" si="2">D4+F4+H4</f>
        <v>433200</v>
      </c>
      <c r="K4" s="181">
        <f>J4/C4</f>
        <v>3550.8196721311474</v>
      </c>
      <c r="L4" s="885"/>
      <c r="M4" s="885"/>
      <c r="N4" s="885"/>
      <c r="O4" s="920">
        <v>82.5</v>
      </c>
      <c r="P4" s="182">
        <f>J4/O4</f>
        <v>5250.909090909091</v>
      </c>
      <c r="Q4" s="321">
        <v>9.6</v>
      </c>
      <c r="R4" s="321">
        <v>24.7</v>
      </c>
      <c r="S4" s="568">
        <v>4</v>
      </c>
      <c r="T4" s="568">
        <v>4</v>
      </c>
      <c r="U4" s="568">
        <v>4</v>
      </c>
      <c r="V4" s="356">
        <f t="shared" ref="V4:V27" si="3">SUM(S4:U4)/3</f>
        <v>4</v>
      </c>
      <c r="X4" s="190">
        <v>1</v>
      </c>
      <c r="Y4" s="886" t="s">
        <v>11</v>
      </c>
      <c r="Z4" s="1092">
        <v>214</v>
      </c>
      <c r="AA4" s="1093">
        <v>429850</v>
      </c>
      <c r="AB4" s="1093">
        <f t="shared" ref="AB4:AB33" si="4">AA4/Z4</f>
        <v>2008.6448598130842</v>
      </c>
      <c r="AC4" s="1093">
        <v>258400</v>
      </c>
      <c r="AD4" s="1093">
        <f t="shared" ref="AD4:AD33" si="5">AC4/Z4</f>
        <v>1207.4766355140187</v>
      </c>
      <c r="AE4" s="1093">
        <v>55000</v>
      </c>
      <c r="AF4" s="1093"/>
      <c r="AG4" s="1092">
        <f t="shared" ref="AG4:AG10" si="6">AA4+AC4+AE4</f>
        <v>743250</v>
      </c>
      <c r="AH4" s="1093">
        <f>AG4/Z4</f>
        <v>3473.1308411214955</v>
      </c>
      <c r="AI4" s="1095"/>
      <c r="AJ4" s="1095"/>
      <c r="AK4" s="1095"/>
      <c r="AL4" s="1095">
        <f>AI4+AJ4+AK4</f>
        <v>0</v>
      </c>
      <c r="AM4" s="1097" t="e">
        <f>AG4/AL4</f>
        <v>#DIV/0!</v>
      </c>
      <c r="AN4" s="1098">
        <v>11.5</v>
      </c>
      <c r="AO4" s="1099">
        <v>21.5</v>
      </c>
      <c r="AP4" s="923">
        <v>3</v>
      </c>
      <c r="AQ4" s="923">
        <v>3</v>
      </c>
      <c r="AR4" s="923">
        <v>3</v>
      </c>
      <c r="AS4" s="356">
        <f t="shared" ref="AS4:AS27" si="7">SUM(AP4:AR4)/3</f>
        <v>3</v>
      </c>
      <c r="AU4" s="190">
        <v>1</v>
      </c>
      <c r="AV4" s="887" t="s">
        <v>669</v>
      </c>
      <c r="AW4" s="119">
        <v>337</v>
      </c>
      <c r="AX4" s="801">
        <v>1016700</v>
      </c>
      <c r="AY4" s="178">
        <f t="shared" ref="AY4:AY33" si="8">AX4/AW4</f>
        <v>3016.9139465875369</v>
      </c>
      <c r="AZ4" s="178">
        <v>540750</v>
      </c>
      <c r="BA4" s="179">
        <f t="shared" ref="BA4:BA33" si="9">AZ4/AW4</f>
        <v>1604.59940652819</v>
      </c>
      <c r="BB4" s="179">
        <v>2200</v>
      </c>
      <c r="BC4" s="179"/>
      <c r="BD4" s="180">
        <f t="shared" ref="BD4:BD33" si="10">AX4+AZ4+BB4</f>
        <v>1559650</v>
      </c>
      <c r="BE4" s="181">
        <f t="shared" ref="BE4:BE33" si="11">BD4/AW4</f>
        <v>4628.0415430267067</v>
      </c>
      <c r="BF4" s="291">
        <v>118</v>
      </c>
      <c r="BG4" s="291">
        <v>18.5</v>
      </c>
      <c r="BH4" s="291">
        <v>0</v>
      </c>
      <c r="BI4" s="291">
        <f>SUM(BF4:BH4)</f>
        <v>136.5</v>
      </c>
      <c r="BJ4" s="182">
        <f>BD4/BI4</f>
        <v>11426.007326007326</v>
      </c>
      <c r="BK4" s="321">
        <v>12.2</v>
      </c>
      <c r="BL4" s="321">
        <v>22.8</v>
      </c>
      <c r="BM4" s="579">
        <v>4</v>
      </c>
      <c r="BN4" s="579">
        <v>4</v>
      </c>
      <c r="BO4" s="579">
        <v>4</v>
      </c>
      <c r="BP4" s="356">
        <f t="shared" ref="BP4:BP27" si="12">SUM(BM4:BO4)/3</f>
        <v>4</v>
      </c>
    </row>
    <row r="5" spans="1:68" ht="25">
      <c r="A5" s="190">
        <v>2</v>
      </c>
      <c r="B5" s="174" t="s">
        <v>10</v>
      </c>
      <c r="C5" s="119">
        <v>86</v>
      </c>
      <c r="D5" s="178">
        <v>251600</v>
      </c>
      <c r="E5" s="178">
        <f t="shared" si="0"/>
        <v>2925.5813953488373</v>
      </c>
      <c r="F5" s="178">
        <v>138150</v>
      </c>
      <c r="G5" s="179">
        <f t="shared" si="1"/>
        <v>1606.3953488372092</v>
      </c>
      <c r="H5" s="179">
        <v>3300</v>
      </c>
      <c r="I5" s="179"/>
      <c r="J5" s="180">
        <f t="shared" si="2"/>
        <v>393050</v>
      </c>
      <c r="K5" s="181">
        <f>J5/C5</f>
        <v>4570.3488372093025</v>
      </c>
      <c r="L5" s="885"/>
      <c r="M5" s="885"/>
      <c r="N5" s="885"/>
      <c r="O5" s="920">
        <v>80</v>
      </c>
      <c r="P5" s="182">
        <f t="shared" ref="P5:P10" si="13">J5/O5</f>
        <v>4913.125</v>
      </c>
      <c r="Q5" s="322">
        <v>15.4</v>
      </c>
      <c r="R5" s="321">
        <v>21.9</v>
      </c>
      <c r="S5" s="568">
        <v>4</v>
      </c>
      <c r="T5" s="568">
        <v>4</v>
      </c>
      <c r="U5" s="924">
        <v>1</v>
      </c>
      <c r="V5" s="356">
        <f t="shared" si="3"/>
        <v>3</v>
      </c>
      <c r="X5" s="190">
        <v>2</v>
      </c>
      <c r="Y5" s="887" t="s">
        <v>669</v>
      </c>
      <c r="Z5" s="119">
        <v>176</v>
      </c>
      <c r="AA5" s="178">
        <v>399250</v>
      </c>
      <c r="AB5" s="178">
        <f t="shared" si="4"/>
        <v>2268.465909090909</v>
      </c>
      <c r="AC5" s="178">
        <v>226050</v>
      </c>
      <c r="AD5" s="179">
        <f t="shared" si="5"/>
        <v>1284.375</v>
      </c>
      <c r="AE5" s="179">
        <v>13750</v>
      </c>
      <c r="AF5" s="179"/>
      <c r="AG5" s="180">
        <f t="shared" si="6"/>
        <v>639050</v>
      </c>
      <c r="AH5" s="178">
        <f t="shared" ref="AH5:AH10" si="14">AG5/Z5</f>
        <v>3630.965909090909</v>
      </c>
      <c r="AI5" s="885"/>
      <c r="AJ5" s="885"/>
      <c r="AK5" s="885"/>
      <c r="AL5" s="885">
        <f t="shared" ref="AL5:AL27" si="15">AI5+AJ5+AK5</f>
        <v>0</v>
      </c>
      <c r="AM5" s="182" t="e">
        <f t="shared" ref="AM5:AM10" si="16">AG5/AL5</f>
        <v>#DIV/0!</v>
      </c>
      <c r="AN5" s="326">
        <v>10.5</v>
      </c>
      <c r="AO5" s="326">
        <v>20.399999999999999</v>
      </c>
      <c r="AP5" s="923">
        <v>3</v>
      </c>
      <c r="AQ5" s="923">
        <v>3</v>
      </c>
      <c r="AR5" s="923">
        <v>3</v>
      </c>
      <c r="AS5" s="356">
        <f t="shared" si="7"/>
        <v>3</v>
      </c>
      <c r="AU5" s="190">
        <v>2</v>
      </c>
      <c r="AV5" s="174" t="s">
        <v>670</v>
      </c>
      <c r="AW5" s="119">
        <v>99</v>
      </c>
      <c r="AX5" s="801">
        <v>216200</v>
      </c>
      <c r="AY5" s="178">
        <f t="shared" si="8"/>
        <v>2183.8383838383838</v>
      </c>
      <c r="AZ5" s="178">
        <v>139000</v>
      </c>
      <c r="BA5" s="179">
        <f t="shared" si="9"/>
        <v>1404.0404040404039</v>
      </c>
      <c r="BB5" s="179"/>
      <c r="BC5" s="179"/>
      <c r="BD5" s="180">
        <f t="shared" si="10"/>
        <v>355200</v>
      </c>
      <c r="BE5" s="181">
        <f t="shared" si="11"/>
        <v>3587.878787878788</v>
      </c>
      <c r="BF5" s="291">
        <v>102</v>
      </c>
      <c r="BG5" s="291">
        <v>14</v>
      </c>
      <c r="BH5" s="291">
        <v>0</v>
      </c>
      <c r="BI5" s="291">
        <f t="shared" ref="BI5:BI10" si="17">SUM(BF5:BH5)</f>
        <v>116</v>
      </c>
      <c r="BJ5" s="182">
        <f t="shared" ref="BJ5:BJ10" si="18">BD5/BI5</f>
        <v>3062.0689655172414</v>
      </c>
      <c r="BK5" s="326">
        <v>12</v>
      </c>
      <c r="BL5" s="326">
        <v>18</v>
      </c>
      <c r="BM5" s="602">
        <v>2</v>
      </c>
      <c r="BN5" s="602">
        <v>2</v>
      </c>
      <c r="BO5" s="924">
        <v>1</v>
      </c>
      <c r="BP5" s="356">
        <f t="shared" si="12"/>
        <v>1.6666666666666667</v>
      </c>
    </row>
    <row r="6" spans="1:68" ht="25">
      <c r="A6" s="190">
        <v>3</v>
      </c>
      <c r="B6" s="886" t="s">
        <v>11</v>
      </c>
      <c r="C6" s="1092">
        <v>89</v>
      </c>
      <c r="D6" s="1093">
        <v>211600</v>
      </c>
      <c r="E6" s="1093">
        <f t="shared" si="0"/>
        <v>2377.5280898876404</v>
      </c>
      <c r="F6" s="1093">
        <v>127000</v>
      </c>
      <c r="G6" s="1093">
        <f t="shared" si="1"/>
        <v>1426.9662921348315</v>
      </c>
      <c r="H6" s="1093">
        <v>3850</v>
      </c>
      <c r="I6" s="1093"/>
      <c r="J6" s="1092">
        <f t="shared" si="2"/>
        <v>342450</v>
      </c>
      <c r="K6" s="1094">
        <f>J6/C6</f>
        <v>3847.7528089887642</v>
      </c>
      <c r="L6" s="1095"/>
      <c r="M6" s="1095"/>
      <c r="N6" s="1095"/>
      <c r="O6" s="1096">
        <v>97.25</v>
      </c>
      <c r="P6" s="1097">
        <f t="shared" si="13"/>
        <v>3521.3367609254497</v>
      </c>
      <c r="Q6" s="1098">
        <v>13.6</v>
      </c>
      <c r="R6" s="1099">
        <v>16.399999999999999</v>
      </c>
      <c r="S6" s="924">
        <v>1</v>
      </c>
      <c r="T6" s="924">
        <v>1</v>
      </c>
      <c r="U6" s="568">
        <v>4</v>
      </c>
      <c r="V6" s="356">
        <f t="shared" si="3"/>
        <v>2</v>
      </c>
      <c r="X6" s="190">
        <v>3</v>
      </c>
      <c r="Y6" s="174" t="s">
        <v>670</v>
      </c>
      <c r="Z6" s="119">
        <v>46</v>
      </c>
      <c r="AA6" s="178">
        <v>112350</v>
      </c>
      <c r="AB6" s="178">
        <f t="shared" si="4"/>
        <v>2442.391304347826</v>
      </c>
      <c r="AC6" s="178">
        <v>64800</v>
      </c>
      <c r="AD6" s="179">
        <f t="shared" si="5"/>
        <v>1408.695652173913</v>
      </c>
      <c r="AE6" s="179">
        <v>13200</v>
      </c>
      <c r="AF6" s="179"/>
      <c r="AG6" s="180">
        <f t="shared" si="6"/>
        <v>190350</v>
      </c>
      <c r="AH6" s="178">
        <f t="shared" si="14"/>
        <v>4138.04347826087</v>
      </c>
      <c r="AI6" s="885"/>
      <c r="AJ6" s="885"/>
      <c r="AK6" s="885"/>
      <c r="AL6" s="885">
        <f t="shared" si="15"/>
        <v>0</v>
      </c>
      <c r="AM6" s="182" t="e">
        <f t="shared" si="16"/>
        <v>#DIV/0!</v>
      </c>
      <c r="AN6" s="326">
        <v>12.2</v>
      </c>
      <c r="AO6" s="326">
        <v>19.899999999999999</v>
      </c>
      <c r="AP6" s="602">
        <v>2</v>
      </c>
      <c r="AQ6" s="602">
        <v>2</v>
      </c>
      <c r="AR6" s="602">
        <v>2</v>
      </c>
      <c r="AS6" s="356">
        <f t="shared" si="7"/>
        <v>2</v>
      </c>
      <c r="AU6" s="190">
        <v>3</v>
      </c>
      <c r="AV6" s="174" t="s">
        <v>7</v>
      </c>
      <c r="AW6" s="119">
        <v>74</v>
      </c>
      <c r="AX6" s="801">
        <v>128000</v>
      </c>
      <c r="AY6" s="178">
        <f t="shared" si="8"/>
        <v>1729.7297297297298</v>
      </c>
      <c r="AZ6" s="178">
        <v>84450</v>
      </c>
      <c r="BA6" s="179">
        <f t="shared" si="9"/>
        <v>1141.2162162162163</v>
      </c>
      <c r="BB6" s="179"/>
      <c r="BC6" s="179"/>
      <c r="BD6" s="180">
        <f t="shared" si="10"/>
        <v>212450</v>
      </c>
      <c r="BE6" s="181">
        <f t="shared" si="11"/>
        <v>2870.9459459459458</v>
      </c>
      <c r="BF6" s="291">
        <v>97</v>
      </c>
      <c r="BG6" s="291">
        <v>19</v>
      </c>
      <c r="BH6" s="291">
        <v>0</v>
      </c>
      <c r="BI6" s="291">
        <f t="shared" si="17"/>
        <v>116</v>
      </c>
      <c r="BJ6" s="182">
        <f t="shared" si="18"/>
        <v>1831.4655172413793</v>
      </c>
      <c r="BK6" s="321">
        <v>12.7</v>
      </c>
      <c r="BL6" s="321">
        <v>20.7</v>
      </c>
      <c r="BM6" s="602">
        <v>2</v>
      </c>
      <c r="BN6" s="602">
        <v>2</v>
      </c>
      <c r="BO6" s="579">
        <v>4</v>
      </c>
      <c r="BP6" s="356">
        <f t="shared" si="12"/>
        <v>2.6666666666666665</v>
      </c>
    </row>
    <row r="7" spans="1:68" ht="25">
      <c r="A7" s="190">
        <v>4</v>
      </c>
      <c r="B7" s="887" t="s">
        <v>669</v>
      </c>
      <c r="C7" s="119">
        <v>65</v>
      </c>
      <c r="D7" s="178">
        <v>141300</v>
      </c>
      <c r="E7" s="178">
        <f t="shared" si="0"/>
        <v>2173.8461538461538</v>
      </c>
      <c r="F7" s="178">
        <v>91750</v>
      </c>
      <c r="G7" s="179">
        <f t="shared" si="1"/>
        <v>1411.5384615384614</v>
      </c>
      <c r="H7" s="179">
        <v>1650</v>
      </c>
      <c r="I7" s="179"/>
      <c r="J7" s="180">
        <f t="shared" si="2"/>
        <v>234700</v>
      </c>
      <c r="K7" s="181">
        <f>J7/C7</f>
        <v>3610.7692307692309</v>
      </c>
      <c r="L7" s="885"/>
      <c r="M7" s="885"/>
      <c r="N7" s="885"/>
      <c r="O7" s="920">
        <v>93.75</v>
      </c>
      <c r="P7" s="182">
        <f t="shared" si="13"/>
        <v>2503.4666666666667</v>
      </c>
      <c r="Q7" s="326">
        <v>8.1999999999999993</v>
      </c>
      <c r="R7" s="326">
        <v>17.399999999999999</v>
      </c>
      <c r="S7" s="924">
        <v>1</v>
      </c>
      <c r="T7" s="924">
        <v>1</v>
      </c>
      <c r="U7" s="568">
        <v>4</v>
      </c>
      <c r="V7" s="356">
        <f t="shared" si="3"/>
        <v>2</v>
      </c>
      <c r="X7" s="190">
        <v>4</v>
      </c>
      <c r="Y7" s="174" t="s">
        <v>7</v>
      </c>
      <c r="Z7" s="119">
        <v>31</v>
      </c>
      <c r="AA7" s="178">
        <v>53050</v>
      </c>
      <c r="AB7" s="178">
        <f t="shared" si="4"/>
        <v>1711.2903225806451</v>
      </c>
      <c r="AC7" s="178">
        <v>37250</v>
      </c>
      <c r="AD7" s="179">
        <f t="shared" si="5"/>
        <v>1201.6129032258063</v>
      </c>
      <c r="AE7" s="179">
        <v>28050</v>
      </c>
      <c r="AF7" s="179"/>
      <c r="AG7" s="180">
        <f t="shared" si="6"/>
        <v>118350</v>
      </c>
      <c r="AH7" s="178">
        <f t="shared" si="14"/>
        <v>3817.7419354838707</v>
      </c>
      <c r="AI7" s="885"/>
      <c r="AJ7" s="885"/>
      <c r="AK7" s="885"/>
      <c r="AL7" s="885">
        <f t="shared" si="15"/>
        <v>0</v>
      </c>
      <c r="AM7" s="182" t="e">
        <f t="shared" si="16"/>
        <v>#DIV/0!</v>
      </c>
      <c r="AN7" s="326">
        <v>11.9</v>
      </c>
      <c r="AO7" s="326">
        <v>22.3</v>
      </c>
      <c r="AP7" s="923">
        <v>3</v>
      </c>
      <c r="AQ7" s="924">
        <v>1</v>
      </c>
      <c r="AR7" s="924">
        <v>1</v>
      </c>
      <c r="AS7" s="356">
        <f t="shared" si="7"/>
        <v>1.6666666666666667</v>
      </c>
      <c r="AU7" s="190">
        <v>4</v>
      </c>
      <c r="AV7" s="174" t="s">
        <v>8</v>
      </c>
      <c r="AW7" s="119">
        <v>128</v>
      </c>
      <c r="AX7" s="801">
        <v>385850</v>
      </c>
      <c r="AY7" s="178">
        <f t="shared" si="8"/>
        <v>3014.453125</v>
      </c>
      <c r="AZ7" s="178">
        <v>213050</v>
      </c>
      <c r="BA7" s="179">
        <f t="shared" si="9"/>
        <v>1664.453125</v>
      </c>
      <c r="BB7" s="179">
        <v>11550</v>
      </c>
      <c r="BC7" s="179"/>
      <c r="BD7" s="180">
        <f t="shared" si="10"/>
        <v>610450</v>
      </c>
      <c r="BE7" s="181">
        <f t="shared" si="11"/>
        <v>4769.140625</v>
      </c>
      <c r="BF7" s="291">
        <v>94</v>
      </c>
      <c r="BG7" s="291">
        <v>14.5</v>
      </c>
      <c r="BH7" s="291">
        <v>0</v>
      </c>
      <c r="BI7" s="291">
        <f t="shared" si="17"/>
        <v>108.5</v>
      </c>
      <c r="BJ7" s="182">
        <f t="shared" si="18"/>
        <v>5626.2672811059911</v>
      </c>
      <c r="BK7" s="321">
        <v>12.7</v>
      </c>
      <c r="BL7" s="321">
        <v>21.2</v>
      </c>
      <c r="BM7" s="602">
        <v>2</v>
      </c>
      <c r="BN7" s="924">
        <v>1</v>
      </c>
      <c r="BO7" s="924">
        <v>1</v>
      </c>
      <c r="BP7" s="356">
        <f t="shared" si="12"/>
        <v>1.3333333333333333</v>
      </c>
    </row>
    <row r="8" spans="1:68" ht="25">
      <c r="A8" s="190">
        <v>5</v>
      </c>
      <c r="B8" s="174" t="s">
        <v>670</v>
      </c>
      <c r="C8" s="119">
        <v>29</v>
      </c>
      <c r="D8" s="178">
        <v>72850</v>
      </c>
      <c r="E8" s="178">
        <f t="shared" si="0"/>
        <v>2512.0689655172414</v>
      </c>
      <c r="F8" s="178">
        <v>31500</v>
      </c>
      <c r="G8" s="179">
        <f t="shared" si="1"/>
        <v>1086.2068965517242</v>
      </c>
      <c r="H8" s="179">
        <v>1100</v>
      </c>
      <c r="I8" s="179"/>
      <c r="J8" s="180">
        <f t="shared" si="2"/>
        <v>105450</v>
      </c>
      <c r="K8" s="181">
        <f t="shared" ref="K8:K13" si="19">J8/C8</f>
        <v>3636.2068965517242</v>
      </c>
      <c r="L8" s="885"/>
      <c r="M8" s="885"/>
      <c r="N8" s="885"/>
      <c r="O8" s="920">
        <v>77.75</v>
      </c>
      <c r="P8" s="182">
        <f t="shared" si="13"/>
        <v>1356.2700964630226</v>
      </c>
      <c r="Q8" s="326">
        <v>8.9</v>
      </c>
      <c r="R8" s="326">
        <v>17.7</v>
      </c>
      <c r="S8" s="602">
        <v>2</v>
      </c>
      <c r="T8" s="924">
        <v>1</v>
      </c>
      <c r="U8" s="568">
        <v>4</v>
      </c>
      <c r="V8" s="356">
        <f t="shared" si="3"/>
        <v>2.3333333333333335</v>
      </c>
      <c r="X8" s="190">
        <v>5</v>
      </c>
      <c r="Y8" s="174" t="s">
        <v>8</v>
      </c>
      <c r="Z8" s="119">
        <v>51</v>
      </c>
      <c r="AA8" s="178">
        <v>139450</v>
      </c>
      <c r="AB8" s="178">
        <f t="shared" si="4"/>
        <v>2734.3137254901962</v>
      </c>
      <c r="AC8" s="178">
        <v>69900</v>
      </c>
      <c r="AD8" s="179">
        <f t="shared" si="5"/>
        <v>1370.5882352941176</v>
      </c>
      <c r="AE8" s="179">
        <v>5500</v>
      </c>
      <c r="AF8" s="179"/>
      <c r="AG8" s="180">
        <f t="shared" si="6"/>
        <v>214850</v>
      </c>
      <c r="AH8" s="178">
        <f t="shared" si="14"/>
        <v>4212.7450980392159</v>
      </c>
      <c r="AI8" s="885"/>
      <c r="AJ8" s="885"/>
      <c r="AK8" s="885"/>
      <c r="AL8" s="885">
        <f t="shared" si="15"/>
        <v>0</v>
      </c>
      <c r="AM8" s="182" t="e">
        <f t="shared" si="16"/>
        <v>#DIV/0!</v>
      </c>
      <c r="AN8" s="326">
        <v>11.8</v>
      </c>
      <c r="AO8" s="326">
        <v>13.5</v>
      </c>
      <c r="AP8" s="924">
        <v>1</v>
      </c>
      <c r="AQ8" s="924">
        <v>1</v>
      </c>
      <c r="AR8" s="924">
        <v>1</v>
      </c>
      <c r="AS8" s="356">
        <f t="shared" si="7"/>
        <v>1</v>
      </c>
      <c r="AU8" s="190">
        <v>5</v>
      </c>
      <c r="AV8" s="174" t="s">
        <v>9</v>
      </c>
      <c r="AW8" s="119">
        <v>50</v>
      </c>
      <c r="AX8" s="801">
        <v>96100</v>
      </c>
      <c r="AY8" s="178">
        <f t="shared" si="8"/>
        <v>1922</v>
      </c>
      <c r="AZ8" s="178">
        <v>61100</v>
      </c>
      <c r="BA8" s="179">
        <f t="shared" si="9"/>
        <v>1222</v>
      </c>
      <c r="BB8" s="179"/>
      <c r="BC8" s="179"/>
      <c r="BD8" s="180">
        <f t="shared" si="10"/>
        <v>157200</v>
      </c>
      <c r="BE8" s="181">
        <f t="shared" si="11"/>
        <v>3144</v>
      </c>
      <c r="BF8" s="291">
        <v>91</v>
      </c>
      <c r="BG8" s="291">
        <v>19</v>
      </c>
      <c r="BH8" s="291">
        <v>0</v>
      </c>
      <c r="BI8" s="291">
        <f t="shared" si="17"/>
        <v>110</v>
      </c>
      <c r="BJ8" s="182">
        <f t="shared" si="18"/>
        <v>1429.090909090909</v>
      </c>
      <c r="BK8" s="321">
        <v>12.6</v>
      </c>
      <c r="BL8" s="321">
        <v>19.2</v>
      </c>
      <c r="BM8" s="602">
        <v>2</v>
      </c>
      <c r="BN8" s="924">
        <v>1</v>
      </c>
      <c r="BO8" s="602">
        <v>2</v>
      </c>
      <c r="BP8" s="356">
        <f t="shared" si="12"/>
        <v>1.6666666666666667</v>
      </c>
    </row>
    <row r="9" spans="1:68" ht="25">
      <c r="A9" s="190">
        <v>6</v>
      </c>
      <c r="B9" s="174" t="s">
        <v>7</v>
      </c>
      <c r="C9" s="119">
        <v>63</v>
      </c>
      <c r="D9" s="178">
        <v>164050</v>
      </c>
      <c r="E9" s="178">
        <f t="shared" si="0"/>
        <v>2603.968253968254</v>
      </c>
      <c r="F9" s="178">
        <v>90300</v>
      </c>
      <c r="G9" s="179">
        <f t="shared" si="1"/>
        <v>1433.3333333333333</v>
      </c>
      <c r="H9" s="179"/>
      <c r="I9" s="179"/>
      <c r="J9" s="180">
        <f t="shared" si="2"/>
        <v>254350</v>
      </c>
      <c r="K9" s="181">
        <f t="shared" si="19"/>
        <v>4037.3015873015875</v>
      </c>
      <c r="L9" s="885"/>
      <c r="M9" s="885"/>
      <c r="N9" s="885"/>
      <c r="O9" s="921">
        <v>81.75</v>
      </c>
      <c r="P9" s="182">
        <f t="shared" si="13"/>
        <v>3111.3149847094801</v>
      </c>
      <c r="Q9" s="326">
        <v>10.9</v>
      </c>
      <c r="R9" s="326">
        <v>22.5</v>
      </c>
      <c r="S9" s="924">
        <v>1</v>
      </c>
      <c r="T9" s="924">
        <v>1</v>
      </c>
      <c r="U9" s="568">
        <v>4</v>
      </c>
      <c r="V9" s="356">
        <f t="shared" si="3"/>
        <v>2</v>
      </c>
      <c r="X9" s="190">
        <v>6</v>
      </c>
      <c r="Y9" s="174" t="s">
        <v>9</v>
      </c>
      <c r="Z9" s="119">
        <v>41</v>
      </c>
      <c r="AA9" s="178">
        <v>51350</v>
      </c>
      <c r="AB9" s="178">
        <f t="shared" si="4"/>
        <v>1252.439024390244</v>
      </c>
      <c r="AC9" s="178">
        <v>85950</v>
      </c>
      <c r="AD9" s="179">
        <f t="shared" si="5"/>
        <v>2096.3414634146343</v>
      </c>
      <c r="AE9" s="179">
        <v>15400</v>
      </c>
      <c r="AF9" s="179"/>
      <c r="AG9" s="180">
        <f t="shared" si="6"/>
        <v>152700</v>
      </c>
      <c r="AH9" s="178">
        <f t="shared" si="14"/>
        <v>3724.3902439024391</v>
      </c>
      <c r="AI9" s="885"/>
      <c r="AJ9" s="885"/>
      <c r="AK9" s="885"/>
      <c r="AL9" s="885">
        <f t="shared" si="15"/>
        <v>0</v>
      </c>
      <c r="AM9" s="182" t="e">
        <f t="shared" si="16"/>
        <v>#DIV/0!</v>
      </c>
      <c r="AN9" s="326">
        <v>10.7</v>
      </c>
      <c r="AO9" s="326">
        <v>15.1</v>
      </c>
      <c r="AP9" s="602">
        <v>2</v>
      </c>
      <c r="AQ9" s="602">
        <v>2</v>
      </c>
      <c r="AR9" s="602">
        <v>2</v>
      </c>
      <c r="AS9" s="356">
        <f t="shared" si="7"/>
        <v>2</v>
      </c>
      <c r="AU9" s="190">
        <v>6</v>
      </c>
      <c r="AV9" s="174" t="s">
        <v>10</v>
      </c>
      <c r="AW9" s="119">
        <v>240</v>
      </c>
      <c r="AX9" s="801">
        <v>639800</v>
      </c>
      <c r="AY9" s="178">
        <f t="shared" si="8"/>
        <v>2665.8333333333335</v>
      </c>
      <c r="AZ9" s="178">
        <v>374750</v>
      </c>
      <c r="BA9" s="179">
        <f t="shared" si="9"/>
        <v>1561.4583333333333</v>
      </c>
      <c r="BB9" s="179">
        <v>3850</v>
      </c>
      <c r="BC9" s="179"/>
      <c r="BD9" s="180">
        <f t="shared" si="10"/>
        <v>1018400</v>
      </c>
      <c r="BE9" s="181">
        <f t="shared" si="11"/>
        <v>4243.333333333333</v>
      </c>
      <c r="BF9" s="291">
        <v>107.75</v>
      </c>
      <c r="BG9" s="291">
        <v>19</v>
      </c>
      <c r="BH9" s="291">
        <v>0</v>
      </c>
      <c r="BI9" s="291">
        <f t="shared" si="17"/>
        <v>126.75</v>
      </c>
      <c r="BJ9" s="182">
        <f t="shared" si="18"/>
        <v>8034.7140039447731</v>
      </c>
      <c r="BK9" s="322">
        <v>14.4</v>
      </c>
      <c r="BL9" s="321">
        <v>24.2</v>
      </c>
      <c r="BM9" s="602">
        <v>2</v>
      </c>
      <c r="BN9" s="924">
        <v>1</v>
      </c>
      <c r="BO9" s="579">
        <v>4</v>
      </c>
      <c r="BP9" s="356">
        <f t="shared" si="12"/>
        <v>2.3333333333333335</v>
      </c>
    </row>
    <row r="10" spans="1:68" ht="25">
      <c r="A10" s="190">
        <v>7</v>
      </c>
      <c r="B10" s="174" t="s">
        <v>8</v>
      </c>
      <c r="C10" s="119">
        <v>43</v>
      </c>
      <c r="D10" s="178">
        <v>120750</v>
      </c>
      <c r="E10" s="178">
        <f t="shared" si="0"/>
        <v>2808.1395348837209</v>
      </c>
      <c r="F10" s="178">
        <v>58900</v>
      </c>
      <c r="G10" s="179">
        <f t="shared" si="1"/>
        <v>1369.7674418604652</v>
      </c>
      <c r="H10" s="179">
        <v>1100</v>
      </c>
      <c r="I10" s="179"/>
      <c r="J10" s="180">
        <f t="shared" si="2"/>
        <v>180750</v>
      </c>
      <c r="K10" s="181">
        <f t="shared" si="19"/>
        <v>4203.4883720930229</v>
      </c>
      <c r="L10" s="885"/>
      <c r="M10" s="885"/>
      <c r="N10" s="885"/>
      <c r="O10" s="920">
        <v>81</v>
      </c>
      <c r="P10" s="182">
        <f t="shared" si="13"/>
        <v>2231.4814814814813</v>
      </c>
      <c r="Q10" s="326">
        <v>15.5</v>
      </c>
      <c r="R10" s="326">
        <v>20.6</v>
      </c>
      <c r="S10" s="924">
        <v>1</v>
      </c>
      <c r="T10" s="924">
        <v>1</v>
      </c>
      <c r="U10" s="602">
        <v>2</v>
      </c>
      <c r="V10" s="356">
        <f t="shared" si="3"/>
        <v>1.3333333333333333</v>
      </c>
      <c r="X10" s="190">
        <v>7</v>
      </c>
      <c r="Y10" s="174" t="s">
        <v>10</v>
      </c>
      <c r="Z10" s="119">
        <v>121</v>
      </c>
      <c r="AA10" s="178">
        <v>277200</v>
      </c>
      <c r="AB10" s="178">
        <f t="shared" si="4"/>
        <v>2290.909090909091</v>
      </c>
      <c r="AC10" s="178">
        <v>162050</v>
      </c>
      <c r="AD10" s="179">
        <f t="shared" si="5"/>
        <v>1339.2561983471073</v>
      </c>
      <c r="AE10" s="179">
        <v>33000</v>
      </c>
      <c r="AF10" s="179"/>
      <c r="AG10" s="180">
        <f t="shared" si="6"/>
        <v>472250</v>
      </c>
      <c r="AH10" s="178">
        <f t="shared" si="14"/>
        <v>3902.8925619834713</v>
      </c>
      <c r="AI10" s="885"/>
      <c r="AJ10" s="885"/>
      <c r="AK10" s="885"/>
      <c r="AL10" s="885">
        <f t="shared" si="15"/>
        <v>0</v>
      </c>
      <c r="AM10" s="182" t="e">
        <f t="shared" si="16"/>
        <v>#DIV/0!</v>
      </c>
      <c r="AN10" s="326">
        <v>12</v>
      </c>
      <c r="AO10" s="326">
        <v>24.3</v>
      </c>
      <c r="AP10" s="923">
        <v>3</v>
      </c>
      <c r="AQ10" s="923">
        <v>3</v>
      </c>
      <c r="AR10" s="923">
        <v>3</v>
      </c>
      <c r="AS10" s="356">
        <f t="shared" si="7"/>
        <v>3</v>
      </c>
      <c r="AU10" s="190">
        <v>7</v>
      </c>
      <c r="AV10" s="886" t="s">
        <v>11</v>
      </c>
      <c r="AW10" s="1092">
        <v>307</v>
      </c>
      <c r="AX10" s="1103">
        <v>780500</v>
      </c>
      <c r="AY10" s="1093">
        <f t="shared" si="8"/>
        <v>2542.345276872964</v>
      </c>
      <c r="AZ10" s="1093">
        <v>449850</v>
      </c>
      <c r="BA10" s="1093">
        <f t="shared" si="9"/>
        <v>1465.3094462540716</v>
      </c>
      <c r="BB10" s="1093">
        <v>14080</v>
      </c>
      <c r="BC10" s="1093"/>
      <c r="BD10" s="1092">
        <f t="shared" si="10"/>
        <v>1244430</v>
      </c>
      <c r="BE10" s="1094">
        <f t="shared" si="11"/>
        <v>4053.5179153094464</v>
      </c>
      <c r="BF10" s="1102">
        <v>115.5</v>
      </c>
      <c r="BG10" s="1102">
        <v>23.5</v>
      </c>
      <c r="BH10" s="1102">
        <v>0</v>
      </c>
      <c r="BI10" s="1102">
        <f t="shared" si="17"/>
        <v>139</v>
      </c>
      <c r="BJ10" s="1097">
        <f t="shared" si="18"/>
        <v>8952.7338129496402</v>
      </c>
      <c r="BK10" s="1098">
        <v>17.5</v>
      </c>
      <c r="BL10" s="1099">
        <v>24.9</v>
      </c>
      <c r="BM10" s="602">
        <v>2</v>
      </c>
      <c r="BN10" s="924">
        <v>1</v>
      </c>
      <c r="BO10" s="602">
        <v>2</v>
      </c>
      <c r="BP10" s="356">
        <f t="shared" si="12"/>
        <v>1.6666666666666667</v>
      </c>
    </row>
    <row r="11" spans="1:68" ht="25">
      <c r="A11" s="190">
        <v>8</v>
      </c>
      <c r="B11" s="174" t="s">
        <v>9</v>
      </c>
      <c r="C11" s="119">
        <v>132</v>
      </c>
      <c r="D11" s="178">
        <v>294300</v>
      </c>
      <c r="E11" s="178">
        <f t="shared" si="0"/>
        <v>2229.5454545454545</v>
      </c>
      <c r="F11" s="178">
        <v>213750</v>
      </c>
      <c r="G11" s="179">
        <f t="shared" si="1"/>
        <v>1619.3181818181818</v>
      </c>
      <c r="H11" s="179"/>
      <c r="I11" s="179"/>
      <c r="J11" s="180">
        <f t="shared" si="2"/>
        <v>508050</v>
      </c>
      <c r="K11" s="181">
        <f t="shared" si="19"/>
        <v>3848.8636363636365</v>
      </c>
      <c r="L11" s="885"/>
      <c r="M11" s="885"/>
      <c r="N11" s="885"/>
      <c r="O11" s="920">
        <v>84.5</v>
      </c>
      <c r="P11" s="182">
        <f>J11/O11</f>
        <v>6012.4260355029583</v>
      </c>
      <c r="Q11" s="326">
        <v>14.3</v>
      </c>
      <c r="R11" s="326">
        <v>26.2</v>
      </c>
      <c r="S11" s="578">
        <v>5</v>
      </c>
      <c r="T11" s="578">
        <v>5</v>
      </c>
      <c r="U11" s="568">
        <v>4</v>
      </c>
      <c r="V11" s="356">
        <f t="shared" si="3"/>
        <v>4.666666666666667</v>
      </c>
      <c r="X11" s="190">
        <v>8</v>
      </c>
      <c r="Y11" s="886" t="s">
        <v>11</v>
      </c>
      <c r="Z11" s="1092">
        <v>345</v>
      </c>
      <c r="AA11" s="1093">
        <v>950050</v>
      </c>
      <c r="AB11" s="1093">
        <f t="shared" si="4"/>
        <v>2753.768115942029</v>
      </c>
      <c r="AC11" s="1093">
        <v>523480</v>
      </c>
      <c r="AD11" s="1093">
        <f t="shared" si="5"/>
        <v>1517.3333333333333</v>
      </c>
      <c r="AE11" s="1093">
        <v>15400</v>
      </c>
      <c r="AF11" s="1093">
        <v>11880</v>
      </c>
      <c r="AG11" s="1092">
        <f>AA11+AC11+AE11+AF11</f>
        <v>1500810</v>
      </c>
      <c r="AH11" s="1093">
        <f>AG11/Z11</f>
        <v>4350.173913043478</v>
      </c>
      <c r="AI11" s="1095"/>
      <c r="AJ11" s="1095"/>
      <c r="AK11" s="1095"/>
      <c r="AL11" s="1095">
        <f t="shared" si="15"/>
        <v>0</v>
      </c>
      <c r="AM11" s="1097" t="e">
        <f>AG11/AL11</f>
        <v>#DIV/0!</v>
      </c>
      <c r="AN11" s="1100">
        <v>14.8</v>
      </c>
      <c r="AO11" s="1100">
        <v>27</v>
      </c>
      <c r="AP11" s="923">
        <v>3</v>
      </c>
      <c r="AQ11" s="568">
        <v>4</v>
      </c>
      <c r="AR11" s="923">
        <v>3</v>
      </c>
      <c r="AS11" s="356">
        <f t="shared" si="7"/>
        <v>3.3333333333333335</v>
      </c>
      <c r="AU11" s="190">
        <v>8</v>
      </c>
      <c r="AV11" s="887" t="s">
        <v>669</v>
      </c>
      <c r="AW11" s="119">
        <v>212</v>
      </c>
      <c r="AX11" s="178">
        <v>561100</v>
      </c>
      <c r="AY11" s="178">
        <f t="shared" si="8"/>
        <v>2646.6981132075471</v>
      </c>
      <c r="AZ11" s="178">
        <v>302750</v>
      </c>
      <c r="BA11" s="179">
        <f t="shared" si="9"/>
        <v>1428.066037735849</v>
      </c>
      <c r="BB11" s="179">
        <v>3080</v>
      </c>
      <c r="BC11" s="179"/>
      <c r="BD11" s="180">
        <f t="shared" si="10"/>
        <v>866930</v>
      </c>
      <c r="BE11" s="181">
        <f t="shared" si="11"/>
        <v>4089.2924528301887</v>
      </c>
      <c r="BF11" s="291">
        <v>118</v>
      </c>
      <c r="BG11" s="291">
        <v>23.5</v>
      </c>
      <c r="BH11" s="291">
        <v>30</v>
      </c>
      <c r="BI11" s="291">
        <f>SUM(BF11:BH11)</f>
        <v>171.5</v>
      </c>
      <c r="BJ11" s="182">
        <f>BD11/BI11</f>
        <v>5054.9854227405249</v>
      </c>
      <c r="BK11" s="326">
        <v>16.600000000000001</v>
      </c>
      <c r="BL11" s="326">
        <v>23.3</v>
      </c>
      <c r="BM11" s="602">
        <v>2</v>
      </c>
      <c r="BN11" s="602">
        <v>2</v>
      </c>
      <c r="BO11" s="579">
        <v>4</v>
      </c>
      <c r="BP11" s="356">
        <f t="shared" si="12"/>
        <v>2.6666666666666665</v>
      </c>
    </row>
    <row r="12" spans="1:68" ht="25">
      <c r="A12" s="190">
        <v>9</v>
      </c>
      <c r="B12" s="174" t="s">
        <v>10</v>
      </c>
      <c r="C12" s="119">
        <v>44</v>
      </c>
      <c r="D12" s="178">
        <v>101050</v>
      </c>
      <c r="E12" s="178">
        <f t="shared" si="0"/>
        <v>2296.590909090909</v>
      </c>
      <c r="F12" s="178">
        <v>67800</v>
      </c>
      <c r="G12" s="179">
        <f t="shared" si="1"/>
        <v>1540.909090909091</v>
      </c>
      <c r="H12" s="179">
        <v>2750</v>
      </c>
      <c r="I12" s="179"/>
      <c r="J12" s="180">
        <f t="shared" si="2"/>
        <v>171600</v>
      </c>
      <c r="K12" s="181">
        <f t="shared" si="19"/>
        <v>3900</v>
      </c>
      <c r="L12" s="885"/>
      <c r="M12" s="885"/>
      <c r="N12" s="885"/>
      <c r="O12" s="920">
        <v>77</v>
      </c>
      <c r="P12" s="182">
        <f t="shared" ref="P12:P17" si="20">J12/O12</f>
        <v>2228.5714285714284</v>
      </c>
      <c r="Q12" s="326">
        <v>16.399999999999999</v>
      </c>
      <c r="R12" s="326">
        <v>19.2</v>
      </c>
      <c r="S12" s="924">
        <v>1</v>
      </c>
      <c r="T12" s="924">
        <v>1</v>
      </c>
      <c r="U12" s="924">
        <v>1</v>
      </c>
      <c r="V12" s="356">
        <f t="shared" si="3"/>
        <v>1</v>
      </c>
      <c r="X12" s="190">
        <v>9</v>
      </c>
      <c r="Y12" s="887" t="s">
        <v>669</v>
      </c>
      <c r="Z12" s="119">
        <v>54</v>
      </c>
      <c r="AA12" s="179">
        <v>160350</v>
      </c>
      <c r="AB12" s="179">
        <f t="shared" si="4"/>
        <v>2969.4444444444443</v>
      </c>
      <c r="AC12" s="179">
        <v>78200</v>
      </c>
      <c r="AD12" s="179">
        <f t="shared" si="5"/>
        <v>1448.148148148148</v>
      </c>
      <c r="AE12" s="179">
        <v>25300</v>
      </c>
      <c r="AF12" s="179">
        <v>5940</v>
      </c>
      <c r="AG12" s="119">
        <f>AA12+AC12+AE12+AF12</f>
        <v>269790</v>
      </c>
      <c r="AH12" s="178">
        <f t="shared" ref="AH12:AH17" si="21">AG12/Z12</f>
        <v>4996.1111111111113</v>
      </c>
      <c r="AI12" s="885"/>
      <c r="AJ12" s="885"/>
      <c r="AK12" s="885"/>
      <c r="AL12" s="885">
        <f t="shared" si="15"/>
        <v>0</v>
      </c>
      <c r="AM12" s="182" t="e">
        <f t="shared" ref="AM12:AM17" si="22">AG12/AL12</f>
        <v>#DIV/0!</v>
      </c>
      <c r="AN12" s="326">
        <v>17.100000000000001</v>
      </c>
      <c r="AO12" s="326">
        <v>20.2</v>
      </c>
      <c r="AP12" s="602">
        <v>2</v>
      </c>
      <c r="AQ12" s="924">
        <v>1</v>
      </c>
      <c r="AR12" s="924">
        <v>1</v>
      </c>
      <c r="AS12" s="356">
        <f t="shared" si="7"/>
        <v>1.3333333333333333</v>
      </c>
      <c r="AU12" s="190">
        <v>9</v>
      </c>
      <c r="AV12" s="174" t="s">
        <v>670</v>
      </c>
      <c r="AW12" s="119">
        <v>242</v>
      </c>
      <c r="AX12" s="178">
        <v>709000</v>
      </c>
      <c r="AY12" s="178">
        <f t="shared" si="8"/>
        <v>2929.7520661157023</v>
      </c>
      <c r="AZ12" s="178">
        <v>427750</v>
      </c>
      <c r="BA12" s="179">
        <f t="shared" si="9"/>
        <v>1767.5619834710744</v>
      </c>
      <c r="BB12" s="179">
        <v>4950</v>
      </c>
      <c r="BC12" s="179"/>
      <c r="BD12" s="180">
        <f t="shared" si="10"/>
        <v>1141700</v>
      </c>
      <c r="BE12" s="181">
        <f t="shared" si="11"/>
        <v>4717.7685950413224</v>
      </c>
      <c r="BF12" s="291">
        <v>94</v>
      </c>
      <c r="BG12" s="291">
        <v>14</v>
      </c>
      <c r="BH12" s="291">
        <v>0</v>
      </c>
      <c r="BI12" s="291">
        <f t="shared" ref="BI12:BI17" si="23">SUM(BF12:BH12)</f>
        <v>108</v>
      </c>
      <c r="BJ12" s="182">
        <f t="shared" ref="BJ12:BJ17" si="24">BD12/BI12</f>
        <v>10571.296296296296</v>
      </c>
      <c r="BK12" s="326">
        <v>13</v>
      </c>
      <c r="BL12" s="326">
        <v>29.4</v>
      </c>
      <c r="BM12" s="578">
        <v>5</v>
      </c>
      <c r="BN12" s="578">
        <v>5</v>
      </c>
      <c r="BO12" s="578">
        <v>5</v>
      </c>
      <c r="BP12" s="356">
        <f t="shared" si="12"/>
        <v>5</v>
      </c>
    </row>
    <row r="13" spans="1:68" ht="25">
      <c r="A13" s="190">
        <v>10</v>
      </c>
      <c r="B13" s="886" t="s">
        <v>11</v>
      </c>
      <c r="C13" s="1092">
        <v>251</v>
      </c>
      <c r="D13" s="1093">
        <v>475300</v>
      </c>
      <c r="E13" s="1093">
        <f t="shared" si="0"/>
        <v>1893.6254980079682</v>
      </c>
      <c r="F13" s="1093">
        <v>298450</v>
      </c>
      <c r="G13" s="1093">
        <f t="shared" si="1"/>
        <v>1189.0438247011953</v>
      </c>
      <c r="H13" s="1093">
        <v>2200</v>
      </c>
      <c r="I13" s="1093"/>
      <c r="J13" s="1092">
        <f t="shared" si="2"/>
        <v>775950</v>
      </c>
      <c r="K13" s="1094">
        <f t="shared" si="19"/>
        <v>3091.4342629482071</v>
      </c>
      <c r="L13" s="1095"/>
      <c r="M13" s="1095"/>
      <c r="N13" s="1095"/>
      <c r="O13" s="1096">
        <v>107</v>
      </c>
      <c r="P13" s="1097">
        <f t="shared" si="20"/>
        <v>7251.869158878505</v>
      </c>
      <c r="Q13" s="1100">
        <v>15.3</v>
      </c>
      <c r="R13" s="1100">
        <v>19.2</v>
      </c>
      <c r="S13" s="568">
        <v>4</v>
      </c>
      <c r="T13" s="568">
        <v>4</v>
      </c>
      <c r="U13" s="568">
        <v>4</v>
      </c>
      <c r="V13" s="356">
        <f t="shared" si="3"/>
        <v>4</v>
      </c>
      <c r="X13" s="190">
        <v>10</v>
      </c>
      <c r="Y13" s="174" t="s">
        <v>670</v>
      </c>
      <c r="Z13" s="119">
        <v>122</v>
      </c>
      <c r="AA13" s="179">
        <v>303200</v>
      </c>
      <c r="AB13" s="179">
        <f t="shared" si="4"/>
        <v>2485.2459016393441</v>
      </c>
      <c r="AC13" s="179">
        <v>182950</v>
      </c>
      <c r="AD13" s="179">
        <f t="shared" si="5"/>
        <v>1499.5901639344263</v>
      </c>
      <c r="AE13" s="179">
        <v>23650</v>
      </c>
      <c r="AF13" s="179">
        <v>5940</v>
      </c>
      <c r="AG13" s="119">
        <f t="shared" ref="AG13:AG18" si="25">AA13+AC13+AE13+AF13</f>
        <v>515740</v>
      </c>
      <c r="AH13" s="178">
        <f t="shared" si="21"/>
        <v>4227.377049180328</v>
      </c>
      <c r="AI13" s="885"/>
      <c r="AJ13" s="885"/>
      <c r="AK13" s="885"/>
      <c r="AL13" s="885">
        <f t="shared" si="15"/>
        <v>0</v>
      </c>
      <c r="AM13" s="182" t="e">
        <f t="shared" si="22"/>
        <v>#DIV/0!</v>
      </c>
      <c r="AN13" s="326">
        <v>16.3</v>
      </c>
      <c r="AO13" s="326">
        <v>26.1</v>
      </c>
      <c r="AP13" s="578">
        <v>5</v>
      </c>
      <c r="AQ13" s="578">
        <v>5</v>
      </c>
      <c r="AR13" s="568">
        <v>4</v>
      </c>
      <c r="AS13" s="356">
        <f t="shared" si="7"/>
        <v>4.666666666666667</v>
      </c>
      <c r="AU13" s="190">
        <v>10</v>
      </c>
      <c r="AV13" s="174" t="s">
        <v>7</v>
      </c>
      <c r="AW13" s="119">
        <v>196</v>
      </c>
      <c r="AX13" s="178">
        <v>533400</v>
      </c>
      <c r="AY13" s="178">
        <f t="shared" si="8"/>
        <v>2721.4285714285716</v>
      </c>
      <c r="AZ13" s="178">
        <v>318900</v>
      </c>
      <c r="BA13" s="179">
        <f t="shared" si="9"/>
        <v>1627.0408163265306</v>
      </c>
      <c r="BB13" s="179">
        <v>4400</v>
      </c>
      <c r="BC13" s="179"/>
      <c r="BD13" s="180">
        <f t="shared" si="10"/>
        <v>856700</v>
      </c>
      <c r="BE13" s="181">
        <f t="shared" si="11"/>
        <v>4370.9183673469388</v>
      </c>
      <c r="BF13" s="291">
        <v>92.5</v>
      </c>
      <c r="BG13" s="291">
        <v>19</v>
      </c>
      <c r="BH13" s="291">
        <v>0</v>
      </c>
      <c r="BI13" s="291">
        <f t="shared" si="23"/>
        <v>111.5</v>
      </c>
      <c r="BJ13" s="182">
        <f t="shared" si="24"/>
        <v>7683.4080717488787</v>
      </c>
      <c r="BK13" s="326">
        <v>15.8</v>
      </c>
      <c r="BL13" s="326">
        <v>28.4</v>
      </c>
      <c r="BM13" s="578">
        <v>5</v>
      </c>
      <c r="BN13" s="578">
        <v>5</v>
      </c>
      <c r="BO13" s="602">
        <v>2</v>
      </c>
      <c r="BP13" s="356">
        <f t="shared" si="12"/>
        <v>4</v>
      </c>
    </row>
    <row r="14" spans="1:68" ht="25">
      <c r="A14" s="190">
        <v>11</v>
      </c>
      <c r="B14" s="887" t="s">
        <v>669</v>
      </c>
      <c r="C14" s="119">
        <v>357</v>
      </c>
      <c r="D14" s="178">
        <v>883900</v>
      </c>
      <c r="E14" s="178">
        <f t="shared" si="0"/>
        <v>2475.9103641456581</v>
      </c>
      <c r="F14" s="178">
        <v>474900</v>
      </c>
      <c r="G14" s="179">
        <f t="shared" si="1"/>
        <v>1330.2521008403362</v>
      </c>
      <c r="H14" s="179">
        <v>10450</v>
      </c>
      <c r="I14" s="179"/>
      <c r="J14" s="180">
        <f t="shared" si="2"/>
        <v>1369250</v>
      </c>
      <c r="K14" s="178">
        <f>J14/C14</f>
        <v>3835.4341736694678</v>
      </c>
      <c r="L14" s="885"/>
      <c r="M14" s="885"/>
      <c r="N14" s="885"/>
      <c r="O14" s="920">
        <v>112</v>
      </c>
      <c r="P14" s="182">
        <f t="shared" si="20"/>
        <v>12225.446428571429</v>
      </c>
      <c r="Q14" s="326">
        <v>13.4</v>
      </c>
      <c r="R14" s="326">
        <v>24.2</v>
      </c>
      <c r="S14" s="568">
        <v>4</v>
      </c>
      <c r="T14" s="568">
        <v>4</v>
      </c>
      <c r="U14" s="568">
        <v>4</v>
      </c>
      <c r="V14" s="356">
        <f t="shared" si="3"/>
        <v>4</v>
      </c>
      <c r="X14" s="190">
        <v>11</v>
      </c>
      <c r="Y14" s="174" t="s">
        <v>7</v>
      </c>
      <c r="Z14" s="119">
        <v>163</v>
      </c>
      <c r="AA14" s="179">
        <v>340950</v>
      </c>
      <c r="AB14" s="179">
        <f t="shared" si="4"/>
        <v>2091.717791411043</v>
      </c>
      <c r="AC14" s="179">
        <v>241750</v>
      </c>
      <c r="AD14" s="179">
        <f t="shared" si="5"/>
        <v>1483.1288343558283</v>
      </c>
      <c r="AE14" s="179">
        <v>3850</v>
      </c>
      <c r="AF14" s="179">
        <v>2970</v>
      </c>
      <c r="AG14" s="119">
        <f t="shared" si="25"/>
        <v>589520</v>
      </c>
      <c r="AH14" s="178">
        <f t="shared" si="21"/>
        <v>3616.687116564417</v>
      </c>
      <c r="AI14" s="885"/>
      <c r="AJ14" s="885"/>
      <c r="AK14" s="885"/>
      <c r="AL14" s="885">
        <f t="shared" si="15"/>
        <v>0</v>
      </c>
      <c r="AM14" s="182" t="e">
        <f t="shared" si="22"/>
        <v>#DIV/0!</v>
      </c>
      <c r="AN14" s="326">
        <v>16</v>
      </c>
      <c r="AO14" s="326">
        <v>25</v>
      </c>
      <c r="AP14" s="924">
        <v>1</v>
      </c>
      <c r="AQ14" s="602">
        <v>2</v>
      </c>
      <c r="AR14" s="568">
        <v>4</v>
      </c>
      <c r="AS14" s="356">
        <f t="shared" si="7"/>
        <v>2.3333333333333335</v>
      </c>
      <c r="AU14" s="190">
        <v>11</v>
      </c>
      <c r="AV14" s="174" t="s">
        <v>8</v>
      </c>
      <c r="AW14" s="119">
        <v>163</v>
      </c>
      <c r="AX14" s="178">
        <v>330850</v>
      </c>
      <c r="AY14" s="178">
        <f t="shared" si="8"/>
        <v>2029.7546012269938</v>
      </c>
      <c r="AZ14" s="178">
        <v>211550</v>
      </c>
      <c r="BA14" s="179">
        <f t="shared" si="9"/>
        <v>1297.8527607361964</v>
      </c>
      <c r="BB14" s="179">
        <v>10450</v>
      </c>
      <c r="BC14" s="179"/>
      <c r="BD14" s="180">
        <f t="shared" si="10"/>
        <v>552850</v>
      </c>
      <c r="BE14" s="181">
        <f t="shared" si="11"/>
        <v>3391.717791411043</v>
      </c>
      <c r="BF14" s="291">
        <v>94</v>
      </c>
      <c r="BG14" s="291">
        <v>19</v>
      </c>
      <c r="BH14" s="291">
        <v>0</v>
      </c>
      <c r="BI14" s="291">
        <f t="shared" si="23"/>
        <v>113</v>
      </c>
      <c r="BJ14" s="182">
        <f t="shared" si="24"/>
        <v>4892.4778761061943</v>
      </c>
      <c r="BK14" s="326">
        <v>18.7</v>
      </c>
      <c r="BL14" s="326">
        <v>25.7</v>
      </c>
      <c r="BM14" s="924">
        <v>1</v>
      </c>
      <c r="BN14" s="602">
        <v>2</v>
      </c>
      <c r="BO14" s="924">
        <v>1</v>
      </c>
      <c r="BP14" s="356">
        <f t="shared" si="12"/>
        <v>1.3333333333333333</v>
      </c>
    </row>
    <row r="15" spans="1:68" ht="25">
      <c r="A15" s="190">
        <v>12</v>
      </c>
      <c r="B15" s="174" t="s">
        <v>670</v>
      </c>
      <c r="C15" s="119">
        <v>133</v>
      </c>
      <c r="D15" s="178">
        <v>326800</v>
      </c>
      <c r="E15" s="178">
        <f t="shared" si="0"/>
        <v>2457.1428571428573</v>
      </c>
      <c r="F15" s="178">
        <v>207900</v>
      </c>
      <c r="G15" s="179">
        <f t="shared" si="1"/>
        <v>1563.1578947368421</v>
      </c>
      <c r="H15" s="179">
        <v>0</v>
      </c>
      <c r="I15" s="179"/>
      <c r="J15" s="180">
        <f t="shared" si="2"/>
        <v>534700</v>
      </c>
      <c r="K15" s="178">
        <f>J15/C15</f>
        <v>4020.3007518796994</v>
      </c>
      <c r="L15" s="885"/>
      <c r="M15" s="885"/>
      <c r="N15" s="885"/>
      <c r="O15" s="920">
        <v>77</v>
      </c>
      <c r="P15" s="182">
        <f t="shared" si="20"/>
        <v>6944.1558441558445</v>
      </c>
      <c r="Q15" s="326">
        <v>15.7</v>
      </c>
      <c r="R15" s="326">
        <v>25.6</v>
      </c>
      <c r="S15" s="578">
        <v>5</v>
      </c>
      <c r="T15" s="578">
        <v>5</v>
      </c>
      <c r="U15" s="568">
        <v>4</v>
      </c>
      <c r="V15" s="356">
        <f t="shared" si="3"/>
        <v>4.666666666666667</v>
      </c>
      <c r="X15" s="190">
        <v>12</v>
      </c>
      <c r="Y15" s="174" t="s">
        <v>8</v>
      </c>
      <c r="Z15" s="119">
        <v>205</v>
      </c>
      <c r="AA15" s="179">
        <v>482550</v>
      </c>
      <c r="AB15" s="179">
        <f t="shared" si="4"/>
        <v>2353.9024390243903</v>
      </c>
      <c r="AC15" s="179">
        <v>315800</v>
      </c>
      <c r="AD15" s="179">
        <f t="shared" si="5"/>
        <v>1540.4878048780488</v>
      </c>
      <c r="AE15" s="179">
        <v>6600</v>
      </c>
      <c r="AF15" s="179">
        <v>5940</v>
      </c>
      <c r="AG15" s="119">
        <f t="shared" si="25"/>
        <v>810890</v>
      </c>
      <c r="AH15" s="178">
        <f t="shared" si="21"/>
        <v>3955.560975609756</v>
      </c>
      <c r="AI15" s="885"/>
      <c r="AJ15" s="885"/>
      <c r="AK15" s="885"/>
      <c r="AL15" s="885">
        <f t="shared" si="15"/>
        <v>0</v>
      </c>
      <c r="AM15" s="182" t="e">
        <f t="shared" si="22"/>
        <v>#DIV/0!</v>
      </c>
      <c r="AN15" s="326">
        <v>15.8</v>
      </c>
      <c r="AO15" s="326">
        <v>28.4</v>
      </c>
      <c r="AP15" s="578">
        <v>5</v>
      </c>
      <c r="AQ15" s="578">
        <v>5</v>
      </c>
      <c r="AR15" s="568">
        <v>4</v>
      </c>
      <c r="AS15" s="356">
        <f t="shared" si="7"/>
        <v>4.666666666666667</v>
      </c>
      <c r="AU15" s="190">
        <v>12</v>
      </c>
      <c r="AV15" s="174" t="s">
        <v>9</v>
      </c>
      <c r="AW15" s="119">
        <v>100</v>
      </c>
      <c r="AX15" s="178">
        <v>272800</v>
      </c>
      <c r="AY15" s="178">
        <f t="shared" si="8"/>
        <v>2728</v>
      </c>
      <c r="AZ15" s="178">
        <v>151850</v>
      </c>
      <c r="BA15" s="179">
        <f t="shared" si="9"/>
        <v>1518.5</v>
      </c>
      <c r="BB15" s="179">
        <v>8360</v>
      </c>
      <c r="BC15" s="179"/>
      <c r="BD15" s="180">
        <f t="shared" si="10"/>
        <v>433010</v>
      </c>
      <c r="BE15" s="181">
        <f t="shared" si="11"/>
        <v>4330.1000000000004</v>
      </c>
      <c r="BF15" s="291">
        <v>99</v>
      </c>
      <c r="BG15" s="291">
        <v>14.5</v>
      </c>
      <c r="BH15" s="291">
        <v>0</v>
      </c>
      <c r="BI15" s="291">
        <f t="shared" si="23"/>
        <v>113.5</v>
      </c>
      <c r="BJ15" s="182">
        <f t="shared" si="24"/>
        <v>3815.0660792951544</v>
      </c>
      <c r="BK15" s="326">
        <v>13.4</v>
      </c>
      <c r="BL15" s="326">
        <v>18.3</v>
      </c>
      <c r="BM15" s="602">
        <v>2</v>
      </c>
      <c r="BN15" s="578">
        <v>5</v>
      </c>
      <c r="BO15" s="578">
        <v>5</v>
      </c>
      <c r="BP15" s="356">
        <f t="shared" si="12"/>
        <v>4</v>
      </c>
    </row>
    <row r="16" spans="1:68" ht="25">
      <c r="A16" s="190">
        <v>13</v>
      </c>
      <c r="B16" s="174" t="s">
        <v>7</v>
      </c>
      <c r="C16" s="119">
        <v>82</v>
      </c>
      <c r="D16" s="178">
        <v>198000</v>
      </c>
      <c r="E16" s="178">
        <f t="shared" si="0"/>
        <v>2414.6341463414633</v>
      </c>
      <c r="F16" s="178">
        <v>108850</v>
      </c>
      <c r="G16" s="179">
        <f t="shared" si="1"/>
        <v>1327.439024390244</v>
      </c>
      <c r="H16" s="179">
        <v>0</v>
      </c>
      <c r="I16" s="179"/>
      <c r="J16" s="180">
        <f t="shared" si="2"/>
        <v>306850</v>
      </c>
      <c r="K16" s="178">
        <f>J16/C16</f>
        <v>3742.0731707317073</v>
      </c>
      <c r="L16" s="885"/>
      <c r="M16" s="885"/>
      <c r="N16" s="885"/>
      <c r="O16" s="920">
        <v>83</v>
      </c>
      <c r="P16" s="182">
        <f t="shared" si="20"/>
        <v>3696.9879518072289</v>
      </c>
      <c r="Q16" s="326">
        <v>16.899999999999999</v>
      </c>
      <c r="R16" s="326">
        <v>21.9</v>
      </c>
      <c r="S16" s="602">
        <v>2</v>
      </c>
      <c r="T16" s="602">
        <v>2</v>
      </c>
      <c r="U16" s="602">
        <v>2</v>
      </c>
      <c r="V16" s="356">
        <f t="shared" si="3"/>
        <v>2</v>
      </c>
      <c r="X16" s="190">
        <v>13</v>
      </c>
      <c r="Y16" s="174" t="s">
        <v>9</v>
      </c>
      <c r="Z16" s="119">
        <v>279</v>
      </c>
      <c r="AA16" s="179">
        <v>869900</v>
      </c>
      <c r="AB16" s="179">
        <f t="shared" si="4"/>
        <v>3117.9211469534052</v>
      </c>
      <c r="AC16" s="179">
        <v>476050</v>
      </c>
      <c r="AD16" s="179">
        <f t="shared" si="5"/>
        <v>1706.2724014336918</v>
      </c>
      <c r="AE16" s="179">
        <v>1100</v>
      </c>
      <c r="AF16" s="179">
        <v>0</v>
      </c>
      <c r="AG16" s="119">
        <f t="shared" si="25"/>
        <v>1347050</v>
      </c>
      <c r="AH16" s="178">
        <f t="shared" si="21"/>
        <v>4828.1362007168455</v>
      </c>
      <c r="AI16" s="885"/>
      <c r="AJ16" s="885"/>
      <c r="AK16" s="885"/>
      <c r="AL16" s="885">
        <f t="shared" si="15"/>
        <v>0</v>
      </c>
      <c r="AM16" s="182" t="e">
        <f t="shared" si="22"/>
        <v>#DIV/0!</v>
      </c>
      <c r="AN16" s="326">
        <v>18.2</v>
      </c>
      <c r="AO16" s="326">
        <v>23.4</v>
      </c>
      <c r="AP16" s="602">
        <v>2</v>
      </c>
      <c r="AQ16" s="602">
        <v>2</v>
      </c>
      <c r="AR16" s="602">
        <v>2</v>
      </c>
      <c r="AS16" s="356">
        <f t="shared" si="7"/>
        <v>2</v>
      </c>
      <c r="AU16" s="190">
        <v>13</v>
      </c>
      <c r="AV16" s="174" t="s">
        <v>10</v>
      </c>
      <c r="AW16" s="119">
        <v>275</v>
      </c>
      <c r="AX16" s="178">
        <v>765600</v>
      </c>
      <c r="AY16" s="178">
        <f t="shared" si="8"/>
        <v>2784</v>
      </c>
      <c r="AZ16" s="178">
        <v>432800</v>
      </c>
      <c r="BA16" s="179">
        <f t="shared" si="9"/>
        <v>1573.8181818181818</v>
      </c>
      <c r="BB16" s="179">
        <v>4290</v>
      </c>
      <c r="BC16" s="179"/>
      <c r="BD16" s="180">
        <f t="shared" si="10"/>
        <v>1202690</v>
      </c>
      <c r="BE16" s="181">
        <f t="shared" si="11"/>
        <v>4373.4181818181814</v>
      </c>
      <c r="BF16" s="291">
        <v>114</v>
      </c>
      <c r="BG16" s="291">
        <v>19</v>
      </c>
      <c r="BH16" s="291">
        <v>0</v>
      </c>
      <c r="BI16" s="291">
        <f t="shared" si="23"/>
        <v>133</v>
      </c>
      <c r="BJ16" s="182">
        <f t="shared" si="24"/>
        <v>9042.7819548872176</v>
      </c>
      <c r="BK16" s="326">
        <v>11.8</v>
      </c>
      <c r="BL16" s="326">
        <v>25.4</v>
      </c>
      <c r="BM16" s="578">
        <v>5</v>
      </c>
      <c r="BN16" s="578">
        <v>5</v>
      </c>
      <c r="BO16" s="923">
        <v>3</v>
      </c>
      <c r="BP16" s="356">
        <f t="shared" si="12"/>
        <v>4.333333333333333</v>
      </c>
    </row>
    <row r="17" spans="1:68" ht="25">
      <c r="A17" s="190">
        <v>14</v>
      </c>
      <c r="B17" s="174" t="s">
        <v>8</v>
      </c>
      <c r="C17" s="119">
        <v>140</v>
      </c>
      <c r="D17" s="178">
        <v>250550</v>
      </c>
      <c r="E17" s="178">
        <f t="shared" si="0"/>
        <v>1789.6428571428571</v>
      </c>
      <c r="F17" s="178">
        <v>164400</v>
      </c>
      <c r="G17" s="179">
        <f t="shared" si="1"/>
        <v>1174.2857142857142</v>
      </c>
      <c r="H17" s="179">
        <v>0</v>
      </c>
      <c r="I17" s="179"/>
      <c r="J17" s="180">
        <f t="shared" si="2"/>
        <v>414950</v>
      </c>
      <c r="K17" s="178">
        <f>J17/C17</f>
        <v>2963.9285714285716</v>
      </c>
      <c r="L17" s="885"/>
      <c r="M17" s="885"/>
      <c r="N17" s="885"/>
      <c r="O17" s="920">
        <v>81.75</v>
      </c>
      <c r="P17" s="182">
        <f t="shared" si="20"/>
        <v>5075.8409785932718</v>
      </c>
      <c r="Q17" s="326">
        <v>16.5</v>
      </c>
      <c r="R17" s="326">
        <v>23.2</v>
      </c>
      <c r="S17" s="924">
        <v>1</v>
      </c>
      <c r="T17" s="568">
        <v>4</v>
      </c>
      <c r="U17" s="568">
        <v>4</v>
      </c>
      <c r="V17" s="356">
        <f t="shared" si="3"/>
        <v>3</v>
      </c>
      <c r="X17" s="190">
        <v>14</v>
      </c>
      <c r="Y17" s="174" t="s">
        <v>10</v>
      </c>
      <c r="Z17" s="119">
        <v>154</v>
      </c>
      <c r="AA17" s="179">
        <v>465400</v>
      </c>
      <c r="AB17" s="179">
        <f t="shared" si="4"/>
        <v>3022.0779220779223</v>
      </c>
      <c r="AC17" s="179">
        <v>250500</v>
      </c>
      <c r="AD17" s="179">
        <f t="shared" si="5"/>
        <v>1626.6233766233765</v>
      </c>
      <c r="AE17" s="179">
        <v>54450</v>
      </c>
      <c r="AF17" s="179">
        <v>2970</v>
      </c>
      <c r="AG17" s="119">
        <f t="shared" si="25"/>
        <v>773320</v>
      </c>
      <c r="AH17" s="178">
        <f t="shared" si="21"/>
        <v>5021.5584415584417</v>
      </c>
      <c r="AI17" s="885"/>
      <c r="AJ17" s="885"/>
      <c r="AK17" s="885"/>
      <c r="AL17" s="885">
        <f t="shared" si="15"/>
        <v>0</v>
      </c>
      <c r="AM17" s="182" t="e">
        <f t="shared" si="22"/>
        <v>#DIV/0!</v>
      </c>
      <c r="AN17" s="326">
        <v>15.5</v>
      </c>
      <c r="AO17" s="326">
        <v>22.8</v>
      </c>
      <c r="AP17" s="602">
        <v>2</v>
      </c>
      <c r="AQ17" s="602">
        <v>2</v>
      </c>
      <c r="AR17" s="923">
        <v>3</v>
      </c>
      <c r="AS17" s="356">
        <f t="shared" si="7"/>
        <v>2.3333333333333335</v>
      </c>
      <c r="AU17" s="190">
        <v>14</v>
      </c>
      <c r="AV17" s="886" t="s">
        <v>11</v>
      </c>
      <c r="AW17" s="1092">
        <v>425</v>
      </c>
      <c r="AX17" s="1093">
        <v>1108600</v>
      </c>
      <c r="AY17" s="1093">
        <f t="shared" si="8"/>
        <v>2608.4705882352941</v>
      </c>
      <c r="AZ17" s="1093">
        <v>661400</v>
      </c>
      <c r="BA17" s="1093">
        <f t="shared" si="9"/>
        <v>1556.2352941176471</v>
      </c>
      <c r="BB17" s="1093">
        <v>13530</v>
      </c>
      <c r="BC17" s="1093"/>
      <c r="BD17" s="1092">
        <f t="shared" si="10"/>
        <v>1783530</v>
      </c>
      <c r="BE17" s="1094">
        <f t="shared" si="11"/>
        <v>4196.5411764705887</v>
      </c>
      <c r="BF17" s="1102">
        <v>116</v>
      </c>
      <c r="BG17" s="1102">
        <v>23.5</v>
      </c>
      <c r="BH17" s="1102">
        <v>27.5</v>
      </c>
      <c r="BI17" s="1102">
        <f t="shared" si="23"/>
        <v>167</v>
      </c>
      <c r="BJ17" s="1097">
        <f t="shared" si="24"/>
        <v>10679.820359281437</v>
      </c>
      <c r="BK17" s="1100">
        <v>16.2</v>
      </c>
      <c r="BL17" s="1100">
        <v>27.2</v>
      </c>
      <c r="BM17" s="578">
        <v>5</v>
      </c>
      <c r="BN17" s="578">
        <v>5</v>
      </c>
      <c r="BO17" s="923">
        <v>3</v>
      </c>
      <c r="BP17" s="356">
        <f t="shared" si="12"/>
        <v>4.333333333333333</v>
      </c>
    </row>
    <row r="18" spans="1:68" ht="25">
      <c r="A18" s="190">
        <v>15</v>
      </c>
      <c r="B18" s="174" t="s">
        <v>9</v>
      </c>
      <c r="C18" s="119">
        <v>302</v>
      </c>
      <c r="D18" s="178">
        <v>879850</v>
      </c>
      <c r="E18" s="178">
        <f t="shared" si="0"/>
        <v>2913.4105960264901</v>
      </c>
      <c r="F18" s="178">
        <v>491900</v>
      </c>
      <c r="G18" s="179">
        <f t="shared" si="1"/>
        <v>1628.8079470198675</v>
      </c>
      <c r="H18" s="179">
        <v>0</v>
      </c>
      <c r="I18" s="179"/>
      <c r="J18" s="180">
        <f t="shared" si="2"/>
        <v>1371750</v>
      </c>
      <c r="K18" s="178">
        <f>J18/C18</f>
        <v>4542.2185430463578</v>
      </c>
      <c r="L18" s="885"/>
      <c r="M18" s="885"/>
      <c r="N18" s="885"/>
      <c r="O18" s="920">
        <v>116</v>
      </c>
      <c r="P18" s="182">
        <f>J18/O18</f>
        <v>11825.431034482759</v>
      </c>
      <c r="Q18" s="326">
        <v>16</v>
      </c>
      <c r="R18" s="326">
        <v>26.5</v>
      </c>
      <c r="S18" s="578">
        <v>5</v>
      </c>
      <c r="T18" s="578">
        <v>5</v>
      </c>
      <c r="U18" s="568">
        <v>4</v>
      </c>
      <c r="V18" s="356">
        <f t="shared" si="3"/>
        <v>4.666666666666667</v>
      </c>
      <c r="X18" s="190">
        <v>15</v>
      </c>
      <c r="Y18" s="886" t="s">
        <v>11</v>
      </c>
      <c r="Z18" s="1092">
        <v>300</v>
      </c>
      <c r="AA18" s="1093">
        <v>765900</v>
      </c>
      <c r="AB18" s="1093">
        <f t="shared" si="4"/>
        <v>2553</v>
      </c>
      <c r="AC18" s="1093">
        <v>420650</v>
      </c>
      <c r="AD18" s="1093">
        <f t="shared" si="5"/>
        <v>1402.1666666666667</v>
      </c>
      <c r="AE18" s="1093">
        <v>48950</v>
      </c>
      <c r="AF18" s="1093">
        <v>0</v>
      </c>
      <c r="AG18" s="1092">
        <f t="shared" si="25"/>
        <v>1235500</v>
      </c>
      <c r="AH18" s="1093">
        <f>AG18/Z18</f>
        <v>4118.333333333333</v>
      </c>
      <c r="AI18" s="1095"/>
      <c r="AJ18" s="1095"/>
      <c r="AK18" s="1095"/>
      <c r="AL18" s="1095">
        <f t="shared" si="15"/>
        <v>0</v>
      </c>
      <c r="AM18" s="1097" t="e">
        <f>AG18/AL18</f>
        <v>#DIV/0!</v>
      </c>
      <c r="AN18" s="1100">
        <v>15.5</v>
      </c>
      <c r="AO18" s="1100">
        <v>25.5</v>
      </c>
      <c r="AP18" s="568">
        <v>4</v>
      </c>
      <c r="AQ18" s="578">
        <v>5</v>
      </c>
      <c r="AR18" s="568">
        <v>4</v>
      </c>
      <c r="AS18" s="356">
        <f t="shared" si="7"/>
        <v>4.333333333333333</v>
      </c>
      <c r="AU18" s="190">
        <v>15</v>
      </c>
      <c r="AV18" s="887" t="s">
        <v>669</v>
      </c>
      <c r="AW18" s="119">
        <v>251</v>
      </c>
      <c r="AX18" s="178">
        <v>683700</v>
      </c>
      <c r="AY18" s="178">
        <f t="shared" si="8"/>
        <v>2723.9043824701193</v>
      </c>
      <c r="AZ18" s="178">
        <v>392400</v>
      </c>
      <c r="BA18" s="179">
        <f t="shared" si="9"/>
        <v>1563.3466135458168</v>
      </c>
      <c r="BB18" s="179">
        <v>23870</v>
      </c>
      <c r="BC18" s="179"/>
      <c r="BD18" s="180">
        <f t="shared" si="10"/>
        <v>1099970</v>
      </c>
      <c r="BE18" s="181">
        <f t="shared" si="11"/>
        <v>4382.3505976095621</v>
      </c>
      <c r="BF18" s="291">
        <v>113</v>
      </c>
      <c r="BG18" s="291">
        <v>23.5</v>
      </c>
      <c r="BH18" s="291">
        <v>0</v>
      </c>
      <c r="BI18" s="291">
        <f>SUM(BF18:BH18)</f>
        <v>136.5</v>
      </c>
      <c r="BJ18" s="182">
        <f>BD18/BI18</f>
        <v>8058.3882783882782</v>
      </c>
      <c r="BK18" s="326">
        <v>16.8</v>
      </c>
      <c r="BL18" s="326">
        <v>24</v>
      </c>
      <c r="BM18" s="578">
        <v>5</v>
      </c>
      <c r="BN18" s="602">
        <v>2</v>
      </c>
      <c r="BO18" s="579">
        <v>4</v>
      </c>
      <c r="BP18" s="356">
        <f t="shared" si="12"/>
        <v>3.6666666666666665</v>
      </c>
    </row>
    <row r="19" spans="1:68" ht="25">
      <c r="A19" s="190">
        <v>16</v>
      </c>
      <c r="B19" s="174" t="s">
        <v>10</v>
      </c>
      <c r="C19" s="119">
        <v>219</v>
      </c>
      <c r="D19" s="178">
        <v>535200</v>
      </c>
      <c r="E19" s="178">
        <f t="shared" si="0"/>
        <v>2443.8356164383563</v>
      </c>
      <c r="F19" s="178">
        <v>338000</v>
      </c>
      <c r="G19" s="179">
        <f t="shared" si="1"/>
        <v>1543.3789954337899</v>
      </c>
      <c r="H19" s="179">
        <v>1650</v>
      </c>
      <c r="I19" s="179"/>
      <c r="J19" s="180">
        <f t="shared" si="2"/>
        <v>874850</v>
      </c>
      <c r="K19" s="178">
        <f t="shared" ref="K19:K24" si="26">J19/C19</f>
        <v>3994.7488584474886</v>
      </c>
      <c r="L19" s="885"/>
      <c r="M19" s="885"/>
      <c r="N19" s="885"/>
      <c r="O19" s="920">
        <v>99.75</v>
      </c>
      <c r="P19" s="182">
        <f t="shared" ref="P19:P24" si="27">J19/O19</f>
        <v>8770.4260651629065</v>
      </c>
      <c r="Q19" s="326">
        <v>17.3</v>
      </c>
      <c r="R19" s="326">
        <v>27.3</v>
      </c>
      <c r="S19" s="578">
        <v>5</v>
      </c>
      <c r="T19" s="578">
        <v>5</v>
      </c>
      <c r="U19" s="923">
        <v>3</v>
      </c>
      <c r="V19" s="356">
        <f t="shared" si="3"/>
        <v>4.333333333333333</v>
      </c>
      <c r="X19" s="190">
        <v>16</v>
      </c>
      <c r="Y19" s="887" t="s">
        <v>669</v>
      </c>
      <c r="Z19" s="119">
        <v>101</v>
      </c>
      <c r="AA19" s="178">
        <v>274850</v>
      </c>
      <c r="AB19" s="178">
        <f t="shared" si="4"/>
        <v>2721.2871287128714</v>
      </c>
      <c r="AC19" s="178">
        <v>143400</v>
      </c>
      <c r="AD19" s="179">
        <f t="shared" si="5"/>
        <v>1419.8019801980197</v>
      </c>
      <c r="AE19" s="179">
        <v>37400</v>
      </c>
      <c r="AF19" s="179">
        <v>2970</v>
      </c>
      <c r="AG19" s="119">
        <f>AA19+AC19+AE19+AF19</f>
        <v>458620</v>
      </c>
      <c r="AH19" s="178">
        <f t="shared" ref="AH19:AH24" si="28">AG19/Z19</f>
        <v>4540.7920792079212</v>
      </c>
      <c r="AI19" s="885"/>
      <c r="AJ19" s="885"/>
      <c r="AK19" s="885"/>
      <c r="AL19" s="885">
        <f t="shared" si="15"/>
        <v>0</v>
      </c>
      <c r="AM19" s="182" t="e">
        <f t="shared" ref="AM19:AM24" si="29">AG19/AL19</f>
        <v>#DIV/0!</v>
      </c>
      <c r="AN19" s="326">
        <v>19.3</v>
      </c>
      <c r="AO19" s="326">
        <v>22.4</v>
      </c>
      <c r="AP19" s="924">
        <v>1</v>
      </c>
      <c r="AQ19" s="924">
        <v>1</v>
      </c>
      <c r="AR19" s="924">
        <v>1</v>
      </c>
      <c r="AS19" s="356">
        <f t="shared" si="7"/>
        <v>1</v>
      </c>
      <c r="AU19" s="190">
        <v>16</v>
      </c>
      <c r="AV19" s="174" t="s">
        <v>670</v>
      </c>
      <c r="AW19" s="119">
        <v>281</v>
      </c>
      <c r="AX19" s="178">
        <v>668450</v>
      </c>
      <c r="AY19" s="178">
        <f t="shared" si="8"/>
        <v>2378.8256227758006</v>
      </c>
      <c r="AZ19" s="178">
        <v>242750</v>
      </c>
      <c r="BA19" s="179">
        <f t="shared" si="9"/>
        <v>863.87900355871886</v>
      </c>
      <c r="BB19" s="179"/>
      <c r="BC19" s="179"/>
      <c r="BD19" s="180">
        <f t="shared" si="10"/>
        <v>911200</v>
      </c>
      <c r="BE19" s="181">
        <f t="shared" si="11"/>
        <v>3242.7046263345196</v>
      </c>
      <c r="BF19" s="291">
        <v>97.75</v>
      </c>
      <c r="BG19" s="291">
        <v>28.5</v>
      </c>
      <c r="BH19" s="291">
        <v>0</v>
      </c>
      <c r="BI19" s="291">
        <f t="shared" ref="BI19:BI24" si="30">SUM(BF19:BH19)</f>
        <v>126.25</v>
      </c>
      <c r="BJ19" s="182">
        <f t="shared" ref="BJ19:BJ24" si="31">BD19/BI19</f>
        <v>7217.4257425742571</v>
      </c>
      <c r="BK19" s="326">
        <v>16.5</v>
      </c>
      <c r="BL19" s="326">
        <v>24.3</v>
      </c>
      <c r="BM19" s="602">
        <v>2</v>
      </c>
      <c r="BN19" s="602">
        <v>2</v>
      </c>
      <c r="BO19" s="924">
        <v>1</v>
      </c>
      <c r="BP19" s="356">
        <f t="shared" si="12"/>
        <v>1.6666666666666667</v>
      </c>
    </row>
    <row r="20" spans="1:68" ht="25">
      <c r="A20" s="190">
        <v>17</v>
      </c>
      <c r="B20" s="886" t="s">
        <v>11</v>
      </c>
      <c r="C20" s="1092">
        <v>443</v>
      </c>
      <c r="D20" s="1093">
        <v>1093200</v>
      </c>
      <c r="E20" s="1093">
        <f t="shared" si="0"/>
        <v>2467.7200902934537</v>
      </c>
      <c r="F20" s="1093">
        <v>666750</v>
      </c>
      <c r="G20" s="1093">
        <f t="shared" si="1"/>
        <v>1505.0790067720091</v>
      </c>
      <c r="H20" s="1093">
        <v>11000</v>
      </c>
      <c r="I20" s="1093"/>
      <c r="J20" s="1092">
        <f t="shared" si="2"/>
        <v>1770950</v>
      </c>
      <c r="K20" s="1093">
        <f t="shared" si="26"/>
        <v>3997.6297968397289</v>
      </c>
      <c r="L20" s="1095"/>
      <c r="M20" s="1095"/>
      <c r="N20" s="1095"/>
      <c r="O20" s="1096">
        <v>110.5</v>
      </c>
      <c r="P20" s="1097">
        <f t="shared" si="27"/>
        <v>16026.696832579186</v>
      </c>
      <c r="Q20" s="1100">
        <v>16.899999999999999</v>
      </c>
      <c r="R20" s="1100">
        <v>28.7</v>
      </c>
      <c r="S20" s="578">
        <v>5</v>
      </c>
      <c r="T20" s="578">
        <v>5</v>
      </c>
      <c r="U20" s="568">
        <v>4</v>
      </c>
      <c r="V20" s="356">
        <f t="shared" si="3"/>
        <v>4.666666666666667</v>
      </c>
      <c r="X20" s="190">
        <v>17</v>
      </c>
      <c r="Y20" s="174" t="s">
        <v>670</v>
      </c>
      <c r="Z20" s="119">
        <v>136</v>
      </c>
      <c r="AA20" s="178">
        <v>319450</v>
      </c>
      <c r="AB20" s="178">
        <f t="shared" si="4"/>
        <v>2348.8970588235293</v>
      </c>
      <c r="AC20" s="178">
        <v>215000</v>
      </c>
      <c r="AD20" s="179">
        <f t="shared" si="5"/>
        <v>1580.8823529411766</v>
      </c>
      <c r="AE20" s="179">
        <v>27500</v>
      </c>
      <c r="AF20" s="179">
        <v>0</v>
      </c>
      <c r="AG20" s="119">
        <f t="shared" ref="AG20:AG25" si="32">AA20+AC20+AE20+AF20</f>
        <v>561950</v>
      </c>
      <c r="AH20" s="178">
        <f t="shared" si="28"/>
        <v>4131.9852941176468</v>
      </c>
      <c r="AI20" s="885"/>
      <c r="AJ20" s="885"/>
      <c r="AK20" s="885"/>
      <c r="AL20" s="885">
        <f t="shared" si="15"/>
        <v>0</v>
      </c>
      <c r="AM20" s="182" t="e">
        <f t="shared" si="29"/>
        <v>#DIV/0!</v>
      </c>
      <c r="AN20" s="326">
        <v>17</v>
      </c>
      <c r="AO20" s="326">
        <v>27.5</v>
      </c>
      <c r="AP20" s="602">
        <v>2</v>
      </c>
      <c r="AQ20" s="578">
        <v>5</v>
      </c>
      <c r="AR20" s="568">
        <v>4</v>
      </c>
      <c r="AS20" s="356">
        <f t="shared" si="7"/>
        <v>3.6666666666666665</v>
      </c>
      <c r="AU20" s="190">
        <v>17</v>
      </c>
      <c r="AV20" s="174" t="s">
        <v>7</v>
      </c>
      <c r="AW20" s="119">
        <v>248</v>
      </c>
      <c r="AX20" s="178">
        <v>625450</v>
      </c>
      <c r="AY20" s="178">
        <f t="shared" si="8"/>
        <v>2521.9758064516127</v>
      </c>
      <c r="AZ20" s="178">
        <v>391050</v>
      </c>
      <c r="BA20" s="179">
        <f t="shared" si="9"/>
        <v>1576.8145161290322</v>
      </c>
      <c r="BB20" s="179">
        <v>5060</v>
      </c>
      <c r="BC20" s="179">
        <v>2940</v>
      </c>
      <c r="BD20" s="180">
        <f t="shared" si="10"/>
        <v>1021560</v>
      </c>
      <c r="BE20" s="181">
        <f t="shared" si="11"/>
        <v>4119.1935483870966</v>
      </c>
      <c r="BF20" s="291">
        <v>97.25</v>
      </c>
      <c r="BG20" s="291">
        <v>19</v>
      </c>
      <c r="BH20" s="291">
        <v>0</v>
      </c>
      <c r="BI20" s="291">
        <f t="shared" si="30"/>
        <v>116.25</v>
      </c>
      <c r="BJ20" s="182">
        <f t="shared" si="31"/>
        <v>8787.6129032258068</v>
      </c>
      <c r="BK20" s="326">
        <v>18.100000000000001</v>
      </c>
      <c r="BL20" s="326">
        <v>28.1</v>
      </c>
      <c r="BM20" s="923">
        <v>3</v>
      </c>
      <c r="BN20" s="923">
        <v>3</v>
      </c>
      <c r="BO20" s="578">
        <v>5</v>
      </c>
      <c r="BP20" s="356">
        <f t="shared" si="12"/>
        <v>3.6666666666666665</v>
      </c>
    </row>
    <row r="21" spans="1:68" ht="25">
      <c r="A21" s="190">
        <v>18</v>
      </c>
      <c r="B21" s="887" t="s">
        <v>669</v>
      </c>
      <c r="C21" s="119">
        <v>137</v>
      </c>
      <c r="D21" s="178">
        <v>388350</v>
      </c>
      <c r="E21" s="178">
        <f t="shared" si="0"/>
        <v>2834.6715328467153</v>
      </c>
      <c r="F21" s="178">
        <v>197550</v>
      </c>
      <c r="G21" s="179">
        <f t="shared" si="1"/>
        <v>1441.9708029197079</v>
      </c>
      <c r="H21" s="179">
        <v>4400</v>
      </c>
      <c r="I21" s="179"/>
      <c r="J21" s="180">
        <f t="shared" si="2"/>
        <v>590300</v>
      </c>
      <c r="K21" s="178">
        <f t="shared" si="26"/>
        <v>4308.7591240875909</v>
      </c>
      <c r="L21" s="885"/>
      <c r="M21" s="885"/>
      <c r="N21" s="885"/>
      <c r="O21" s="920">
        <v>104.75</v>
      </c>
      <c r="P21" s="182">
        <f t="shared" si="27"/>
        <v>5635.3221957040569</v>
      </c>
      <c r="Q21" s="326">
        <v>17.399999999999999</v>
      </c>
      <c r="R21" s="326">
        <v>21.5</v>
      </c>
      <c r="S21" s="924">
        <v>1</v>
      </c>
      <c r="T21" s="602">
        <v>2</v>
      </c>
      <c r="U21" s="568">
        <v>4</v>
      </c>
      <c r="V21" s="356">
        <f t="shared" si="3"/>
        <v>2.3333333333333335</v>
      </c>
      <c r="X21" s="190">
        <v>18</v>
      </c>
      <c r="Y21" s="174" t="s">
        <v>7</v>
      </c>
      <c r="Z21" s="119">
        <v>81</v>
      </c>
      <c r="AA21" s="178">
        <v>216100</v>
      </c>
      <c r="AB21" s="178">
        <f t="shared" si="4"/>
        <v>2667.9012345679012</v>
      </c>
      <c r="AC21" s="178">
        <v>112300</v>
      </c>
      <c r="AD21" s="179">
        <f t="shared" si="5"/>
        <v>1386.4197530864199</v>
      </c>
      <c r="AE21" s="179">
        <v>56100</v>
      </c>
      <c r="AF21" s="179">
        <v>0</v>
      </c>
      <c r="AG21" s="119">
        <f>AA21+AC21+AE21+AF21-AI21</f>
        <v>384500</v>
      </c>
      <c r="AH21" s="178">
        <f t="shared" si="28"/>
        <v>4746.9135802469136</v>
      </c>
      <c r="AI21" s="885"/>
      <c r="AJ21" s="885"/>
      <c r="AK21" s="885"/>
      <c r="AL21" s="885">
        <f t="shared" si="15"/>
        <v>0</v>
      </c>
      <c r="AM21" s="182" t="e">
        <f t="shared" si="29"/>
        <v>#DIV/0!</v>
      </c>
      <c r="AN21" s="326">
        <v>20.2</v>
      </c>
      <c r="AO21" s="326">
        <v>25</v>
      </c>
      <c r="AP21" s="602">
        <v>2</v>
      </c>
      <c r="AQ21" s="924">
        <v>0</v>
      </c>
      <c r="AR21" s="924">
        <v>1</v>
      </c>
      <c r="AS21" s="356">
        <f t="shared" si="7"/>
        <v>1</v>
      </c>
      <c r="AU21" s="190">
        <v>18</v>
      </c>
      <c r="AV21" s="174" t="s">
        <v>8</v>
      </c>
      <c r="AW21" s="119">
        <v>368</v>
      </c>
      <c r="AX21" s="178">
        <v>914350</v>
      </c>
      <c r="AY21" s="178">
        <f t="shared" si="8"/>
        <v>2484.646739130435</v>
      </c>
      <c r="AZ21" s="178">
        <v>566500</v>
      </c>
      <c r="BA21" s="179">
        <f t="shared" si="9"/>
        <v>1539.4021739130435</v>
      </c>
      <c r="BB21" s="179">
        <v>8250</v>
      </c>
      <c r="BC21" s="179"/>
      <c r="BD21" s="180">
        <f t="shared" si="10"/>
        <v>1489100</v>
      </c>
      <c r="BE21" s="181">
        <f t="shared" si="11"/>
        <v>4046.467391304348</v>
      </c>
      <c r="BF21" s="291">
        <v>97.25</v>
      </c>
      <c r="BG21" s="291">
        <v>19</v>
      </c>
      <c r="BH21" s="291">
        <v>0</v>
      </c>
      <c r="BI21" s="291">
        <f t="shared" si="30"/>
        <v>116.25</v>
      </c>
      <c r="BJ21" s="182">
        <f t="shared" si="31"/>
        <v>12809.462365591398</v>
      </c>
      <c r="BK21" s="326">
        <v>20.3</v>
      </c>
      <c r="BL21" s="326">
        <v>29</v>
      </c>
      <c r="BM21" s="578">
        <v>5</v>
      </c>
      <c r="BN21" s="578">
        <v>5</v>
      </c>
      <c r="BO21" s="578">
        <v>5</v>
      </c>
      <c r="BP21" s="356">
        <f t="shared" si="12"/>
        <v>5</v>
      </c>
    </row>
    <row r="22" spans="1:68" ht="25">
      <c r="A22" s="190">
        <v>19</v>
      </c>
      <c r="B22" s="174" t="s">
        <v>670</v>
      </c>
      <c r="C22" s="119">
        <v>132</v>
      </c>
      <c r="D22" s="178">
        <v>344400</v>
      </c>
      <c r="E22" s="178">
        <f t="shared" si="0"/>
        <v>2609.090909090909</v>
      </c>
      <c r="F22" s="178">
        <v>207700</v>
      </c>
      <c r="G22" s="179">
        <f t="shared" si="1"/>
        <v>1573.4848484848485</v>
      </c>
      <c r="H22" s="179">
        <v>8800</v>
      </c>
      <c r="I22" s="179"/>
      <c r="J22" s="180">
        <f t="shared" si="2"/>
        <v>560900</v>
      </c>
      <c r="K22" s="178">
        <f t="shared" si="26"/>
        <v>4249.242424242424</v>
      </c>
      <c r="L22" s="885"/>
      <c r="M22" s="885"/>
      <c r="N22" s="885"/>
      <c r="O22" s="920">
        <v>77.5</v>
      </c>
      <c r="P22" s="182">
        <f t="shared" si="27"/>
        <v>7237.4193548387093</v>
      </c>
      <c r="Q22" s="326">
        <v>14.7</v>
      </c>
      <c r="R22" s="326">
        <v>20</v>
      </c>
      <c r="S22" s="568">
        <v>4</v>
      </c>
      <c r="T22" s="568">
        <v>4</v>
      </c>
      <c r="U22" s="568">
        <v>4</v>
      </c>
      <c r="V22" s="356">
        <f t="shared" si="3"/>
        <v>4</v>
      </c>
      <c r="X22" s="190">
        <v>19</v>
      </c>
      <c r="Y22" s="174" t="s">
        <v>8</v>
      </c>
      <c r="Z22" s="119">
        <v>175</v>
      </c>
      <c r="AA22" s="178">
        <v>453600</v>
      </c>
      <c r="AB22" s="178">
        <f t="shared" si="4"/>
        <v>2592</v>
      </c>
      <c r="AC22" s="178">
        <v>248150</v>
      </c>
      <c r="AD22" s="179">
        <f t="shared" si="5"/>
        <v>1418</v>
      </c>
      <c r="AE22" s="179">
        <v>13200</v>
      </c>
      <c r="AF22" s="179">
        <v>2970</v>
      </c>
      <c r="AG22" s="119">
        <f>AA22+AC22+AE22+AF22-AI22</f>
        <v>717920</v>
      </c>
      <c r="AH22" s="178">
        <f t="shared" si="28"/>
        <v>4102.3999999999996</v>
      </c>
      <c r="AI22" s="885"/>
      <c r="AJ22" s="885"/>
      <c r="AK22" s="885"/>
      <c r="AL22" s="885">
        <f t="shared" si="15"/>
        <v>0</v>
      </c>
      <c r="AM22" s="182" t="e">
        <f t="shared" si="29"/>
        <v>#DIV/0!</v>
      </c>
      <c r="AN22" s="326">
        <v>15</v>
      </c>
      <c r="AO22" s="326">
        <v>23.8</v>
      </c>
      <c r="AP22" s="568">
        <v>4</v>
      </c>
      <c r="AQ22" s="568">
        <v>4</v>
      </c>
      <c r="AR22" s="568">
        <v>4</v>
      </c>
      <c r="AS22" s="356">
        <f t="shared" si="7"/>
        <v>4</v>
      </c>
      <c r="AU22" s="190">
        <v>19</v>
      </c>
      <c r="AV22" s="174" t="s">
        <v>9</v>
      </c>
      <c r="AW22" s="119">
        <v>266</v>
      </c>
      <c r="AX22" s="178">
        <v>754550</v>
      </c>
      <c r="AY22" s="178">
        <f t="shared" si="8"/>
        <v>2836.6541353383459</v>
      </c>
      <c r="AZ22" s="178">
        <v>429050</v>
      </c>
      <c r="BA22" s="179">
        <f t="shared" si="9"/>
        <v>1612.9699248120301</v>
      </c>
      <c r="BB22" s="179">
        <v>13200</v>
      </c>
      <c r="BC22" s="179"/>
      <c r="BD22" s="180">
        <f t="shared" si="10"/>
        <v>1196800</v>
      </c>
      <c r="BE22" s="181">
        <f t="shared" si="11"/>
        <v>4499.2481203007519</v>
      </c>
      <c r="BF22" s="291">
        <v>106</v>
      </c>
      <c r="BG22" s="291">
        <v>23.5</v>
      </c>
      <c r="BH22" s="291">
        <v>36</v>
      </c>
      <c r="BI22" s="291">
        <f t="shared" si="30"/>
        <v>165.5</v>
      </c>
      <c r="BJ22" s="182">
        <f t="shared" si="31"/>
        <v>7231.4199395770393</v>
      </c>
      <c r="BK22" s="326">
        <v>18.100000000000001</v>
      </c>
      <c r="BL22" s="326">
        <v>30.3</v>
      </c>
      <c r="BM22" s="578">
        <v>5</v>
      </c>
      <c r="BN22" s="578">
        <v>5</v>
      </c>
      <c r="BO22" s="578">
        <v>5</v>
      </c>
      <c r="BP22" s="356">
        <f t="shared" si="12"/>
        <v>5</v>
      </c>
    </row>
    <row r="23" spans="1:68" ht="25">
      <c r="A23" s="190">
        <v>20</v>
      </c>
      <c r="B23" s="174" t="s">
        <v>7</v>
      </c>
      <c r="C23" s="119">
        <v>169</v>
      </c>
      <c r="D23" s="178">
        <v>438050</v>
      </c>
      <c r="E23" s="178">
        <f t="shared" si="0"/>
        <v>2592.0118343195268</v>
      </c>
      <c r="F23" s="178">
        <v>268950</v>
      </c>
      <c r="G23" s="179">
        <f t="shared" si="1"/>
        <v>1591.4201183431953</v>
      </c>
      <c r="H23" s="179">
        <v>5500</v>
      </c>
      <c r="I23" s="179"/>
      <c r="J23" s="180">
        <f t="shared" si="2"/>
        <v>712500</v>
      </c>
      <c r="K23" s="178">
        <f t="shared" si="26"/>
        <v>4215.9763313609465</v>
      </c>
      <c r="L23" s="885"/>
      <c r="M23" s="885"/>
      <c r="N23" s="885"/>
      <c r="O23" s="920">
        <v>82.25</v>
      </c>
      <c r="P23" s="182">
        <f t="shared" si="27"/>
        <v>8662.6139817629173</v>
      </c>
      <c r="Q23" s="326">
        <v>13.8</v>
      </c>
      <c r="R23" s="326">
        <v>23.6</v>
      </c>
      <c r="S23" s="568">
        <v>4</v>
      </c>
      <c r="T23" s="568">
        <v>4</v>
      </c>
      <c r="U23" s="568">
        <v>4</v>
      </c>
      <c r="V23" s="356">
        <f t="shared" si="3"/>
        <v>4</v>
      </c>
      <c r="X23" s="190">
        <v>20</v>
      </c>
      <c r="Y23" s="174" t="s">
        <v>9</v>
      </c>
      <c r="Z23" s="119">
        <v>153</v>
      </c>
      <c r="AA23" s="178">
        <v>383750</v>
      </c>
      <c r="AB23" s="178">
        <f t="shared" si="4"/>
        <v>2508.169934640523</v>
      </c>
      <c r="AC23" s="178">
        <v>224150</v>
      </c>
      <c r="AD23" s="179">
        <f t="shared" si="5"/>
        <v>1465.0326797385621</v>
      </c>
      <c r="AE23" s="179">
        <v>26950</v>
      </c>
      <c r="AF23" s="179">
        <v>2970</v>
      </c>
      <c r="AG23" s="119">
        <f>AA23+AC23+AE23+AF23-AI23</f>
        <v>637820</v>
      </c>
      <c r="AH23" s="178">
        <f t="shared" si="28"/>
        <v>4168.7581699346401</v>
      </c>
      <c r="AI23" s="885"/>
      <c r="AJ23" s="885"/>
      <c r="AK23" s="885"/>
      <c r="AL23" s="885">
        <f t="shared" si="15"/>
        <v>0</v>
      </c>
      <c r="AM23" s="182" t="e">
        <f t="shared" si="29"/>
        <v>#DIV/0!</v>
      </c>
      <c r="AN23" s="326">
        <v>16</v>
      </c>
      <c r="AO23" s="326">
        <v>24.1</v>
      </c>
      <c r="AP23" s="602">
        <v>2</v>
      </c>
      <c r="AQ23" s="568">
        <v>4</v>
      </c>
      <c r="AR23" s="568">
        <v>4</v>
      </c>
      <c r="AS23" s="356">
        <f t="shared" si="7"/>
        <v>3.3333333333333335</v>
      </c>
      <c r="AU23" s="190">
        <v>20</v>
      </c>
      <c r="AV23" s="174" t="s">
        <v>10</v>
      </c>
      <c r="AW23" s="119">
        <v>405</v>
      </c>
      <c r="AX23" s="178">
        <v>1158350</v>
      </c>
      <c r="AY23" s="178">
        <f t="shared" si="8"/>
        <v>2860.1234567901233</v>
      </c>
      <c r="AZ23" s="178">
        <v>689800</v>
      </c>
      <c r="BA23" s="179">
        <f t="shared" si="9"/>
        <v>1703.2098765432099</v>
      </c>
      <c r="BB23" s="179">
        <v>18480</v>
      </c>
      <c r="BC23" s="179"/>
      <c r="BD23" s="180">
        <f t="shared" si="10"/>
        <v>1866630</v>
      </c>
      <c r="BE23" s="181">
        <f t="shared" si="11"/>
        <v>4608.9629629629626</v>
      </c>
      <c r="BF23" s="291">
        <v>110.75</v>
      </c>
      <c r="BG23" s="291">
        <v>26.5</v>
      </c>
      <c r="BH23" s="291">
        <v>30</v>
      </c>
      <c r="BI23" s="291">
        <f t="shared" si="30"/>
        <v>167.25</v>
      </c>
      <c r="BJ23" s="182">
        <f t="shared" si="31"/>
        <v>11160.717488789238</v>
      </c>
      <c r="BK23" s="326">
        <v>18.5</v>
      </c>
      <c r="BL23" s="326">
        <v>30.9</v>
      </c>
      <c r="BM23" s="578">
        <v>5</v>
      </c>
      <c r="BN23" s="578">
        <v>5</v>
      </c>
      <c r="BO23" s="923">
        <v>3</v>
      </c>
      <c r="BP23" s="356">
        <f t="shared" si="12"/>
        <v>4.333333333333333</v>
      </c>
    </row>
    <row r="24" spans="1:68" ht="25">
      <c r="A24" s="190">
        <v>21</v>
      </c>
      <c r="B24" s="174" t="s">
        <v>8</v>
      </c>
      <c r="C24" s="119">
        <v>200</v>
      </c>
      <c r="D24" s="178">
        <v>509950</v>
      </c>
      <c r="E24" s="178">
        <f t="shared" si="0"/>
        <v>2549.75</v>
      </c>
      <c r="F24" s="178">
        <v>326300</v>
      </c>
      <c r="G24" s="179">
        <f t="shared" si="1"/>
        <v>1631.5</v>
      </c>
      <c r="H24" s="179">
        <v>3300</v>
      </c>
      <c r="I24" s="179"/>
      <c r="J24" s="180">
        <f t="shared" si="2"/>
        <v>839550</v>
      </c>
      <c r="K24" s="178">
        <f t="shared" si="26"/>
        <v>4197.75</v>
      </c>
      <c r="L24" s="885"/>
      <c r="M24" s="885"/>
      <c r="N24" s="885"/>
      <c r="O24" s="920">
        <v>84.75</v>
      </c>
      <c r="P24" s="182">
        <f t="shared" si="27"/>
        <v>9906.1946902654872</v>
      </c>
      <c r="Q24" s="326">
        <v>14.5</v>
      </c>
      <c r="R24" s="326">
        <v>28.2</v>
      </c>
      <c r="S24" s="578">
        <v>5</v>
      </c>
      <c r="T24" s="578">
        <v>5</v>
      </c>
      <c r="U24" s="568">
        <v>4</v>
      </c>
      <c r="V24" s="356">
        <f t="shared" si="3"/>
        <v>4.666666666666667</v>
      </c>
      <c r="X24" s="190">
        <v>21</v>
      </c>
      <c r="Y24" s="174" t="s">
        <v>10</v>
      </c>
      <c r="Z24" s="119">
        <v>184</v>
      </c>
      <c r="AA24" s="178">
        <v>414350</v>
      </c>
      <c r="AB24" s="178">
        <f t="shared" si="4"/>
        <v>2251.9021739130435</v>
      </c>
      <c r="AC24" s="178">
        <v>253850</v>
      </c>
      <c r="AD24" s="179">
        <f t="shared" si="5"/>
        <v>1379.6195652173913</v>
      </c>
      <c r="AE24" s="179">
        <v>41250</v>
      </c>
      <c r="AF24" s="179">
        <v>2970</v>
      </c>
      <c r="AG24" s="119">
        <f t="shared" si="32"/>
        <v>712420</v>
      </c>
      <c r="AH24" s="178">
        <f t="shared" si="28"/>
        <v>3871.8478260869565</v>
      </c>
      <c r="AI24" s="885"/>
      <c r="AJ24" s="885"/>
      <c r="AK24" s="885"/>
      <c r="AL24" s="885">
        <f t="shared" si="15"/>
        <v>0</v>
      </c>
      <c r="AM24" s="182" t="e">
        <f t="shared" si="29"/>
        <v>#DIV/0!</v>
      </c>
      <c r="AN24" s="326">
        <v>17.5</v>
      </c>
      <c r="AO24" s="326">
        <v>26.6</v>
      </c>
      <c r="AP24" s="602">
        <v>2</v>
      </c>
      <c r="AQ24" s="578">
        <v>5</v>
      </c>
      <c r="AR24" s="602">
        <v>2</v>
      </c>
      <c r="AS24" s="356">
        <f t="shared" si="7"/>
        <v>3</v>
      </c>
      <c r="AU24" s="190">
        <v>21</v>
      </c>
      <c r="AV24" s="886" t="s">
        <v>11</v>
      </c>
      <c r="AW24" s="1092">
        <v>296</v>
      </c>
      <c r="AX24" s="1093">
        <v>855350</v>
      </c>
      <c r="AY24" s="1093">
        <f t="shared" si="8"/>
        <v>2889.6959459459458</v>
      </c>
      <c r="AZ24" s="1093">
        <v>449850</v>
      </c>
      <c r="BA24" s="1093">
        <f t="shared" si="9"/>
        <v>1519.7635135135135</v>
      </c>
      <c r="BB24" s="1093">
        <v>35970</v>
      </c>
      <c r="BC24" s="1093"/>
      <c r="BD24" s="1092">
        <f t="shared" si="10"/>
        <v>1341170</v>
      </c>
      <c r="BE24" s="1094">
        <f t="shared" si="11"/>
        <v>4530.97972972973</v>
      </c>
      <c r="BF24" s="1102">
        <v>120.5</v>
      </c>
      <c r="BG24" s="1102">
        <v>32</v>
      </c>
      <c r="BH24" s="1102">
        <v>0</v>
      </c>
      <c r="BI24" s="1102">
        <f t="shared" si="30"/>
        <v>152.5</v>
      </c>
      <c r="BJ24" s="1097">
        <f t="shared" si="31"/>
        <v>8794.557377049181</v>
      </c>
      <c r="BK24" s="1100">
        <v>20.100000000000001</v>
      </c>
      <c r="BL24" s="1100">
        <v>25.2</v>
      </c>
      <c r="BM24" s="923">
        <v>3</v>
      </c>
      <c r="BN24" s="924">
        <v>1</v>
      </c>
      <c r="BO24" s="924">
        <v>1</v>
      </c>
      <c r="BP24" s="356">
        <f t="shared" si="12"/>
        <v>1.6666666666666667</v>
      </c>
    </row>
    <row r="25" spans="1:68" ht="25">
      <c r="A25" s="190">
        <v>22</v>
      </c>
      <c r="B25" s="174" t="s">
        <v>9</v>
      </c>
      <c r="C25" s="119">
        <v>149</v>
      </c>
      <c r="D25" s="178">
        <v>335050</v>
      </c>
      <c r="E25" s="178">
        <f t="shared" si="0"/>
        <v>2248.6577181208054</v>
      </c>
      <c r="F25" s="178">
        <v>199500</v>
      </c>
      <c r="G25" s="179">
        <f t="shared" si="1"/>
        <v>1338.9261744966443</v>
      </c>
      <c r="H25" s="179">
        <v>0</v>
      </c>
      <c r="I25" s="179"/>
      <c r="J25" s="180">
        <f t="shared" si="2"/>
        <v>534550</v>
      </c>
      <c r="K25" s="178">
        <f>J25/C25</f>
        <v>3587.5838926174497</v>
      </c>
      <c r="L25" s="885"/>
      <c r="M25" s="885"/>
      <c r="N25" s="885"/>
      <c r="O25" s="920">
        <v>99.75</v>
      </c>
      <c r="P25" s="182">
        <f>J25/O25</f>
        <v>5358.8972431077691</v>
      </c>
      <c r="Q25" s="326">
        <v>17.100000000000001</v>
      </c>
      <c r="R25" s="326">
        <v>24.5</v>
      </c>
      <c r="S25" s="568">
        <v>4</v>
      </c>
      <c r="T25" s="568">
        <v>4</v>
      </c>
      <c r="U25" s="568">
        <v>4</v>
      </c>
      <c r="V25" s="356">
        <f t="shared" si="3"/>
        <v>4</v>
      </c>
      <c r="X25" s="190">
        <v>22</v>
      </c>
      <c r="Y25" s="886" t="s">
        <v>11</v>
      </c>
      <c r="Z25" s="1092">
        <v>316</v>
      </c>
      <c r="AA25" s="1093">
        <v>845550</v>
      </c>
      <c r="AB25" s="1093">
        <f t="shared" si="4"/>
        <v>2675.7911392405063</v>
      </c>
      <c r="AC25" s="1093">
        <v>454050</v>
      </c>
      <c r="AD25" s="1093">
        <f t="shared" si="5"/>
        <v>1436.867088607595</v>
      </c>
      <c r="AE25" s="1093">
        <v>67320</v>
      </c>
      <c r="AF25" s="1093">
        <v>0</v>
      </c>
      <c r="AG25" s="1092">
        <f t="shared" si="32"/>
        <v>1366920</v>
      </c>
      <c r="AH25" s="1093">
        <f>AG25/Z25</f>
        <v>4325.6962025316452</v>
      </c>
      <c r="AI25" s="1095"/>
      <c r="AJ25" s="1095"/>
      <c r="AK25" s="1095"/>
      <c r="AL25" s="1095">
        <f t="shared" si="15"/>
        <v>0</v>
      </c>
      <c r="AM25" s="1097" t="e">
        <f>AG25/AL25</f>
        <v>#DIV/0!</v>
      </c>
      <c r="AN25" s="1100">
        <v>17.8</v>
      </c>
      <c r="AO25" s="1100">
        <v>26.7</v>
      </c>
      <c r="AP25" s="578">
        <v>5</v>
      </c>
      <c r="AQ25" s="602">
        <v>2</v>
      </c>
      <c r="AR25" s="924">
        <v>1</v>
      </c>
      <c r="AS25" s="356">
        <f t="shared" si="7"/>
        <v>2.6666666666666665</v>
      </c>
      <c r="AU25" s="190">
        <v>22</v>
      </c>
      <c r="AV25" s="887" t="s">
        <v>669</v>
      </c>
      <c r="AW25" s="119">
        <v>276</v>
      </c>
      <c r="AX25" s="178">
        <v>867690</v>
      </c>
      <c r="AY25" s="178">
        <f t="shared" si="8"/>
        <v>3143.804347826087</v>
      </c>
      <c r="AZ25" s="178">
        <v>470650</v>
      </c>
      <c r="BA25" s="179">
        <f t="shared" si="9"/>
        <v>1705.2536231884058</v>
      </c>
      <c r="BB25" s="179">
        <v>17820</v>
      </c>
      <c r="BC25" s="179"/>
      <c r="BD25" s="180">
        <f t="shared" si="10"/>
        <v>1356160</v>
      </c>
      <c r="BE25" s="181">
        <f t="shared" si="11"/>
        <v>4913.623188405797</v>
      </c>
      <c r="BF25" s="291">
        <v>122</v>
      </c>
      <c r="BG25" s="291">
        <v>31.5</v>
      </c>
      <c r="BH25" s="291">
        <v>0</v>
      </c>
      <c r="BI25" s="291">
        <f>SUM(BF25:BH25)</f>
        <v>153.5</v>
      </c>
      <c r="BJ25" s="182">
        <f>BD25/BI25</f>
        <v>8834.9185667752445</v>
      </c>
      <c r="BK25" s="326">
        <v>19.600000000000001</v>
      </c>
      <c r="BL25" s="326">
        <v>23.3</v>
      </c>
      <c r="BM25" s="602">
        <v>2</v>
      </c>
      <c r="BN25" s="602">
        <v>2</v>
      </c>
      <c r="BO25" s="602">
        <v>2</v>
      </c>
      <c r="BP25" s="356">
        <f t="shared" si="12"/>
        <v>2</v>
      </c>
    </row>
    <row r="26" spans="1:68" ht="25">
      <c r="A26" s="190">
        <v>23</v>
      </c>
      <c r="B26" s="174" t="s">
        <v>10</v>
      </c>
      <c r="C26" s="119">
        <v>160</v>
      </c>
      <c r="D26" s="178">
        <v>434850</v>
      </c>
      <c r="E26" s="178">
        <f t="shared" si="0"/>
        <v>2717.8125</v>
      </c>
      <c r="F26" s="178">
        <v>222300</v>
      </c>
      <c r="G26" s="179">
        <f t="shared" si="1"/>
        <v>1389.375</v>
      </c>
      <c r="H26" s="179">
        <v>14850</v>
      </c>
      <c r="I26" s="179"/>
      <c r="J26" s="180">
        <f t="shared" si="2"/>
        <v>672000</v>
      </c>
      <c r="K26" s="178">
        <f>J26/C26</f>
        <v>4200</v>
      </c>
      <c r="L26" s="885"/>
      <c r="M26" s="885"/>
      <c r="N26" s="885"/>
      <c r="O26" s="920">
        <v>99.75</v>
      </c>
      <c r="P26" s="182">
        <f t="shared" ref="P26:P31" si="33">J26/O26</f>
        <v>6736.8421052631575</v>
      </c>
      <c r="Q26" s="326">
        <v>18.399999999999999</v>
      </c>
      <c r="R26" s="326">
        <v>26</v>
      </c>
      <c r="S26" s="923">
        <v>3</v>
      </c>
      <c r="T26" s="923">
        <v>3</v>
      </c>
      <c r="U26" s="568">
        <v>4</v>
      </c>
      <c r="V26" s="356">
        <f t="shared" si="3"/>
        <v>3.3333333333333335</v>
      </c>
      <c r="X26" s="190">
        <v>23</v>
      </c>
      <c r="Y26" s="887" t="s">
        <v>669</v>
      </c>
      <c r="Z26" s="119">
        <v>208</v>
      </c>
      <c r="AA26" s="178">
        <v>561900</v>
      </c>
      <c r="AB26" s="178">
        <f t="shared" si="4"/>
        <v>2701.4423076923076</v>
      </c>
      <c r="AC26" s="178">
        <v>314100</v>
      </c>
      <c r="AD26" s="179">
        <f t="shared" si="5"/>
        <v>1510.0961538461538</v>
      </c>
      <c r="AE26" s="179">
        <v>26400</v>
      </c>
      <c r="AF26" s="573">
        <v>0</v>
      </c>
      <c r="AG26" s="180">
        <f>AA26+AC26+AE26+AF26</f>
        <v>902400</v>
      </c>
      <c r="AH26" s="178">
        <f>AG26/Z26</f>
        <v>4338.4615384615381</v>
      </c>
      <c r="AI26" s="885"/>
      <c r="AJ26" s="885"/>
      <c r="AK26" s="885"/>
      <c r="AL26" s="885">
        <f t="shared" si="15"/>
        <v>0</v>
      </c>
      <c r="AM26" s="182" t="e">
        <f t="shared" ref="AM26:AM31" si="34">AG26/AL26</f>
        <v>#DIV/0!</v>
      </c>
      <c r="AN26" s="326">
        <v>15.7</v>
      </c>
      <c r="AO26" s="326">
        <v>25</v>
      </c>
      <c r="AP26" s="602">
        <v>2</v>
      </c>
      <c r="AQ26" s="602">
        <v>2</v>
      </c>
      <c r="AR26" s="602">
        <v>2</v>
      </c>
      <c r="AS26" s="356">
        <f t="shared" si="7"/>
        <v>2</v>
      </c>
      <c r="AU26" s="190">
        <v>23</v>
      </c>
      <c r="AV26" s="174" t="s">
        <v>670</v>
      </c>
      <c r="AW26" s="119">
        <v>285</v>
      </c>
      <c r="AX26" s="178">
        <v>813350</v>
      </c>
      <c r="AY26" s="178">
        <f t="shared" si="8"/>
        <v>2853.8596491228072</v>
      </c>
      <c r="AZ26" s="178">
        <v>462750</v>
      </c>
      <c r="BA26" s="179">
        <f t="shared" si="9"/>
        <v>1623.6842105263158</v>
      </c>
      <c r="BB26" s="179">
        <v>9020</v>
      </c>
      <c r="BC26" s="179"/>
      <c r="BD26" s="180">
        <f t="shared" si="10"/>
        <v>1285120</v>
      </c>
      <c r="BE26" s="181">
        <f t="shared" si="11"/>
        <v>4509.1929824561403</v>
      </c>
      <c r="BF26" s="291">
        <v>95</v>
      </c>
      <c r="BG26" s="291">
        <v>31.5</v>
      </c>
      <c r="BH26" s="291">
        <v>26.5</v>
      </c>
      <c r="BI26" s="291">
        <f t="shared" ref="BI26:BI31" si="35">SUM(BF26:BH26)</f>
        <v>153</v>
      </c>
      <c r="BJ26" s="182">
        <f t="shared" ref="BJ26:BJ31" si="36">BD26/BI26</f>
        <v>8399.4771241830058</v>
      </c>
      <c r="BK26" s="326">
        <v>18.399999999999999</v>
      </c>
      <c r="BL26" s="326">
        <v>28.2</v>
      </c>
      <c r="BM26" s="578">
        <v>5</v>
      </c>
      <c r="BN26" s="923">
        <v>3</v>
      </c>
      <c r="BO26" s="578">
        <v>5</v>
      </c>
      <c r="BP26" s="356">
        <f t="shared" si="12"/>
        <v>4.333333333333333</v>
      </c>
    </row>
    <row r="27" spans="1:68" ht="25">
      <c r="A27" s="190">
        <v>24</v>
      </c>
      <c r="B27" s="886" t="s">
        <v>11</v>
      </c>
      <c r="C27" s="1092">
        <v>413</v>
      </c>
      <c r="D27" s="1093">
        <v>1040950</v>
      </c>
      <c r="E27" s="1093">
        <f t="shared" si="0"/>
        <v>2520.46004842615</v>
      </c>
      <c r="F27" s="1093">
        <v>632850</v>
      </c>
      <c r="G27" s="1093">
        <f t="shared" si="1"/>
        <v>1532.3244552058111</v>
      </c>
      <c r="H27" s="1093">
        <v>4400</v>
      </c>
      <c r="I27" s="1093"/>
      <c r="J27" s="1092">
        <f t="shared" si="2"/>
        <v>1678200</v>
      </c>
      <c r="K27" s="1093">
        <f>J27/C27</f>
        <v>4063.4382566585955</v>
      </c>
      <c r="L27" s="1095"/>
      <c r="M27" s="1095"/>
      <c r="N27" s="1095"/>
      <c r="O27" s="1096">
        <v>122.25</v>
      </c>
      <c r="P27" s="1097">
        <f t="shared" si="33"/>
        <v>13727.60736196319</v>
      </c>
      <c r="Q27" s="1100">
        <v>16.8</v>
      </c>
      <c r="R27" s="1100">
        <v>25.3</v>
      </c>
      <c r="S27" s="578">
        <v>5</v>
      </c>
      <c r="T27" s="578">
        <v>5</v>
      </c>
      <c r="U27" s="568">
        <v>4</v>
      </c>
      <c r="V27" s="356">
        <f t="shared" si="3"/>
        <v>4.666666666666667</v>
      </c>
      <c r="X27" s="190">
        <v>24</v>
      </c>
      <c r="Y27" s="174" t="s">
        <v>670</v>
      </c>
      <c r="Z27" s="119">
        <v>85</v>
      </c>
      <c r="AA27" s="178">
        <v>147100</v>
      </c>
      <c r="AB27" s="178">
        <f t="shared" si="4"/>
        <v>1730.5882352941176</v>
      </c>
      <c r="AC27" s="178">
        <v>94800</v>
      </c>
      <c r="AD27" s="179">
        <f t="shared" si="5"/>
        <v>1115.2941176470588</v>
      </c>
      <c r="AE27" s="179">
        <v>9900</v>
      </c>
      <c r="AF27" s="573">
        <v>0</v>
      </c>
      <c r="AG27" s="180">
        <f t="shared" ref="AG27:AG32" si="37">AA27+AC27+AE27+AF27</f>
        <v>251800</v>
      </c>
      <c r="AH27" s="178">
        <f>AG27/Z27</f>
        <v>2962.3529411764707</v>
      </c>
      <c r="AI27" s="885"/>
      <c r="AJ27" s="885"/>
      <c r="AK27" s="885"/>
      <c r="AL27" s="885">
        <f t="shared" si="15"/>
        <v>0</v>
      </c>
      <c r="AM27" s="182" t="e">
        <f t="shared" si="34"/>
        <v>#DIV/0!</v>
      </c>
      <c r="AN27" s="326">
        <v>18.8</v>
      </c>
      <c r="AO27" s="326">
        <v>22.4</v>
      </c>
      <c r="AP27" s="602">
        <v>2</v>
      </c>
      <c r="AQ27" s="602">
        <v>2</v>
      </c>
      <c r="AR27" s="602">
        <v>2</v>
      </c>
      <c r="AS27" s="356">
        <f t="shared" si="7"/>
        <v>2</v>
      </c>
      <c r="AU27" s="190">
        <v>24</v>
      </c>
      <c r="AV27" s="174" t="s">
        <v>7</v>
      </c>
      <c r="AW27" s="119">
        <v>346</v>
      </c>
      <c r="AX27" s="178">
        <v>976250</v>
      </c>
      <c r="AY27" s="178">
        <f t="shared" si="8"/>
        <v>2821.5317919075146</v>
      </c>
      <c r="AZ27" s="178">
        <v>576800</v>
      </c>
      <c r="BA27" s="179">
        <f t="shared" si="9"/>
        <v>1667.0520231213873</v>
      </c>
      <c r="BB27" s="179"/>
      <c r="BC27" s="179"/>
      <c r="BD27" s="180">
        <f t="shared" si="10"/>
        <v>1553050</v>
      </c>
      <c r="BE27" s="181">
        <f t="shared" si="11"/>
        <v>4488.5838150289019</v>
      </c>
      <c r="BF27" s="291">
        <v>95</v>
      </c>
      <c r="BG27" s="291">
        <v>31.5</v>
      </c>
      <c r="BH27" s="291">
        <v>24.5</v>
      </c>
      <c r="BI27" s="291">
        <f t="shared" si="35"/>
        <v>151</v>
      </c>
      <c r="BJ27" s="182">
        <f t="shared" si="36"/>
        <v>10285.099337748345</v>
      </c>
      <c r="BK27" s="326">
        <v>18.600000000000001</v>
      </c>
      <c r="BL27" s="326">
        <v>30.2</v>
      </c>
      <c r="BM27" s="578">
        <v>5</v>
      </c>
      <c r="BN27" s="578">
        <v>5</v>
      </c>
      <c r="BO27" s="578">
        <v>5</v>
      </c>
      <c r="BP27" s="356">
        <f t="shared" si="12"/>
        <v>5</v>
      </c>
    </row>
    <row r="28" spans="1:68" ht="25">
      <c r="A28" s="190">
        <v>25</v>
      </c>
      <c r="B28" s="887" t="s">
        <v>669</v>
      </c>
      <c r="C28" s="119">
        <v>435</v>
      </c>
      <c r="D28" s="178">
        <v>1115450</v>
      </c>
      <c r="E28" s="178">
        <f t="shared" si="0"/>
        <v>2564.2528735632186</v>
      </c>
      <c r="F28" s="178">
        <v>675450</v>
      </c>
      <c r="G28" s="179">
        <f t="shared" si="1"/>
        <v>1552.7586206896551</v>
      </c>
      <c r="H28" s="179">
        <v>2200</v>
      </c>
      <c r="I28" s="179"/>
      <c r="J28" s="180">
        <f t="shared" si="2"/>
        <v>1793100</v>
      </c>
      <c r="K28" s="181">
        <f>J28/C28</f>
        <v>4122.0689655172409</v>
      </c>
      <c r="L28" s="291"/>
      <c r="M28" s="291"/>
      <c r="N28" s="291"/>
      <c r="O28" s="920">
        <v>131.75</v>
      </c>
      <c r="P28" s="182">
        <f t="shared" si="33"/>
        <v>13609.867172675522</v>
      </c>
      <c r="Q28" s="326">
        <v>16.3</v>
      </c>
      <c r="R28" s="326">
        <v>27.9</v>
      </c>
      <c r="S28" s="578">
        <v>5</v>
      </c>
      <c r="T28" s="578">
        <v>5</v>
      </c>
      <c r="U28" s="568">
        <v>4</v>
      </c>
      <c r="V28" s="356">
        <f>SUM(S28:U28)/3</f>
        <v>4.666666666666667</v>
      </c>
      <c r="X28" s="190">
        <v>25</v>
      </c>
      <c r="Y28" s="174" t="s">
        <v>7</v>
      </c>
      <c r="Z28" s="119">
        <v>64</v>
      </c>
      <c r="AA28" s="178">
        <v>171050</v>
      </c>
      <c r="AB28" s="178">
        <f t="shared" si="4"/>
        <v>2672.65625</v>
      </c>
      <c r="AC28" s="178">
        <v>89950</v>
      </c>
      <c r="AD28" s="179">
        <f t="shared" si="5"/>
        <v>1405.46875</v>
      </c>
      <c r="AE28" s="179">
        <v>22660</v>
      </c>
      <c r="AF28" s="573">
        <v>5940</v>
      </c>
      <c r="AG28" s="180">
        <f t="shared" si="37"/>
        <v>289600</v>
      </c>
      <c r="AH28" s="181">
        <f>AG28/Z28</f>
        <v>4525</v>
      </c>
      <c r="AI28" s="291"/>
      <c r="AJ28" s="291"/>
      <c r="AK28" s="291"/>
      <c r="AL28" s="291">
        <f>SUM(AI28:AK28)</f>
        <v>0</v>
      </c>
      <c r="AM28" s="182" t="e">
        <f t="shared" si="34"/>
        <v>#DIV/0!</v>
      </c>
      <c r="AN28" s="326">
        <v>18.8</v>
      </c>
      <c r="AO28" s="326">
        <v>22.8</v>
      </c>
      <c r="AP28" s="602">
        <v>2</v>
      </c>
      <c r="AQ28" s="924">
        <v>1</v>
      </c>
      <c r="AR28" s="602">
        <v>2</v>
      </c>
      <c r="AS28" s="356">
        <f>SUM(AP28:AR28)/3</f>
        <v>1.6666666666666667</v>
      </c>
      <c r="AU28" s="190">
        <v>25</v>
      </c>
      <c r="AV28" s="174" t="s">
        <v>8</v>
      </c>
      <c r="AW28" s="119">
        <v>412</v>
      </c>
      <c r="AX28" s="178">
        <v>1275800</v>
      </c>
      <c r="AY28" s="178">
        <f t="shared" si="8"/>
        <v>3096.6019417475727</v>
      </c>
      <c r="AZ28" s="178">
        <v>719350</v>
      </c>
      <c r="BA28" s="179">
        <f t="shared" si="9"/>
        <v>1745.995145631068</v>
      </c>
      <c r="BB28" s="179">
        <v>25630</v>
      </c>
      <c r="BC28" s="179"/>
      <c r="BD28" s="180">
        <f t="shared" si="10"/>
        <v>2020780</v>
      </c>
      <c r="BE28" s="181">
        <f t="shared" si="11"/>
        <v>4904.8058252427181</v>
      </c>
      <c r="BF28" s="291">
        <v>95</v>
      </c>
      <c r="BG28" s="291">
        <v>37.5</v>
      </c>
      <c r="BH28" s="291">
        <v>53.5</v>
      </c>
      <c r="BI28" s="291">
        <f t="shared" si="35"/>
        <v>186</v>
      </c>
      <c r="BJ28" s="182">
        <f t="shared" si="36"/>
        <v>10864.408602150537</v>
      </c>
      <c r="BK28" s="326">
        <v>20.100000000000001</v>
      </c>
      <c r="BL28" s="326">
        <v>33.1</v>
      </c>
      <c r="BM28" s="578">
        <v>5</v>
      </c>
      <c r="BN28" s="578">
        <v>5</v>
      </c>
      <c r="BO28" s="923">
        <v>3</v>
      </c>
      <c r="BP28" s="356">
        <f>SUM(BM28:BO28)/3</f>
        <v>4.333333333333333</v>
      </c>
    </row>
    <row r="29" spans="1:68" ht="25">
      <c r="A29" s="190">
        <v>26</v>
      </c>
      <c r="B29" s="174" t="s">
        <v>670</v>
      </c>
      <c r="C29" s="119">
        <v>210</v>
      </c>
      <c r="D29" s="178">
        <v>441450</v>
      </c>
      <c r="E29" s="178">
        <f t="shared" si="0"/>
        <v>2102.1428571428573</v>
      </c>
      <c r="F29" s="178">
        <v>292650</v>
      </c>
      <c r="G29" s="179">
        <f t="shared" si="1"/>
        <v>1393.5714285714287</v>
      </c>
      <c r="H29" s="179">
        <v>2200</v>
      </c>
      <c r="I29" s="179"/>
      <c r="J29" s="180">
        <f t="shared" si="2"/>
        <v>736300</v>
      </c>
      <c r="K29" s="181">
        <f t="shared" ref="K29:K34" si="38">J29/C29</f>
        <v>3506.1904761904761</v>
      </c>
      <c r="L29" s="291"/>
      <c r="M29" s="291"/>
      <c r="N29" s="291"/>
      <c r="O29" s="920">
        <v>104.25</v>
      </c>
      <c r="P29" s="182">
        <f t="shared" si="33"/>
        <v>7062.8297362110316</v>
      </c>
      <c r="Q29" s="326">
        <v>17.600000000000001</v>
      </c>
      <c r="R29" s="326">
        <v>28.3</v>
      </c>
      <c r="S29" s="578">
        <v>5</v>
      </c>
      <c r="T29" s="578">
        <v>5</v>
      </c>
      <c r="U29" s="568">
        <v>4</v>
      </c>
      <c r="V29" s="356">
        <f t="shared" ref="V29:V34" si="39">SUM(S29:U29)/3</f>
        <v>4.666666666666667</v>
      </c>
      <c r="X29" s="190">
        <v>26</v>
      </c>
      <c r="Y29" s="174" t="s">
        <v>8</v>
      </c>
      <c r="Z29" s="119">
        <v>62</v>
      </c>
      <c r="AA29" s="178">
        <v>129100</v>
      </c>
      <c r="AB29" s="178">
        <f t="shared" si="4"/>
        <v>2082.2580645161293</v>
      </c>
      <c r="AC29" s="178">
        <v>73700</v>
      </c>
      <c r="AD29" s="179">
        <f t="shared" si="5"/>
        <v>1188.7096774193549</v>
      </c>
      <c r="AE29" s="179">
        <v>12870</v>
      </c>
      <c r="AF29" s="573">
        <v>5940</v>
      </c>
      <c r="AG29" s="180">
        <f t="shared" si="37"/>
        <v>221610</v>
      </c>
      <c r="AH29" s="181">
        <f t="shared" ref="AH29:AH34" si="40">AG29/Z29</f>
        <v>3574.3548387096776</v>
      </c>
      <c r="AI29" s="291"/>
      <c r="AJ29" s="291"/>
      <c r="AK29" s="291"/>
      <c r="AL29" s="291">
        <f t="shared" ref="AL29:AL34" si="41">SUM(AI29:AK29)</f>
        <v>0</v>
      </c>
      <c r="AM29" s="182" t="e">
        <f t="shared" si="34"/>
        <v>#DIV/0!</v>
      </c>
      <c r="AN29" s="326">
        <v>13</v>
      </c>
      <c r="AO29" s="326">
        <v>18.8</v>
      </c>
      <c r="AP29" s="602">
        <v>2</v>
      </c>
      <c r="AQ29" s="568">
        <v>4</v>
      </c>
      <c r="AR29" s="923">
        <v>3</v>
      </c>
      <c r="AS29" s="356">
        <f t="shared" ref="AS29:AS34" si="42">SUM(AP29:AR29)/3</f>
        <v>3</v>
      </c>
      <c r="AU29" s="190">
        <v>26</v>
      </c>
      <c r="AV29" s="174" t="s">
        <v>9</v>
      </c>
      <c r="AW29" s="119">
        <v>425</v>
      </c>
      <c r="AX29" s="178">
        <v>1182700</v>
      </c>
      <c r="AY29" s="178">
        <f t="shared" si="8"/>
        <v>2782.8235294117649</v>
      </c>
      <c r="AZ29" s="178">
        <v>642200</v>
      </c>
      <c r="BA29" s="179">
        <f t="shared" si="9"/>
        <v>1511.0588235294117</v>
      </c>
      <c r="BB29" s="179">
        <v>10780</v>
      </c>
      <c r="BC29" s="179"/>
      <c r="BD29" s="180">
        <f t="shared" si="10"/>
        <v>1835680</v>
      </c>
      <c r="BE29" s="181">
        <f t="shared" si="11"/>
        <v>4319.2470588235292</v>
      </c>
      <c r="BF29" s="291">
        <v>126</v>
      </c>
      <c r="BG29" s="291">
        <v>48</v>
      </c>
      <c r="BH29" s="291">
        <v>56.5</v>
      </c>
      <c r="BI29" s="291">
        <f t="shared" si="35"/>
        <v>230.5</v>
      </c>
      <c r="BJ29" s="182">
        <f t="shared" si="36"/>
        <v>7963.9045553145334</v>
      </c>
      <c r="BK29" s="326">
        <v>22.1</v>
      </c>
      <c r="BL29" s="326">
        <v>30.2</v>
      </c>
      <c r="BM29" s="578">
        <v>5</v>
      </c>
      <c r="BN29" s="923">
        <v>3</v>
      </c>
      <c r="BO29" s="924">
        <v>1</v>
      </c>
      <c r="BP29" s="356">
        <f t="shared" ref="BP29:BP34" si="43">SUM(BM29:BO29)/3</f>
        <v>3</v>
      </c>
    </row>
    <row r="30" spans="1:68" ht="25">
      <c r="A30" s="190">
        <v>27</v>
      </c>
      <c r="B30" s="174" t="s">
        <v>7</v>
      </c>
      <c r="C30" s="119">
        <v>259</v>
      </c>
      <c r="D30" s="178">
        <v>660050</v>
      </c>
      <c r="E30" s="178">
        <f t="shared" si="0"/>
        <v>2548.4555984555986</v>
      </c>
      <c r="F30" s="178">
        <v>435850</v>
      </c>
      <c r="G30" s="179">
        <f t="shared" si="1"/>
        <v>1682.8185328185327</v>
      </c>
      <c r="H30" s="179">
        <v>6600</v>
      </c>
      <c r="I30" s="179"/>
      <c r="J30" s="180">
        <f t="shared" si="2"/>
        <v>1102500</v>
      </c>
      <c r="K30" s="181">
        <f t="shared" si="38"/>
        <v>4256.7567567567567</v>
      </c>
      <c r="L30" s="291"/>
      <c r="M30" s="291"/>
      <c r="N30" s="291"/>
      <c r="O30" s="920">
        <v>102</v>
      </c>
      <c r="P30" s="182">
        <f t="shared" si="33"/>
        <v>10808.823529411764</v>
      </c>
      <c r="Q30" s="326">
        <v>17.899999999999999</v>
      </c>
      <c r="R30" s="326">
        <v>31.2</v>
      </c>
      <c r="S30" s="578">
        <v>5</v>
      </c>
      <c r="T30" s="578">
        <v>5</v>
      </c>
      <c r="U30" s="568">
        <v>4</v>
      </c>
      <c r="V30" s="356">
        <f t="shared" si="39"/>
        <v>4.666666666666667</v>
      </c>
      <c r="X30" s="190">
        <v>27</v>
      </c>
      <c r="Y30" s="174" t="s">
        <v>9</v>
      </c>
      <c r="Z30" s="119">
        <v>145</v>
      </c>
      <c r="AA30" s="178">
        <v>371050</v>
      </c>
      <c r="AB30" s="178">
        <f t="shared" si="4"/>
        <v>2558.9655172413795</v>
      </c>
      <c r="AC30" s="178">
        <v>219550</v>
      </c>
      <c r="AD30" s="179">
        <f t="shared" si="5"/>
        <v>1514.1379310344828</v>
      </c>
      <c r="AE30" s="179"/>
      <c r="AF30" s="573"/>
      <c r="AG30" s="180">
        <f t="shared" si="37"/>
        <v>590600</v>
      </c>
      <c r="AH30" s="181">
        <f t="shared" si="40"/>
        <v>4073.1034482758619</v>
      </c>
      <c r="AI30" s="291"/>
      <c r="AJ30" s="291"/>
      <c r="AK30" s="291"/>
      <c r="AL30" s="291">
        <f t="shared" si="41"/>
        <v>0</v>
      </c>
      <c r="AM30" s="182" t="e">
        <f t="shared" si="34"/>
        <v>#DIV/0!</v>
      </c>
      <c r="AN30" s="326">
        <v>11.5</v>
      </c>
      <c r="AO30" s="326">
        <v>25.7</v>
      </c>
      <c r="AP30" s="578">
        <v>5</v>
      </c>
      <c r="AQ30" s="923">
        <v>3</v>
      </c>
      <c r="AR30" s="924">
        <v>1</v>
      </c>
      <c r="AS30" s="356">
        <f t="shared" si="42"/>
        <v>3</v>
      </c>
      <c r="AU30" s="190">
        <v>27</v>
      </c>
      <c r="AV30" s="174" t="s">
        <v>10</v>
      </c>
      <c r="AW30" s="119">
        <v>303</v>
      </c>
      <c r="AX30" s="178">
        <v>1087900</v>
      </c>
      <c r="AY30" s="178">
        <f t="shared" si="8"/>
        <v>3590.4290429042903</v>
      </c>
      <c r="AZ30" s="178">
        <v>577150</v>
      </c>
      <c r="BA30" s="179">
        <f t="shared" si="9"/>
        <v>1904.7854785478548</v>
      </c>
      <c r="BB30" s="179">
        <v>23430</v>
      </c>
      <c r="BC30" s="179"/>
      <c r="BD30" s="180">
        <f t="shared" si="10"/>
        <v>1688480</v>
      </c>
      <c r="BE30" s="181">
        <f t="shared" si="11"/>
        <v>5572.5412541254127</v>
      </c>
      <c r="BF30" s="291">
        <v>96.75</v>
      </c>
      <c r="BG30" s="291">
        <v>31.5</v>
      </c>
      <c r="BH30" s="291">
        <v>59.5</v>
      </c>
      <c r="BI30" s="291">
        <f t="shared" si="35"/>
        <v>187.75</v>
      </c>
      <c r="BJ30" s="182">
        <f t="shared" si="36"/>
        <v>8993.23568575233</v>
      </c>
      <c r="BK30" s="326">
        <v>20.2</v>
      </c>
      <c r="BL30" s="326">
        <v>22.8</v>
      </c>
      <c r="BM30" s="924">
        <v>1</v>
      </c>
      <c r="BN30" s="602">
        <v>2</v>
      </c>
      <c r="BO30" s="578">
        <v>5</v>
      </c>
      <c r="BP30" s="356">
        <f t="shared" si="43"/>
        <v>2.6666666666666665</v>
      </c>
    </row>
    <row r="31" spans="1:68" ht="25">
      <c r="A31" s="190">
        <v>28</v>
      </c>
      <c r="B31" s="174" t="s">
        <v>8</v>
      </c>
      <c r="C31" s="119">
        <v>240</v>
      </c>
      <c r="D31" s="178">
        <v>564400</v>
      </c>
      <c r="E31" s="178">
        <f t="shared" si="0"/>
        <v>2351.6666666666665</v>
      </c>
      <c r="F31" s="178">
        <v>332600</v>
      </c>
      <c r="G31" s="179">
        <f t="shared" si="1"/>
        <v>1385.8333333333333</v>
      </c>
      <c r="H31" s="179">
        <v>0</v>
      </c>
      <c r="I31" s="179"/>
      <c r="J31" s="180">
        <f t="shared" si="2"/>
        <v>897000</v>
      </c>
      <c r="K31" s="181">
        <f t="shared" si="38"/>
        <v>3737.5</v>
      </c>
      <c r="L31" s="291"/>
      <c r="M31" s="291"/>
      <c r="N31" s="291"/>
      <c r="O31" s="920">
        <v>114.25</v>
      </c>
      <c r="P31" s="182">
        <f t="shared" si="33"/>
        <v>7851.2035010940917</v>
      </c>
      <c r="Q31" s="326">
        <v>20.5</v>
      </c>
      <c r="R31" s="326">
        <v>29.2</v>
      </c>
      <c r="S31" s="924">
        <v>1</v>
      </c>
      <c r="T31" s="923">
        <v>3</v>
      </c>
      <c r="U31" s="568">
        <v>4</v>
      </c>
      <c r="V31" s="356">
        <f t="shared" si="39"/>
        <v>2.6666666666666665</v>
      </c>
      <c r="X31" s="190">
        <v>28</v>
      </c>
      <c r="Y31" s="174" t="s">
        <v>10</v>
      </c>
      <c r="Z31" s="119">
        <v>329</v>
      </c>
      <c r="AA31" s="178">
        <v>873700</v>
      </c>
      <c r="AB31" s="178">
        <f t="shared" si="4"/>
        <v>2655.6231003039516</v>
      </c>
      <c r="AC31" s="178">
        <v>504150</v>
      </c>
      <c r="AD31" s="179">
        <f t="shared" si="5"/>
        <v>1532.3708206686931</v>
      </c>
      <c r="AE31" s="179"/>
      <c r="AF31" s="573"/>
      <c r="AG31" s="180">
        <f t="shared" si="37"/>
        <v>1377850</v>
      </c>
      <c r="AH31" s="181">
        <f t="shared" si="40"/>
        <v>4187.9939209726444</v>
      </c>
      <c r="AI31" s="291"/>
      <c r="AJ31" s="291"/>
      <c r="AK31" s="291"/>
      <c r="AL31" s="291">
        <f t="shared" si="41"/>
        <v>0</v>
      </c>
      <c r="AM31" s="182" t="e">
        <f t="shared" si="34"/>
        <v>#DIV/0!</v>
      </c>
      <c r="AN31" s="326">
        <v>18.899999999999999</v>
      </c>
      <c r="AO31" s="326">
        <v>29.1</v>
      </c>
      <c r="AP31" s="578">
        <v>5</v>
      </c>
      <c r="AQ31" s="578">
        <v>5</v>
      </c>
      <c r="AR31" s="568">
        <v>4</v>
      </c>
      <c r="AS31" s="356">
        <f t="shared" si="42"/>
        <v>4.666666666666667</v>
      </c>
      <c r="AU31" s="190">
        <v>28</v>
      </c>
      <c r="AV31" s="886" t="s">
        <v>11</v>
      </c>
      <c r="AW31" s="1092">
        <v>559</v>
      </c>
      <c r="AX31" s="1093">
        <v>1729450</v>
      </c>
      <c r="AY31" s="1093">
        <f t="shared" si="8"/>
        <v>3093.8282647584974</v>
      </c>
      <c r="AZ31" s="1093">
        <v>922050</v>
      </c>
      <c r="BA31" s="1093">
        <f t="shared" si="9"/>
        <v>1649.4633273703041</v>
      </c>
      <c r="BB31" s="1093">
        <v>55880</v>
      </c>
      <c r="BC31" s="1093"/>
      <c r="BD31" s="1092">
        <f t="shared" si="10"/>
        <v>2707380</v>
      </c>
      <c r="BE31" s="1094">
        <f t="shared" si="11"/>
        <v>4843.2558139534885</v>
      </c>
      <c r="BF31" s="1102">
        <v>122</v>
      </c>
      <c r="BG31" s="1102">
        <v>47.5</v>
      </c>
      <c r="BH31" s="1102">
        <v>74</v>
      </c>
      <c r="BI31" s="1102">
        <f t="shared" si="35"/>
        <v>243.5</v>
      </c>
      <c r="BJ31" s="1097">
        <f t="shared" si="36"/>
        <v>11118.603696098562</v>
      </c>
      <c r="BK31" s="1100">
        <v>17.600000000000001</v>
      </c>
      <c r="BL31" s="1100">
        <v>27.6</v>
      </c>
      <c r="BM31" s="578">
        <v>5</v>
      </c>
      <c r="BN31" s="578">
        <v>5</v>
      </c>
      <c r="BO31" s="578">
        <v>5</v>
      </c>
      <c r="BP31" s="356">
        <f t="shared" si="43"/>
        <v>5</v>
      </c>
    </row>
    <row r="32" spans="1:68" ht="25">
      <c r="A32" s="190">
        <v>29</v>
      </c>
      <c r="B32" s="174" t="s">
        <v>9</v>
      </c>
      <c r="C32" s="119">
        <v>87</v>
      </c>
      <c r="D32" s="178">
        <v>190300</v>
      </c>
      <c r="E32" s="178">
        <f t="shared" si="0"/>
        <v>2187.3563218390805</v>
      </c>
      <c r="F32" s="178">
        <v>145100</v>
      </c>
      <c r="G32" s="179">
        <f t="shared" si="1"/>
        <v>1667.816091954023</v>
      </c>
      <c r="H32" s="179">
        <v>5500</v>
      </c>
      <c r="I32" s="179"/>
      <c r="J32" s="180">
        <f t="shared" si="2"/>
        <v>340900</v>
      </c>
      <c r="K32" s="181">
        <f t="shared" si="38"/>
        <v>3918.3908045977009</v>
      </c>
      <c r="L32" s="291"/>
      <c r="M32" s="291"/>
      <c r="N32" s="291"/>
      <c r="O32" s="920">
        <v>85</v>
      </c>
      <c r="P32" s="182">
        <f>J32/O32</f>
        <v>4010.5882352941176</v>
      </c>
      <c r="Q32" s="326">
        <v>21.3</v>
      </c>
      <c r="R32" s="326">
        <v>28.2</v>
      </c>
      <c r="S32" s="924">
        <v>1</v>
      </c>
      <c r="T32" s="923">
        <v>3</v>
      </c>
      <c r="U32" s="924">
        <v>1</v>
      </c>
      <c r="V32" s="356">
        <f t="shared" si="39"/>
        <v>1.6666666666666667</v>
      </c>
      <c r="X32" s="190">
        <v>29</v>
      </c>
      <c r="Y32" s="886" t="s">
        <v>11</v>
      </c>
      <c r="Z32" s="1092">
        <v>507</v>
      </c>
      <c r="AA32" s="1093">
        <v>1461500</v>
      </c>
      <c r="AB32" s="1093">
        <f t="shared" si="4"/>
        <v>2882.6429980276134</v>
      </c>
      <c r="AC32" s="1093">
        <v>844250</v>
      </c>
      <c r="AD32" s="1093">
        <f t="shared" si="5"/>
        <v>1665.1873767258382</v>
      </c>
      <c r="AE32" s="1093"/>
      <c r="AF32" s="1101"/>
      <c r="AG32" s="1092">
        <f t="shared" si="37"/>
        <v>2305750</v>
      </c>
      <c r="AH32" s="1094">
        <f t="shared" si="40"/>
        <v>4547.8303747534519</v>
      </c>
      <c r="AI32" s="1102"/>
      <c r="AJ32" s="1102"/>
      <c r="AK32" s="1102"/>
      <c r="AL32" s="1102">
        <f t="shared" si="41"/>
        <v>0</v>
      </c>
      <c r="AM32" s="1097" t="e">
        <f>AG32/AL32</f>
        <v>#DIV/0!</v>
      </c>
      <c r="AN32" s="1100">
        <v>18.7</v>
      </c>
      <c r="AO32" s="1100">
        <v>31.3</v>
      </c>
      <c r="AP32" s="578">
        <v>5</v>
      </c>
      <c r="AQ32" s="578">
        <v>5</v>
      </c>
      <c r="AR32" s="568">
        <v>4</v>
      </c>
      <c r="AS32" s="356">
        <f t="shared" si="42"/>
        <v>4.666666666666667</v>
      </c>
      <c r="AU32" s="190">
        <v>29</v>
      </c>
      <c r="AV32" s="887" t="s">
        <v>669</v>
      </c>
      <c r="AW32" s="119">
        <v>452</v>
      </c>
      <c r="AX32" s="178">
        <v>1285640</v>
      </c>
      <c r="AY32" s="178">
        <f t="shared" si="8"/>
        <v>2844.3362831858408</v>
      </c>
      <c r="AZ32" s="178">
        <v>700200</v>
      </c>
      <c r="BA32" s="179">
        <f t="shared" si="9"/>
        <v>1549.1150442477876</v>
      </c>
      <c r="BB32" s="927">
        <v>16390</v>
      </c>
      <c r="BC32" s="179">
        <v>14850</v>
      </c>
      <c r="BD32" s="180">
        <f t="shared" si="10"/>
        <v>2002230</v>
      </c>
      <c r="BE32" s="181">
        <f t="shared" si="11"/>
        <v>4429.712389380531</v>
      </c>
      <c r="BF32" s="291">
        <v>120.5</v>
      </c>
      <c r="BG32" s="291">
        <v>47.5</v>
      </c>
      <c r="BH32" s="291">
        <v>18</v>
      </c>
      <c r="BI32" s="291">
        <f>SUM(BF32:BH32)</f>
        <v>186</v>
      </c>
      <c r="BJ32" s="182">
        <f>BD32/BI32</f>
        <v>10764.677419354839</v>
      </c>
      <c r="BK32" s="326">
        <v>17.399999999999999</v>
      </c>
      <c r="BL32" s="326">
        <v>30.2</v>
      </c>
      <c r="BM32" s="578">
        <v>5</v>
      </c>
      <c r="BN32" s="578">
        <v>5</v>
      </c>
      <c r="BO32" s="578">
        <v>5</v>
      </c>
      <c r="BP32" s="356">
        <f t="shared" si="43"/>
        <v>5</v>
      </c>
    </row>
    <row r="33" spans="1:69" ht="25">
      <c r="A33" s="190">
        <v>30</v>
      </c>
      <c r="B33" s="174" t="s">
        <v>10</v>
      </c>
      <c r="C33" s="119">
        <v>118</v>
      </c>
      <c r="D33" s="178">
        <v>282200</v>
      </c>
      <c r="E33" s="178">
        <f t="shared" si="0"/>
        <v>2391.5254237288136</v>
      </c>
      <c r="F33" s="178">
        <v>158650</v>
      </c>
      <c r="G33" s="179">
        <f t="shared" si="1"/>
        <v>1344.4915254237287</v>
      </c>
      <c r="H33" s="179">
        <v>13200</v>
      </c>
      <c r="I33" s="179"/>
      <c r="J33" s="180">
        <f t="shared" si="2"/>
        <v>454050</v>
      </c>
      <c r="K33" s="181">
        <f t="shared" si="38"/>
        <v>3847.8813559322034</v>
      </c>
      <c r="L33" s="291"/>
      <c r="M33" s="291"/>
      <c r="N33" s="291"/>
      <c r="O33" s="920">
        <v>118.5</v>
      </c>
      <c r="P33" s="182">
        <f>J33/O33</f>
        <v>3831.6455696202534</v>
      </c>
      <c r="Q33" s="326">
        <v>20.7</v>
      </c>
      <c r="R33" s="326">
        <v>25.7</v>
      </c>
      <c r="S33" s="923">
        <v>3</v>
      </c>
      <c r="T33" s="924">
        <v>1</v>
      </c>
      <c r="U33" s="602">
        <v>2</v>
      </c>
      <c r="V33" s="356">
        <f t="shared" si="39"/>
        <v>2</v>
      </c>
      <c r="X33" s="190">
        <v>30</v>
      </c>
      <c r="Y33" s="887" t="s">
        <v>669</v>
      </c>
      <c r="Z33" s="119">
        <v>326</v>
      </c>
      <c r="AA33" s="178">
        <v>865650</v>
      </c>
      <c r="AB33" s="178">
        <f t="shared" si="4"/>
        <v>2655.3680981595094</v>
      </c>
      <c r="AC33" s="178">
        <v>503350</v>
      </c>
      <c r="AD33" s="179">
        <f t="shared" si="5"/>
        <v>1544.0184049079755</v>
      </c>
      <c r="AE33" s="179"/>
      <c r="AF33" s="573"/>
      <c r="AG33" s="180">
        <f>AA33+AC33+AE33+AF33</f>
        <v>1369000</v>
      </c>
      <c r="AH33" s="181">
        <f t="shared" si="40"/>
        <v>4199.3865030674842</v>
      </c>
      <c r="AI33" s="291"/>
      <c r="AJ33" s="291"/>
      <c r="AK33" s="291"/>
      <c r="AL33" s="291">
        <f t="shared" si="41"/>
        <v>0</v>
      </c>
      <c r="AM33" s="182" t="e">
        <f>AG33/AL33</f>
        <v>#DIV/0!</v>
      </c>
      <c r="AN33" s="326">
        <v>18.600000000000001</v>
      </c>
      <c r="AO33" s="326">
        <v>30.9</v>
      </c>
      <c r="AP33" s="578">
        <v>5</v>
      </c>
      <c r="AQ33" s="602">
        <v>2</v>
      </c>
      <c r="AR33" s="602">
        <v>2</v>
      </c>
      <c r="AS33" s="356">
        <f t="shared" si="42"/>
        <v>3</v>
      </c>
      <c r="AU33" s="190">
        <v>30</v>
      </c>
      <c r="AV33" s="174" t="s">
        <v>670</v>
      </c>
      <c r="AW33" s="119">
        <v>259</v>
      </c>
      <c r="AX33" s="178">
        <v>674300</v>
      </c>
      <c r="AY33" s="178">
        <f t="shared" si="8"/>
        <v>2603.4749034749034</v>
      </c>
      <c r="AZ33" s="178">
        <v>374450</v>
      </c>
      <c r="BA33" s="179">
        <f t="shared" si="9"/>
        <v>1445.7528957528957</v>
      </c>
      <c r="BB33" s="927">
        <v>17710</v>
      </c>
      <c r="BC33" s="179"/>
      <c r="BD33" s="180">
        <f t="shared" si="10"/>
        <v>1066460</v>
      </c>
      <c r="BE33" s="181">
        <f t="shared" si="11"/>
        <v>4117.6061776061779</v>
      </c>
      <c r="BF33" s="291">
        <v>107</v>
      </c>
      <c r="BG33" s="291">
        <v>33</v>
      </c>
      <c r="BH33" s="291">
        <v>26.5</v>
      </c>
      <c r="BI33" s="291">
        <f>SUM(BF33:BH33)</f>
        <v>166.5</v>
      </c>
      <c r="BJ33" s="182">
        <f>BD33/BI33</f>
        <v>6405.1651651651655</v>
      </c>
      <c r="BK33" s="326">
        <v>21.2</v>
      </c>
      <c r="BL33" s="326">
        <v>28.2</v>
      </c>
      <c r="BM33" s="923">
        <v>3</v>
      </c>
      <c r="BN33" s="923">
        <v>3</v>
      </c>
      <c r="BO33" s="578">
        <v>5</v>
      </c>
      <c r="BP33" s="356">
        <f t="shared" si="43"/>
        <v>3.6666666666666665</v>
      </c>
    </row>
    <row r="34" spans="1:69" ht="26" thickBot="1">
      <c r="A34" s="889">
        <v>31</v>
      </c>
      <c r="B34" s="886" t="s">
        <v>11</v>
      </c>
      <c r="C34" s="119"/>
      <c r="D34" s="178"/>
      <c r="E34" s="178" t="e">
        <f t="shared" si="0"/>
        <v>#DIV/0!</v>
      </c>
      <c r="F34" s="178">
        <v>0</v>
      </c>
      <c r="G34" s="179" t="e">
        <f t="shared" si="1"/>
        <v>#DIV/0!</v>
      </c>
      <c r="H34" s="179">
        <v>0</v>
      </c>
      <c r="I34" s="179"/>
      <c r="J34" s="180">
        <f t="shared" si="2"/>
        <v>0</v>
      </c>
      <c r="K34" s="181" t="e">
        <f t="shared" si="38"/>
        <v>#DIV/0!</v>
      </c>
      <c r="L34" s="291"/>
      <c r="M34" s="291"/>
      <c r="N34" s="291"/>
      <c r="O34" s="922">
        <f>SUM(L34:N34)</f>
        <v>0</v>
      </c>
      <c r="P34" s="182" t="e">
        <f>J34/O34</f>
        <v>#DIV/0!</v>
      </c>
      <c r="Q34" s="327"/>
      <c r="R34" s="327"/>
      <c r="S34" s="335"/>
      <c r="T34" s="334"/>
      <c r="U34" s="334"/>
      <c r="V34" s="357">
        <f t="shared" si="39"/>
        <v>0</v>
      </c>
      <c r="X34" s="889">
        <v>31</v>
      </c>
      <c r="Y34" s="174" t="s">
        <v>670</v>
      </c>
      <c r="Z34" s="119"/>
      <c r="AA34" s="178"/>
      <c r="AB34" s="178" t="e">
        <f>AA34/Z34</f>
        <v>#DIV/0!</v>
      </c>
      <c r="AC34" s="178"/>
      <c r="AD34" s="179" t="e">
        <f>AC34/Z34</f>
        <v>#DIV/0!</v>
      </c>
      <c r="AE34" s="179"/>
      <c r="AF34" s="573"/>
      <c r="AG34" s="180">
        <f>AA34+AC34+AE34+AF34</f>
        <v>0</v>
      </c>
      <c r="AH34" s="181" t="e">
        <f t="shared" si="40"/>
        <v>#DIV/0!</v>
      </c>
      <c r="AI34" s="291"/>
      <c r="AJ34" s="291"/>
      <c r="AK34" s="291"/>
      <c r="AL34" s="291">
        <f t="shared" si="41"/>
        <v>0</v>
      </c>
      <c r="AM34" s="182" t="e">
        <f>AG34/AL34</f>
        <v>#DIV/0!</v>
      </c>
      <c r="AN34" s="327"/>
      <c r="AO34" s="327"/>
      <c r="AP34" s="335"/>
      <c r="AQ34" s="334"/>
      <c r="AR34" s="334"/>
      <c r="AS34" s="357">
        <f t="shared" si="42"/>
        <v>0</v>
      </c>
      <c r="AU34" s="889">
        <v>31</v>
      </c>
      <c r="AV34" s="174" t="s">
        <v>7</v>
      </c>
      <c r="AW34" s="119"/>
      <c r="AX34" s="178"/>
      <c r="AY34" s="178" t="e">
        <f>AX34/AW34</f>
        <v>#DIV/0!</v>
      </c>
      <c r="AZ34" s="178"/>
      <c r="BA34" s="179" t="e">
        <f>AZ34/AW34</f>
        <v>#DIV/0!</v>
      </c>
      <c r="BB34" s="179"/>
      <c r="BC34" s="573"/>
      <c r="BD34" s="180">
        <f>AX34+AZ34+BB34+BC34</f>
        <v>0</v>
      </c>
      <c r="BE34" s="181" t="e">
        <f>BD34/AW34</f>
        <v>#DIV/0!</v>
      </c>
      <c r="BF34" s="291"/>
      <c r="BG34" s="291"/>
      <c r="BH34" s="291"/>
      <c r="BI34" s="291">
        <f>SUM(BF34:BH34)</f>
        <v>0</v>
      </c>
      <c r="BJ34" s="182" t="e">
        <f>BD34/BI34</f>
        <v>#DIV/0!</v>
      </c>
      <c r="BK34" s="327"/>
      <c r="BL34" s="327"/>
      <c r="BM34" s="335"/>
      <c r="BN34" s="335"/>
      <c r="BO34" s="335"/>
      <c r="BP34" s="357">
        <f t="shared" si="43"/>
        <v>0</v>
      </c>
    </row>
    <row r="35" spans="1:69" ht="24" thickTop="1" thickBot="1">
      <c r="A35" s="903" t="s">
        <v>3</v>
      </c>
      <c r="B35" s="898"/>
      <c r="C35" s="899">
        <f>SUM(C4:C34)</f>
        <v>5309</v>
      </c>
      <c r="D35" s="899">
        <f>SUM(D4:D34)</f>
        <v>13013000</v>
      </c>
      <c r="E35" s="899">
        <f>D35/C35</f>
        <v>2451.1207383688079</v>
      </c>
      <c r="F35" s="899">
        <f>SUM(F4:F34)</f>
        <v>7831700</v>
      </c>
      <c r="G35" s="899">
        <f>F35/C35</f>
        <v>1475.1742324354868</v>
      </c>
      <c r="H35" s="899">
        <f>SUM(H4:H34)</f>
        <v>110000</v>
      </c>
      <c r="I35" s="899">
        <f>SUM(I4:I34)</f>
        <v>0</v>
      </c>
      <c r="J35" s="899">
        <f>SUM(J4:J34)</f>
        <v>20954700</v>
      </c>
      <c r="K35" s="899">
        <f>J35/C35</f>
        <v>3947.0145036730082</v>
      </c>
      <c r="L35" s="899">
        <f>SUM(L4:L34)</f>
        <v>0</v>
      </c>
      <c r="M35" s="899">
        <f>SUM(M4:M34)</f>
        <v>0</v>
      </c>
      <c r="N35" s="899">
        <f>SUM(N4:N34)</f>
        <v>0</v>
      </c>
      <c r="O35" s="899">
        <f>SUM(O4:O34)</f>
        <v>2869.25</v>
      </c>
      <c r="P35" s="912">
        <f>J35/O35</f>
        <v>7303.1976997473212</v>
      </c>
      <c r="Q35" s="913">
        <f t="shared" ref="Q35:V35" si="44">SUM(Q4:Q34)</f>
        <v>467.8</v>
      </c>
      <c r="R35" s="914">
        <f t="shared" si="44"/>
        <v>722.80000000000007</v>
      </c>
      <c r="S35" s="914">
        <f t="shared" si="44"/>
        <v>97</v>
      </c>
      <c r="T35" s="914">
        <f t="shared" si="44"/>
        <v>102</v>
      </c>
      <c r="U35" s="914">
        <f t="shared" si="44"/>
        <v>104</v>
      </c>
      <c r="V35" s="915">
        <f t="shared" si="44"/>
        <v>101.00000000000003</v>
      </c>
      <c r="X35" s="903" t="s">
        <v>3</v>
      </c>
      <c r="Y35" s="898"/>
      <c r="Z35" s="899">
        <f>SUM(Z4:Z34)</f>
        <v>5174</v>
      </c>
      <c r="AA35" s="899">
        <f>SUM(AA4:AA34)</f>
        <v>13289500</v>
      </c>
      <c r="AB35" s="899">
        <f>AA35/Z35</f>
        <v>2568.5156551990722</v>
      </c>
      <c r="AC35" s="899">
        <f>SUM(AC4:AC34)</f>
        <v>7688530</v>
      </c>
      <c r="AD35" s="899">
        <f>AC35/Z35</f>
        <v>1485.9934286818709</v>
      </c>
      <c r="AE35" s="899">
        <f>SUM(AE4:AE34)</f>
        <v>684750</v>
      </c>
      <c r="AF35" s="899">
        <f>SUM(AF4:AF34)</f>
        <v>59400</v>
      </c>
      <c r="AG35" s="899">
        <f>SUM(AG4:AG34)</f>
        <v>21722180</v>
      </c>
      <c r="AH35" s="899">
        <f>AG35/Z35</f>
        <v>4198.3339775802087</v>
      </c>
      <c r="AI35" s="899">
        <f>SUM(AI4:AI34)</f>
        <v>0</v>
      </c>
      <c r="AJ35" s="899">
        <f>SUM(AJ4:AJ34)</f>
        <v>0</v>
      </c>
      <c r="AK35" s="899">
        <f>SUM(AK4:AK34)</f>
        <v>0</v>
      </c>
      <c r="AL35" s="899">
        <f>SUM(AL4:AL34)</f>
        <v>0</v>
      </c>
      <c r="AM35" s="912" t="e">
        <f>AG35/AL35</f>
        <v>#DIV/0!</v>
      </c>
      <c r="AN35" s="913">
        <f t="shared" ref="AN35:AS35" si="45">SUM(AN4:AN34)</f>
        <v>466.6</v>
      </c>
      <c r="AO35" s="914">
        <f t="shared" si="45"/>
        <v>717.49999999999989</v>
      </c>
      <c r="AP35" s="914">
        <f t="shared" si="45"/>
        <v>87</v>
      </c>
      <c r="AQ35" s="914">
        <f t="shared" si="45"/>
        <v>86</v>
      </c>
      <c r="AR35" s="914">
        <f t="shared" si="45"/>
        <v>77</v>
      </c>
      <c r="AS35" s="915">
        <f t="shared" si="45"/>
        <v>83.333333333333343</v>
      </c>
      <c r="AU35" s="903" t="s">
        <v>3</v>
      </c>
      <c r="AV35" s="898"/>
      <c r="AW35" s="899">
        <f>SUM(AW4:AW34)</f>
        <v>8280</v>
      </c>
      <c r="AX35" s="899">
        <f>SUM(AX4:AX34)</f>
        <v>23097780</v>
      </c>
      <c r="AY35" s="899">
        <f>AX35/AW35</f>
        <v>2789.586956521739</v>
      </c>
      <c r="AZ35" s="899">
        <f>SUM(AZ4:AZ34)</f>
        <v>12976950</v>
      </c>
      <c r="BA35" s="899">
        <f>AZ35/AW35</f>
        <v>1567.2644927536232</v>
      </c>
      <c r="BB35" s="899">
        <f>SUM(BB4:BB34)</f>
        <v>362230</v>
      </c>
      <c r="BC35" s="899">
        <f>SUM(BC4:BC34)</f>
        <v>17790</v>
      </c>
      <c r="BD35" s="899">
        <f>SUM(BD4:BD34)</f>
        <v>36436960</v>
      </c>
      <c r="BE35" s="899">
        <f>BD35/AW35</f>
        <v>4400.5990338164247</v>
      </c>
      <c r="BF35" s="899">
        <f>SUM(BF4:BF34)</f>
        <v>3174.5</v>
      </c>
      <c r="BG35" s="899">
        <f>SUM(BG4:BG34)</f>
        <v>771.5</v>
      </c>
      <c r="BH35" s="899">
        <f>SUM(BH4:BH34)</f>
        <v>462.5</v>
      </c>
      <c r="BI35" s="899">
        <f>SUM(BI4:BI34)</f>
        <v>4408.5</v>
      </c>
      <c r="BJ35" s="912">
        <f>BD35/BI35</f>
        <v>8265.1604854258821</v>
      </c>
      <c r="BK35" s="913">
        <f t="shared" ref="BK35:BP35" si="46">SUM(BK4:BK34)</f>
        <v>503.2000000000001</v>
      </c>
      <c r="BL35" s="914">
        <f t="shared" si="46"/>
        <v>774.30000000000018</v>
      </c>
      <c r="BM35" s="914">
        <f t="shared" si="46"/>
        <v>105</v>
      </c>
      <c r="BN35" s="914">
        <f t="shared" si="46"/>
        <v>97</v>
      </c>
      <c r="BO35" s="914">
        <f t="shared" si="46"/>
        <v>101</v>
      </c>
      <c r="BP35" s="915">
        <f t="shared" si="46"/>
        <v>101</v>
      </c>
    </row>
    <row r="36" spans="1:69" ht="27" thickTop="1" thickBot="1">
      <c r="A36" s="904" t="s">
        <v>667</v>
      </c>
      <c r="B36" s="906"/>
      <c r="C36" s="906"/>
      <c r="D36" s="907">
        <f>D35/1.1</f>
        <v>11829999.999999998</v>
      </c>
      <c r="E36" s="907">
        <f t="shared" ref="E36:K36" si="47">E35/1.1</f>
        <v>2228.2915803352798</v>
      </c>
      <c r="F36" s="907">
        <f t="shared" si="47"/>
        <v>7119727.2727272725</v>
      </c>
      <c r="G36" s="907">
        <f t="shared" si="47"/>
        <v>1341.0674840322606</v>
      </c>
      <c r="H36" s="907">
        <f t="shared" si="47"/>
        <v>99999.999999999985</v>
      </c>
      <c r="I36" s="907">
        <f t="shared" si="47"/>
        <v>0</v>
      </c>
      <c r="J36" s="908">
        <f t="shared" si="47"/>
        <v>19049727.27272727</v>
      </c>
      <c r="K36" s="907">
        <f t="shared" si="47"/>
        <v>3588.1950033390981</v>
      </c>
      <c r="L36" s="906"/>
      <c r="M36" s="906"/>
      <c r="N36" s="906"/>
      <c r="O36" s="906"/>
      <c r="P36" s="907">
        <f>P35/1.1</f>
        <v>6639.2706361339278</v>
      </c>
      <c r="Q36" s="389">
        <f>Q35/W36</f>
        <v>15.593333333333334</v>
      </c>
      <c r="R36" s="910">
        <f>R35/W36</f>
        <v>24.093333333333337</v>
      </c>
      <c r="S36" s="918">
        <f>S35/W36</f>
        <v>3.2333333333333334</v>
      </c>
      <c r="T36" s="918">
        <f>T35/W36</f>
        <v>3.4</v>
      </c>
      <c r="U36" s="918">
        <f>U35/W36</f>
        <v>3.4666666666666668</v>
      </c>
      <c r="V36" s="919">
        <f>V35/W36</f>
        <v>3.3666666666666676</v>
      </c>
      <c r="W36">
        <v>30</v>
      </c>
      <c r="X36" s="904" t="s">
        <v>667</v>
      </c>
      <c r="Y36" s="906"/>
      <c r="Z36" s="906"/>
      <c r="AA36" s="907">
        <f t="shared" ref="AA36:AH36" si="48">AA35/1.1</f>
        <v>12081363.636363635</v>
      </c>
      <c r="AB36" s="907">
        <f t="shared" si="48"/>
        <v>2335.0142319991564</v>
      </c>
      <c r="AC36" s="907">
        <f t="shared" si="48"/>
        <v>6989572.7272727266</v>
      </c>
      <c r="AD36" s="907">
        <f t="shared" si="48"/>
        <v>1350.9031169835189</v>
      </c>
      <c r="AE36" s="907">
        <f t="shared" si="48"/>
        <v>622500</v>
      </c>
      <c r="AF36" s="907">
        <f t="shared" si="48"/>
        <v>53999.999999999993</v>
      </c>
      <c r="AG36" s="908">
        <f t="shared" si="48"/>
        <v>19747436.363636363</v>
      </c>
      <c r="AH36" s="907">
        <f t="shared" si="48"/>
        <v>3816.6672523456441</v>
      </c>
      <c r="AI36" s="906"/>
      <c r="AJ36" s="906"/>
      <c r="AK36" s="906"/>
      <c r="AL36" s="906"/>
      <c r="AM36" s="907" t="e">
        <f>AM35/1.1</f>
        <v>#DIV/0!</v>
      </c>
      <c r="AN36" s="389">
        <f>AN35/AT36</f>
        <v>15.553333333333335</v>
      </c>
      <c r="AO36" s="910">
        <f>AO35/AT36</f>
        <v>23.916666666666664</v>
      </c>
      <c r="AP36" s="918">
        <f>AP35/AT36</f>
        <v>2.9</v>
      </c>
      <c r="AQ36" s="918">
        <f>AQ35/AT36</f>
        <v>2.8666666666666667</v>
      </c>
      <c r="AR36" s="918">
        <f>AR35/AT36</f>
        <v>2.5666666666666669</v>
      </c>
      <c r="AS36" s="919">
        <f>AS35/AT36</f>
        <v>2.7777777777777781</v>
      </c>
      <c r="AT36">
        <v>30</v>
      </c>
      <c r="AU36" s="904" t="s">
        <v>667</v>
      </c>
      <c r="AV36" s="906"/>
      <c r="AW36" s="906"/>
      <c r="AX36" s="907">
        <f t="shared" ref="AX36:BE36" si="49">AX35/1.1</f>
        <v>20997981.818181816</v>
      </c>
      <c r="AY36" s="907">
        <f t="shared" si="49"/>
        <v>2535.98814229249</v>
      </c>
      <c r="AZ36" s="907">
        <f t="shared" si="49"/>
        <v>11797227.272727272</v>
      </c>
      <c r="BA36" s="907">
        <f t="shared" si="49"/>
        <v>1424.7859025032938</v>
      </c>
      <c r="BB36" s="907">
        <f t="shared" si="49"/>
        <v>329300</v>
      </c>
      <c r="BC36" s="907">
        <f t="shared" si="49"/>
        <v>16172.727272727272</v>
      </c>
      <c r="BD36" s="908">
        <f t="shared" si="49"/>
        <v>33124509.09090909</v>
      </c>
      <c r="BE36" s="907">
        <f t="shared" si="49"/>
        <v>4000.5445761967494</v>
      </c>
      <c r="BF36" s="906"/>
      <c r="BG36" s="906"/>
      <c r="BH36" s="906"/>
      <c r="BI36" s="906"/>
      <c r="BJ36" s="907">
        <f>BJ35/1.1</f>
        <v>7513.7822594780737</v>
      </c>
      <c r="BK36" s="389">
        <f>BK35/BQ36</f>
        <v>16.773333333333337</v>
      </c>
      <c r="BL36" s="910">
        <f>BL35/BQ36</f>
        <v>25.810000000000006</v>
      </c>
      <c r="BM36" s="918">
        <f>BM35/BQ36</f>
        <v>3.5</v>
      </c>
      <c r="BN36" s="918">
        <f>BN35/BQ36</f>
        <v>3.2333333333333334</v>
      </c>
      <c r="BO36" s="918">
        <f>BO35/BQ36</f>
        <v>3.3666666666666667</v>
      </c>
      <c r="BP36" s="919">
        <f>BP35/BQ36</f>
        <v>3.3666666666666667</v>
      </c>
      <c r="BQ36">
        <v>30</v>
      </c>
    </row>
    <row r="37" spans="1:69" s="1035" customFormat="1" ht="37" customHeight="1" thickTop="1">
      <c r="AF37" s="1035" t="s">
        <v>728</v>
      </c>
      <c r="AG37" s="1074">
        <f>AG36/J36</f>
        <v>1.0366256734765948</v>
      </c>
      <c r="AH37" s="1529">
        <f>AG36-J36</f>
        <v>697709.09090909362</v>
      </c>
      <c r="AI37" s="1530"/>
      <c r="AS37" s="1074">
        <f>AS36/V36</f>
        <v>0.82508250825082496</v>
      </c>
      <c r="BC37" s="1035" t="s">
        <v>728</v>
      </c>
      <c r="BD37" s="1074">
        <f>BD36/J36</f>
        <v>1.7388442688275185</v>
      </c>
      <c r="BE37" s="1529">
        <f>BD36-J36</f>
        <v>14074781.81818182</v>
      </c>
      <c r="BF37" s="1530"/>
      <c r="BP37" s="1074">
        <f>BP36/V36</f>
        <v>0.99999999999999978</v>
      </c>
    </row>
    <row r="38" spans="1:69" s="1035" customFormat="1" ht="37" customHeight="1">
      <c r="BC38" s="1035" t="s">
        <v>729</v>
      </c>
      <c r="BD38" s="1074">
        <f>BD36/AG36</f>
        <v>1.6774080686192638</v>
      </c>
      <c r="BE38" s="1527">
        <f>BD36-AG36</f>
        <v>13377072.727272727</v>
      </c>
      <c r="BF38" s="1528"/>
      <c r="BP38" s="1074">
        <f>BP36/AS36</f>
        <v>1.212</v>
      </c>
    </row>
    <row r="39" spans="1:69" ht="37" customHeight="1"/>
    <row r="40" spans="1:69" ht="37" customHeight="1"/>
    <row r="46" spans="1:69">
      <c r="BA46" t="s">
        <v>444</v>
      </c>
    </row>
  </sheetData>
  <mergeCells count="6">
    <mergeCell ref="BE38:BF38"/>
    <mergeCell ref="A2:V2"/>
    <mergeCell ref="X2:AS2"/>
    <mergeCell ref="AU2:BP2"/>
    <mergeCell ref="AH37:AI37"/>
    <mergeCell ref="BE37:BF37"/>
  </mergeCells>
  <phoneticPr fontId="1"/>
  <pageMargins left="0.7" right="0.7" top="0.75" bottom="0.75" header="0.3" footer="0.3"/>
  <pageSetup paperSize="8"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4947-0F63-9E42-ADD7-00DF7DDEB176}">
  <sheetPr>
    <tabColor rgb="FFFFC000"/>
    <pageSetUpPr fitToPage="1"/>
  </sheetPr>
  <dimension ref="A1:DM113"/>
  <sheetViews>
    <sheetView workbookViewId="0"/>
  </sheetViews>
  <sheetFormatPr baseColWidth="10" defaultColWidth="9" defaultRowHeight="18"/>
  <cols>
    <col min="1" max="1" width="8.1640625" style="1" customWidth="1"/>
    <col min="2" max="2" width="6.6640625" style="42" customWidth="1"/>
    <col min="3" max="3" width="10" style="1" customWidth="1"/>
    <col min="4" max="4" width="11.1640625" style="1" customWidth="1"/>
    <col min="5" max="5" width="14.6640625" style="1" customWidth="1"/>
    <col min="6" max="6" width="11.1640625" style="1" customWidth="1"/>
    <col min="7" max="7" width="14.6640625" style="1" customWidth="1"/>
    <col min="8" max="8" width="11.1640625" style="1" customWidth="1"/>
    <col min="9" max="9" width="15.5" style="1" customWidth="1"/>
    <col min="10" max="10" width="11.1640625" style="1" customWidth="1"/>
    <col min="11" max="11" width="17" style="1" customWidth="1"/>
    <col min="12" max="12" width="22.33203125" style="1" customWidth="1"/>
    <col min="13" max="13" width="13.83203125" style="1" customWidth="1"/>
    <col min="14"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28" width="11.1640625" style="1" customWidth="1"/>
    <col min="29" max="29" width="15.6640625" style="1" customWidth="1"/>
    <col min="30" max="30" width="11.1640625" style="1" customWidth="1"/>
    <col min="31" max="31" width="16.5" style="1" customWidth="1"/>
    <col min="32" max="34" width="11.1640625" style="1" customWidth="1"/>
    <col min="35" max="35" width="18.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69" width="5.33203125" style="1" customWidth="1"/>
    <col min="70" max="70" width="7.5" style="1" hidden="1" customWidth="1"/>
    <col min="71" max="73" width="0.1640625" style="1" hidden="1" customWidth="1"/>
    <col min="74" max="74" width="15.5" style="1" customWidth="1"/>
    <col min="75" max="75" width="7.1640625" style="1" customWidth="1"/>
    <col min="76" max="76" width="16" style="1" customWidth="1"/>
    <col min="77" max="77" width="19" style="1" customWidth="1"/>
    <col min="78" max="78" width="16" style="1" customWidth="1"/>
    <col min="79" max="79" width="18" style="1" customWidth="1"/>
    <col min="80" max="82" width="16" style="1" customWidth="1"/>
    <col min="83" max="83" width="26.33203125" style="1" customWidth="1"/>
    <col min="84" max="84" width="16" style="1" customWidth="1"/>
    <col min="85" max="88" width="16" style="238" customWidth="1"/>
    <col min="89" max="89" width="20.83203125" style="1" customWidth="1"/>
    <col min="90" max="90" width="5.1640625" style="1" customWidth="1"/>
    <col min="91" max="92" width="17.1640625" style="1" bestFit="1" customWidth="1"/>
    <col min="93" max="96" width="10.33203125" style="1" customWidth="1"/>
    <col min="97" max="97" width="9" style="354"/>
    <col min="98" max="98" width="9" style="1"/>
    <col min="99" max="99" width="19.5" style="1" customWidth="1"/>
    <col min="100" max="100" width="9.1640625" style="1" bestFit="1" customWidth="1"/>
    <col min="101" max="102" width="9" style="1"/>
    <col min="103" max="103" width="10.6640625" style="1" customWidth="1"/>
    <col min="104" max="104" width="5.1640625" style="1" customWidth="1"/>
    <col min="105" max="106" width="17.1640625" style="1" bestFit="1" customWidth="1"/>
    <col min="107" max="110" width="10.33203125" style="1" customWidth="1"/>
    <col min="111" max="111" width="9" style="354"/>
    <col min="112" max="112" width="9" style="1"/>
    <col min="113" max="113" width="19.5" style="1" customWidth="1"/>
    <col min="114" max="114" width="9.1640625" style="1" bestFit="1" customWidth="1"/>
    <col min="115" max="116" width="9" style="1"/>
    <col min="117" max="117" width="10.6640625" style="1" customWidth="1"/>
    <col min="118" max="16384" width="9" style="1"/>
  </cols>
  <sheetData>
    <row r="1" spans="1:117" s="31" customFormat="1" ht="64" customHeight="1">
      <c r="A1" s="144" t="s">
        <v>445</v>
      </c>
      <c r="B1" s="42"/>
      <c r="T1" s="105"/>
      <c r="U1" s="105"/>
      <c r="V1" s="105"/>
      <c r="W1" s="105"/>
      <c r="X1" s="105"/>
      <c r="Y1" s="41"/>
      <c r="Z1" s="42"/>
      <c r="AR1" s="105"/>
      <c r="AS1" s="105"/>
      <c r="AT1" s="105"/>
      <c r="AU1" s="105"/>
      <c r="AV1" s="105"/>
      <c r="AW1" s="41"/>
      <c r="AX1" s="42"/>
      <c r="CG1" s="238"/>
      <c r="CH1" s="238"/>
      <c r="CI1" s="238"/>
      <c r="CJ1" s="238"/>
      <c r="CS1" s="32"/>
      <c r="DG1" s="32"/>
    </row>
    <row r="2" spans="1:117" s="31" customFormat="1" ht="34.25" customHeight="1" thickBot="1">
      <c r="A2" s="1385" t="s">
        <v>65</v>
      </c>
      <c r="B2" s="1386"/>
      <c r="C2" s="132" t="s">
        <v>4</v>
      </c>
      <c r="D2" s="133"/>
      <c r="E2" s="133"/>
      <c r="F2" s="133">
        <v>3</v>
      </c>
      <c r="G2" s="132" t="s">
        <v>24</v>
      </c>
      <c r="H2" s="132"/>
      <c r="I2" s="133"/>
      <c r="J2" s="133">
        <v>22</v>
      </c>
      <c r="K2" s="132" t="s">
        <v>25</v>
      </c>
      <c r="L2" s="132">
        <v>8</v>
      </c>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c r="BK2" s="33"/>
      <c r="BL2" s="32" t="s">
        <v>51</v>
      </c>
      <c r="BM2" s="32"/>
      <c r="BN2" s="32"/>
      <c r="BO2" s="31">
        <v>240</v>
      </c>
      <c r="CE2" s="201">
        <f>CE14+CE24+CE34+CE44+CE54+CE64</f>
        <v>36436960</v>
      </c>
      <c r="CG2" s="238"/>
      <c r="CH2" s="238"/>
      <c r="CI2" s="238"/>
      <c r="CJ2" s="238"/>
      <c r="CK2" s="31">
        <v>30</v>
      </c>
      <c r="CS2" s="32"/>
      <c r="DG2" s="32"/>
    </row>
    <row r="3" spans="1:117"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111</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615</v>
      </c>
      <c r="BW3" s="1399"/>
      <c r="BX3" s="1399"/>
      <c r="BY3" s="1399"/>
      <c r="BZ3" s="1399"/>
      <c r="CA3" s="1399"/>
      <c r="CB3" s="1399"/>
      <c r="CC3" s="1399"/>
      <c r="CD3" s="1399"/>
      <c r="CE3" s="1399"/>
      <c r="CF3" s="1399"/>
      <c r="CG3" s="239" t="s">
        <v>86</v>
      </c>
      <c r="CH3" s="797"/>
      <c r="CI3" s="797"/>
      <c r="CJ3" s="797"/>
      <c r="CK3" s="121" t="s">
        <v>35</v>
      </c>
    </row>
    <row r="4" spans="1:117" s="46" customFormat="1" ht="53" customHeight="1">
      <c r="A4" s="1403" t="s">
        <v>58</v>
      </c>
      <c r="B4" s="1404"/>
      <c r="C4" s="115" t="s">
        <v>59</v>
      </c>
      <c r="D4" s="115"/>
      <c r="E4" s="1405" t="s">
        <v>60</v>
      </c>
      <c r="F4" s="1406"/>
      <c r="G4" s="1406"/>
      <c r="H4" s="1406"/>
      <c r="I4" s="1406"/>
      <c r="J4" s="1406"/>
      <c r="K4" s="1407"/>
      <c r="L4" s="1408"/>
      <c r="M4" s="1408"/>
      <c r="N4" s="116" t="s">
        <v>35</v>
      </c>
      <c r="O4" s="1409">
        <f>D4*L4</f>
        <v>0</v>
      </c>
      <c r="P4" s="1409"/>
      <c r="Q4" s="1410"/>
      <c r="R4" s="69"/>
      <c r="T4" s="106"/>
      <c r="U4" s="106"/>
      <c r="V4" s="106"/>
      <c r="W4" s="106"/>
      <c r="X4" s="106"/>
      <c r="Y4" s="1403" t="s">
        <v>58</v>
      </c>
      <c r="Z4" s="1404"/>
      <c r="AA4" s="115" t="s">
        <v>59</v>
      </c>
      <c r="AB4" s="115">
        <f>D4</f>
        <v>0</v>
      </c>
      <c r="AC4" s="1405" t="s">
        <v>61</v>
      </c>
      <c r="AD4" s="1406"/>
      <c r="AE4" s="1406"/>
      <c r="AF4" s="1406"/>
      <c r="AG4" s="1406"/>
      <c r="AH4" s="1406"/>
      <c r="AI4" s="1407"/>
      <c r="AJ4" s="1408">
        <v>2000</v>
      </c>
      <c r="AK4" s="1408"/>
      <c r="AL4" s="71" t="s">
        <v>35</v>
      </c>
      <c r="AM4" s="1421">
        <f>AB4*AJ4</f>
        <v>0</v>
      </c>
      <c r="AN4" s="1421"/>
      <c r="AO4" s="1422"/>
      <c r="AP4" s="69"/>
      <c r="AR4" s="106"/>
      <c r="AS4" s="106"/>
      <c r="AT4" s="106"/>
      <c r="AU4" s="106"/>
      <c r="AV4" s="106"/>
      <c r="AW4" s="1423" t="s">
        <v>58</v>
      </c>
      <c r="AX4" s="1424"/>
      <c r="AY4" s="122" t="s">
        <v>59</v>
      </c>
      <c r="AZ4" s="122"/>
      <c r="BA4" s="122"/>
      <c r="BB4" s="122"/>
      <c r="BC4" s="122"/>
      <c r="BD4" s="122"/>
      <c r="BE4" s="122"/>
      <c r="BF4" s="122"/>
      <c r="BG4" s="122"/>
      <c r="BH4" s="123">
        <f>D4</f>
        <v>0</v>
      </c>
      <c r="BI4" s="124" t="s">
        <v>62</v>
      </c>
      <c r="BJ4" s="125">
        <f>L4+AJ4</f>
        <v>2000</v>
      </c>
      <c r="BK4" s="124" t="s">
        <v>35</v>
      </c>
      <c r="BL4" s="125">
        <f>O4+AM4</f>
        <v>0</v>
      </c>
      <c r="BM4" s="124" t="s">
        <v>87</v>
      </c>
      <c r="BN4" s="126" t="e">
        <f>BH4/BJ2</f>
        <v>#DIV/0!</v>
      </c>
      <c r="BO4" s="127" t="e">
        <f>BL4/BJ2</f>
        <v>#DIV/0!</v>
      </c>
      <c r="BP4" s="69"/>
      <c r="BV4" s="1423" t="s">
        <v>125</v>
      </c>
      <c r="BW4" s="1424"/>
      <c r="BX4" s="122" t="s">
        <v>59</v>
      </c>
      <c r="BY4" s="123"/>
      <c r="BZ4" s="124" t="s">
        <v>62</v>
      </c>
      <c r="CA4" s="169"/>
      <c r="CB4" s="1425" t="s">
        <v>130</v>
      </c>
      <c r="CC4" s="1426"/>
      <c r="CD4" s="1427"/>
      <c r="CE4" s="198"/>
      <c r="CF4" s="200" t="s">
        <v>87</v>
      </c>
      <c r="CG4" s="240"/>
      <c r="CH4" s="798"/>
      <c r="CI4" s="798"/>
      <c r="CJ4" s="798"/>
      <c r="CK4" s="199">
        <f>CE4/CK2</f>
        <v>0</v>
      </c>
      <c r="CM4" s="1414" t="s">
        <v>416</v>
      </c>
      <c r="CN4" s="1415"/>
      <c r="CO4" s="1415"/>
      <c r="CP4" s="1415"/>
      <c r="CQ4" s="1415"/>
      <c r="CR4" s="1416"/>
      <c r="CS4" s="354"/>
      <c r="DA4" s="1414" t="s">
        <v>416</v>
      </c>
      <c r="DB4" s="1415"/>
      <c r="DC4" s="1415"/>
      <c r="DD4" s="1415"/>
      <c r="DE4" s="1415"/>
      <c r="DF4" s="1416"/>
      <c r="DG4" s="354"/>
    </row>
    <row r="5" spans="1:117"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A5" s="1420" t="str">
        <f>CM5</f>
        <v>1st week</v>
      </c>
      <c r="DB5" s="1420"/>
      <c r="DC5" s="1420"/>
      <c r="DD5" s="1420"/>
      <c r="DE5" s="1420"/>
      <c r="DF5" s="1420"/>
      <c r="DJ5" s="46"/>
    </row>
    <row r="6" spans="1:117"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S6" s="396"/>
      <c r="CT6" s="1" t="s">
        <v>179</v>
      </c>
      <c r="CU6" s="1"/>
      <c r="CV6" s="46" t="s">
        <v>182</v>
      </c>
      <c r="DA6" s="331" t="s">
        <v>172</v>
      </c>
      <c r="DB6" s="332" t="s">
        <v>173</v>
      </c>
      <c r="DC6" s="65" t="s">
        <v>174</v>
      </c>
      <c r="DD6" s="65" t="s">
        <v>175</v>
      </c>
      <c r="DE6" s="65" t="s">
        <v>176</v>
      </c>
      <c r="DF6" s="333" t="s">
        <v>184</v>
      </c>
      <c r="DG6" s="396"/>
      <c r="DH6" s="1" t="s">
        <v>179</v>
      </c>
      <c r="DI6" s="1"/>
      <c r="DJ6" s="46" t="s">
        <v>182</v>
      </c>
    </row>
    <row r="7" spans="1:117" ht="23.5" customHeight="1">
      <c r="A7" s="75" t="s">
        <v>5</v>
      </c>
      <c r="B7" s="68">
        <v>1</v>
      </c>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1</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1</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1</v>
      </c>
      <c r="BX7" s="119">
        <v>337</v>
      </c>
      <c r="BY7" s="801">
        <v>1016700</v>
      </c>
      <c r="BZ7" s="178">
        <f t="shared" ref="BZ7:BZ14" si="16">BY7/BX7</f>
        <v>3016.9139465875369</v>
      </c>
      <c r="CA7" s="178">
        <v>540750</v>
      </c>
      <c r="CB7" s="179">
        <f t="shared" ref="CB7:CB14" si="17">CA7/BX7</f>
        <v>1604.59940652819</v>
      </c>
      <c r="CC7" s="179">
        <v>2200</v>
      </c>
      <c r="CD7" s="179"/>
      <c r="CE7" s="180">
        <f t="shared" ref="CE7:CE14" si="18">BY7+CA7+CC7</f>
        <v>1559650</v>
      </c>
      <c r="CF7" s="181">
        <f t="shared" ref="CF7:CF14" si="19">CE7/BX7</f>
        <v>4628.0415430267067</v>
      </c>
      <c r="CG7" s="291">
        <v>118</v>
      </c>
      <c r="CH7" s="291">
        <v>18.5</v>
      </c>
      <c r="CI7" s="291">
        <v>0</v>
      </c>
      <c r="CJ7" s="291">
        <f>SUM(CG7:CI7)</f>
        <v>136.5</v>
      </c>
      <c r="CK7" s="182">
        <f>CE7/CJ7</f>
        <v>11426.007326007326</v>
      </c>
      <c r="CM7" s="321">
        <v>12.2</v>
      </c>
      <c r="CN7" s="321">
        <v>22.8</v>
      </c>
      <c r="CO7" s="579">
        <v>4</v>
      </c>
      <c r="CP7" s="579">
        <v>4</v>
      </c>
      <c r="CQ7" s="579">
        <v>4</v>
      </c>
      <c r="CR7" s="356">
        <f t="shared" ref="CR7:CR14" si="20">SUM(CO7:CQ7)/3</f>
        <v>4</v>
      </c>
      <c r="CT7" s="355" t="s">
        <v>180</v>
      </c>
      <c r="CU7" s="3"/>
      <c r="CV7" s="354">
        <v>5</v>
      </c>
      <c r="DA7" s="321"/>
      <c r="DB7" s="321"/>
      <c r="DC7" s="65"/>
      <c r="DD7" s="65"/>
      <c r="DE7" s="65"/>
      <c r="DF7" s="356">
        <f t="shared" ref="DF7:DF14" si="21">SUM(DC7:DE7)/3</f>
        <v>0</v>
      </c>
      <c r="DH7" s="355" t="s">
        <v>180</v>
      </c>
      <c r="DI7" s="3"/>
      <c r="DJ7" s="354">
        <v>5</v>
      </c>
    </row>
    <row r="8" spans="1:117" ht="23.5" customHeight="1">
      <c r="A8" s="77" t="s">
        <v>6</v>
      </c>
      <c r="B8" s="68">
        <v>2</v>
      </c>
      <c r="C8" s="57">
        <f t="shared" si="0"/>
        <v>0</v>
      </c>
      <c r="D8" s="54"/>
      <c r="E8" s="7">
        <f t="shared" si="1"/>
        <v>0</v>
      </c>
      <c r="F8" s="54"/>
      <c r="G8" s="7">
        <f t="shared" si="2"/>
        <v>0</v>
      </c>
      <c r="H8" s="54"/>
      <c r="I8" s="6">
        <f t="shared" si="3"/>
        <v>0</v>
      </c>
      <c r="J8" s="54"/>
      <c r="K8" s="6">
        <f t="shared" si="4"/>
        <v>0</v>
      </c>
      <c r="L8" s="6">
        <f t="shared" ref="L8:L13" si="22">E8+G8+I8+K8</f>
        <v>0</v>
      </c>
      <c r="M8" s="6" t="e">
        <f t="shared" ref="M8:M13" si="23">L8/C8</f>
        <v>#DIV/0!</v>
      </c>
      <c r="N8" s="70"/>
      <c r="O8" s="54"/>
      <c r="P8" s="6"/>
      <c r="Q8" s="76" t="e">
        <f t="shared" ref="Q8:Q14" si="24">L8/P8</f>
        <v>#DIV/0!</v>
      </c>
      <c r="R8" s="2"/>
      <c r="T8" s="107">
        <v>3300</v>
      </c>
      <c r="U8" s="107">
        <v>3800</v>
      </c>
      <c r="V8" s="107">
        <v>4800</v>
      </c>
      <c r="W8" s="107">
        <v>2000</v>
      </c>
      <c r="X8" s="107"/>
      <c r="Y8" s="77" t="s">
        <v>6</v>
      </c>
      <c r="Z8" s="48">
        <f t="shared" si="5"/>
        <v>2</v>
      </c>
      <c r="AA8" s="57">
        <f t="shared" si="6"/>
        <v>0</v>
      </c>
      <c r="AB8" s="7">
        <f t="shared" si="7"/>
        <v>0</v>
      </c>
      <c r="AC8" s="7">
        <f t="shared" si="8"/>
        <v>0</v>
      </c>
      <c r="AD8" s="7">
        <f t="shared" ref="AD8:AD13" si="25">F8</f>
        <v>0</v>
      </c>
      <c r="AE8" s="7">
        <f t="shared" si="9"/>
        <v>0</v>
      </c>
      <c r="AF8" s="7">
        <f t="shared" ref="AF8:AF13" si="26">H8</f>
        <v>0</v>
      </c>
      <c r="AG8" s="7">
        <f t="shared" si="10"/>
        <v>0</v>
      </c>
      <c r="AH8" s="7">
        <f t="shared" ref="AH8:AH13" si="27">J8</f>
        <v>0</v>
      </c>
      <c r="AI8" s="7">
        <f t="shared" si="11"/>
        <v>0</v>
      </c>
      <c r="AJ8" s="7">
        <f t="shared" ref="AJ8:AJ13" si="28">AC8+AE8+AG8+AI8</f>
        <v>0</v>
      </c>
      <c r="AK8" s="6" t="e">
        <f t="shared" ref="AK8:AK13" si="29">AJ8/AA8</f>
        <v>#DIV/0!</v>
      </c>
      <c r="AL8" s="70">
        <f t="shared" ref="AL8:AN13" si="30">N8</f>
        <v>0</v>
      </c>
      <c r="AM8" s="7">
        <f t="shared" si="30"/>
        <v>0</v>
      </c>
      <c r="AN8" s="6">
        <f t="shared" si="30"/>
        <v>0</v>
      </c>
      <c r="AO8" s="76" t="e">
        <f t="shared" ref="AO8:AO13" si="31">(AJ8+BH8)/AN8</f>
        <v>#DIV/0!</v>
      </c>
      <c r="AP8" s="2"/>
      <c r="AR8" s="107">
        <v>1700</v>
      </c>
      <c r="AS8" s="107">
        <v>2200</v>
      </c>
      <c r="AT8" s="107">
        <v>2200</v>
      </c>
      <c r="AU8" s="107">
        <v>1400</v>
      </c>
      <c r="AV8" s="107"/>
      <c r="AW8" s="77" t="s">
        <v>6</v>
      </c>
      <c r="AX8" s="48">
        <f t="shared" ref="AX8:AY14" si="32">B8</f>
        <v>2</v>
      </c>
      <c r="AY8" s="57">
        <f t="shared" si="32"/>
        <v>0</v>
      </c>
      <c r="AZ8" s="54">
        <v>22</v>
      </c>
      <c r="BA8" s="7">
        <f t="shared" si="12"/>
        <v>0</v>
      </c>
      <c r="BB8" s="54">
        <v>10</v>
      </c>
      <c r="BC8" s="7">
        <f t="shared" si="13"/>
        <v>0</v>
      </c>
      <c r="BD8" s="54">
        <v>6</v>
      </c>
      <c r="BE8" s="6">
        <f t="shared" si="14"/>
        <v>0</v>
      </c>
      <c r="BF8" s="54"/>
      <c r="BG8" s="6">
        <f t="shared" si="15"/>
        <v>0</v>
      </c>
      <c r="BH8" s="6">
        <f t="shared" ref="BH8:BI14" si="33">L8</f>
        <v>0</v>
      </c>
      <c r="BI8" s="6" t="e">
        <f t="shared" si="33"/>
        <v>#DIV/0!</v>
      </c>
      <c r="BJ8" s="6">
        <f t="shared" ref="BJ8:BK14" si="34">AJ8</f>
        <v>0</v>
      </c>
      <c r="BK8" s="7" t="e">
        <f t="shared" si="34"/>
        <v>#DIV/0!</v>
      </c>
      <c r="BL8" s="101">
        <f t="shared" ref="BL8:BM13" si="35">BH8+BJ8</f>
        <v>0</v>
      </c>
      <c r="BM8" s="90" t="e">
        <f t="shared" si="35"/>
        <v>#DIV/0!</v>
      </c>
      <c r="BN8" s="90"/>
      <c r="BO8" s="76" t="e">
        <f t="shared" ref="BO8:BO14" si="36">Q8+AO8</f>
        <v>#DIV/0!</v>
      </c>
      <c r="BP8" s="2"/>
      <c r="BR8" s="55"/>
      <c r="BS8" s="55"/>
      <c r="BT8" s="55"/>
      <c r="BU8" s="55"/>
      <c r="BV8" s="173" t="s">
        <v>6</v>
      </c>
      <c r="BW8" s="190">
        <f t="shared" ref="BW8:BW13" si="37">AX8</f>
        <v>2</v>
      </c>
      <c r="BX8" s="119">
        <v>99</v>
      </c>
      <c r="BY8" s="801">
        <v>216200</v>
      </c>
      <c r="BZ8" s="178">
        <f t="shared" si="16"/>
        <v>2183.8383838383838</v>
      </c>
      <c r="CA8" s="178">
        <v>139000</v>
      </c>
      <c r="CB8" s="179">
        <f t="shared" si="17"/>
        <v>1404.0404040404039</v>
      </c>
      <c r="CC8" s="179"/>
      <c r="CD8" s="179"/>
      <c r="CE8" s="180">
        <f t="shared" si="18"/>
        <v>355200</v>
      </c>
      <c r="CF8" s="181">
        <f t="shared" si="19"/>
        <v>3587.878787878788</v>
      </c>
      <c r="CG8" s="291">
        <v>102</v>
      </c>
      <c r="CH8" s="291">
        <v>14</v>
      </c>
      <c r="CI8" s="291">
        <v>0</v>
      </c>
      <c r="CJ8" s="291">
        <f t="shared" ref="CJ8:CJ13" si="38">SUM(CG8:CI8)</f>
        <v>116</v>
      </c>
      <c r="CK8" s="182">
        <f t="shared" ref="CK8:CK13" si="39">CE8/CJ8</f>
        <v>3062.0689655172414</v>
      </c>
      <c r="CM8" s="326">
        <v>12</v>
      </c>
      <c r="CN8" s="326">
        <v>18</v>
      </c>
      <c r="CO8" s="602">
        <v>2</v>
      </c>
      <c r="CP8" s="602">
        <v>2</v>
      </c>
      <c r="CQ8" s="556">
        <v>1</v>
      </c>
      <c r="CR8" s="356">
        <f t="shared" si="20"/>
        <v>1.6666666666666667</v>
      </c>
      <c r="CT8" s="42" t="s">
        <v>181</v>
      </c>
      <c r="CV8" s="1">
        <v>4</v>
      </c>
      <c r="DA8" s="321"/>
      <c r="DB8" s="321"/>
      <c r="DC8" s="65"/>
      <c r="DD8" s="65"/>
      <c r="DE8" s="65"/>
      <c r="DF8" s="356">
        <f t="shared" si="21"/>
        <v>0</v>
      </c>
      <c r="DH8" s="42" t="s">
        <v>181</v>
      </c>
      <c r="DJ8" s="1">
        <v>4</v>
      </c>
    </row>
    <row r="9" spans="1:117" ht="23.5" customHeight="1">
      <c r="A9" s="77" t="s">
        <v>7</v>
      </c>
      <c r="B9" s="68">
        <v>3</v>
      </c>
      <c r="C9" s="57">
        <f t="shared" si="0"/>
        <v>0</v>
      </c>
      <c r="D9" s="54"/>
      <c r="E9" s="7">
        <f t="shared" si="1"/>
        <v>0</v>
      </c>
      <c r="F9" s="54"/>
      <c r="G9" s="7">
        <f t="shared" si="2"/>
        <v>0</v>
      </c>
      <c r="H9" s="54"/>
      <c r="I9" s="6">
        <f t="shared" si="3"/>
        <v>0</v>
      </c>
      <c r="J9" s="54"/>
      <c r="K9" s="6">
        <f t="shared" si="4"/>
        <v>0</v>
      </c>
      <c r="L9" s="6">
        <f t="shared" si="22"/>
        <v>0</v>
      </c>
      <c r="M9" s="6" t="e">
        <f t="shared" si="23"/>
        <v>#DIV/0!</v>
      </c>
      <c r="N9" s="70"/>
      <c r="O9" s="54"/>
      <c r="P9" s="6"/>
      <c r="Q9" s="76" t="e">
        <f t="shared" si="24"/>
        <v>#DIV/0!</v>
      </c>
      <c r="R9" s="2"/>
      <c r="T9" s="107">
        <v>3300</v>
      </c>
      <c r="U9" s="107">
        <v>3800</v>
      </c>
      <c r="V9" s="107">
        <v>4800</v>
      </c>
      <c r="W9" s="107">
        <v>2000</v>
      </c>
      <c r="X9" s="107"/>
      <c r="Y9" s="77" t="s">
        <v>7</v>
      </c>
      <c r="Z9" s="48">
        <f t="shared" si="5"/>
        <v>3</v>
      </c>
      <c r="AA9" s="57">
        <f t="shared" si="6"/>
        <v>0</v>
      </c>
      <c r="AB9" s="7">
        <f t="shared" si="7"/>
        <v>0</v>
      </c>
      <c r="AC9" s="7">
        <f t="shared" si="8"/>
        <v>0</v>
      </c>
      <c r="AD9" s="7">
        <f t="shared" si="25"/>
        <v>0</v>
      </c>
      <c r="AE9" s="7">
        <f t="shared" si="9"/>
        <v>0</v>
      </c>
      <c r="AF9" s="7">
        <f t="shared" si="26"/>
        <v>0</v>
      </c>
      <c r="AG9" s="7">
        <f t="shared" si="10"/>
        <v>0</v>
      </c>
      <c r="AH9" s="7">
        <f t="shared" si="27"/>
        <v>0</v>
      </c>
      <c r="AI9" s="7">
        <f t="shared" si="11"/>
        <v>0</v>
      </c>
      <c r="AJ9" s="7">
        <f t="shared" si="28"/>
        <v>0</v>
      </c>
      <c r="AK9" s="6" t="e">
        <f t="shared" si="29"/>
        <v>#DIV/0!</v>
      </c>
      <c r="AL9" s="70">
        <f t="shared" si="30"/>
        <v>0</v>
      </c>
      <c r="AM9" s="7">
        <f t="shared" si="30"/>
        <v>0</v>
      </c>
      <c r="AN9" s="6">
        <f t="shared" si="30"/>
        <v>0</v>
      </c>
      <c r="AO9" s="76" t="e">
        <f t="shared" si="31"/>
        <v>#DIV/0!</v>
      </c>
      <c r="AP9" s="2"/>
      <c r="AR9" s="107">
        <v>1700</v>
      </c>
      <c r="AS9" s="107">
        <v>2200</v>
      </c>
      <c r="AT9" s="107">
        <v>2200</v>
      </c>
      <c r="AU9" s="107">
        <v>1400</v>
      </c>
      <c r="AV9" s="107"/>
      <c r="AW9" s="77" t="s">
        <v>7</v>
      </c>
      <c r="AX9" s="48">
        <f t="shared" si="32"/>
        <v>3</v>
      </c>
      <c r="AY9" s="57">
        <f t="shared" si="32"/>
        <v>0</v>
      </c>
      <c r="AZ9" s="54">
        <v>22</v>
      </c>
      <c r="BA9" s="7">
        <f t="shared" si="12"/>
        <v>0</v>
      </c>
      <c r="BB9" s="54">
        <v>10</v>
      </c>
      <c r="BC9" s="7">
        <f t="shared" si="13"/>
        <v>0</v>
      </c>
      <c r="BD9" s="54">
        <v>6</v>
      </c>
      <c r="BE9" s="6">
        <f t="shared" si="14"/>
        <v>0</v>
      </c>
      <c r="BF9" s="54"/>
      <c r="BG9" s="6">
        <f t="shared" si="15"/>
        <v>0</v>
      </c>
      <c r="BH9" s="6">
        <f t="shared" si="33"/>
        <v>0</v>
      </c>
      <c r="BI9" s="6" t="e">
        <f t="shared" si="33"/>
        <v>#DIV/0!</v>
      </c>
      <c r="BJ9" s="6">
        <f t="shared" si="34"/>
        <v>0</v>
      </c>
      <c r="BK9" s="7" t="e">
        <f t="shared" si="34"/>
        <v>#DIV/0!</v>
      </c>
      <c r="BL9" s="101">
        <f t="shared" si="35"/>
        <v>0</v>
      </c>
      <c r="BM9" s="90" t="e">
        <f t="shared" si="35"/>
        <v>#DIV/0!</v>
      </c>
      <c r="BN9" s="90"/>
      <c r="BO9" s="76" t="e">
        <f t="shared" si="36"/>
        <v>#DIV/0!</v>
      </c>
      <c r="BP9" s="2"/>
      <c r="BR9" s="55"/>
      <c r="BS9" s="55"/>
      <c r="BT9" s="55"/>
      <c r="BU9" s="55"/>
      <c r="BV9" s="173" t="s">
        <v>7</v>
      </c>
      <c r="BW9" s="190">
        <f t="shared" si="37"/>
        <v>3</v>
      </c>
      <c r="BX9" s="119">
        <v>74</v>
      </c>
      <c r="BY9" s="801">
        <v>128000</v>
      </c>
      <c r="BZ9" s="178">
        <f t="shared" si="16"/>
        <v>1729.7297297297298</v>
      </c>
      <c r="CA9" s="178">
        <v>84450</v>
      </c>
      <c r="CB9" s="179">
        <f t="shared" si="17"/>
        <v>1141.2162162162163</v>
      </c>
      <c r="CC9" s="179"/>
      <c r="CD9" s="179"/>
      <c r="CE9" s="180">
        <f t="shared" si="18"/>
        <v>212450</v>
      </c>
      <c r="CF9" s="181">
        <f t="shared" si="19"/>
        <v>2870.9459459459458</v>
      </c>
      <c r="CG9" s="291">
        <v>97</v>
      </c>
      <c r="CH9" s="291">
        <v>19</v>
      </c>
      <c r="CI9" s="291">
        <v>0</v>
      </c>
      <c r="CJ9" s="291">
        <f t="shared" si="38"/>
        <v>116</v>
      </c>
      <c r="CK9" s="182">
        <f t="shared" si="39"/>
        <v>1831.4655172413793</v>
      </c>
      <c r="CM9" s="321">
        <v>12.7</v>
      </c>
      <c r="CN9" s="321">
        <v>20.7</v>
      </c>
      <c r="CO9" s="602">
        <v>2</v>
      </c>
      <c r="CP9" s="602">
        <v>2</v>
      </c>
      <c r="CQ9" s="579">
        <v>4</v>
      </c>
      <c r="CR9" s="356">
        <f t="shared" si="20"/>
        <v>2.6666666666666665</v>
      </c>
      <c r="CT9" s="42" t="s">
        <v>440</v>
      </c>
      <c r="CV9" s="1">
        <v>3</v>
      </c>
      <c r="DA9" s="321"/>
      <c r="DB9" s="321"/>
      <c r="DC9" s="65"/>
      <c r="DD9" s="65"/>
      <c r="DE9" s="65"/>
      <c r="DF9" s="356">
        <f t="shared" si="21"/>
        <v>0</v>
      </c>
      <c r="DH9" s="42" t="s">
        <v>440</v>
      </c>
      <c r="DJ9" s="1">
        <v>3</v>
      </c>
    </row>
    <row r="10" spans="1:117" ht="23.5" customHeight="1">
      <c r="A10" s="77" t="s">
        <v>8</v>
      </c>
      <c r="B10" s="68">
        <v>4</v>
      </c>
      <c r="C10" s="57">
        <f t="shared" si="0"/>
        <v>0</v>
      </c>
      <c r="D10" s="54"/>
      <c r="E10" s="7">
        <f t="shared" si="1"/>
        <v>0</v>
      </c>
      <c r="F10" s="54"/>
      <c r="G10" s="7">
        <f t="shared" si="2"/>
        <v>0</v>
      </c>
      <c r="H10" s="54"/>
      <c r="I10" s="6">
        <f t="shared" si="3"/>
        <v>0</v>
      </c>
      <c r="J10" s="54"/>
      <c r="K10" s="6">
        <f t="shared" si="4"/>
        <v>0</v>
      </c>
      <c r="L10" s="6">
        <f t="shared" si="22"/>
        <v>0</v>
      </c>
      <c r="M10" s="6" t="e">
        <f t="shared" si="23"/>
        <v>#DIV/0!</v>
      </c>
      <c r="N10" s="70"/>
      <c r="O10" s="54"/>
      <c r="P10" s="6"/>
      <c r="Q10" s="76" t="e">
        <f t="shared" si="24"/>
        <v>#DIV/0!</v>
      </c>
      <c r="R10" s="2"/>
      <c r="T10" s="107">
        <v>3300</v>
      </c>
      <c r="U10" s="107">
        <v>3800</v>
      </c>
      <c r="V10" s="107">
        <v>4800</v>
      </c>
      <c r="W10" s="107">
        <v>2000</v>
      </c>
      <c r="X10" s="107"/>
      <c r="Y10" s="77" t="s">
        <v>8</v>
      </c>
      <c r="Z10" s="48">
        <f t="shared" si="5"/>
        <v>4</v>
      </c>
      <c r="AA10" s="57">
        <f t="shared" si="6"/>
        <v>0</v>
      </c>
      <c r="AB10" s="7">
        <f t="shared" si="7"/>
        <v>0</v>
      </c>
      <c r="AC10" s="7">
        <f t="shared" si="8"/>
        <v>0</v>
      </c>
      <c r="AD10" s="7">
        <f t="shared" si="25"/>
        <v>0</v>
      </c>
      <c r="AE10" s="7">
        <f t="shared" si="9"/>
        <v>0</v>
      </c>
      <c r="AF10" s="7">
        <f t="shared" si="26"/>
        <v>0</v>
      </c>
      <c r="AG10" s="7">
        <f t="shared" si="10"/>
        <v>0</v>
      </c>
      <c r="AH10" s="7">
        <f t="shared" si="27"/>
        <v>0</v>
      </c>
      <c r="AI10" s="7">
        <f t="shared" si="11"/>
        <v>0</v>
      </c>
      <c r="AJ10" s="7">
        <f t="shared" si="28"/>
        <v>0</v>
      </c>
      <c r="AK10" s="6" t="e">
        <f t="shared" si="29"/>
        <v>#DIV/0!</v>
      </c>
      <c r="AL10" s="70">
        <f t="shared" si="30"/>
        <v>0</v>
      </c>
      <c r="AM10" s="7">
        <f t="shared" si="30"/>
        <v>0</v>
      </c>
      <c r="AN10" s="6">
        <f t="shared" si="30"/>
        <v>0</v>
      </c>
      <c r="AO10" s="76" t="e">
        <f t="shared" si="31"/>
        <v>#DIV/0!</v>
      </c>
      <c r="AP10" s="2"/>
      <c r="AR10" s="107">
        <v>1700</v>
      </c>
      <c r="AS10" s="107">
        <v>2200</v>
      </c>
      <c r="AT10" s="107">
        <v>2200</v>
      </c>
      <c r="AU10" s="107">
        <v>1400</v>
      </c>
      <c r="AV10" s="107"/>
      <c r="AW10" s="77" t="s">
        <v>8</v>
      </c>
      <c r="AX10" s="48">
        <f t="shared" si="32"/>
        <v>4</v>
      </c>
      <c r="AY10" s="57">
        <f t="shared" si="32"/>
        <v>0</v>
      </c>
      <c r="AZ10" s="54">
        <v>10</v>
      </c>
      <c r="BA10" s="7">
        <f t="shared" si="12"/>
        <v>0</v>
      </c>
      <c r="BB10" s="54">
        <v>24</v>
      </c>
      <c r="BC10" s="7">
        <f t="shared" si="13"/>
        <v>0</v>
      </c>
      <c r="BD10" s="54">
        <v>12</v>
      </c>
      <c r="BE10" s="6">
        <f t="shared" si="14"/>
        <v>0</v>
      </c>
      <c r="BF10" s="54"/>
      <c r="BG10" s="6">
        <f t="shared" si="15"/>
        <v>0</v>
      </c>
      <c r="BH10" s="6">
        <f t="shared" si="33"/>
        <v>0</v>
      </c>
      <c r="BI10" s="6" t="e">
        <f t="shared" si="33"/>
        <v>#DIV/0!</v>
      </c>
      <c r="BJ10" s="6">
        <f t="shared" si="34"/>
        <v>0</v>
      </c>
      <c r="BK10" s="7" t="e">
        <f t="shared" si="34"/>
        <v>#DIV/0!</v>
      </c>
      <c r="BL10" s="101">
        <f t="shared" si="35"/>
        <v>0</v>
      </c>
      <c r="BM10" s="90" t="e">
        <f t="shared" si="35"/>
        <v>#DIV/0!</v>
      </c>
      <c r="BN10" s="90"/>
      <c r="BO10" s="76" t="e">
        <f t="shared" si="36"/>
        <v>#DIV/0!</v>
      </c>
      <c r="BP10" s="2"/>
      <c r="BR10" s="55"/>
      <c r="BS10" s="55"/>
      <c r="BT10" s="55"/>
      <c r="BU10" s="55"/>
      <c r="BV10" s="173" t="s">
        <v>8</v>
      </c>
      <c r="BW10" s="190">
        <f t="shared" si="37"/>
        <v>4</v>
      </c>
      <c r="BX10" s="119">
        <v>128</v>
      </c>
      <c r="BY10" s="801">
        <v>385850</v>
      </c>
      <c r="BZ10" s="178">
        <f t="shared" si="16"/>
        <v>3014.453125</v>
      </c>
      <c r="CA10" s="178">
        <v>213050</v>
      </c>
      <c r="CB10" s="179">
        <f t="shared" si="17"/>
        <v>1664.453125</v>
      </c>
      <c r="CC10" s="179">
        <v>11550</v>
      </c>
      <c r="CD10" s="179"/>
      <c r="CE10" s="180">
        <f t="shared" si="18"/>
        <v>610450</v>
      </c>
      <c r="CF10" s="181">
        <f t="shared" si="19"/>
        <v>4769.140625</v>
      </c>
      <c r="CG10" s="291">
        <v>94</v>
      </c>
      <c r="CH10" s="291">
        <v>14.5</v>
      </c>
      <c r="CI10" s="291">
        <v>0</v>
      </c>
      <c r="CJ10" s="291">
        <f t="shared" si="38"/>
        <v>108.5</v>
      </c>
      <c r="CK10" s="182">
        <f t="shared" si="39"/>
        <v>5626.2672811059911</v>
      </c>
      <c r="CM10" s="321">
        <v>12.7</v>
      </c>
      <c r="CN10" s="321">
        <v>21.2</v>
      </c>
      <c r="CO10" s="602">
        <v>2</v>
      </c>
      <c r="CP10" s="556">
        <v>1</v>
      </c>
      <c r="CQ10" s="556">
        <v>1</v>
      </c>
      <c r="CR10" s="356">
        <f t="shared" si="20"/>
        <v>1.3333333333333333</v>
      </c>
      <c r="CT10" s="42" t="s">
        <v>177</v>
      </c>
      <c r="CV10" s="1">
        <v>2</v>
      </c>
      <c r="DA10" s="321"/>
      <c r="DB10" s="321"/>
      <c r="DC10" s="65"/>
      <c r="DD10" s="65"/>
      <c r="DE10" s="65"/>
      <c r="DF10" s="356">
        <f t="shared" si="21"/>
        <v>0</v>
      </c>
      <c r="DH10" s="42" t="s">
        <v>177</v>
      </c>
      <c r="DJ10" s="1">
        <v>2</v>
      </c>
    </row>
    <row r="11" spans="1:117" ht="23.5" customHeight="1">
      <c r="A11" s="77" t="s">
        <v>9</v>
      </c>
      <c r="B11" s="68">
        <v>5</v>
      </c>
      <c r="C11" s="57">
        <f t="shared" si="0"/>
        <v>0</v>
      </c>
      <c r="D11" s="54"/>
      <c r="E11" s="7">
        <f t="shared" si="1"/>
        <v>0</v>
      </c>
      <c r="F11" s="54"/>
      <c r="G11" s="7">
        <f t="shared" si="2"/>
        <v>0</v>
      </c>
      <c r="H11" s="54"/>
      <c r="I11" s="6">
        <f t="shared" si="3"/>
        <v>0</v>
      </c>
      <c r="J11" s="54"/>
      <c r="K11" s="6">
        <f t="shared" si="4"/>
        <v>0</v>
      </c>
      <c r="L11" s="6">
        <f t="shared" si="22"/>
        <v>0</v>
      </c>
      <c r="M11" s="6" t="e">
        <f t="shared" si="23"/>
        <v>#DIV/0!</v>
      </c>
      <c r="N11" s="70" t="s">
        <v>85</v>
      </c>
      <c r="O11" s="54"/>
      <c r="P11" s="6"/>
      <c r="Q11" s="76" t="e">
        <f t="shared" si="24"/>
        <v>#DIV/0!</v>
      </c>
      <c r="R11" s="2"/>
      <c r="T11" s="107">
        <v>3300</v>
      </c>
      <c r="U11" s="107">
        <v>3800</v>
      </c>
      <c r="V11" s="107">
        <v>4800</v>
      </c>
      <c r="W11" s="107">
        <v>2000</v>
      </c>
      <c r="X11" s="107"/>
      <c r="Y11" s="77" t="s">
        <v>9</v>
      </c>
      <c r="Z11" s="48">
        <f t="shared" si="5"/>
        <v>5</v>
      </c>
      <c r="AA11" s="57">
        <f t="shared" si="6"/>
        <v>0</v>
      </c>
      <c r="AB11" s="7">
        <f t="shared" si="7"/>
        <v>0</v>
      </c>
      <c r="AC11" s="7">
        <f t="shared" si="8"/>
        <v>0</v>
      </c>
      <c r="AD11" s="7">
        <f t="shared" si="25"/>
        <v>0</v>
      </c>
      <c r="AE11" s="7">
        <f t="shared" si="9"/>
        <v>0</v>
      </c>
      <c r="AF11" s="7">
        <f t="shared" si="26"/>
        <v>0</v>
      </c>
      <c r="AG11" s="7">
        <f t="shared" si="10"/>
        <v>0</v>
      </c>
      <c r="AH11" s="7">
        <f t="shared" si="27"/>
        <v>0</v>
      </c>
      <c r="AI11" s="7">
        <f t="shared" si="11"/>
        <v>0</v>
      </c>
      <c r="AJ11" s="7">
        <f t="shared" si="28"/>
        <v>0</v>
      </c>
      <c r="AK11" s="6" t="e">
        <f t="shared" si="29"/>
        <v>#DIV/0!</v>
      </c>
      <c r="AL11" s="70" t="str">
        <f t="shared" si="30"/>
        <v>OFF2</v>
      </c>
      <c r="AM11" s="7">
        <f t="shared" si="30"/>
        <v>0</v>
      </c>
      <c r="AN11" s="6">
        <f t="shared" si="30"/>
        <v>0</v>
      </c>
      <c r="AO11" s="76" t="e">
        <f t="shared" si="31"/>
        <v>#DIV/0!</v>
      </c>
      <c r="AP11" s="2"/>
      <c r="AR11" s="107">
        <v>1700</v>
      </c>
      <c r="AS11" s="107">
        <v>2200</v>
      </c>
      <c r="AT11" s="107">
        <v>2200</v>
      </c>
      <c r="AU11" s="107">
        <v>1400</v>
      </c>
      <c r="AV11" s="107"/>
      <c r="AW11" s="77" t="s">
        <v>9</v>
      </c>
      <c r="AX11" s="48">
        <f t="shared" si="32"/>
        <v>5</v>
      </c>
      <c r="AY11" s="57">
        <f t="shared" si="32"/>
        <v>0</v>
      </c>
      <c r="AZ11" s="54">
        <v>10</v>
      </c>
      <c r="BA11" s="7">
        <f t="shared" si="12"/>
        <v>0</v>
      </c>
      <c r="BB11" s="54">
        <v>24</v>
      </c>
      <c r="BC11" s="7">
        <f t="shared" si="13"/>
        <v>0</v>
      </c>
      <c r="BD11" s="54">
        <v>12</v>
      </c>
      <c r="BE11" s="6">
        <f t="shared" si="14"/>
        <v>0</v>
      </c>
      <c r="BF11" s="54"/>
      <c r="BG11" s="6">
        <f t="shared" si="15"/>
        <v>0</v>
      </c>
      <c r="BH11" s="6">
        <f t="shared" si="33"/>
        <v>0</v>
      </c>
      <c r="BI11" s="6" t="e">
        <f t="shared" si="33"/>
        <v>#DIV/0!</v>
      </c>
      <c r="BJ11" s="6">
        <f t="shared" si="34"/>
        <v>0</v>
      </c>
      <c r="BK11" s="7" t="e">
        <f t="shared" si="34"/>
        <v>#DIV/0!</v>
      </c>
      <c r="BL11" s="101">
        <f t="shared" si="35"/>
        <v>0</v>
      </c>
      <c r="BM11" s="90" t="e">
        <f t="shared" si="35"/>
        <v>#DIV/0!</v>
      </c>
      <c r="BN11" s="90"/>
      <c r="BO11" s="76" t="e">
        <f t="shared" si="36"/>
        <v>#DIV/0!</v>
      </c>
      <c r="BP11" s="2"/>
      <c r="BR11" s="55"/>
      <c r="BS11" s="55"/>
      <c r="BT11" s="55"/>
      <c r="BU11" s="55"/>
      <c r="BV11" s="173" t="s">
        <v>9</v>
      </c>
      <c r="BW11" s="190">
        <f t="shared" si="37"/>
        <v>5</v>
      </c>
      <c r="BX11" s="119">
        <v>50</v>
      </c>
      <c r="BY11" s="801">
        <v>96100</v>
      </c>
      <c r="BZ11" s="178">
        <f t="shared" si="16"/>
        <v>1922</v>
      </c>
      <c r="CA11" s="178">
        <v>61100</v>
      </c>
      <c r="CB11" s="179">
        <f t="shared" si="17"/>
        <v>1222</v>
      </c>
      <c r="CC11" s="179"/>
      <c r="CD11" s="179"/>
      <c r="CE11" s="180">
        <f t="shared" si="18"/>
        <v>157200</v>
      </c>
      <c r="CF11" s="181">
        <f t="shared" si="19"/>
        <v>3144</v>
      </c>
      <c r="CG11" s="291">
        <v>91</v>
      </c>
      <c r="CH11" s="291">
        <v>19</v>
      </c>
      <c r="CI11" s="291">
        <v>0</v>
      </c>
      <c r="CJ11" s="291">
        <f t="shared" si="38"/>
        <v>110</v>
      </c>
      <c r="CK11" s="182">
        <f t="shared" si="39"/>
        <v>1429.090909090909</v>
      </c>
      <c r="CM11" s="321">
        <v>12.6</v>
      </c>
      <c r="CN11" s="321">
        <v>19.2</v>
      </c>
      <c r="CO11" s="602">
        <v>2</v>
      </c>
      <c r="CP11" s="556">
        <v>1</v>
      </c>
      <c r="CQ11" s="602">
        <v>2</v>
      </c>
      <c r="CR11" s="356">
        <f t="shared" si="20"/>
        <v>1.6666666666666667</v>
      </c>
      <c r="CT11" s="42" t="s">
        <v>178</v>
      </c>
      <c r="CV11" s="1">
        <v>1</v>
      </c>
      <c r="DA11" s="321"/>
      <c r="DB11" s="321"/>
      <c r="DC11" s="334"/>
      <c r="DD11" s="334"/>
      <c r="DE11" s="334"/>
      <c r="DF11" s="356">
        <f t="shared" si="21"/>
        <v>0</v>
      </c>
      <c r="DH11" s="42" t="s">
        <v>178</v>
      </c>
      <c r="DJ11" s="1">
        <v>1</v>
      </c>
    </row>
    <row r="12" spans="1:117" ht="23.5" customHeight="1">
      <c r="A12" s="77" t="s">
        <v>10</v>
      </c>
      <c r="B12" s="68">
        <v>6</v>
      </c>
      <c r="C12" s="57">
        <f t="shared" si="0"/>
        <v>0</v>
      </c>
      <c r="D12" s="54"/>
      <c r="E12" s="7">
        <f t="shared" si="1"/>
        <v>0</v>
      </c>
      <c r="F12" s="54"/>
      <c r="G12" s="7">
        <f t="shared" si="2"/>
        <v>0</v>
      </c>
      <c r="H12" s="54"/>
      <c r="I12" s="6">
        <f t="shared" si="3"/>
        <v>0</v>
      </c>
      <c r="J12" s="54"/>
      <c r="K12" s="6">
        <f t="shared" si="4"/>
        <v>0</v>
      </c>
      <c r="L12" s="6">
        <f t="shared" si="22"/>
        <v>0</v>
      </c>
      <c r="M12" s="6" t="e">
        <f t="shared" si="23"/>
        <v>#DIV/0!</v>
      </c>
      <c r="N12" s="70" t="s">
        <v>83</v>
      </c>
      <c r="O12" s="54"/>
      <c r="P12" s="6"/>
      <c r="Q12" s="76" t="e">
        <f t="shared" si="24"/>
        <v>#DIV/0!</v>
      </c>
      <c r="R12" s="2"/>
      <c r="T12" s="107">
        <v>3300</v>
      </c>
      <c r="U12" s="107">
        <v>3800</v>
      </c>
      <c r="V12" s="107">
        <v>4800</v>
      </c>
      <c r="W12" s="107">
        <v>2000</v>
      </c>
      <c r="X12" s="107"/>
      <c r="Y12" s="77" t="s">
        <v>10</v>
      </c>
      <c r="Z12" s="48">
        <f t="shared" si="5"/>
        <v>6</v>
      </c>
      <c r="AA12" s="57">
        <f t="shared" si="6"/>
        <v>0</v>
      </c>
      <c r="AB12" s="7">
        <f t="shared" si="7"/>
        <v>0</v>
      </c>
      <c r="AC12" s="7">
        <f t="shared" si="8"/>
        <v>0</v>
      </c>
      <c r="AD12" s="7">
        <f t="shared" si="25"/>
        <v>0</v>
      </c>
      <c r="AE12" s="7">
        <f t="shared" si="9"/>
        <v>0</v>
      </c>
      <c r="AF12" s="7">
        <f t="shared" si="26"/>
        <v>0</v>
      </c>
      <c r="AG12" s="7">
        <f t="shared" si="10"/>
        <v>0</v>
      </c>
      <c r="AH12" s="7">
        <f t="shared" si="27"/>
        <v>0</v>
      </c>
      <c r="AI12" s="7">
        <f t="shared" si="11"/>
        <v>0</v>
      </c>
      <c r="AJ12" s="7">
        <f t="shared" si="28"/>
        <v>0</v>
      </c>
      <c r="AK12" s="6" t="e">
        <f t="shared" si="29"/>
        <v>#DIV/0!</v>
      </c>
      <c r="AL12" s="70" t="str">
        <f t="shared" si="30"/>
        <v>OFF1</v>
      </c>
      <c r="AM12" s="7">
        <f t="shared" si="30"/>
        <v>0</v>
      </c>
      <c r="AN12" s="6">
        <f t="shared" si="30"/>
        <v>0</v>
      </c>
      <c r="AO12" s="76" t="e">
        <f t="shared" si="31"/>
        <v>#DIV/0!</v>
      </c>
      <c r="AP12" s="2"/>
      <c r="AR12" s="107">
        <v>1700</v>
      </c>
      <c r="AS12" s="107">
        <v>2200</v>
      </c>
      <c r="AT12" s="107">
        <v>2200</v>
      </c>
      <c r="AU12" s="107">
        <v>1400</v>
      </c>
      <c r="AV12" s="107"/>
      <c r="AW12" s="77" t="s">
        <v>10</v>
      </c>
      <c r="AX12" s="48">
        <f t="shared" si="32"/>
        <v>6</v>
      </c>
      <c r="AY12" s="57">
        <f t="shared" si="32"/>
        <v>0</v>
      </c>
      <c r="AZ12" s="54">
        <v>10</v>
      </c>
      <c r="BA12" s="7">
        <f t="shared" si="12"/>
        <v>0</v>
      </c>
      <c r="BB12" s="54">
        <v>24</v>
      </c>
      <c r="BC12" s="7">
        <f t="shared" si="13"/>
        <v>0</v>
      </c>
      <c r="BD12" s="54">
        <v>12</v>
      </c>
      <c r="BE12" s="6">
        <f t="shared" si="14"/>
        <v>0</v>
      </c>
      <c r="BF12" s="54"/>
      <c r="BG12" s="6">
        <f t="shared" si="15"/>
        <v>0</v>
      </c>
      <c r="BH12" s="6">
        <f t="shared" si="33"/>
        <v>0</v>
      </c>
      <c r="BI12" s="6" t="e">
        <f t="shared" si="33"/>
        <v>#DIV/0!</v>
      </c>
      <c r="BJ12" s="6">
        <f t="shared" si="34"/>
        <v>0</v>
      </c>
      <c r="BK12" s="7" t="e">
        <f t="shared" si="34"/>
        <v>#DIV/0!</v>
      </c>
      <c r="BL12" s="101">
        <f t="shared" si="35"/>
        <v>0</v>
      </c>
      <c r="BM12" s="90" t="e">
        <f t="shared" si="35"/>
        <v>#DIV/0!</v>
      </c>
      <c r="BN12" s="90"/>
      <c r="BO12" s="76" t="e">
        <f t="shared" si="36"/>
        <v>#DIV/0!</v>
      </c>
      <c r="BP12" s="2"/>
      <c r="BR12" s="55"/>
      <c r="BS12" s="55"/>
      <c r="BT12" s="55"/>
      <c r="BU12" s="55"/>
      <c r="BV12" s="173" t="s">
        <v>10</v>
      </c>
      <c r="BW12" s="190">
        <f t="shared" si="37"/>
        <v>6</v>
      </c>
      <c r="BX12" s="119">
        <v>240</v>
      </c>
      <c r="BY12" s="801">
        <v>639800</v>
      </c>
      <c r="BZ12" s="178">
        <f t="shared" si="16"/>
        <v>2665.8333333333335</v>
      </c>
      <c r="CA12" s="178">
        <v>374750</v>
      </c>
      <c r="CB12" s="179">
        <f t="shared" si="17"/>
        <v>1561.4583333333333</v>
      </c>
      <c r="CC12" s="179">
        <v>3850</v>
      </c>
      <c r="CD12" s="179"/>
      <c r="CE12" s="180">
        <f t="shared" si="18"/>
        <v>1018400</v>
      </c>
      <c r="CF12" s="181">
        <f t="shared" si="19"/>
        <v>4243.333333333333</v>
      </c>
      <c r="CG12" s="291">
        <v>107.75</v>
      </c>
      <c r="CH12" s="291">
        <v>19</v>
      </c>
      <c r="CI12" s="291">
        <v>0</v>
      </c>
      <c r="CJ12" s="291">
        <f t="shared" si="38"/>
        <v>126.75</v>
      </c>
      <c r="CK12" s="182">
        <f t="shared" si="39"/>
        <v>8034.7140039447731</v>
      </c>
      <c r="CM12" s="322">
        <v>14.4</v>
      </c>
      <c r="CN12" s="321">
        <v>24.2</v>
      </c>
      <c r="CO12" s="602">
        <v>2</v>
      </c>
      <c r="CP12" s="556">
        <v>1</v>
      </c>
      <c r="CQ12" s="579">
        <v>4</v>
      </c>
      <c r="CR12" s="356">
        <f t="shared" si="20"/>
        <v>2.3333333333333335</v>
      </c>
      <c r="CT12" s="42" t="s">
        <v>183</v>
      </c>
      <c r="CV12" s="1">
        <v>0</v>
      </c>
      <c r="DA12" s="322"/>
      <c r="DB12" s="321"/>
      <c r="DC12" s="334"/>
      <c r="DD12" s="334"/>
      <c r="DE12" s="334"/>
      <c r="DF12" s="356">
        <f t="shared" si="21"/>
        <v>0</v>
      </c>
      <c r="DH12" s="42" t="s">
        <v>183</v>
      </c>
      <c r="DJ12" s="1">
        <v>0</v>
      </c>
    </row>
    <row r="13" spans="1:117" ht="23.5" customHeight="1" thickBot="1">
      <c r="A13" s="78" t="s">
        <v>11</v>
      </c>
      <c r="B13" s="68">
        <v>7</v>
      </c>
      <c r="C13" s="57">
        <f t="shared" si="0"/>
        <v>132</v>
      </c>
      <c r="D13" s="54">
        <v>70</v>
      </c>
      <c r="E13" s="7">
        <f t="shared" si="1"/>
        <v>231000</v>
      </c>
      <c r="F13" s="54">
        <v>10</v>
      </c>
      <c r="G13" s="7">
        <f t="shared" si="2"/>
        <v>38000</v>
      </c>
      <c r="H13" s="54">
        <v>2</v>
      </c>
      <c r="I13" s="6">
        <f t="shared" si="3"/>
        <v>9600</v>
      </c>
      <c r="J13" s="54">
        <v>50</v>
      </c>
      <c r="K13" s="6">
        <f t="shared" si="4"/>
        <v>100000</v>
      </c>
      <c r="L13" s="6">
        <f t="shared" si="22"/>
        <v>378600</v>
      </c>
      <c r="M13" s="6">
        <f t="shared" si="23"/>
        <v>2868.181818181818</v>
      </c>
      <c r="N13" s="70" t="s">
        <v>96</v>
      </c>
      <c r="O13" s="54"/>
      <c r="P13" s="6"/>
      <c r="Q13" s="76" t="e">
        <f t="shared" si="24"/>
        <v>#DIV/0!</v>
      </c>
      <c r="R13" s="2"/>
      <c r="T13" s="107">
        <v>3300</v>
      </c>
      <c r="U13" s="107">
        <v>3800</v>
      </c>
      <c r="V13" s="107">
        <v>4800</v>
      </c>
      <c r="W13" s="107">
        <v>2000</v>
      </c>
      <c r="X13" s="107"/>
      <c r="Y13" s="78" t="s">
        <v>11</v>
      </c>
      <c r="Z13" s="48">
        <f t="shared" si="5"/>
        <v>7</v>
      </c>
      <c r="AA13" s="57">
        <f t="shared" si="6"/>
        <v>132</v>
      </c>
      <c r="AB13" s="7">
        <f t="shared" si="7"/>
        <v>70</v>
      </c>
      <c r="AC13" s="7">
        <f t="shared" si="8"/>
        <v>119000</v>
      </c>
      <c r="AD13" s="7">
        <f t="shared" si="25"/>
        <v>10</v>
      </c>
      <c r="AE13" s="7">
        <f t="shared" si="9"/>
        <v>22000</v>
      </c>
      <c r="AF13" s="7">
        <f t="shared" si="26"/>
        <v>2</v>
      </c>
      <c r="AG13" s="7">
        <f t="shared" si="10"/>
        <v>4400</v>
      </c>
      <c r="AH13" s="7">
        <f t="shared" si="27"/>
        <v>50</v>
      </c>
      <c r="AI13" s="7">
        <f t="shared" si="11"/>
        <v>70000</v>
      </c>
      <c r="AJ13" s="7">
        <f t="shared" si="28"/>
        <v>215400</v>
      </c>
      <c r="AK13" s="6">
        <f t="shared" si="29"/>
        <v>1631.8181818181818</v>
      </c>
      <c r="AL13" s="70" t="str">
        <f t="shared" si="30"/>
        <v>ON2</v>
      </c>
      <c r="AM13" s="7">
        <f t="shared" si="30"/>
        <v>0</v>
      </c>
      <c r="AN13" s="6">
        <f t="shared" si="30"/>
        <v>0</v>
      </c>
      <c r="AO13" s="76" t="e">
        <f t="shared" si="31"/>
        <v>#DIV/0!</v>
      </c>
      <c r="AP13" s="2"/>
      <c r="AR13" s="107">
        <v>1700</v>
      </c>
      <c r="AS13" s="107">
        <v>2200</v>
      </c>
      <c r="AT13" s="107">
        <v>2200</v>
      </c>
      <c r="AU13" s="107">
        <v>1400</v>
      </c>
      <c r="AV13" s="107"/>
      <c r="AW13" s="78" t="s">
        <v>11</v>
      </c>
      <c r="AX13" s="48">
        <f t="shared" si="32"/>
        <v>7</v>
      </c>
      <c r="AY13" s="57">
        <f t="shared" si="32"/>
        <v>132</v>
      </c>
      <c r="AZ13" s="54">
        <v>10</v>
      </c>
      <c r="BA13" s="7">
        <f t="shared" si="12"/>
        <v>0</v>
      </c>
      <c r="BB13" s="54">
        <v>28</v>
      </c>
      <c r="BC13" s="7">
        <f t="shared" si="13"/>
        <v>0</v>
      </c>
      <c r="BD13" s="54">
        <v>12</v>
      </c>
      <c r="BE13" s="6">
        <f t="shared" si="14"/>
        <v>0</v>
      </c>
      <c r="BF13" s="54"/>
      <c r="BG13" s="6">
        <f t="shared" si="15"/>
        <v>0</v>
      </c>
      <c r="BH13" s="6">
        <f t="shared" si="33"/>
        <v>378600</v>
      </c>
      <c r="BI13" s="6">
        <f t="shared" si="33"/>
        <v>2868.181818181818</v>
      </c>
      <c r="BJ13" s="6">
        <f t="shared" si="34"/>
        <v>215400</v>
      </c>
      <c r="BK13" s="7">
        <f t="shared" si="34"/>
        <v>1631.8181818181818</v>
      </c>
      <c r="BL13" s="101">
        <f t="shared" si="35"/>
        <v>594000</v>
      </c>
      <c r="BM13" s="90">
        <f t="shared" si="35"/>
        <v>4500</v>
      </c>
      <c r="BN13" s="90"/>
      <c r="BO13" s="76" t="e">
        <f t="shared" si="36"/>
        <v>#DIV/0!</v>
      </c>
      <c r="BP13" s="2"/>
      <c r="BR13" s="55"/>
      <c r="BS13" s="55"/>
      <c r="BT13" s="55"/>
      <c r="BU13" s="55"/>
      <c r="BV13" s="183" t="s">
        <v>11</v>
      </c>
      <c r="BW13" s="190">
        <f t="shared" si="37"/>
        <v>7</v>
      </c>
      <c r="BX13" s="119">
        <v>307</v>
      </c>
      <c r="BY13" s="801">
        <v>780500</v>
      </c>
      <c r="BZ13" s="178">
        <f t="shared" si="16"/>
        <v>2542.345276872964</v>
      </c>
      <c r="CA13" s="178">
        <v>449850</v>
      </c>
      <c r="CB13" s="179">
        <f t="shared" si="17"/>
        <v>1465.3094462540716</v>
      </c>
      <c r="CC13" s="179">
        <v>14080</v>
      </c>
      <c r="CD13" s="179"/>
      <c r="CE13" s="180">
        <f t="shared" si="18"/>
        <v>1244430</v>
      </c>
      <c r="CF13" s="181">
        <f t="shared" si="19"/>
        <v>4053.5179153094464</v>
      </c>
      <c r="CG13" s="291">
        <v>115.5</v>
      </c>
      <c r="CH13" s="291">
        <v>23.5</v>
      </c>
      <c r="CI13" s="291">
        <v>0</v>
      </c>
      <c r="CJ13" s="291">
        <f t="shared" si="38"/>
        <v>139</v>
      </c>
      <c r="CK13" s="182">
        <f t="shared" si="39"/>
        <v>8952.7338129496402</v>
      </c>
      <c r="CM13" s="323">
        <v>17.5</v>
      </c>
      <c r="CN13" s="324">
        <v>24.9</v>
      </c>
      <c r="CO13" s="602">
        <v>2</v>
      </c>
      <c r="CP13" s="556">
        <v>1</v>
      </c>
      <c r="CQ13" s="602">
        <v>2</v>
      </c>
      <c r="CR13" s="357">
        <f t="shared" si="20"/>
        <v>1.6666666666666667</v>
      </c>
      <c r="CT13" s="1" t="s">
        <v>186</v>
      </c>
      <c r="DA13" s="323">
        <v>11.5</v>
      </c>
      <c r="DB13" s="324">
        <v>21.5</v>
      </c>
      <c r="DC13" s="579">
        <v>3</v>
      </c>
      <c r="DD13" s="579">
        <v>3</v>
      </c>
      <c r="DE13" s="579">
        <v>3</v>
      </c>
      <c r="DF13" s="357">
        <f t="shared" si="21"/>
        <v>3</v>
      </c>
      <c r="DH13" s="1" t="s">
        <v>186</v>
      </c>
    </row>
    <row r="14" spans="1:117" s="522" customFormat="1" ht="31" customHeight="1" thickTop="1" thickBot="1">
      <c r="A14" s="1515" t="s">
        <v>16</v>
      </c>
      <c r="B14" s="1486"/>
      <c r="C14" s="180">
        <f>SUM(C7:C13)</f>
        <v>132</v>
      </c>
      <c r="D14" s="180">
        <f>SUM(D7:D13)</f>
        <v>70</v>
      </c>
      <c r="E14" s="180">
        <f t="shared" ref="E14:J14" si="40">SUM(E7:E13)</f>
        <v>231000</v>
      </c>
      <c r="F14" s="180">
        <f t="shared" si="40"/>
        <v>10</v>
      </c>
      <c r="G14" s="180">
        <f t="shared" si="40"/>
        <v>38000</v>
      </c>
      <c r="H14" s="180">
        <f t="shared" si="40"/>
        <v>2</v>
      </c>
      <c r="I14" s="180">
        <f t="shared" si="40"/>
        <v>9600</v>
      </c>
      <c r="J14" s="180">
        <f t="shared" si="40"/>
        <v>50</v>
      </c>
      <c r="K14" s="180">
        <f>SUM(K7:K13)</f>
        <v>100000</v>
      </c>
      <c r="L14" s="180">
        <f>SUM(L7:L13)</f>
        <v>378600</v>
      </c>
      <c r="M14" s="180">
        <f>L14/C14</f>
        <v>2868.181818181818</v>
      </c>
      <c r="N14" s="520"/>
      <c r="O14" s="180">
        <f>SUM(O7:O13)</f>
        <v>0</v>
      </c>
      <c r="P14" s="180">
        <f>SUM(P7:P13)</f>
        <v>0</v>
      </c>
      <c r="Q14" s="182" t="e">
        <f t="shared" si="24"/>
        <v>#DIV/0!</v>
      </c>
      <c r="R14" s="521"/>
      <c r="T14" s="522" t="s">
        <v>48</v>
      </c>
      <c r="U14" s="521" t="e">
        <f>C14/W14</f>
        <v>#DIV/0!</v>
      </c>
      <c r="V14" s="523" t="s">
        <v>49</v>
      </c>
      <c r="W14" s="524">
        <v>0</v>
      </c>
      <c r="Y14" s="1515" t="s">
        <v>16</v>
      </c>
      <c r="Z14" s="1486"/>
      <c r="AA14" s="119">
        <f>SUM(AA7:AA13)</f>
        <v>132</v>
      </c>
      <c r="AB14" s="119">
        <f>SUM(AB7:AB13)</f>
        <v>70</v>
      </c>
      <c r="AC14" s="119">
        <f t="shared" ref="AC14:AH14" si="41">SUM(AC7:AC13)</f>
        <v>119000</v>
      </c>
      <c r="AD14" s="119">
        <f t="shared" si="41"/>
        <v>10</v>
      </c>
      <c r="AE14" s="119">
        <f t="shared" si="41"/>
        <v>22000</v>
      </c>
      <c r="AF14" s="119">
        <f t="shared" si="41"/>
        <v>2</v>
      </c>
      <c r="AG14" s="119">
        <f t="shared" si="41"/>
        <v>4400</v>
      </c>
      <c r="AH14" s="119">
        <f t="shared" si="41"/>
        <v>50</v>
      </c>
      <c r="AI14" s="119">
        <f>SUM(AI7:AI13)</f>
        <v>70000</v>
      </c>
      <c r="AJ14" s="119">
        <f>SUM(AJ7:AJ13)</f>
        <v>215400</v>
      </c>
      <c r="AK14" s="180">
        <f>AJ14/AA14</f>
        <v>1631.8181818181818</v>
      </c>
      <c r="AL14" s="520"/>
      <c r="AM14" s="180">
        <f>SUM(AM7:AM13)</f>
        <v>0</v>
      </c>
      <c r="AN14" s="180">
        <f>SUM(AN7:AN13)</f>
        <v>0</v>
      </c>
      <c r="AO14" s="182" t="e">
        <f>(AJ14+BH14)/AN14</f>
        <v>#DIV/0!</v>
      </c>
      <c r="AP14" s="521"/>
      <c r="AR14" s="522" t="s">
        <v>48</v>
      </c>
      <c r="AS14" s="521" t="e">
        <f>AA14/AU14</f>
        <v>#DIV/0!</v>
      </c>
      <c r="AT14" s="523" t="s">
        <v>49</v>
      </c>
      <c r="AU14" s="522">
        <f>W14</f>
        <v>0</v>
      </c>
      <c r="AW14" s="1515" t="s">
        <v>16</v>
      </c>
      <c r="AX14" s="1486"/>
      <c r="AY14" s="119">
        <f t="shared" si="32"/>
        <v>132</v>
      </c>
      <c r="AZ14" s="180">
        <f>SUM(AZ7:AZ13)</f>
        <v>84</v>
      </c>
      <c r="BA14" s="180">
        <f t="shared" ref="BA14:BF14" si="42">SUM(BA7:BA13)</f>
        <v>0</v>
      </c>
      <c r="BB14" s="180">
        <f t="shared" si="42"/>
        <v>120</v>
      </c>
      <c r="BC14" s="180">
        <f t="shared" si="42"/>
        <v>0</v>
      </c>
      <c r="BD14" s="180">
        <f t="shared" si="42"/>
        <v>60</v>
      </c>
      <c r="BE14" s="180">
        <f t="shared" si="42"/>
        <v>0</v>
      </c>
      <c r="BF14" s="180">
        <f t="shared" si="42"/>
        <v>0</v>
      </c>
      <c r="BG14" s="180">
        <f>SUM(BG7:BG13)</f>
        <v>0</v>
      </c>
      <c r="BH14" s="178">
        <f t="shared" si="33"/>
        <v>378600</v>
      </c>
      <c r="BI14" s="178">
        <f>M14</f>
        <v>2868.181818181818</v>
      </c>
      <c r="BJ14" s="178">
        <f t="shared" si="34"/>
        <v>215400</v>
      </c>
      <c r="BK14" s="179">
        <f>AK14</f>
        <v>1631.8181818181818</v>
      </c>
      <c r="BL14" s="336">
        <f>SUM(BL7:BL13)</f>
        <v>594000</v>
      </c>
      <c r="BM14" s="181">
        <f>BI14+BK14</f>
        <v>4500</v>
      </c>
      <c r="BN14" s="186"/>
      <c r="BO14" s="182" t="e">
        <f t="shared" si="36"/>
        <v>#DIV/0!</v>
      </c>
      <c r="BP14" s="521"/>
      <c r="BR14" s="522" t="s">
        <v>48</v>
      </c>
      <c r="BS14" s="521" t="e">
        <f>AY14/BU14</f>
        <v>#DIV/0!</v>
      </c>
      <c r="BT14" s="523" t="s">
        <v>49</v>
      </c>
      <c r="BU14" s="522">
        <f>W14</f>
        <v>0</v>
      </c>
      <c r="BV14" s="1515" t="s">
        <v>16</v>
      </c>
      <c r="BW14" s="1486"/>
      <c r="BX14" s="180">
        <f>SUM(BX7:BX13)</f>
        <v>1235</v>
      </c>
      <c r="BY14" s="180">
        <f>SUM(BY7:BY13)</f>
        <v>3263150</v>
      </c>
      <c r="BZ14" s="180">
        <f t="shared" si="16"/>
        <v>2642.2267206477732</v>
      </c>
      <c r="CA14" s="180">
        <f>SUM(CA7:CA13)</f>
        <v>1862950</v>
      </c>
      <c r="CB14" s="371">
        <f t="shared" si="17"/>
        <v>1508.4615384615386</v>
      </c>
      <c r="CC14" s="371">
        <f>SUM(CC7:CC13)</f>
        <v>31680</v>
      </c>
      <c r="CD14" s="371">
        <f>SUM(CD7:CD13)</f>
        <v>0</v>
      </c>
      <c r="CE14" s="180">
        <f t="shared" si="18"/>
        <v>5157780</v>
      </c>
      <c r="CF14" s="186">
        <f t="shared" si="19"/>
        <v>4176.3400809716595</v>
      </c>
      <c r="CG14" s="538">
        <f>SUM(CG7:CG13)</f>
        <v>725.25</v>
      </c>
      <c r="CH14" s="538">
        <f>SUM(CH7:CH13)</f>
        <v>127.5</v>
      </c>
      <c r="CI14" s="538">
        <f>SUM(CI7:CI13)</f>
        <v>0</v>
      </c>
      <c r="CJ14" s="538">
        <f>SUM(CJ7:CJ13)</f>
        <v>852.75</v>
      </c>
      <c r="CK14" s="366">
        <f>CE14/CJ14</f>
        <v>6048.4080914687775</v>
      </c>
      <c r="CL14" s="522">
        <v>7</v>
      </c>
      <c r="CM14" s="525">
        <f>SUM(CM7:CM13)/CL14</f>
        <v>13.442857142857141</v>
      </c>
      <c r="CN14" s="526">
        <f>SUM(CN7:CN13)/CL14</f>
        <v>21.571428571428573</v>
      </c>
      <c r="CO14" s="527">
        <f>SUM(CO7:CO13)/CL14</f>
        <v>2.2857142857142856</v>
      </c>
      <c r="CP14" s="527">
        <f>SUM(CP7:CP13)/CL14</f>
        <v>1.7142857142857142</v>
      </c>
      <c r="CQ14" s="527">
        <f>SUM(CQ7:CQ13)/CL14</f>
        <v>2.5714285714285716</v>
      </c>
      <c r="CR14" s="528">
        <f t="shared" si="20"/>
        <v>2.1904761904761902</v>
      </c>
      <c r="CS14" s="529" t="s">
        <v>188</v>
      </c>
      <c r="CT14" s="1553">
        <f>CE14/CL14</f>
        <v>736825.71428571432</v>
      </c>
      <c r="CU14" s="1554"/>
      <c r="CV14" s="1554"/>
      <c r="CW14" s="1554"/>
      <c r="CX14" s="1555"/>
      <c r="CY14" s="522" t="s">
        <v>197</v>
      </c>
      <c r="CZ14" s="522">
        <v>1</v>
      </c>
      <c r="DA14" s="525">
        <f>SUM(DA7:DA13)/CZ14</f>
        <v>11.5</v>
      </c>
      <c r="DB14" s="526">
        <f>SUM(DB7:DB13)/CZ14</f>
        <v>21.5</v>
      </c>
      <c r="DC14" s="527">
        <f>SUM(DC7:DC13)/CZ14</f>
        <v>3</v>
      </c>
      <c r="DD14" s="527">
        <f>SUM(DD7:DD13)/CZ14</f>
        <v>3</v>
      </c>
      <c r="DE14" s="527">
        <f>SUM(DE7:DE13)/CZ14</f>
        <v>3</v>
      </c>
      <c r="DF14" s="528">
        <f t="shared" si="21"/>
        <v>3</v>
      </c>
      <c r="DG14" s="529" t="s">
        <v>188</v>
      </c>
      <c r="DH14" s="1553">
        <v>784500</v>
      </c>
      <c r="DI14" s="1554"/>
      <c r="DJ14" s="1554"/>
      <c r="DK14" s="1554"/>
      <c r="DL14" s="1555"/>
      <c r="DM14" s="522" t="s">
        <v>197</v>
      </c>
    </row>
    <row r="15" spans="1:117"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DA15" s="1420" t="str">
        <f>CM15</f>
        <v>2nd week</v>
      </c>
      <c r="DB15" s="1420"/>
      <c r="DC15" s="1420"/>
      <c r="DD15" s="1420"/>
      <c r="DE15" s="1420"/>
      <c r="DF15" s="1420"/>
    </row>
    <row r="16" spans="1:117"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A16" s="331" t="s">
        <v>172</v>
      </c>
      <c r="DB16" s="332" t="s">
        <v>173</v>
      </c>
      <c r="DC16" s="65" t="s">
        <v>174</v>
      </c>
      <c r="DD16" s="65" t="s">
        <v>175</v>
      </c>
      <c r="DE16" s="65" t="s">
        <v>176</v>
      </c>
      <c r="DF16" s="333" t="s">
        <v>184</v>
      </c>
      <c r="DH16" s="1" t="s">
        <v>179</v>
      </c>
      <c r="DJ16" s="46" t="s">
        <v>182</v>
      </c>
    </row>
    <row r="17" spans="1:117" ht="23.5" customHeight="1">
      <c r="A17" s="75" t="s">
        <v>5</v>
      </c>
      <c r="B17" s="68">
        <v>8</v>
      </c>
      <c r="C17" s="57">
        <f t="shared" ref="C17:C23" si="43">D17+F17+H17+J17</f>
        <v>118</v>
      </c>
      <c r="D17" s="54">
        <v>60</v>
      </c>
      <c r="E17" s="7">
        <f t="shared" ref="E17:E23" si="44">D17*T17</f>
        <v>198000</v>
      </c>
      <c r="F17" s="54">
        <v>6</v>
      </c>
      <c r="G17" s="7">
        <f t="shared" ref="G17:G23" si="45">F17*U17</f>
        <v>22800</v>
      </c>
      <c r="H17" s="54">
        <v>2</v>
      </c>
      <c r="I17" s="6">
        <f t="shared" ref="I17:I23" si="46">H17*V17</f>
        <v>9600</v>
      </c>
      <c r="J17" s="54">
        <v>50</v>
      </c>
      <c r="K17" s="6">
        <f t="shared" ref="K17:K23" si="47">J17*W17</f>
        <v>100000</v>
      </c>
      <c r="L17" s="6">
        <f>E17+G17+I17+K17</f>
        <v>330400</v>
      </c>
      <c r="M17" s="6">
        <f>L17/C17</f>
        <v>2800</v>
      </c>
      <c r="N17" s="70" t="s">
        <v>44</v>
      </c>
      <c r="O17" s="54"/>
      <c r="P17" s="54"/>
      <c r="Q17" s="76" t="e">
        <f>L17/P17</f>
        <v>#DIV/0!</v>
      </c>
      <c r="R17" s="2"/>
      <c r="T17" s="107">
        <v>3300</v>
      </c>
      <c r="U17" s="107">
        <v>3800</v>
      </c>
      <c r="V17" s="107">
        <v>4800</v>
      </c>
      <c r="W17" s="107">
        <v>2000</v>
      </c>
      <c r="X17" s="107"/>
      <c r="Y17" s="75" t="s">
        <v>5</v>
      </c>
      <c r="Z17" s="48">
        <f t="shared" ref="Z17:Z23" si="48">B17</f>
        <v>8</v>
      </c>
      <c r="AA17" s="57">
        <f t="shared" ref="AA17:AA23" si="49">AB17+AD17+AF17+AH17</f>
        <v>118</v>
      </c>
      <c r="AB17" s="7">
        <f t="shared" ref="AB17:AB23" si="50">D17</f>
        <v>60</v>
      </c>
      <c r="AC17" s="7">
        <f t="shared" ref="AC17:AC23" si="51">AB17*AR17</f>
        <v>102000</v>
      </c>
      <c r="AD17" s="7">
        <f>F17</f>
        <v>6</v>
      </c>
      <c r="AE17" s="7">
        <f t="shared" ref="AE17:AE23" si="52">AD17*AS17</f>
        <v>13200</v>
      </c>
      <c r="AF17" s="7">
        <f>H17</f>
        <v>2</v>
      </c>
      <c r="AG17" s="7">
        <f t="shared" ref="AG17:AG23" si="53">AF17*AT17</f>
        <v>4400</v>
      </c>
      <c r="AH17" s="7">
        <f>J17</f>
        <v>50</v>
      </c>
      <c r="AI17" s="7">
        <f t="shared" ref="AI17:AI23" si="54">AH17*AU17</f>
        <v>70000</v>
      </c>
      <c r="AJ17" s="7">
        <f>AC17+AE17+AG17+AI17</f>
        <v>189600</v>
      </c>
      <c r="AK17" s="6">
        <f>AJ17/AA17</f>
        <v>1606.7796610169491</v>
      </c>
      <c r="AL17" s="70" t="str">
        <f>N17</f>
        <v>S</v>
      </c>
      <c r="AM17" s="7">
        <f>O17</f>
        <v>0</v>
      </c>
      <c r="AN17" s="6">
        <f>P17</f>
        <v>0</v>
      </c>
      <c r="AO17" s="76" t="e">
        <f>(AJ17+BH17)/AN17</f>
        <v>#DIV/0!</v>
      </c>
      <c r="AP17" s="2"/>
      <c r="AR17" s="107">
        <v>1700</v>
      </c>
      <c r="AS17" s="107">
        <v>2200</v>
      </c>
      <c r="AT17" s="107">
        <v>2200</v>
      </c>
      <c r="AU17" s="107">
        <v>1400</v>
      </c>
      <c r="AV17" s="107"/>
      <c r="AW17" s="75" t="s">
        <v>5</v>
      </c>
      <c r="AX17" s="48">
        <f>B17</f>
        <v>8</v>
      </c>
      <c r="AY17" s="57">
        <f>C17</f>
        <v>118</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330400</v>
      </c>
      <c r="BI17" s="6">
        <f>M17</f>
        <v>2800</v>
      </c>
      <c r="BJ17" s="6">
        <f>AJ17</f>
        <v>189600</v>
      </c>
      <c r="BK17" s="7">
        <f>AK17</f>
        <v>1606.7796610169491</v>
      </c>
      <c r="BL17" s="101">
        <f>BH17+BJ17</f>
        <v>520000</v>
      </c>
      <c r="BM17" s="90">
        <f>BI17+BK17</f>
        <v>4406.7796610169489</v>
      </c>
      <c r="BN17" s="90"/>
      <c r="BO17" s="76" t="e">
        <f>Q17+AO17</f>
        <v>#DIV/0!</v>
      </c>
      <c r="BP17" s="2"/>
      <c r="BR17" s="55"/>
      <c r="BS17" s="55"/>
      <c r="BT17" s="55"/>
      <c r="BU17" s="55"/>
      <c r="BV17" s="177" t="s">
        <v>5</v>
      </c>
      <c r="BW17" s="190">
        <f>AX17</f>
        <v>8</v>
      </c>
      <c r="BX17" s="119">
        <v>212</v>
      </c>
      <c r="BY17" s="178">
        <v>561100</v>
      </c>
      <c r="BZ17" s="178">
        <f t="shared" ref="BZ17:BZ24" si="59">BY17/BX17</f>
        <v>2646.6981132075471</v>
      </c>
      <c r="CA17" s="178">
        <v>302750</v>
      </c>
      <c r="CB17" s="179">
        <f t="shared" ref="CB17:CB24" si="60">CA17/BX17</f>
        <v>1428.066037735849</v>
      </c>
      <c r="CC17" s="179">
        <v>3080</v>
      </c>
      <c r="CD17" s="179"/>
      <c r="CE17" s="180">
        <f t="shared" ref="CE17:CE24" si="61">BY17+CA17+CC17</f>
        <v>866930</v>
      </c>
      <c r="CF17" s="181">
        <f t="shared" ref="CF17:CF24" si="62">CE17/BX17</f>
        <v>4089.2924528301887</v>
      </c>
      <c r="CG17" s="291">
        <v>118</v>
      </c>
      <c r="CH17" s="291">
        <v>23.5</v>
      </c>
      <c r="CI17" s="291">
        <v>30</v>
      </c>
      <c r="CJ17" s="291">
        <f>SUM(CG17:CI17)</f>
        <v>171.5</v>
      </c>
      <c r="CK17" s="182">
        <f>CE17/CJ17</f>
        <v>5054.9854227405249</v>
      </c>
      <c r="CM17" s="326">
        <v>16.600000000000001</v>
      </c>
      <c r="CN17" s="326">
        <v>23.3</v>
      </c>
      <c r="CO17" s="602">
        <v>2</v>
      </c>
      <c r="CP17" s="602">
        <v>2</v>
      </c>
      <c r="CQ17" s="579">
        <v>4</v>
      </c>
      <c r="CR17" s="356">
        <f>SUM(CO17:CQ17)/3</f>
        <v>2.6666666666666665</v>
      </c>
      <c r="CT17" s="355" t="s">
        <v>180</v>
      </c>
      <c r="CU17" s="3"/>
      <c r="CV17" s="354">
        <v>5</v>
      </c>
      <c r="DA17" s="326">
        <v>10.5</v>
      </c>
      <c r="DB17" s="326">
        <v>20.399999999999999</v>
      </c>
      <c r="DC17" s="579">
        <v>3</v>
      </c>
      <c r="DD17" s="579">
        <v>3</v>
      </c>
      <c r="DE17" s="579">
        <v>3</v>
      </c>
      <c r="DF17" s="356">
        <f>SUM(DC17:DE17)/3</f>
        <v>3</v>
      </c>
      <c r="DH17" s="355" t="s">
        <v>180</v>
      </c>
      <c r="DI17" s="3"/>
      <c r="DJ17" s="354">
        <v>5</v>
      </c>
    </row>
    <row r="18" spans="1:117" ht="23.5" customHeight="1">
      <c r="A18" s="77" t="s">
        <v>6</v>
      </c>
      <c r="B18" s="68">
        <v>9</v>
      </c>
      <c r="C18" s="57">
        <f t="shared" si="43"/>
        <v>106</v>
      </c>
      <c r="D18" s="54">
        <v>50</v>
      </c>
      <c r="E18" s="7">
        <f t="shared" si="44"/>
        <v>165000</v>
      </c>
      <c r="F18" s="54">
        <v>6</v>
      </c>
      <c r="G18" s="7">
        <f t="shared" si="45"/>
        <v>22800</v>
      </c>
      <c r="H18" s="54">
        <v>0</v>
      </c>
      <c r="I18" s="6">
        <f t="shared" si="46"/>
        <v>0</v>
      </c>
      <c r="J18" s="54">
        <v>50</v>
      </c>
      <c r="K18" s="6">
        <f t="shared" si="47"/>
        <v>100000</v>
      </c>
      <c r="L18" s="6">
        <f t="shared" ref="L18:L23" si="63">E18+G18+I18+K18</f>
        <v>287800</v>
      </c>
      <c r="M18" s="6">
        <f t="shared" ref="M18:M23" si="64">L18/C18</f>
        <v>2715.0943396226417</v>
      </c>
      <c r="N18" s="70" t="s">
        <v>85</v>
      </c>
      <c r="O18" s="54"/>
      <c r="P18" s="54"/>
      <c r="Q18" s="76" t="e">
        <f t="shared" ref="Q18:Q24" si="65">L18/P18</f>
        <v>#DIV/0!</v>
      </c>
      <c r="R18" s="2"/>
      <c r="T18" s="107">
        <v>3300</v>
      </c>
      <c r="U18" s="107">
        <v>3800</v>
      </c>
      <c r="V18" s="107">
        <v>4800</v>
      </c>
      <c r="W18" s="107">
        <v>2000</v>
      </c>
      <c r="X18" s="107"/>
      <c r="Y18" s="77" t="s">
        <v>6</v>
      </c>
      <c r="Z18" s="48">
        <f t="shared" si="48"/>
        <v>9</v>
      </c>
      <c r="AA18" s="57">
        <f t="shared" si="49"/>
        <v>106</v>
      </c>
      <c r="AB18" s="7">
        <f t="shared" si="50"/>
        <v>50</v>
      </c>
      <c r="AC18" s="7">
        <f t="shared" si="51"/>
        <v>85000</v>
      </c>
      <c r="AD18" s="7">
        <f t="shared" ref="AD18:AD23" si="66">F18</f>
        <v>6</v>
      </c>
      <c r="AE18" s="7">
        <f t="shared" si="52"/>
        <v>13200</v>
      </c>
      <c r="AF18" s="7">
        <f t="shared" ref="AF18:AF23" si="67">H18</f>
        <v>0</v>
      </c>
      <c r="AG18" s="7">
        <f t="shared" si="53"/>
        <v>0</v>
      </c>
      <c r="AH18" s="7">
        <f t="shared" ref="AH18:AH23" si="68">J18</f>
        <v>50</v>
      </c>
      <c r="AI18" s="7">
        <f t="shared" si="54"/>
        <v>70000</v>
      </c>
      <c r="AJ18" s="7">
        <f t="shared" ref="AJ18:AJ23" si="69">AC18+AE18+AG18+AI18</f>
        <v>168200</v>
      </c>
      <c r="AK18" s="6">
        <f t="shared" ref="AK18:AK23" si="70">AJ18/AA18</f>
        <v>1586.7924528301887</v>
      </c>
      <c r="AL18" s="70" t="str">
        <f t="shared" ref="AL18:AN23" si="71">N18</f>
        <v>OFF2</v>
      </c>
      <c r="AM18" s="7">
        <f t="shared" si="71"/>
        <v>0</v>
      </c>
      <c r="AN18" s="6">
        <f t="shared" si="71"/>
        <v>0</v>
      </c>
      <c r="AO18" s="76" t="e">
        <f t="shared" ref="AO18:AO23" si="72">(AJ18+BH18)/AN18</f>
        <v>#DIV/0!</v>
      </c>
      <c r="AP18" s="2"/>
      <c r="AR18" s="107">
        <v>1700</v>
      </c>
      <c r="AS18" s="107">
        <v>2200</v>
      </c>
      <c r="AT18" s="107">
        <v>2200</v>
      </c>
      <c r="AU18" s="107">
        <v>1400</v>
      </c>
      <c r="AV18" s="107"/>
      <c r="AW18" s="77" t="s">
        <v>6</v>
      </c>
      <c r="AX18" s="48">
        <f t="shared" ref="AX18:AY24" si="73">B18</f>
        <v>9</v>
      </c>
      <c r="AY18" s="57">
        <f t="shared" si="73"/>
        <v>106</v>
      </c>
      <c r="AZ18" s="54">
        <v>22</v>
      </c>
      <c r="BA18" s="7">
        <f t="shared" si="55"/>
        <v>0</v>
      </c>
      <c r="BB18" s="54">
        <v>10</v>
      </c>
      <c r="BC18" s="7">
        <f t="shared" si="56"/>
        <v>0</v>
      </c>
      <c r="BD18" s="54">
        <v>6</v>
      </c>
      <c r="BE18" s="6">
        <f t="shared" si="57"/>
        <v>0</v>
      </c>
      <c r="BF18" s="54"/>
      <c r="BG18" s="6">
        <f t="shared" si="58"/>
        <v>0</v>
      </c>
      <c r="BH18" s="6">
        <f t="shared" ref="BH18:BI24" si="74">L18</f>
        <v>287800</v>
      </c>
      <c r="BI18" s="6">
        <f t="shared" si="74"/>
        <v>2715.0943396226417</v>
      </c>
      <c r="BJ18" s="6">
        <f t="shared" ref="BJ18:BK24" si="75">AJ18</f>
        <v>168200</v>
      </c>
      <c r="BK18" s="7">
        <f t="shared" si="75"/>
        <v>1586.7924528301887</v>
      </c>
      <c r="BL18" s="101">
        <f t="shared" ref="BL18:BM23" si="76">BH18+BJ18</f>
        <v>456000</v>
      </c>
      <c r="BM18" s="90">
        <f t="shared" si="76"/>
        <v>4301.8867924528304</v>
      </c>
      <c r="BN18" s="90"/>
      <c r="BO18" s="76" t="e">
        <f t="shared" ref="BO18:BO24" si="77">Q18+AO18</f>
        <v>#DIV/0!</v>
      </c>
      <c r="BP18" s="2"/>
      <c r="BR18" s="55"/>
      <c r="BS18" s="55"/>
      <c r="BT18" s="55"/>
      <c r="BU18" s="55"/>
      <c r="BV18" s="173" t="s">
        <v>6</v>
      </c>
      <c r="BW18" s="190">
        <f t="shared" ref="BW18:BW23" si="78">AX18</f>
        <v>9</v>
      </c>
      <c r="BX18" s="119">
        <v>242</v>
      </c>
      <c r="BY18" s="178">
        <v>709000</v>
      </c>
      <c r="BZ18" s="178">
        <f t="shared" si="59"/>
        <v>2929.7520661157023</v>
      </c>
      <c r="CA18" s="178">
        <v>427750</v>
      </c>
      <c r="CB18" s="179">
        <f t="shared" si="60"/>
        <v>1767.5619834710744</v>
      </c>
      <c r="CC18" s="179">
        <v>4950</v>
      </c>
      <c r="CD18" s="179"/>
      <c r="CE18" s="180">
        <f t="shared" si="61"/>
        <v>1141700</v>
      </c>
      <c r="CF18" s="181">
        <f t="shared" si="62"/>
        <v>4717.7685950413224</v>
      </c>
      <c r="CG18" s="291">
        <v>94</v>
      </c>
      <c r="CH18" s="291">
        <v>14</v>
      </c>
      <c r="CI18" s="291">
        <v>0</v>
      </c>
      <c r="CJ18" s="291">
        <f t="shared" ref="CJ18:CJ23" si="79">SUM(CG18:CI18)</f>
        <v>108</v>
      </c>
      <c r="CK18" s="182">
        <f t="shared" ref="CK18:CK23" si="80">CE18/CJ18</f>
        <v>10571.296296296296</v>
      </c>
      <c r="CM18" s="326">
        <v>13</v>
      </c>
      <c r="CN18" s="326">
        <v>29.4</v>
      </c>
      <c r="CO18" s="578">
        <v>5</v>
      </c>
      <c r="CP18" s="578">
        <v>5</v>
      </c>
      <c r="CQ18" s="578">
        <v>5</v>
      </c>
      <c r="CR18" s="356">
        <f t="shared" ref="CR18:CR23" si="81">SUM(CO18:CQ18)/3</f>
        <v>5</v>
      </c>
      <c r="CT18" s="42" t="s">
        <v>181</v>
      </c>
      <c r="CV18" s="1">
        <v>4</v>
      </c>
      <c r="DA18" s="326">
        <v>12.2</v>
      </c>
      <c r="DB18" s="326">
        <v>19.899999999999999</v>
      </c>
      <c r="DC18" s="602">
        <v>2</v>
      </c>
      <c r="DD18" s="602">
        <v>2</v>
      </c>
      <c r="DE18" s="602">
        <v>2</v>
      </c>
      <c r="DF18" s="356">
        <f t="shared" ref="DF18:DF23" si="82">SUM(DC18:DE18)/3</f>
        <v>2</v>
      </c>
      <c r="DH18" s="42" t="s">
        <v>181</v>
      </c>
      <c r="DJ18" s="1">
        <v>4</v>
      </c>
    </row>
    <row r="19" spans="1:117" ht="23.5" customHeight="1">
      <c r="A19" s="77" t="s">
        <v>7</v>
      </c>
      <c r="B19" s="68">
        <v>10</v>
      </c>
      <c r="C19" s="57">
        <f t="shared" si="43"/>
        <v>106</v>
      </c>
      <c r="D19" s="54">
        <v>50</v>
      </c>
      <c r="E19" s="7">
        <f t="shared" si="44"/>
        <v>165000</v>
      </c>
      <c r="F19" s="54">
        <v>6</v>
      </c>
      <c r="G19" s="7">
        <f t="shared" si="45"/>
        <v>22800</v>
      </c>
      <c r="H19" s="54">
        <v>0</v>
      </c>
      <c r="I19" s="6">
        <f t="shared" si="46"/>
        <v>0</v>
      </c>
      <c r="J19" s="54">
        <v>50</v>
      </c>
      <c r="K19" s="6">
        <f t="shared" si="47"/>
        <v>100000</v>
      </c>
      <c r="L19" s="6">
        <f t="shared" si="63"/>
        <v>287800</v>
      </c>
      <c r="M19" s="6">
        <f t="shared" si="64"/>
        <v>2715.0943396226417</v>
      </c>
      <c r="N19" s="70" t="s">
        <v>85</v>
      </c>
      <c r="O19" s="54"/>
      <c r="P19" s="54"/>
      <c r="Q19" s="76" t="e">
        <f t="shared" si="65"/>
        <v>#DIV/0!</v>
      </c>
      <c r="R19" s="2"/>
      <c r="T19" s="107">
        <v>3300</v>
      </c>
      <c r="U19" s="107">
        <v>3800</v>
      </c>
      <c r="V19" s="107">
        <v>4800</v>
      </c>
      <c r="W19" s="107">
        <v>2000</v>
      </c>
      <c r="X19" s="107"/>
      <c r="Y19" s="77" t="s">
        <v>7</v>
      </c>
      <c r="Z19" s="48">
        <f t="shared" si="48"/>
        <v>10</v>
      </c>
      <c r="AA19" s="57">
        <f t="shared" si="49"/>
        <v>106</v>
      </c>
      <c r="AB19" s="7">
        <f t="shared" si="50"/>
        <v>50</v>
      </c>
      <c r="AC19" s="7">
        <f t="shared" si="51"/>
        <v>85000</v>
      </c>
      <c r="AD19" s="7">
        <f t="shared" si="66"/>
        <v>6</v>
      </c>
      <c r="AE19" s="7">
        <f t="shared" si="52"/>
        <v>13200</v>
      </c>
      <c r="AF19" s="7">
        <f t="shared" si="67"/>
        <v>0</v>
      </c>
      <c r="AG19" s="7">
        <f t="shared" si="53"/>
        <v>0</v>
      </c>
      <c r="AH19" s="7">
        <f t="shared" si="68"/>
        <v>50</v>
      </c>
      <c r="AI19" s="7">
        <f t="shared" si="54"/>
        <v>70000</v>
      </c>
      <c r="AJ19" s="7">
        <f t="shared" si="69"/>
        <v>168200</v>
      </c>
      <c r="AK19" s="6">
        <f t="shared" si="70"/>
        <v>1586.7924528301887</v>
      </c>
      <c r="AL19" s="70" t="str">
        <f t="shared" si="71"/>
        <v>OFF2</v>
      </c>
      <c r="AM19" s="7">
        <f t="shared" si="71"/>
        <v>0</v>
      </c>
      <c r="AN19" s="6">
        <f t="shared" si="71"/>
        <v>0</v>
      </c>
      <c r="AO19" s="76" t="e">
        <f t="shared" si="72"/>
        <v>#DIV/0!</v>
      </c>
      <c r="AP19" s="2"/>
      <c r="AR19" s="107">
        <v>1700</v>
      </c>
      <c r="AS19" s="107">
        <v>2200</v>
      </c>
      <c r="AT19" s="107">
        <v>2200</v>
      </c>
      <c r="AU19" s="107">
        <v>1400</v>
      </c>
      <c r="AV19" s="107"/>
      <c r="AW19" s="77" t="s">
        <v>7</v>
      </c>
      <c r="AX19" s="48">
        <f t="shared" si="73"/>
        <v>10</v>
      </c>
      <c r="AY19" s="57">
        <f t="shared" si="73"/>
        <v>106</v>
      </c>
      <c r="AZ19" s="54">
        <v>22</v>
      </c>
      <c r="BA19" s="7">
        <f t="shared" si="55"/>
        <v>0</v>
      </c>
      <c r="BB19" s="54">
        <v>10</v>
      </c>
      <c r="BC19" s="7">
        <f t="shared" si="56"/>
        <v>0</v>
      </c>
      <c r="BD19" s="54">
        <v>6</v>
      </c>
      <c r="BE19" s="6">
        <f t="shared" si="57"/>
        <v>0</v>
      </c>
      <c r="BF19" s="54"/>
      <c r="BG19" s="6">
        <f t="shared" si="58"/>
        <v>0</v>
      </c>
      <c r="BH19" s="6">
        <f t="shared" si="74"/>
        <v>287800</v>
      </c>
      <c r="BI19" s="6">
        <f t="shared" si="74"/>
        <v>2715.0943396226417</v>
      </c>
      <c r="BJ19" s="6">
        <f t="shared" si="75"/>
        <v>168200</v>
      </c>
      <c r="BK19" s="7">
        <f t="shared" si="75"/>
        <v>1586.7924528301887</v>
      </c>
      <c r="BL19" s="101">
        <f t="shared" si="76"/>
        <v>456000</v>
      </c>
      <c r="BM19" s="90">
        <f t="shared" si="76"/>
        <v>4301.8867924528304</v>
      </c>
      <c r="BN19" s="90"/>
      <c r="BO19" s="76" t="e">
        <f t="shared" si="77"/>
        <v>#DIV/0!</v>
      </c>
      <c r="BP19" s="2"/>
      <c r="BR19" s="55"/>
      <c r="BS19" s="55"/>
      <c r="BT19" s="55"/>
      <c r="BU19" s="55"/>
      <c r="BV19" s="173" t="s">
        <v>7</v>
      </c>
      <c r="BW19" s="190">
        <f t="shared" si="78"/>
        <v>10</v>
      </c>
      <c r="BX19" s="119">
        <v>196</v>
      </c>
      <c r="BY19" s="178">
        <v>533400</v>
      </c>
      <c r="BZ19" s="178">
        <f t="shared" si="59"/>
        <v>2721.4285714285716</v>
      </c>
      <c r="CA19" s="178">
        <v>318900</v>
      </c>
      <c r="CB19" s="179">
        <f t="shared" si="60"/>
        <v>1627.0408163265306</v>
      </c>
      <c r="CC19" s="179">
        <v>4400</v>
      </c>
      <c r="CD19" s="179"/>
      <c r="CE19" s="180">
        <f t="shared" si="61"/>
        <v>856700</v>
      </c>
      <c r="CF19" s="181">
        <f t="shared" si="62"/>
        <v>4370.9183673469388</v>
      </c>
      <c r="CG19" s="291">
        <v>92.5</v>
      </c>
      <c r="CH19" s="291">
        <v>19</v>
      </c>
      <c r="CI19" s="291">
        <v>0</v>
      </c>
      <c r="CJ19" s="291">
        <f t="shared" si="79"/>
        <v>111.5</v>
      </c>
      <c r="CK19" s="182">
        <f t="shared" si="80"/>
        <v>7683.4080717488787</v>
      </c>
      <c r="CM19" s="326">
        <v>15.8</v>
      </c>
      <c r="CN19" s="326">
        <v>28.4</v>
      </c>
      <c r="CO19" s="578">
        <v>5</v>
      </c>
      <c r="CP19" s="578">
        <v>5</v>
      </c>
      <c r="CQ19" s="602">
        <v>2</v>
      </c>
      <c r="CR19" s="356">
        <f t="shared" si="81"/>
        <v>4</v>
      </c>
      <c r="CT19" s="42" t="s">
        <v>440</v>
      </c>
      <c r="CV19" s="1">
        <v>3</v>
      </c>
      <c r="DA19" s="326">
        <v>11.9</v>
      </c>
      <c r="DB19" s="326">
        <v>22.3</v>
      </c>
      <c r="DC19" s="579">
        <v>3</v>
      </c>
      <c r="DD19" s="556">
        <v>1</v>
      </c>
      <c r="DE19" s="556">
        <v>1</v>
      </c>
      <c r="DF19" s="356">
        <f t="shared" si="82"/>
        <v>1.6666666666666667</v>
      </c>
      <c r="DH19" s="42" t="s">
        <v>440</v>
      </c>
      <c r="DJ19" s="1">
        <v>3</v>
      </c>
    </row>
    <row r="20" spans="1:117" ht="23.5" customHeight="1">
      <c r="A20" s="77" t="s">
        <v>8</v>
      </c>
      <c r="B20" s="68">
        <v>11</v>
      </c>
      <c r="C20" s="57">
        <f t="shared" si="43"/>
        <v>106</v>
      </c>
      <c r="D20" s="54">
        <v>50</v>
      </c>
      <c r="E20" s="7">
        <f t="shared" si="44"/>
        <v>165000</v>
      </c>
      <c r="F20" s="54">
        <v>6</v>
      </c>
      <c r="G20" s="7">
        <f t="shared" si="45"/>
        <v>22800</v>
      </c>
      <c r="H20" s="54">
        <v>0</v>
      </c>
      <c r="I20" s="6">
        <f t="shared" si="46"/>
        <v>0</v>
      </c>
      <c r="J20" s="54">
        <v>50</v>
      </c>
      <c r="K20" s="6">
        <f t="shared" si="47"/>
        <v>100000</v>
      </c>
      <c r="L20" s="6">
        <f t="shared" si="63"/>
        <v>287800</v>
      </c>
      <c r="M20" s="6">
        <f t="shared" si="64"/>
        <v>2715.0943396226417</v>
      </c>
      <c r="N20" s="70" t="s">
        <v>84</v>
      </c>
      <c r="O20" s="54"/>
      <c r="P20" s="54"/>
      <c r="Q20" s="76" t="e">
        <f t="shared" si="65"/>
        <v>#DIV/0!</v>
      </c>
      <c r="R20" s="2"/>
      <c r="T20" s="107">
        <v>3300</v>
      </c>
      <c r="U20" s="107">
        <v>3800</v>
      </c>
      <c r="V20" s="107">
        <v>4800</v>
      </c>
      <c r="W20" s="107">
        <v>2000</v>
      </c>
      <c r="X20" s="107"/>
      <c r="Y20" s="77" t="s">
        <v>8</v>
      </c>
      <c r="Z20" s="48">
        <f t="shared" si="48"/>
        <v>11</v>
      </c>
      <c r="AA20" s="57">
        <f t="shared" si="49"/>
        <v>106</v>
      </c>
      <c r="AB20" s="7">
        <f t="shared" si="50"/>
        <v>50</v>
      </c>
      <c r="AC20" s="7">
        <f t="shared" si="51"/>
        <v>85000</v>
      </c>
      <c r="AD20" s="7">
        <f t="shared" si="66"/>
        <v>6</v>
      </c>
      <c r="AE20" s="7">
        <f t="shared" si="52"/>
        <v>13200</v>
      </c>
      <c r="AF20" s="7">
        <f t="shared" si="67"/>
        <v>0</v>
      </c>
      <c r="AG20" s="7">
        <f t="shared" si="53"/>
        <v>0</v>
      </c>
      <c r="AH20" s="7">
        <f t="shared" si="68"/>
        <v>50</v>
      </c>
      <c r="AI20" s="7">
        <f t="shared" si="54"/>
        <v>70000</v>
      </c>
      <c r="AJ20" s="7">
        <f t="shared" si="69"/>
        <v>168200</v>
      </c>
      <c r="AK20" s="6">
        <f t="shared" si="70"/>
        <v>1586.7924528301887</v>
      </c>
      <c r="AL20" s="70" t="str">
        <f t="shared" si="71"/>
        <v>OFF2</v>
      </c>
      <c r="AM20" s="7">
        <f t="shared" si="71"/>
        <v>0</v>
      </c>
      <c r="AN20" s="6">
        <f t="shared" si="71"/>
        <v>0</v>
      </c>
      <c r="AO20" s="76" t="e">
        <f t="shared" si="72"/>
        <v>#DIV/0!</v>
      </c>
      <c r="AP20" s="2"/>
      <c r="AR20" s="107">
        <v>1700</v>
      </c>
      <c r="AS20" s="107">
        <v>2200</v>
      </c>
      <c r="AT20" s="107">
        <v>2200</v>
      </c>
      <c r="AU20" s="107">
        <v>1400</v>
      </c>
      <c r="AV20" s="107"/>
      <c r="AW20" s="77" t="s">
        <v>8</v>
      </c>
      <c r="AX20" s="48">
        <f t="shared" si="73"/>
        <v>11</v>
      </c>
      <c r="AY20" s="57">
        <f t="shared" si="73"/>
        <v>106</v>
      </c>
      <c r="AZ20" s="54">
        <v>10</v>
      </c>
      <c r="BA20" s="7">
        <f t="shared" si="55"/>
        <v>0</v>
      </c>
      <c r="BB20" s="54">
        <v>24</v>
      </c>
      <c r="BC20" s="7">
        <f t="shared" si="56"/>
        <v>0</v>
      </c>
      <c r="BD20" s="54">
        <v>12</v>
      </c>
      <c r="BE20" s="6">
        <f t="shared" si="57"/>
        <v>0</v>
      </c>
      <c r="BF20" s="54"/>
      <c r="BG20" s="6">
        <f t="shared" si="58"/>
        <v>0</v>
      </c>
      <c r="BH20" s="6">
        <f t="shared" si="74"/>
        <v>287800</v>
      </c>
      <c r="BI20" s="6">
        <f t="shared" si="74"/>
        <v>2715.0943396226417</v>
      </c>
      <c r="BJ20" s="6">
        <f t="shared" si="75"/>
        <v>168200</v>
      </c>
      <c r="BK20" s="7">
        <f t="shared" si="75"/>
        <v>1586.7924528301887</v>
      </c>
      <c r="BL20" s="101">
        <f t="shared" si="76"/>
        <v>456000</v>
      </c>
      <c r="BM20" s="90">
        <f t="shared" si="76"/>
        <v>4301.8867924528304</v>
      </c>
      <c r="BN20" s="90"/>
      <c r="BO20" s="76" t="e">
        <f t="shared" si="77"/>
        <v>#DIV/0!</v>
      </c>
      <c r="BP20" s="2"/>
      <c r="BR20" s="55"/>
      <c r="BS20" s="55"/>
      <c r="BT20" s="55"/>
      <c r="BU20" s="55"/>
      <c r="BV20" s="173" t="s">
        <v>8</v>
      </c>
      <c r="BW20" s="190">
        <f t="shared" si="78"/>
        <v>11</v>
      </c>
      <c r="BX20" s="119">
        <v>163</v>
      </c>
      <c r="BY20" s="178">
        <v>330850</v>
      </c>
      <c r="BZ20" s="178">
        <f t="shared" si="59"/>
        <v>2029.7546012269938</v>
      </c>
      <c r="CA20" s="178">
        <v>211550</v>
      </c>
      <c r="CB20" s="179">
        <f t="shared" si="60"/>
        <v>1297.8527607361964</v>
      </c>
      <c r="CC20" s="179">
        <v>10450</v>
      </c>
      <c r="CD20" s="179"/>
      <c r="CE20" s="180">
        <f t="shared" si="61"/>
        <v>552850</v>
      </c>
      <c r="CF20" s="181">
        <f t="shared" si="62"/>
        <v>3391.717791411043</v>
      </c>
      <c r="CG20" s="291">
        <v>94</v>
      </c>
      <c r="CH20" s="291">
        <v>19</v>
      </c>
      <c r="CI20" s="291">
        <v>0</v>
      </c>
      <c r="CJ20" s="291">
        <f t="shared" si="79"/>
        <v>113</v>
      </c>
      <c r="CK20" s="182">
        <f t="shared" si="80"/>
        <v>4892.4778761061943</v>
      </c>
      <c r="CM20" s="326">
        <v>18.7</v>
      </c>
      <c r="CN20" s="326">
        <v>25.7</v>
      </c>
      <c r="CO20" s="556">
        <v>1</v>
      </c>
      <c r="CP20" s="602">
        <v>2</v>
      </c>
      <c r="CQ20" s="556">
        <v>1</v>
      </c>
      <c r="CR20" s="356">
        <f t="shared" si="81"/>
        <v>1.3333333333333333</v>
      </c>
      <c r="CT20" s="42" t="s">
        <v>177</v>
      </c>
      <c r="CV20" s="1">
        <v>2</v>
      </c>
      <c r="DA20" s="326">
        <v>11.8</v>
      </c>
      <c r="DB20" s="326">
        <v>13.5</v>
      </c>
      <c r="DC20" s="556">
        <v>1</v>
      </c>
      <c r="DD20" s="556">
        <v>1</v>
      </c>
      <c r="DE20" s="556">
        <v>1</v>
      </c>
      <c r="DF20" s="356">
        <f t="shared" si="82"/>
        <v>1</v>
      </c>
      <c r="DH20" s="42" t="s">
        <v>177</v>
      </c>
      <c r="DJ20" s="1">
        <v>2</v>
      </c>
    </row>
    <row r="21" spans="1:117" ht="23.5" customHeight="1">
      <c r="A21" s="77" t="s">
        <v>9</v>
      </c>
      <c r="B21" s="68">
        <v>12</v>
      </c>
      <c r="C21" s="57">
        <f t="shared" si="43"/>
        <v>106</v>
      </c>
      <c r="D21" s="54">
        <v>50</v>
      </c>
      <c r="E21" s="7">
        <f t="shared" si="44"/>
        <v>165000</v>
      </c>
      <c r="F21" s="54">
        <v>6</v>
      </c>
      <c r="G21" s="7">
        <f t="shared" si="45"/>
        <v>22800</v>
      </c>
      <c r="H21" s="54">
        <v>0</v>
      </c>
      <c r="I21" s="6">
        <f t="shared" si="46"/>
        <v>0</v>
      </c>
      <c r="J21" s="54">
        <v>50</v>
      </c>
      <c r="K21" s="6">
        <f t="shared" si="47"/>
        <v>100000</v>
      </c>
      <c r="L21" s="6">
        <f t="shared" si="63"/>
        <v>287800</v>
      </c>
      <c r="M21" s="6">
        <f t="shared" si="64"/>
        <v>2715.0943396226417</v>
      </c>
      <c r="N21" s="70" t="s">
        <v>84</v>
      </c>
      <c r="O21" s="54"/>
      <c r="P21" s="54"/>
      <c r="Q21" s="76" t="e">
        <f t="shared" si="65"/>
        <v>#DIV/0!</v>
      </c>
      <c r="R21" s="2"/>
      <c r="T21" s="107">
        <v>3300</v>
      </c>
      <c r="U21" s="107">
        <v>3800</v>
      </c>
      <c r="V21" s="107">
        <v>4800</v>
      </c>
      <c r="W21" s="107">
        <v>2000</v>
      </c>
      <c r="X21" s="107"/>
      <c r="Y21" s="77" t="s">
        <v>9</v>
      </c>
      <c r="Z21" s="48">
        <f t="shared" si="48"/>
        <v>12</v>
      </c>
      <c r="AA21" s="57">
        <f t="shared" si="49"/>
        <v>106</v>
      </c>
      <c r="AB21" s="7">
        <f t="shared" si="50"/>
        <v>50</v>
      </c>
      <c r="AC21" s="7">
        <f t="shared" si="51"/>
        <v>85000</v>
      </c>
      <c r="AD21" s="7">
        <f t="shared" si="66"/>
        <v>6</v>
      </c>
      <c r="AE21" s="7">
        <f t="shared" si="52"/>
        <v>13200</v>
      </c>
      <c r="AF21" s="7">
        <f t="shared" si="67"/>
        <v>0</v>
      </c>
      <c r="AG21" s="7">
        <f t="shared" si="53"/>
        <v>0</v>
      </c>
      <c r="AH21" s="7">
        <f t="shared" si="68"/>
        <v>50</v>
      </c>
      <c r="AI21" s="7">
        <f t="shared" si="54"/>
        <v>70000</v>
      </c>
      <c r="AJ21" s="7">
        <f t="shared" si="69"/>
        <v>168200</v>
      </c>
      <c r="AK21" s="6">
        <f t="shared" si="70"/>
        <v>1586.7924528301887</v>
      </c>
      <c r="AL21" s="70" t="str">
        <f t="shared" si="71"/>
        <v>OFF2</v>
      </c>
      <c r="AM21" s="7">
        <f t="shared" si="71"/>
        <v>0</v>
      </c>
      <c r="AN21" s="6">
        <f t="shared" si="71"/>
        <v>0</v>
      </c>
      <c r="AO21" s="76" t="e">
        <f t="shared" si="72"/>
        <v>#DIV/0!</v>
      </c>
      <c r="AP21" s="2"/>
      <c r="AR21" s="107">
        <v>1700</v>
      </c>
      <c r="AS21" s="107">
        <v>2200</v>
      </c>
      <c r="AT21" s="107">
        <v>2200</v>
      </c>
      <c r="AU21" s="107">
        <v>1400</v>
      </c>
      <c r="AV21" s="107"/>
      <c r="AW21" s="77" t="s">
        <v>9</v>
      </c>
      <c r="AX21" s="48">
        <f t="shared" si="73"/>
        <v>12</v>
      </c>
      <c r="AY21" s="57">
        <f t="shared" si="73"/>
        <v>106</v>
      </c>
      <c r="AZ21" s="54">
        <v>10</v>
      </c>
      <c r="BA21" s="7">
        <f t="shared" si="55"/>
        <v>0</v>
      </c>
      <c r="BB21" s="54">
        <v>24</v>
      </c>
      <c r="BC21" s="7">
        <f t="shared" si="56"/>
        <v>0</v>
      </c>
      <c r="BD21" s="54">
        <v>12</v>
      </c>
      <c r="BE21" s="6">
        <f t="shared" si="57"/>
        <v>0</v>
      </c>
      <c r="BF21" s="54"/>
      <c r="BG21" s="6">
        <f t="shared" si="58"/>
        <v>0</v>
      </c>
      <c r="BH21" s="6">
        <f t="shared" si="74"/>
        <v>287800</v>
      </c>
      <c r="BI21" s="6">
        <f t="shared" si="74"/>
        <v>2715.0943396226417</v>
      </c>
      <c r="BJ21" s="6">
        <f t="shared" si="75"/>
        <v>168200</v>
      </c>
      <c r="BK21" s="7">
        <f t="shared" si="75"/>
        <v>1586.7924528301887</v>
      </c>
      <c r="BL21" s="101">
        <f t="shared" si="76"/>
        <v>456000</v>
      </c>
      <c r="BM21" s="90">
        <f t="shared" si="76"/>
        <v>4301.8867924528304</v>
      </c>
      <c r="BN21" s="90"/>
      <c r="BO21" s="76" t="e">
        <f t="shared" si="77"/>
        <v>#DIV/0!</v>
      </c>
      <c r="BP21" s="2"/>
      <c r="BR21" s="55"/>
      <c r="BS21" s="55"/>
      <c r="BT21" s="55"/>
      <c r="BU21" s="55"/>
      <c r="BV21" s="173" t="s">
        <v>9</v>
      </c>
      <c r="BW21" s="190">
        <f t="shared" si="78"/>
        <v>12</v>
      </c>
      <c r="BX21" s="119">
        <v>100</v>
      </c>
      <c r="BY21" s="178">
        <v>272800</v>
      </c>
      <c r="BZ21" s="178">
        <f t="shared" si="59"/>
        <v>2728</v>
      </c>
      <c r="CA21" s="178">
        <v>151850</v>
      </c>
      <c r="CB21" s="179">
        <f t="shared" si="60"/>
        <v>1518.5</v>
      </c>
      <c r="CC21" s="179">
        <v>8360</v>
      </c>
      <c r="CD21" s="179"/>
      <c r="CE21" s="180">
        <f t="shared" si="61"/>
        <v>433010</v>
      </c>
      <c r="CF21" s="181">
        <f t="shared" si="62"/>
        <v>4330.1000000000004</v>
      </c>
      <c r="CG21" s="291">
        <v>99</v>
      </c>
      <c r="CH21" s="291">
        <v>14.5</v>
      </c>
      <c r="CI21" s="291">
        <v>0</v>
      </c>
      <c r="CJ21" s="291">
        <f t="shared" si="79"/>
        <v>113.5</v>
      </c>
      <c r="CK21" s="182">
        <f t="shared" si="80"/>
        <v>3815.0660792951544</v>
      </c>
      <c r="CM21" s="326">
        <v>13.4</v>
      </c>
      <c r="CN21" s="326">
        <v>18.3</v>
      </c>
      <c r="CO21" s="602">
        <v>2</v>
      </c>
      <c r="CP21" s="578">
        <v>5</v>
      </c>
      <c r="CQ21" s="578">
        <v>5</v>
      </c>
      <c r="CR21" s="356">
        <f t="shared" si="81"/>
        <v>4</v>
      </c>
      <c r="CT21" s="42" t="s">
        <v>178</v>
      </c>
      <c r="CV21" s="1">
        <v>1</v>
      </c>
      <c r="DA21" s="326">
        <v>10.7</v>
      </c>
      <c r="DB21" s="326">
        <v>15.1</v>
      </c>
      <c r="DC21" s="602">
        <v>2</v>
      </c>
      <c r="DD21" s="602">
        <v>2</v>
      </c>
      <c r="DE21" s="602">
        <v>2</v>
      </c>
      <c r="DF21" s="356">
        <f t="shared" si="82"/>
        <v>2</v>
      </c>
      <c r="DH21" s="42" t="s">
        <v>178</v>
      </c>
      <c r="DJ21" s="1">
        <v>1</v>
      </c>
    </row>
    <row r="22" spans="1:117" ht="23.5" customHeight="1">
      <c r="A22" s="77" t="s">
        <v>10</v>
      </c>
      <c r="B22" s="68">
        <v>13</v>
      </c>
      <c r="C22" s="57">
        <f t="shared" si="43"/>
        <v>106</v>
      </c>
      <c r="D22" s="54">
        <v>50</v>
      </c>
      <c r="E22" s="7">
        <f t="shared" si="44"/>
        <v>165000</v>
      </c>
      <c r="F22" s="54">
        <v>6</v>
      </c>
      <c r="G22" s="7">
        <f t="shared" si="45"/>
        <v>22800</v>
      </c>
      <c r="H22" s="54">
        <v>0</v>
      </c>
      <c r="I22" s="6">
        <f t="shared" si="46"/>
        <v>0</v>
      </c>
      <c r="J22" s="54">
        <v>50</v>
      </c>
      <c r="K22" s="6">
        <f t="shared" si="47"/>
        <v>100000</v>
      </c>
      <c r="L22" s="6">
        <f t="shared" si="63"/>
        <v>287800</v>
      </c>
      <c r="M22" s="6">
        <f t="shared" si="64"/>
        <v>2715.0943396226417</v>
      </c>
      <c r="N22" s="70" t="s">
        <v>83</v>
      </c>
      <c r="O22" s="54"/>
      <c r="P22" s="54"/>
      <c r="Q22" s="76" t="e">
        <f t="shared" si="65"/>
        <v>#DIV/0!</v>
      </c>
      <c r="R22" s="2"/>
      <c r="T22" s="107">
        <v>3300</v>
      </c>
      <c r="U22" s="107">
        <v>3800</v>
      </c>
      <c r="V22" s="107">
        <v>4800</v>
      </c>
      <c r="W22" s="107">
        <v>2000</v>
      </c>
      <c r="X22" s="107"/>
      <c r="Y22" s="77" t="s">
        <v>10</v>
      </c>
      <c r="Z22" s="48">
        <f t="shared" si="48"/>
        <v>13</v>
      </c>
      <c r="AA22" s="57">
        <f t="shared" si="49"/>
        <v>106</v>
      </c>
      <c r="AB22" s="7">
        <f t="shared" si="50"/>
        <v>50</v>
      </c>
      <c r="AC22" s="7">
        <f t="shared" si="51"/>
        <v>85000</v>
      </c>
      <c r="AD22" s="7">
        <f t="shared" si="66"/>
        <v>6</v>
      </c>
      <c r="AE22" s="7">
        <f t="shared" si="52"/>
        <v>13200</v>
      </c>
      <c r="AF22" s="7">
        <f t="shared" si="67"/>
        <v>0</v>
      </c>
      <c r="AG22" s="7">
        <f t="shared" si="53"/>
        <v>0</v>
      </c>
      <c r="AH22" s="7">
        <f t="shared" si="68"/>
        <v>50</v>
      </c>
      <c r="AI22" s="7">
        <f t="shared" si="54"/>
        <v>70000</v>
      </c>
      <c r="AJ22" s="7">
        <f t="shared" si="69"/>
        <v>168200</v>
      </c>
      <c r="AK22" s="6">
        <f t="shared" si="70"/>
        <v>1586.7924528301887</v>
      </c>
      <c r="AL22" s="70" t="str">
        <f t="shared" si="71"/>
        <v>OFF1</v>
      </c>
      <c r="AM22" s="7">
        <f t="shared" si="71"/>
        <v>0</v>
      </c>
      <c r="AN22" s="6">
        <f t="shared" si="71"/>
        <v>0</v>
      </c>
      <c r="AO22" s="76" t="e">
        <f t="shared" si="72"/>
        <v>#DIV/0!</v>
      </c>
      <c r="AP22" s="2"/>
      <c r="AR22" s="107">
        <v>1700</v>
      </c>
      <c r="AS22" s="107">
        <v>2200</v>
      </c>
      <c r="AT22" s="107">
        <v>2200</v>
      </c>
      <c r="AU22" s="107">
        <v>1400</v>
      </c>
      <c r="AV22" s="107"/>
      <c r="AW22" s="77" t="s">
        <v>10</v>
      </c>
      <c r="AX22" s="48">
        <f t="shared" si="73"/>
        <v>13</v>
      </c>
      <c r="AY22" s="57">
        <f t="shared" si="73"/>
        <v>106</v>
      </c>
      <c r="AZ22" s="54">
        <v>10</v>
      </c>
      <c r="BA22" s="7">
        <f t="shared" si="55"/>
        <v>0</v>
      </c>
      <c r="BB22" s="54">
        <v>24</v>
      </c>
      <c r="BC22" s="7">
        <f t="shared" si="56"/>
        <v>0</v>
      </c>
      <c r="BD22" s="54">
        <v>12</v>
      </c>
      <c r="BE22" s="6">
        <f t="shared" si="57"/>
        <v>0</v>
      </c>
      <c r="BF22" s="54"/>
      <c r="BG22" s="6">
        <f t="shared" si="58"/>
        <v>0</v>
      </c>
      <c r="BH22" s="6">
        <f t="shared" si="74"/>
        <v>287800</v>
      </c>
      <c r="BI22" s="6">
        <f t="shared" si="74"/>
        <v>2715.0943396226417</v>
      </c>
      <c r="BJ22" s="6">
        <f t="shared" si="75"/>
        <v>168200</v>
      </c>
      <c r="BK22" s="7">
        <f t="shared" si="75"/>
        <v>1586.7924528301887</v>
      </c>
      <c r="BL22" s="101">
        <f t="shared" si="76"/>
        <v>456000</v>
      </c>
      <c r="BM22" s="90">
        <f t="shared" si="76"/>
        <v>4301.8867924528304</v>
      </c>
      <c r="BN22" s="90"/>
      <c r="BO22" s="76" t="e">
        <f t="shared" si="77"/>
        <v>#DIV/0!</v>
      </c>
      <c r="BP22" s="2"/>
      <c r="BR22" s="55"/>
      <c r="BS22" s="55"/>
      <c r="BT22" s="55"/>
      <c r="BU22" s="55"/>
      <c r="BV22" s="173" t="s">
        <v>10</v>
      </c>
      <c r="BW22" s="190">
        <f t="shared" si="78"/>
        <v>13</v>
      </c>
      <c r="BX22" s="119">
        <v>275</v>
      </c>
      <c r="BY22" s="178">
        <v>765600</v>
      </c>
      <c r="BZ22" s="178">
        <f t="shared" si="59"/>
        <v>2784</v>
      </c>
      <c r="CA22" s="178">
        <v>432800</v>
      </c>
      <c r="CB22" s="179">
        <f t="shared" si="60"/>
        <v>1573.8181818181818</v>
      </c>
      <c r="CC22" s="179">
        <v>4290</v>
      </c>
      <c r="CD22" s="179"/>
      <c r="CE22" s="180">
        <f t="shared" si="61"/>
        <v>1202690</v>
      </c>
      <c r="CF22" s="181">
        <f t="shared" si="62"/>
        <v>4373.4181818181814</v>
      </c>
      <c r="CG22" s="291">
        <v>114</v>
      </c>
      <c r="CH22" s="291">
        <v>19</v>
      </c>
      <c r="CI22" s="291">
        <v>0</v>
      </c>
      <c r="CJ22" s="291">
        <f t="shared" si="79"/>
        <v>133</v>
      </c>
      <c r="CK22" s="182">
        <f t="shared" si="80"/>
        <v>9042.7819548872176</v>
      </c>
      <c r="CM22" s="326">
        <v>11.8</v>
      </c>
      <c r="CN22" s="326">
        <v>25.4</v>
      </c>
      <c r="CO22" s="578">
        <v>5</v>
      </c>
      <c r="CP22" s="578">
        <v>5</v>
      </c>
      <c r="CQ22" s="579">
        <v>3</v>
      </c>
      <c r="CR22" s="356">
        <f t="shared" si="81"/>
        <v>4.333333333333333</v>
      </c>
      <c r="CT22" s="42" t="s">
        <v>183</v>
      </c>
      <c r="CV22" s="1">
        <v>0</v>
      </c>
      <c r="DA22" s="326">
        <v>12</v>
      </c>
      <c r="DB22" s="326">
        <v>24.3</v>
      </c>
      <c r="DC22" s="579">
        <v>3</v>
      </c>
      <c r="DD22" s="579">
        <v>3</v>
      </c>
      <c r="DE22" s="579">
        <v>3</v>
      </c>
      <c r="DF22" s="356">
        <f t="shared" si="82"/>
        <v>3</v>
      </c>
      <c r="DH22" s="42" t="s">
        <v>183</v>
      </c>
      <c r="DJ22" s="1">
        <v>0</v>
      </c>
    </row>
    <row r="23" spans="1:117" ht="23.5" customHeight="1" thickBot="1">
      <c r="A23" s="78" t="s">
        <v>11</v>
      </c>
      <c r="B23" s="68">
        <v>14</v>
      </c>
      <c r="C23" s="57">
        <f t="shared" si="43"/>
        <v>212</v>
      </c>
      <c r="D23" s="54">
        <v>100</v>
      </c>
      <c r="E23" s="7">
        <f t="shared" si="44"/>
        <v>330000</v>
      </c>
      <c r="F23" s="54">
        <v>20</v>
      </c>
      <c r="G23" s="7">
        <f t="shared" si="45"/>
        <v>76000</v>
      </c>
      <c r="H23" s="54">
        <v>2</v>
      </c>
      <c r="I23" s="6">
        <f t="shared" si="46"/>
        <v>9600</v>
      </c>
      <c r="J23" s="54">
        <v>90</v>
      </c>
      <c r="K23" s="6">
        <f t="shared" si="47"/>
        <v>180000</v>
      </c>
      <c r="L23" s="6">
        <f t="shared" si="63"/>
        <v>595600</v>
      </c>
      <c r="M23" s="6">
        <f t="shared" si="64"/>
        <v>2809.433962264151</v>
      </c>
      <c r="N23" s="70" t="s">
        <v>96</v>
      </c>
      <c r="O23" s="54"/>
      <c r="P23" s="54"/>
      <c r="Q23" s="76" t="e">
        <f t="shared" si="65"/>
        <v>#DIV/0!</v>
      </c>
      <c r="R23" s="2"/>
      <c r="T23" s="107">
        <v>3300</v>
      </c>
      <c r="U23" s="107">
        <v>3800</v>
      </c>
      <c r="V23" s="107">
        <v>4800</v>
      </c>
      <c r="W23" s="107">
        <v>2000</v>
      </c>
      <c r="X23" s="107"/>
      <c r="Y23" s="78" t="s">
        <v>11</v>
      </c>
      <c r="Z23" s="48">
        <f t="shared" si="48"/>
        <v>14</v>
      </c>
      <c r="AA23" s="57">
        <f t="shared" si="49"/>
        <v>212</v>
      </c>
      <c r="AB23" s="7">
        <f t="shared" si="50"/>
        <v>100</v>
      </c>
      <c r="AC23" s="7">
        <f t="shared" si="51"/>
        <v>170000</v>
      </c>
      <c r="AD23" s="7">
        <f t="shared" si="66"/>
        <v>20</v>
      </c>
      <c r="AE23" s="7">
        <f t="shared" si="52"/>
        <v>44000</v>
      </c>
      <c r="AF23" s="7">
        <f t="shared" si="67"/>
        <v>2</v>
      </c>
      <c r="AG23" s="7">
        <f t="shared" si="53"/>
        <v>4400</v>
      </c>
      <c r="AH23" s="7">
        <f t="shared" si="68"/>
        <v>90</v>
      </c>
      <c r="AI23" s="7">
        <f t="shared" si="54"/>
        <v>126000</v>
      </c>
      <c r="AJ23" s="7">
        <f t="shared" si="69"/>
        <v>344400</v>
      </c>
      <c r="AK23" s="6">
        <f t="shared" si="70"/>
        <v>1624.5283018867924</v>
      </c>
      <c r="AL23" s="70" t="str">
        <f t="shared" si="71"/>
        <v>ON2</v>
      </c>
      <c r="AM23" s="7">
        <f t="shared" si="71"/>
        <v>0</v>
      </c>
      <c r="AN23" s="6">
        <f t="shared" si="71"/>
        <v>0</v>
      </c>
      <c r="AO23" s="76" t="e">
        <f t="shared" si="72"/>
        <v>#DIV/0!</v>
      </c>
      <c r="AP23" s="2"/>
      <c r="AR23" s="107">
        <v>1700</v>
      </c>
      <c r="AS23" s="107">
        <v>2200</v>
      </c>
      <c r="AT23" s="107">
        <v>2200</v>
      </c>
      <c r="AU23" s="107">
        <v>1400</v>
      </c>
      <c r="AV23" s="107"/>
      <c r="AW23" s="78" t="s">
        <v>11</v>
      </c>
      <c r="AX23" s="48">
        <f t="shared" si="73"/>
        <v>14</v>
      </c>
      <c r="AY23" s="57">
        <f t="shared" si="73"/>
        <v>212</v>
      </c>
      <c r="AZ23" s="54">
        <v>10</v>
      </c>
      <c r="BA23" s="7">
        <f t="shared" si="55"/>
        <v>0</v>
      </c>
      <c r="BB23" s="54">
        <v>28</v>
      </c>
      <c r="BC23" s="7">
        <f t="shared" si="56"/>
        <v>0</v>
      </c>
      <c r="BD23" s="54">
        <v>12</v>
      </c>
      <c r="BE23" s="6">
        <f t="shared" si="57"/>
        <v>0</v>
      </c>
      <c r="BF23" s="54"/>
      <c r="BG23" s="6">
        <f t="shared" si="58"/>
        <v>0</v>
      </c>
      <c r="BH23" s="6">
        <f t="shared" si="74"/>
        <v>595600</v>
      </c>
      <c r="BI23" s="6">
        <f t="shared" si="74"/>
        <v>2809.433962264151</v>
      </c>
      <c r="BJ23" s="6">
        <f t="shared" si="75"/>
        <v>344400</v>
      </c>
      <c r="BK23" s="7">
        <f t="shared" si="75"/>
        <v>1624.5283018867924</v>
      </c>
      <c r="BL23" s="101">
        <f t="shared" si="76"/>
        <v>940000</v>
      </c>
      <c r="BM23" s="90">
        <f t="shared" si="76"/>
        <v>4433.9622641509432</v>
      </c>
      <c r="BN23" s="90"/>
      <c r="BO23" s="76" t="e">
        <f t="shared" si="77"/>
        <v>#DIV/0!</v>
      </c>
      <c r="BP23" s="2"/>
      <c r="BR23" s="55"/>
      <c r="BS23" s="55"/>
      <c r="BT23" s="55"/>
      <c r="BU23" s="55"/>
      <c r="BV23" s="183" t="s">
        <v>11</v>
      </c>
      <c r="BW23" s="190">
        <f t="shared" si="78"/>
        <v>14</v>
      </c>
      <c r="BX23" s="119">
        <v>425</v>
      </c>
      <c r="BY23" s="178">
        <v>1108600</v>
      </c>
      <c r="BZ23" s="178">
        <f t="shared" si="59"/>
        <v>2608.4705882352941</v>
      </c>
      <c r="CA23" s="178">
        <v>661400</v>
      </c>
      <c r="CB23" s="179">
        <f t="shared" si="60"/>
        <v>1556.2352941176471</v>
      </c>
      <c r="CC23" s="179">
        <v>13530</v>
      </c>
      <c r="CD23" s="179"/>
      <c r="CE23" s="180">
        <f t="shared" si="61"/>
        <v>1783530</v>
      </c>
      <c r="CF23" s="181">
        <f t="shared" si="62"/>
        <v>4196.5411764705887</v>
      </c>
      <c r="CG23" s="291">
        <v>116</v>
      </c>
      <c r="CH23" s="291">
        <v>23.5</v>
      </c>
      <c r="CI23" s="291">
        <v>27.5</v>
      </c>
      <c r="CJ23" s="291">
        <f t="shared" si="79"/>
        <v>167</v>
      </c>
      <c r="CK23" s="182">
        <f t="shared" si="80"/>
        <v>10679.820359281437</v>
      </c>
      <c r="CM23" s="327">
        <v>16.2</v>
      </c>
      <c r="CN23" s="327">
        <v>27.2</v>
      </c>
      <c r="CO23" s="578">
        <v>5</v>
      </c>
      <c r="CP23" s="578">
        <v>5</v>
      </c>
      <c r="CQ23" s="579">
        <v>3</v>
      </c>
      <c r="CR23" s="357">
        <f t="shared" si="81"/>
        <v>4.333333333333333</v>
      </c>
      <c r="CT23" s="1" t="s">
        <v>186</v>
      </c>
      <c r="DA23" s="327">
        <v>14.8</v>
      </c>
      <c r="DB23" s="327">
        <v>27</v>
      </c>
      <c r="DC23" s="579">
        <v>3</v>
      </c>
      <c r="DD23" s="579">
        <v>4</v>
      </c>
      <c r="DE23" s="579">
        <v>3</v>
      </c>
      <c r="DF23" s="357">
        <f t="shared" si="82"/>
        <v>3.3333333333333335</v>
      </c>
      <c r="DH23" s="1" t="s">
        <v>186</v>
      </c>
    </row>
    <row r="24" spans="1:117" s="378" customFormat="1" ht="35" customHeight="1" thickTop="1" thickBot="1">
      <c r="A24" s="1516" t="s">
        <v>16</v>
      </c>
      <c r="B24" s="1497"/>
      <c r="C24" s="191">
        <f>SUM(C17:C23)</f>
        <v>860</v>
      </c>
      <c r="D24" s="191">
        <f>SUM(D17:D23)</f>
        <v>410</v>
      </c>
      <c r="E24" s="191">
        <f t="shared" ref="E24:J24" si="83">SUM(E17:E23)</f>
        <v>1353000</v>
      </c>
      <c r="F24" s="191">
        <f t="shared" si="83"/>
        <v>56</v>
      </c>
      <c r="G24" s="191">
        <f t="shared" si="83"/>
        <v>212800</v>
      </c>
      <c r="H24" s="191">
        <f t="shared" si="83"/>
        <v>4</v>
      </c>
      <c r="I24" s="191">
        <f t="shared" si="83"/>
        <v>19200</v>
      </c>
      <c r="J24" s="191">
        <f t="shared" si="83"/>
        <v>390</v>
      </c>
      <c r="K24" s="191">
        <f>SUM(K17:K23)</f>
        <v>780000</v>
      </c>
      <c r="L24" s="191">
        <f>SUM(L17:L23)</f>
        <v>2365000</v>
      </c>
      <c r="M24" s="191">
        <f>L24/C24</f>
        <v>2750</v>
      </c>
      <c r="N24" s="376"/>
      <c r="O24" s="191">
        <f>SUM(O17:O23)</f>
        <v>0</v>
      </c>
      <c r="P24" s="191">
        <f>SUM(P17:P23)</f>
        <v>0</v>
      </c>
      <c r="Q24" s="194" t="e">
        <f t="shared" si="65"/>
        <v>#DIV/0!</v>
      </c>
      <c r="R24" s="377"/>
      <c r="T24" s="378" t="s">
        <v>48</v>
      </c>
      <c r="U24" s="377" t="e">
        <f>C24/W24</f>
        <v>#DIV/0!</v>
      </c>
      <c r="V24" s="379" t="s">
        <v>49</v>
      </c>
      <c r="W24" s="380">
        <v>0</v>
      </c>
      <c r="Y24" s="1516" t="s">
        <v>16</v>
      </c>
      <c r="Z24" s="1497"/>
      <c r="AA24" s="192">
        <f>SUM(AA17:AA23)</f>
        <v>860</v>
      </c>
      <c r="AB24" s="192">
        <f>SUM(AB17:AB23)</f>
        <v>410</v>
      </c>
      <c r="AC24" s="192">
        <f t="shared" ref="AC24:AH24" si="84">SUM(AC17:AC23)</f>
        <v>697000</v>
      </c>
      <c r="AD24" s="192">
        <f t="shared" si="84"/>
        <v>56</v>
      </c>
      <c r="AE24" s="192">
        <f t="shared" si="84"/>
        <v>123200</v>
      </c>
      <c r="AF24" s="192">
        <f t="shared" si="84"/>
        <v>4</v>
      </c>
      <c r="AG24" s="192">
        <f t="shared" si="84"/>
        <v>8800</v>
      </c>
      <c r="AH24" s="192">
        <f t="shared" si="84"/>
        <v>390</v>
      </c>
      <c r="AI24" s="192">
        <f>SUM(AI17:AI23)</f>
        <v>546000</v>
      </c>
      <c r="AJ24" s="192">
        <f>SUM(AJ17:AJ23)</f>
        <v>1375000</v>
      </c>
      <c r="AK24" s="191">
        <f>AJ24/AA24</f>
        <v>1598.8372093023256</v>
      </c>
      <c r="AL24" s="376"/>
      <c r="AM24" s="191">
        <f>SUM(AM17:AM23)</f>
        <v>0</v>
      </c>
      <c r="AN24" s="191">
        <f>SUM(AN17:AN23)</f>
        <v>0</v>
      </c>
      <c r="AO24" s="194" t="e">
        <f>(AJ24+BH24)/AN24</f>
        <v>#DIV/0!</v>
      </c>
      <c r="AP24" s="377"/>
      <c r="AR24" s="378" t="s">
        <v>48</v>
      </c>
      <c r="AS24" s="377" t="e">
        <f>AA24/AU24</f>
        <v>#DIV/0!</v>
      </c>
      <c r="AT24" s="379" t="s">
        <v>49</v>
      </c>
      <c r="AU24" s="378">
        <f>W24</f>
        <v>0</v>
      </c>
      <c r="AW24" s="1516" t="s">
        <v>16</v>
      </c>
      <c r="AX24" s="1497"/>
      <c r="AY24" s="192">
        <f t="shared" si="73"/>
        <v>860</v>
      </c>
      <c r="AZ24" s="191">
        <f>SUM(AZ17:AZ23)</f>
        <v>84</v>
      </c>
      <c r="BA24" s="191">
        <f t="shared" ref="BA24:BF24" si="85">SUM(BA17:BA23)</f>
        <v>0</v>
      </c>
      <c r="BB24" s="191">
        <f t="shared" si="85"/>
        <v>120</v>
      </c>
      <c r="BC24" s="191">
        <f t="shared" si="85"/>
        <v>0</v>
      </c>
      <c r="BD24" s="191">
        <f t="shared" si="85"/>
        <v>60</v>
      </c>
      <c r="BE24" s="191">
        <f t="shared" si="85"/>
        <v>0</v>
      </c>
      <c r="BF24" s="191">
        <f t="shared" si="85"/>
        <v>0</v>
      </c>
      <c r="BG24" s="191">
        <f>SUM(BG17:BG23)</f>
        <v>0</v>
      </c>
      <c r="BH24" s="381">
        <f t="shared" si="74"/>
        <v>2365000</v>
      </c>
      <c r="BI24" s="381">
        <f t="shared" si="74"/>
        <v>2750</v>
      </c>
      <c r="BJ24" s="381">
        <f t="shared" si="75"/>
        <v>1375000</v>
      </c>
      <c r="BK24" s="382">
        <f t="shared" si="75"/>
        <v>1598.8372093023256</v>
      </c>
      <c r="BL24" s="336">
        <f>SUM(BL17:BL23)</f>
        <v>3740000</v>
      </c>
      <c r="BM24" s="383">
        <f>BI24+BK24</f>
        <v>4348.8372093023254</v>
      </c>
      <c r="BN24" s="193"/>
      <c r="BO24" s="194" t="e">
        <f t="shared" si="77"/>
        <v>#DIV/0!</v>
      </c>
      <c r="BP24" s="377"/>
      <c r="BR24" s="378" t="s">
        <v>48</v>
      </c>
      <c r="BS24" s="377" t="e">
        <f>AY24/BU24</f>
        <v>#DIV/0!</v>
      </c>
      <c r="BT24" s="379" t="s">
        <v>49</v>
      </c>
      <c r="BU24" s="378">
        <f>W24</f>
        <v>0</v>
      </c>
      <c r="BV24" s="1516" t="s">
        <v>16</v>
      </c>
      <c r="BW24" s="1497"/>
      <c r="BX24" s="180">
        <f>SUM(BX17:BX23)</f>
        <v>1613</v>
      </c>
      <c r="BY24" s="180">
        <f>SUM(BY17:BY23)</f>
        <v>4281350</v>
      </c>
      <c r="BZ24" s="180">
        <f t="shared" si="59"/>
        <v>2654.2777433353999</v>
      </c>
      <c r="CA24" s="180">
        <f>SUM(CA17:CA23)</f>
        <v>2507000</v>
      </c>
      <c r="CB24" s="371">
        <f t="shared" si="60"/>
        <v>1554.2467451952882</v>
      </c>
      <c r="CC24" s="371">
        <f>SUM(CC17:CC23)</f>
        <v>49060</v>
      </c>
      <c r="CD24" s="371">
        <f>SUM(CD17:CD23)</f>
        <v>0</v>
      </c>
      <c r="CE24" s="180">
        <f t="shared" si="61"/>
        <v>6837410</v>
      </c>
      <c r="CF24" s="186">
        <f t="shared" si="62"/>
        <v>4238.9398636081833</v>
      </c>
      <c r="CG24" s="538">
        <f>SUM(CG17:CG23)</f>
        <v>727.5</v>
      </c>
      <c r="CH24" s="538">
        <v>23.5</v>
      </c>
      <c r="CI24" s="538">
        <f>SUM(CI17:CI23)</f>
        <v>57.5</v>
      </c>
      <c r="CJ24" s="538">
        <f>SUM(CJ17:CJ23)</f>
        <v>917.5</v>
      </c>
      <c r="CK24" s="366">
        <f>CE24/CJ24</f>
        <v>7452.2179836512259</v>
      </c>
      <c r="CL24" s="378">
        <v>7</v>
      </c>
      <c r="CM24" s="393">
        <f>SUM(CM17:CM23)/CL24</f>
        <v>15.071428571428573</v>
      </c>
      <c r="CN24" s="394">
        <f>SUM(CN17:CN23)/CL24</f>
        <v>25.385714285714283</v>
      </c>
      <c r="CO24" s="411">
        <f>SUM(CO17:CO23)/CL24</f>
        <v>3.5714285714285716</v>
      </c>
      <c r="CP24" s="411">
        <f>SUM(CP17:CP23)/CL24</f>
        <v>4.1428571428571432</v>
      </c>
      <c r="CQ24" s="411">
        <f>SUM(CQ17:CQ23)/CL24</f>
        <v>3.2857142857142856</v>
      </c>
      <c r="CR24" s="412">
        <f>SUM(CO24:CQ24)/3</f>
        <v>3.6666666666666665</v>
      </c>
      <c r="CS24" s="531" t="s">
        <v>189</v>
      </c>
      <c r="CT24" s="1553">
        <f>CE24/CL24</f>
        <v>976772.85714285716</v>
      </c>
      <c r="CU24" s="1554"/>
      <c r="CV24" s="1554"/>
      <c r="CW24" s="1554"/>
      <c r="CX24" s="1555"/>
      <c r="CY24" s="378" t="s">
        <v>197</v>
      </c>
      <c r="CZ24" s="378">
        <v>7</v>
      </c>
      <c r="DA24" s="393">
        <f>SUM(DA17:DA23)/CZ24</f>
        <v>11.985714285714286</v>
      </c>
      <c r="DB24" s="394">
        <f>SUM(DB17:DB23)/CZ24</f>
        <v>20.357142857142858</v>
      </c>
      <c r="DC24" s="411">
        <f>SUM(DC17:DC23)/CZ24</f>
        <v>2.4285714285714284</v>
      </c>
      <c r="DD24" s="411">
        <f>SUM(DD17:DD23)/CZ24</f>
        <v>2.2857142857142856</v>
      </c>
      <c r="DE24" s="411">
        <f>SUM(DE17:DE23)/CZ24</f>
        <v>2.1428571428571428</v>
      </c>
      <c r="DF24" s="412">
        <f>SUM(DC24:DE24)/3</f>
        <v>2.2857142857142851</v>
      </c>
      <c r="DG24" s="531" t="s">
        <v>189</v>
      </c>
      <c r="DH24" s="1553">
        <v>469765.71428571426</v>
      </c>
      <c r="DI24" s="1554"/>
      <c r="DJ24" s="1554"/>
      <c r="DK24" s="1554"/>
      <c r="DL24" s="1555"/>
      <c r="DM24" s="378" t="s">
        <v>197</v>
      </c>
    </row>
    <row r="25" spans="1:117"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A25" s="1420" t="str">
        <f>CM25</f>
        <v>3rd week</v>
      </c>
      <c r="DB25" s="1420"/>
      <c r="DC25" s="1420"/>
      <c r="DD25" s="1420"/>
      <c r="DE25" s="1420"/>
      <c r="DF25" s="1420"/>
    </row>
    <row r="26" spans="1:117"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A26" s="331" t="s">
        <v>172</v>
      </c>
      <c r="DB26" s="332" t="s">
        <v>173</v>
      </c>
      <c r="DC26" s="65" t="s">
        <v>174</v>
      </c>
      <c r="DD26" s="65" t="s">
        <v>175</v>
      </c>
      <c r="DE26" s="65" t="s">
        <v>176</v>
      </c>
      <c r="DF26" s="333" t="s">
        <v>184</v>
      </c>
      <c r="DH26" s="1" t="s">
        <v>179</v>
      </c>
      <c r="DJ26" s="46" t="s">
        <v>182</v>
      </c>
    </row>
    <row r="27" spans="1:117" ht="23.5" customHeight="1">
      <c r="A27" s="75" t="s">
        <v>5</v>
      </c>
      <c r="B27" s="68">
        <v>15</v>
      </c>
      <c r="C27" s="57">
        <f t="shared" ref="C27:C33" si="86">D27+F27+H27+J27</f>
        <v>118</v>
      </c>
      <c r="D27" s="54">
        <v>60</v>
      </c>
      <c r="E27" s="7">
        <f t="shared" ref="E27:E33" si="87">D27*T27</f>
        <v>198000</v>
      </c>
      <c r="F27" s="54">
        <v>6</v>
      </c>
      <c r="G27" s="7">
        <f t="shared" ref="G27:G33" si="88">F27*U27</f>
        <v>22800</v>
      </c>
      <c r="H27" s="54">
        <v>2</v>
      </c>
      <c r="I27" s="6">
        <f t="shared" ref="I27:I33" si="89">H27*V27</f>
        <v>9600</v>
      </c>
      <c r="J27" s="54">
        <v>50</v>
      </c>
      <c r="K27" s="6">
        <f t="shared" ref="K27:K33" si="90">J27*W27</f>
        <v>100000</v>
      </c>
      <c r="L27" s="6">
        <f>E27+G27+I27+K27</f>
        <v>330400</v>
      </c>
      <c r="M27" s="6">
        <f>L27/C27</f>
        <v>2800</v>
      </c>
      <c r="N27" s="70" t="s">
        <v>44</v>
      </c>
      <c r="O27" s="54"/>
      <c r="P27" s="54"/>
      <c r="Q27" s="76" t="e">
        <f>L27/P27</f>
        <v>#DIV/0!</v>
      </c>
      <c r="R27" s="2"/>
      <c r="T27" s="107">
        <v>3300</v>
      </c>
      <c r="U27" s="107">
        <v>3800</v>
      </c>
      <c r="V27" s="107">
        <v>4800</v>
      </c>
      <c r="W27" s="107">
        <v>2000</v>
      </c>
      <c r="X27" s="107"/>
      <c r="Y27" s="75" t="s">
        <v>5</v>
      </c>
      <c r="Z27" s="48">
        <f t="shared" ref="Z27:Z33" si="91">B27</f>
        <v>15</v>
      </c>
      <c r="AA27" s="57">
        <f t="shared" ref="AA27:AA33" si="92">AB27+AD27+AF27+AH27</f>
        <v>118</v>
      </c>
      <c r="AB27" s="7">
        <f t="shared" ref="AB27:AB33" si="93">D27</f>
        <v>60</v>
      </c>
      <c r="AC27" s="7">
        <f t="shared" ref="AC27:AC33" si="94">AB27*AR27</f>
        <v>102000</v>
      </c>
      <c r="AD27" s="7">
        <f>F27</f>
        <v>6</v>
      </c>
      <c r="AE27" s="7">
        <f t="shared" ref="AE27:AE33" si="95">AD27*AS27</f>
        <v>13200</v>
      </c>
      <c r="AF27" s="7">
        <f>H27</f>
        <v>2</v>
      </c>
      <c r="AG27" s="7">
        <f t="shared" ref="AG27:AG33" si="96">AF27*AT27</f>
        <v>4400</v>
      </c>
      <c r="AH27" s="7">
        <f>J27</f>
        <v>50</v>
      </c>
      <c r="AI27" s="7">
        <f t="shared" ref="AI27:AI33" si="97">AH27*AU27</f>
        <v>70000</v>
      </c>
      <c r="AJ27" s="7">
        <f>AC27+AE27+AG27+AI27</f>
        <v>189600</v>
      </c>
      <c r="AK27" s="6">
        <f>AJ27/AA27</f>
        <v>1606.7796610169491</v>
      </c>
      <c r="AL27" s="70" t="str">
        <f>N27</f>
        <v>S</v>
      </c>
      <c r="AM27" s="7">
        <f>O27</f>
        <v>0</v>
      </c>
      <c r="AN27" s="6">
        <f>P27</f>
        <v>0</v>
      </c>
      <c r="AO27" s="76" t="e">
        <f>(AJ27+BH27)/AN27</f>
        <v>#DIV/0!</v>
      </c>
      <c r="AP27" s="2"/>
      <c r="AR27" s="107">
        <v>1700</v>
      </c>
      <c r="AS27" s="107">
        <v>2200</v>
      </c>
      <c r="AT27" s="107">
        <v>2200</v>
      </c>
      <c r="AU27" s="107">
        <v>1400</v>
      </c>
      <c r="AV27" s="107"/>
      <c r="AW27" s="75" t="s">
        <v>5</v>
      </c>
      <c r="AX27" s="48">
        <f>B27</f>
        <v>15</v>
      </c>
      <c r="AY27" s="57">
        <f>C27</f>
        <v>118</v>
      </c>
      <c r="AZ27" s="54"/>
      <c r="BA27" s="7">
        <f t="shared" ref="BA27:BA33" si="98">AZ27*BR27</f>
        <v>0</v>
      </c>
      <c r="BB27" s="54"/>
      <c r="BC27" s="7">
        <f t="shared" ref="BC27:BC33" si="99">BB27*BS27</f>
        <v>0</v>
      </c>
      <c r="BD27" s="54"/>
      <c r="BE27" s="6">
        <f t="shared" ref="BE27:BE33" si="100">BD27*BT27</f>
        <v>0</v>
      </c>
      <c r="BF27" s="54"/>
      <c r="BG27" s="6">
        <f t="shared" ref="BG27:BG33" si="101">BF27*BU27</f>
        <v>0</v>
      </c>
      <c r="BH27" s="6">
        <f>L27</f>
        <v>330400</v>
      </c>
      <c r="BI27" s="6">
        <f>M27</f>
        <v>2800</v>
      </c>
      <c r="BJ27" s="6">
        <f>AJ27</f>
        <v>189600</v>
      </c>
      <c r="BK27" s="7">
        <f>AK27</f>
        <v>1606.7796610169491</v>
      </c>
      <c r="BL27" s="101">
        <f>BH27+BJ27</f>
        <v>520000</v>
      </c>
      <c r="BM27" s="90">
        <f>BI27+BK27</f>
        <v>4406.7796610169489</v>
      </c>
      <c r="BN27" s="90"/>
      <c r="BO27" s="76" t="e">
        <f>Q27+AO27</f>
        <v>#DIV/0!</v>
      </c>
      <c r="BP27" s="2"/>
      <c r="BR27" s="55"/>
      <c r="BS27" s="55"/>
      <c r="BT27" s="55"/>
      <c r="BU27" s="55"/>
      <c r="BV27" s="177" t="s">
        <v>5</v>
      </c>
      <c r="BW27" s="190">
        <f>AX27</f>
        <v>15</v>
      </c>
      <c r="BX27" s="119">
        <v>251</v>
      </c>
      <c r="BY27" s="178">
        <v>683700</v>
      </c>
      <c r="BZ27" s="178">
        <f t="shared" ref="BZ27:BZ34" si="102">BY27/BX27</f>
        <v>2723.9043824701193</v>
      </c>
      <c r="CA27" s="178">
        <v>392400</v>
      </c>
      <c r="CB27" s="179">
        <f t="shared" ref="CB27:CB34" si="103">CA27/BX27</f>
        <v>1563.3466135458168</v>
      </c>
      <c r="CC27" s="179">
        <v>23870</v>
      </c>
      <c r="CD27" s="179"/>
      <c r="CE27" s="180">
        <f t="shared" ref="CE27:CE34" si="104">BY27+CA27+CC27</f>
        <v>1099970</v>
      </c>
      <c r="CF27" s="181">
        <f t="shared" ref="CF27:CF34" si="105">CE27/BX27</f>
        <v>4382.3505976095621</v>
      </c>
      <c r="CG27" s="291">
        <v>113</v>
      </c>
      <c r="CH27" s="291">
        <v>23.5</v>
      </c>
      <c r="CI27" s="291">
        <v>0</v>
      </c>
      <c r="CJ27" s="291">
        <f>SUM(CG27:CI27)</f>
        <v>136.5</v>
      </c>
      <c r="CK27" s="182">
        <f>CE27/CJ27</f>
        <v>8058.3882783882782</v>
      </c>
      <c r="CM27" s="326">
        <v>16.8</v>
      </c>
      <c r="CN27" s="326">
        <v>24</v>
      </c>
      <c r="CO27" s="578">
        <v>5</v>
      </c>
      <c r="CP27" s="602">
        <v>2</v>
      </c>
      <c r="CQ27" s="579">
        <v>4</v>
      </c>
      <c r="CR27" s="356">
        <f>SUM(CO27:CQ27)/3</f>
        <v>3.6666666666666665</v>
      </c>
      <c r="CT27" s="355" t="s">
        <v>180</v>
      </c>
      <c r="CU27" s="3"/>
      <c r="CV27" s="354">
        <v>5</v>
      </c>
      <c r="DA27" s="326">
        <v>17.100000000000001</v>
      </c>
      <c r="DB27" s="326">
        <v>20.2</v>
      </c>
      <c r="DC27" s="602">
        <v>2</v>
      </c>
      <c r="DD27" s="556">
        <v>1</v>
      </c>
      <c r="DE27" s="556">
        <v>1</v>
      </c>
      <c r="DF27" s="356">
        <f>SUM(DC27:DE27)/3</f>
        <v>1.3333333333333333</v>
      </c>
      <c r="DH27" s="355" t="s">
        <v>180</v>
      </c>
      <c r="DI27" s="3"/>
      <c r="DJ27" s="354">
        <v>5</v>
      </c>
    </row>
    <row r="28" spans="1:117" ht="23.5" customHeight="1">
      <c r="A28" s="77" t="s">
        <v>6</v>
      </c>
      <c r="B28" s="68">
        <v>16</v>
      </c>
      <c r="C28" s="57">
        <f t="shared" si="86"/>
        <v>116</v>
      </c>
      <c r="D28" s="54">
        <v>60</v>
      </c>
      <c r="E28" s="7">
        <f t="shared" si="87"/>
        <v>198000</v>
      </c>
      <c r="F28" s="54">
        <v>6</v>
      </c>
      <c r="G28" s="7">
        <f t="shared" si="88"/>
        <v>22800</v>
      </c>
      <c r="H28" s="54">
        <v>0</v>
      </c>
      <c r="I28" s="6">
        <f t="shared" si="89"/>
        <v>0</v>
      </c>
      <c r="J28" s="54">
        <v>50</v>
      </c>
      <c r="K28" s="6">
        <f t="shared" si="90"/>
        <v>100000</v>
      </c>
      <c r="L28" s="6">
        <f t="shared" ref="L28:L33" si="106">E28+G28+I28+K28</f>
        <v>320800</v>
      </c>
      <c r="M28" s="6">
        <f t="shared" ref="M28:M33" si="107">L28/C28</f>
        <v>2765.5172413793102</v>
      </c>
      <c r="N28" s="70" t="s">
        <v>85</v>
      </c>
      <c r="O28" s="54"/>
      <c r="P28" s="54"/>
      <c r="Q28" s="76" t="e">
        <f t="shared" ref="Q28:Q34" si="108">L28/P28</f>
        <v>#DIV/0!</v>
      </c>
      <c r="R28" s="2"/>
      <c r="T28" s="107">
        <v>3300</v>
      </c>
      <c r="U28" s="107">
        <v>3800</v>
      </c>
      <c r="V28" s="107">
        <v>4800</v>
      </c>
      <c r="W28" s="107">
        <v>2000</v>
      </c>
      <c r="X28" s="107"/>
      <c r="Y28" s="77" t="s">
        <v>6</v>
      </c>
      <c r="Z28" s="48">
        <f t="shared" si="91"/>
        <v>16</v>
      </c>
      <c r="AA28" s="57">
        <f t="shared" si="92"/>
        <v>116</v>
      </c>
      <c r="AB28" s="7">
        <f t="shared" si="93"/>
        <v>60</v>
      </c>
      <c r="AC28" s="7">
        <f t="shared" si="94"/>
        <v>102000</v>
      </c>
      <c r="AD28" s="7">
        <f t="shared" ref="AD28:AD33" si="109">F28</f>
        <v>6</v>
      </c>
      <c r="AE28" s="7">
        <f t="shared" si="95"/>
        <v>13200</v>
      </c>
      <c r="AF28" s="7">
        <f t="shared" ref="AF28:AF33" si="110">H28</f>
        <v>0</v>
      </c>
      <c r="AG28" s="7">
        <f t="shared" si="96"/>
        <v>0</v>
      </c>
      <c r="AH28" s="7">
        <f t="shared" ref="AH28:AH33" si="111">J28</f>
        <v>50</v>
      </c>
      <c r="AI28" s="7">
        <f t="shared" si="97"/>
        <v>70000</v>
      </c>
      <c r="AJ28" s="7">
        <f t="shared" ref="AJ28:AJ33" si="112">AC28+AE28+AG28+AI28</f>
        <v>185200</v>
      </c>
      <c r="AK28" s="6">
        <f t="shared" ref="AK28:AK33" si="113">AJ28/AA28</f>
        <v>1596.5517241379309</v>
      </c>
      <c r="AL28" s="70" t="str">
        <f t="shared" ref="AL28:AN33" si="114">N28</f>
        <v>OFF2</v>
      </c>
      <c r="AM28" s="7">
        <f t="shared" si="114"/>
        <v>0</v>
      </c>
      <c r="AN28" s="6">
        <f t="shared" si="114"/>
        <v>0</v>
      </c>
      <c r="AO28" s="76" t="e">
        <f t="shared" ref="AO28:AO33" si="115">(AJ28+BH28)/AN28</f>
        <v>#DIV/0!</v>
      </c>
      <c r="AP28" s="2"/>
      <c r="AR28" s="107">
        <v>1700</v>
      </c>
      <c r="AS28" s="107">
        <v>2200</v>
      </c>
      <c r="AT28" s="107">
        <v>2200</v>
      </c>
      <c r="AU28" s="107">
        <v>1400</v>
      </c>
      <c r="AV28" s="107"/>
      <c r="AW28" s="77" t="s">
        <v>6</v>
      </c>
      <c r="AX28" s="48">
        <f t="shared" ref="AX28:AY34" si="116">B28</f>
        <v>16</v>
      </c>
      <c r="AY28" s="57">
        <f t="shared" si="116"/>
        <v>116</v>
      </c>
      <c r="AZ28" s="54">
        <v>22</v>
      </c>
      <c r="BA28" s="7">
        <f t="shared" si="98"/>
        <v>0</v>
      </c>
      <c r="BB28" s="54">
        <v>10</v>
      </c>
      <c r="BC28" s="7">
        <f t="shared" si="99"/>
        <v>0</v>
      </c>
      <c r="BD28" s="54">
        <v>6</v>
      </c>
      <c r="BE28" s="6">
        <f t="shared" si="100"/>
        <v>0</v>
      </c>
      <c r="BF28" s="54"/>
      <c r="BG28" s="6">
        <f t="shared" si="101"/>
        <v>0</v>
      </c>
      <c r="BH28" s="6">
        <f t="shared" ref="BH28:BI34" si="117">L28</f>
        <v>320800</v>
      </c>
      <c r="BI28" s="6">
        <f t="shared" si="117"/>
        <v>2765.5172413793102</v>
      </c>
      <c r="BJ28" s="6">
        <f t="shared" ref="BJ28:BK34" si="118">AJ28</f>
        <v>185200</v>
      </c>
      <c r="BK28" s="7">
        <f t="shared" si="118"/>
        <v>1596.5517241379309</v>
      </c>
      <c r="BL28" s="101">
        <f t="shared" ref="BL28:BM33" si="119">BH28+BJ28</f>
        <v>506000</v>
      </c>
      <c r="BM28" s="90">
        <f t="shared" si="119"/>
        <v>4362.0689655172409</v>
      </c>
      <c r="BN28" s="90"/>
      <c r="BO28" s="76" t="e">
        <f t="shared" ref="BO28:BO34" si="120">Q28+AO28</f>
        <v>#DIV/0!</v>
      </c>
      <c r="BP28" s="2"/>
      <c r="BR28" s="55"/>
      <c r="BS28" s="55"/>
      <c r="BT28" s="55"/>
      <c r="BU28" s="55"/>
      <c r="BV28" s="173" t="s">
        <v>6</v>
      </c>
      <c r="BW28" s="190">
        <f t="shared" ref="BW28:BW33" si="121">AX28</f>
        <v>16</v>
      </c>
      <c r="BX28" s="119">
        <v>281</v>
      </c>
      <c r="BY28" s="178">
        <v>668450</v>
      </c>
      <c r="BZ28" s="178">
        <f t="shared" si="102"/>
        <v>2378.8256227758006</v>
      </c>
      <c r="CA28" s="178">
        <v>242750</v>
      </c>
      <c r="CB28" s="179">
        <f t="shared" si="103"/>
        <v>863.87900355871886</v>
      </c>
      <c r="CC28" s="179"/>
      <c r="CD28" s="179"/>
      <c r="CE28" s="180">
        <f t="shared" si="104"/>
        <v>911200</v>
      </c>
      <c r="CF28" s="181">
        <f t="shared" si="105"/>
        <v>3242.7046263345196</v>
      </c>
      <c r="CG28" s="291">
        <v>97.75</v>
      </c>
      <c r="CH28" s="291">
        <v>28.5</v>
      </c>
      <c r="CI28" s="291">
        <v>0</v>
      </c>
      <c r="CJ28" s="291">
        <f t="shared" ref="CJ28:CJ33" si="122">SUM(CG28:CI28)</f>
        <v>126.25</v>
      </c>
      <c r="CK28" s="182">
        <f t="shared" ref="CK28:CK33" si="123">CE28/CJ28</f>
        <v>7217.4257425742571</v>
      </c>
      <c r="CM28" s="326">
        <v>16.5</v>
      </c>
      <c r="CN28" s="326">
        <v>24.3</v>
      </c>
      <c r="CO28" s="602">
        <v>2</v>
      </c>
      <c r="CP28" s="602">
        <v>2</v>
      </c>
      <c r="CQ28" s="556">
        <v>1</v>
      </c>
      <c r="CR28" s="356">
        <f t="shared" ref="CR28:CR33" si="124">SUM(CO28:CQ28)/3</f>
        <v>1.6666666666666667</v>
      </c>
      <c r="CT28" s="42" t="s">
        <v>181</v>
      </c>
      <c r="CV28" s="1">
        <v>4</v>
      </c>
      <c r="DA28" s="326">
        <v>16.3</v>
      </c>
      <c r="DB28" s="326">
        <v>26.1</v>
      </c>
      <c r="DC28" s="578">
        <v>5</v>
      </c>
      <c r="DD28" s="578">
        <v>5</v>
      </c>
      <c r="DE28" s="579">
        <v>4</v>
      </c>
      <c r="DF28" s="356">
        <f t="shared" ref="DF28:DF33" si="125">SUM(DC28:DE28)/3</f>
        <v>4.666666666666667</v>
      </c>
      <c r="DH28" s="42" t="s">
        <v>181</v>
      </c>
      <c r="DJ28" s="1">
        <v>4</v>
      </c>
    </row>
    <row r="29" spans="1:117" ht="23.5" customHeight="1">
      <c r="A29" s="77" t="s">
        <v>7</v>
      </c>
      <c r="B29" s="68">
        <v>17</v>
      </c>
      <c r="C29" s="57">
        <f t="shared" si="86"/>
        <v>116</v>
      </c>
      <c r="D29" s="54">
        <v>60</v>
      </c>
      <c r="E29" s="7">
        <f t="shared" si="87"/>
        <v>198000</v>
      </c>
      <c r="F29" s="54">
        <v>6</v>
      </c>
      <c r="G29" s="7">
        <f t="shared" si="88"/>
        <v>22800</v>
      </c>
      <c r="H29" s="54">
        <v>0</v>
      </c>
      <c r="I29" s="6">
        <f t="shared" si="89"/>
        <v>0</v>
      </c>
      <c r="J29" s="54">
        <v>50</v>
      </c>
      <c r="K29" s="6">
        <f t="shared" si="90"/>
        <v>100000</v>
      </c>
      <c r="L29" s="6">
        <f t="shared" si="106"/>
        <v>320800</v>
      </c>
      <c r="M29" s="6">
        <f t="shared" si="107"/>
        <v>2765.5172413793102</v>
      </c>
      <c r="N29" s="70" t="s">
        <v>85</v>
      </c>
      <c r="O29" s="54"/>
      <c r="P29" s="54"/>
      <c r="Q29" s="76" t="e">
        <f t="shared" si="108"/>
        <v>#DIV/0!</v>
      </c>
      <c r="R29" s="2"/>
      <c r="T29" s="107">
        <v>3300</v>
      </c>
      <c r="U29" s="107">
        <v>3800</v>
      </c>
      <c r="V29" s="107">
        <v>4800</v>
      </c>
      <c r="W29" s="107">
        <v>2000</v>
      </c>
      <c r="X29" s="107"/>
      <c r="Y29" s="77" t="s">
        <v>7</v>
      </c>
      <c r="Z29" s="48">
        <f t="shared" si="91"/>
        <v>17</v>
      </c>
      <c r="AA29" s="57">
        <f t="shared" si="92"/>
        <v>116</v>
      </c>
      <c r="AB29" s="7">
        <f t="shared" si="93"/>
        <v>60</v>
      </c>
      <c r="AC29" s="7">
        <f t="shared" si="94"/>
        <v>102000</v>
      </c>
      <c r="AD29" s="7">
        <f t="shared" si="109"/>
        <v>6</v>
      </c>
      <c r="AE29" s="7">
        <f t="shared" si="95"/>
        <v>13200</v>
      </c>
      <c r="AF29" s="7">
        <f t="shared" si="110"/>
        <v>0</v>
      </c>
      <c r="AG29" s="7">
        <f t="shared" si="96"/>
        <v>0</v>
      </c>
      <c r="AH29" s="7">
        <f t="shared" si="111"/>
        <v>50</v>
      </c>
      <c r="AI29" s="7">
        <f t="shared" si="97"/>
        <v>70000</v>
      </c>
      <c r="AJ29" s="7">
        <f t="shared" si="112"/>
        <v>185200</v>
      </c>
      <c r="AK29" s="6">
        <f t="shared" si="113"/>
        <v>1596.5517241379309</v>
      </c>
      <c r="AL29" s="70" t="str">
        <f t="shared" si="114"/>
        <v>OFF2</v>
      </c>
      <c r="AM29" s="7">
        <f t="shared" si="114"/>
        <v>0</v>
      </c>
      <c r="AN29" s="6">
        <f t="shared" si="114"/>
        <v>0</v>
      </c>
      <c r="AO29" s="76" t="e">
        <f t="shared" si="115"/>
        <v>#DIV/0!</v>
      </c>
      <c r="AP29" s="2"/>
      <c r="AR29" s="107">
        <v>1700</v>
      </c>
      <c r="AS29" s="107">
        <v>2200</v>
      </c>
      <c r="AT29" s="107">
        <v>2200</v>
      </c>
      <c r="AU29" s="107">
        <v>1400</v>
      </c>
      <c r="AV29" s="107"/>
      <c r="AW29" s="77" t="s">
        <v>7</v>
      </c>
      <c r="AX29" s="48">
        <f t="shared" si="116"/>
        <v>17</v>
      </c>
      <c r="AY29" s="57">
        <f t="shared" si="116"/>
        <v>116</v>
      </c>
      <c r="AZ29" s="54">
        <v>22</v>
      </c>
      <c r="BA29" s="7">
        <f t="shared" si="98"/>
        <v>0</v>
      </c>
      <c r="BB29" s="54">
        <v>10</v>
      </c>
      <c r="BC29" s="7">
        <f t="shared" si="99"/>
        <v>0</v>
      </c>
      <c r="BD29" s="54">
        <v>6</v>
      </c>
      <c r="BE29" s="6">
        <f t="shared" si="100"/>
        <v>0</v>
      </c>
      <c r="BF29" s="54"/>
      <c r="BG29" s="6">
        <f t="shared" si="101"/>
        <v>0</v>
      </c>
      <c r="BH29" s="6">
        <f t="shared" si="117"/>
        <v>320800</v>
      </c>
      <c r="BI29" s="6">
        <f t="shared" si="117"/>
        <v>2765.5172413793102</v>
      </c>
      <c r="BJ29" s="6">
        <f t="shared" si="118"/>
        <v>185200</v>
      </c>
      <c r="BK29" s="7">
        <f t="shared" si="118"/>
        <v>1596.5517241379309</v>
      </c>
      <c r="BL29" s="101">
        <f t="shared" si="119"/>
        <v>506000</v>
      </c>
      <c r="BM29" s="90">
        <f t="shared" si="119"/>
        <v>4362.0689655172409</v>
      </c>
      <c r="BN29" s="90"/>
      <c r="BO29" s="76" t="e">
        <f t="shared" si="120"/>
        <v>#DIV/0!</v>
      </c>
      <c r="BP29" s="2"/>
      <c r="BR29" s="55"/>
      <c r="BS29" s="55"/>
      <c r="BT29" s="55"/>
      <c r="BU29" s="55"/>
      <c r="BV29" s="173" t="s">
        <v>7</v>
      </c>
      <c r="BW29" s="190">
        <f t="shared" si="121"/>
        <v>17</v>
      </c>
      <c r="BX29" s="119">
        <v>248</v>
      </c>
      <c r="BY29" s="178">
        <v>625450</v>
      </c>
      <c r="BZ29" s="178">
        <f t="shared" si="102"/>
        <v>2521.9758064516127</v>
      </c>
      <c r="CA29" s="178">
        <v>391050</v>
      </c>
      <c r="CB29" s="179">
        <f t="shared" si="103"/>
        <v>1576.8145161290322</v>
      </c>
      <c r="CC29" s="179">
        <v>5060</v>
      </c>
      <c r="CD29" s="179">
        <v>2940</v>
      </c>
      <c r="CE29" s="180">
        <f t="shared" si="104"/>
        <v>1021560</v>
      </c>
      <c r="CF29" s="181">
        <f t="shared" si="105"/>
        <v>4119.1935483870966</v>
      </c>
      <c r="CG29" s="291">
        <v>97.25</v>
      </c>
      <c r="CH29" s="291">
        <v>19</v>
      </c>
      <c r="CI29" s="291">
        <v>0</v>
      </c>
      <c r="CJ29" s="291">
        <f t="shared" si="122"/>
        <v>116.25</v>
      </c>
      <c r="CK29" s="182">
        <f t="shared" si="123"/>
        <v>8787.6129032258068</v>
      </c>
      <c r="CM29" s="326">
        <v>18.100000000000001</v>
      </c>
      <c r="CN29" s="326">
        <v>28.1</v>
      </c>
      <c r="CO29" s="579">
        <v>3</v>
      </c>
      <c r="CP29" s="579">
        <v>3</v>
      </c>
      <c r="CQ29" s="578">
        <v>5</v>
      </c>
      <c r="CR29" s="356">
        <f t="shared" si="124"/>
        <v>3.6666666666666665</v>
      </c>
      <c r="CT29" s="42" t="s">
        <v>440</v>
      </c>
      <c r="CV29" s="1">
        <v>3</v>
      </c>
      <c r="DA29" s="326">
        <v>16</v>
      </c>
      <c r="DB29" s="326">
        <v>25</v>
      </c>
      <c r="DC29" s="556">
        <v>1</v>
      </c>
      <c r="DD29" s="602">
        <v>2</v>
      </c>
      <c r="DE29" s="579">
        <v>4</v>
      </c>
      <c r="DF29" s="356">
        <f t="shared" si="125"/>
        <v>2.3333333333333335</v>
      </c>
      <c r="DH29" s="42" t="s">
        <v>440</v>
      </c>
      <c r="DJ29" s="1">
        <v>3</v>
      </c>
    </row>
    <row r="30" spans="1:117" ht="23.5" customHeight="1">
      <c r="A30" s="77" t="s">
        <v>8</v>
      </c>
      <c r="B30" s="68">
        <v>18</v>
      </c>
      <c r="C30" s="57">
        <f t="shared" si="86"/>
        <v>116</v>
      </c>
      <c r="D30" s="54">
        <v>60</v>
      </c>
      <c r="E30" s="7">
        <f t="shared" si="87"/>
        <v>198000</v>
      </c>
      <c r="F30" s="54">
        <v>6</v>
      </c>
      <c r="G30" s="7">
        <f t="shared" si="88"/>
        <v>22800</v>
      </c>
      <c r="H30" s="54">
        <v>0</v>
      </c>
      <c r="I30" s="6">
        <f t="shared" si="89"/>
        <v>0</v>
      </c>
      <c r="J30" s="54">
        <v>50</v>
      </c>
      <c r="K30" s="6">
        <f t="shared" si="90"/>
        <v>100000</v>
      </c>
      <c r="L30" s="6">
        <f t="shared" si="106"/>
        <v>320800</v>
      </c>
      <c r="M30" s="6">
        <f t="shared" si="107"/>
        <v>2765.5172413793102</v>
      </c>
      <c r="N30" s="70" t="s">
        <v>84</v>
      </c>
      <c r="O30" s="54"/>
      <c r="P30" s="54"/>
      <c r="Q30" s="76" t="e">
        <f t="shared" si="108"/>
        <v>#DIV/0!</v>
      </c>
      <c r="R30" s="2"/>
      <c r="T30" s="107">
        <v>3300</v>
      </c>
      <c r="U30" s="107">
        <v>3800</v>
      </c>
      <c r="V30" s="107">
        <v>4800</v>
      </c>
      <c r="W30" s="107">
        <v>2000</v>
      </c>
      <c r="X30" s="107"/>
      <c r="Y30" s="77" t="s">
        <v>8</v>
      </c>
      <c r="Z30" s="48">
        <f t="shared" si="91"/>
        <v>18</v>
      </c>
      <c r="AA30" s="57">
        <f t="shared" si="92"/>
        <v>116</v>
      </c>
      <c r="AB30" s="7">
        <f t="shared" si="93"/>
        <v>60</v>
      </c>
      <c r="AC30" s="7">
        <f t="shared" si="94"/>
        <v>102000</v>
      </c>
      <c r="AD30" s="7">
        <f t="shared" si="109"/>
        <v>6</v>
      </c>
      <c r="AE30" s="7">
        <f t="shared" si="95"/>
        <v>13200</v>
      </c>
      <c r="AF30" s="7">
        <f t="shared" si="110"/>
        <v>0</v>
      </c>
      <c r="AG30" s="7">
        <f t="shared" si="96"/>
        <v>0</v>
      </c>
      <c r="AH30" s="7">
        <f t="shared" si="111"/>
        <v>50</v>
      </c>
      <c r="AI30" s="7">
        <f t="shared" si="97"/>
        <v>70000</v>
      </c>
      <c r="AJ30" s="7">
        <f t="shared" si="112"/>
        <v>185200</v>
      </c>
      <c r="AK30" s="6">
        <f t="shared" si="113"/>
        <v>1596.5517241379309</v>
      </c>
      <c r="AL30" s="70" t="str">
        <f t="shared" si="114"/>
        <v>OFF2</v>
      </c>
      <c r="AM30" s="7">
        <f t="shared" si="114"/>
        <v>0</v>
      </c>
      <c r="AN30" s="6">
        <f t="shared" si="114"/>
        <v>0</v>
      </c>
      <c r="AO30" s="76" t="e">
        <f t="shared" si="115"/>
        <v>#DIV/0!</v>
      </c>
      <c r="AP30" s="2"/>
      <c r="AR30" s="107">
        <v>1700</v>
      </c>
      <c r="AS30" s="107">
        <v>2200</v>
      </c>
      <c r="AT30" s="107">
        <v>2200</v>
      </c>
      <c r="AU30" s="107">
        <v>1400</v>
      </c>
      <c r="AV30" s="107"/>
      <c r="AW30" s="77" t="s">
        <v>8</v>
      </c>
      <c r="AX30" s="48">
        <f t="shared" si="116"/>
        <v>18</v>
      </c>
      <c r="AY30" s="57">
        <f t="shared" si="116"/>
        <v>116</v>
      </c>
      <c r="AZ30" s="54">
        <v>10</v>
      </c>
      <c r="BA30" s="7">
        <f t="shared" si="98"/>
        <v>0</v>
      </c>
      <c r="BB30" s="54">
        <v>24</v>
      </c>
      <c r="BC30" s="7">
        <f t="shared" si="99"/>
        <v>0</v>
      </c>
      <c r="BD30" s="54">
        <v>12</v>
      </c>
      <c r="BE30" s="6">
        <f t="shared" si="100"/>
        <v>0</v>
      </c>
      <c r="BF30" s="54"/>
      <c r="BG30" s="6">
        <f t="shared" si="101"/>
        <v>0</v>
      </c>
      <c r="BH30" s="6">
        <f t="shared" si="117"/>
        <v>320800</v>
      </c>
      <c r="BI30" s="6">
        <f t="shared" si="117"/>
        <v>2765.5172413793102</v>
      </c>
      <c r="BJ30" s="6">
        <f t="shared" si="118"/>
        <v>185200</v>
      </c>
      <c r="BK30" s="7">
        <f t="shared" si="118"/>
        <v>1596.5517241379309</v>
      </c>
      <c r="BL30" s="101">
        <f t="shared" si="119"/>
        <v>506000</v>
      </c>
      <c r="BM30" s="90">
        <f t="shared" si="119"/>
        <v>4362.0689655172409</v>
      </c>
      <c r="BN30" s="90"/>
      <c r="BO30" s="76" t="e">
        <f t="shared" si="120"/>
        <v>#DIV/0!</v>
      </c>
      <c r="BP30" s="2"/>
      <c r="BR30" s="55"/>
      <c r="BS30" s="55"/>
      <c r="BT30" s="55"/>
      <c r="BU30" s="55"/>
      <c r="BV30" s="173" t="s">
        <v>8</v>
      </c>
      <c r="BW30" s="190">
        <f t="shared" si="121"/>
        <v>18</v>
      </c>
      <c r="BX30" s="119">
        <v>368</v>
      </c>
      <c r="BY30" s="178">
        <v>914350</v>
      </c>
      <c r="BZ30" s="178">
        <f t="shared" si="102"/>
        <v>2484.646739130435</v>
      </c>
      <c r="CA30" s="178">
        <v>566500</v>
      </c>
      <c r="CB30" s="179">
        <f t="shared" si="103"/>
        <v>1539.4021739130435</v>
      </c>
      <c r="CC30" s="179">
        <v>8250</v>
      </c>
      <c r="CD30" s="179"/>
      <c r="CE30" s="180">
        <f t="shared" si="104"/>
        <v>1489100</v>
      </c>
      <c r="CF30" s="181">
        <f t="shared" si="105"/>
        <v>4046.467391304348</v>
      </c>
      <c r="CG30" s="291">
        <v>97.25</v>
      </c>
      <c r="CH30" s="291">
        <v>19</v>
      </c>
      <c r="CI30" s="291">
        <v>0</v>
      </c>
      <c r="CJ30" s="291">
        <f t="shared" si="122"/>
        <v>116.25</v>
      </c>
      <c r="CK30" s="182">
        <f t="shared" si="123"/>
        <v>12809.462365591398</v>
      </c>
      <c r="CM30" s="326">
        <v>20.3</v>
      </c>
      <c r="CN30" s="326">
        <v>29</v>
      </c>
      <c r="CO30" s="578">
        <v>5</v>
      </c>
      <c r="CP30" s="578">
        <v>5</v>
      </c>
      <c r="CQ30" s="578">
        <v>5</v>
      </c>
      <c r="CR30" s="356">
        <f t="shared" si="124"/>
        <v>5</v>
      </c>
      <c r="CT30" s="42" t="s">
        <v>177</v>
      </c>
      <c r="CV30" s="1">
        <v>2</v>
      </c>
      <c r="DA30" s="326">
        <v>15.8</v>
      </c>
      <c r="DB30" s="326">
        <v>28.4</v>
      </c>
      <c r="DC30" s="578">
        <v>5</v>
      </c>
      <c r="DD30" s="578">
        <v>5</v>
      </c>
      <c r="DE30" s="579">
        <v>4</v>
      </c>
      <c r="DF30" s="356">
        <f t="shared" si="125"/>
        <v>4.666666666666667</v>
      </c>
      <c r="DH30" s="42" t="s">
        <v>177</v>
      </c>
      <c r="DJ30" s="1">
        <v>2</v>
      </c>
    </row>
    <row r="31" spans="1:117" ht="23.5" customHeight="1">
      <c r="A31" s="77" t="s">
        <v>9</v>
      </c>
      <c r="B31" s="68">
        <v>19</v>
      </c>
      <c r="C31" s="57">
        <f t="shared" si="86"/>
        <v>256</v>
      </c>
      <c r="D31" s="54">
        <v>200</v>
      </c>
      <c r="E31" s="7">
        <f t="shared" si="87"/>
        <v>660000</v>
      </c>
      <c r="F31" s="54">
        <v>6</v>
      </c>
      <c r="G31" s="7">
        <f t="shared" si="88"/>
        <v>22800</v>
      </c>
      <c r="H31" s="54">
        <v>0</v>
      </c>
      <c r="I31" s="6">
        <f t="shared" si="89"/>
        <v>0</v>
      </c>
      <c r="J31" s="54">
        <v>50</v>
      </c>
      <c r="K31" s="6">
        <f t="shared" si="90"/>
        <v>100000</v>
      </c>
      <c r="L31" s="6">
        <f t="shared" si="106"/>
        <v>782800</v>
      </c>
      <c r="M31" s="6">
        <f t="shared" si="107"/>
        <v>3057.8125</v>
      </c>
      <c r="N31" s="70" t="s">
        <v>84</v>
      </c>
      <c r="O31" s="54"/>
      <c r="P31" s="54"/>
      <c r="Q31" s="76" t="e">
        <f t="shared" si="108"/>
        <v>#DIV/0!</v>
      </c>
      <c r="R31" s="2"/>
      <c r="T31" s="107">
        <v>3300</v>
      </c>
      <c r="U31" s="107">
        <v>3800</v>
      </c>
      <c r="V31" s="107">
        <v>4800</v>
      </c>
      <c r="W31" s="107">
        <v>2000</v>
      </c>
      <c r="X31" s="107"/>
      <c r="Y31" s="77" t="s">
        <v>9</v>
      </c>
      <c r="Z31" s="48">
        <f t="shared" si="91"/>
        <v>19</v>
      </c>
      <c r="AA31" s="57">
        <f t="shared" si="92"/>
        <v>256</v>
      </c>
      <c r="AB31" s="7">
        <f t="shared" si="93"/>
        <v>200</v>
      </c>
      <c r="AC31" s="7">
        <f t="shared" si="94"/>
        <v>340000</v>
      </c>
      <c r="AD31" s="7">
        <f t="shared" si="109"/>
        <v>6</v>
      </c>
      <c r="AE31" s="7">
        <f t="shared" si="95"/>
        <v>13200</v>
      </c>
      <c r="AF31" s="7">
        <f t="shared" si="110"/>
        <v>0</v>
      </c>
      <c r="AG31" s="7">
        <f t="shared" si="96"/>
        <v>0</v>
      </c>
      <c r="AH31" s="7">
        <f t="shared" si="111"/>
        <v>50</v>
      </c>
      <c r="AI31" s="7">
        <f t="shared" si="97"/>
        <v>70000</v>
      </c>
      <c r="AJ31" s="7">
        <f t="shared" si="112"/>
        <v>423200</v>
      </c>
      <c r="AK31" s="6">
        <f t="shared" si="113"/>
        <v>1653.125</v>
      </c>
      <c r="AL31" s="70" t="str">
        <f t="shared" si="114"/>
        <v>OFF2</v>
      </c>
      <c r="AM31" s="7">
        <f t="shared" si="114"/>
        <v>0</v>
      </c>
      <c r="AN31" s="6">
        <f t="shared" si="114"/>
        <v>0</v>
      </c>
      <c r="AO31" s="76" t="e">
        <f t="shared" si="115"/>
        <v>#DIV/0!</v>
      </c>
      <c r="AP31" s="2"/>
      <c r="AR31" s="107">
        <v>1700</v>
      </c>
      <c r="AS31" s="107">
        <v>2200</v>
      </c>
      <c r="AT31" s="107">
        <v>2200</v>
      </c>
      <c r="AU31" s="107">
        <v>1400</v>
      </c>
      <c r="AV31" s="107"/>
      <c r="AW31" s="77" t="s">
        <v>9</v>
      </c>
      <c r="AX31" s="48">
        <f t="shared" si="116"/>
        <v>19</v>
      </c>
      <c r="AY31" s="57">
        <f t="shared" si="116"/>
        <v>256</v>
      </c>
      <c r="AZ31" s="54">
        <v>10</v>
      </c>
      <c r="BA31" s="7">
        <f t="shared" si="98"/>
        <v>0</v>
      </c>
      <c r="BB31" s="54">
        <v>24</v>
      </c>
      <c r="BC31" s="7">
        <f t="shared" si="99"/>
        <v>0</v>
      </c>
      <c r="BD31" s="54">
        <v>12</v>
      </c>
      <c r="BE31" s="6">
        <f t="shared" si="100"/>
        <v>0</v>
      </c>
      <c r="BF31" s="54"/>
      <c r="BG31" s="6">
        <f t="shared" si="101"/>
        <v>0</v>
      </c>
      <c r="BH31" s="6">
        <f t="shared" si="117"/>
        <v>782800</v>
      </c>
      <c r="BI31" s="6">
        <f t="shared" si="117"/>
        <v>3057.8125</v>
      </c>
      <c r="BJ31" s="6">
        <f t="shared" si="118"/>
        <v>423200</v>
      </c>
      <c r="BK31" s="7">
        <f t="shared" si="118"/>
        <v>1653.125</v>
      </c>
      <c r="BL31" s="101">
        <f t="shared" si="119"/>
        <v>1206000</v>
      </c>
      <c r="BM31" s="90">
        <f t="shared" si="119"/>
        <v>4710.9375</v>
      </c>
      <c r="BN31" s="90"/>
      <c r="BO31" s="76" t="e">
        <f t="shared" si="120"/>
        <v>#DIV/0!</v>
      </c>
      <c r="BP31" s="2"/>
      <c r="BR31" s="55"/>
      <c r="BS31" s="55"/>
      <c r="BT31" s="55"/>
      <c r="BU31" s="55"/>
      <c r="BV31" s="515" t="s">
        <v>9</v>
      </c>
      <c r="BW31" s="516">
        <f t="shared" si="121"/>
        <v>19</v>
      </c>
      <c r="BX31" s="119">
        <v>266</v>
      </c>
      <c r="BY31" s="178">
        <v>754550</v>
      </c>
      <c r="BZ31" s="178">
        <f t="shared" si="102"/>
        <v>2836.6541353383459</v>
      </c>
      <c r="CA31" s="178">
        <v>429050</v>
      </c>
      <c r="CB31" s="179">
        <f t="shared" si="103"/>
        <v>1612.9699248120301</v>
      </c>
      <c r="CC31" s="179">
        <v>13200</v>
      </c>
      <c r="CD31" s="179"/>
      <c r="CE31" s="180">
        <f t="shared" si="104"/>
        <v>1196800</v>
      </c>
      <c r="CF31" s="181">
        <f t="shared" si="105"/>
        <v>4499.2481203007519</v>
      </c>
      <c r="CG31" s="291">
        <v>106</v>
      </c>
      <c r="CH31" s="291">
        <v>23.5</v>
      </c>
      <c r="CI31" s="291">
        <v>36</v>
      </c>
      <c r="CJ31" s="291">
        <f t="shared" si="122"/>
        <v>165.5</v>
      </c>
      <c r="CK31" s="182">
        <f t="shared" si="123"/>
        <v>7231.4199395770393</v>
      </c>
      <c r="CM31" s="326">
        <v>18.100000000000001</v>
      </c>
      <c r="CN31" s="326">
        <v>30.3</v>
      </c>
      <c r="CO31" s="578">
        <v>5</v>
      </c>
      <c r="CP31" s="578">
        <v>5</v>
      </c>
      <c r="CQ31" s="578">
        <v>5</v>
      </c>
      <c r="CR31" s="356">
        <f t="shared" si="124"/>
        <v>5</v>
      </c>
      <c r="CT31" s="42" t="s">
        <v>178</v>
      </c>
      <c r="CV31" s="1">
        <v>1</v>
      </c>
      <c r="DA31" s="326">
        <v>18.2</v>
      </c>
      <c r="DB31" s="326">
        <v>23.4</v>
      </c>
      <c r="DC31" s="602">
        <v>2</v>
      </c>
      <c r="DD31" s="602">
        <v>2</v>
      </c>
      <c r="DE31" s="602">
        <v>2</v>
      </c>
      <c r="DF31" s="356">
        <f t="shared" si="125"/>
        <v>2</v>
      </c>
      <c r="DH31" s="42" t="s">
        <v>178</v>
      </c>
      <c r="DJ31" s="1">
        <v>1</v>
      </c>
    </row>
    <row r="32" spans="1:117" ht="23.5" customHeight="1">
      <c r="A32" s="77" t="s">
        <v>10</v>
      </c>
      <c r="B32" s="68">
        <v>20</v>
      </c>
      <c r="C32" s="57">
        <f t="shared" si="86"/>
        <v>116</v>
      </c>
      <c r="D32" s="54">
        <v>60</v>
      </c>
      <c r="E32" s="7">
        <f t="shared" si="87"/>
        <v>198000</v>
      </c>
      <c r="F32" s="54">
        <v>6</v>
      </c>
      <c r="G32" s="7">
        <f t="shared" si="88"/>
        <v>22800</v>
      </c>
      <c r="H32" s="54">
        <v>0</v>
      </c>
      <c r="I32" s="6">
        <f t="shared" si="89"/>
        <v>0</v>
      </c>
      <c r="J32" s="54">
        <v>50</v>
      </c>
      <c r="K32" s="6">
        <f t="shared" si="90"/>
        <v>100000</v>
      </c>
      <c r="L32" s="6">
        <f t="shared" si="106"/>
        <v>320800</v>
      </c>
      <c r="M32" s="6">
        <f t="shared" si="107"/>
        <v>2765.5172413793102</v>
      </c>
      <c r="N32" s="70" t="s">
        <v>83</v>
      </c>
      <c r="O32" s="54"/>
      <c r="P32" s="54"/>
      <c r="Q32" s="76" t="e">
        <f t="shared" si="108"/>
        <v>#DIV/0!</v>
      </c>
      <c r="R32" s="2"/>
      <c r="T32" s="107">
        <v>3300</v>
      </c>
      <c r="U32" s="107">
        <v>3800</v>
      </c>
      <c r="V32" s="107">
        <v>4800</v>
      </c>
      <c r="W32" s="107">
        <v>2000</v>
      </c>
      <c r="X32" s="107"/>
      <c r="Y32" s="77" t="s">
        <v>10</v>
      </c>
      <c r="Z32" s="48">
        <f t="shared" si="91"/>
        <v>20</v>
      </c>
      <c r="AA32" s="57">
        <f t="shared" si="92"/>
        <v>116</v>
      </c>
      <c r="AB32" s="7">
        <f t="shared" si="93"/>
        <v>60</v>
      </c>
      <c r="AC32" s="7">
        <f t="shared" si="94"/>
        <v>102000</v>
      </c>
      <c r="AD32" s="7">
        <f t="shared" si="109"/>
        <v>6</v>
      </c>
      <c r="AE32" s="7">
        <f t="shared" si="95"/>
        <v>13200</v>
      </c>
      <c r="AF32" s="7">
        <f t="shared" si="110"/>
        <v>0</v>
      </c>
      <c r="AG32" s="7">
        <f t="shared" si="96"/>
        <v>0</v>
      </c>
      <c r="AH32" s="7">
        <f t="shared" si="111"/>
        <v>50</v>
      </c>
      <c r="AI32" s="7">
        <f t="shared" si="97"/>
        <v>70000</v>
      </c>
      <c r="AJ32" s="7">
        <f t="shared" si="112"/>
        <v>185200</v>
      </c>
      <c r="AK32" s="6">
        <f t="shared" si="113"/>
        <v>1596.5517241379309</v>
      </c>
      <c r="AL32" s="70" t="str">
        <f t="shared" si="114"/>
        <v>OFF1</v>
      </c>
      <c r="AM32" s="7">
        <f t="shared" si="114"/>
        <v>0</v>
      </c>
      <c r="AN32" s="6">
        <f t="shared" si="114"/>
        <v>0</v>
      </c>
      <c r="AO32" s="76" t="e">
        <f t="shared" si="115"/>
        <v>#DIV/0!</v>
      </c>
      <c r="AP32" s="2"/>
      <c r="AR32" s="107">
        <v>1700</v>
      </c>
      <c r="AS32" s="107">
        <v>2200</v>
      </c>
      <c r="AT32" s="107">
        <v>2200</v>
      </c>
      <c r="AU32" s="107">
        <v>1400</v>
      </c>
      <c r="AV32" s="107"/>
      <c r="AW32" s="77" t="s">
        <v>10</v>
      </c>
      <c r="AX32" s="48">
        <f t="shared" si="116"/>
        <v>20</v>
      </c>
      <c r="AY32" s="57">
        <f t="shared" si="116"/>
        <v>116</v>
      </c>
      <c r="AZ32" s="54">
        <v>10</v>
      </c>
      <c r="BA32" s="7">
        <f t="shared" si="98"/>
        <v>0</v>
      </c>
      <c r="BB32" s="54">
        <v>24</v>
      </c>
      <c r="BC32" s="7">
        <f t="shared" si="99"/>
        <v>0</v>
      </c>
      <c r="BD32" s="54">
        <v>12</v>
      </c>
      <c r="BE32" s="6">
        <f t="shared" si="100"/>
        <v>0</v>
      </c>
      <c r="BF32" s="54"/>
      <c r="BG32" s="6">
        <f t="shared" si="101"/>
        <v>0</v>
      </c>
      <c r="BH32" s="6">
        <f t="shared" si="117"/>
        <v>320800</v>
      </c>
      <c r="BI32" s="6">
        <f t="shared" si="117"/>
        <v>2765.5172413793102</v>
      </c>
      <c r="BJ32" s="6">
        <f t="shared" si="118"/>
        <v>185200</v>
      </c>
      <c r="BK32" s="7">
        <f t="shared" si="118"/>
        <v>1596.5517241379309</v>
      </c>
      <c r="BL32" s="101">
        <f t="shared" si="119"/>
        <v>506000</v>
      </c>
      <c r="BM32" s="90">
        <f t="shared" si="119"/>
        <v>4362.0689655172409</v>
      </c>
      <c r="BN32" s="90"/>
      <c r="BO32" s="76" t="e">
        <f t="shared" si="120"/>
        <v>#DIV/0!</v>
      </c>
      <c r="BP32" s="2"/>
      <c r="BR32" s="55"/>
      <c r="BS32" s="55"/>
      <c r="BT32" s="55"/>
      <c r="BU32" s="55"/>
      <c r="BV32" s="173" t="s">
        <v>10</v>
      </c>
      <c r="BW32" s="190">
        <f t="shared" si="121"/>
        <v>20</v>
      </c>
      <c r="BX32" s="119">
        <v>405</v>
      </c>
      <c r="BY32" s="178">
        <v>1158350</v>
      </c>
      <c r="BZ32" s="178">
        <f t="shared" si="102"/>
        <v>2860.1234567901233</v>
      </c>
      <c r="CA32" s="178">
        <v>689800</v>
      </c>
      <c r="CB32" s="179">
        <f t="shared" si="103"/>
        <v>1703.2098765432099</v>
      </c>
      <c r="CC32" s="179">
        <v>18480</v>
      </c>
      <c r="CD32" s="179"/>
      <c r="CE32" s="180">
        <f t="shared" si="104"/>
        <v>1866630</v>
      </c>
      <c r="CF32" s="181">
        <f t="shared" si="105"/>
        <v>4608.9629629629626</v>
      </c>
      <c r="CG32" s="291">
        <v>110.75</v>
      </c>
      <c r="CH32" s="291">
        <v>26.5</v>
      </c>
      <c r="CI32" s="291">
        <v>30</v>
      </c>
      <c r="CJ32" s="291">
        <f t="shared" si="122"/>
        <v>167.25</v>
      </c>
      <c r="CK32" s="182">
        <f t="shared" si="123"/>
        <v>11160.717488789238</v>
      </c>
      <c r="CM32" s="326">
        <v>18.5</v>
      </c>
      <c r="CN32" s="326">
        <v>30.9</v>
      </c>
      <c r="CO32" s="578">
        <v>5</v>
      </c>
      <c r="CP32" s="578">
        <v>5</v>
      </c>
      <c r="CQ32" s="579">
        <v>3</v>
      </c>
      <c r="CR32" s="356">
        <f t="shared" si="124"/>
        <v>4.333333333333333</v>
      </c>
      <c r="CT32" s="42" t="s">
        <v>183</v>
      </c>
      <c r="CV32" s="1">
        <v>0</v>
      </c>
      <c r="DA32" s="326">
        <v>15.5</v>
      </c>
      <c r="DB32" s="326">
        <v>22.8</v>
      </c>
      <c r="DC32" s="602">
        <v>2</v>
      </c>
      <c r="DD32" s="602">
        <v>2</v>
      </c>
      <c r="DE32" s="579">
        <v>3</v>
      </c>
      <c r="DF32" s="356">
        <f t="shared" si="125"/>
        <v>2.3333333333333335</v>
      </c>
      <c r="DH32" s="42" t="s">
        <v>183</v>
      </c>
      <c r="DJ32" s="1">
        <v>0</v>
      </c>
    </row>
    <row r="33" spans="1:117" ht="23.5" customHeight="1" thickBot="1">
      <c r="A33" s="78" t="s">
        <v>11</v>
      </c>
      <c r="B33" s="68">
        <v>21</v>
      </c>
      <c r="C33" s="57">
        <f t="shared" si="86"/>
        <v>302</v>
      </c>
      <c r="D33" s="54">
        <v>150</v>
      </c>
      <c r="E33" s="7">
        <f t="shared" si="87"/>
        <v>495000</v>
      </c>
      <c r="F33" s="54">
        <v>20</v>
      </c>
      <c r="G33" s="7">
        <f t="shared" si="88"/>
        <v>76000</v>
      </c>
      <c r="H33" s="54">
        <v>2</v>
      </c>
      <c r="I33" s="6">
        <f t="shared" si="89"/>
        <v>9600</v>
      </c>
      <c r="J33" s="54">
        <v>130</v>
      </c>
      <c r="K33" s="6">
        <f t="shared" si="90"/>
        <v>260000</v>
      </c>
      <c r="L33" s="6">
        <f t="shared" si="106"/>
        <v>840600</v>
      </c>
      <c r="M33" s="6">
        <f t="shared" si="107"/>
        <v>2783.4437086092717</v>
      </c>
      <c r="N33" s="70" t="s">
        <v>96</v>
      </c>
      <c r="O33" s="54"/>
      <c r="P33" s="54"/>
      <c r="Q33" s="76" t="e">
        <f t="shared" si="108"/>
        <v>#DIV/0!</v>
      </c>
      <c r="R33" s="2"/>
      <c r="T33" s="107">
        <v>3300</v>
      </c>
      <c r="U33" s="107">
        <v>3800</v>
      </c>
      <c r="V33" s="107">
        <v>4800</v>
      </c>
      <c r="W33" s="107">
        <v>2000</v>
      </c>
      <c r="X33" s="107"/>
      <c r="Y33" s="78" t="s">
        <v>11</v>
      </c>
      <c r="Z33" s="48">
        <f t="shared" si="91"/>
        <v>21</v>
      </c>
      <c r="AA33" s="57">
        <f t="shared" si="92"/>
        <v>302</v>
      </c>
      <c r="AB33" s="7">
        <f t="shared" si="93"/>
        <v>150</v>
      </c>
      <c r="AC33" s="7">
        <f t="shared" si="94"/>
        <v>255000</v>
      </c>
      <c r="AD33" s="7">
        <f t="shared" si="109"/>
        <v>20</v>
      </c>
      <c r="AE33" s="7">
        <f t="shared" si="95"/>
        <v>44000</v>
      </c>
      <c r="AF33" s="7">
        <f t="shared" si="110"/>
        <v>2</v>
      </c>
      <c r="AG33" s="7">
        <f t="shared" si="96"/>
        <v>4400</v>
      </c>
      <c r="AH33" s="7">
        <f t="shared" si="111"/>
        <v>130</v>
      </c>
      <c r="AI33" s="7">
        <f t="shared" si="97"/>
        <v>182000</v>
      </c>
      <c r="AJ33" s="7">
        <f t="shared" si="112"/>
        <v>485400</v>
      </c>
      <c r="AK33" s="6">
        <f t="shared" si="113"/>
        <v>1607.2847682119204</v>
      </c>
      <c r="AL33" s="70" t="str">
        <f t="shared" si="114"/>
        <v>ON2</v>
      </c>
      <c r="AM33" s="7">
        <f t="shared" si="114"/>
        <v>0</v>
      </c>
      <c r="AN33" s="6">
        <f t="shared" si="114"/>
        <v>0</v>
      </c>
      <c r="AO33" s="76" t="e">
        <f t="shared" si="115"/>
        <v>#DIV/0!</v>
      </c>
      <c r="AP33" s="2"/>
      <c r="AR33" s="107">
        <v>1700</v>
      </c>
      <c r="AS33" s="107">
        <v>2200</v>
      </c>
      <c r="AT33" s="107">
        <v>2200</v>
      </c>
      <c r="AU33" s="107">
        <v>1400</v>
      </c>
      <c r="AV33" s="107"/>
      <c r="AW33" s="78" t="s">
        <v>11</v>
      </c>
      <c r="AX33" s="48">
        <f t="shared" si="116"/>
        <v>21</v>
      </c>
      <c r="AY33" s="57">
        <f t="shared" si="116"/>
        <v>302</v>
      </c>
      <c r="AZ33" s="54">
        <v>10</v>
      </c>
      <c r="BA33" s="7">
        <f t="shared" si="98"/>
        <v>0</v>
      </c>
      <c r="BB33" s="54">
        <v>28</v>
      </c>
      <c r="BC33" s="7">
        <f t="shared" si="99"/>
        <v>0</v>
      </c>
      <c r="BD33" s="54">
        <v>12</v>
      </c>
      <c r="BE33" s="6">
        <f t="shared" si="100"/>
        <v>0</v>
      </c>
      <c r="BF33" s="54"/>
      <c r="BG33" s="6">
        <f t="shared" si="101"/>
        <v>0</v>
      </c>
      <c r="BH33" s="6">
        <f t="shared" si="117"/>
        <v>840600</v>
      </c>
      <c r="BI33" s="6">
        <f t="shared" si="117"/>
        <v>2783.4437086092717</v>
      </c>
      <c r="BJ33" s="6">
        <f t="shared" si="118"/>
        <v>485400</v>
      </c>
      <c r="BK33" s="7">
        <f t="shared" si="118"/>
        <v>1607.2847682119204</v>
      </c>
      <c r="BL33" s="101">
        <f t="shared" si="119"/>
        <v>1326000</v>
      </c>
      <c r="BM33" s="90">
        <f t="shared" si="119"/>
        <v>4390.7284768211921</v>
      </c>
      <c r="BN33" s="90"/>
      <c r="BO33" s="76" t="e">
        <f t="shared" si="120"/>
        <v>#DIV/0!</v>
      </c>
      <c r="BP33" s="2"/>
      <c r="BR33" s="55"/>
      <c r="BS33" s="55"/>
      <c r="BT33" s="55"/>
      <c r="BU33" s="55"/>
      <c r="BV33" s="183" t="s">
        <v>11</v>
      </c>
      <c r="BW33" s="190">
        <f t="shared" si="121"/>
        <v>21</v>
      </c>
      <c r="BX33" s="119">
        <v>296</v>
      </c>
      <c r="BY33" s="178">
        <v>855350</v>
      </c>
      <c r="BZ33" s="178">
        <f t="shared" si="102"/>
        <v>2889.6959459459458</v>
      </c>
      <c r="CA33" s="178">
        <v>449850</v>
      </c>
      <c r="CB33" s="179">
        <f t="shared" si="103"/>
        <v>1519.7635135135135</v>
      </c>
      <c r="CC33" s="179">
        <v>35970</v>
      </c>
      <c r="CD33" s="179"/>
      <c r="CE33" s="180">
        <f t="shared" si="104"/>
        <v>1341170</v>
      </c>
      <c r="CF33" s="181">
        <f t="shared" si="105"/>
        <v>4530.97972972973</v>
      </c>
      <c r="CG33" s="291">
        <v>120.5</v>
      </c>
      <c r="CH33" s="291">
        <v>32</v>
      </c>
      <c r="CI33" s="291">
        <v>0</v>
      </c>
      <c r="CJ33" s="291">
        <f t="shared" si="122"/>
        <v>152.5</v>
      </c>
      <c r="CK33" s="182">
        <f t="shared" si="123"/>
        <v>8794.557377049181</v>
      </c>
      <c r="CM33" s="327">
        <v>20.100000000000001</v>
      </c>
      <c r="CN33" s="327">
        <v>25.2</v>
      </c>
      <c r="CO33" s="579">
        <v>3</v>
      </c>
      <c r="CP33" s="556">
        <v>1</v>
      </c>
      <c r="CQ33" s="556">
        <v>1</v>
      </c>
      <c r="CR33" s="357">
        <f t="shared" si="124"/>
        <v>1.6666666666666667</v>
      </c>
      <c r="CT33" s="1" t="s">
        <v>186</v>
      </c>
      <c r="DA33" s="327">
        <v>15.5</v>
      </c>
      <c r="DB33" s="327">
        <v>25.5</v>
      </c>
      <c r="DC33" s="579">
        <v>4</v>
      </c>
      <c r="DD33" s="578">
        <v>5</v>
      </c>
      <c r="DE33" s="579">
        <v>4</v>
      </c>
      <c r="DF33" s="357">
        <f t="shared" si="125"/>
        <v>4.333333333333333</v>
      </c>
      <c r="DH33" s="1" t="s">
        <v>186</v>
      </c>
    </row>
    <row r="34" spans="1:117" s="378" customFormat="1" ht="35" customHeight="1" thickTop="1" thickBot="1">
      <c r="A34" s="1516" t="s">
        <v>16</v>
      </c>
      <c r="B34" s="1497"/>
      <c r="C34" s="191">
        <f>SUM(C27:C33)</f>
        <v>1140</v>
      </c>
      <c r="D34" s="191">
        <f>SUM(D27:D33)</f>
        <v>650</v>
      </c>
      <c r="E34" s="191">
        <f t="shared" ref="E34:J34" si="126">SUM(E27:E33)</f>
        <v>2145000</v>
      </c>
      <c r="F34" s="191">
        <f t="shared" si="126"/>
        <v>56</v>
      </c>
      <c r="G34" s="191">
        <f t="shared" si="126"/>
        <v>212800</v>
      </c>
      <c r="H34" s="191">
        <f t="shared" si="126"/>
        <v>4</v>
      </c>
      <c r="I34" s="191">
        <f t="shared" si="126"/>
        <v>19200</v>
      </c>
      <c r="J34" s="191">
        <f t="shared" si="126"/>
        <v>430</v>
      </c>
      <c r="K34" s="191">
        <f>SUM(K27:K33)</f>
        <v>860000</v>
      </c>
      <c r="L34" s="191">
        <f>SUM(L27:L33)</f>
        <v>3237000</v>
      </c>
      <c r="M34" s="191">
        <f>L34/C34</f>
        <v>2839.4736842105262</v>
      </c>
      <c r="N34" s="376"/>
      <c r="O34" s="191">
        <f>SUM(O27:O33)</f>
        <v>0</v>
      </c>
      <c r="P34" s="191">
        <f>SUM(P27:P33)</f>
        <v>0</v>
      </c>
      <c r="Q34" s="194" t="e">
        <f t="shared" si="108"/>
        <v>#DIV/0!</v>
      </c>
      <c r="R34" s="377"/>
      <c r="T34" s="378" t="s">
        <v>48</v>
      </c>
      <c r="U34" s="377" t="e">
        <f>C34/W34</f>
        <v>#DIV/0!</v>
      </c>
      <c r="V34" s="379" t="s">
        <v>49</v>
      </c>
      <c r="W34" s="380">
        <v>0</v>
      </c>
      <c r="Y34" s="1516" t="s">
        <v>16</v>
      </c>
      <c r="Z34" s="1497"/>
      <c r="AA34" s="192">
        <f>SUM(AA27:AA33)</f>
        <v>1140</v>
      </c>
      <c r="AB34" s="192">
        <f>SUM(AB27:AB33)</f>
        <v>650</v>
      </c>
      <c r="AC34" s="192">
        <f t="shared" ref="AC34:AH34" si="127">SUM(AC27:AC33)</f>
        <v>1105000</v>
      </c>
      <c r="AD34" s="192">
        <f t="shared" si="127"/>
        <v>56</v>
      </c>
      <c r="AE34" s="192">
        <f t="shared" si="127"/>
        <v>123200</v>
      </c>
      <c r="AF34" s="192">
        <f t="shared" si="127"/>
        <v>4</v>
      </c>
      <c r="AG34" s="192">
        <f t="shared" si="127"/>
        <v>8800</v>
      </c>
      <c r="AH34" s="192">
        <f t="shared" si="127"/>
        <v>430</v>
      </c>
      <c r="AI34" s="192">
        <f>SUM(AI27:AI33)</f>
        <v>602000</v>
      </c>
      <c r="AJ34" s="192">
        <f>SUM(AJ27:AJ33)</f>
        <v>1839000</v>
      </c>
      <c r="AK34" s="191">
        <f>AJ34/AA34</f>
        <v>1613.1578947368421</v>
      </c>
      <c r="AL34" s="376"/>
      <c r="AM34" s="191">
        <f>SUM(AM27:AM33)</f>
        <v>0</v>
      </c>
      <c r="AN34" s="191">
        <f>SUM(AN27:AN33)</f>
        <v>0</v>
      </c>
      <c r="AO34" s="194" t="e">
        <f>(AJ34+BH34)/AN34</f>
        <v>#DIV/0!</v>
      </c>
      <c r="AP34" s="377"/>
      <c r="AR34" s="378" t="s">
        <v>48</v>
      </c>
      <c r="AS34" s="377" t="e">
        <f>AA34/AU34</f>
        <v>#DIV/0!</v>
      </c>
      <c r="AT34" s="379" t="s">
        <v>49</v>
      </c>
      <c r="AU34" s="378">
        <f>W34</f>
        <v>0</v>
      </c>
      <c r="AW34" s="1516" t="s">
        <v>16</v>
      </c>
      <c r="AX34" s="1497"/>
      <c r="AY34" s="192">
        <f t="shared" si="116"/>
        <v>1140</v>
      </c>
      <c r="AZ34" s="191">
        <f>SUM(AZ27:AZ33)</f>
        <v>84</v>
      </c>
      <c r="BA34" s="191">
        <f t="shared" ref="BA34:BF34" si="128">SUM(BA27:BA33)</f>
        <v>0</v>
      </c>
      <c r="BB34" s="191">
        <f t="shared" si="128"/>
        <v>120</v>
      </c>
      <c r="BC34" s="191">
        <f t="shared" si="128"/>
        <v>0</v>
      </c>
      <c r="BD34" s="191">
        <f t="shared" si="128"/>
        <v>60</v>
      </c>
      <c r="BE34" s="191">
        <f t="shared" si="128"/>
        <v>0</v>
      </c>
      <c r="BF34" s="191">
        <f t="shared" si="128"/>
        <v>0</v>
      </c>
      <c r="BG34" s="191">
        <f>SUM(BG27:BG33)</f>
        <v>0</v>
      </c>
      <c r="BH34" s="381">
        <f t="shared" si="117"/>
        <v>3237000</v>
      </c>
      <c r="BI34" s="381">
        <f t="shared" si="117"/>
        <v>2839.4736842105262</v>
      </c>
      <c r="BJ34" s="381">
        <f t="shared" si="118"/>
        <v>1839000</v>
      </c>
      <c r="BK34" s="382">
        <f t="shared" si="118"/>
        <v>1613.1578947368421</v>
      </c>
      <c r="BL34" s="535">
        <f>SUM(BL27:BL33)</f>
        <v>5076000</v>
      </c>
      <c r="BM34" s="383">
        <f>BI34+BK34</f>
        <v>4452.6315789473683</v>
      </c>
      <c r="BN34" s="193"/>
      <c r="BO34" s="194" t="e">
        <f t="shared" si="120"/>
        <v>#DIV/0!</v>
      </c>
      <c r="BP34" s="377"/>
      <c r="BR34" s="378" t="s">
        <v>48</v>
      </c>
      <c r="BS34" s="377" t="e">
        <f>AY34/BU34</f>
        <v>#DIV/0!</v>
      </c>
      <c r="BT34" s="379" t="s">
        <v>49</v>
      </c>
      <c r="BU34" s="378">
        <f>W34</f>
        <v>0</v>
      </c>
      <c r="BV34" s="1516" t="s">
        <v>16</v>
      </c>
      <c r="BW34" s="1497"/>
      <c r="BX34" s="180">
        <f>SUM(BX27:BX33)</f>
        <v>2115</v>
      </c>
      <c r="BY34" s="180">
        <f>SUM(BY27:BY33)</f>
        <v>5660200</v>
      </c>
      <c r="BZ34" s="180">
        <f t="shared" si="102"/>
        <v>2676.2174940898344</v>
      </c>
      <c r="CA34" s="180">
        <f>SUM(CA27:CA33)</f>
        <v>3161400</v>
      </c>
      <c r="CB34" s="371">
        <f t="shared" si="103"/>
        <v>1494.7517730496454</v>
      </c>
      <c r="CC34" s="371">
        <f>SUM(CC27:CC33)</f>
        <v>104830</v>
      </c>
      <c r="CD34" s="371">
        <f>SUM(CD27:CD33)</f>
        <v>2940</v>
      </c>
      <c r="CE34" s="180">
        <f t="shared" si="104"/>
        <v>8926430</v>
      </c>
      <c r="CF34" s="186">
        <f t="shared" si="105"/>
        <v>4220.5342789598108</v>
      </c>
      <c r="CG34" s="538">
        <f>SUM(CG27:CG33)</f>
        <v>742.5</v>
      </c>
      <c r="CH34" s="538">
        <f>SUM(CH27:CH33)</f>
        <v>172</v>
      </c>
      <c r="CI34" s="538">
        <f>SUM(CI27:CI33)</f>
        <v>66</v>
      </c>
      <c r="CJ34" s="538">
        <f>SUM(CJ27:CJ33)</f>
        <v>980.5</v>
      </c>
      <c r="CK34" s="366">
        <f>CE34/CJ34</f>
        <v>9103.957164711881</v>
      </c>
      <c r="CL34" s="378">
        <v>7</v>
      </c>
      <c r="CM34" s="393">
        <f>SUM(CM27:CM33)/CL34</f>
        <v>18.342857142857145</v>
      </c>
      <c r="CN34" s="394">
        <f>SUM(CN27:CN33)/CL34</f>
        <v>27.400000000000002</v>
      </c>
      <c r="CO34" s="411">
        <f>SUM(CO27:CO33)/CL34</f>
        <v>4</v>
      </c>
      <c r="CP34" s="411">
        <f>SUM(CP27:CP33)/CL34</f>
        <v>3.2857142857142856</v>
      </c>
      <c r="CQ34" s="411">
        <f>SUM(CQ27:CQ33)/CL34</f>
        <v>3.4285714285714284</v>
      </c>
      <c r="CR34" s="412">
        <f>SUM(CO34:CQ34)/3</f>
        <v>3.5714285714285712</v>
      </c>
      <c r="CS34" s="531" t="s">
        <v>190</v>
      </c>
      <c r="CT34" s="1553">
        <f>CE34/CL34</f>
        <v>1275204.2857142857</v>
      </c>
      <c r="CU34" s="1554"/>
      <c r="CV34" s="1554"/>
      <c r="CW34" s="1554"/>
      <c r="CX34" s="1555"/>
      <c r="CY34" s="378" t="s">
        <v>197</v>
      </c>
      <c r="CZ34" s="378">
        <v>7</v>
      </c>
      <c r="DA34" s="393">
        <f>SUM(DA27:DA33)/CZ34</f>
        <v>16.342857142857145</v>
      </c>
      <c r="DB34" s="394">
        <f>SUM(DB27:DB33)/CZ34</f>
        <v>24.485714285714288</v>
      </c>
      <c r="DC34" s="411">
        <f>SUM(DC27:DC33)/CZ34</f>
        <v>3</v>
      </c>
      <c r="DD34" s="411">
        <f>SUM(DD27:DD33)/CZ34</f>
        <v>3.1428571428571428</v>
      </c>
      <c r="DE34" s="411">
        <f>SUM(DE27:DE33)/CZ34</f>
        <v>3.1428571428571428</v>
      </c>
      <c r="DF34" s="412">
        <f>SUM(DC34:DE34)/3</f>
        <v>3.0952380952380949</v>
      </c>
      <c r="DG34" s="531" t="s">
        <v>190</v>
      </c>
      <c r="DH34" s="1553">
        <v>791687.14285714284</v>
      </c>
      <c r="DI34" s="1554"/>
      <c r="DJ34" s="1554"/>
      <c r="DK34" s="1554"/>
      <c r="DL34" s="1555"/>
      <c r="DM34" s="378" t="s">
        <v>197</v>
      </c>
    </row>
    <row r="35" spans="1:117"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A35" s="1420" t="str">
        <f>CM35</f>
        <v>4th week</v>
      </c>
      <c r="DB35" s="1420"/>
      <c r="DC35" s="1420"/>
      <c r="DD35" s="1420"/>
      <c r="DE35" s="1420"/>
      <c r="DF35" s="1420"/>
    </row>
    <row r="36" spans="1:117"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65" t="s">
        <v>174</v>
      </c>
      <c r="CP36" s="65" t="s">
        <v>175</v>
      </c>
      <c r="CQ36" s="65" t="s">
        <v>176</v>
      </c>
      <c r="CR36" s="333" t="s">
        <v>184</v>
      </c>
      <c r="CT36" s="1" t="s">
        <v>179</v>
      </c>
      <c r="CV36" s="46" t="s">
        <v>182</v>
      </c>
      <c r="DA36" s="331" t="s">
        <v>172</v>
      </c>
      <c r="DB36" s="332" t="s">
        <v>173</v>
      </c>
      <c r="DC36" s="65" t="s">
        <v>174</v>
      </c>
      <c r="DD36" s="65" t="s">
        <v>175</v>
      </c>
      <c r="DE36" s="65" t="s">
        <v>176</v>
      </c>
      <c r="DF36" s="333" t="s">
        <v>184</v>
      </c>
      <c r="DH36" s="1" t="s">
        <v>179</v>
      </c>
      <c r="DJ36" s="46" t="s">
        <v>182</v>
      </c>
    </row>
    <row r="37" spans="1:117" ht="23.5" customHeight="1">
      <c r="A37" s="75" t="s">
        <v>5</v>
      </c>
      <c r="B37" s="68">
        <v>22</v>
      </c>
      <c r="C37" s="57">
        <f t="shared" ref="C37:C43" si="129">D37+F37+H37+J37</f>
        <v>214</v>
      </c>
      <c r="D37" s="54">
        <v>100</v>
      </c>
      <c r="E37" s="7">
        <f t="shared" ref="E37:E43" si="130">D37*T37</f>
        <v>330000</v>
      </c>
      <c r="F37" s="54">
        <v>10</v>
      </c>
      <c r="G37" s="7">
        <f t="shared" ref="G37:G43" si="131">F37*U37</f>
        <v>38000</v>
      </c>
      <c r="H37" s="54">
        <v>4</v>
      </c>
      <c r="I37" s="6">
        <f t="shared" ref="I37:I43" si="132">H37*V37</f>
        <v>19200</v>
      </c>
      <c r="J37" s="54">
        <v>100</v>
      </c>
      <c r="K37" s="6">
        <f t="shared" ref="K37:K43" si="133">J37*W37</f>
        <v>200000</v>
      </c>
      <c r="L37" s="6">
        <f>E37+G37+I37+K37</f>
        <v>587200</v>
      </c>
      <c r="M37" s="6">
        <f>L37/C37</f>
        <v>2743.9252336448599</v>
      </c>
      <c r="N37" s="70" t="s">
        <v>44</v>
      </c>
      <c r="O37" s="54"/>
      <c r="P37" s="54"/>
      <c r="Q37" s="76" t="e">
        <f>L37/P37</f>
        <v>#DIV/0!</v>
      </c>
      <c r="R37" s="2"/>
      <c r="T37" s="107">
        <v>3300</v>
      </c>
      <c r="U37" s="107">
        <v>3800</v>
      </c>
      <c r="V37" s="107">
        <v>4800</v>
      </c>
      <c r="W37" s="107">
        <v>2000</v>
      </c>
      <c r="X37" s="107"/>
      <c r="Y37" s="75" t="s">
        <v>5</v>
      </c>
      <c r="Z37" s="48">
        <f t="shared" ref="Z37:Z43" si="134">B37</f>
        <v>22</v>
      </c>
      <c r="AA37" s="57">
        <f t="shared" ref="AA37:AA43" si="135">AB37+AD37+AF37+AH37</f>
        <v>214</v>
      </c>
      <c r="AB37" s="7">
        <f t="shared" ref="AB37:AB43" si="136">D37</f>
        <v>100</v>
      </c>
      <c r="AC37" s="7">
        <f t="shared" ref="AC37:AC43" si="137">AB37*AR37</f>
        <v>170000</v>
      </c>
      <c r="AD37" s="7">
        <f>F37</f>
        <v>10</v>
      </c>
      <c r="AE37" s="7">
        <f t="shared" ref="AE37:AE43" si="138">AD37*AS37</f>
        <v>22000</v>
      </c>
      <c r="AF37" s="7">
        <f>H37</f>
        <v>4</v>
      </c>
      <c r="AG37" s="7">
        <f t="shared" ref="AG37:AG43" si="139">AF37*AT37</f>
        <v>8800</v>
      </c>
      <c r="AH37" s="7">
        <f t="shared" ref="AH37:AH42" si="140">J37</f>
        <v>100</v>
      </c>
      <c r="AI37" s="7">
        <f t="shared" ref="AI37:AI43" si="141">AH37*AU37</f>
        <v>140000</v>
      </c>
      <c r="AJ37" s="7">
        <f>AC37+AE37+AG37+AI37</f>
        <v>340800</v>
      </c>
      <c r="AK37" s="6">
        <f>AJ37/AA37</f>
        <v>1592.5233644859813</v>
      </c>
      <c r="AL37" s="70" t="str">
        <f>N37</f>
        <v>S</v>
      </c>
      <c r="AM37" s="7">
        <f>O37</f>
        <v>0</v>
      </c>
      <c r="AN37" s="6">
        <f>P37</f>
        <v>0</v>
      </c>
      <c r="AO37" s="76" t="e">
        <f>(AJ37+BH37)/AN37</f>
        <v>#DIV/0!</v>
      </c>
      <c r="AP37" s="2"/>
      <c r="AR37" s="107">
        <v>1700</v>
      </c>
      <c r="AS37" s="107">
        <v>2200</v>
      </c>
      <c r="AT37" s="107">
        <v>2200</v>
      </c>
      <c r="AU37" s="107">
        <v>1400</v>
      </c>
      <c r="AV37" s="107"/>
      <c r="AW37" s="75" t="s">
        <v>5</v>
      </c>
      <c r="AX37" s="48">
        <f>B37</f>
        <v>22</v>
      </c>
      <c r="AY37" s="57">
        <f>C37</f>
        <v>214</v>
      </c>
      <c r="AZ37" s="54"/>
      <c r="BA37" s="7">
        <f t="shared" ref="BA37:BA43" si="142">AZ37*BR37</f>
        <v>0</v>
      </c>
      <c r="BB37" s="54"/>
      <c r="BC37" s="7">
        <f t="shared" ref="BC37:BC43" si="143">BB37*BS37</f>
        <v>0</v>
      </c>
      <c r="BD37" s="54"/>
      <c r="BE37" s="6">
        <f t="shared" ref="BE37:BE43" si="144">BD37*BT37</f>
        <v>0</v>
      </c>
      <c r="BF37" s="54"/>
      <c r="BG37" s="6">
        <f t="shared" ref="BG37:BG43" si="145">BF37*BU37</f>
        <v>0</v>
      </c>
      <c r="BH37" s="6">
        <f>L37</f>
        <v>587200</v>
      </c>
      <c r="BI37" s="6">
        <f>M37</f>
        <v>2743.9252336448599</v>
      </c>
      <c r="BJ37" s="6">
        <f>AJ37</f>
        <v>340800</v>
      </c>
      <c r="BK37" s="7">
        <f>AK37</f>
        <v>1592.5233644859813</v>
      </c>
      <c r="BL37" s="101">
        <f>BH37+BJ37</f>
        <v>928000</v>
      </c>
      <c r="BM37" s="90">
        <f>BI37+BK37</f>
        <v>4336.4485981308408</v>
      </c>
      <c r="BN37" s="90"/>
      <c r="BO37" s="76" t="e">
        <f>Q37+AO37</f>
        <v>#DIV/0!</v>
      </c>
      <c r="BP37" s="2"/>
      <c r="BR37" s="55"/>
      <c r="BS37" s="55"/>
      <c r="BT37" s="55"/>
      <c r="BU37" s="55"/>
      <c r="BV37" s="177" t="s">
        <v>5</v>
      </c>
      <c r="BW37" s="190">
        <f>AX37</f>
        <v>22</v>
      </c>
      <c r="BX37" s="119">
        <v>276</v>
      </c>
      <c r="BY37" s="178">
        <v>867690</v>
      </c>
      <c r="BZ37" s="178">
        <f t="shared" ref="BZ37:BZ44" si="146">BY37/BX37</f>
        <v>3143.804347826087</v>
      </c>
      <c r="CA37" s="178">
        <v>470650</v>
      </c>
      <c r="CB37" s="179">
        <f t="shared" ref="CB37:CB44" si="147">CA37/BX37</f>
        <v>1705.2536231884058</v>
      </c>
      <c r="CC37" s="179">
        <v>17820</v>
      </c>
      <c r="CD37" s="179"/>
      <c r="CE37" s="180">
        <f t="shared" ref="CE37:CE44" si="148">BY37+CA37+CC37</f>
        <v>1356160</v>
      </c>
      <c r="CF37" s="181">
        <f t="shared" ref="CF37:CF44" si="149">CE37/BX37</f>
        <v>4913.623188405797</v>
      </c>
      <c r="CG37" s="291">
        <v>122</v>
      </c>
      <c r="CH37" s="291">
        <v>31.5</v>
      </c>
      <c r="CI37" s="291">
        <v>0</v>
      </c>
      <c r="CJ37" s="291">
        <f>SUM(CG37:CI37)</f>
        <v>153.5</v>
      </c>
      <c r="CK37" s="182">
        <f>CE37/CJ37</f>
        <v>8834.9185667752445</v>
      </c>
      <c r="CM37" s="326">
        <v>19.600000000000001</v>
      </c>
      <c r="CN37" s="326">
        <v>23.3</v>
      </c>
      <c r="CO37" s="602">
        <v>2</v>
      </c>
      <c r="CP37" s="602">
        <v>2</v>
      </c>
      <c r="CQ37" s="602">
        <v>2</v>
      </c>
      <c r="CR37" s="356">
        <f>SUM(CO37:CQ37)/3</f>
        <v>2</v>
      </c>
      <c r="CT37" s="355" t="s">
        <v>180</v>
      </c>
      <c r="CU37" s="3"/>
      <c r="CV37" s="354">
        <v>5</v>
      </c>
      <c r="DA37" s="326">
        <v>19.3</v>
      </c>
      <c r="DB37" s="326">
        <v>22.4</v>
      </c>
      <c r="DC37" s="556">
        <v>1</v>
      </c>
      <c r="DD37" s="556">
        <v>0</v>
      </c>
      <c r="DE37" s="556">
        <v>1</v>
      </c>
      <c r="DF37" s="356">
        <f>SUM(DC37:DE37)/3</f>
        <v>0.66666666666666663</v>
      </c>
      <c r="DH37" s="355" t="s">
        <v>180</v>
      </c>
      <c r="DI37" s="3"/>
      <c r="DJ37" s="354">
        <v>5</v>
      </c>
    </row>
    <row r="38" spans="1:117" ht="23.5" customHeight="1">
      <c r="A38" s="77" t="s">
        <v>6</v>
      </c>
      <c r="B38" s="68">
        <v>23</v>
      </c>
      <c r="C38" s="57">
        <f t="shared" si="129"/>
        <v>176</v>
      </c>
      <c r="D38" s="54">
        <v>90</v>
      </c>
      <c r="E38" s="7">
        <f t="shared" si="130"/>
        <v>297000</v>
      </c>
      <c r="F38" s="54">
        <v>6</v>
      </c>
      <c r="G38" s="7">
        <f t="shared" si="131"/>
        <v>22800</v>
      </c>
      <c r="H38" s="54">
        <v>0</v>
      </c>
      <c r="I38" s="6">
        <f t="shared" si="132"/>
        <v>0</v>
      </c>
      <c r="J38" s="54">
        <v>80</v>
      </c>
      <c r="K38" s="6">
        <f t="shared" si="133"/>
        <v>160000</v>
      </c>
      <c r="L38" s="6">
        <f t="shared" ref="L38:L43" si="150">E38+G38+I38+K38</f>
        <v>479800</v>
      </c>
      <c r="M38" s="6">
        <f t="shared" ref="M38:M43" si="151">L38/C38</f>
        <v>2726.1363636363635</v>
      </c>
      <c r="N38" s="70" t="s">
        <v>85</v>
      </c>
      <c r="O38" s="54"/>
      <c r="P38" s="54"/>
      <c r="Q38" s="76" t="e">
        <f t="shared" ref="Q38:Q44" si="152">L38/P38</f>
        <v>#DIV/0!</v>
      </c>
      <c r="R38" s="2"/>
      <c r="T38" s="107">
        <v>3300</v>
      </c>
      <c r="U38" s="107">
        <v>3800</v>
      </c>
      <c r="V38" s="107">
        <v>4800</v>
      </c>
      <c r="W38" s="107">
        <v>2000</v>
      </c>
      <c r="X38" s="107"/>
      <c r="Y38" s="77" t="s">
        <v>6</v>
      </c>
      <c r="Z38" s="48">
        <f t="shared" si="134"/>
        <v>23</v>
      </c>
      <c r="AA38" s="57">
        <f t="shared" si="135"/>
        <v>176</v>
      </c>
      <c r="AB38" s="7">
        <f t="shared" si="136"/>
        <v>90</v>
      </c>
      <c r="AC38" s="7">
        <f t="shared" si="137"/>
        <v>153000</v>
      </c>
      <c r="AD38" s="7">
        <f t="shared" ref="AD38:AD43" si="153">F38</f>
        <v>6</v>
      </c>
      <c r="AE38" s="7">
        <f t="shared" si="138"/>
        <v>13200</v>
      </c>
      <c r="AF38" s="7">
        <f t="shared" ref="AF38:AF43" si="154">H38</f>
        <v>0</v>
      </c>
      <c r="AG38" s="7">
        <f t="shared" si="139"/>
        <v>0</v>
      </c>
      <c r="AH38" s="7">
        <f t="shared" si="140"/>
        <v>80</v>
      </c>
      <c r="AI38" s="7">
        <f t="shared" si="141"/>
        <v>112000</v>
      </c>
      <c r="AJ38" s="7">
        <f t="shared" ref="AJ38:AJ43" si="155">AC38+AE38+AG38+AI38</f>
        <v>278200</v>
      </c>
      <c r="AK38" s="6">
        <f t="shared" ref="AK38:AK43" si="156">AJ38/AA38</f>
        <v>1580.6818181818182</v>
      </c>
      <c r="AL38" s="70" t="str">
        <f t="shared" ref="AL38:AN43" si="157">N38</f>
        <v>OFF2</v>
      </c>
      <c r="AM38" s="7">
        <f t="shared" si="157"/>
        <v>0</v>
      </c>
      <c r="AN38" s="6">
        <f t="shared" si="157"/>
        <v>0</v>
      </c>
      <c r="AO38" s="76" t="e">
        <f t="shared" ref="AO38:AO43" si="158">(AJ38+BH38)/AN38</f>
        <v>#DIV/0!</v>
      </c>
      <c r="AP38" s="2"/>
      <c r="AR38" s="107">
        <v>1700</v>
      </c>
      <c r="AS38" s="107">
        <v>2200</v>
      </c>
      <c r="AT38" s="107">
        <v>2200</v>
      </c>
      <c r="AU38" s="107">
        <v>1400</v>
      </c>
      <c r="AV38" s="107"/>
      <c r="AW38" s="77" t="s">
        <v>6</v>
      </c>
      <c r="AX38" s="48">
        <f t="shared" ref="AX38:AY44" si="159">B38</f>
        <v>23</v>
      </c>
      <c r="AY38" s="57">
        <f t="shared" si="159"/>
        <v>176</v>
      </c>
      <c r="AZ38" s="54">
        <v>22</v>
      </c>
      <c r="BA38" s="7">
        <f t="shared" si="142"/>
        <v>0</v>
      </c>
      <c r="BB38" s="54">
        <v>10</v>
      </c>
      <c r="BC38" s="7">
        <f t="shared" si="143"/>
        <v>0</v>
      </c>
      <c r="BD38" s="54">
        <v>6</v>
      </c>
      <c r="BE38" s="6">
        <f t="shared" si="144"/>
        <v>0</v>
      </c>
      <c r="BF38" s="54"/>
      <c r="BG38" s="6">
        <f t="shared" si="145"/>
        <v>0</v>
      </c>
      <c r="BH38" s="6">
        <f t="shared" ref="BH38:BI44" si="160">L38</f>
        <v>479800</v>
      </c>
      <c r="BI38" s="6">
        <f t="shared" si="160"/>
        <v>2726.1363636363635</v>
      </c>
      <c r="BJ38" s="6">
        <f t="shared" ref="BJ38:BK44" si="161">AJ38</f>
        <v>278200</v>
      </c>
      <c r="BK38" s="7">
        <f t="shared" si="161"/>
        <v>1580.6818181818182</v>
      </c>
      <c r="BL38" s="101">
        <f t="shared" ref="BL38:BM43" si="162">BH38+BJ38</f>
        <v>758000</v>
      </c>
      <c r="BM38" s="90">
        <f t="shared" si="162"/>
        <v>4306.818181818182</v>
      </c>
      <c r="BN38" s="90"/>
      <c r="BO38" s="76" t="e">
        <f t="shared" ref="BO38:BO44" si="163">Q38+AO38</f>
        <v>#DIV/0!</v>
      </c>
      <c r="BP38" s="2"/>
      <c r="BR38" s="55"/>
      <c r="BS38" s="55"/>
      <c r="BT38" s="55"/>
      <c r="BU38" s="55"/>
      <c r="BV38" s="173" t="s">
        <v>6</v>
      </c>
      <c r="BW38" s="190">
        <f t="shared" ref="BW38:BW43" si="164">AX38</f>
        <v>23</v>
      </c>
      <c r="BX38" s="119">
        <v>285</v>
      </c>
      <c r="BY38" s="178">
        <v>813350</v>
      </c>
      <c r="BZ38" s="178">
        <f t="shared" si="146"/>
        <v>2853.8596491228072</v>
      </c>
      <c r="CA38" s="178">
        <v>462750</v>
      </c>
      <c r="CB38" s="179">
        <f t="shared" si="147"/>
        <v>1623.6842105263158</v>
      </c>
      <c r="CC38" s="179">
        <v>9020</v>
      </c>
      <c r="CD38" s="179"/>
      <c r="CE38" s="180">
        <f t="shared" si="148"/>
        <v>1285120</v>
      </c>
      <c r="CF38" s="181">
        <f t="shared" si="149"/>
        <v>4509.1929824561403</v>
      </c>
      <c r="CG38" s="291">
        <v>95</v>
      </c>
      <c r="CH38" s="291">
        <v>31.5</v>
      </c>
      <c r="CI38" s="291">
        <v>26.5</v>
      </c>
      <c r="CJ38" s="291">
        <f t="shared" ref="CJ38:CJ43" si="165">SUM(CG38:CI38)</f>
        <v>153</v>
      </c>
      <c r="CK38" s="182">
        <f t="shared" ref="CK38:CK43" si="166">CE38/CJ38</f>
        <v>8399.4771241830058</v>
      </c>
      <c r="CM38" s="326">
        <v>18.399999999999999</v>
      </c>
      <c r="CN38" s="326">
        <v>28.2</v>
      </c>
      <c r="CO38" s="578">
        <v>5</v>
      </c>
      <c r="CP38" s="579">
        <v>3</v>
      </c>
      <c r="CQ38" s="578">
        <v>5</v>
      </c>
      <c r="CR38" s="356">
        <f t="shared" ref="CR38:CR43" si="167">SUM(CO38:CQ38)/3</f>
        <v>4.333333333333333</v>
      </c>
      <c r="CT38" s="42" t="s">
        <v>181</v>
      </c>
      <c r="CV38" s="1">
        <v>4</v>
      </c>
      <c r="DA38" s="326">
        <v>17</v>
      </c>
      <c r="DB38" s="326">
        <v>27.5</v>
      </c>
      <c r="DC38" s="602">
        <v>2</v>
      </c>
      <c r="DD38" s="578">
        <v>5</v>
      </c>
      <c r="DE38" s="579">
        <v>4</v>
      </c>
      <c r="DF38" s="356">
        <f t="shared" ref="DF38:DF43" si="168">SUM(DC38:DE38)/3</f>
        <v>3.6666666666666665</v>
      </c>
      <c r="DH38" s="42" t="s">
        <v>181</v>
      </c>
      <c r="DJ38" s="1">
        <v>4</v>
      </c>
    </row>
    <row r="39" spans="1:117" ht="23.5" customHeight="1">
      <c r="A39" s="77" t="s">
        <v>7</v>
      </c>
      <c r="B39" s="68">
        <v>24</v>
      </c>
      <c r="C39" s="57">
        <f t="shared" si="129"/>
        <v>156</v>
      </c>
      <c r="D39" s="54">
        <v>80</v>
      </c>
      <c r="E39" s="7">
        <f t="shared" si="130"/>
        <v>264000</v>
      </c>
      <c r="F39" s="54">
        <v>6</v>
      </c>
      <c r="G39" s="7">
        <f t="shared" si="131"/>
        <v>22800</v>
      </c>
      <c r="H39" s="54">
        <v>0</v>
      </c>
      <c r="I39" s="6">
        <f t="shared" si="132"/>
        <v>0</v>
      </c>
      <c r="J39" s="54">
        <v>70</v>
      </c>
      <c r="K39" s="6">
        <f t="shared" si="133"/>
        <v>140000</v>
      </c>
      <c r="L39" s="6">
        <f t="shared" si="150"/>
        <v>426800</v>
      </c>
      <c r="M39" s="6">
        <f t="shared" si="151"/>
        <v>2735.897435897436</v>
      </c>
      <c r="N39" s="70" t="s">
        <v>85</v>
      </c>
      <c r="O39" s="54"/>
      <c r="P39" s="54"/>
      <c r="Q39" s="76" t="e">
        <f t="shared" si="152"/>
        <v>#DIV/0!</v>
      </c>
      <c r="R39" s="2"/>
      <c r="T39" s="107">
        <v>3300</v>
      </c>
      <c r="U39" s="107">
        <v>3800</v>
      </c>
      <c r="V39" s="107">
        <v>4800</v>
      </c>
      <c r="W39" s="107">
        <v>2000</v>
      </c>
      <c r="X39" s="107"/>
      <c r="Y39" s="77" t="s">
        <v>7</v>
      </c>
      <c r="Z39" s="48">
        <f t="shared" si="134"/>
        <v>24</v>
      </c>
      <c r="AA39" s="57">
        <f t="shared" si="135"/>
        <v>156</v>
      </c>
      <c r="AB39" s="7">
        <f t="shared" si="136"/>
        <v>80</v>
      </c>
      <c r="AC39" s="7">
        <f t="shared" si="137"/>
        <v>136000</v>
      </c>
      <c r="AD39" s="7">
        <f t="shared" si="153"/>
        <v>6</v>
      </c>
      <c r="AE39" s="7">
        <f t="shared" si="138"/>
        <v>13200</v>
      </c>
      <c r="AF39" s="7">
        <f t="shared" si="154"/>
        <v>0</v>
      </c>
      <c r="AG39" s="7">
        <f t="shared" si="139"/>
        <v>0</v>
      </c>
      <c r="AH39" s="7">
        <f t="shared" si="140"/>
        <v>70</v>
      </c>
      <c r="AI39" s="7">
        <f t="shared" si="141"/>
        <v>98000</v>
      </c>
      <c r="AJ39" s="7">
        <f t="shared" si="155"/>
        <v>247200</v>
      </c>
      <c r="AK39" s="6">
        <f t="shared" si="156"/>
        <v>1584.6153846153845</v>
      </c>
      <c r="AL39" s="70" t="str">
        <f t="shared" si="157"/>
        <v>OFF2</v>
      </c>
      <c r="AM39" s="7">
        <f t="shared" si="157"/>
        <v>0</v>
      </c>
      <c r="AN39" s="6">
        <f t="shared" si="157"/>
        <v>0</v>
      </c>
      <c r="AO39" s="76" t="e">
        <f t="shared" si="158"/>
        <v>#DIV/0!</v>
      </c>
      <c r="AP39" s="2"/>
      <c r="AR39" s="107">
        <v>1700</v>
      </c>
      <c r="AS39" s="107">
        <v>2200</v>
      </c>
      <c r="AT39" s="107">
        <v>2200</v>
      </c>
      <c r="AU39" s="107">
        <v>1400</v>
      </c>
      <c r="AV39" s="107"/>
      <c r="AW39" s="77" t="s">
        <v>7</v>
      </c>
      <c r="AX39" s="48">
        <f t="shared" si="159"/>
        <v>24</v>
      </c>
      <c r="AY39" s="57">
        <f t="shared" si="159"/>
        <v>156</v>
      </c>
      <c r="AZ39" s="54">
        <v>22</v>
      </c>
      <c r="BA39" s="7">
        <f t="shared" si="142"/>
        <v>0</v>
      </c>
      <c r="BB39" s="54">
        <v>10</v>
      </c>
      <c r="BC39" s="7">
        <f t="shared" si="143"/>
        <v>0</v>
      </c>
      <c r="BD39" s="54">
        <v>6</v>
      </c>
      <c r="BE39" s="6">
        <f t="shared" si="144"/>
        <v>0</v>
      </c>
      <c r="BF39" s="54"/>
      <c r="BG39" s="6">
        <f t="shared" si="145"/>
        <v>0</v>
      </c>
      <c r="BH39" s="6">
        <f t="shared" si="160"/>
        <v>426800</v>
      </c>
      <c r="BI39" s="6">
        <f t="shared" si="160"/>
        <v>2735.897435897436</v>
      </c>
      <c r="BJ39" s="6">
        <f t="shared" si="161"/>
        <v>247200</v>
      </c>
      <c r="BK39" s="7">
        <f t="shared" si="161"/>
        <v>1584.6153846153845</v>
      </c>
      <c r="BL39" s="101">
        <f t="shared" si="162"/>
        <v>674000</v>
      </c>
      <c r="BM39" s="90">
        <f t="shared" si="162"/>
        <v>4320.5128205128203</v>
      </c>
      <c r="BN39" s="90"/>
      <c r="BO39" s="76" t="e">
        <f t="shared" si="163"/>
        <v>#DIV/0!</v>
      </c>
      <c r="BP39" s="2"/>
      <c r="BR39" s="55"/>
      <c r="BS39" s="55"/>
      <c r="BT39" s="55"/>
      <c r="BU39" s="55"/>
      <c r="BV39" s="173" t="s">
        <v>7</v>
      </c>
      <c r="BW39" s="190">
        <f t="shared" si="164"/>
        <v>24</v>
      </c>
      <c r="BX39" s="119">
        <v>346</v>
      </c>
      <c r="BY39" s="178">
        <v>976250</v>
      </c>
      <c r="BZ39" s="178">
        <f t="shared" si="146"/>
        <v>2821.5317919075146</v>
      </c>
      <c r="CA39" s="178">
        <v>576800</v>
      </c>
      <c r="CB39" s="179">
        <f t="shared" si="147"/>
        <v>1667.0520231213873</v>
      </c>
      <c r="CC39" s="179"/>
      <c r="CD39" s="179"/>
      <c r="CE39" s="180">
        <f t="shared" si="148"/>
        <v>1553050</v>
      </c>
      <c r="CF39" s="181">
        <f t="shared" si="149"/>
        <v>4488.5838150289019</v>
      </c>
      <c r="CG39" s="291">
        <v>95</v>
      </c>
      <c r="CH39" s="291">
        <v>31.5</v>
      </c>
      <c r="CI39" s="291">
        <v>24.5</v>
      </c>
      <c r="CJ39" s="291">
        <f t="shared" si="165"/>
        <v>151</v>
      </c>
      <c r="CK39" s="182">
        <f t="shared" si="166"/>
        <v>10285.099337748345</v>
      </c>
      <c r="CM39" s="326">
        <v>18.600000000000001</v>
      </c>
      <c r="CN39" s="326">
        <v>30.2</v>
      </c>
      <c r="CO39" s="578">
        <v>5</v>
      </c>
      <c r="CP39" s="578">
        <v>5</v>
      </c>
      <c r="CQ39" s="578">
        <v>5</v>
      </c>
      <c r="CR39" s="356">
        <f t="shared" si="167"/>
        <v>5</v>
      </c>
      <c r="CT39" s="42" t="s">
        <v>440</v>
      </c>
      <c r="CV39" s="1">
        <v>3</v>
      </c>
      <c r="DA39" s="326">
        <v>20.2</v>
      </c>
      <c r="DB39" s="326">
        <v>25</v>
      </c>
      <c r="DC39" s="602">
        <v>2</v>
      </c>
      <c r="DD39" s="556">
        <v>1</v>
      </c>
      <c r="DE39" s="556">
        <v>1</v>
      </c>
      <c r="DF39" s="356">
        <f t="shared" si="168"/>
        <v>1.3333333333333333</v>
      </c>
      <c r="DH39" s="42" t="s">
        <v>440</v>
      </c>
      <c r="DJ39" s="1">
        <v>3</v>
      </c>
    </row>
    <row r="40" spans="1:117" ht="23.5" customHeight="1">
      <c r="A40" s="77" t="s">
        <v>8</v>
      </c>
      <c r="B40" s="68">
        <v>25</v>
      </c>
      <c r="C40" s="57">
        <f t="shared" si="129"/>
        <v>156</v>
      </c>
      <c r="D40" s="54">
        <v>80</v>
      </c>
      <c r="E40" s="7">
        <f t="shared" si="130"/>
        <v>264000</v>
      </c>
      <c r="F40" s="54">
        <v>6</v>
      </c>
      <c r="G40" s="7">
        <f t="shared" si="131"/>
        <v>22800</v>
      </c>
      <c r="H40" s="54">
        <v>0</v>
      </c>
      <c r="I40" s="6">
        <f t="shared" si="132"/>
        <v>0</v>
      </c>
      <c r="J40" s="54">
        <v>70</v>
      </c>
      <c r="K40" s="6">
        <f t="shared" si="133"/>
        <v>140000</v>
      </c>
      <c r="L40" s="6">
        <f t="shared" si="150"/>
        <v>426800</v>
      </c>
      <c r="M40" s="6">
        <f t="shared" si="151"/>
        <v>2735.897435897436</v>
      </c>
      <c r="N40" s="70" t="s">
        <v>84</v>
      </c>
      <c r="O40" s="54"/>
      <c r="P40" s="54"/>
      <c r="Q40" s="76" t="e">
        <f t="shared" si="152"/>
        <v>#DIV/0!</v>
      </c>
      <c r="R40" s="2"/>
      <c r="T40" s="107">
        <v>3300</v>
      </c>
      <c r="U40" s="107">
        <v>3800</v>
      </c>
      <c r="V40" s="107">
        <v>4800</v>
      </c>
      <c r="W40" s="107">
        <v>2000</v>
      </c>
      <c r="X40" s="107"/>
      <c r="Y40" s="77" t="s">
        <v>8</v>
      </c>
      <c r="Z40" s="48">
        <f t="shared" si="134"/>
        <v>25</v>
      </c>
      <c r="AA40" s="57">
        <f t="shared" si="135"/>
        <v>156</v>
      </c>
      <c r="AB40" s="7">
        <f t="shared" si="136"/>
        <v>80</v>
      </c>
      <c r="AC40" s="7">
        <f t="shared" si="137"/>
        <v>136000</v>
      </c>
      <c r="AD40" s="7">
        <f t="shared" si="153"/>
        <v>6</v>
      </c>
      <c r="AE40" s="7">
        <f t="shared" si="138"/>
        <v>13200</v>
      </c>
      <c r="AF40" s="7">
        <f t="shared" si="154"/>
        <v>0</v>
      </c>
      <c r="AG40" s="7">
        <f t="shared" si="139"/>
        <v>0</v>
      </c>
      <c r="AH40" s="7">
        <f t="shared" si="140"/>
        <v>70</v>
      </c>
      <c r="AI40" s="7">
        <f t="shared" si="141"/>
        <v>98000</v>
      </c>
      <c r="AJ40" s="7">
        <f t="shared" si="155"/>
        <v>247200</v>
      </c>
      <c r="AK40" s="6">
        <f t="shared" si="156"/>
        <v>1584.6153846153845</v>
      </c>
      <c r="AL40" s="70" t="str">
        <f t="shared" si="157"/>
        <v>OFF2</v>
      </c>
      <c r="AM40" s="7">
        <f t="shared" si="157"/>
        <v>0</v>
      </c>
      <c r="AN40" s="6">
        <f t="shared" si="157"/>
        <v>0</v>
      </c>
      <c r="AO40" s="76" t="e">
        <f t="shared" si="158"/>
        <v>#DIV/0!</v>
      </c>
      <c r="AP40" s="2"/>
      <c r="AR40" s="107">
        <v>1700</v>
      </c>
      <c r="AS40" s="107">
        <v>2200</v>
      </c>
      <c r="AT40" s="107">
        <v>2200</v>
      </c>
      <c r="AU40" s="107">
        <v>1400</v>
      </c>
      <c r="AV40" s="107"/>
      <c r="AW40" s="77" t="s">
        <v>8</v>
      </c>
      <c r="AX40" s="48">
        <f t="shared" si="159"/>
        <v>25</v>
      </c>
      <c r="AY40" s="57">
        <f t="shared" si="159"/>
        <v>156</v>
      </c>
      <c r="AZ40" s="54">
        <v>10</v>
      </c>
      <c r="BA40" s="7">
        <f t="shared" si="142"/>
        <v>0</v>
      </c>
      <c r="BB40" s="54">
        <v>24</v>
      </c>
      <c r="BC40" s="7">
        <f t="shared" si="143"/>
        <v>0</v>
      </c>
      <c r="BD40" s="54">
        <v>12</v>
      </c>
      <c r="BE40" s="6">
        <f t="shared" si="144"/>
        <v>0</v>
      </c>
      <c r="BF40" s="54"/>
      <c r="BG40" s="6">
        <f t="shared" si="145"/>
        <v>0</v>
      </c>
      <c r="BH40" s="6">
        <f t="shared" si="160"/>
        <v>426800</v>
      </c>
      <c r="BI40" s="6">
        <f t="shared" si="160"/>
        <v>2735.897435897436</v>
      </c>
      <c r="BJ40" s="6">
        <f t="shared" si="161"/>
        <v>247200</v>
      </c>
      <c r="BK40" s="7">
        <f t="shared" si="161"/>
        <v>1584.6153846153845</v>
      </c>
      <c r="BL40" s="101">
        <f t="shared" si="162"/>
        <v>674000</v>
      </c>
      <c r="BM40" s="90">
        <f t="shared" si="162"/>
        <v>4320.5128205128203</v>
      </c>
      <c r="BN40" s="90"/>
      <c r="BO40" s="76" t="e">
        <f t="shared" si="163"/>
        <v>#DIV/0!</v>
      </c>
      <c r="BP40" s="2"/>
      <c r="BR40" s="55"/>
      <c r="BS40" s="55"/>
      <c r="BT40" s="55"/>
      <c r="BU40" s="55"/>
      <c r="BV40" s="173" t="s">
        <v>8</v>
      </c>
      <c r="BW40" s="190">
        <f t="shared" si="164"/>
        <v>25</v>
      </c>
      <c r="BX40" s="119">
        <v>412</v>
      </c>
      <c r="BY40" s="178">
        <v>1275800</v>
      </c>
      <c r="BZ40" s="178">
        <f t="shared" si="146"/>
        <v>3096.6019417475727</v>
      </c>
      <c r="CA40" s="178">
        <v>719350</v>
      </c>
      <c r="CB40" s="179">
        <f t="shared" si="147"/>
        <v>1745.995145631068</v>
      </c>
      <c r="CC40" s="179">
        <v>25630</v>
      </c>
      <c r="CD40" s="179"/>
      <c r="CE40" s="180">
        <f t="shared" si="148"/>
        <v>2020780</v>
      </c>
      <c r="CF40" s="181">
        <f t="shared" si="149"/>
        <v>4904.8058252427181</v>
      </c>
      <c r="CG40" s="291">
        <v>95</v>
      </c>
      <c r="CH40" s="291">
        <v>37.5</v>
      </c>
      <c r="CI40" s="291">
        <v>53.5</v>
      </c>
      <c r="CJ40" s="291">
        <f t="shared" si="165"/>
        <v>186</v>
      </c>
      <c r="CK40" s="182">
        <f t="shared" si="166"/>
        <v>10864.408602150537</v>
      </c>
      <c r="CM40" s="326">
        <v>20.100000000000001</v>
      </c>
      <c r="CN40" s="326">
        <v>33.1</v>
      </c>
      <c r="CO40" s="578">
        <v>5</v>
      </c>
      <c r="CP40" s="578">
        <v>5</v>
      </c>
      <c r="CQ40" s="579">
        <v>3</v>
      </c>
      <c r="CR40" s="356">
        <f t="shared" si="167"/>
        <v>4.333333333333333</v>
      </c>
      <c r="CT40" s="42" t="s">
        <v>177</v>
      </c>
      <c r="CV40" s="1">
        <v>2</v>
      </c>
      <c r="DA40" s="326">
        <v>15</v>
      </c>
      <c r="DB40" s="326">
        <v>23.8</v>
      </c>
      <c r="DC40" s="579">
        <v>4</v>
      </c>
      <c r="DD40" s="579">
        <v>4</v>
      </c>
      <c r="DE40" s="579">
        <v>4</v>
      </c>
      <c r="DF40" s="356">
        <f t="shared" si="168"/>
        <v>4</v>
      </c>
      <c r="DH40" s="42" t="s">
        <v>177</v>
      </c>
      <c r="DJ40" s="1">
        <v>2</v>
      </c>
    </row>
    <row r="41" spans="1:117" ht="23.5" customHeight="1">
      <c r="A41" s="77" t="s">
        <v>9</v>
      </c>
      <c r="B41" s="68">
        <v>26</v>
      </c>
      <c r="C41" s="57">
        <f t="shared" si="129"/>
        <v>156</v>
      </c>
      <c r="D41" s="54">
        <v>80</v>
      </c>
      <c r="E41" s="7">
        <f t="shared" si="130"/>
        <v>264000</v>
      </c>
      <c r="F41" s="54">
        <v>6</v>
      </c>
      <c r="G41" s="7">
        <f t="shared" si="131"/>
        <v>22800</v>
      </c>
      <c r="H41" s="54">
        <v>0</v>
      </c>
      <c r="I41" s="6">
        <f t="shared" si="132"/>
        <v>0</v>
      </c>
      <c r="J41" s="54">
        <v>70</v>
      </c>
      <c r="K41" s="6">
        <f t="shared" si="133"/>
        <v>140000</v>
      </c>
      <c r="L41" s="6">
        <f t="shared" si="150"/>
        <v>426800</v>
      </c>
      <c r="M41" s="6">
        <f t="shared" si="151"/>
        <v>2735.897435897436</v>
      </c>
      <c r="N41" s="70" t="s">
        <v>84</v>
      </c>
      <c r="O41" s="54"/>
      <c r="P41" s="54"/>
      <c r="Q41" s="76" t="e">
        <f t="shared" si="152"/>
        <v>#DIV/0!</v>
      </c>
      <c r="R41" s="2"/>
      <c r="T41" s="107">
        <v>3300</v>
      </c>
      <c r="U41" s="107">
        <v>3800</v>
      </c>
      <c r="V41" s="107">
        <v>4800</v>
      </c>
      <c r="W41" s="107">
        <v>2000</v>
      </c>
      <c r="X41" s="107"/>
      <c r="Y41" s="77" t="s">
        <v>9</v>
      </c>
      <c r="Z41" s="48">
        <f t="shared" si="134"/>
        <v>26</v>
      </c>
      <c r="AA41" s="57">
        <f t="shared" si="135"/>
        <v>156</v>
      </c>
      <c r="AB41" s="7">
        <f t="shared" si="136"/>
        <v>80</v>
      </c>
      <c r="AC41" s="7">
        <f t="shared" si="137"/>
        <v>136000</v>
      </c>
      <c r="AD41" s="7">
        <f t="shared" si="153"/>
        <v>6</v>
      </c>
      <c r="AE41" s="7">
        <f t="shared" si="138"/>
        <v>13200</v>
      </c>
      <c r="AF41" s="7">
        <f t="shared" si="154"/>
        <v>0</v>
      </c>
      <c r="AG41" s="7">
        <f t="shared" si="139"/>
        <v>0</v>
      </c>
      <c r="AH41" s="7">
        <f t="shared" si="140"/>
        <v>70</v>
      </c>
      <c r="AI41" s="7">
        <f t="shared" si="141"/>
        <v>98000</v>
      </c>
      <c r="AJ41" s="7">
        <f t="shared" si="155"/>
        <v>247200</v>
      </c>
      <c r="AK41" s="6">
        <f t="shared" si="156"/>
        <v>1584.6153846153845</v>
      </c>
      <c r="AL41" s="70" t="str">
        <f t="shared" si="157"/>
        <v>OFF2</v>
      </c>
      <c r="AM41" s="7">
        <f t="shared" si="157"/>
        <v>0</v>
      </c>
      <c r="AN41" s="6">
        <f t="shared" si="157"/>
        <v>0</v>
      </c>
      <c r="AO41" s="76" t="e">
        <f t="shared" si="158"/>
        <v>#DIV/0!</v>
      </c>
      <c r="AP41" s="2"/>
      <c r="AR41" s="107">
        <v>1700</v>
      </c>
      <c r="AS41" s="107">
        <v>2200</v>
      </c>
      <c r="AT41" s="107">
        <v>2200</v>
      </c>
      <c r="AU41" s="107">
        <v>1400</v>
      </c>
      <c r="AV41" s="107"/>
      <c r="AW41" s="77" t="s">
        <v>9</v>
      </c>
      <c r="AX41" s="48">
        <f t="shared" si="159"/>
        <v>26</v>
      </c>
      <c r="AY41" s="57">
        <f t="shared" si="159"/>
        <v>156</v>
      </c>
      <c r="AZ41" s="54">
        <v>10</v>
      </c>
      <c r="BA41" s="7">
        <f t="shared" si="142"/>
        <v>0</v>
      </c>
      <c r="BB41" s="54">
        <v>24</v>
      </c>
      <c r="BC41" s="7">
        <f t="shared" si="143"/>
        <v>0</v>
      </c>
      <c r="BD41" s="54">
        <v>12</v>
      </c>
      <c r="BE41" s="6">
        <f t="shared" si="144"/>
        <v>0</v>
      </c>
      <c r="BF41" s="54"/>
      <c r="BG41" s="6">
        <f t="shared" si="145"/>
        <v>0</v>
      </c>
      <c r="BH41" s="6">
        <f t="shared" si="160"/>
        <v>426800</v>
      </c>
      <c r="BI41" s="6">
        <f t="shared" si="160"/>
        <v>2735.897435897436</v>
      </c>
      <c r="BJ41" s="6">
        <f t="shared" si="161"/>
        <v>247200</v>
      </c>
      <c r="BK41" s="7">
        <f t="shared" si="161"/>
        <v>1584.6153846153845</v>
      </c>
      <c r="BL41" s="101">
        <f t="shared" si="162"/>
        <v>674000</v>
      </c>
      <c r="BM41" s="90">
        <f t="shared" si="162"/>
        <v>4320.5128205128203</v>
      </c>
      <c r="BN41" s="90"/>
      <c r="BO41" s="76" t="e">
        <f t="shared" si="163"/>
        <v>#DIV/0!</v>
      </c>
      <c r="BP41" s="2"/>
      <c r="BR41" s="55"/>
      <c r="BS41" s="55"/>
      <c r="BT41" s="55"/>
      <c r="BU41" s="55"/>
      <c r="BV41" s="173" t="s">
        <v>9</v>
      </c>
      <c r="BW41" s="190">
        <f t="shared" si="164"/>
        <v>26</v>
      </c>
      <c r="BX41" s="119">
        <v>425</v>
      </c>
      <c r="BY41" s="178">
        <v>1182700</v>
      </c>
      <c r="BZ41" s="178">
        <f t="shared" si="146"/>
        <v>2782.8235294117649</v>
      </c>
      <c r="CA41" s="178">
        <v>642200</v>
      </c>
      <c r="CB41" s="179">
        <f t="shared" si="147"/>
        <v>1511.0588235294117</v>
      </c>
      <c r="CC41" s="179">
        <v>10780</v>
      </c>
      <c r="CD41" s="179"/>
      <c r="CE41" s="180">
        <f t="shared" si="148"/>
        <v>1835680</v>
      </c>
      <c r="CF41" s="181">
        <f t="shared" si="149"/>
        <v>4319.2470588235292</v>
      </c>
      <c r="CG41" s="291">
        <v>126</v>
      </c>
      <c r="CH41" s="291">
        <v>48</v>
      </c>
      <c r="CI41" s="291">
        <v>56.5</v>
      </c>
      <c r="CJ41" s="291">
        <f t="shared" si="165"/>
        <v>230.5</v>
      </c>
      <c r="CK41" s="182">
        <f t="shared" si="166"/>
        <v>7963.9045553145334</v>
      </c>
      <c r="CM41" s="326">
        <v>22.1</v>
      </c>
      <c r="CN41" s="326">
        <v>30.2</v>
      </c>
      <c r="CO41" s="578">
        <v>5</v>
      </c>
      <c r="CP41" s="579">
        <v>3</v>
      </c>
      <c r="CQ41" s="556">
        <v>1</v>
      </c>
      <c r="CR41" s="356">
        <f t="shared" si="167"/>
        <v>3</v>
      </c>
      <c r="CT41" s="42" t="s">
        <v>178</v>
      </c>
      <c r="CV41" s="1">
        <v>1</v>
      </c>
      <c r="DA41" s="326">
        <v>16</v>
      </c>
      <c r="DB41" s="326">
        <v>24.1</v>
      </c>
      <c r="DC41" s="602">
        <v>2</v>
      </c>
      <c r="DD41" s="579">
        <v>4</v>
      </c>
      <c r="DE41" s="579">
        <v>4</v>
      </c>
      <c r="DF41" s="356">
        <f t="shared" si="168"/>
        <v>3.3333333333333335</v>
      </c>
      <c r="DH41" s="42" t="s">
        <v>178</v>
      </c>
      <c r="DJ41" s="1">
        <v>1</v>
      </c>
    </row>
    <row r="42" spans="1:117" ht="23.5" customHeight="1">
      <c r="A42" s="77" t="s">
        <v>10</v>
      </c>
      <c r="B42" s="68">
        <v>27</v>
      </c>
      <c r="C42" s="57">
        <f t="shared" si="129"/>
        <v>156</v>
      </c>
      <c r="D42" s="54">
        <v>80</v>
      </c>
      <c r="E42" s="7">
        <f t="shared" si="130"/>
        <v>264000</v>
      </c>
      <c r="F42" s="54">
        <v>6</v>
      </c>
      <c r="G42" s="7">
        <f t="shared" si="131"/>
        <v>22800</v>
      </c>
      <c r="H42" s="54">
        <v>0</v>
      </c>
      <c r="I42" s="6">
        <f t="shared" si="132"/>
        <v>0</v>
      </c>
      <c r="J42" s="54">
        <v>70</v>
      </c>
      <c r="K42" s="6">
        <f t="shared" si="133"/>
        <v>140000</v>
      </c>
      <c r="L42" s="6">
        <f t="shared" si="150"/>
        <v>426800</v>
      </c>
      <c r="M42" s="6">
        <f t="shared" si="151"/>
        <v>2735.897435897436</v>
      </c>
      <c r="N42" s="70" t="s">
        <v>83</v>
      </c>
      <c r="O42" s="54"/>
      <c r="P42" s="54"/>
      <c r="Q42" s="76" t="e">
        <f t="shared" si="152"/>
        <v>#DIV/0!</v>
      </c>
      <c r="R42" s="2"/>
      <c r="T42" s="107">
        <v>3300</v>
      </c>
      <c r="U42" s="107">
        <v>3800</v>
      </c>
      <c r="V42" s="107">
        <v>4800</v>
      </c>
      <c r="W42" s="107">
        <v>2000</v>
      </c>
      <c r="X42" s="107"/>
      <c r="Y42" s="77" t="s">
        <v>10</v>
      </c>
      <c r="Z42" s="48">
        <f t="shared" si="134"/>
        <v>27</v>
      </c>
      <c r="AA42" s="57">
        <f t="shared" si="135"/>
        <v>156</v>
      </c>
      <c r="AB42" s="7">
        <f t="shared" si="136"/>
        <v>80</v>
      </c>
      <c r="AC42" s="7">
        <f t="shared" si="137"/>
        <v>136000</v>
      </c>
      <c r="AD42" s="7">
        <f t="shared" si="153"/>
        <v>6</v>
      </c>
      <c r="AE42" s="7">
        <f t="shared" si="138"/>
        <v>13200</v>
      </c>
      <c r="AF42" s="7">
        <f t="shared" si="154"/>
        <v>0</v>
      </c>
      <c r="AG42" s="7">
        <f t="shared" si="139"/>
        <v>0</v>
      </c>
      <c r="AH42" s="7">
        <f t="shared" si="140"/>
        <v>70</v>
      </c>
      <c r="AI42" s="7">
        <f t="shared" si="141"/>
        <v>98000</v>
      </c>
      <c r="AJ42" s="7">
        <f t="shared" si="155"/>
        <v>247200</v>
      </c>
      <c r="AK42" s="6">
        <f t="shared" si="156"/>
        <v>1584.6153846153845</v>
      </c>
      <c r="AL42" s="70" t="str">
        <f t="shared" si="157"/>
        <v>OFF1</v>
      </c>
      <c r="AM42" s="7">
        <f t="shared" si="157"/>
        <v>0</v>
      </c>
      <c r="AN42" s="6">
        <f t="shared" si="157"/>
        <v>0</v>
      </c>
      <c r="AO42" s="76" t="e">
        <f t="shared" si="158"/>
        <v>#DIV/0!</v>
      </c>
      <c r="AP42" s="2"/>
      <c r="AR42" s="107">
        <v>1700</v>
      </c>
      <c r="AS42" s="107">
        <v>2200</v>
      </c>
      <c r="AT42" s="107">
        <v>2200</v>
      </c>
      <c r="AU42" s="107">
        <v>1400</v>
      </c>
      <c r="AV42" s="107"/>
      <c r="AW42" s="77" t="s">
        <v>10</v>
      </c>
      <c r="AX42" s="48">
        <f t="shared" si="159"/>
        <v>27</v>
      </c>
      <c r="AY42" s="57">
        <f t="shared" si="159"/>
        <v>156</v>
      </c>
      <c r="AZ42" s="54">
        <v>10</v>
      </c>
      <c r="BA42" s="7">
        <f t="shared" si="142"/>
        <v>0</v>
      </c>
      <c r="BB42" s="54">
        <v>24</v>
      </c>
      <c r="BC42" s="7">
        <f t="shared" si="143"/>
        <v>0</v>
      </c>
      <c r="BD42" s="54">
        <v>12</v>
      </c>
      <c r="BE42" s="6">
        <f t="shared" si="144"/>
        <v>0</v>
      </c>
      <c r="BF42" s="54"/>
      <c r="BG42" s="6">
        <f t="shared" si="145"/>
        <v>0</v>
      </c>
      <c r="BH42" s="6">
        <f t="shared" si="160"/>
        <v>426800</v>
      </c>
      <c r="BI42" s="6">
        <f t="shared" si="160"/>
        <v>2735.897435897436</v>
      </c>
      <c r="BJ42" s="6">
        <f t="shared" si="161"/>
        <v>247200</v>
      </c>
      <c r="BK42" s="7">
        <f t="shared" si="161"/>
        <v>1584.6153846153845</v>
      </c>
      <c r="BL42" s="101">
        <f t="shared" si="162"/>
        <v>674000</v>
      </c>
      <c r="BM42" s="90">
        <f t="shared" si="162"/>
        <v>4320.5128205128203</v>
      </c>
      <c r="BN42" s="90"/>
      <c r="BO42" s="76" t="e">
        <f t="shared" si="163"/>
        <v>#DIV/0!</v>
      </c>
      <c r="BP42" s="2"/>
      <c r="BR42" s="55"/>
      <c r="BS42" s="55"/>
      <c r="BT42" s="55"/>
      <c r="BU42" s="55"/>
      <c r="BV42" s="173" t="s">
        <v>10</v>
      </c>
      <c r="BW42" s="190">
        <f t="shared" si="164"/>
        <v>27</v>
      </c>
      <c r="BX42" s="119">
        <v>303</v>
      </c>
      <c r="BY42" s="178">
        <v>1087900</v>
      </c>
      <c r="BZ42" s="178">
        <f t="shared" si="146"/>
        <v>3590.4290429042903</v>
      </c>
      <c r="CA42" s="178">
        <v>577150</v>
      </c>
      <c r="CB42" s="179">
        <f t="shared" si="147"/>
        <v>1904.7854785478548</v>
      </c>
      <c r="CC42" s="179">
        <v>23430</v>
      </c>
      <c r="CD42" s="179"/>
      <c r="CE42" s="180">
        <f t="shared" si="148"/>
        <v>1688480</v>
      </c>
      <c r="CF42" s="181">
        <f t="shared" si="149"/>
        <v>5572.5412541254127</v>
      </c>
      <c r="CG42" s="291">
        <v>96.75</v>
      </c>
      <c r="CH42" s="291">
        <v>31.5</v>
      </c>
      <c r="CI42" s="291">
        <v>59.5</v>
      </c>
      <c r="CJ42" s="291">
        <f t="shared" si="165"/>
        <v>187.75</v>
      </c>
      <c r="CK42" s="182">
        <f t="shared" si="166"/>
        <v>8993.23568575233</v>
      </c>
      <c r="CM42" s="326">
        <v>20.2</v>
      </c>
      <c r="CN42" s="326">
        <v>22.8</v>
      </c>
      <c r="CO42" s="556">
        <v>1</v>
      </c>
      <c r="CP42" s="602">
        <v>2</v>
      </c>
      <c r="CQ42" s="578">
        <v>5</v>
      </c>
      <c r="CR42" s="356">
        <f t="shared" si="167"/>
        <v>2.6666666666666665</v>
      </c>
      <c r="CT42" s="42" t="s">
        <v>183</v>
      </c>
      <c r="CV42" s="1">
        <v>0</v>
      </c>
      <c r="DA42" s="326">
        <v>17.5</v>
      </c>
      <c r="DB42" s="326">
        <v>26.6</v>
      </c>
      <c r="DC42" s="602">
        <v>2</v>
      </c>
      <c r="DD42" s="578">
        <v>5</v>
      </c>
      <c r="DE42" s="602">
        <v>2</v>
      </c>
      <c r="DF42" s="356">
        <f t="shared" si="168"/>
        <v>3</v>
      </c>
      <c r="DH42" s="42" t="s">
        <v>183</v>
      </c>
      <c r="DJ42" s="1">
        <v>0</v>
      </c>
    </row>
    <row r="43" spans="1:117" ht="23.5" customHeight="1" thickBot="1">
      <c r="A43" s="78" t="s">
        <v>11</v>
      </c>
      <c r="B43" s="68">
        <v>28</v>
      </c>
      <c r="C43" s="57">
        <f t="shared" si="129"/>
        <v>332</v>
      </c>
      <c r="D43" s="54">
        <v>180</v>
      </c>
      <c r="E43" s="7">
        <f t="shared" si="130"/>
        <v>594000</v>
      </c>
      <c r="F43" s="54">
        <v>20</v>
      </c>
      <c r="G43" s="7">
        <f t="shared" si="131"/>
        <v>76000</v>
      </c>
      <c r="H43" s="54">
        <v>2</v>
      </c>
      <c r="I43" s="6">
        <f t="shared" si="132"/>
        <v>9600</v>
      </c>
      <c r="J43" s="54">
        <v>130</v>
      </c>
      <c r="K43" s="6">
        <f t="shared" si="133"/>
        <v>260000</v>
      </c>
      <c r="L43" s="6">
        <f t="shared" si="150"/>
        <v>939600</v>
      </c>
      <c r="M43" s="6">
        <f t="shared" si="151"/>
        <v>2830.1204819277109</v>
      </c>
      <c r="N43" s="70" t="s">
        <v>93</v>
      </c>
      <c r="O43" s="54"/>
      <c r="P43" s="54"/>
      <c r="Q43" s="76" t="e">
        <f t="shared" si="152"/>
        <v>#DIV/0!</v>
      </c>
      <c r="R43" s="2"/>
      <c r="T43" s="107">
        <v>3300</v>
      </c>
      <c r="U43" s="107">
        <v>3800</v>
      </c>
      <c r="V43" s="107">
        <v>4800</v>
      </c>
      <c r="W43" s="107">
        <v>2000</v>
      </c>
      <c r="X43" s="107"/>
      <c r="Y43" s="78" t="s">
        <v>11</v>
      </c>
      <c r="Z43" s="48">
        <f t="shared" si="134"/>
        <v>28</v>
      </c>
      <c r="AA43" s="57">
        <f t="shared" si="135"/>
        <v>362</v>
      </c>
      <c r="AB43" s="7">
        <f t="shared" si="136"/>
        <v>180</v>
      </c>
      <c r="AC43" s="7">
        <f t="shared" si="137"/>
        <v>306000</v>
      </c>
      <c r="AD43" s="7">
        <f t="shared" si="153"/>
        <v>20</v>
      </c>
      <c r="AE43" s="7">
        <f t="shared" si="138"/>
        <v>44000</v>
      </c>
      <c r="AF43" s="7">
        <f t="shared" si="154"/>
        <v>2</v>
      </c>
      <c r="AG43" s="7">
        <f t="shared" si="139"/>
        <v>4400</v>
      </c>
      <c r="AH43" s="7">
        <v>160</v>
      </c>
      <c r="AI43" s="7">
        <f t="shared" si="141"/>
        <v>224000</v>
      </c>
      <c r="AJ43" s="7">
        <f t="shared" si="155"/>
        <v>578400</v>
      </c>
      <c r="AK43" s="6">
        <f t="shared" si="156"/>
        <v>1597.7900552486187</v>
      </c>
      <c r="AL43" s="70" t="str">
        <f t="shared" si="157"/>
        <v>TOP2</v>
      </c>
      <c r="AM43" s="7">
        <f t="shared" si="157"/>
        <v>0</v>
      </c>
      <c r="AN43" s="6">
        <f t="shared" si="157"/>
        <v>0</v>
      </c>
      <c r="AO43" s="76" t="e">
        <f t="shared" si="158"/>
        <v>#DIV/0!</v>
      </c>
      <c r="AP43" s="2"/>
      <c r="AR43" s="107">
        <v>1700</v>
      </c>
      <c r="AS43" s="107">
        <v>2200</v>
      </c>
      <c r="AT43" s="107">
        <v>2200</v>
      </c>
      <c r="AU43" s="107">
        <v>1400</v>
      </c>
      <c r="AV43" s="107"/>
      <c r="AW43" s="78" t="s">
        <v>11</v>
      </c>
      <c r="AX43" s="48">
        <f t="shared" si="159"/>
        <v>28</v>
      </c>
      <c r="AY43" s="57">
        <f t="shared" si="159"/>
        <v>332</v>
      </c>
      <c r="AZ43" s="54">
        <v>10</v>
      </c>
      <c r="BA43" s="7">
        <f t="shared" si="142"/>
        <v>0</v>
      </c>
      <c r="BB43" s="54">
        <v>28</v>
      </c>
      <c r="BC43" s="7">
        <f t="shared" si="143"/>
        <v>0</v>
      </c>
      <c r="BD43" s="54">
        <v>12</v>
      </c>
      <c r="BE43" s="6">
        <f t="shared" si="144"/>
        <v>0</v>
      </c>
      <c r="BF43" s="54"/>
      <c r="BG43" s="6">
        <f t="shared" si="145"/>
        <v>0</v>
      </c>
      <c r="BH43" s="6">
        <f t="shared" si="160"/>
        <v>939600</v>
      </c>
      <c r="BI43" s="6">
        <f t="shared" si="160"/>
        <v>2830.1204819277109</v>
      </c>
      <c r="BJ43" s="6">
        <f t="shared" si="161"/>
        <v>578400</v>
      </c>
      <c r="BK43" s="7">
        <f t="shared" si="161"/>
        <v>1597.7900552486187</v>
      </c>
      <c r="BL43" s="101">
        <f t="shared" si="162"/>
        <v>1518000</v>
      </c>
      <c r="BM43" s="90">
        <f t="shared" si="162"/>
        <v>4427.9105371763299</v>
      </c>
      <c r="BN43" s="90"/>
      <c r="BO43" s="76" t="e">
        <f t="shared" si="163"/>
        <v>#DIV/0!</v>
      </c>
      <c r="BP43" s="2"/>
      <c r="BR43" s="55"/>
      <c r="BS43" s="55"/>
      <c r="BT43" s="55"/>
      <c r="BU43" s="55"/>
      <c r="BV43" s="183" t="s">
        <v>11</v>
      </c>
      <c r="BW43" s="190">
        <f t="shared" si="164"/>
        <v>28</v>
      </c>
      <c r="BX43" s="119">
        <v>559</v>
      </c>
      <c r="BY43" s="178">
        <v>1729450</v>
      </c>
      <c r="BZ43" s="178">
        <f t="shared" si="146"/>
        <v>3093.8282647584974</v>
      </c>
      <c r="CA43" s="178">
        <v>922050</v>
      </c>
      <c r="CB43" s="179">
        <f t="shared" si="147"/>
        <v>1649.4633273703041</v>
      </c>
      <c r="CC43" s="179">
        <v>55880</v>
      </c>
      <c r="CD43" s="179"/>
      <c r="CE43" s="180">
        <f t="shared" si="148"/>
        <v>2707380</v>
      </c>
      <c r="CF43" s="181">
        <f t="shared" si="149"/>
        <v>4843.2558139534885</v>
      </c>
      <c r="CG43" s="291">
        <v>122</v>
      </c>
      <c r="CH43" s="291">
        <v>47.5</v>
      </c>
      <c r="CI43" s="291">
        <v>74</v>
      </c>
      <c r="CJ43" s="291">
        <f t="shared" si="165"/>
        <v>243.5</v>
      </c>
      <c r="CK43" s="182">
        <f t="shared" si="166"/>
        <v>11118.603696098562</v>
      </c>
      <c r="CM43" s="327">
        <v>17.600000000000001</v>
      </c>
      <c r="CN43" s="327">
        <v>27.6</v>
      </c>
      <c r="CO43" s="578">
        <v>5</v>
      </c>
      <c r="CP43" s="578">
        <v>5</v>
      </c>
      <c r="CQ43" s="578">
        <v>5</v>
      </c>
      <c r="CR43" s="357">
        <f t="shared" si="167"/>
        <v>5</v>
      </c>
      <c r="CT43" s="1" t="s">
        <v>186</v>
      </c>
      <c r="DA43" s="327">
        <v>17.8</v>
      </c>
      <c r="DB43" s="327">
        <v>26.7</v>
      </c>
      <c r="DC43" s="578">
        <v>5</v>
      </c>
      <c r="DD43" s="602">
        <v>2</v>
      </c>
      <c r="DE43" s="556">
        <v>1</v>
      </c>
      <c r="DF43" s="357">
        <f t="shared" si="168"/>
        <v>2.6666666666666665</v>
      </c>
      <c r="DH43" s="1" t="s">
        <v>186</v>
      </c>
    </row>
    <row r="44" spans="1:117" s="378" customFormat="1" ht="31" customHeight="1" thickTop="1" thickBot="1">
      <c r="A44" s="1516" t="s">
        <v>16</v>
      </c>
      <c r="B44" s="1497"/>
      <c r="C44" s="191">
        <f>SUM(C37:C43)</f>
        <v>1346</v>
      </c>
      <c r="D44" s="191">
        <f>SUM(D37:D43)</f>
        <v>690</v>
      </c>
      <c r="E44" s="191">
        <f t="shared" ref="E44:J44" si="169">SUM(E37:E43)</f>
        <v>2277000</v>
      </c>
      <c r="F44" s="191">
        <f t="shared" si="169"/>
        <v>60</v>
      </c>
      <c r="G44" s="191">
        <f t="shared" si="169"/>
        <v>228000</v>
      </c>
      <c r="H44" s="191">
        <f t="shared" si="169"/>
        <v>6</v>
      </c>
      <c r="I44" s="191">
        <f t="shared" si="169"/>
        <v>28800</v>
      </c>
      <c r="J44" s="191">
        <f t="shared" si="169"/>
        <v>590</v>
      </c>
      <c r="K44" s="191">
        <f>SUM(K37:K43)</f>
        <v>1180000</v>
      </c>
      <c r="L44" s="191">
        <f>SUM(L37:L43)</f>
        <v>3713800</v>
      </c>
      <c r="M44" s="191">
        <f>L44/C44</f>
        <v>2759.1381872213969</v>
      </c>
      <c r="N44" s="376"/>
      <c r="O44" s="191">
        <f>SUM(O37:O43)</f>
        <v>0</v>
      </c>
      <c r="P44" s="191">
        <f>SUM(P37:P43)</f>
        <v>0</v>
      </c>
      <c r="Q44" s="194" t="e">
        <f t="shared" si="152"/>
        <v>#DIV/0!</v>
      </c>
      <c r="R44" s="377"/>
      <c r="T44" s="378" t="s">
        <v>48</v>
      </c>
      <c r="U44" s="377" t="e">
        <f>C44/W44</f>
        <v>#DIV/0!</v>
      </c>
      <c r="V44" s="379" t="s">
        <v>49</v>
      </c>
      <c r="W44" s="380">
        <v>0</v>
      </c>
      <c r="Y44" s="1516" t="s">
        <v>16</v>
      </c>
      <c r="Z44" s="1497"/>
      <c r="AA44" s="192">
        <f>SUM(AA37:AA43)</f>
        <v>1376</v>
      </c>
      <c r="AB44" s="192">
        <f>SUM(AB37:AB43)</f>
        <v>690</v>
      </c>
      <c r="AC44" s="192">
        <f t="shared" ref="AC44:AH44" si="170">SUM(AC37:AC43)</f>
        <v>1173000</v>
      </c>
      <c r="AD44" s="192">
        <f t="shared" si="170"/>
        <v>60</v>
      </c>
      <c r="AE44" s="192">
        <f t="shared" si="170"/>
        <v>132000</v>
      </c>
      <c r="AF44" s="192">
        <f t="shared" si="170"/>
        <v>6</v>
      </c>
      <c r="AG44" s="192">
        <f t="shared" si="170"/>
        <v>13200</v>
      </c>
      <c r="AH44" s="192">
        <f t="shared" si="170"/>
        <v>620</v>
      </c>
      <c r="AI44" s="192">
        <f>SUM(AI37:AI43)</f>
        <v>868000</v>
      </c>
      <c r="AJ44" s="192">
        <f>SUM(AJ37:AJ43)</f>
        <v>2186200</v>
      </c>
      <c r="AK44" s="191">
        <f>AJ44/AA44</f>
        <v>1588.8081395348838</v>
      </c>
      <c r="AL44" s="376"/>
      <c r="AM44" s="191">
        <f>SUM(AM37:AM43)</f>
        <v>0</v>
      </c>
      <c r="AN44" s="191">
        <f>SUM(AN37:AN43)</f>
        <v>0</v>
      </c>
      <c r="AO44" s="194" t="e">
        <f>(AJ44+BH44)/AN44</f>
        <v>#DIV/0!</v>
      </c>
      <c r="AP44" s="377"/>
      <c r="AR44" s="378" t="s">
        <v>48</v>
      </c>
      <c r="AS44" s="377" t="e">
        <f>AA44/AU44</f>
        <v>#DIV/0!</v>
      </c>
      <c r="AT44" s="379" t="s">
        <v>49</v>
      </c>
      <c r="AU44" s="378">
        <f>W44</f>
        <v>0</v>
      </c>
      <c r="AW44" s="1516" t="s">
        <v>16</v>
      </c>
      <c r="AX44" s="1497"/>
      <c r="AY44" s="192">
        <f t="shared" si="159"/>
        <v>1346</v>
      </c>
      <c r="AZ44" s="191">
        <f>SUM(AZ37:AZ43)</f>
        <v>84</v>
      </c>
      <c r="BA44" s="191">
        <f t="shared" ref="BA44:BF44" si="171">SUM(BA37:BA43)</f>
        <v>0</v>
      </c>
      <c r="BB44" s="191">
        <f t="shared" si="171"/>
        <v>120</v>
      </c>
      <c r="BC44" s="191">
        <f t="shared" si="171"/>
        <v>0</v>
      </c>
      <c r="BD44" s="191">
        <f t="shared" si="171"/>
        <v>60</v>
      </c>
      <c r="BE44" s="191">
        <f t="shared" si="171"/>
        <v>0</v>
      </c>
      <c r="BF44" s="191">
        <f t="shared" si="171"/>
        <v>0</v>
      </c>
      <c r="BG44" s="191">
        <f>SUM(BG37:BG43)</f>
        <v>0</v>
      </c>
      <c r="BH44" s="381">
        <f t="shared" si="160"/>
        <v>3713800</v>
      </c>
      <c r="BI44" s="381">
        <f t="shared" si="160"/>
        <v>2759.1381872213969</v>
      </c>
      <c r="BJ44" s="381">
        <f t="shared" si="161"/>
        <v>2186200</v>
      </c>
      <c r="BK44" s="382">
        <f t="shared" si="161"/>
        <v>1588.8081395348838</v>
      </c>
      <c r="BL44" s="535">
        <f>SUM(BL37:BL43)</f>
        <v>5900000</v>
      </c>
      <c r="BM44" s="383">
        <f>BI44+BK44</f>
        <v>4347.9463267562805</v>
      </c>
      <c r="BN44" s="193"/>
      <c r="BO44" s="194" t="e">
        <f t="shared" si="163"/>
        <v>#DIV/0!</v>
      </c>
      <c r="BP44" s="377"/>
      <c r="BR44" s="378" t="s">
        <v>48</v>
      </c>
      <c r="BS44" s="377" t="e">
        <f>AY44/BU44</f>
        <v>#DIV/0!</v>
      </c>
      <c r="BT44" s="379" t="s">
        <v>49</v>
      </c>
      <c r="BU44" s="378">
        <f>W44</f>
        <v>0</v>
      </c>
      <c r="BV44" s="1516" t="s">
        <v>16</v>
      </c>
      <c r="BW44" s="1497"/>
      <c r="BX44" s="180">
        <f>SUM(BX37:BX43)</f>
        <v>2606</v>
      </c>
      <c r="BY44" s="180">
        <f>SUM(BY37:BY43)</f>
        <v>7933140</v>
      </c>
      <c r="BZ44" s="180">
        <f t="shared" si="146"/>
        <v>3044.182655410591</v>
      </c>
      <c r="CA44" s="180">
        <f>SUM(CA37:CA43)</f>
        <v>4370950</v>
      </c>
      <c r="CB44" s="371">
        <f t="shared" si="147"/>
        <v>1677.2640061396776</v>
      </c>
      <c r="CC44" s="371">
        <f>SUM(CC37:CC43)</f>
        <v>142560</v>
      </c>
      <c r="CD44" s="371">
        <f>SUM(CD37:CD43)</f>
        <v>0</v>
      </c>
      <c r="CE44" s="180">
        <f t="shared" si="148"/>
        <v>12446650</v>
      </c>
      <c r="CF44" s="186">
        <f t="shared" si="149"/>
        <v>4776.1511895625481</v>
      </c>
      <c r="CG44" s="538">
        <f>SUM(CG37:CG43)</f>
        <v>751.75</v>
      </c>
      <c r="CH44" s="538">
        <f>SUM(CH37:CH43)</f>
        <v>259</v>
      </c>
      <c r="CI44" s="538">
        <f>SUM(CI37:CI43)</f>
        <v>294.5</v>
      </c>
      <c r="CJ44" s="538">
        <f>SUM(CJ37:CJ43)</f>
        <v>1305.25</v>
      </c>
      <c r="CK44" s="366">
        <f>CE44/CJ44</f>
        <v>9535.8360467343427</v>
      </c>
      <c r="CL44" s="378">
        <v>7</v>
      </c>
      <c r="CM44" s="393">
        <f>SUM(CM37:CM43)/CL44</f>
        <v>19.514285714285716</v>
      </c>
      <c r="CN44" s="394">
        <f>SUM(CN37:CN43)/CL44</f>
        <v>27.914285714285715</v>
      </c>
      <c r="CO44" s="411">
        <f>SUM(CO37:CO43)/CL44</f>
        <v>4</v>
      </c>
      <c r="CP44" s="411">
        <f>SUM(CP37:CP43)/CL44</f>
        <v>3.5714285714285716</v>
      </c>
      <c r="CQ44" s="411">
        <f>SUM(CQ37:CQ43)/CL44</f>
        <v>3.7142857142857144</v>
      </c>
      <c r="CR44" s="412">
        <f>SUM(CO44:CQ44)/3</f>
        <v>3.7619047619047614</v>
      </c>
      <c r="CS44" s="531" t="s">
        <v>191</v>
      </c>
      <c r="CT44" s="1553">
        <f>CE44/CL44</f>
        <v>1778092.857142857</v>
      </c>
      <c r="CU44" s="1554"/>
      <c r="CV44" s="1554"/>
      <c r="CW44" s="1554"/>
      <c r="CX44" s="1555"/>
      <c r="CY44" s="378" t="s">
        <v>197</v>
      </c>
      <c r="CZ44" s="378">
        <v>7</v>
      </c>
      <c r="DA44" s="393">
        <f>SUM(DA37:DA43)/CZ44</f>
        <v>17.542857142857141</v>
      </c>
      <c r="DB44" s="394">
        <f>SUM(DB37:DB43)/CZ44</f>
        <v>25.157142857142855</v>
      </c>
      <c r="DC44" s="411">
        <f>SUM(DC37:DC43)/CZ44</f>
        <v>2.5714285714285716</v>
      </c>
      <c r="DD44" s="411">
        <f>SUM(DD37:DD43)/CZ44</f>
        <v>3</v>
      </c>
      <c r="DE44" s="411">
        <f>SUM(DE37:DE43)/CZ44</f>
        <v>2.4285714285714284</v>
      </c>
      <c r="DF44" s="412">
        <f>SUM(DC44:DE44)/3</f>
        <v>2.6666666666666665</v>
      </c>
      <c r="DG44" s="531" t="s">
        <v>191</v>
      </c>
      <c r="DH44" s="1553">
        <v>691450</v>
      </c>
      <c r="DI44" s="1554"/>
      <c r="DJ44" s="1554"/>
      <c r="DK44" s="1554"/>
      <c r="DL44" s="1555"/>
      <c r="DM44" s="378" t="s">
        <v>197</v>
      </c>
    </row>
    <row r="45" spans="1:117"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A45" s="1420" t="str">
        <f>CM45</f>
        <v>5th week</v>
      </c>
      <c r="DB45" s="1420"/>
      <c r="DC45" s="1420"/>
      <c r="DD45" s="1420"/>
      <c r="DE45" s="1420"/>
      <c r="DF45" s="1420"/>
    </row>
    <row r="46" spans="1:117"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A46" s="331" t="s">
        <v>172</v>
      </c>
      <c r="DB46" s="332" t="s">
        <v>173</v>
      </c>
      <c r="DC46" s="65" t="s">
        <v>174</v>
      </c>
      <c r="DD46" s="65" t="s">
        <v>175</v>
      </c>
      <c r="DE46" s="65" t="s">
        <v>176</v>
      </c>
      <c r="DF46" s="333" t="s">
        <v>184</v>
      </c>
      <c r="DH46" s="1" t="s">
        <v>179</v>
      </c>
      <c r="DJ46" s="46" t="s">
        <v>182</v>
      </c>
    </row>
    <row r="47" spans="1:117" ht="23.5" customHeight="1">
      <c r="A47" s="75" t="s">
        <v>5</v>
      </c>
      <c r="B47" s="68">
        <v>29</v>
      </c>
      <c r="C47" s="57">
        <f t="shared" ref="C47:C53" si="172">D47+F47+H47+J47</f>
        <v>322</v>
      </c>
      <c r="D47" s="54">
        <v>160</v>
      </c>
      <c r="E47" s="7">
        <f t="shared" ref="E47:E53" si="173">D47*T47</f>
        <v>528000</v>
      </c>
      <c r="F47" s="54">
        <v>20</v>
      </c>
      <c r="G47" s="7">
        <f t="shared" ref="G47:G53" si="174">F47*U47</f>
        <v>76000</v>
      </c>
      <c r="H47" s="54">
        <v>2</v>
      </c>
      <c r="I47" s="6">
        <f t="shared" ref="I47:I53" si="175">H47*V47</f>
        <v>9600</v>
      </c>
      <c r="J47" s="54">
        <v>140</v>
      </c>
      <c r="K47" s="6">
        <f t="shared" ref="K47:K53" si="176">J47*W47</f>
        <v>280000</v>
      </c>
      <c r="L47" s="6">
        <f>E47+G47+I47+K47</f>
        <v>893600</v>
      </c>
      <c r="M47" s="6">
        <f>L47/C47</f>
        <v>2775.1552795031057</v>
      </c>
      <c r="N47" s="70" t="s">
        <v>94</v>
      </c>
      <c r="O47" s="54"/>
      <c r="P47" s="54"/>
      <c r="Q47" s="76" t="e">
        <f>L47/P47</f>
        <v>#DIV/0!</v>
      </c>
      <c r="R47" s="2"/>
      <c r="T47" s="107">
        <v>3300</v>
      </c>
      <c r="U47" s="107">
        <v>3800</v>
      </c>
      <c r="V47" s="107">
        <v>4800</v>
      </c>
      <c r="W47" s="107">
        <v>2000</v>
      </c>
      <c r="X47" s="107"/>
      <c r="Y47" s="75" t="s">
        <v>5</v>
      </c>
      <c r="Z47" s="48">
        <f t="shared" ref="Z47:Z53" si="177">B47</f>
        <v>29</v>
      </c>
      <c r="AA47" s="57">
        <f t="shared" ref="AA47:AA53" si="178">AB47+AD47+AF47+AH47</f>
        <v>322</v>
      </c>
      <c r="AB47" s="7">
        <f t="shared" ref="AB47:AB53" si="179">D47</f>
        <v>160</v>
      </c>
      <c r="AC47" s="7">
        <f t="shared" ref="AC47:AC53" si="180">AB47*AR47</f>
        <v>272000</v>
      </c>
      <c r="AD47" s="7">
        <f>F47</f>
        <v>20</v>
      </c>
      <c r="AE47" s="7">
        <f t="shared" ref="AE47:AE53" si="181">AD47*AS47</f>
        <v>44000</v>
      </c>
      <c r="AF47" s="7">
        <f>H47</f>
        <v>2</v>
      </c>
      <c r="AG47" s="7">
        <f t="shared" ref="AG47:AG53" si="182">AF47*AT47</f>
        <v>4400</v>
      </c>
      <c r="AH47" s="7">
        <f>J47</f>
        <v>140</v>
      </c>
      <c r="AI47" s="7">
        <f t="shared" ref="AI47:AI53" si="183">AH47*AU47</f>
        <v>196000</v>
      </c>
      <c r="AJ47" s="7">
        <f>AC47+AE47+AG47+AI47</f>
        <v>516400</v>
      </c>
      <c r="AK47" s="6">
        <f>AJ47/AA47</f>
        <v>1603.7267080745341</v>
      </c>
      <c r="AL47" s="70" t="str">
        <f>N47</f>
        <v>ON1</v>
      </c>
      <c r="AM47" s="7">
        <f>O47</f>
        <v>0</v>
      </c>
      <c r="AN47" s="6">
        <f>P47</f>
        <v>0</v>
      </c>
      <c r="AO47" s="76" t="e">
        <f>(AJ47+BH47)/AN47</f>
        <v>#DIV/0!</v>
      </c>
      <c r="AP47" s="2"/>
      <c r="AR47" s="107">
        <v>1700</v>
      </c>
      <c r="AS47" s="107">
        <v>2200</v>
      </c>
      <c r="AT47" s="107">
        <v>2200</v>
      </c>
      <c r="AU47" s="107">
        <v>1400</v>
      </c>
      <c r="AV47" s="107"/>
      <c r="AW47" s="75" t="s">
        <v>5</v>
      </c>
      <c r="AX47" s="48">
        <f>B47</f>
        <v>29</v>
      </c>
      <c r="AY47" s="57">
        <f>C47</f>
        <v>322</v>
      </c>
      <c r="AZ47" s="54"/>
      <c r="BA47" s="7">
        <f t="shared" ref="BA47:BA53" si="184">AZ47*BR47</f>
        <v>0</v>
      </c>
      <c r="BB47" s="54"/>
      <c r="BC47" s="7">
        <f t="shared" ref="BC47:BC53" si="185">BB47*BS47</f>
        <v>0</v>
      </c>
      <c r="BD47" s="54"/>
      <c r="BE47" s="6">
        <f t="shared" ref="BE47:BE53" si="186">BD47*BT47</f>
        <v>0</v>
      </c>
      <c r="BF47" s="54"/>
      <c r="BG47" s="6">
        <f t="shared" ref="BG47:BG53" si="187">BF47*BU47</f>
        <v>0</v>
      </c>
      <c r="BH47" s="6">
        <f>L47</f>
        <v>893600</v>
      </c>
      <c r="BI47" s="6">
        <f>M47</f>
        <v>2775.1552795031057</v>
      </c>
      <c r="BJ47" s="6">
        <f>AJ47</f>
        <v>516400</v>
      </c>
      <c r="BK47" s="7">
        <f>AK47</f>
        <v>1603.7267080745341</v>
      </c>
      <c r="BL47" s="101">
        <f>BH47+BJ47</f>
        <v>1410000</v>
      </c>
      <c r="BM47" s="90">
        <f>BI47+BK47</f>
        <v>4378.8819875776398</v>
      </c>
      <c r="BN47" s="90"/>
      <c r="BO47" s="76" t="e">
        <f>Q47+AO47</f>
        <v>#DIV/0!</v>
      </c>
      <c r="BP47" s="2"/>
      <c r="BR47" s="55"/>
      <c r="BS47" s="55"/>
      <c r="BT47" s="55"/>
      <c r="BU47" s="55"/>
      <c r="BV47" s="177" t="s">
        <v>5</v>
      </c>
      <c r="BW47" s="190">
        <f>AX47</f>
        <v>29</v>
      </c>
      <c r="BX47" s="119">
        <v>452</v>
      </c>
      <c r="BY47" s="178">
        <v>1285640</v>
      </c>
      <c r="BZ47" s="178">
        <f t="shared" ref="BZ47:BZ54" si="188">BY47/BX47</f>
        <v>2844.3362831858408</v>
      </c>
      <c r="CA47" s="178">
        <v>700200</v>
      </c>
      <c r="CB47" s="179">
        <f t="shared" ref="CB47:CB54" si="189">CA47/BX47</f>
        <v>1549.1150442477876</v>
      </c>
      <c r="CC47" s="802">
        <v>16390</v>
      </c>
      <c r="CD47" s="179">
        <v>14850</v>
      </c>
      <c r="CE47" s="180">
        <f t="shared" ref="CE47:CE54" si="190">BY47+CA47+CC47</f>
        <v>2002230</v>
      </c>
      <c r="CF47" s="181">
        <f t="shared" ref="CF47:CF54" si="191">CE47/BX47</f>
        <v>4429.712389380531</v>
      </c>
      <c r="CG47" s="291">
        <v>120.5</v>
      </c>
      <c r="CH47" s="291">
        <v>47.5</v>
      </c>
      <c r="CI47" s="291">
        <v>18</v>
      </c>
      <c r="CJ47" s="291">
        <f>SUM(CG47:CI47)</f>
        <v>186</v>
      </c>
      <c r="CK47" s="182">
        <f>CE47/CJ47</f>
        <v>10764.677419354839</v>
      </c>
      <c r="CM47" s="326">
        <v>17.399999999999999</v>
      </c>
      <c r="CN47" s="326">
        <v>30.2</v>
      </c>
      <c r="CO47" s="578">
        <v>5</v>
      </c>
      <c r="CP47" s="578">
        <v>5</v>
      </c>
      <c r="CQ47" s="578">
        <v>5</v>
      </c>
      <c r="CR47" s="356">
        <f>SUM(CO47:CQ47)/3</f>
        <v>5</v>
      </c>
      <c r="CT47" s="355" t="s">
        <v>180</v>
      </c>
      <c r="CU47" s="3"/>
      <c r="CV47" s="354">
        <v>5</v>
      </c>
      <c r="DA47" s="326">
        <v>15.7</v>
      </c>
      <c r="DB47" s="326">
        <v>25</v>
      </c>
      <c r="DC47" s="602">
        <v>2</v>
      </c>
      <c r="DD47" s="602">
        <v>2</v>
      </c>
      <c r="DE47" s="602">
        <v>2</v>
      </c>
      <c r="DF47" s="356">
        <f>SUM(DC47:DE47)/3</f>
        <v>2</v>
      </c>
      <c r="DH47" s="355" t="s">
        <v>180</v>
      </c>
      <c r="DI47" s="3"/>
      <c r="DJ47" s="354">
        <v>5</v>
      </c>
    </row>
    <row r="48" spans="1:117" ht="23.5" customHeight="1">
      <c r="A48" s="77" t="s">
        <v>6</v>
      </c>
      <c r="B48" s="68">
        <v>30</v>
      </c>
      <c r="C48" s="57">
        <f t="shared" si="172"/>
        <v>206</v>
      </c>
      <c r="D48" s="54">
        <v>100</v>
      </c>
      <c r="E48" s="7">
        <f t="shared" si="173"/>
        <v>330000</v>
      </c>
      <c r="F48" s="54">
        <v>6</v>
      </c>
      <c r="G48" s="7">
        <f t="shared" si="174"/>
        <v>22800</v>
      </c>
      <c r="H48" s="54">
        <v>0</v>
      </c>
      <c r="I48" s="6">
        <f t="shared" si="175"/>
        <v>0</v>
      </c>
      <c r="J48" s="54">
        <v>100</v>
      </c>
      <c r="K48" s="6">
        <f t="shared" si="176"/>
        <v>200000</v>
      </c>
      <c r="L48" s="6">
        <f t="shared" ref="L48:L53" si="192">E48+G48+I48+K48</f>
        <v>552800</v>
      </c>
      <c r="M48" s="6">
        <f t="shared" ref="M48:M53" si="193">L48/C48</f>
        <v>2683.4951456310678</v>
      </c>
      <c r="N48" s="70" t="s">
        <v>83</v>
      </c>
      <c r="O48" s="54"/>
      <c r="P48" s="54"/>
      <c r="Q48" s="76" t="e">
        <f t="shared" ref="Q48:Q54" si="194">L48/P48</f>
        <v>#DIV/0!</v>
      </c>
      <c r="R48" s="2"/>
      <c r="T48" s="107">
        <v>3300</v>
      </c>
      <c r="U48" s="107">
        <v>3800</v>
      </c>
      <c r="V48" s="107">
        <v>4800</v>
      </c>
      <c r="W48" s="107">
        <v>2000</v>
      </c>
      <c r="X48" s="107"/>
      <c r="Y48" s="77" t="s">
        <v>6</v>
      </c>
      <c r="Z48" s="48">
        <f t="shared" si="177"/>
        <v>30</v>
      </c>
      <c r="AA48" s="57">
        <f t="shared" si="178"/>
        <v>206</v>
      </c>
      <c r="AB48" s="7">
        <f t="shared" si="179"/>
        <v>100</v>
      </c>
      <c r="AC48" s="7">
        <f t="shared" si="180"/>
        <v>170000</v>
      </c>
      <c r="AD48" s="7">
        <f t="shared" ref="AD48:AD53" si="195">F48</f>
        <v>6</v>
      </c>
      <c r="AE48" s="7">
        <f t="shared" si="181"/>
        <v>13200</v>
      </c>
      <c r="AF48" s="7">
        <f t="shared" ref="AF48:AF53" si="196">H48</f>
        <v>0</v>
      </c>
      <c r="AG48" s="7">
        <f t="shared" si="182"/>
        <v>0</v>
      </c>
      <c r="AH48" s="7">
        <f t="shared" ref="AH48:AH53" si="197">J48</f>
        <v>100</v>
      </c>
      <c r="AI48" s="7">
        <f t="shared" si="183"/>
        <v>140000</v>
      </c>
      <c r="AJ48" s="7">
        <f t="shared" ref="AJ48:AJ53" si="198">AC48+AE48+AG48+AI48</f>
        <v>323200</v>
      </c>
      <c r="AK48" s="6">
        <f t="shared" ref="AK48:AK53" si="199">AJ48/AA48</f>
        <v>1568.9320388349515</v>
      </c>
      <c r="AL48" s="70" t="str">
        <f t="shared" ref="AL48:AN53" si="200">N48</f>
        <v>OFF1</v>
      </c>
      <c r="AM48" s="7">
        <f t="shared" si="200"/>
        <v>0</v>
      </c>
      <c r="AN48" s="6">
        <f t="shared" si="200"/>
        <v>0</v>
      </c>
      <c r="AO48" s="76" t="e">
        <f t="shared" ref="AO48:AO53" si="201">(AJ48+BH48)/AN48</f>
        <v>#DIV/0!</v>
      </c>
      <c r="AP48" s="2"/>
      <c r="AR48" s="107">
        <v>1700</v>
      </c>
      <c r="AS48" s="107">
        <v>2200</v>
      </c>
      <c r="AT48" s="107">
        <v>2200</v>
      </c>
      <c r="AU48" s="107">
        <v>1400</v>
      </c>
      <c r="AV48" s="107"/>
      <c r="AW48" s="77" t="s">
        <v>6</v>
      </c>
      <c r="AX48" s="48">
        <f t="shared" ref="AX48:AY54" si="202">B48</f>
        <v>30</v>
      </c>
      <c r="AY48" s="57">
        <f t="shared" si="202"/>
        <v>206</v>
      </c>
      <c r="AZ48" s="54">
        <v>22</v>
      </c>
      <c r="BA48" s="7">
        <f t="shared" si="184"/>
        <v>0</v>
      </c>
      <c r="BB48" s="54">
        <v>10</v>
      </c>
      <c r="BC48" s="7">
        <f t="shared" si="185"/>
        <v>0</v>
      </c>
      <c r="BD48" s="54">
        <v>6</v>
      </c>
      <c r="BE48" s="6">
        <f t="shared" si="186"/>
        <v>0</v>
      </c>
      <c r="BF48" s="54"/>
      <c r="BG48" s="6">
        <f t="shared" si="187"/>
        <v>0</v>
      </c>
      <c r="BH48" s="6">
        <f t="shared" ref="BH48:BI54" si="203">L48</f>
        <v>552800</v>
      </c>
      <c r="BI48" s="6">
        <f t="shared" si="203"/>
        <v>2683.4951456310678</v>
      </c>
      <c r="BJ48" s="6">
        <f t="shared" ref="BJ48:BK54" si="204">AJ48</f>
        <v>323200</v>
      </c>
      <c r="BK48" s="7">
        <f t="shared" si="204"/>
        <v>1568.9320388349515</v>
      </c>
      <c r="BL48" s="101">
        <f t="shared" ref="BL48:BM53" si="205">BH48+BJ48</f>
        <v>876000</v>
      </c>
      <c r="BM48" s="90">
        <f t="shared" si="205"/>
        <v>4252.4271844660198</v>
      </c>
      <c r="BN48" s="90"/>
      <c r="BO48" s="76" t="e">
        <f t="shared" ref="BO48:BO54" si="206">Q48+AO48</f>
        <v>#DIV/0!</v>
      </c>
      <c r="BP48" s="2"/>
      <c r="BR48" s="55"/>
      <c r="BS48" s="55"/>
      <c r="BT48" s="55"/>
      <c r="BU48" s="55"/>
      <c r="BV48" s="173" t="s">
        <v>6</v>
      </c>
      <c r="BW48" s="190">
        <f t="shared" ref="BW48:BW53" si="207">AX48</f>
        <v>30</v>
      </c>
      <c r="BX48" s="119">
        <v>259</v>
      </c>
      <c r="BY48" s="178">
        <v>674300</v>
      </c>
      <c r="BZ48" s="178">
        <f t="shared" si="188"/>
        <v>2603.4749034749034</v>
      </c>
      <c r="CA48" s="178">
        <v>374450</v>
      </c>
      <c r="CB48" s="179">
        <f t="shared" si="189"/>
        <v>1445.7528957528957</v>
      </c>
      <c r="CC48" s="802">
        <v>17710</v>
      </c>
      <c r="CD48" s="179"/>
      <c r="CE48" s="180">
        <f t="shared" si="190"/>
        <v>1066460</v>
      </c>
      <c r="CF48" s="181">
        <f t="shared" si="191"/>
        <v>4117.6061776061779</v>
      </c>
      <c r="CG48" s="291">
        <v>107</v>
      </c>
      <c r="CH48" s="291">
        <v>33</v>
      </c>
      <c r="CI48" s="291">
        <v>26.5</v>
      </c>
      <c r="CJ48" s="291">
        <f>SUM(CG48:CI48)</f>
        <v>166.5</v>
      </c>
      <c r="CK48" s="182">
        <f t="shared" ref="CK48:CK53" si="208">CE48/CJ48</f>
        <v>6405.1651651651655</v>
      </c>
      <c r="CM48" s="326">
        <v>21.2</v>
      </c>
      <c r="CN48" s="326">
        <v>28.2</v>
      </c>
      <c r="CO48" s="579">
        <v>3</v>
      </c>
      <c r="CP48" s="579">
        <v>3</v>
      </c>
      <c r="CQ48" s="578">
        <v>5</v>
      </c>
      <c r="CR48" s="356">
        <f t="shared" ref="CR48:CR53" si="209">SUM(CO48:CQ48)/3</f>
        <v>3.6666666666666665</v>
      </c>
      <c r="CT48" s="42" t="s">
        <v>181</v>
      </c>
      <c r="CV48" s="1">
        <v>4</v>
      </c>
      <c r="DA48" s="326">
        <v>18.8</v>
      </c>
      <c r="DB48" s="326">
        <v>22.4</v>
      </c>
      <c r="DC48" s="602">
        <v>2</v>
      </c>
      <c r="DD48" s="602">
        <v>2</v>
      </c>
      <c r="DE48" s="602">
        <v>2</v>
      </c>
      <c r="DF48" s="356">
        <f t="shared" ref="DF48:DF53" si="210">SUM(DC48:DE48)/3</f>
        <v>2</v>
      </c>
      <c r="DH48" s="42" t="s">
        <v>181</v>
      </c>
      <c r="DJ48" s="1">
        <v>4</v>
      </c>
    </row>
    <row r="49" spans="1:117" ht="23.5" customHeight="1">
      <c r="A49" s="77" t="s">
        <v>7</v>
      </c>
      <c r="B49" s="68"/>
      <c r="C49" s="57">
        <f t="shared" si="172"/>
        <v>206</v>
      </c>
      <c r="D49" s="54">
        <v>100</v>
      </c>
      <c r="E49" s="7">
        <f t="shared" si="173"/>
        <v>330000</v>
      </c>
      <c r="F49" s="54">
        <v>6</v>
      </c>
      <c r="G49" s="7">
        <f t="shared" si="174"/>
        <v>22800</v>
      </c>
      <c r="H49" s="54">
        <v>0</v>
      </c>
      <c r="I49" s="6">
        <f t="shared" si="175"/>
        <v>0</v>
      </c>
      <c r="J49" s="54">
        <v>100</v>
      </c>
      <c r="K49" s="6">
        <f t="shared" si="176"/>
        <v>200000</v>
      </c>
      <c r="L49" s="6">
        <f t="shared" si="192"/>
        <v>552800</v>
      </c>
      <c r="M49" s="6">
        <f t="shared" si="193"/>
        <v>2683.4951456310678</v>
      </c>
      <c r="N49" s="70" t="s">
        <v>83</v>
      </c>
      <c r="O49" s="54"/>
      <c r="P49" s="54"/>
      <c r="Q49" s="76" t="e">
        <f t="shared" si="194"/>
        <v>#DIV/0!</v>
      </c>
      <c r="R49" s="2"/>
      <c r="T49" s="107">
        <v>3300</v>
      </c>
      <c r="U49" s="107">
        <v>3800</v>
      </c>
      <c r="V49" s="107">
        <v>4800</v>
      </c>
      <c r="W49" s="107">
        <v>2000</v>
      </c>
      <c r="X49" s="107"/>
      <c r="Y49" s="77" t="s">
        <v>7</v>
      </c>
      <c r="Z49" s="48">
        <f t="shared" si="177"/>
        <v>0</v>
      </c>
      <c r="AA49" s="57">
        <f t="shared" si="178"/>
        <v>206</v>
      </c>
      <c r="AB49" s="7">
        <f t="shared" si="179"/>
        <v>100</v>
      </c>
      <c r="AC49" s="7">
        <f t="shared" si="180"/>
        <v>170000</v>
      </c>
      <c r="AD49" s="7">
        <f t="shared" si="195"/>
        <v>6</v>
      </c>
      <c r="AE49" s="7">
        <f t="shared" si="181"/>
        <v>13200</v>
      </c>
      <c r="AF49" s="7">
        <f t="shared" si="196"/>
        <v>0</v>
      </c>
      <c r="AG49" s="7">
        <f t="shared" si="182"/>
        <v>0</v>
      </c>
      <c r="AH49" s="7">
        <f t="shared" si="197"/>
        <v>100</v>
      </c>
      <c r="AI49" s="7">
        <f t="shared" si="183"/>
        <v>140000</v>
      </c>
      <c r="AJ49" s="7">
        <f t="shared" si="198"/>
        <v>323200</v>
      </c>
      <c r="AK49" s="6">
        <f t="shared" si="199"/>
        <v>1568.9320388349515</v>
      </c>
      <c r="AL49" s="70" t="str">
        <f t="shared" si="200"/>
        <v>OFF1</v>
      </c>
      <c r="AM49" s="7">
        <f t="shared" si="200"/>
        <v>0</v>
      </c>
      <c r="AN49" s="6">
        <f t="shared" si="200"/>
        <v>0</v>
      </c>
      <c r="AO49" s="76" t="e">
        <f t="shared" si="201"/>
        <v>#DIV/0!</v>
      </c>
      <c r="AP49" s="2"/>
      <c r="AR49" s="107">
        <v>1700</v>
      </c>
      <c r="AS49" s="107">
        <v>2200</v>
      </c>
      <c r="AT49" s="107">
        <v>2200</v>
      </c>
      <c r="AU49" s="107">
        <v>1400</v>
      </c>
      <c r="AV49" s="107"/>
      <c r="AW49" s="77" t="s">
        <v>7</v>
      </c>
      <c r="AX49" s="48">
        <f t="shared" si="202"/>
        <v>0</v>
      </c>
      <c r="AY49" s="57">
        <f t="shared" si="202"/>
        <v>206</v>
      </c>
      <c r="AZ49" s="54">
        <v>22</v>
      </c>
      <c r="BA49" s="7">
        <f t="shared" si="184"/>
        <v>0</v>
      </c>
      <c r="BB49" s="54">
        <v>10</v>
      </c>
      <c r="BC49" s="7">
        <f t="shared" si="185"/>
        <v>0</v>
      </c>
      <c r="BD49" s="54">
        <v>6</v>
      </c>
      <c r="BE49" s="6">
        <f t="shared" si="186"/>
        <v>0</v>
      </c>
      <c r="BF49" s="54"/>
      <c r="BG49" s="6">
        <f t="shared" si="187"/>
        <v>0</v>
      </c>
      <c r="BH49" s="6">
        <f t="shared" si="203"/>
        <v>552800</v>
      </c>
      <c r="BI49" s="6">
        <f t="shared" si="203"/>
        <v>2683.4951456310678</v>
      </c>
      <c r="BJ49" s="6">
        <f t="shared" si="204"/>
        <v>323200</v>
      </c>
      <c r="BK49" s="7">
        <f t="shared" si="204"/>
        <v>1568.9320388349515</v>
      </c>
      <c r="BL49" s="101">
        <f t="shared" si="205"/>
        <v>876000</v>
      </c>
      <c r="BM49" s="90">
        <f t="shared" si="205"/>
        <v>4252.4271844660198</v>
      </c>
      <c r="BN49" s="90"/>
      <c r="BO49" s="76" t="e">
        <f t="shared" si="206"/>
        <v>#DIV/0!</v>
      </c>
      <c r="BP49" s="2"/>
      <c r="BR49" s="55"/>
      <c r="BS49" s="55"/>
      <c r="BT49" s="55"/>
      <c r="BU49" s="55"/>
      <c r="BV49" s="173" t="s">
        <v>7</v>
      </c>
      <c r="BW49" s="190">
        <f t="shared" si="207"/>
        <v>0</v>
      </c>
      <c r="BX49" s="119"/>
      <c r="BY49" s="178"/>
      <c r="BZ49" s="178" t="e">
        <f t="shared" si="188"/>
        <v>#DIV/0!</v>
      </c>
      <c r="CA49" s="178"/>
      <c r="CB49" s="179" t="e">
        <f t="shared" si="189"/>
        <v>#DIV/0!</v>
      </c>
      <c r="CC49" s="179"/>
      <c r="CD49" s="179"/>
      <c r="CE49" s="180">
        <f t="shared" si="190"/>
        <v>0</v>
      </c>
      <c r="CF49" s="181" t="e">
        <f t="shared" si="191"/>
        <v>#DIV/0!</v>
      </c>
      <c r="CG49" s="291"/>
      <c r="CH49" s="291"/>
      <c r="CI49" s="291"/>
      <c r="CJ49" s="291"/>
      <c r="CK49" s="182" t="e">
        <f t="shared" si="208"/>
        <v>#DIV/0!</v>
      </c>
      <c r="CM49" s="326"/>
      <c r="CN49" s="326"/>
      <c r="CO49" s="334"/>
      <c r="CP49" s="334"/>
      <c r="CQ49" s="334"/>
      <c r="CR49" s="356">
        <f t="shared" si="209"/>
        <v>0</v>
      </c>
      <c r="CT49" s="42" t="s">
        <v>440</v>
      </c>
      <c r="CV49" s="1">
        <v>3</v>
      </c>
      <c r="DA49" s="326">
        <v>18.8</v>
      </c>
      <c r="DB49" s="326">
        <v>22.8</v>
      </c>
      <c r="DC49" s="602">
        <v>2</v>
      </c>
      <c r="DD49" s="556">
        <v>1</v>
      </c>
      <c r="DE49" s="602">
        <v>2</v>
      </c>
      <c r="DF49" s="356">
        <f t="shared" si="210"/>
        <v>1.6666666666666667</v>
      </c>
      <c r="DH49" s="42" t="s">
        <v>440</v>
      </c>
      <c r="DJ49" s="1">
        <v>3</v>
      </c>
    </row>
    <row r="50" spans="1:117" ht="23.5" customHeight="1">
      <c r="A50" s="77" t="s">
        <v>8</v>
      </c>
      <c r="B50" s="68"/>
      <c r="C50" s="57">
        <f t="shared" si="172"/>
        <v>206</v>
      </c>
      <c r="D50" s="54">
        <v>100</v>
      </c>
      <c r="E50" s="7">
        <f t="shared" si="173"/>
        <v>330000</v>
      </c>
      <c r="F50" s="54">
        <v>6</v>
      </c>
      <c r="G50" s="7">
        <f t="shared" si="174"/>
        <v>22800</v>
      </c>
      <c r="H50" s="54">
        <v>0</v>
      </c>
      <c r="I50" s="6">
        <f t="shared" si="175"/>
        <v>0</v>
      </c>
      <c r="J50" s="54">
        <v>100</v>
      </c>
      <c r="K50" s="6">
        <f t="shared" si="176"/>
        <v>200000</v>
      </c>
      <c r="L50" s="6">
        <f t="shared" si="192"/>
        <v>552800</v>
      </c>
      <c r="M50" s="6">
        <f t="shared" si="193"/>
        <v>2683.4951456310678</v>
      </c>
      <c r="N50" s="70" t="s">
        <v>82</v>
      </c>
      <c r="O50" s="54"/>
      <c r="P50" s="54"/>
      <c r="Q50" s="76" t="e">
        <f t="shared" si="194"/>
        <v>#DIV/0!</v>
      </c>
      <c r="R50" s="2"/>
      <c r="T50" s="107">
        <v>3300</v>
      </c>
      <c r="U50" s="107">
        <v>3800</v>
      </c>
      <c r="V50" s="107">
        <v>4800</v>
      </c>
      <c r="W50" s="107">
        <v>2000</v>
      </c>
      <c r="X50" s="107"/>
      <c r="Y50" s="77" t="s">
        <v>8</v>
      </c>
      <c r="Z50" s="48">
        <f t="shared" si="177"/>
        <v>0</v>
      </c>
      <c r="AA50" s="57">
        <f t="shared" si="178"/>
        <v>206</v>
      </c>
      <c r="AB50" s="7">
        <f t="shared" si="179"/>
        <v>100</v>
      </c>
      <c r="AC50" s="7">
        <f t="shared" si="180"/>
        <v>170000</v>
      </c>
      <c r="AD50" s="7">
        <f t="shared" si="195"/>
        <v>6</v>
      </c>
      <c r="AE50" s="7">
        <f t="shared" si="181"/>
        <v>13200</v>
      </c>
      <c r="AF50" s="7">
        <f t="shared" si="196"/>
        <v>0</v>
      </c>
      <c r="AG50" s="7">
        <f t="shared" si="182"/>
        <v>0</v>
      </c>
      <c r="AH50" s="7">
        <f t="shared" si="197"/>
        <v>100</v>
      </c>
      <c r="AI50" s="7">
        <f t="shared" si="183"/>
        <v>140000</v>
      </c>
      <c r="AJ50" s="7">
        <f t="shared" si="198"/>
        <v>323200</v>
      </c>
      <c r="AK50" s="6">
        <f t="shared" si="199"/>
        <v>1568.9320388349515</v>
      </c>
      <c r="AL50" s="70" t="str">
        <f t="shared" si="200"/>
        <v>OFF1</v>
      </c>
      <c r="AM50" s="7">
        <f t="shared" si="200"/>
        <v>0</v>
      </c>
      <c r="AN50" s="6">
        <f t="shared" si="200"/>
        <v>0</v>
      </c>
      <c r="AO50" s="76" t="e">
        <f t="shared" si="201"/>
        <v>#DIV/0!</v>
      </c>
      <c r="AP50" s="2"/>
      <c r="AR50" s="107">
        <v>1700</v>
      </c>
      <c r="AS50" s="107">
        <v>2200</v>
      </c>
      <c r="AT50" s="107">
        <v>2200</v>
      </c>
      <c r="AU50" s="107">
        <v>1400</v>
      </c>
      <c r="AV50" s="107"/>
      <c r="AW50" s="77" t="s">
        <v>8</v>
      </c>
      <c r="AX50" s="48">
        <f t="shared" si="202"/>
        <v>0</v>
      </c>
      <c r="AY50" s="57">
        <f t="shared" si="202"/>
        <v>206</v>
      </c>
      <c r="AZ50" s="54">
        <v>10</v>
      </c>
      <c r="BA50" s="7">
        <f t="shared" si="184"/>
        <v>0</v>
      </c>
      <c r="BB50" s="54">
        <v>24</v>
      </c>
      <c r="BC50" s="7">
        <f t="shared" si="185"/>
        <v>0</v>
      </c>
      <c r="BD50" s="54">
        <v>12</v>
      </c>
      <c r="BE50" s="6">
        <f t="shared" si="186"/>
        <v>0</v>
      </c>
      <c r="BF50" s="54"/>
      <c r="BG50" s="6">
        <f t="shared" si="187"/>
        <v>0</v>
      </c>
      <c r="BH50" s="6">
        <f t="shared" si="203"/>
        <v>552800</v>
      </c>
      <c r="BI50" s="6">
        <f t="shared" si="203"/>
        <v>2683.4951456310678</v>
      </c>
      <c r="BJ50" s="6">
        <f t="shared" si="204"/>
        <v>323200</v>
      </c>
      <c r="BK50" s="7">
        <f t="shared" si="204"/>
        <v>1568.9320388349515</v>
      </c>
      <c r="BL50" s="101">
        <f t="shared" si="205"/>
        <v>876000</v>
      </c>
      <c r="BM50" s="90">
        <f t="shared" si="205"/>
        <v>4252.4271844660198</v>
      </c>
      <c r="BN50" s="90"/>
      <c r="BO50" s="76" t="e">
        <f t="shared" si="206"/>
        <v>#DIV/0!</v>
      </c>
      <c r="BP50" s="2"/>
      <c r="BR50" s="55"/>
      <c r="BS50" s="55"/>
      <c r="BT50" s="55"/>
      <c r="BU50" s="55"/>
      <c r="BV50" s="173" t="s">
        <v>8</v>
      </c>
      <c r="BW50" s="190">
        <f t="shared" si="207"/>
        <v>0</v>
      </c>
      <c r="BX50" s="119"/>
      <c r="BY50" s="178"/>
      <c r="BZ50" s="178" t="e">
        <f t="shared" si="188"/>
        <v>#DIV/0!</v>
      </c>
      <c r="CA50" s="178"/>
      <c r="CB50" s="179" t="e">
        <f t="shared" si="189"/>
        <v>#DIV/0!</v>
      </c>
      <c r="CC50" s="179"/>
      <c r="CD50" s="179"/>
      <c r="CE50" s="180">
        <f t="shared" si="190"/>
        <v>0</v>
      </c>
      <c r="CF50" s="181" t="e">
        <f t="shared" si="191"/>
        <v>#DIV/0!</v>
      </c>
      <c r="CG50" s="291"/>
      <c r="CH50" s="291"/>
      <c r="CI50" s="291"/>
      <c r="CJ50" s="291"/>
      <c r="CK50" s="182" t="e">
        <f t="shared" si="208"/>
        <v>#DIV/0!</v>
      </c>
      <c r="CM50" s="326"/>
      <c r="CN50" s="326"/>
      <c r="CO50" s="334"/>
      <c r="CP50" s="334"/>
      <c r="CQ50" s="334"/>
      <c r="CR50" s="356">
        <f t="shared" si="209"/>
        <v>0</v>
      </c>
      <c r="CT50" s="42" t="s">
        <v>177</v>
      </c>
      <c r="CV50" s="1">
        <v>2</v>
      </c>
      <c r="DA50" s="326">
        <v>13</v>
      </c>
      <c r="DB50" s="326">
        <v>18.8</v>
      </c>
      <c r="DC50" s="602">
        <v>2</v>
      </c>
      <c r="DD50" s="579">
        <v>4</v>
      </c>
      <c r="DE50" s="579">
        <v>3</v>
      </c>
      <c r="DF50" s="356">
        <f t="shared" si="210"/>
        <v>3</v>
      </c>
      <c r="DH50" s="42" t="s">
        <v>177</v>
      </c>
      <c r="DJ50" s="1">
        <v>2</v>
      </c>
    </row>
    <row r="51" spans="1:117" ht="23.5" customHeight="1">
      <c r="A51" s="77" t="s">
        <v>9</v>
      </c>
      <c r="B51" s="68"/>
      <c r="C51" s="57">
        <f t="shared" si="172"/>
        <v>206</v>
      </c>
      <c r="D51" s="54">
        <v>100</v>
      </c>
      <c r="E51" s="7">
        <f t="shared" si="173"/>
        <v>330000</v>
      </c>
      <c r="F51" s="54">
        <v>6</v>
      </c>
      <c r="G51" s="7">
        <f t="shared" si="174"/>
        <v>22800</v>
      </c>
      <c r="H51" s="54">
        <v>0</v>
      </c>
      <c r="I51" s="6">
        <f t="shared" si="175"/>
        <v>0</v>
      </c>
      <c r="J51" s="54">
        <v>100</v>
      </c>
      <c r="K51" s="6">
        <f t="shared" si="176"/>
        <v>200000</v>
      </c>
      <c r="L51" s="6">
        <f t="shared" si="192"/>
        <v>552800</v>
      </c>
      <c r="M51" s="6">
        <f t="shared" si="193"/>
        <v>2683.4951456310678</v>
      </c>
      <c r="N51" s="70" t="s">
        <v>82</v>
      </c>
      <c r="O51" s="54"/>
      <c r="P51" s="54"/>
      <c r="Q51" s="76" t="e">
        <f t="shared" si="194"/>
        <v>#DIV/0!</v>
      </c>
      <c r="R51" s="2"/>
      <c r="T51" s="107">
        <v>3300</v>
      </c>
      <c r="U51" s="107">
        <v>3800</v>
      </c>
      <c r="V51" s="107">
        <v>4800</v>
      </c>
      <c r="W51" s="107">
        <v>2000</v>
      </c>
      <c r="X51" s="107"/>
      <c r="Y51" s="77" t="s">
        <v>9</v>
      </c>
      <c r="Z51" s="48">
        <f t="shared" si="177"/>
        <v>0</v>
      </c>
      <c r="AA51" s="57">
        <f t="shared" si="178"/>
        <v>206</v>
      </c>
      <c r="AB51" s="7">
        <f t="shared" si="179"/>
        <v>100</v>
      </c>
      <c r="AC51" s="7">
        <f t="shared" si="180"/>
        <v>170000</v>
      </c>
      <c r="AD51" s="7">
        <f t="shared" si="195"/>
        <v>6</v>
      </c>
      <c r="AE51" s="7">
        <f t="shared" si="181"/>
        <v>13200</v>
      </c>
      <c r="AF51" s="7">
        <f t="shared" si="196"/>
        <v>0</v>
      </c>
      <c r="AG51" s="7">
        <f t="shared" si="182"/>
        <v>0</v>
      </c>
      <c r="AH51" s="7">
        <f t="shared" si="197"/>
        <v>100</v>
      </c>
      <c r="AI51" s="7">
        <f t="shared" si="183"/>
        <v>140000</v>
      </c>
      <c r="AJ51" s="7">
        <f t="shared" si="198"/>
        <v>323200</v>
      </c>
      <c r="AK51" s="6">
        <f t="shared" si="199"/>
        <v>1568.9320388349515</v>
      </c>
      <c r="AL51" s="70" t="str">
        <f t="shared" si="200"/>
        <v>OFF1</v>
      </c>
      <c r="AM51" s="7">
        <f t="shared" si="200"/>
        <v>0</v>
      </c>
      <c r="AN51" s="6">
        <f t="shared" si="200"/>
        <v>0</v>
      </c>
      <c r="AO51" s="76" t="e">
        <f t="shared" si="201"/>
        <v>#DIV/0!</v>
      </c>
      <c r="AP51" s="2"/>
      <c r="AR51" s="107">
        <v>1700</v>
      </c>
      <c r="AS51" s="107">
        <v>2200</v>
      </c>
      <c r="AT51" s="107">
        <v>2200</v>
      </c>
      <c r="AU51" s="107">
        <v>1400</v>
      </c>
      <c r="AV51" s="107"/>
      <c r="AW51" s="77" t="s">
        <v>9</v>
      </c>
      <c r="AX51" s="48">
        <f t="shared" si="202"/>
        <v>0</v>
      </c>
      <c r="AY51" s="57">
        <f t="shared" si="202"/>
        <v>206</v>
      </c>
      <c r="AZ51" s="54">
        <v>10</v>
      </c>
      <c r="BA51" s="7">
        <f t="shared" si="184"/>
        <v>0</v>
      </c>
      <c r="BB51" s="54">
        <v>24</v>
      </c>
      <c r="BC51" s="7">
        <f t="shared" si="185"/>
        <v>0</v>
      </c>
      <c r="BD51" s="54">
        <v>12</v>
      </c>
      <c r="BE51" s="6">
        <f t="shared" si="186"/>
        <v>0</v>
      </c>
      <c r="BF51" s="54"/>
      <c r="BG51" s="6">
        <f t="shared" si="187"/>
        <v>0</v>
      </c>
      <c r="BH51" s="6">
        <f t="shared" si="203"/>
        <v>552800</v>
      </c>
      <c r="BI51" s="6">
        <f t="shared" si="203"/>
        <v>2683.4951456310678</v>
      </c>
      <c r="BJ51" s="6">
        <f t="shared" si="204"/>
        <v>323200</v>
      </c>
      <c r="BK51" s="7">
        <f t="shared" si="204"/>
        <v>1568.9320388349515</v>
      </c>
      <c r="BL51" s="101">
        <f t="shared" si="205"/>
        <v>876000</v>
      </c>
      <c r="BM51" s="90">
        <f t="shared" si="205"/>
        <v>4252.4271844660198</v>
      </c>
      <c r="BN51" s="90"/>
      <c r="BO51" s="76" t="e">
        <f t="shared" si="206"/>
        <v>#DIV/0!</v>
      </c>
      <c r="BP51" s="2"/>
      <c r="BR51" s="55"/>
      <c r="BS51" s="55"/>
      <c r="BT51" s="55"/>
      <c r="BU51" s="55"/>
      <c r="BV51" s="173" t="s">
        <v>9</v>
      </c>
      <c r="BW51" s="190">
        <f t="shared" si="207"/>
        <v>0</v>
      </c>
      <c r="BX51" s="119"/>
      <c r="BY51" s="178"/>
      <c r="BZ51" s="178" t="e">
        <f t="shared" si="188"/>
        <v>#DIV/0!</v>
      </c>
      <c r="CA51" s="178"/>
      <c r="CB51" s="179" t="e">
        <f t="shared" si="189"/>
        <v>#DIV/0!</v>
      </c>
      <c r="CC51" s="179"/>
      <c r="CD51" s="179"/>
      <c r="CE51" s="180">
        <f t="shared" si="190"/>
        <v>0</v>
      </c>
      <c r="CF51" s="181" t="e">
        <f t="shared" si="191"/>
        <v>#DIV/0!</v>
      </c>
      <c r="CG51" s="291"/>
      <c r="CH51" s="291"/>
      <c r="CI51" s="291"/>
      <c r="CJ51" s="291"/>
      <c r="CK51" s="182" t="e">
        <f t="shared" si="208"/>
        <v>#DIV/0!</v>
      </c>
      <c r="CM51" s="326"/>
      <c r="CN51" s="326"/>
      <c r="CO51" s="334"/>
      <c r="CP51" s="334"/>
      <c r="CQ51" s="334"/>
      <c r="CR51" s="356">
        <f t="shared" si="209"/>
        <v>0</v>
      </c>
      <c r="CT51" s="42" t="s">
        <v>178</v>
      </c>
      <c r="CV51" s="1">
        <v>1</v>
      </c>
      <c r="DA51" s="326">
        <v>11.5</v>
      </c>
      <c r="DB51" s="326">
        <v>25.7</v>
      </c>
      <c r="DC51" s="578">
        <v>5</v>
      </c>
      <c r="DD51" s="579">
        <v>3</v>
      </c>
      <c r="DE51" s="556">
        <v>1</v>
      </c>
      <c r="DF51" s="356">
        <f t="shared" si="210"/>
        <v>3</v>
      </c>
      <c r="DH51" s="42" t="s">
        <v>178</v>
      </c>
      <c r="DJ51" s="1">
        <v>1</v>
      </c>
    </row>
    <row r="52" spans="1:117" ht="23.5" customHeight="1">
      <c r="A52" s="77" t="s">
        <v>10</v>
      </c>
      <c r="B52" s="68"/>
      <c r="C52" s="57">
        <f t="shared" si="172"/>
        <v>206</v>
      </c>
      <c r="D52" s="54">
        <v>100</v>
      </c>
      <c r="E52" s="7">
        <f t="shared" si="173"/>
        <v>330000</v>
      </c>
      <c r="F52" s="54">
        <v>6</v>
      </c>
      <c r="G52" s="7">
        <f t="shared" si="174"/>
        <v>22800</v>
      </c>
      <c r="H52" s="54">
        <v>0</v>
      </c>
      <c r="I52" s="6">
        <f t="shared" si="175"/>
        <v>0</v>
      </c>
      <c r="J52" s="54">
        <v>100</v>
      </c>
      <c r="K52" s="6">
        <f t="shared" si="176"/>
        <v>200000</v>
      </c>
      <c r="L52" s="6">
        <f t="shared" si="192"/>
        <v>552800</v>
      </c>
      <c r="M52" s="6">
        <f t="shared" si="193"/>
        <v>2683.4951456310678</v>
      </c>
      <c r="N52" s="70" t="s">
        <v>94</v>
      </c>
      <c r="O52" s="54"/>
      <c r="P52" s="54"/>
      <c r="Q52" s="76" t="e">
        <f t="shared" si="194"/>
        <v>#DIV/0!</v>
      </c>
      <c r="R52" s="2"/>
      <c r="T52" s="107">
        <v>3300</v>
      </c>
      <c r="U52" s="107">
        <v>3800</v>
      </c>
      <c r="V52" s="107">
        <v>4800</v>
      </c>
      <c r="W52" s="107">
        <v>2000</v>
      </c>
      <c r="X52" s="107"/>
      <c r="Y52" s="77" t="s">
        <v>10</v>
      </c>
      <c r="Z52" s="48">
        <f t="shared" si="177"/>
        <v>0</v>
      </c>
      <c r="AA52" s="57">
        <f t="shared" si="178"/>
        <v>206</v>
      </c>
      <c r="AB52" s="7">
        <f t="shared" si="179"/>
        <v>100</v>
      </c>
      <c r="AC52" s="7">
        <f t="shared" si="180"/>
        <v>170000</v>
      </c>
      <c r="AD52" s="7">
        <f t="shared" si="195"/>
        <v>6</v>
      </c>
      <c r="AE52" s="7">
        <f t="shared" si="181"/>
        <v>13200</v>
      </c>
      <c r="AF52" s="7">
        <f t="shared" si="196"/>
        <v>0</v>
      </c>
      <c r="AG52" s="7">
        <f t="shared" si="182"/>
        <v>0</v>
      </c>
      <c r="AH52" s="7">
        <f t="shared" si="197"/>
        <v>100</v>
      </c>
      <c r="AI52" s="7">
        <f t="shared" si="183"/>
        <v>140000</v>
      </c>
      <c r="AJ52" s="7">
        <f t="shared" si="198"/>
        <v>323200</v>
      </c>
      <c r="AK52" s="6">
        <f t="shared" si="199"/>
        <v>1568.9320388349515</v>
      </c>
      <c r="AL52" s="70" t="str">
        <f t="shared" si="200"/>
        <v>ON1</v>
      </c>
      <c r="AM52" s="7">
        <f t="shared" si="200"/>
        <v>0</v>
      </c>
      <c r="AN52" s="6">
        <f t="shared" si="200"/>
        <v>0</v>
      </c>
      <c r="AO52" s="76" t="e">
        <f t="shared" si="201"/>
        <v>#DIV/0!</v>
      </c>
      <c r="AP52" s="2"/>
      <c r="AR52" s="107">
        <v>1700</v>
      </c>
      <c r="AS52" s="107">
        <v>2200</v>
      </c>
      <c r="AT52" s="107">
        <v>2200</v>
      </c>
      <c r="AU52" s="107">
        <v>1400</v>
      </c>
      <c r="AV52" s="107"/>
      <c r="AW52" s="77" t="s">
        <v>10</v>
      </c>
      <c r="AX52" s="48">
        <f t="shared" si="202"/>
        <v>0</v>
      </c>
      <c r="AY52" s="57">
        <f t="shared" si="202"/>
        <v>206</v>
      </c>
      <c r="AZ52" s="54">
        <v>10</v>
      </c>
      <c r="BA52" s="7">
        <f t="shared" si="184"/>
        <v>0</v>
      </c>
      <c r="BB52" s="54">
        <v>24</v>
      </c>
      <c r="BC52" s="7">
        <f t="shared" si="185"/>
        <v>0</v>
      </c>
      <c r="BD52" s="54">
        <v>12</v>
      </c>
      <c r="BE52" s="6">
        <f t="shared" si="186"/>
        <v>0</v>
      </c>
      <c r="BF52" s="54"/>
      <c r="BG52" s="6">
        <f t="shared" si="187"/>
        <v>0</v>
      </c>
      <c r="BH52" s="6">
        <f t="shared" si="203"/>
        <v>552800</v>
      </c>
      <c r="BI52" s="6">
        <f t="shared" si="203"/>
        <v>2683.4951456310678</v>
      </c>
      <c r="BJ52" s="6">
        <f t="shared" si="204"/>
        <v>323200</v>
      </c>
      <c r="BK52" s="7">
        <f t="shared" si="204"/>
        <v>1568.9320388349515</v>
      </c>
      <c r="BL52" s="101">
        <f t="shared" si="205"/>
        <v>876000</v>
      </c>
      <c r="BM52" s="90">
        <f t="shared" si="205"/>
        <v>4252.4271844660198</v>
      </c>
      <c r="BN52" s="90"/>
      <c r="BO52" s="76" t="e">
        <f t="shared" si="206"/>
        <v>#DIV/0!</v>
      </c>
      <c r="BP52" s="2"/>
      <c r="BR52" s="55"/>
      <c r="BS52" s="55"/>
      <c r="BT52" s="55"/>
      <c r="BU52" s="55"/>
      <c r="BV52" s="173" t="s">
        <v>10</v>
      </c>
      <c r="BW52" s="190">
        <f t="shared" si="207"/>
        <v>0</v>
      </c>
      <c r="BX52" s="119"/>
      <c r="BY52" s="178"/>
      <c r="BZ52" s="178" t="e">
        <f t="shared" si="188"/>
        <v>#DIV/0!</v>
      </c>
      <c r="CA52" s="178"/>
      <c r="CB52" s="179" t="e">
        <f t="shared" si="189"/>
        <v>#DIV/0!</v>
      </c>
      <c r="CC52" s="179"/>
      <c r="CD52" s="179"/>
      <c r="CE52" s="180">
        <f t="shared" si="190"/>
        <v>0</v>
      </c>
      <c r="CF52" s="181" t="e">
        <f t="shared" si="191"/>
        <v>#DIV/0!</v>
      </c>
      <c r="CG52" s="291"/>
      <c r="CH52" s="291"/>
      <c r="CI52" s="291"/>
      <c r="CJ52" s="291"/>
      <c r="CK52" s="182" t="e">
        <f t="shared" si="208"/>
        <v>#DIV/0!</v>
      </c>
      <c r="CM52" s="326"/>
      <c r="CN52" s="326"/>
      <c r="CO52" s="334"/>
      <c r="CP52" s="334"/>
      <c r="CQ52" s="334"/>
      <c r="CR52" s="356">
        <f t="shared" si="209"/>
        <v>0</v>
      </c>
      <c r="CT52" s="42" t="s">
        <v>183</v>
      </c>
      <c r="CV52" s="1">
        <v>0</v>
      </c>
      <c r="DA52" s="326">
        <v>18.899999999999999</v>
      </c>
      <c r="DB52" s="326">
        <v>29.1</v>
      </c>
      <c r="DC52" s="578">
        <v>5</v>
      </c>
      <c r="DD52" s="578">
        <v>5</v>
      </c>
      <c r="DE52" s="579">
        <v>4</v>
      </c>
      <c r="DF52" s="356">
        <f t="shared" si="210"/>
        <v>4.666666666666667</v>
      </c>
      <c r="DH52" s="42" t="s">
        <v>183</v>
      </c>
      <c r="DJ52" s="1">
        <v>0</v>
      </c>
    </row>
    <row r="53" spans="1:117" ht="23.5" customHeight="1" thickBot="1">
      <c r="A53" s="78" t="s">
        <v>11</v>
      </c>
      <c r="B53" s="68"/>
      <c r="C53" s="57">
        <f t="shared" si="172"/>
        <v>332</v>
      </c>
      <c r="D53" s="54">
        <v>180</v>
      </c>
      <c r="E53" s="7">
        <f t="shared" si="173"/>
        <v>594000</v>
      </c>
      <c r="F53" s="54">
        <v>20</v>
      </c>
      <c r="G53" s="7">
        <f t="shared" si="174"/>
        <v>76000</v>
      </c>
      <c r="H53" s="54">
        <v>2</v>
      </c>
      <c r="I53" s="6">
        <f t="shared" si="175"/>
        <v>9600</v>
      </c>
      <c r="J53" s="54">
        <v>130</v>
      </c>
      <c r="K53" s="6">
        <f t="shared" si="176"/>
        <v>260000</v>
      </c>
      <c r="L53" s="6">
        <f t="shared" si="192"/>
        <v>939600</v>
      </c>
      <c r="M53" s="6">
        <f t="shared" si="193"/>
        <v>2830.1204819277109</v>
      </c>
      <c r="N53" s="70"/>
      <c r="O53" s="54"/>
      <c r="P53" s="54"/>
      <c r="Q53" s="76" t="e">
        <f t="shared" si="194"/>
        <v>#DIV/0!</v>
      </c>
      <c r="R53" s="2"/>
      <c r="T53" s="107">
        <v>3300</v>
      </c>
      <c r="U53" s="107">
        <v>3800</v>
      </c>
      <c r="V53" s="107">
        <v>4800</v>
      </c>
      <c r="W53" s="107">
        <v>2000</v>
      </c>
      <c r="X53" s="107"/>
      <c r="Y53" s="78" t="s">
        <v>11</v>
      </c>
      <c r="Z53" s="48">
        <f t="shared" si="177"/>
        <v>0</v>
      </c>
      <c r="AA53" s="57">
        <f t="shared" si="178"/>
        <v>332</v>
      </c>
      <c r="AB53" s="7">
        <f t="shared" si="179"/>
        <v>180</v>
      </c>
      <c r="AC53" s="7">
        <f t="shared" si="180"/>
        <v>306000</v>
      </c>
      <c r="AD53" s="7">
        <f t="shared" si="195"/>
        <v>20</v>
      </c>
      <c r="AE53" s="7">
        <f t="shared" si="181"/>
        <v>44000</v>
      </c>
      <c r="AF53" s="7">
        <f t="shared" si="196"/>
        <v>2</v>
      </c>
      <c r="AG53" s="7">
        <f t="shared" si="182"/>
        <v>4400</v>
      </c>
      <c r="AH53" s="7">
        <f t="shared" si="197"/>
        <v>130</v>
      </c>
      <c r="AI53" s="7">
        <f t="shared" si="183"/>
        <v>182000</v>
      </c>
      <c r="AJ53" s="7">
        <f t="shared" si="198"/>
        <v>536400</v>
      </c>
      <c r="AK53" s="6">
        <f t="shared" si="199"/>
        <v>1615.6626506024097</v>
      </c>
      <c r="AL53" s="70">
        <f t="shared" si="200"/>
        <v>0</v>
      </c>
      <c r="AM53" s="7">
        <f t="shared" si="200"/>
        <v>0</v>
      </c>
      <c r="AN53" s="6">
        <f t="shared" si="200"/>
        <v>0</v>
      </c>
      <c r="AO53" s="76" t="e">
        <f t="shared" si="201"/>
        <v>#DIV/0!</v>
      </c>
      <c r="AP53" s="2"/>
      <c r="AR53" s="107">
        <v>1700</v>
      </c>
      <c r="AS53" s="107">
        <v>2200</v>
      </c>
      <c r="AT53" s="107">
        <v>2200</v>
      </c>
      <c r="AU53" s="107">
        <v>1400</v>
      </c>
      <c r="AV53" s="107"/>
      <c r="AW53" s="78" t="s">
        <v>11</v>
      </c>
      <c r="AX53" s="48">
        <f t="shared" si="202"/>
        <v>0</v>
      </c>
      <c r="AY53" s="57">
        <f t="shared" si="202"/>
        <v>332</v>
      </c>
      <c r="AZ53" s="54">
        <v>10</v>
      </c>
      <c r="BA53" s="7">
        <f t="shared" si="184"/>
        <v>0</v>
      </c>
      <c r="BB53" s="54">
        <v>28</v>
      </c>
      <c r="BC53" s="7">
        <f t="shared" si="185"/>
        <v>0</v>
      </c>
      <c r="BD53" s="54">
        <v>12</v>
      </c>
      <c r="BE53" s="6">
        <f t="shared" si="186"/>
        <v>0</v>
      </c>
      <c r="BF53" s="54"/>
      <c r="BG53" s="6">
        <f t="shared" si="187"/>
        <v>0</v>
      </c>
      <c r="BH53" s="6">
        <f t="shared" si="203"/>
        <v>939600</v>
      </c>
      <c r="BI53" s="6">
        <f t="shared" si="203"/>
        <v>2830.1204819277109</v>
      </c>
      <c r="BJ53" s="6">
        <f t="shared" si="204"/>
        <v>536400</v>
      </c>
      <c r="BK53" s="7">
        <f t="shared" si="204"/>
        <v>1615.6626506024097</v>
      </c>
      <c r="BL53" s="101">
        <f t="shared" si="205"/>
        <v>1476000</v>
      </c>
      <c r="BM53" s="90">
        <f t="shared" si="205"/>
        <v>4445.7831325301204</v>
      </c>
      <c r="BN53" s="90"/>
      <c r="BO53" s="76" t="e">
        <f t="shared" si="206"/>
        <v>#DIV/0!</v>
      </c>
      <c r="BP53" s="2"/>
      <c r="BR53" s="55"/>
      <c r="BS53" s="55"/>
      <c r="BT53" s="55"/>
      <c r="BU53" s="55"/>
      <c r="BV53" s="183" t="s">
        <v>11</v>
      </c>
      <c r="BW53" s="190">
        <f t="shared" si="207"/>
        <v>0</v>
      </c>
      <c r="BX53" s="119"/>
      <c r="BY53" s="178"/>
      <c r="BZ53" s="178" t="e">
        <f t="shared" si="188"/>
        <v>#DIV/0!</v>
      </c>
      <c r="CA53" s="178"/>
      <c r="CB53" s="179" t="e">
        <f t="shared" si="189"/>
        <v>#DIV/0!</v>
      </c>
      <c r="CC53" s="179"/>
      <c r="CD53" s="179"/>
      <c r="CE53" s="180">
        <f t="shared" si="190"/>
        <v>0</v>
      </c>
      <c r="CF53" s="181" t="e">
        <f t="shared" si="191"/>
        <v>#DIV/0!</v>
      </c>
      <c r="CG53" s="291"/>
      <c r="CH53" s="291"/>
      <c r="CI53" s="291"/>
      <c r="CJ53" s="291"/>
      <c r="CK53" s="182" t="e">
        <f t="shared" si="208"/>
        <v>#DIV/0!</v>
      </c>
      <c r="CM53" s="327"/>
      <c r="CN53" s="327"/>
      <c r="CO53" s="335"/>
      <c r="CP53" s="334"/>
      <c r="CQ53" s="334"/>
      <c r="CR53" s="357">
        <f t="shared" si="209"/>
        <v>0</v>
      </c>
      <c r="CT53" s="1" t="s">
        <v>186</v>
      </c>
      <c r="DA53" s="327">
        <v>18.7</v>
      </c>
      <c r="DB53" s="327">
        <v>31.3</v>
      </c>
      <c r="DC53" s="578">
        <v>5</v>
      </c>
      <c r="DD53" s="578">
        <v>5</v>
      </c>
      <c r="DE53" s="579">
        <v>4</v>
      </c>
      <c r="DF53" s="357">
        <f t="shared" si="210"/>
        <v>4.666666666666667</v>
      </c>
      <c r="DH53" s="1" t="s">
        <v>186</v>
      </c>
    </row>
    <row r="54" spans="1:117" s="378" customFormat="1" ht="37" customHeight="1" thickTop="1" thickBot="1">
      <c r="A54" s="1516" t="s">
        <v>16</v>
      </c>
      <c r="B54" s="1497"/>
      <c r="C54" s="191">
        <f>SUM(C47:C53)</f>
        <v>1684</v>
      </c>
      <c r="D54" s="191">
        <f>SUM(D47:D53)</f>
        <v>840</v>
      </c>
      <c r="E54" s="191">
        <f t="shared" ref="E54:J54" si="211">SUM(E47:E53)</f>
        <v>2772000</v>
      </c>
      <c r="F54" s="191">
        <f t="shared" si="211"/>
        <v>70</v>
      </c>
      <c r="G54" s="191">
        <f t="shared" si="211"/>
        <v>266000</v>
      </c>
      <c r="H54" s="191">
        <f t="shared" si="211"/>
        <v>4</v>
      </c>
      <c r="I54" s="191">
        <f t="shared" si="211"/>
        <v>19200</v>
      </c>
      <c r="J54" s="191">
        <f t="shared" si="211"/>
        <v>770</v>
      </c>
      <c r="K54" s="191">
        <f>SUM(K47:K53)</f>
        <v>1540000</v>
      </c>
      <c r="L54" s="191">
        <f>SUM(L47:L53)</f>
        <v>4597200</v>
      </c>
      <c r="M54" s="191">
        <f>L54/C54</f>
        <v>2729.9287410926368</v>
      </c>
      <c r="N54" s="376"/>
      <c r="O54" s="191">
        <f>SUM(O47:O53)</f>
        <v>0</v>
      </c>
      <c r="P54" s="191">
        <f>SUM(P47:P53)</f>
        <v>0</v>
      </c>
      <c r="Q54" s="194" t="e">
        <f t="shared" si="194"/>
        <v>#DIV/0!</v>
      </c>
      <c r="R54" s="377"/>
      <c r="T54" s="378" t="s">
        <v>48</v>
      </c>
      <c r="U54" s="377">
        <f>C54/W54</f>
        <v>561.33333333333337</v>
      </c>
      <c r="V54" s="379" t="s">
        <v>49</v>
      </c>
      <c r="W54" s="380">
        <v>3</v>
      </c>
      <c r="Y54" s="1516" t="s">
        <v>16</v>
      </c>
      <c r="Z54" s="1497"/>
      <c r="AA54" s="192">
        <f>SUM(AA47:AA53)</f>
        <v>1684</v>
      </c>
      <c r="AB54" s="192">
        <f>SUM(AB47:AB53)</f>
        <v>840</v>
      </c>
      <c r="AC54" s="192">
        <f t="shared" ref="AC54:AH54" si="212">SUM(AC47:AC53)</f>
        <v>1428000</v>
      </c>
      <c r="AD54" s="192">
        <f t="shared" si="212"/>
        <v>70</v>
      </c>
      <c r="AE54" s="192">
        <f t="shared" si="212"/>
        <v>154000</v>
      </c>
      <c r="AF54" s="192">
        <f t="shared" si="212"/>
        <v>4</v>
      </c>
      <c r="AG54" s="192">
        <f t="shared" si="212"/>
        <v>8800</v>
      </c>
      <c r="AH54" s="192">
        <f t="shared" si="212"/>
        <v>770</v>
      </c>
      <c r="AI54" s="192">
        <f>SUM(AI47:AI53)</f>
        <v>1078000</v>
      </c>
      <c r="AJ54" s="192">
        <f>SUM(AJ47:AJ53)</f>
        <v>2668800</v>
      </c>
      <c r="AK54" s="191">
        <f>AJ54/AA54</f>
        <v>1584.7980997624702</v>
      </c>
      <c r="AL54" s="376"/>
      <c r="AM54" s="191">
        <f>SUM(AM47:AM53)</f>
        <v>0</v>
      </c>
      <c r="AN54" s="191">
        <f>SUM(AN47:AN53)</f>
        <v>0</v>
      </c>
      <c r="AO54" s="194" t="e">
        <f>(AJ54+BH54)/AN54</f>
        <v>#DIV/0!</v>
      </c>
      <c r="AP54" s="377"/>
      <c r="AR54" s="378" t="s">
        <v>48</v>
      </c>
      <c r="AS54" s="377">
        <f>AA54/AU54</f>
        <v>561.33333333333337</v>
      </c>
      <c r="AT54" s="379" t="s">
        <v>49</v>
      </c>
      <c r="AU54" s="378">
        <f>W54</f>
        <v>3</v>
      </c>
      <c r="AW54" s="1516" t="s">
        <v>16</v>
      </c>
      <c r="AX54" s="1497"/>
      <c r="AY54" s="192">
        <f t="shared" si="202"/>
        <v>1684</v>
      </c>
      <c r="AZ54" s="191">
        <f>SUM(AZ47:AZ53)</f>
        <v>84</v>
      </c>
      <c r="BA54" s="191">
        <f t="shared" ref="BA54:BF54" si="213">SUM(BA47:BA53)</f>
        <v>0</v>
      </c>
      <c r="BB54" s="191">
        <f t="shared" si="213"/>
        <v>120</v>
      </c>
      <c r="BC54" s="191">
        <f t="shared" si="213"/>
        <v>0</v>
      </c>
      <c r="BD54" s="191">
        <f t="shared" si="213"/>
        <v>60</v>
      </c>
      <c r="BE54" s="191">
        <f t="shared" si="213"/>
        <v>0</v>
      </c>
      <c r="BF54" s="191">
        <f t="shared" si="213"/>
        <v>0</v>
      </c>
      <c r="BG54" s="191">
        <f>SUM(BG47:BG53)</f>
        <v>0</v>
      </c>
      <c r="BH54" s="381">
        <f t="shared" si="203"/>
        <v>4597200</v>
      </c>
      <c r="BI54" s="381">
        <f t="shared" si="203"/>
        <v>2729.9287410926368</v>
      </c>
      <c r="BJ54" s="381">
        <f t="shared" si="204"/>
        <v>2668800</v>
      </c>
      <c r="BK54" s="382">
        <f t="shared" si="204"/>
        <v>1584.7980997624702</v>
      </c>
      <c r="BL54" s="191">
        <f>SUM(BL47:BL53)</f>
        <v>7266000</v>
      </c>
      <c r="BM54" s="383">
        <f>BI54+BK54</f>
        <v>4314.7268408551072</v>
      </c>
      <c r="BN54" s="193"/>
      <c r="BO54" s="194" t="e">
        <f t="shared" si="206"/>
        <v>#DIV/0!</v>
      </c>
      <c r="BP54" s="377"/>
      <c r="BR54" s="378" t="s">
        <v>48</v>
      </c>
      <c r="BS54" s="377">
        <f>AY54/BU54</f>
        <v>561.33333333333337</v>
      </c>
      <c r="BT54" s="379" t="s">
        <v>49</v>
      </c>
      <c r="BU54" s="378">
        <f>W54</f>
        <v>3</v>
      </c>
      <c r="BV54" s="1516" t="s">
        <v>16</v>
      </c>
      <c r="BW54" s="1497"/>
      <c r="BX54" s="180">
        <f>SUM(BX47:BX53)</f>
        <v>711</v>
      </c>
      <c r="BY54" s="180">
        <f>SUM(BY47:BY53)</f>
        <v>1959940</v>
      </c>
      <c r="BZ54" s="180">
        <f t="shared" si="188"/>
        <v>2756.5963431786217</v>
      </c>
      <c r="CA54" s="180">
        <f>SUM(CA47:CA53)</f>
        <v>1074650</v>
      </c>
      <c r="CB54" s="371">
        <f t="shared" si="189"/>
        <v>1511.4627285513361</v>
      </c>
      <c r="CC54" s="371">
        <f>SUM(CC47:CC53)</f>
        <v>34100</v>
      </c>
      <c r="CD54" s="371">
        <f>SUM(CD47:CD53)</f>
        <v>14850</v>
      </c>
      <c r="CE54" s="180">
        <f t="shared" si="190"/>
        <v>3068690</v>
      </c>
      <c r="CF54" s="186">
        <f t="shared" si="191"/>
        <v>4316.0196905766525</v>
      </c>
      <c r="CG54" s="538">
        <f>SUM(CG47:CG53)</f>
        <v>227.5</v>
      </c>
      <c r="CH54" s="538">
        <f>SUM(CH47:CH53)</f>
        <v>80.5</v>
      </c>
      <c r="CI54" s="538">
        <f>SUM(CI47:CI53)</f>
        <v>44.5</v>
      </c>
      <c r="CJ54" s="538">
        <f>SUM(CJ47:CJ53)</f>
        <v>352.5</v>
      </c>
      <c r="CK54" s="366">
        <f>CE54/CJ54</f>
        <v>8705.5035460992913</v>
      </c>
      <c r="CL54" s="378">
        <v>2</v>
      </c>
      <c r="CM54" s="393">
        <f>SUM(CM47:CM53)/CL54</f>
        <v>19.299999999999997</v>
      </c>
      <c r="CN54" s="394">
        <f>SUM(CN47:CN53)/CL54</f>
        <v>29.2</v>
      </c>
      <c r="CO54" s="411">
        <f>SUM(CO47:CO53)/CL54</f>
        <v>4</v>
      </c>
      <c r="CP54" s="411">
        <f>SUM(CP47:CP53)/CL54</f>
        <v>4</v>
      </c>
      <c r="CQ54" s="411">
        <f>SUM(CQ47:CQ53)/CL54</f>
        <v>5</v>
      </c>
      <c r="CR54" s="412">
        <f>SUM(CO54:CQ54)/3</f>
        <v>4.333333333333333</v>
      </c>
      <c r="CS54" s="531" t="s">
        <v>192</v>
      </c>
      <c r="CT54" s="1553">
        <f>CE54/CL54</f>
        <v>1534345</v>
      </c>
      <c r="CU54" s="1554"/>
      <c r="CV54" s="1554"/>
      <c r="CW54" s="1554"/>
      <c r="CX54" s="1555"/>
      <c r="CY54" s="378" t="s">
        <v>197</v>
      </c>
      <c r="CZ54" s="378">
        <v>7</v>
      </c>
      <c r="DA54" s="393">
        <f>SUM(DA47:DA53)/CZ54</f>
        <v>16.485714285714284</v>
      </c>
      <c r="DB54" s="394">
        <f>SUM(DB47:DB53)/CZ54</f>
        <v>25.014285714285716</v>
      </c>
      <c r="DC54" s="411">
        <f>SUM(DC47:DC53)/CZ54</f>
        <v>3.2857142857142856</v>
      </c>
      <c r="DD54" s="411">
        <f>SUM(DD47:DD53)/CZ54</f>
        <v>3.1428571428571428</v>
      </c>
      <c r="DE54" s="411">
        <f>SUM(DE47:DE53)/CZ54</f>
        <v>2.5714285714285716</v>
      </c>
      <c r="DF54" s="412">
        <f>SUM(DC54:DE54)/3</f>
        <v>3</v>
      </c>
      <c r="DG54" s="531" t="s">
        <v>192</v>
      </c>
      <c r="DH54" s="1553">
        <v>848515.71428571432</v>
      </c>
      <c r="DI54" s="1554"/>
      <c r="DJ54" s="1554"/>
      <c r="DK54" s="1554"/>
      <c r="DL54" s="1555"/>
      <c r="DM54" s="378" t="s">
        <v>197</v>
      </c>
    </row>
    <row r="55" spans="1:117"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A55" s="1420" t="str">
        <f>CM55</f>
        <v>6th week</v>
      </c>
      <c r="DB55" s="1420"/>
      <c r="DC55" s="1420"/>
      <c r="DD55" s="1420"/>
      <c r="DE55" s="1420"/>
      <c r="DF55" s="1420"/>
    </row>
    <row r="56" spans="1:117"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A56" s="331" t="s">
        <v>172</v>
      </c>
      <c r="DB56" s="332" t="s">
        <v>173</v>
      </c>
      <c r="DC56" s="65" t="s">
        <v>174</v>
      </c>
      <c r="DD56" s="65" t="s">
        <v>175</v>
      </c>
      <c r="DE56" s="65" t="s">
        <v>176</v>
      </c>
      <c r="DF56" s="333" t="s">
        <v>184</v>
      </c>
      <c r="DH56" s="1" t="s">
        <v>179</v>
      </c>
      <c r="DJ56" s="46" t="s">
        <v>182</v>
      </c>
    </row>
    <row r="57" spans="1:117" ht="23.5" customHeight="1">
      <c r="A57" s="75" t="s">
        <v>5</v>
      </c>
      <c r="B57" s="68"/>
      <c r="C57" s="57">
        <f t="shared" ref="C57:C63" si="214">D57+F57+H57+J57</f>
        <v>396</v>
      </c>
      <c r="D57" s="54">
        <v>220</v>
      </c>
      <c r="E57" s="7">
        <f t="shared" ref="E57:E63" si="215">D57*T57</f>
        <v>726000</v>
      </c>
      <c r="F57" s="54">
        <v>20</v>
      </c>
      <c r="G57" s="7">
        <f t="shared" ref="G57:G63" si="216">F57*U57</f>
        <v>76000</v>
      </c>
      <c r="H57" s="54">
        <v>6</v>
      </c>
      <c r="I57" s="6">
        <f t="shared" ref="I57:I63" si="217">H57*V57</f>
        <v>28800</v>
      </c>
      <c r="J57" s="54">
        <v>150</v>
      </c>
      <c r="K57" s="6">
        <f t="shared" ref="K57:K63" si="218">J57*W57</f>
        <v>300000</v>
      </c>
      <c r="L57" s="6">
        <f>E57+G57+I57+K57</f>
        <v>1130800</v>
      </c>
      <c r="M57" s="6">
        <f>L57/C57</f>
        <v>2855.5555555555557</v>
      </c>
      <c r="N57" s="70"/>
      <c r="O57" s="54"/>
      <c r="P57" s="54"/>
      <c r="Q57" s="76" t="e">
        <f>L57/P57</f>
        <v>#DIV/0!</v>
      </c>
      <c r="R57" s="2"/>
      <c r="T57" s="107">
        <v>3300</v>
      </c>
      <c r="U57" s="107">
        <v>3800</v>
      </c>
      <c r="V57" s="107">
        <v>4800</v>
      </c>
      <c r="W57" s="107">
        <v>2000</v>
      </c>
      <c r="X57" s="107"/>
      <c r="Y57" s="75" t="s">
        <v>5</v>
      </c>
      <c r="Z57" s="48">
        <f t="shared" ref="Z57:Z63" si="219">B57</f>
        <v>0</v>
      </c>
      <c r="AA57" s="57">
        <f t="shared" ref="AA57:AA63" si="220">AB57+AD57+AF57+AH57</f>
        <v>396</v>
      </c>
      <c r="AB57" s="7">
        <f t="shared" ref="AB57:AB63" si="221">D57</f>
        <v>220</v>
      </c>
      <c r="AC57" s="7">
        <f t="shared" ref="AC57:AC63" si="222">AB57*AR57</f>
        <v>374000</v>
      </c>
      <c r="AD57" s="7">
        <f>F57</f>
        <v>20</v>
      </c>
      <c r="AE57" s="7">
        <f t="shared" ref="AE57:AE63" si="223">AD57*AS57</f>
        <v>44000</v>
      </c>
      <c r="AF57" s="7">
        <f>H57</f>
        <v>6</v>
      </c>
      <c r="AG57" s="7">
        <f t="shared" ref="AG57:AG63" si="224">AF57*AT57</f>
        <v>13200</v>
      </c>
      <c r="AH57" s="7">
        <f>J57</f>
        <v>150</v>
      </c>
      <c r="AI57" s="7">
        <f t="shared" ref="AI57:AI63" si="225">AH57*AU57</f>
        <v>210000</v>
      </c>
      <c r="AJ57" s="7">
        <f>AC57+AE57+AG57+AI57</f>
        <v>641200</v>
      </c>
      <c r="AK57" s="6">
        <f>AJ57/AA57</f>
        <v>1619.1919191919192</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396</v>
      </c>
      <c r="AZ57" s="54"/>
      <c r="BA57" s="7">
        <f t="shared" ref="BA57:BA63" si="226">AZ57*BR57</f>
        <v>0</v>
      </c>
      <c r="BB57" s="54"/>
      <c r="BC57" s="7">
        <f t="shared" ref="BC57:BC63" si="227">BB57*BS57</f>
        <v>0</v>
      </c>
      <c r="BD57" s="54"/>
      <c r="BE57" s="6">
        <f t="shared" ref="BE57:BE63" si="228">BD57*BT57</f>
        <v>0</v>
      </c>
      <c r="BF57" s="54"/>
      <c r="BG57" s="6">
        <f t="shared" ref="BG57:BG63" si="229">BF57*BU57</f>
        <v>0</v>
      </c>
      <c r="BH57" s="6">
        <f>L57</f>
        <v>1130800</v>
      </c>
      <c r="BI57" s="6">
        <f>M57</f>
        <v>2855.5555555555557</v>
      </c>
      <c r="BJ57" s="6">
        <f>AJ57</f>
        <v>641200</v>
      </c>
      <c r="BK57" s="7">
        <f>AK57</f>
        <v>1619.1919191919192</v>
      </c>
      <c r="BL57" s="101">
        <f>BH57+BJ57</f>
        <v>1772000</v>
      </c>
      <c r="BM57" s="90">
        <f>BI57+BK57</f>
        <v>4474.7474747474753</v>
      </c>
      <c r="BN57" s="90"/>
      <c r="BO57" s="76" t="e">
        <f>Q57+AO57</f>
        <v>#DIV/0!</v>
      </c>
      <c r="BP57" s="2"/>
      <c r="BR57" s="55"/>
      <c r="BS57" s="55"/>
      <c r="BT57" s="55"/>
      <c r="BU57" s="55"/>
      <c r="BV57" s="177" t="s">
        <v>5</v>
      </c>
      <c r="BW57" s="190">
        <f>AX57</f>
        <v>0</v>
      </c>
      <c r="BX57" s="119"/>
      <c r="BY57" s="178"/>
      <c r="BZ57" s="178" t="e">
        <f t="shared" ref="BZ57:BZ64" si="230">BY57/BX57</f>
        <v>#DIV/0!</v>
      </c>
      <c r="CA57" s="178"/>
      <c r="CB57" s="179" t="e">
        <f t="shared" ref="CB57:CB64" si="231">CA57/BX57</f>
        <v>#DIV/0!</v>
      </c>
      <c r="CC57" s="179"/>
      <c r="CD57" s="179"/>
      <c r="CE57" s="180">
        <f t="shared" ref="CE57:CE64" si="232">BY57+CA57+CC57</f>
        <v>0</v>
      </c>
      <c r="CF57" s="181" t="e">
        <f t="shared" ref="CF57:CF64" si="233">CE57/BX57</f>
        <v>#DIV/0!</v>
      </c>
      <c r="CG57" s="291"/>
      <c r="CH57" s="291"/>
      <c r="CI57" s="291"/>
      <c r="CJ57" s="291"/>
      <c r="CK57" s="182" t="e">
        <f>CE57/CJ57</f>
        <v>#DIV/0!</v>
      </c>
      <c r="CM57" s="326"/>
      <c r="CN57" s="326"/>
      <c r="CO57" s="334"/>
      <c r="CP57" s="334"/>
      <c r="CQ57" s="334"/>
      <c r="CR57" s="356">
        <f>SUM(CO57:CQ57)/3</f>
        <v>0</v>
      </c>
      <c r="CT57" s="355" t="s">
        <v>180</v>
      </c>
      <c r="CU57" s="3"/>
      <c r="CV57" s="354">
        <v>5</v>
      </c>
      <c r="DA57" s="326">
        <v>18.600000000000001</v>
      </c>
      <c r="DB57" s="326">
        <v>30.9</v>
      </c>
      <c r="DC57" s="578">
        <v>5</v>
      </c>
      <c r="DD57" s="602">
        <v>2</v>
      </c>
      <c r="DE57" s="602">
        <v>2</v>
      </c>
      <c r="DF57" s="356">
        <f>SUM(DC57:DE57)/3</f>
        <v>3</v>
      </c>
      <c r="DH57" s="355" t="s">
        <v>180</v>
      </c>
      <c r="DI57" s="3"/>
      <c r="DJ57" s="354">
        <v>5</v>
      </c>
    </row>
    <row r="58" spans="1:117" ht="23.5" customHeight="1">
      <c r="A58" s="77" t="s">
        <v>6</v>
      </c>
      <c r="B58" s="68"/>
      <c r="C58" s="57">
        <f t="shared" si="214"/>
        <v>0</v>
      </c>
      <c r="D58" s="54"/>
      <c r="E58" s="7">
        <f t="shared" si="215"/>
        <v>0</v>
      </c>
      <c r="F58" s="54"/>
      <c r="G58" s="7">
        <f t="shared" si="216"/>
        <v>0</v>
      </c>
      <c r="H58" s="54"/>
      <c r="I58" s="6">
        <f t="shared" si="217"/>
        <v>0</v>
      </c>
      <c r="J58" s="54"/>
      <c r="K58" s="6">
        <f t="shared" si="218"/>
        <v>0</v>
      </c>
      <c r="L58" s="6">
        <f t="shared" ref="L58:L63" si="234">E58+G58+I58+K58</f>
        <v>0</v>
      </c>
      <c r="M58" s="6" t="e">
        <f t="shared" ref="M58:M63" si="235">L58/C58</f>
        <v>#DIV/0!</v>
      </c>
      <c r="N58" s="70"/>
      <c r="O58" s="54"/>
      <c r="P58" s="54"/>
      <c r="Q58" s="76" t="e">
        <f t="shared" ref="Q58:Q64" si="236">L58/P58</f>
        <v>#DIV/0!</v>
      </c>
      <c r="R58" s="2"/>
      <c r="T58" s="107">
        <v>3300</v>
      </c>
      <c r="U58" s="107">
        <v>3800</v>
      </c>
      <c r="V58" s="107">
        <v>4800</v>
      </c>
      <c r="W58" s="107">
        <v>2000</v>
      </c>
      <c r="X58" s="107"/>
      <c r="Y58" s="77" t="s">
        <v>6</v>
      </c>
      <c r="Z58" s="48">
        <f t="shared" si="219"/>
        <v>0</v>
      </c>
      <c r="AA58" s="57">
        <f t="shared" si="220"/>
        <v>0</v>
      </c>
      <c r="AB58" s="7">
        <f t="shared" si="221"/>
        <v>0</v>
      </c>
      <c r="AC58" s="7">
        <f t="shared" si="222"/>
        <v>0</v>
      </c>
      <c r="AD58" s="7">
        <f t="shared" ref="AD58:AD63" si="237">F58</f>
        <v>0</v>
      </c>
      <c r="AE58" s="7">
        <f t="shared" si="223"/>
        <v>0</v>
      </c>
      <c r="AF58" s="7">
        <f t="shared" ref="AF58:AF63" si="238">H58</f>
        <v>0</v>
      </c>
      <c r="AG58" s="7">
        <f t="shared" si="224"/>
        <v>0</v>
      </c>
      <c r="AH58" s="7">
        <f t="shared" ref="AH58:AH63" si="239">J58</f>
        <v>0</v>
      </c>
      <c r="AI58" s="7">
        <f t="shared" si="225"/>
        <v>0</v>
      </c>
      <c r="AJ58" s="7">
        <f t="shared" ref="AJ58:AJ63" si="240">AC58+AE58+AG58+AI58</f>
        <v>0</v>
      </c>
      <c r="AK58" s="6" t="e">
        <f t="shared" ref="AK58:AK63" si="241">AJ58/AA58</f>
        <v>#DIV/0!</v>
      </c>
      <c r="AL58" s="70">
        <f t="shared" ref="AL58:AN63" si="242">N58</f>
        <v>0</v>
      </c>
      <c r="AM58" s="7">
        <f t="shared" si="242"/>
        <v>0</v>
      </c>
      <c r="AN58" s="6">
        <f t="shared" si="242"/>
        <v>0</v>
      </c>
      <c r="AO58" s="76" t="e">
        <f t="shared" ref="AO58:AO63" si="243">(AJ58+BH58)/AN58</f>
        <v>#DIV/0!</v>
      </c>
      <c r="AP58" s="2"/>
      <c r="AR58" s="107">
        <v>1700</v>
      </c>
      <c r="AS58" s="107">
        <v>2200</v>
      </c>
      <c r="AT58" s="107">
        <v>2200</v>
      </c>
      <c r="AU58" s="107">
        <v>1400</v>
      </c>
      <c r="AV58" s="107"/>
      <c r="AW58" s="77" t="s">
        <v>6</v>
      </c>
      <c r="AX58" s="48">
        <f t="shared" ref="AX58:AY64" si="244">B58</f>
        <v>0</v>
      </c>
      <c r="AY58" s="57">
        <f t="shared" si="244"/>
        <v>0</v>
      </c>
      <c r="AZ58" s="54">
        <v>22</v>
      </c>
      <c r="BA58" s="7">
        <f t="shared" si="226"/>
        <v>0</v>
      </c>
      <c r="BB58" s="54">
        <v>10</v>
      </c>
      <c r="BC58" s="7">
        <f t="shared" si="227"/>
        <v>0</v>
      </c>
      <c r="BD58" s="54">
        <v>6</v>
      </c>
      <c r="BE58" s="6">
        <f t="shared" si="228"/>
        <v>0</v>
      </c>
      <c r="BF58" s="54"/>
      <c r="BG58" s="6">
        <f t="shared" si="229"/>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0"/>
        <v>#DIV/0!</v>
      </c>
      <c r="CA58" s="178"/>
      <c r="CB58" s="179" t="e">
        <f t="shared" si="231"/>
        <v>#DIV/0!</v>
      </c>
      <c r="CC58" s="179"/>
      <c r="CD58" s="179"/>
      <c r="CE58" s="180">
        <f t="shared" si="232"/>
        <v>0</v>
      </c>
      <c r="CF58" s="181" t="e">
        <f t="shared" si="233"/>
        <v>#DIV/0!</v>
      </c>
      <c r="CG58" s="291"/>
      <c r="CH58" s="291"/>
      <c r="CI58" s="291"/>
      <c r="CJ58" s="291"/>
      <c r="CK58" s="182" t="e">
        <f t="shared" ref="CK58:CK63" si="250">CE58/CJ58</f>
        <v>#DIV/0!</v>
      </c>
      <c r="CM58" s="326"/>
      <c r="CN58" s="326"/>
      <c r="CO58" s="334"/>
      <c r="CP58" s="334"/>
      <c r="CQ58" s="334"/>
      <c r="CR58" s="356">
        <f t="shared" ref="CR58:CR63" si="251">SUM(CO58:CQ58)/3</f>
        <v>0</v>
      </c>
      <c r="CT58" s="42" t="s">
        <v>181</v>
      </c>
      <c r="CV58" s="1">
        <v>4</v>
      </c>
      <c r="DA58" s="326"/>
      <c r="DB58" s="326"/>
      <c r="DC58" s="334"/>
      <c r="DD58" s="334"/>
      <c r="DE58" s="334"/>
      <c r="DF58" s="356">
        <f t="shared" ref="DF58:DF63" si="252">SUM(DC58:DE58)/3</f>
        <v>0</v>
      </c>
      <c r="DH58" s="42" t="s">
        <v>181</v>
      </c>
      <c r="DJ58" s="1">
        <v>4</v>
      </c>
    </row>
    <row r="59" spans="1:117" ht="23.5" customHeight="1">
      <c r="A59" s="77" t="s">
        <v>7</v>
      </c>
      <c r="B59" s="68"/>
      <c r="C59" s="57">
        <f t="shared" si="214"/>
        <v>0</v>
      </c>
      <c r="D59" s="54"/>
      <c r="E59" s="7">
        <f t="shared" si="215"/>
        <v>0</v>
      </c>
      <c r="F59" s="54"/>
      <c r="G59" s="7">
        <f t="shared" si="216"/>
        <v>0</v>
      </c>
      <c r="H59" s="54"/>
      <c r="I59" s="6">
        <f t="shared" si="217"/>
        <v>0</v>
      </c>
      <c r="J59" s="54"/>
      <c r="K59" s="6">
        <f t="shared" si="218"/>
        <v>0</v>
      </c>
      <c r="L59" s="6">
        <f t="shared" si="234"/>
        <v>0</v>
      </c>
      <c r="M59" s="6" t="e">
        <f t="shared" si="235"/>
        <v>#DIV/0!</v>
      </c>
      <c r="N59" s="70"/>
      <c r="O59" s="54"/>
      <c r="P59" s="54"/>
      <c r="Q59" s="76" t="e">
        <f t="shared" si="236"/>
        <v>#DIV/0!</v>
      </c>
      <c r="R59" s="2"/>
      <c r="T59" s="107">
        <v>3300</v>
      </c>
      <c r="U59" s="107">
        <v>3800</v>
      </c>
      <c r="V59" s="107">
        <v>4800</v>
      </c>
      <c r="W59" s="107">
        <v>2000</v>
      </c>
      <c r="X59" s="107"/>
      <c r="Y59" s="77" t="s">
        <v>7</v>
      </c>
      <c r="Z59" s="48">
        <f t="shared" si="219"/>
        <v>0</v>
      </c>
      <c r="AA59" s="57">
        <f t="shared" si="220"/>
        <v>0</v>
      </c>
      <c r="AB59" s="7">
        <f t="shared" si="221"/>
        <v>0</v>
      </c>
      <c r="AC59" s="7">
        <f t="shared" si="222"/>
        <v>0</v>
      </c>
      <c r="AD59" s="7">
        <f t="shared" si="237"/>
        <v>0</v>
      </c>
      <c r="AE59" s="7">
        <f t="shared" si="223"/>
        <v>0</v>
      </c>
      <c r="AF59" s="7">
        <f t="shared" si="238"/>
        <v>0</v>
      </c>
      <c r="AG59" s="7">
        <f t="shared" si="224"/>
        <v>0</v>
      </c>
      <c r="AH59" s="7">
        <f t="shared" si="239"/>
        <v>0</v>
      </c>
      <c r="AI59" s="7">
        <f t="shared" si="225"/>
        <v>0</v>
      </c>
      <c r="AJ59" s="7">
        <f t="shared" si="240"/>
        <v>0</v>
      </c>
      <c r="AK59" s="6" t="e">
        <f t="shared" si="241"/>
        <v>#DIV/0!</v>
      </c>
      <c r="AL59" s="70">
        <f t="shared" si="242"/>
        <v>0</v>
      </c>
      <c r="AM59" s="7">
        <f t="shared" si="242"/>
        <v>0</v>
      </c>
      <c r="AN59" s="6">
        <f t="shared" si="242"/>
        <v>0</v>
      </c>
      <c r="AO59" s="76" t="e">
        <f t="shared" si="243"/>
        <v>#DIV/0!</v>
      </c>
      <c r="AP59" s="2"/>
      <c r="AR59" s="107">
        <v>1700</v>
      </c>
      <c r="AS59" s="107">
        <v>2200</v>
      </c>
      <c r="AT59" s="107">
        <v>2200</v>
      </c>
      <c r="AU59" s="107">
        <v>1400</v>
      </c>
      <c r="AV59" s="107"/>
      <c r="AW59" s="77" t="s">
        <v>7</v>
      </c>
      <c r="AX59" s="48">
        <f t="shared" si="244"/>
        <v>0</v>
      </c>
      <c r="AY59" s="57">
        <f t="shared" si="244"/>
        <v>0</v>
      </c>
      <c r="AZ59" s="54">
        <v>22</v>
      </c>
      <c r="BA59" s="7">
        <f t="shared" si="226"/>
        <v>0</v>
      </c>
      <c r="BB59" s="54">
        <v>10</v>
      </c>
      <c r="BC59" s="7">
        <f t="shared" si="227"/>
        <v>0</v>
      </c>
      <c r="BD59" s="54">
        <v>6</v>
      </c>
      <c r="BE59" s="6">
        <f t="shared" si="228"/>
        <v>0</v>
      </c>
      <c r="BF59" s="54"/>
      <c r="BG59" s="6">
        <f t="shared" si="229"/>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0"/>
        <v>#DIV/0!</v>
      </c>
      <c r="CA59" s="178"/>
      <c r="CB59" s="179" t="e">
        <f t="shared" si="231"/>
        <v>#DIV/0!</v>
      </c>
      <c r="CC59" s="179"/>
      <c r="CD59" s="179"/>
      <c r="CE59" s="180">
        <f t="shared" si="232"/>
        <v>0</v>
      </c>
      <c r="CF59" s="181" t="e">
        <f t="shared" si="233"/>
        <v>#DIV/0!</v>
      </c>
      <c r="CG59" s="291"/>
      <c r="CH59" s="291"/>
      <c r="CI59" s="291"/>
      <c r="CJ59" s="291"/>
      <c r="CK59" s="182" t="e">
        <f t="shared" si="250"/>
        <v>#DIV/0!</v>
      </c>
      <c r="CM59" s="326"/>
      <c r="CN59" s="326"/>
      <c r="CO59" s="334"/>
      <c r="CP59" s="334"/>
      <c r="CQ59" s="334"/>
      <c r="CR59" s="356">
        <f t="shared" si="251"/>
        <v>0</v>
      </c>
      <c r="CT59" s="42" t="s">
        <v>440</v>
      </c>
      <c r="CV59" s="1">
        <v>3</v>
      </c>
      <c r="DA59" s="326"/>
      <c r="DB59" s="326"/>
      <c r="DC59" s="334"/>
      <c r="DD59" s="334"/>
      <c r="DE59" s="334"/>
      <c r="DF59" s="356">
        <f t="shared" si="252"/>
        <v>0</v>
      </c>
      <c r="DH59" s="42" t="s">
        <v>440</v>
      </c>
      <c r="DJ59" s="1">
        <v>3</v>
      </c>
    </row>
    <row r="60" spans="1:117" ht="23.5" customHeight="1">
      <c r="A60" s="77" t="s">
        <v>8</v>
      </c>
      <c r="B60" s="68"/>
      <c r="C60" s="57">
        <f t="shared" si="214"/>
        <v>0</v>
      </c>
      <c r="D60" s="54"/>
      <c r="E60" s="7">
        <f t="shared" si="215"/>
        <v>0</v>
      </c>
      <c r="F60" s="54"/>
      <c r="G60" s="7">
        <f t="shared" si="216"/>
        <v>0</v>
      </c>
      <c r="H60" s="54"/>
      <c r="I60" s="6">
        <f t="shared" si="217"/>
        <v>0</v>
      </c>
      <c r="J60" s="54"/>
      <c r="K60" s="6">
        <f t="shared" si="218"/>
        <v>0</v>
      </c>
      <c r="L60" s="6">
        <f t="shared" si="234"/>
        <v>0</v>
      </c>
      <c r="M60" s="6" t="e">
        <f t="shared" si="235"/>
        <v>#DIV/0!</v>
      </c>
      <c r="N60" s="70"/>
      <c r="O60" s="54"/>
      <c r="P60" s="54"/>
      <c r="Q60" s="76" t="e">
        <f t="shared" si="236"/>
        <v>#DIV/0!</v>
      </c>
      <c r="R60" s="2"/>
      <c r="T60" s="107">
        <v>3300</v>
      </c>
      <c r="U60" s="107">
        <v>3800</v>
      </c>
      <c r="V60" s="107">
        <v>4800</v>
      </c>
      <c r="W60" s="107">
        <v>2000</v>
      </c>
      <c r="X60" s="107"/>
      <c r="Y60" s="77" t="s">
        <v>8</v>
      </c>
      <c r="Z60" s="48">
        <f t="shared" si="219"/>
        <v>0</v>
      </c>
      <c r="AA60" s="57">
        <f t="shared" si="220"/>
        <v>0</v>
      </c>
      <c r="AB60" s="7">
        <f t="shared" si="221"/>
        <v>0</v>
      </c>
      <c r="AC60" s="7">
        <f t="shared" si="222"/>
        <v>0</v>
      </c>
      <c r="AD60" s="7">
        <f t="shared" si="237"/>
        <v>0</v>
      </c>
      <c r="AE60" s="7">
        <f t="shared" si="223"/>
        <v>0</v>
      </c>
      <c r="AF60" s="7">
        <f t="shared" si="238"/>
        <v>0</v>
      </c>
      <c r="AG60" s="7">
        <f t="shared" si="224"/>
        <v>0</v>
      </c>
      <c r="AH60" s="7">
        <f t="shared" si="239"/>
        <v>0</v>
      </c>
      <c r="AI60" s="7">
        <f t="shared" si="225"/>
        <v>0</v>
      </c>
      <c r="AJ60" s="7">
        <f t="shared" si="240"/>
        <v>0</v>
      </c>
      <c r="AK60" s="6" t="e">
        <f t="shared" si="241"/>
        <v>#DIV/0!</v>
      </c>
      <c r="AL60" s="70">
        <f t="shared" si="242"/>
        <v>0</v>
      </c>
      <c r="AM60" s="7">
        <f t="shared" si="242"/>
        <v>0</v>
      </c>
      <c r="AN60" s="6">
        <f t="shared" si="242"/>
        <v>0</v>
      </c>
      <c r="AO60" s="76" t="e">
        <f t="shared" si="243"/>
        <v>#DIV/0!</v>
      </c>
      <c r="AP60" s="2"/>
      <c r="AR60" s="107">
        <v>1700</v>
      </c>
      <c r="AS60" s="107">
        <v>2200</v>
      </c>
      <c r="AT60" s="107">
        <v>2200</v>
      </c>
      <c r="AU60" s="107">
        <v>1400</v>
      </c>
      <c r="AV60" s="107"/>
      <c r="AW60" s="77" t="s">
        <v>8</v>
      </c>
      <c r="AX60" s="48">
        <f t="shared" si="244"/>
        <v>0</v>
      </c>
      <c r="AY60" s="57">
        <f t="shared" si="244"/>
        <v>0</v>
      </c>
      <c r="AZ60" s="54">
        <v>10</v>
      </c>
      <c r="BA60" s="7">
        <f t="shared" si="226"/>
        <v>0</v>
      </c>
      <c r="BB60" s="54">
        <v>24</v>
      </c>
      <c r="BC60" s="7">
        <f t="shared" si="227"/>
        <v>0</v>
      </c>
      <c r="BD60" s="54">
        <v>12</v>
      </c>
      <c r="BE60" s="6">
        <f t="shared" si="228"/>
        <v>0</v>
      </c>
      <c r="BF60" s="54"/>
      <c r="BG60" s="6">
        <f t="shared" si="229"/>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0"/>
        <v>#DIV/0!</v>
      </c>
      <c r="CA60" s="178"/>
      <c r="CB60" s="179" t="e">
        <f t="shared" si="231"/>
        <v>#DIV/0!</v>
      </c>
      <c r="CC60" s="179"/>
      <c r="CD60" s="179"/>
      <c r="CE60" s="180">
        <f t="shared" si="232"/>
        <v>0</v>
      </c>
      <c r="CF60" s="181" t="e">
        <f t="shared" si="233"/>
        <v>#DIV/0!</v>
      </c>
      <c r="CG60" s="291"/>
      <c r="CH60" s="291"/>
      <c r="CI60" s="291"/>
      <c r="CJ60" s="291"/>
      <c r="CK60" s="182" t="e">
        <f t="shared" si="250"/>
        <v>#DIV/0!</v>
      </c>
      <c r="CM60" s="326"/>
      <c r="CN60" s="326"/>
      <c r="CO60" s="334"/>
      <c r="CP60" s="334"/>
      <c r="CQ60" s="334"/>
      <c r="CR60" s="356">
        <f t="shared" si="251"/>
        <v>0</v>
      </c>
      <c r="CT60" s="42" t="s">
        <v>177</v>
      </c>
      <c r="CV60" s="1">
        <v>2</v>
      </c>
      <c r="DA60" s="326"/>
      <c r="DB60" s="326"/>
      <c r="DC60" s="334"/>
      <c r="DD60" s="334"/>
      <c r="DE60" s="334"/>
      <c r="DF60" s="356">
        <f t="shared" si="252"/>
        <v>0</v>
      </c>
      <c r="DH60" s="42" t="s">
        <v>177</v>
      </c>
      <c r="DJ60" s="1">
        <v>2</v>
      </c>
    </row>
    <row r="61" spans="1:117" ht="23.5" customHeight="1">
      <c r="A61" s="77" t="s">
        <v>9</v>
      </c>
      <c r="B61" s="68"/>
      <c r="C61" s="57">
        <f t="shared" si="214"/>
        <v>0</v>
      </c>
      <c r="D61" s="54"/>
      <c r="E61" s="7">
        <f t="shared" si="215"/>
        <v>0</v>
      </c>
      <c r="F61" s="54"/>
      <c r="G61" s="7">
        <f t="shared" si="216"/>
        <v>0</v>
      </c>
      <c r="H61" s="54"/>
      <c r="I61" s="6">
        <f t="shared" si="217"/>
        <v>0</v>
      </c>
      <c r="J61" s="54"/>
      <c r="K61" s="6">
        <f t="shared" si="218"/>
        <v>0</v>
      </c>
      <c r="L61" s="6">
        <f t="shared" si="234"/>
        <v>0</v>
      </c>
      <c r="M61" s="6" t="e">
        <f t="shared" si="235"/>
        <v>#DIV/0!</v>
      </c>
      <c r="N61" s="70"/>
      <c r="O61" s="54"/>
      <c r="P61" s="54"/>
      <c r="Q61" s="76" t="e">
        <f t="shared" si="236"/>
        <v>#DIV/0!</v>
      </c>
      <c r="R61" s="2"/>
      <c r="T61" s="107">
        <v>3300</v>
      </c>
      <c r="U61" s="107">
        <v>3800</v>
      </c>
      <c r="V61" s="107">
        <v>4800</v>
      </c>
      <c r="W61" s="107">
        <v>2000</v>
      </c>
      <c r="X61" s="107"/>
      <c r="Y61" s="77" t="s">
        <v>9</v>
      </c>
      <c r="Z61" s="48">
        <f t="shared" si="219"/>
        <v>0</v>
      </c>
      <c r="AA61" s="57">
        <f t="shared" si="220"/>
        <v>0</v>
      </c>
      <c r="AB61" s="7">
        <f t="shared" si="221"/>
        <v>0</v>
      </c>
      <c r="AC61" s="7">
        <f t="shared" si="222"/>
        <v>0</v>
      </c>
      <c r="AD61" s="7">
        <f t="shared" si="237"/>
        <v>0</v>
      </c>
      <c r="AE61" s="7">
        <f t="shared" si="223"/>
        <v>0</v>
      </c>
      <c r="AF61" s="7">
        <f t="shared" si="238"/>
        <v>0</v>
      </c>
      <c r="AG61" s="7">
        <f t="shared" si="224"/>
        <v>0</v>
      </c>
      <c r="AH61" s="7">
        <f t="shared" si="239"/>
        <v>0</v>
      </c>
      <c r="AI61" s="7">
        <f t="shared" si="225"/>
        <v>0</v>
      </c>
      <c r="AJ61" s="7">
        <f t="shared" si="240"/>
        <v>0</v>
      </c>
      <c r="AK61" s="6" t="e">
        <f t="shared" si="241"/>
        <v>#DIV/0!</v>
      </c>
      <c r="AL61" s="70">
        <f t="shared" si="242"/>
        <v>0</v>
      </c>
      <c r="AM61" s="7">
        <f t="shared" si="242"/>
        <v>0</v>
      </c>
      <c r="AN61" s="6">
        <f t="shared" si="242"/>
        <v>0</v>
      </c>
      <c r="AO61" s="76" t="e">
        <f t="shared" si="243"/>
        <v>#DIV/0!</v>
      </c>
      <c r="AP61" s="2"/>
      <c r="AR61" s="107">
        <v>1700</v>
      </c>
      <c r="AS61" s="107">
        <v>2200</v>
      </c>
      <c r="AT61" s="107">
        <v>2200</v>
      </c>
      <c r="AU61" s="107">
        <v>1400</v>
      </c>
      <c r="AV61" s="107"/>
      <c r="AW61" s="77" t="s">
        <v>9</v>
      </c>
      <c r="AX61" s="48">
        <f t="shared" si="244"/>
        <v>0</v>
      </c>
      <c r="AY61" s="57">
        <f t="shared" si="244"/>
        <v>0</v>
      </c>
      <c r="AZ61" s="54">
        <v>10</v>
      </c>
      <c r="BA61" s="7">
        <f t="shared" si="226"/>
        <v>0</v>
      </c>
      <c r="BB61" s="54">
        <v>24</v>
      </c>
      <c r="BC61" s="7">
        <f t="shared" si="227"/>
        <v>0</v>
      </c>
      <c r="BD61" s="54">
        <v>12</v>
      </c>
      <c r="BE61" s="6">
        <f t="shared" si="228"/>
        <v>0</v>
      </c>
      <c r="BF61" s="54"/>
      <c r="BG61" s="6">
        <f t="shared" si="229"/>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0"/>
        <v>#DIV/0!</v>
      </c>
      <c r="CA61" s="178"/>
      <c r="CB61" s="179" t="e">
        <f t="shared" si="231"/>
        <v>#DIV/0!</v>
      </c>
      <c r="CC61" s="179"/>
      <c r="CD61" s="179"/>
      <c r="CE61" s="180">
        <f t="shared" si="232"/>
        <v>0</v>
      </c>
      <c r="CF61" s="181" t="e">
        <f t="shared" si="233"/>
        <v>#DIV/0!</v>
      </c>
      <c r="CG61" s="291"/>
      <c r="CH61" s="291"/>
      <c r="CI61" s="291"/>
      <c r="CJ61" s="291"/>
      <c r="CK61" s="182" t="e">
        <f t="shared" si="250"/>
        <v>#DIV/0!</v>
      </c>
      <c r="CM61" s="326"/>
      <c r="CN61" s="326"/>
      <c r="CO61" s="334"/>
      <c r="CP61" s="334"/>
      <c r="CQ61" s="334"/>
      <c r="CR61" s="356">
        <f t="shared" si="251"/>
        <v>0</v>
      </c>
      <c r="CT61" s="42" t="s">
        <v>178</v>
      </c>
      <c r="CV61" s="1">
        <v>1</v>
      </c>
      <c r="DA61" s="326"/>
      <c r="DB61" s="326"/>
      <c r="DC61" s="334"/>
      <c r="DD61" s="334"/>
      <c r="DE61" s="334"/>
      <c r="DF61" s="356">
        <f t="shared" si="252"/>
        <v>0</v>
      </c>
      <c r="DH61" s="42" t="s">
        <v>178</v>
      </c>
      <c r="DJ61" s="1">
        <v>1</v>
      </c>
    </row>
    <row r="62" spans="1:117" ht="23.5" customHeight="1">
      <c r="A62" s="77" t="s">
        <v>10</v>
      </c>
      <c r="B62" s="68"/>
      <c r="C62" s="57">
        <f t="shared" si="214"/>
        <v>0</v>
      </c>
      <c r="D62" s="54"/>
      <c r="E62" s="7">
        <f t="shared" si="215"/>
        <v>0</v>
      </c>
      <c r="F62" s="54"/>
      <c r="G62" s="7">
        <f t="shared" si="216"/>
        <v>0</v>
      </c>
      <c r="H62" s="54"/>
      <c r="I62" s="6">
        <f t="shared" si="217"/>
        <v>0</v>
      </c>
      <c r="J62" s="54"/>
      <c r="K62" s="6">
        <f t="shared" si="218"/>
        <v>0</v>
      </c>
      <c r="L62" s="6">
        <f t="shared" si="234"/>
        <v>0</v>
      </c>
      <c r="M62" s="6" t="e">
        <f t="shared" si="235"/>
        <v>#DIV/0!</v>
      </c>
      <c r="N62" s="70"/>
      <c r="O62" s="54"/>
      <c r="P62" s="54"/>
      <c r="Q62" s="76" t="e">
        <f t="shared" si="236"/>
        <v>#DIV/0!</v>
      </c>
      <c r="R62" s="2"/>
      <c r="T62" s="107">
        <v>3300</v>
      </c>
      <c r="U62" s="107">
        <v>3800</v>
      </c>
      <c r="V62" s="107">
        <v>4800</v>
      </c>
      <c r="W62" s="107">
        <v>2000</v>
      </c>
      <c r="X62" s="107"/>
      <c r="Y62" s="77" t="s">
        <v>10</v>
      </c>
      <c r="Z62" s="48">
        <f t="shared" si="219"/>
        <v>0</v>
      </c>
      <c r="AA62" s="57">
        <f t="shared" si="220"/>
        <v>0</v>
      </c>
      <c r="AB62" s="7">
        <f t="shared" si="221"/>
        <v>0</v>
      </c>
      <c r="AC62" s="7">
        <f t="shared" si="222"/>
        <v>0</v>
      </c>
      <c r="AD62" s="7">
        <f t="shared" si="237"/>
        <v>0</v>
      </c>
      <c r="AE62" s="7">
        <f t="shared" si="223"/>
        <v>0</v>
      </c>
      <c r="AF62" s="7">
        <f t="shared" si="238"/>
        <v>0</v>
      </c>
      <c r="AG62" s="7">
        <f t="shared" si="224"/>
        <v>0</v>
      </c>
      <c r="AH62" s="7">
        <f t="shared" si="239"/>
        <v>0</v>
      </c>
      <c r="AI62" s="7">
        <f t="shared" si="225"/>
        <v>0</v>
      </c>
      <c r="AJ62" s="7">
        <f t="shared" si="240"/>
        <v>0</v>
      </c>
      <c r="AK62" s="6" t="e">
        <f t="shared" si="241"/>
        <v>#DIV/0!</v>
      </c>
      <c r="AL62" s="70">
        <f t="shared" si="242"/>
        <v>0</v>
      </c>
      <c r="AM62" s="7">
        <f t="shared" si="242"/>
        <v>0</v>
      </c>
      <c r="AN62" s="6">
        <f t="shared" si="242"/>
        <v>0</v>
      </c>
      <c r="AO62" s="76" t="e">
        <f t="shared" si="243"/>
        <v>#DIV/0!</v>
      </c>
      <c r="AP62" s="2"/>
      <c r="AR62" s="107">
        <v>1700</v>
      </c>
      <c r="AS62" s="107">
        <v>2200</v>
      </c>
      <c r="AT62" s="107">
        <v>2200</v>
      </c>
      <c r="AU62" s="107">
        <v>1400</v>
      </c>
      <c r="AV62" s="107"/>
      <c r="AW62" s="77" t="s">
        <v>10</v>
      </c>
      <c r="AX62" s="48">
        <f t="shared" si="244"/>
        <v>0</v>
      </c>
      <c r="AY62" s="57">
        <f t="shared" si="244"/>
        <v>0</v>
      </c>
      <c r="AZ62" s="54">
        <v>10</v>
      </c>
      <c r="BA62" s="7">
        <f t="shared" si="226"/>
        <v>0</v>
      </c>
      <c r="BB62" s="54">
        <v>24</v>
      </c>
      <c r="BC62" s="7">
        <f t="shared" si="227"/>
        <v>0</v>
      </c>
      <c r="BD62" s="54">
        <v>12</v>
      </c>
      <c r="BE62" s="6">
        <f t="shared" si="228"/>
        <v>0</v>
      </c>
      <c r="BF62" s="54"/>
      <c r="BG62" s="6">
        <f t="shared" si="229"/>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0"/>
        <v>#DIV/0!</v>
      </c>
      <c r="CA62" s="178"/>
      <c r="CB62" s="179" t="e">
        <f t="shared" si="231"/>
        <v>#DIV/0!</v>
      </c>
      <c r="CC62" s="179"/>
      <c r="CD62" s="179"/>
      <c r="CE62" s="180">
        <f t="shared" si="232"/>
        <v>0</v>
      </c>
      <c r="CF62" s="181" t="e">
        <f t="shared" si="233"/>
        <v>#DIV/0!</v>
      </c>
      <c r="CG62" s="291"/>
      <c r="CH62" s="291"/>
      <c r="CI62" s="291"/>
      <c r="CJ62" s="291"/>
      <c r="CK62" s="182" t="e">
        <f t="shared" si="250"/>
        <v>#DIV/0!</v>
      </c>
      <c r="CM62" s="326"/>
      <c r="CN62" s="326"/>
      <c r="CO62" s="334"/>
      <c r="CP62" s="334"/>
      <c r="CQ62" s="334"/>
      <c r="CR62" s="356">
        <f t="shared" si="251"/>
        <v>0</v>
      </c>
      <c r="CT62" s="42" t="s">
        <v>183</v>
      </c>
      <c r="CV62" s="1">
        <v>0</v>
      </c>
      <c r="DA62" s="326"/>
      <c r="DB62" s="326"/>
      <c r="DC62" s="334"/>
      <c r="DD62" s="334"/>
      <c r="DE62" s="334"/>
      <c r="DF62" s="356">
        <f t="shared" si="252"/>
        <v>0</v>
      </c>
      <c r="DH62" s="42" t="s">
        <v>183</v>
      </c>
      <c r="DJ62" s="1">
        <v>0</v>
      </c>
    </row>
    <row r="63" spans="1:117" ht="23.5" customHeight="1" thickBot="1">
      <c r="A63" s="78" t="s">
        <v>11</v>
      </c>
      <c r="B63" s="68"/>
      <c r="C63" s="57">
        <f t="shared" si="214"/>
        <v>0</v>
      </c>
      <c r="D63" s="54"/>
      <c r="E63" s="7">
        <f t="shared" si="215"/>
        <v>0</v>
      </c>
      <c r="F63" s="54"/>
      <c r="G63" s="7">
        <f t="shared" si="216"/>
        <v>0</v>
      </c>
      <c r="H63" s="54"/>
      <c r="I63" s="6">
        <f t="shared" si="217"/>
        <v>0</v>
      </c>
      <c r="J63" s="54"/>
      <c r="K63" s="6">
        <f t="shared" si="218"/>
        <v>0</v>
      </c>
      <c r="L63" s="6">
        <f t="shared" si="234"/>
        <v>0</v>
      </c>
      <c r="M63" s="6" t="e">
        <f t="shared" si="235"/>
        <v>#DIV/0!</v>
      </c>
      <c r="N63" s="70"/>
      <c r="O63" s="54"/>
      <c r="P63" s="54"/>
      <c r="Q63" s="76" t="e">
        <f t="shared" si="236"/>
        <v>#DIV/0!</v>
      </c>
      <c r="R63" s="2"/>
      <c r="T63" s="107">
        <v>3300</v>
      </c>
      <c r="U63" s="107">
        <v>3800</v>
      </c>
      <c r="V63" s="107">
        <v>4800</v>
      </c>
      <c r="W63" s="107">
        <v>2000</v>
      </c>
      <c r="X63" s="107"/>
      <c r="Y63" s="78" t="s">
        <v>11</v>
      </c>
      <c r="Z63" s="48">
        <f t="shared" si="219"/>
        <v>0</v>
      </c>
      <c r="AA63" s="57">
        <f t="shared" si="220"/>
        <v>0</v>
      </c>
      <c r="AB63" s="7">
        <f t="shared" si="221"/>
        <v>0</v>
      </c>
      <c r="AC63" s="7">
        <f t="shared" si="222"/>
        <v>0</v>
      </c>
      <c r="AD63" s="7">
        <f t="shared" si="237"/>
        <v>0</v>
      </c>
      <c r="AE63" s="7">
        <f t="shared" si="223"/>
        <v>0</v>
      </c>
      <c r="AF63" s="7">
        <f t="shared" si="238"/>
        <v>0</v>
      </c>
      <c r="AG63" s="7">
        <f t="shared" si="224"/>
        <v>0</v>
      </c>
      <c r="AH63" s="7">
        <f t="shared" si="239"/>
        <v>0</v>
      </c>
      <c r="AI63" s="7">
        <f t="shared" si="225"/>
        <v>0</v>
      </c>
      <c r="AJ63" s="7">
        <f t="shared" si="240"/>
        <v>0</v>
      </c>
      <c r="AK63" s="6" t="e">
        <f t="shared" si="241"/>
        <v>#DIV/0!</v>
      </c>
      <c r="AL63" s="70">
        <f t="shared" si="242"/>
        <v>0</v>
      </c>
      <c r="AM63" s="7">
        <f t="shared" si="242"/>
        <v>0</v>
      </c>
      <c r="AN63" s="6">
        <f t="shared" si="242"/>
        <v>0</v>
      </c>
      <c r="AO63" s="76" t="e">
        <f t="shared" si="243"/>
        <v>#DIV/0!</v>
      </c>
      <c r="AP63" s="2"/>
      <c r="AR63" s="107">
        <v>1700</v>
      </c>
      <c r="AS63" s="107">
        <v>2200</v>
      </c>
      <c r="AT63" s="107">
        <v>2200</v>
      </c>
      <c r="AU63" s="107">
        <v>1400</v>
      </c>
      <c r="AV63" s="107"/>
      <c r="AW63" s="78" t="s">
        <v>11</v>
      </c>
      <c r="AX63" s="48">
        <f t="shared" si="244"/>
        <v>0</v>
      </c>
      <c r="AY63" s="57">
        <f t="shared" si="244"/>
        <v>0</v>
      </c>
      <c r="AZ63" s="54">
        <v>10</v>
      </c>
      <c r="BA63" s="7">
        <f t="shared" si="226"/>
        <v>0</v>
      </c>
      <c r="BB63" s="54">
        <v>28</v>
      </c>
      <c r="BC63" s="7">
        <f t="shared" si="227"/>
        <v>0</v>
      </c>
      <c r="BD63" s="54">
        <v>12</v>
      </c>
      <c r="BE63" s="6">
        <f t="shared" si="228"/>
        <v>0</v>
      </c>
      <c r="BF63" s="54"/>
      <c r="BG63" s="6">
        <f t="shared" si="229"/>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0"/>
        <v>#DIV/0!</v>
      </c>
      <c r="CA63" s="178"/>
      <c r="CB63" s="179" t="e">
        <f t="shared" si="231"/>
        <v>#DIV/0!</v>
      </c>
      <c r="CC63" s="179"/>
      <c r="CD63" s="179"/>
      <c r="CE63" s="180">
        <f t="shared" si="232"/>
        <v>0</v>
      </c>
      <c r="CF63" s="181" t="e">
        <f t="shared" si="233"/>
        <v>#DIV/0!</v>
      </c>
      <c r="CG63" s="291"/>
      <c r="CH63" s="291"/>
      <c r="CI63" s="291"/>
      <c r="CJ63" s="291"/>
      <c r="CK63" s="182" t="e">
        <f t="shared" si="250"/>
        <v>#DIV/0!</v>
      </c>
      <c r="CM63" s="327"/>
      <c r="CN63" s="327"/>
      <c r="CO63" s="335"/>
      <c r="CP63" s="335"/>
      <c r="CQ63" s="335"/>
      <c r="CR63" s="357">
        <f t="shared" si="251"/>
        <v>0</v>
      </c>
      <c r="CT63" s="1" t="s">
        <v>186</v>
      </c>
      <c r="DA63" s="327"/>
      <c r="DB63" s="327"/>
      <c r="DC63" s="335"/>
      <c r="DD63" s="335"/>
      <c r="DE63" s="335"/>
      <c r="DF63" s="357">
        <f t="shared" si="252"/>
        <v>0</v>
      </c>
      <c r="DH63" s="1" t="s">
        <v>186</v>
      </c>
    </row>
    <row r="64" spans="1:117" s="378" customFormat="1" ht="46" customHeight="1" thickTop="1" thickBot="1">
      <c r="A64" s="1516" t="s">
        <v>16</v>
      </c>
      <c r="B64" s="1497"/>
      <c r="C64" s="191">
        <f>SUM(C57:C63)</f>
        <v>396</v>
      </c>
      <c r="D64" s="191">
        <f>SUM(D57:D63)</f>
        <v>220</v>
      </c>
      <c r="E64" s="191">
        <f t="shared" ref="E64:J64" si="253">SUM(E57:E63)</f>
        <v>726000</v>
      </c>
      <c r="F64" s="191">
        <f t="shared" si="253"/>
        <v>20</v>
      </c>
      <c r="G64" s="191">
        <f t="shared" si="253"/>
        <v>76000</v>
      </c>
      <c r="H64" s="191">
        <f t="shared" si="253"/>
        <v>6</v>
      </c>
      <c r="I64" s="191">
        <f t="shared" si="253"/>
        <v>28800</v>
      </c>
      <c r="J64" s="191">
        <f t="shared" si="253"/>
        <v>150</v>
      </c>
      <c r="K64" s="191">
        <f>SUM(K57:K63)</f>
        <v>300000</v>
      </c>
      <c r="L64" s="191">
        <f>SUM(L57:L63)</f>
        <v>1130800</v>
      </c>
      <c r="M64" s="191">
        <f>L64/C64</f>
        <v>2855.5555555555557</v>
      </c>
      <c r="N64" s="376"/>
      <c r="O64" s="191">
        <f>SUM(O57:O63)</f>
        <v>0</v>
      </c>
      <c r="P64" s="191">
        <f>SUM(P57:P63)</f>
        <v>0</v>
      </c>
      <c r="Q64" s="194" t="e">
        <f t="shared" si="236"/>
        <v>#DIV/0!</v>
      </c>
      <c r="R64" s="377"/>
      <c r="T64" s="378" t="s">
        <v>48</v>
      </c>
      <c r="U64" s="377" t="e">
        <f>C64/W64</f>
        <v>#DIV/0!</v>
      </c>
      <c r="V64" s="379" t="s">
        <v>49</v>
      </c>
      <c r="W64" s="380">
        <v>0</v>
      </c>
      <c r="Y64" s="1516" t="s">
        <v>16</v>
      </c>
      <c r="Z64" s="1497"/>
      <c r="AA64" s="192">
        <f>SUM(AA57:AA63)</f>
        <v>396</v>
      </c>
      <c r="AB64" s="192">
        <f>SUM(AB57:AB63)</f>
        <v>220</v>
      </c>
      <c r="AC64" s="192">
        <f t="shared" ref="AC64:AH64" si="254">SUM(AC57:AC63)</f>
        <v>374000</v>
      </c>
      <c r="AD64" s="192">
        <f t="shared" si="254"/>
        <v>20</v>
      </c>
      <c r="AE64" s="192">
        <f t="shared" si="254"/>
        <v>44000</v>
      </c>
      <c r="AF64" s="192">
        <f t="shared" si="254"/>
        <v>6</v>
      </c>
      <c r="AG64" s="192">
        <f t="shared" si="254"/>
        <v>13200</v>
      </c>
      <c r="AH64" s="192">
        <f t="shared" si="254"/>
        <v>150</v>
      </c>
      <c r="AI64" s="192">
        <f>SUM(AI57:AI63)</f>
        <v>210000</v>
      </c>
      <c r="AJ64" s="192">
        <f>SUM(AJ57:AJ63)</f>
        <v>641200</v>
      </c>
      <c r="AK64" s="191">
        <f>AJ64/AA64</f>
        <v>1619.1919191919192</v>
      </c>
      <c r="AL64" s="376"/>
      <c r="AM64" s="191">
        <f>SUM(AM57:AM63)</f>
        <v>0</v>
      </c>
      <c r="AN64" s="191">
        <f>SUM(AN57:AN63)</f>
        <v>0</v>
      </c>
      <c r="AO64" s="194" t="e">
        <f>(AJ64+BH64)/AN64</f>
        <v>#DIV/0!</v>
      </c>
      <c r="AP64" s="377"/>
      <c r="AR64" s="378" t="s">
        <v>48</v>
      </c>
      <c r="AS64" s="377" t="e">
        <f>AA64/AU64</f>
        <v>#DIV/0!</v>
      </c>
      <c r="AT64" s="379" t="s">
        <v>49</v>
      </c>
      <c r="AU64" s="378">
        <f>W64</f>
        <v>0</v>
      </c>
      <c r="AW64" s="1516" t="s">
        <v>16</v>
      </c>
      <c r="AX64" s="1497"/>
      <c r="AY64" s="192">
        <f t="shared" si="244"/>
        <v>396</v>
      </c>
      <c r="AZ64" s="191">
        <f>SUM(AZ57:AZ63)</f>
        <v>84</v>
      </c>
      <c r="BA64" s="191">
        <f t="shared" ref="BA64:BF64" si="255">SUM(BA57:BA63)</f>
        <v>0</v>
      </c>
      <c r="BB64" s="191">
        <f t="shared" si="255"/>
        <v>120</v>
      </c>
      <c r="BC64" s="191">
        <f t="shared" si="255"/>
        <v>0</v>
      </c>
      <c r="BD64" s="191">
        <f t="shared" si="255"/>
        <v>60</v>
      </c>
      <c r="BE64" s="191">
        <f t="shared" si="255"/>
        <v>0</v>
      </c>
      <c r="BF64" s="191">
        <f t="shared" si="255"/>
        <v>0</v>
      </c>
      <c r="BG64" s="191">
        <f>SUM(BG57:BG63)</f>
        <v>0</v>
      </c>
      <c r="BH64" s="381">
        <f t="shared" si="245"/>
        <v>1130800</v>
      </c>
      <c r="BI64" s="381">
        <f t="shared" si="245"/>
        <v>2855.5555555555557</v>
      </c>
      <c r="BJ64" s="381">
        <f t="shared" si="246"/>
        <v>641200</v>
      </c>
      <c r="BK64" s="382">
        <f t="shared" si="246"/>
        <v>1619.1919191919192</v>
      </c>
      <c r="BL64" s="191">
        <f>SUM(BL57:BL63)</f>
        <v>1772000</v>
      </c>
      <c r="BM64" s="383">
        <f>BI64+BK64</f>
        <v>4474.7474747474753</v>
      </c>
      <c r="BN64" s="193"/>
      <c r="BO64" s="194" t="e">
        <f t="shared" si="248"/>
        <v>#DIV/0!</v>
      </c>
      <c r="BP64" s="377"/>
      <c r="BR64" s="378" t="s">
        <v>48</v>
      </c>
      <c r="BS64" s="377" t="e">
        <f>AY64/BU64</f>
        <v>#DIV/0!</v>
      </c>
      <c r="BT64" s="379" t="s">
        <v>49</v>
      </c>
      <c r="BU64" s="378">
        <f>W64</f>
        <v>0</v>
      </c>
      <c r="BV64" s="1516" t="s">
        <v>16</v>
      </c>
      <c r="BW64" s="1497"/>
      <c r="BX64" s="180">
        <f>SUM(BX57:BX63)</f>
        <v>0</v>
      </c>
      <c r="BY64" s="180">
        <f>SUM(BY57:BY63)</f>
        <v>0</v>
      </c>
      <c r="BZ64" s="180" t="e">
        <f t="shared" si="230"/>
        <v>#DIV/0!</v>
      </c>
      <c r="CA64" s="180">
        <f>SUM(CA57:CA63)</f>
        <v>0</v>
      </c>
      <c r="CB64" s="371" t="e">
        <f t="shared" si="231"/>
        <v>#DIV/0!</v>
      </c>
      <c r="CC64" s="371">
        <f>SUM(CC57:CC63)</f>
        <v>0</v>
      </c>
      <c r="CD64" s="371">
        <f>SUM(CD57:CD63)</f>
        <v>0</v>
      </c>
      <c r="CE64" s="180">
        <f t="shared" si="232"/>
        <v>0</v>
      </c>
      <c r="CF64" s="186" t="e">
        <f t="shared" si="233"/>
        <v>#DIV/0!</v>
      </c>
      <c r="CG64" s="538">
        <f>SUM(CG57:CG63)</f>
        <v>0</v>
      </c>
      <c r="CH64" s="538">
        <f>SUM(CH57:CH63)</f>
        <v>0</v>
      </c>
      <c r="CI64" s="538">
        <f>SUM(CI57:CI63)</f>
        <v>0</v>
      </c>
      <c r="CJ64" s="538">
        <f>SUM(CJ57:CJ63)</f>
        <v>0</v>
      </c>
      <c r="CK64" s="366" t="e">
        <f>CE64/CJ64</f>
        <v>#DIV/0!</v>
      </c>
      <c r="CM64" s="532" t="e">
        <f>SUM(CM57:CM63)/CL64</f>
        <v>#DIV/0!</v>
      </c>
      <c r="CN64" s="533" t="e">
        <f>SUM(CN57:CN63)/CL64</f>
        <v>#DIV/0!</v>
      </c>
      <c r="CO64" s="533" t="e">
        <f>SUM(CO57:CO63)/CL64</f>
        <v>#DIV/0!</v>
      </c>
      <c r="CP64" s="533" t="e">
        <f>SUM(CP57:CP63)/CL64</f>
        <v>#DIV/0!</v>
      </c>
      <c r="CQ64" s="533" t="e">
        <f>SUM(CQ57:CQ63)/CL64</f>
        <v>#DIV/0!</v>
      </c>
      <c r="CR64" s="534" t="e">
        <f>SUM(CO64:CQ64)/3</f>
        <v>#DIV/0!</v>
      </c>
      <c r="CS64" s="531"/>
      <c r="CT64" s="1553" t="e">
        <f>CE64/CL64</f>
        <v>#DIV/0!</v>
      </c>
      <c r="CU64" s="1554"/>
      <c r="CV64" s="1554"/>
      <c r="CW64" s="1554"/>
      <c r="CX64" s="1555"/>
      <c r="CZ64" s="378">
        <v>1</v>
      </c>
      <c r="DA64" s="532">
        <f>SUM(DA57:DA63)/CZ64</f>
        <v>18.600000000000001</v>
      </c>
      <c r="DB64" s="533">
        <f>SUM(DB57:DB63)/CZ64</f>
        <v>30.9</v>
      </c>
      <c r="DC64" s="533">
        <f>SUM(DC57:DC63)/CZ64</f>
        <v>5</v>
      </c>
      <c r="DD64" s="533">
        <f>SUM(DD57:DD63)/CZ64</f>
        <v>2</v>
      </c>
      <c r="DE64" s="533">
        <f>SUM(DE57:DE63)/CZ64</f>
        <v>2</v>
      </c>
      <c r="DF64" s="534">
        <f>SUM(DC64:DE64)/3</f>
        <v>3</v>
      </c>
      <c r="DG64" s="531"/>
      <c r="DH64" s="1553">
        <v>1369000</v>
      </c>
      <c r="DI64" s="1554"/>
      <c r="DJ64" s="1554"/>
      <c r="DK64" s="1554"/>
      <c r="DL64" s="1555"/>
    </row>
    <row r="65" spans="1:11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A65" s="1420" t="str">
        <f>CM65</f>
        <v>TOTAL</v>
      </c>
      <c r="DB65" s="1420"/>
      <c r="DC65" s="1420"/>
      <c r="DD65" s="1420"/>
      <c r="DE65" s="1420"/>
      <c r="DF65" s="1420"/>
    </row>
    <row r="66" spans="1:117" s="49" customFormat="1" ht="40"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S66" s="399"/>
      <c r="CT66" s="1466" t="s">
        <v>616</v>
      </c>
      <c r="CU66" s="1467"/>
      <c r="CV66" s="1467"/>
      <c r="CW66" s="1467"/>
      <c r="CX66" s="1467"/>
      <c r="CY66" s="1468"/>
      <c r="DA66" s="331" t="s">
        <v>172</v>
      </c>
      <c r="DB66" s="332" t="s">
        <v>173</v>
      </c>
      <c r="DC66" s="65" t="s">
        <v>174</v>
      </c>
      <c r="DD66" s="65" t="s">
        <v>175</v>
      </c>
      <c r="DE66" s="65" t="s">
        <v>176</v>
      </c>
      <c r="DF66" s="333" t="s">
        <v>184</v>
      </c>
      <c r="DG66" s="399"/>
      <c r="DH66" s="1466" t="s">
        <v>456</v>
      </c>
      <c r="DI66" s="1467"/>
      <c r="DJ66" s="1467"/>
      <c r="DK66" s="1467"/>
      <c r="DL66" s="1467"/>
      <c r="DM66" s="1468"/>
    </row>
    <row r="67" spans="1:117" ht="40" customHeight="1">
      <c r="A67" s="75" t="s">
        <v>5</v>
      </c>
      <c r="B67" s="58"/>
      <c r="C67" s="7">
        <f t="shared" ref="C67:L70" si="256">C7+C17+C27+C37+C47+C57</f>
        <v>1168</v>
      </c>
      <c r="D67" s="7">
        <f t="shared" si="256"/>
        <v>600</v>
      </c>
      <c r="E67" s="7">
        <f t="shared" si="256"/>
        <v>1980000</v>
      </c>
      <c r="F67" s="7">
        <f t="shared" si="256"/>
        <v>62</v>
      </c>
      <c r="G67" s="7">
        <f t="shared" si="256"/>
        <v>235600</v>
      </c>
      <c r="H67" s="7">
        <f t="shared" si="256"/>
        <v>16</v>
      </c>
      <c r="I67" s="7">
        <f t="shared" si="256"/>
        <v>76800</v>
      </c>
      <c r="J67" s="7">
        <f>J7+J17+J27+J37+J47+J57</f>
        <v>490</v>
      </c>
      <c r="K67" s="7">
        <f>K7+K17+K27+K37+K47+K57</f>
        <v>980000</v>
      </c>
      <c r="L67" s="7">
        <f>L7+L17+L27+L37+L47+L57</f>
        <v>3272400</v>
      </c>
      <c r="M67" s="7">
        <f t="shared" ref="M67:M74" si="257">L67/C67</f>
        <v>2801.7123287671234</v>
      </c>
      <c r="N67" s="70"/>
      <c r="O67" s="7">
        <f>O7+O17+O27+O37+O47+O57</f>
        <v>0</v>
      </c>
      <c r="P67" s="7">
        <f>P7+P17+P27+P37+P47+P57</f>
        <v>0</v>
      </c>
      <c r="Q67" s="76" t="e">
        <f>L67/P67</f>
        <v>#DIV/0!</v>
      </c>
      <c r="R67" s="45"/>
      <c r="T67" s="107">
        <v>3300</v>
      </c>
      <c r="U67" s="107">
        <v>3800</v>
      </c>
      <c r="V67" s="107">
        <v>4800</v>
      </c>
      <c r="W67" s="107">
        <v>2000</v>
      </c>
      <c r="X67" s="107"/>
      <c r="Y67" s="75" t="s">
        <v>5</v>
      </c>
      <c r="Z67" s="58"/>
      <c r="AA67" s="7">
        <f t="shared" ref="AA67:AJ70" si="258">AA7+AA17+AA27+AA37+AA47+AA57</f>
        <v>1168</v>
      </c>
      <c r="AB67" s="7">
        <f t="shared" si="258"/>
        <v>600</v>
      </c>
      <c r="AC67" s="7">
        <f t="shared" si="258"/>
        <v>1020000</v>
      </c>
      <c r="AD67" s="7">
        <f t="shared" si="258"/>
        <v>62</v>
      </c>
      <c r="AE67" s="7">
        <f t="shared" si="258"/>
        <v>136400</v>
      </c>
      <c r="AF67" s="7">
        <f t="shared" si="258"/>
        <v>16</v>
      </c>
      <c r="AG67" s="7">
        <f t="shared" si="258"/>
        <v>35200</v>
      </c>
      <c r="AH67" s="7">
        <f>AH7+AH17+AH27+AH37+AH47+AH57</f>
        <v>490</v>
      </c>
      <c r="AI67" s="7">
        <f>AI7+AI17+AI27+AI37+AI47+AI57</f>
        <v>686000</v>
      </c>
      <c r="AJ67" s="7">
        <f>AJ7+AJ17+AJ27+AJ37+AJ47+AJ57</f>
        <v>1877600</v>
      </c>
      <c r="AK67" s="7">
        <f t="shared" ref="AK67:AK74" si="259">AJ67/AA67</f>
        <v>1607.5342465753424</v>
      </c>
      <c r="AL67" s="70" t="s">
        <v>75</v>
      </c>
      <c r="AM67" s="7">
        <f>AM7+AM17+AM27+AM37+AM47+AM57</f>
        <v>0</v>
      </c>
      <c r="AN67" s="7">
        <f>AN7+AN17+AN27+AN37+AN47+AN57</f>
        <v>0</v>
      </c>
      <c r="AO67" s="76" t="e">
        <f>(AJ67+BH67)/AN67</f>
        <v>#DIV/0!</v>
      </c>
      <c r="AP67" s="10"/>
      <c r="AR67" s="107">
        <v>1700</v>
      </c>
      <c r="AS67" s="107">
        <v>2200</v>
      </c>
      <c r="AT67" s="107">
        <v>2200</v>
      </c>
      <c r="AU67" s="107">
        <v>1400</v>
      </c>
      <c r="AV67" s="107"/>
      <c r="AW67" s="75" t="s">
        <v>5</v>
      </c>
      <c r="AX67" s="58"/>
      <c r="AY67" s="7">
        <f>AY7+AY17+AY27+AY37+AY47+AY57</f>
        <v>1168</v>
      </c>
      <c r="AZ67" s="54"/>
      <c r="BA67" s="7">
        <f t="shared" ref="BA67:BA73" si="260">AZ67*BR67</f>
        <v>0</v>
      </c>
      <c r="BB67" s="54"/>
      <c r="BC67" s="7">
        <f t="shared" ref="BC67:BC73" si="261">BB67*BS67</f>
        <v>0</v>
      </c>
      <c r="BD67" s="54"/>
      <c r="BE67" s="6">
        <f t="shared" ref="BE67:BE73" si="262">BD67*BT67</f>
        <v>0</v>
      </c>
      <c r="BF67" s="54"/>
      <c r="BG67" s="6">
        <f t="shared" ref="BG67:BG73" si="263">BF67*BU67</f>
        <v>0</v>
      </c>
      <c r="BH67" s="7">
        <f>BH7+BH17+BH27+BH37+BH47+BH57</f>
        <v>3272400</v>
      </c>
      <c r="BI67" s="6">
        <f>BH67/AY67</f>
        <v>2801.7123287671234</v>
      </c>
      <c r="BJ67" s="7">
        <f>BJ7+BJ17+BJ27+BJ37+BJ47+BJ57</f>
        <v>1877600</v>
      </c>
      <c r="BK67" s="7">
        <f>AK67</f>
        <v>1607.5342465753424</v>
      </c>
      <c r="BL67" s="119">
        <f t="shared" ref="BL67:BM70" si="264">BL7+BL17+BL27+BL37+BL47+BL57</f>
        <v>5150000</v>
      </c>
      <c r="BM67" s="7" t="e">
        <f t="shared" si="264"/>
        <v>#DIV/0!</v>
      </c>
      <c r="BN67" s="90"/>
      <c r="BO67" s="76" t="e">
        <f>Q67+AO67</f>
        <v>#DIV/0!</v>
      </c>
      <c r="BP67" s="10"/>
      <c r="BR67" s="55"/>
      <c r="BS67" s="55"/>
      <c r="BT67" s="55"/>
      <c r="BU67" s="55"/>
      <c r="BV67" s="177" t="s">
        <v>5</v>
      </c>
      <c r="BW67" s="187"/>
      <c r="BX67" s="179">
        <f t="shared" ref="BX67:BY70" si="265">BX7+BX17+BX27+BX37+BX47+BX57</f>
        <v>1528</v>
      </c>
      <c r="BY67" s="179">
        <f t="shared" si="265"/>
        <v>4414830</v>
      </c>
      <c r="BZ67" s="178">
        <f t="shared" ref="BZ67:BZ74" si="266">BY67/BX67</f>
        <v>2889.2866492146595</v>
      </c>
      <c r="CA67" s="179">
        <f>CA7+CA17+CA27+CA37+CA47+CA57</f>
        <v>2406750</v>
      </c>
      <c r="CB67" s="179">
        <f>CA67/BX67</f>
        <v>1575.098167539267</v>
      </c>
      <c r="CC67" s="179">
        <f t="shared" ref="CC67:CE70" si="267">CC7+CC17+CC27+CC37+CC47+CC57</f>
        <v>63360</v>
      </c>
      <c r="CD67" s="179">
        <f t="shared" si="267"/>
        <v>14850</v>
      </c>
      <c r="CE67" s="119">
        <f t="shared" ref="CE67:CI69" si="268">CE7+CE17+CE27+CE37+CE47+CE57</f>
        <v>6884940</v>
      </c>
      <c r="CF67" s="179" t="e">
        <f t="shared" si="268"/>
        <v>#DIV/0!</v>
      </c>
      <c r="CG67" s="246">
        <f t="shared" si="268"/>
        <v>591.5</v>
      </c>
      <c r="CH67" s="246">
        <f t="shared" si="268"/>
        <v>144.5</v>
      </c>
      <c r="CI67" s="246">
        <f t="shared" si="268"/>
        <v>48</v>
      </c>
      <c r="CJ67" s="246">
        <f>SUM(CG67:CI67)</f>
        <v>784</v>
      </c>
      <c r="CK67" s="182">
        <f>CE67/CJ67</f>
        <v>8781.8112244897966</v>
      </c>
      <c r="CM67" s="328">
        <f>CM7+CM17+CM27+CM37+CM47+CM57</f>
        <v>82.6</v>
      </c>
      <c r="CN67" s="328">
        <f>CN7+CN17+CN27+CN37+CN47+CN57</f>
        <v>123.6</v>
      </c>
      <c r="CO67" s="359">
        <f>CO7+CO17+CO37+CO47+CO27+CO57</f>
        <v>18</v>
      </c>
      <c r="CP67" s="359">
        <f>CP7+CP17+CP37+CP47+CP27+CP57</f>
        <v>15</v>
      </c>
      <c r="CQ67" s="359">
        <f>CQ7+CQ17+CQ37+CQ47+CQ27+CQ57</f>
        <v>19</v>
      </c>
      <c r="CR67" s="360">
        <f>SUM(CO67:CQ67)/3</f>
        <v>17.333333333333332</v>
      </c>
      <c r="CT67" s="1470" t="s">
        <v>457</v>
      </c>
      <c r="CU67" s="1470"/>
      <c r="CV67" s="560" t="s">
        <v>458</v>
      </c>
      <c r="CW67" s="560" t="s">
        <v>617</v>
      </c>
      <c r="CX67" s="560" t="s">
        <v>618</v>
      </c>
      <c r="CY67" s="560" t="s">
        <v>461</v>
      </c>
      <c r="DA67" s="321">
        <f t="shared" ref="DA67:DB73" si="269">DA7+DA17+DA27+DA37+DA47+DA57</f>
        <v>81.200000000000017</v>
      </c>
      <c r="DB67" s="784">
        <f>DB7+DB17+DB27+DB37+DB47+DB57</f>
        <v>118.9</v>
      </c>
      <c r="DC67" s="359">
        <f t="shared" ref="DC67:DE73" si="270">DC7+DC17+DC37+DC47+DC27+DC57</f>
        <v>13</v>
      </c>
      <c r="DD67" s="359">
        <f t="shared" si="270"/>
        <v>8</v>
      </c>
      <c r="DE67" s="359">
        <f t="shared" si="270"/>
        <v>9</v>
      </c>
      <c r="DF67" s="360">
        <f>SUM(DC67:DE67)/3</f>
        <v>10</v>
      </c>
      <c r="DH67" s="1470" t="s">
        <v>457</v>
      </c>
      <c r="DI67" s="1470"/>
      <c r="DJ67" s="560" t="s">
        <v>458</v>
      </c>
      <c r="DK67" s="560" t="s">
        <v>459</v>
      </c>
      <c r="DL67" s="560" t="s">
        <v>460</v>
      </c>
      <c r="DM67" s="560" t="s">
        <v>461</v>
      </c>
    </row>
    <row r="68" spans="1:117" ht="40" customHeight="1">
      <c r="A68" s="77" t="s">
        <v>6</v>
      </c>
      <c r="B68" s="58"/>
      <c r="C68" s="7">
        <f t="shared" si="256"/>
        <v>604</v>
      </c>
      <c r="D68" s="7">
        <f t="shared" si="256"/>
        <v>300</v>
      </c>
      <c r="E68" s="7">
        <f t="shared" si="256"/>
        <v>990000</v>
      </c>
      <c r="F68" s="7">
        <f t="shared" si="256"/>
        <v>24</v>
      </c>
      <c r="G68" s="7">
        <f t="shared" si="256"/>
        <v>91200</v>
      </c>
      <c r="H68" s="7">
        <f>H8+H18+H28+H38+H48+H58</f>
        <v>0</v>
      </c>
      <c r="I68" s="7">
        <f t="shared" si="256"/>
        <v>0</v>
      </c>
      <c r="J68" s="7">
        <f t="shared" si="256"/>
        <v>280</v>
      </c>
      <c r="K68" s="7">
        <f t="shared" si="256"/>
        <v>560000</v>
      </c>
      <c r="L68" s="7">
        <f t="shared" si="256"/>
        <v>1641200</v>
      </c>
      <c r="M68" s="7">
        <f t="shared" si="257"/>
        <v>2717.2185430463578</v>
      </c>
      <c r="N68" s="70"/>
      <c r="O68" s="7">
        <f t="shared" ref="O68:P70" si="271">O8+O18+O28+O38+O48+O58</f>
        <v>0</v>
      </c>
      <c r="P68" s="7">
        <f t="shared" si="271"/>
        <v>0</v>
      </c>
      <c r="Q68" s="76" t="e">
        <f t="shared" ref="Q68:Q74" si="272">L68/P68</f>
        <v>#DIV/0!</v>
      </c>
      <c r="R68" s="45"/>
      <c r="T68" s="107">
        <v>3300</v>
      </c>
      <c r="U68" s="107">
        <v>3800</v>
      </c>
      <c r="V68" s="107">
        <v>4800</v>
      </c>
      <c r="W68" s="107">
        <v>2000</v>
      </c>
      <c r="X68" s="107"/>
      <c r="Y68" s="77" t="s">
        <v>6</v>
      </c>
      <c r="Z68" s="58"/>
      <c r="AA68" s="7">
        <f t="shared" si="258"/>
        <v>604</v>
      </c>
      <c r="AB68" s="7">
        <f t="shared" si="258"/>
        <v>300</v>
      </c>
      <c r="AC68" s="7">
        <f t="shared" si="258"/>
        <v>510000</v>
      </c>
      <c r="AD68" s="7">
        <f t="shared" si="258"/>
        <v>24</v>
      </c>
      <c r="AE68" s="7">
        <f t="shared" si="258"/>
        <v>52800</v>
      </c>
      <c r="AF68" s="7">
        <f>AF8+AF18+AF28+AF38+AF48+AF58</f>
        <v>0</v>
      </c>
      <c r="AG68" s="7">
        <f t="shared" si="258"/>
        <v>0</v>
      </c>
      <c r="AH68" s="7">
        <f t="shared" si="258"/>
        <v>280</v>
      </c>
      <c r="AI68" s="7">
        <f t="shared" si="258"/>
        <v>392000</v>
      </c>
      <c r="AJ68" s="7">
        <f t="shared" si="258"/>
        <v>954800</v>
      </c>
      <c r="AK68" s="7">
        <f t="shared" si="259"/>
        <v>1580.7947019867549</v>
      </c>
      <c r="AL68" s="70" t="s">
        <v>75</v>
      </c>
      <c r="AM68" s="7">
        <f t="shared" ref="AM68:AN70" si="273">AM8+AM18+AM28+AM38+AM48+AM58</f>
        <v>0</v>
      </c>
      <c r="AN68" s="7">
        <f t="shared" si="273"/>
        <v>0</v>
      </c>
      <c r="AO68" s="76" t="e">
        <f t="shared" ref="AO68:AO73" si="274">(AJ68+BH68)/AN68</f>
        <v>#DIV/0!</v>
      </c>
      <c r="AP68" s="10"/>
      <c r="AR68" s="107">
        <v>1700</v>
      </c>
      <c r="AS68" s="107">
        <v>2200</v>
      </c>
      <c r="AT68" s="107">
        <v>2200</v>
      </c>
      <c r="AU68" s="107">
        <v>1400</v>
      </c>
      <c r="AV68" s="107"/>
      <c r="AW68" s="77" t="s">
        <v>6</v>
      </c>
      <c r="AX68" s="58"/>
      <c r="AY68" s="7">
        <f>AY8+AY18+AY28+AY38+AY48+AY58</f>
        <v>604</v>
      </c>
      <c r="AZ68" s="54">
        <v>22</v>
      </c>
      <c r="BA68" s="7">
        <f t="shared" si="260"/>
        <v>0</v>
      </c>
      <c r="BB68" s="54">
        <v>10</v>
      </c>
      <c r="BC68" s="7">
        <f t="shared" si="261"/>
        <v>0</v>
      </c>
      <c r="BD68" s="54">
        <v>6</v>
      </c>
      <c r="BE68" s="6">
        <f t="shared" si="262"/>
        <v>0</v>
      </c>
      <c r="BF68" s="54"/>
      <c r="BG68" s="6">
        <f t="shared" si="263"/>
        <v>0</v>
      </c>
      <c r="BH68" s="7">
        <f>BH8+BH18+BH28+BH38+BH48+BH58</f>
        <v>1641200</v>
      </c>
      <c r="BI68" s="6">
        <f t="shared" ref="BI68:BI73" si="275">BH68/AY68</f>
        <v>2717.2185430463578</v>
      </c>
      <c r="BJ68" s="7">
        <f>BJ8+BJ18+BJ28+BJ38+BJ48+BJ58</f>
        <v>954800</v>
      </c>
      <c r="BK68" s="7">
        <f t="shared" ref="BK68:BK74" si="276">AK68</f>
        <v>1580.7947019867549</v>
      </c>
      <c r="BL68" s="119">
        <f t="shared" si="264"/>
        <v>2596000</v>
      </c>
      <c r="BM68" s="7" t="e">
        <f t="shared" si="264"/>
        <v>#DIV/0!</v>
      </c>
      <c r="BN68" s="90"/>
      <c r="BO68" s="76" t="e">
        <f t="shared" ref="BO68:BO74" si="277">Q68+AO68</f>
        <v>#DIV/0!</v>
      </c>
      <c r="BP68" s="10"/>
      <c r="BR68" s="55"/>
      <c r="BS68" s="55"/>
      <c r="BT68" s="55"/>
      <c r="BU68" s="55"/>
      <c r="BV68" s="173" t="s">
        <v>6</v>
      </c>
      <c r="BW68" s="187"/>
      <c r="BX68" s="179">
        <f t="shared" si="265"/>
        <v>1166</v>
      </c>
      <c r="BY68" s="179">
        <f t="shared" si="265"/>
        <v>3081300</v>
      </c>
      <c r="BZ68" s="178">
        <f t="shared" si="266"/>
        <v>2642.6243567753004</v>
      </c>
      <c r="CA68" s="179">
        <f>CA8+CA18+CA28+CA38+CA48+CA58</f>
        <v>1646700</v>
      </c>
      <c r="CB68" s="179">
        <f t="shared" ref="CB68:CB73" si="278">CA68/BX68</f>
        <v>1412.2641509433963</v>
      </c>
      <c r="CC68" s="179">
        <f t="shared" si="267"/>
        <v>31680</v>
      </c>
      <c r="CD68" s="179">
        <f t="shared" si="267"/>
        <v>0</v>
      </c>
      <c r="CE68" s="119">
        <f t="shared" si="268"/>
        <v>4759680</v>
      </c>
      <c r="CF68" s="179" t="e">
        <f t="shared" si="268"/>
        <v>#DIV/0!</v>
      </c>
      <c r="CG68" s="246">
        <f t="shared" si="268"/>
        <v>495.75</v>
      </c>
      <c r="CH68" s="246">
        <f t="shared" si="268"/>
        <v>121</v>
      </c>
      <c r="CI68" s="246">
        <f t="shared" si="268"/>
        <v>53</v>
      </c>
      <c r="CJ68" s="246">
        <f t="shared" ref="CJ68:CJ73" si="279">SUM(CG68:CI68)</f>
        <v>669.75</v>
      </c>
      <c r="CK68" s="182">
        <f t="shared" ref="CK68:CK73" si="280">CE68/CJ68</f>
        <v>7106.6517357222847</v>
      </c>
      <c r="CM68" s="328">
        <f t="shared" ref="CM68:CN72" si="281">CM8+CM18+CM28+CM38+CM48+CM58</f>
        <v>81.099999999999994</v>
      </c>
      <c r="CN68" s="328">
        <f t="shared" si="281"/>
        <v>128.1</v>
      </c>
      <c r="CO68" s="359">
        <f t="shared" ref="CO68:CQ73" si="282">CO8+CO18+CO38+CO48+CO28+CO58</f>
        <v>17</v>
      </c>
      <c r="CP68" s="359">
        <f t="shared" si="282"/>
        <v>15</v>
      </c>
      <c r="CQ68" s="359">
        <f t="shared" si="282"/>
        <v>17</v>
      </c>
      <c r="CR68" s="360">
        <f t="shared" ref="CR68:CR73" si="283">SUM(CO68:CQ68)/3</f>
        <v>16.333333333333332</v>
      </c>
      <c r="CT68" s="1471" t="s">
        <v>180</v>
      </c>
      <c r="CU68" s="1471"/>
      <c r="CV68" s="561">
        <v>5</v>
      </c>
      <c r="CW68" s="562">
        <v>37</v>
      </c>
      <c r="CX68" s="562">
        <f t="shared" ref="CX68:CX73" si="284">CV68*CW68</f>
        <v>185</v>
      </c>
      <c r="CY68" s="1517">
        <f>(CW68+CW69+CW70)/CW74</f>
        <v>0.58888888888888891</v>
      </c>
      <c r="DA68" s="321">
        <f t="shared" si="269"/>
        <v>64.3</v>
      </c>
      <c r="DB68" s="321">
        <f t="shared" si="269"/>
        <v>95.9</v>
      </c>
      <c r="DC68" s="359">
        <f t="shared" si="270"/>
        <v>11</v>
      </c>
      <c r="DD68" s="359">
        <f t="shared" si="270"/>
        <v>14</v>
      </c>
      <c r="DE68" s="359">
        <f t="shared" si="270"/>
        <v>12</v>
      </c>
      <c r="DF68" s="360">
        <f t="shared" ref="DF68:DF73" si="285">SUM(DC68:DE68)/3</f>
        <v>12.333333333333334</v>
      </c>
      <c r="DH68" s="1471" t="s">
        <v>180</v>
      </c>
      <c r="DI68" s="1471"/>
      <c r="DJ68" s="561">
        <v>5</v>
      </c>
      <c r="DK68" s="562">
        <v>13</v>
      </c>
      <c r="DL68" s="562">
        <f t="shared" ref="DL68:DL73" si="286">DJ68*DK68</f>
        <v>65</v>
      </c>
      <c r="DM68" s="1517">
        <f>(DK68+DK69+DK70)/DK74</f>
        <v>0.48888888888888887</v>
      </c>
    </row>
    <row r="69" spans="1:117" ht="40" customHeight="1">
      <c r="A69" s="77" t="s">
        <v>7</v>
      </c>
      <c r="B69" s="58"/>
      <c r="C69" s="7">
        <f t="shared" si="256"/>
        <v>584</v>
      </c>
      <c r="D69" s="7">
        <f t="shared" si="256"/>
        <v>290</v>
      </c>
      <c r="E69" s="7">
        <f t="shared" si="256"/>
        <v>957000</v>
      </c>
      <c r="F69" s="7">
        <f t="shared" si="256"/>
        <v>24</v>
      </c>
      <c r="G69" s="7">
        <f t="shared" si="256"/>
        <v>91200</v>
      </c>
      <c r="H69" s="7">
        <f t="shared" si="256"/>
        <v>0</v>
      </c>
      <c r="I69" s="7">
        <f t="shared" si="256"/>
        <v>0</v>
      </c>
      <c r="J69" s="7">
        <f t="shared" si="256"/>
        <v>270</v>
      </c>
      <c r="K69" s="7">
        <f t="shared" si="256"/>
        <v>540000</v>
      </c>
      <c r="L69" s="7">
        <f t="shared" si="256"/>
        <v>1588200</v>
      </c>
      <c r="M69" s="7">
        <f t="shared" si="257"/>
        <v>2719.5205479452056</v>
      </c>
      <c r="N69" s="70"/>
      <c r="O69" s="7">
        <f t="shared" si="271"/>
        <v>0</v>
      </c>
      <c r="P69" s="7">
        <f t="shared" si="271"/>
        <v>0</v>
      </c>
      <c r="Q69" s="76" t="e">
        <f t="shared" si="272"/>
        <v>#DIV/0!</v>
      </c>
      <c r="R69" s="45"/>
      <c r="T69" s="107">
        <v>3300</v>
      </c>
      <c r="U69" s="107">
        <v>3800</v>
      </c>
      <c r="V69" s="107">
        <v>4800</v>
      </c>
      <c r="W69" s="107">
        <v>2000</v>
      </c>
      <c r="X69" s="107"/>
      <c r="Y69" s="77" t="s">
        <v>7</v>
      </c>
      <c r="Z69" s="58"/>
      <c r="AA69" s="7">
        <f t="shared" si="258"/>
        <v>584</v>
      </c>
      <c r="AB69" s="7">
        <f t="shared" si="258"/>
        <v>290</v>
      </c>
      <c r="AC69" s="7">
        <f t="shared" si="258"/>
        <v>493000</v>
      </c>
      <c r="AD69" s="7">
        <f t="shared" si="258"/>
        <v>24</v>
      </c>
      <c r="AE69" s="7">
        <f t="shared" si="258"/>
        <v>52800</v>
      </c>
      <c r="AF69" s="7">
        <f t="shared" si="258"/>
        <v>0</v>
      </c>
      <c r="AG69" s="7">
        <f t="shared" si="258"/>
        <v>0</v>
      </c>
      <c r="AH69" s="7">
        <f t="shared" si="258"/>
        <v>270</v>
      </c>
      <c r="AI69" s="7">
        <f t="shared" si="258"/>
        <v>378000</v>
      </c>
      <c r="AJ69" s="7">
        <f t="shared" si="258"/>
        <v>923800</v>
      </c>
      <c r="AK69" s="7">
        <f t="shared" si="259"/>
        <v>1581.8493150684931</v>
      </c>
      <c r="AL69" s="70" t="s">
        <v>75</v>
      </c>
      <c r="AM69" s="7">
        <f t="shared" si="273"/>
        <v>0</v>
      </c>
      <c r="AN69" s="7">
        <f t="shared" si="273"/>
        <v>0</v>
      </c>
      <c r="AO69" s="76" t="e">
        <f t="shared" si="274"/>
        <v>#DIV/0!</v>
      </c>
      <c r="AP69" s="10"/>
      <c r="AR69" s="107">
        <v>1700</v>
      </c>
      <c r="AS69" s="107">
        <v>2200</v>
      </c>
      <c r="AT69" s="107">
        <v>2200</v>
      </c>
      <c r="AU69" s="107">
        <v>1400</v>
      </c>
      <c r="AV69" s="107"/>
      <c r="AW69" s="77" t="s">
        <v>7</v>
      </c>
      <c r="AX69" s="58"/>
      <c r="AY69" s="7">
        <f>AY9+AY19+AY29+AY39+AY49+AY59</f>
        <v>584</v>
      </c>
      <c r="AZ69" s="54">
        <v>22</v>
      </c>
      <c r="BA69" s="7">
        <f t="shared" si="260"/>
        <v>0</v>
      </c>
      <c r="BB69" s="54">
        <v>10</v>
      </c>
      <c r="BC69" s="7">
        <f t="shared" si="261"/>
        <v>0</v>
      </c>
      <c r="BD69" s="54">
        <v>6</v>
      </c>
      <c r="BE69" s="6">
        <f t="shared" si="262"/>
        <v>0</v>
      </c>
      <c r="BF69" s="54"/>
      <c r="BG69" s="6">
        <f t="shared" si="263"/>
        <v>0</v>
      </c>
      <c r="BH69" s="7">
        <f>BH9+BH19+BH29+BH39+BH49+BH59</f>
        <v>1588200</v>
      </c>
      <c r="BI69" s="6">
        <f t="shared" si="275"/>
        <v>2719.5205479452056</v>
      </c>
      <c r="BJ69" s="7">
        <f>BJ9+BJ19+BJ29+BJ39+BJ49+BJ59</f>
        <v>923800</v>
      </c>
      <c r="BK69" s="7">
        <f t="shared" si="276"/>
        <v>1581.8493150684931</v>
      </c>
      <c r="BL69" s="119">
        <f t="shared" si="264"/>
        <v>2512000</v>
      </c>
      <c r="BM69" s="7" t="e">
        <f t="shared" si="264"/>
        <v>#DIV/0!</v>
      </c>
      <c r="BN69" s="90"/>
      <c r="BO69" s="76" t="e">
        <f t="shared" si="277"/>
        <v>#DIV/0!</v>
      </c>
      <c r="BP69" s="10"/>
      <c r="BR69" s="55"/>
      <c r="BS69" s="55"/>
      <c r="BT69" s="55"/>
      <c r="BU69" s="55"/>
      <c r="BV69" s="173" t="s">
        <v>7</v>
      </c>
      <c r="BW69" s="187"/>
      <c r="BX69" s="179">
        <f t="shared" si="265"/>
        <v>864</v>
      </c>
      <c r="BY69" s="179">
        <f t="shared" si="265"/>
        <v>2263100</v>
      </c>
      <c r="BZ69" s="178">
        <f t="shared" si="266"/>
        <v>2619.3287037037039</v>
      </c>
      <c r="CA69" s="179">
        <f>CA9+CA19+CA29+CA39+CA49+CA59</f>
        <v>1371200</v>
      </c>
      <c r="CB69" s="179">
        <f t="shared" si="278"/>
        <v>1587.037037037037</v>
      </c>
      <c r="CC69" s="179">
        <f t="shared" si="267"/>
        <v>9460</v>
      </c>
      <c r="CD69" s="179">
        <f t="shared" si="267"/>
        <v>2940</v>
      </c>
      <c r="CE69" s="119">
        <f t="shared" si="268"/>
        <v>3643760</v>
      </c>
      <c r="CF69" s="179" t="e">
        <f t="shared" si="268"/>
        <v>#DIV/0!</v>
      </c>
      <c r="CG69" s="246">
        <f t="shared" si="268"/>
        <v>381.75</v>
      </c>
      <c r="CH69" s="246">
        <f t="shared" si="268"/>
        <v>88.5</v>
      </c>
      <c r="CI69" s="246">
        <f t="shared" si="268"/>
        <v>24.5</v>
      </c>
      <c r="CJ69" s="246">
        <f t="shared" si="279"/>
        <v>494.75</v>
      </c>
      <c r="CK69" s="182">
        <f t="shared" si="280"/>
        <v>7364.8509348155631</v>
      </c>
      <c r="CM69" s="328">
        <f t="shared" si="281"/>
        <v>65.2</v>
      </c>
      <c r="CN69" s="328">
        <f t="shared" si="281"/>
        <v>107.39999999999999</v>
      </c>
      <c r="CO69" s="359">
        <f t="shared" si="282"/>
        <v>15</v>
      </c>
      <c r="CP69" s="359">
        <f t="shared" si="282"/>
        <v>15</v>
      </c>
      <c r="CQ69" s="359">
        <f t="shared" si="282"/>
        <v>16</v>
      </c>
      <c r="CR69" s="360">
        <f t="shared" si="283"/>
        <v>15.333333333333334</v>
      </c>
      <c r="CT69" s="1471" t="s">
        <v>181</v>
      </c>
      <c r="CU69" s="1471"/>
      <c r="CV69" s="563">
        <v>4</v>
      </c>
      <c r="CW69" s="564">
        <v>7</v>
      </c>
      <c r="CX69" s="562">
        <f t="shared" si="284"/>
        <v>28</v>
      </c>
      <c r="CY69" s="1517"/>
      <c r="DA69" s="321">
        <f t="shared" si="269"/>
        <v>66.899999999999991</v>
      </c>
      <c r="DB69" s="321">
        <f t="shared" si="269"/>
        <v>95.1</v>
      </c>
      <c r="DC69" s="359">
        <f t="shared" si="270"/>
        <v>8</v>
      </c>
      <c r="DD69" s="359">
        <f t="shared" si="270"/>
        <v>5</v>
      </c>
      <c r="DE69" s="359">
        <f t="shared" si="270"/>
        <v>8</v>
      </c>
      <c r="DF69" s="360">
        <f t="shared" si="285"/>
        <v>7</v>
      </c>
      <c r="DH69" s="1471" t="s">
        <v>181</v>
      </c>
      <c r="DI69" s="1471"/>
      <c r="DJ69" s="563">
        <v>4</v>
      </c>
      <c r="DK69" s="564">
        <v>16</v>
      </c>
      <c r="DL69" s="562">
        <f t="shared" si="286"/>
        <v>64</v>
      </c>
      <c r="DM69" s="1517"/>
    </row>
    <row r="70" spans="1:117" ht="40" customHeight="1">
      <c r="A70" s="77" t="s">
        <v>8</v>
      </c>
      <c r="B70" s="58"/>
      <c r="C70" s="7">
        <f t="shared" si="256"/>
        <v>584</v>
      </c>
      <c r="D70" s="7">
        <f t="shared" si="256"/>
        <v>290</v>
      </c>
      <c r="E70" s="7">
        <f t="shared" si="256"/>
        <v>957000</v>
      </c>
      <c r="F70" s="7">
        <f t="shared" si="256"/>
        <v>24</v>
      </c>
      <c r="G70" s="7">
        <f t="shared" si="256"/>
        <v>91200</v>
      </c>
      <c r="H70" s="7">
        <f t="shared" si="256"/>
        <v>0</v>
      </c>
      <c r="I70" s="7">
        <f t="shared" si="256"/>
        <v>0</v>
      </c>
      <c r="J70" s="7">
        <f t="shared" si="256"/>
        <v>270</v>
      </c>
      <c r="K70" s="7">
        <f t="shared" si="256"/>
        <v>540000</v>
      </c>
      <c r="L70" s="7">
        <f t="shared" si="256"/>
        <v>1588200</v>
      </c>
      <c r="M70" s="7">
        <f t="shared" si="257"/>
        <v>2719.5205479452056</v>
      </c>
      <c r="N70" s="70"/>
      <c r="O70" s="7">
        <f t="shared" si="271"/>
        <v>0</v>
      </c>
      <c r="P70" s="7">
        <f t="shared" si="271"/>
        <v>0</v>
      </c>
      <c r="Q70" s="76" t="e">
        <f t="shared" si="272"/>
        <v>#DIV/0!</v>
      </c>
      <c r="R70" s="45"/>
      <c r="T70" s="107">
        <v>3300</v>
      </c>
      <c r="U70" s="107">
        <v>3800</v>
      </c>
      <c r="V70" s="107">
        <v>4800</v>
      </c>
      <c r="W70" s="107">
        <v>2000</v>
      </c>
      <c r="X70" s="107"/>
      <c r="Y70" s="77" t="s">
        <v>8</v>
      </c>
      <c r="Z70" s="58"/>
      <c r="AA70" s="7">
        <f t="shared" si="258"/>
        <v>584</v>
      </c>
      <c r="AB70" s="7">
        <f t="shared" si="258"/>
        <v>290</v>
      </c>
      <c r="AC70" s="7">
        <f t="shared" si="258"/>
        <v>493000</v>
      </c>
      <c r="AD70" s="7">
        <f t="shared" si="258"/>
        <v>24</v>
      </c>
      <c r="AE70" s="7">
        <f t="shared" si="258"/>
        <v>52800</v>
      </c>
      <c r="AF70" s="7">
        <f t="shared" si="258"/>
        <v>0</v>
      </c>
      <c r="AG70" s="7">
        <f t="shared" si="258"/>
        <v>0</v>
      </c>
      <c r="AH70" s="7">
        <f t="shared" si="258"/>
        <v>270</v>
      </c>
      <c r="AI70" s="7">
        <f t="shared" si="258"/>
        <v>378000</v>
      </c>
      <c r="AJ70" s="7">
        <f t="shared" si="258"/>
        <v>923800</v>
      </c>
      <c r="AK70" s="7">
        <f t="shared" si="259"/>
        <v>1581.8493150684931</v>
      </c>
      <c r="AL70" s="70" t="s">
        <v>75</v>
      </c>
      <c r="AM70" s="7">
        <f t="shared" si="273"/>
        <v>0</v>
      </c>
      <c r="AN70" s="7">
        <f t="shared" si="273"/>
        <v>0</v>
      </c>
      <c r="AO70" s="76" t="e">
        <f t="shared" si="274"/>
        <v>#DIV/0!</v>
      </c>
      <c r="AP70" s="10"/>
      <c r="AR70" s="107">
        <v>1700</v>
      </c>
      <c r="AS70" s="107">
        <v>2200</v>
      </c>
      <c r="AT70" s="107">
        <v>2200</v>
      </c>
      <c r="AU70" s="107">
        <v>1400</v>
      </c>
      <c r="AV70" s="107"/>
      <c r="AW70" s="77" t="s">
        <v>8</v>
      </c>
      <c r="AX70" s="58"/>
      <c r="AY70" s="7">
        <f>AY10+AY20+AY30+AY40+AY50+AY60</f>
        <v>584</v>
      </c>
      <c r="AZ70" s="54">
        <v>10</v>
      </c>
      <c r="BA70" s="7">
        <f t="shared" si="260"/>
        <v>0</v>
      </c>
      <c r="BB70" s="54">
        <v>24</v>
      </c>
      <c r="BC70" s="7">
        <f t="shared" si="261"/>
        <v>0</v>
      </c>
      <c r="BD70" s="54">
        <v>12</v>
      </c>
      <c r="BE70" s="6">
        <f t="shared" si="262"/>
        <v>0</v>
      </c>
      <c r="BF70" s="54"/>
      <c r="BG70" s="6">
        <f t="shared" si="263"/>
        <v>0</v>
      </c>
      <c r="BH70" s="7">
        <f>BH10+BH20+BH30+BH40+BH50+BH60</f>
        <v>1588200</v>
      </c>
      <c r="BI70" s="6">
        <f t="shared" si="275"/>
        <v>2719.5205479452056</v>
      </c>
      <c r="BJ70" s="7">
        <f>BJ10+BJ20+BJ30+BJ40+BJ50+BJ60</f>
        <v>923800</v>
      </c>
      <c r="BK70" s="7">
        <f t="shared" si="276"/>
        <v>1581.8493150684931</v>
      </c>
      <c r="BL70" s="119">
        <f t="shared" si="264"/>
        <v>2512000</v>
      </c>
      <c r="BM70" s="7" t="e">
        <f t="shared" si="264"/>
        <v>#DIV/0!</v>
      </c>
      <c r="BN70" s="90"/>
      <c r="BO70" s="76" t="e">
        <f t="shared" si="277"/>
        <v>#DIV/0!</v>
      </c>
      <c r="BP70" s="10"/>
      <c r="BR70" s="55"/>
      <c r="BS70" s="55"/>
      <c r="BT70" s="55"/>
      <c r="BU70" s="55"/>
      <c r="BV70" s="173" t="s">
        <v>8</v>
      </c>
      <c r="BW70" s="187"/>
      <c r="BX70" s="179">
        <f t="shared" si="265"/>
        <v>1071</v>
      </c>
      <c r="BY70" s="179">
        <f t="shared" si="265"/>
        <v>2906850</v>
      </c>
      <c r="BZ70" s="178">
        <f t="shared" si="266"/>
        <v>2714.1456582633054</v>
      </c>
      <c r="CA70" s="179">
        <f>CA10+CA20+CA30+CA40+CA50+CA60</f>
        <v>1710450</v>
      </c>
      <c r="CB70" s="179">
        <f t="shared" si="278"/>
        <v>1597.0588235294117</v>
      </c>
      <c r="CC70" s="179">
        <f t="shared" si="267"/>
        <v>55880</v>
      </c>
      <c r="CD70" s="179">
        <f t="shared" si="267"/>
        <v>0</v>
      </c>
      <c r="CE70" s="119">
        <f t="shared" si="267"/>
        <v>4673180</v>
      </c>
      <c r="CF70" s="179" t="e">
        <f>CF10+CF20+CF30+CF40+CF50+CF60</f>
        <v>#DIV/0!</v>
      </c>
      <c r="CG70" s="246">
        <f>CG10+CG20+CG30+CG40+CG50+CG60</f>
        <v>380.25</v>
      </c>
      <c r="CH70" s="246">
        <f>CH10+CH20+CH30+CH40+CH50+CH60</f>
        <v>90</v>
      </c>
      <c r="CI70" s="246">
        <f>CI10+CI20+CI30+CI40+CI50+CI60</f>
        <v>53.5</v>
      </c>
      <c r="CJ70" s="246">
        <f t="shared" si="279"/>
        <v>523.75</v>
      </c>
      <c r="CK70" s="182">
        <f t="shared" si="280"/>
        <v>8922.5393794749398</v>
      </c>
      <c r="CM70" s="328">
        <f t="shared" si="281"/>
        <v>71.800000000000011</v>
      </c>
      <c r="CN70" s="328">
        <f t="shared" si="281"/>
        <v>109</v>
      </c>
      <c r="CO70" s="359">
        <f t="shared" si="282"/>
        <v>13</v>
      </c>
      <c r="CP70" s="359">
        <f t="shared" si="282"/>
        <v>13</v>
      </c>
      <c r="CQ70" s="359">
        <f t="shared" si="282"/>
        <v>10</v>
      </c>
      <c r="CR70" s="360">
        <f t="shared" si="283"/>
        <v>12</v>
      </c>
      <c r="CT70" s="1473" t="s">
        <v>462</v>
      </c>
      <c r="CU70" s="1473"/>
      <c r="CV70" s="563">
        <v>3</v>
      </c>
      <c r="CW70" s="564">
        <v>9</v>
      </c>
      <c r="CX70" s="562">
        <f t="shared" si="284"/>
        <v>27</v>
      </c>
      <c r="CY70" s="1517"/>
      <c r="DA70" s="321">
        <f t="shared" si="269"/>
        <v>55.6</v>
      </c>
      <c r="DB70" s="321">
        <f t="shared" si="269"/>
        <v>84.5</v>
      </c>
      <c r="DC70" s="359">
        <f t="shared" si="270"/>
        <v>12</v>
      </c>
      <c r="DD70" s="359">
        <f t="shared" si="270"/>
        <v>14</v>
      </c>
      <c r="DE70" s="359">
        <f t="shared" si="270"/>
        <v>12</v>
      </c>
      <c r="DF70" s="360">
        <f t="shared" si="285"/>
        <v>12.666666666666666</v>
      </c>
      <c r="DH70" s="1473" t="s">
        <v>462</v>
      </c>
      <c r="DI70" s="1473"/>
      <c r="DJ70" s="563">
        <v>3</v>
      </c>
      <c r="DK70" s="564">
        <v>15</v>
      </c>
      <c r="DL70" s="562">
        <f t="shared" si="286"/>
        <v>45</v>
      </c>
      <c r="DM70" s="1517"/>
    </row>
    <row r="71" spans="1:117" ht="40" customHeight="1">
      <c r="A71" s="77" t="s">
        <v>9</v>
      </c>
      <c r="B71" s="58"/>
      <c r="C71" s="7">
        <f t="shared" ref="C71:K71" si="287">C21+C11+C31+C41+C51+C61</f>
        <v>724</v>
      </c>
      <c r="D71" s="7">
        <f t="shared" si="287"/>
        <v>430</v>
      </c>
      <c r="E71" s="7">
        <f t="shared" si="287"/>
        <v>1419000</v>
      </c>
      <c r="F71" s="7">
        <f t="shared" si="287"/>
        <v>24</v>
      </c>
      <c r="G71" s="7">
        <f t="shared" si="287"/>
        <v>91200</v>
      </c>
      <c r="H71" s="7">
        <f t="shared" si="287"/>
        <v>0</v>
      </c>
      <c r="I71" s="7">
        <f t="shared" si="287"/>
        <v>0</v>
      </c>
      <c r="J71" s="7">
        <f t="shared" si="287"/>
        <v>270</v>
      </c>
      <c r="K71" s="7">
        <f t="shared" si="287"/>
        <v>540000</v>
      </c>
      <c r="L71" s="7">
        <f>L21+L11+L31+L41+L51+L61</f>
        <v>2050200</v>
      </c>
      <c r="M71" s="7">
        <f t="shared" si="257"/>
        <v>2831.767955801105</v>
      </c>
      <c r="N71" s="70"/>
      <c r="O71" s="7">
        <f>O21+O11+O31+O41+O51+O61</f>
        <v>0</v>
      </c>
      <c r="P71" s="7">
        <f>P21+P11+P31+P41+P51+P61</f>
        <v>0</v>
      </c>
      <c r="Q71" s="76" t="e">
        <f t="shared" si="272"/>
        <v>#DIV/0!</v>
      </c>
      <c r="R71" s="45"/>
      <c r="T71" s="107">
        <v>3300</v>
      </c>
      <c r="U71" s="107">
        <v>3800</v>
      </c>
      <c r="V71" s="107">
        <v>4800</v>
      </c>
      <c r="W71" s="107">
        <v>2000</v>
      </c>
      <c r="X71" s="107"/>
      <c r="Y71" s="77" t="s">
        <v>9</v>
      </c>
      <c r="Z71" s="58"/>
      <c r="AA71" s="7">
        <f t="shared" ref="AA71:AI71" si="288">AA21+AA11+AA31+AA41+AA51+AA61</f>
        <v>724</v>
      </c>
      <c r="AB71" s="7">
        <f t="shared" si="288"/>
        <v>430</v>
      </c>
      <c r="AC71" s="7">
        <f t="shared" si="288"/>
        <v>731000</v>
      </c>
      <c r="AD71" s="7">
        <f t="shared" si="288"/>
        <v>24</v>
      </c>
      <c r="AE71" s="7">
        <f t="shared" si="288"/>
        <v>52800</v>
      </c>
      <c r="AF71" s="7">
        <f t="shared" si="288"/>
        <v>0</v>
      </c>
      <c r="AG71" s="7">
        <f t="shared" si="288"/>
        <v>0</v>
      </c>
      <c r="AH71" s="7">
        <f t="shared" si="288"/>
        <v>270</v>
      </c>
      <c r="AI71" s="7">
        <f t="shared" si="288"/>
        <v>378000</v>
      </c>
      <c r="AJ71" s="7">
        <f>AJ21+AJ11+AJ31+AJ41+AJ51+AJ61</f>
        <v>1161800</v>
      </c>
      <c r="AK71" s="7">
        <f t="shared" si="259"/>
        <v>1604.6961325966852</v>
      </c>
      <c r="AL71" s="70" t="s">
        <v>75</v>
      </c>
      <c r="AM71" s="7">
        <f>AM21+AM11+AM31+AM41+AM51+AM61</f>
        <v>0</v>
      </c>
      <c r="AN71" s="7">
        <f>AN21+AN11+AN31+AN41+AN51+AN61</f>
        <v>0</v>
      </c>
      <c r="AO71" s="76" t="e">
        <f t="shared" si="274"/>
        <v>#DIV/0!</v>
      </c>
      <c r="AP71" s="10"/>
      <c r="AR71" s="107">
        <v>1700</v>
      </c>
      <c r="AS71" s="107">
        <v>2200</v>
      </c>
      <c r="AT71" s="107">
        <v>2200</v>
      </c>
      <c r="AU71" s="107">
        <v>1400</v>
      </c>
      <c r="AV71" s="107"/>
      <c r="AW71" s="77" t="s">
        <v>9</v>
      </c>
      <c r="AX71" s="58"/>
      <c r="AY71" s="7">
        <f>AY21+AY11+AY31+AY41+AY51+AY61</f>
        <v>724</v>
      </c>
      <c r="AZ71" s="54">
        <v>10</v>
      </c>
      <c r="BA71" s="7">
        <f t="shared" si="260"/>
        <v>0</v>
      </c>
      <c r="BB71" s="54">
        <v>24</v>
      </c>
      <c r="BC71" s="7">
        <f t="shared" si="261"/>
        <v>0</v>
      </c>
      <c r="BD71" s="54">
        <v>12</v>
      </c>
      <c r="BE71" s="6">
        <f t="shared" si="262"/>
        <v>0</v>
      </c>
      <c r="BF71" s="54"/>
      <c r="BG71" s="6">
        <f t="shared" si="263"/>
        <v>0</v>
      </c>
      <c r="BH71" s="7">
        <f>BH21+BH11+BH31+BH41+BH51+BH61</f>
        <v>2050200</v>
      </c>
      <c r="BI71" s="6">
        <f t="shared" si="275"/>
        <v>2831.767955801105</v>
      </c>
      <c r="BJ71" s="7">
        <f>BJ21+BJ11+BJ31+BJ41+BJ51+BJ61</f>
        <v>1161800</v>
      </c>
      <c r="BK71" s="7">
        <f t="shared" si="276"/>
        <v>1604.6961325966852</v>
      </c>
      <c r="BL71" s="119">
        <f>BL21+BL11+BL31+BL41+BL51+BL61</f>
        <v>3212000</v>
      </c>
      <c r="BM71" s="7" t="e">
        <f>BM21+BM11+BM31+BM41+BM51+BM61</f>
        <v>#DIV/0!</v>
      </c>
      <c r="BN71" s="90"/>
      <c r="BO71" s="76" t="e">
        <f t="shared" si="277"/>
        <v>#DIV/0!</v>
      </c>
      <c r="BP71" s="10"/>
      <c r="BR71" s="55"/>
      <c r="BS71" s="55"/>
      <c r="BT71" s="55"/>
      <c r="BU71" s="55"/>
      <c r="BV71" s="173" t="s">
        <v>9</v>
      </c>
      <c r="BW71" s="187"/>
      <c r="BX71" s="179">
        <f>BX21+BX11+BX31+BX41+BX51+BX61</f>
        <v>841</v>
      </c>
      <c r="BY71" s="179">
        <f>BY21+BY11+BY31+BY41+BY51+BY61</f>
        <v>2306150</v>
      </c>
      <c r="BZ71" s="178">
        <f t="shared" si="266"/>
        <v>2742.152199762188</v>
      </c>
      <c r="CA71" s="179">
        <f>CA21+CA11+CA31+CA41+CA51+CA61</f>
        <v>1284200</v>
      </c>
      <c r="CB71" s="179">
        <f t="shared" si="278"/>
        <v>1526.9916765755054</v>
      </c>
      <c r="CC71" s="179">
        <f t="shared" ref="CC71:CI71" si="289">CC21+CC11+CC31+CC41+CC51+CC61</f>
        <v>32340</v>
      </c>
      <c r="CD71" s="179">
        <f t="shared" si="289"/>
        <v>0</v>
      </c>
      <c r="CE71" s="119">
        <f t="shared" si="289"/>
        <v>3622690</v>
      </c>
      <c r="CF71" s="179" t="e">
        <f t="shared" si="289"/>
        <v>#DIV/0!</v>
      </c>
      <c r="CG71" s="246">
        <f t="shared" si="289"/>
        <v>422</v>
      </c>
      <c r="CH71" s="246">
        <f t="shared" si="289"/>
        <v>105</v>
      </c>
      <c r="CI71" s="246">
        <f t="shared" si="289"/>
        <v>92.5</v>
      </c>
      <c r="CJ71" s="246">
        <f t="shared" si="279"/>
        <v>619.5</v>
      </c>
      <c r="CK71" s="182">
        <f t="shared" si="280"/>
        <v>5847.7643260694113</v>
      </c>
      <c r="CM71" s="328">
        <f t="shared" si="281"/>
        <v>66.2</v>
      </c>
      <c r="CN71" s="328">
        <f t="shared" si="281"/>
        <v>98</v>
      </c>
      <c r="CO71" s="359">
        <f t="shared" si="282"/>
        <v>14</v>
      </c>
      <c r="CP71" s="359">
        <f t="shared" si="282"/>
        <v>14</v>
      </c>
      <c r="CQ71" s="359">
        <f t="shared" si="282"/>
        <v>13</v>
      </c>
      <c r="CR71" s="360">
        <f t="shared" si="283"/>
        <v>13.666666666666666</v>
      </c>
      <c r="CT71" s="1474" t="s">
        <v>177</v>
      </c>
      <c r="CU71" s="1474"/>
      <c r="CV71" s="563">
        <v>2</v>
      </c>
      <c r="CW71" s="564">
        <v>22</v>
      </c>
      <c r="CX71" s="562">
        <f t="shared" si="284"/>
        <v>44</v>
      </c>
      <c r="CY71" s="1475">
        <f>(CW71+CW72+CW73)/CW74</f>
        <v>0.41111111111111109</v>
      </c>
      <c r="DA71" s="321">
        <f t="shared" si="269"/>
        <v>56.4</v>
      </c>
      <c r="DB71" s="321">
        <f t="shared" si="269"/>
        <v>88.3</v>
      </c>
      <c r="DC71" s="359">
        <f t="shared" si="270"/>
        <v>11</v>
      </c>
      <c r="DD71" s="359">
        <f t="shared" si="270"/>
        <v>11</v>
      </c>
      <c r="DE71" s="359">
        <f t="shared" si="270"/>
        <v>9</v>
      </c>
      <c r="DF71" s="360">
        <f t="shared" si="285"/>
        <v>10.333333333333334</v>
      </c>
      <c r="DH71" s="1474" t="s">
        <v>177</v>
      </c>
      <c r="DI71" s="1474"/>
      <c r="DJ71" s="563">
        <v>2</v>
      </c>
      <c r="DK71" s="564">
        <v>30</v>
      </c>
      <c r="DL71" s="562">
        <f t="shared" si="286"/>
        <v>60</v>
      </c>
      <c r="DM71" s="1475">
        <f>(DK71+DK72+DK73)/DK74</f>
        <v>0.51111111111111107</v>
      </c>
    </row>
    <row r="72" spans="1:117" ht="40" customHeight="1">
      <c r="A72" s="77" t="s">
        <v>10</v>
      </c>
      <c r="B72" s="58"/>
      <c r="C72" s="7">
        <f t="shared" ref="C72:K73" si="290">C12+C22+C32+C42+C52+C62</f>
        <v>584</v>
      </c>
      <c r="D72" s="7">
        <f t="shared" si="290"/>
        <v>290</v>
      </c>
      <c r="E72" s="7">
        <f t="shared" si="290"/>
        <v>957000</v>
      </c>
      <c r="F72" s="7">
        <f t="shared" si="290"/>
        <v>24</v>
      </c>
      <c r="G72" s="7">
        <f t="shared" si="290"/>
        <v>91200</v>
      </c>
      <c r="H72" s="7">
        <f t="shared" si="290"/>
        <v>0</v>
      </c>
      <c r="I72" s="7">
        <f t="shared" si="290"/>
        <v>0</v>
      </c>
      <c r="J72" s="7">
        <f t="shared" si="290"/>
        <v>270</v>
      </c>
      <c r="K72" s="7">
        <f t="shared" si="290"/>
        <v>540000</v>
      </c>
      <c r="L72" s="7">
        <f>L12+L22+L32+L42+L52+L62</f>
        <v>1588200</v>
      </c>
      <c r="M72" s="7">
        <f t="shared" si="257"/>
        <v>2719.5205479452056</v>
      </c>
      <c r="N72" s="70"/>
      <c r="O72" s="7">
        <f>O12+O22+O32+O42+O52+O62</f>
        <v>0</v>
      </c>
      <c r="P72" s="7">
        <f>P12+P22+P32+P42+P52+P62</f>
        <v>0</v>
      </c>
      <c r="Q72" s="76" t="e">
        <f t="shared" si="272"/>
        <v>#DIV/0!</v>
      </c>
      <c r="R72" s="45"/>
      <c r="T72" s="107">
        <v>3300</v>
      </c>
      <c r="U72" s="107">
        <v>3800</v>
      </c>
      <c r="V72" s="107">
        <v>4800</v>
      </c>
      <c r="W72" s="107">
        <v>2000</v>
      </c>
      <c r="X72" s="107"/>
      <c r="Y72" s="77" t="s">
        <v>10</v>
      </c>
      <c r="Z72" s="58"/>
      <c r="AA72" s="7">
        <f t="shared" ref="AA72:AI73" si="291">AA12+AA22+AA32+AA42+AA52+AA62</f>
        <v>584</v>
      </c>
      <c r="AB72" s="7">
        <f t="shared" si="291"/>
        <v>290</v>
      </c>
      <c r="AC72" s="7">
        <f t="shared" si="291"/>
        <v>493000</v>
      </c>
      <c r="AD72" s="7">
        <f t="shared" si="291"/>
        <v>24</v>
      </c>
      <c r="AE72" s="7">
        <f t="shared" si="291"/>
        <v>52800</v>
      </c>
      <c r="AF72" s="7">
        <f t="shared" si="291"/>
        <v>0</v>
      </c>
      <c r="AG72" s="7">
        <f t="shared" si="291"/>
        <v>0</v>
      </c>
      <c r="AH72" s="7">
        <f t="shared" si="291"/>
        <v>270</v>
      </c>
      <c r="AI72" s="7">
        <f t="shared" si="291"/>
        <v>378000</v>
      </c>
      <c r="AJ72" s="7">
        <f>AJ12+AJ22+AJ32+AJ42+AJ52+AJ62</f>
        <v>923800</v>
      </c>
      <c r="AK72" s="7">
        <f t="shared" si="259"/>
        <v>1581.8493150684931</v>
      </c>
      <c r="AL72" s="70" t="s">
        <v>75</v>
      </c>
      <c r="AM72" s="7">
        <f>AM12+AM22+AM32+AM42+AM52+AM62</f>
        <v>0</v>
      </c>
      <c r="AN72" s="7">
        <f>AN12+AN22+AN32+AN42+AN52+AN62</f>
        <v>0</v>
      </c>
      <c r="AO72" s="76" t="e">
        <f t="shared" si="274"/>
        <v>#DIV/0!</v>
      </c>
      <c r="AP72" s="10"/>
      <c r="AR72" s="107">
        <v>1700</v>
      </c>
      <c r="AS72" s="107">
        <v>2200</v>
      </c>
      <c r="AT72" s="107">
        <v>2200</v>
      </c>
      <c r="AU72" s="107">
        <v>1400</v>
      </c>
      <c r="AV72" s="107"/>
      <c r="AW72" s="77" t="s">
        <v>10</v>
      </c>
      <c r="AX72" s="58"/>
      <c r="AY72" s="7">
        <f>AY12+AY22+AY32+AY42+AY52+AY62</f>
        <v>584</v>
      </c>
      <c r="AZ72" s="54">
        <v>10</v>
      </c>
      <c r="BA72" s="7">
        <f t="shared" si="260"/>
        <v>0</v>
      </c>
      <c r="BB72" s="54">
        <v>24</v>
      </c>
      <c r="BC72" s="7">
        <f t="shared" si="261"/>
        <v>0</v>
      </c>
      <c r="BD72" s="54">
        <v>12</v>
      </c>
      <c r="BE72" s="6">
        <f t="shared" si="262"/>
        <v>0</v>
      </c>
      <c r="BF72" s="54"/>
      <c r="BG72" s="6">
        <f t="shared" si="263"/>
        <v>0</v>
      </c>
      <c r="BH72" s="7">
        <f>BH12+BH22+BH32+BH42+BH52+BH62</f>
        <v>1588200</v>
      </c>
      <c r="BI72" s="6">
        <f t="shared" si="275"/>
        <v>2719.5205479452056</v>
      </c>
      <c r="BJ72" s="7">
        <f>BJ12+BJ22+BJ32+BJ42+BJ52+BJ62</f>
        <v>923800</v>
      </c>
      <c r="BK72" s="7">
        <f t="shared" si="276"/>
        <v>1581.8493150684931</v>
      </c>
      <c r="BL72" s="119">
        <f>BL12+BL22+BL32+BL42+BL52+BL62</f>
        <v>2512000</v>
      </c>
      <c r="BM72" s="7" t="e">
        <f>BM12+BM22+BM32+BM42+BM52+BM62</f>
        <v>#DIV/0!</v>
      </c>
      <c r="BN72" s="90"/>
      <c r="BO72" s="76" t="e">
        <f t="shared" si="277"/>
        <v>#DIV/0!</v>
      </c>
      <c r="BP72" s="10"/>
      <c r="BR72" s="55"/>
      <c r="BS72" s="55"/>
      <c r="BT72" s="55"/>
      <c r="BU72" s="55"/>
      <c r="BV72" s="173" t="s">
        <v>10</v>
      </c>
      <c r="BW72" s="187"/>
      <c r="BX72" s="179">
        <f>BX12+BX22+BX32+BX42+BX52+BX62</f>
        <v>1223</v>
      </c>
      <c r="BY72" s="179">
        <f>BY12+BY22+BY32+BY42+BY52+BY62</f>
        <v>3651650</v>
      </c>
      <c r="BZ72" s="178">
        <f t="shared" si="266"/>
        <v>2985.8135731807033</v>
      </c>
      <c r="CA72" s="179">
        <f>CA12+CA22+CA32+CA42+CA52+CA62</f>
        <v>2074500</v>
      </c>
      <c r="CB72" s="179">
        <f t="shared" si="278"/>
        <v>1696.238757154538</v>
      </c>
      <c r="CC72" s="179">
        <f>CC12+CC22+CC32+CC42+CC52+CC62</f>
        <v>50050</v>
      </c>
      <c r="CD72" s="179">
        <f>CD12+CD22+CD32+CD42+CD52+CD62</f>
        <v>0</v>
      </c>
      <c r="CE72" s="119">
        <f t="shared" ref="CE72:CG73" si="292">CE12+CE22+CE32+CE42+CE52+CE62</f>
        <v>5776200</v>
      </c>
      <c r="CF72" s="179" t="e">
        <f t="shared" si="292"/>
        <v>#DIV/0!</v>
      </c>
      <c r="CG72" s="246">
        <f t="shared" si="292"/>
        <v>429.25</v>
      </c>
      <c r="CH72" s="246">
        <f>CH12+CH22+CH32+CH42+CH52+CH62</f>
        <v>96</v>
      </c>
      <c r="CI72" s="246">
        <f>CI12+CI22+CI32+CI42+CI52+CI62</f>
        <v>89.5</v>
      </c>
      <c r="CJ72" s="246">
        <f t="shared" si="279"/>
        <v>614.75</v>
      </c>
      <c r="CK72" s="182">
        <f t="shared" si="280"/>
        <v>9396.0146400976009</v>
      </c>
      <c r="CM72" s="328">
        <f t="shared" si="281"/>
        <v>64.900000000000006</v>
      </c>
      <c r="CN72" s="328">
        <f t="shared" si="281"/>
        <v>103.3</v>
      </c>
      <c r="CO72" s="359">
        <f t="shared" si="282"/>
        <v>13</v>
      </c>
      <c r="CP72" s="359">
        <f t="shared" si="282"/>
        <v>13</v>
      </c>
      <c r="CQ72" s="359">
        <f t="shared" si="282"/>
        <v>15</v>
      </c>
      <c r="CR72" s="360">
        <f t="shared" si="283"/>
        <v>13.666666666666666</v>
      </c>
      <c r="CT72" s="1476" t="s">
        <v>463</v>
      </c>
      <c r="CU72" s="1476"/>
      <c r="CV72" s="563">
        <v>1</v>
      </c>
      <c r="CW72" s="564">
        <v>15</v>
      </c>
      <c r="CX72" s="562">
        <f t="shared" si="284"/>
        <v>15</v>
      </c>
      <c r="CY72" s="1475"/>
      <c r="DA72" s="321">
        <f t="shared" si="269"/>
        <v>63.9</v>
      </c>
      <c r="DB72" s="321">
        <f t="shared" si="269"/>
        <v>102.80000000000001</v>
      </c>
      <c r="DC72" s="359">
        <f t="shared" si="270"/>
        <v>12</v>
      </c>
      <c r="DD72" s="359">
        <f t="shared" si="270"/>
        <v>15</v>
      </c>
      <c r="DE72" s="359">
        <f t="shared" si="270"/>
        <v>12</v>
      </c>
      <c r="DF72" s="360">
        <f t="shared" si="285"/>
        <v>13</v>
      </c>
      <c r="DH72" s="1476" t="s">
        <v>463</v>
      </c>
      <c r="DI72" s="1476"/>
      <c r="DJ72" s="563">
        <v>1</v>
      </c>
      <c r="DK72" s="564">
        <v>15</v>
      </c>
      <c r="DL72" s="562">
        <f t="shared" si="286"/>
        <v>15</v>
      </c>
      <c r="DM72" s="1475"/>
    </row>
    <row r="73" spans="1:117" ht="40" customHeight="1" thickBot="1">
      <c r="A73" s="78" t="s">
        <v>11</v>
      </c>
      <c r="B73" s="58"/>
      <c r="C73" s="7">
        <f t="shared" si="290"/>
        <v>1310</v>
      </c>
      <c r="D73" s="7">
        <f t="shared" si="290"/>
        <v>680</v>
      </c>
      <c r="E73" s="7">
        <f t="shared" si="290"/>
        <v>2244000</v>
      </c>
      <c r="F73" s="7">
        <f t="shared" si="290"/>
        <v>90</v>
      </c>
      <c r="G73" s="7">
        <f t="shared" si="290"/>
        <v>342000</v>
      </c>
      <c r="H73" s="7">
        <f t="shared" si="290"/>
        <v>10</v>
      </c>
      <c r="I73" s="7">
        <f t="shared" si="290"/>
        <v>48000</v>
      </c>
      <c r="J73" s="7">
        <f t="shared" si="290"/>
        <v>530</v>
      </c>
      <c r="K73" s="7">
        <f t="shared" si="290"/>
        <v>1060000</v>
      </c>
      <c r="L73" s="7">
        <f>L13+L23+L33+L43+L53+L63</f>
        <v>3694000</v>
      </c>
      <c r="M73" s="7">
        <f t="shared" si="257"/>
        <v>2819.8473282442746</v>
      </c>
      <c r="N73" s="70"/>
      <c r="O73" s="7">
        <f>O13+O23+O33+O43+O53+O63</f>
        <v>0</v>
      </c>
      <c r="P73" s="7">
        <f>P13+P23+P33+P43+P53+P63</f>
        <v>0</v>
      </c>
      <c r="Q73" s="76" t="e">
        <f t="shared" si="272"/>
        <v>#DIV/0!</v>
      </c>
      <c r="R73" s="45"/>
      <c r="T73" s="107">
        <v>3300</v>
      </c>
      <c r="U73" s="107">
        <v>3800</v>
      </c>
      <c r="V73" s="107">
        <v>4800</v>
      </c>
      <c r="W73" s="107">
        <v>2000</v>
      </c>
      <c r="X73" s="107"/>
      <c r="Y73" s="78" t="s">
        <v>11</v>
      </c>
      <c r="Z73" s="58"/>
      <c r="AA73" s="7">
        <f t="shared" si="291"/>
        <v>1340</v>
      </c>
      <c r="AB73" s="7">
        <f t="shared" si="291"/>
        <v>680</v>
      </c>
      <c r="AC73" s="7">
        <f t="shared" si="291"/>
        <v>1156000</v>
      </c>
      <c r="AD73" s="7">
        <f t="shared" si="291"/>
        <v>90</v>
      </c>
      <c r="AE73" s="7">
        <f t="shared" si="291"/>
        <v>198000</v>
      </c>
      <c r="AF73" s="7">
        <f t="shared" si="291"/>
        <v>10</v>
      </c>
      <c r="AG73" s="7">
        <f t="shared" si="291"/>
        <v>22000</v>
      </c>
      <c r="AH73" s="7">
        <f t="shared" si="291"/>
        <v>560</v>
      </c>
      <c r="AI73" s="7">
        <f t="shared" si="291"/>
        <v>784000</v>
      </c>
      <c r="AJ73" s="7">
        <f>AJ13+AJ23+AJ33+AJ43+AJ53+AJ63</f>
        <v>2160000</v>
      </c>
      <c r="AK73" s="7">
        <f t="shared" si="259"/>
        <v>1611.9402985074628</v>
      </c>
      <c r="AL73" s="70" t="s">
        <v>75</v>
      </c>
      <c r="AM73" s="7">
        <f>AM13+AM23+AM33+AM43+AM53+AM63</f>
        <v>0</v>
      </c>
      <c r="AN73" s="7">
        <f>AN13+AN23+AN33+AN43+AN53+AN63</f>
        <v>0</v>
      </c>
      <c r="AO73" s="76" t="e">
        <f t="shared" si="274"/>
        <v>#DIV/0!</v>
      </c>
      <c r="AP73" s="10"/>
      <c r="AR73" s="107">
        <v>1700</v>
      </c>
      <c r="AS73" s="107">
        <v>2200</v>
      </c>
      <c r="AT73" s="107">
        <v>2200</v>
      </c>
      <c r="AU73" s="107">
        <v>1400</v>
      </c>
      <c r="AV73" s="107"/>
      <c r="AW73" s="78" t="s">
        <v>11</v>
      </c>
      <c r="AX73" s="58"/>
      <c r="AY73" s="7">
        <f>AY13+AY23+AY33+AY43+AY53+AY63</f>
        <v>1310</v>
      </c>
      <c r="AZ73" s="54">
        <v>10</v>
      </c>
      <c r="BA73" s="7">
        <f t="shared" si="260"/>
        <v>0</v>
      </c>
      <c r="BB73" s="54">
        <v>28</v>
      </c>
      <c r="BC73" s="7">
        <f t="shared" si="261"/>
        <v>0</v>
      </c>
      <c r="BD73" s="54">
        <v>12</v>
      </c>
      <c r="BE73" s="6">
        <f t="shared" si="262"/>
        <v>0</v>
      </c>
      <c r="BF73" s="54"/>
      <c r="BG73" s="6">
        <f t="shared" si="263"/>
        <v>0</v>
      </c>
      <c r="BH73" s="7">
        <f>BH13+BH23+BH33+BH43+BH53+BH63</f>
        <v>3694000</v>
      </c>
      <c r="BI73" s="6">
        <f t="shared" si="275"/>
        <v>2819.8473282442746</v>
      </c>
      <c r="BJ73" s="7">
        <f>BJ13+BJ23+BJ33+BJ43+BJ53+BJ63</f>
        <v>2160000</v>
      </c>
      <c r="BK73" s="7">
        <f t="shared" si="276"/>
        <v>1611.9402985074628</v>
      </c>
      <c r="BL73" s="119">
        <f>BL13+BL23+BL33+BL43+BL53+BL63</f>
        <v>5854000</v>
      </c>
      <c r="BM73" s="7" t="e">
        <f>BM13+BM23+BM33+BM43+BM53+BM63</f>
        <v>#DIV/0!</v>
      </c>
      <c r="BN73" s="90"/>
      <c r="BO73" s="76" t="e">
        <f t="shared" si="277"/>
        <v>#DIV/0!</v>
      </c>
      <c r="BP73" s="10"/>
      <c r="BR73" s="55"/>
      <c r="BS73" s="55"/>
      <c r="BT73" s="55"/>
      <c r="BU73" s="55"/>
      <c r="BV73" s="183" t="s">
        <v>11</v>
      </c>
      <c r="BW73" s="187"/>
      <c r="BX73" s="179">
        <f>BX13+BX23+BX33+BX43+BX53+BX63</f>
        <v>1587</v>
      </c>
      <c r="BY73" s="179">
        <f>BY13+BY23+BY33+BY43+BY53+BY63</f>
        <v>4473900</v>
      </c>
      <c r="BZ73" s="178">
        <f t="shared" si="266"/>
        <v>2819.0926275992438</v>
      </c>
      <c r="CA73" s="179">
        <f>CA13+CA23+CA33+CA43+CA53+CA63</f>
        <v>2483150</v>
      </c>
      <c r="CB73" s="179">
        <f t="shared" si="278"/>
        <v>1564.6817895400127</v>
      </c>
      <c r="CC73" s="179">
        <f>CC13+CC23+CC33+CC43+CC53+CC63</f>
        <v>119460</v>
      </c>
      <c r="CD73" s="179">
        <f>CD13+CD23+CD33+CD43+CD53+CD63</f>
        <v>0</v>
      </c>
      <c r="CE73" s="119">
        <f t="shared" si="292"/>
        <v>7076510</v>
      </c>
      <c r="CF73" s="179" t="e">
        <f t="shared" si="292"/>
        <v>#DIV/0!</v>
      </c>
      <c r="CG73" s="246">
        <f t="shared" si="292"/>
        <v>474</v>
      </c>
      <c r="CH73" s="246">
        <f>CH13+CH23+CH33+CH43+CH53+CH63</f>
        <v>126.5</v>
      </c>
      <c r="CI73" s="246">
        <f>CI13+CI23+CI33+CI43+CI53+CI63</f>
        <v>101.5</v>
      </c>
      <c r="CJ73" s="246">
        <f t="shared" si="279"/>
        <v>702</v>
      </c>
      <c r="CK73" s="182">
        <f t="shared" si="280"/>
        <v>10080.498575498576</v>
      </c>
      <c r="CL73" s="1">
        <f>CL14+CL24+CL34+CL44+CL54+CL64</f>
        <v>30</v>
      </c>
      <c r="CM73" s="329">
        <f>CM13+CM23+CM33+CM43+CM53+CM63</f>
        <v>71.400000000000006</v>
      </c>
      <c r="CN73" s="329">
        <f>CN13+CN23+CN33+CN43+CN53+CN63</f>
        <v>104.9</v>
      </c>
      <c r="CO73" s="359">
        <f t="shared" si="282"/>
        <v>15</v>
      </c>
      <c r="CP73" s="359">
        <f t="shared" si="282"/>
        <v>12</v>
      </c>
      <c r="CQ73" s="359">
        <f t="shared" si="282"/>
        <v>11</v>
      </c>
      <c r="CR73" s="361">
        <f t="shared" si="283"/>
        <v>12.666666666666666</v>
      </c>
      <c r="CT73" s="1477" t="s">
        <v>464</v>
      </c>
      <c r="CU73" s="1477"/>
      <c r="CV73" s="563">
        <v>0</v>
      </c>
      <c r="CW73" s="564">
        <v>0</v>
      </c>
      <c r="CX73" s="562">
        <f t="shared" si="284"/>
        <v>0</v>
      </c>
      <c r="CY73" s="1475"/>
      <c r="CZ73" s="1">
        <f>CZ14+CZ24+CZ34+CZ44+CZ54+CZ64</f>
        <v>30</v>
      </c>
      <c r="DA73" s="322">
        <f t="shared" si="269"/>
        <v>78.3</v>
      </c>
      <c r="DB73" s="322">
        <f t="shared" si="269"/>
        <v>132</v>
      </c>
      <c r="DC73" s="359">
        <f t="shared" si="270"/>
        <v>20</v>
      </c>
      <c r="DD73" s="359">
        <f t="shared" si="270"/>
        <v>19</v>
      </c>
      <c r="DE73" s="359">
        <f t="shared" si="270"/>
        <v>15</v>
      </c>
      <c r="DF73" s="361">
        <f t="shared" si="285"/>
        <v>18</v>
      </c>
      <c r="DH73" s="1477" t="s">
        <v>464</v>
      </c>
      <c r="DI73" s="1477"/>
      <c r="DJ73" s="563">
        <v>0</v>
      </c>
      <c r="DK73" s="564">
        <v>1</v>
      </c>
      <c r="DL73" s="562">
        <f t="shared" si="286"/>
        <v>0</v>
      </c>
      <c r="DM73" s="1475"/>
    </row>
    <row r="74" spans="1:117" s="42" customFormat="1" ht="40" customHeight="1" thickTop="1" thickBot="1">
      <c r="A74" s="79" t="s">
        <v>3</v>
      </c>
      <c r="B74" s="80">
        <f>SUM(B67:B73)</f>
        <v>0</v>
      </c>
      <c r="C74" s="81">
        <f>SUM(C67:C73)</f>
        <v>5558</v>
      </c>
      <c r="D74" s="82">
        <f t="shared" ref="D74:K74" si="293">SUM(D67:D73)</f>
        <v>2880</v>
      </c>
      <c r="E74" s="82">
        <f t="shared" si="293"/>
        <v>9504000</v>
      </c>
      <c r="F74" s="82">
        <f t="shared" si="293"/>
        <v>272</v>
      </c>
      <c r="G74" s="82">
        <f t="shared" si="293"/>
        <v>1033600</v>
      </c>
      <c r="H74" s="82">
        <f t="shared" si="293"/>
        <v>26</v>
      </c>
      <c r="I74" s="82">
        <f t="shared" si="293"/>
        <v>124800</v>
      </c>
      <c r="J74" s="82">
        <f t="shared" si="293"/>
        <v>2380</v>
      </c>
      <c r="K74" s="82">
        <f t="shared" si="293"/>
        <v>4760000</v>
      </c>
      <c r="L74" s="87">
        <f>SUM(L67:L73)</f>
        <v>15422400</v>
      </c>
      <c r="M74" s="82">
        <f t="shared" si="257"/>
        <v>2774.8110831234258</v>
      </c>
      <c r="N74" s="86"/>
      <c r="O74" s="152">
        <f>SUM(O67:O73)</f>
        <v>0</v>
      </c>
      <c r="P74" s="82">
        <f>SUM(P67:P73)</f>
        <v>0</v>
      </c>
      <c r="Q74" s="76" t="e">
        <f t="shared" si="272"/>
        <v>#DIV/0!</v>
      </c>
      <c r="R74" s="67"/>
      <c r="T74" s="109" t="s">
        <v>48</v>
      </c>
      <c r="U74" s="110">
        <f>C74/W74</f>
        <v>1852.6666666666667</v>
      </c>
      <c r="V74" s="111" t="s">
        <v>49</v>
      </c>
      <c r="W74" s="112">
        <f>W14+W24+W34+W44+W54+W64</f>
        <v>3</v>
      </c>
      <c r="X74" s="112"/>
      <c r="Y74" s="79" t="s">
        <v>3</v>
      </c>
      <c r="Z74" s="80">
        <f>SUM(Z67:Z73)</f>
        <v>0</v>
      </c>
      <c r="AA74" s="81">
        <f>SUM(AA67:AA73)</f>
        <v>5588</v>
      </c>
      <c r="AB74" s="82">
        <f t="shared" ref="AB74:AI74" si="294">SUM(AB67:AB73)</f>
        <v>2880</v>
      </c>
      <c r="AC74" s="82">
        <f t="shared" si="294"/>
        <v>4896000</v>
      </c>
      <c r="AD74" s="82">
        <f t="shared" si="294"/>
        <v>272</v>
      </c>
      <c r="AE74" s="82">
        <f t="shared" si="294"/>
        <v>598400</v>
      </c>
      <c r="AF74" s="82">
        <f t="shared" si="294"/>
        <v>26</v>
      </c>
      <c r="AG74" s="82">
        <f t="shared" si="294"/>
        <v>57200</v>
      </c>
      <c r="AH74" s="82">
        <f t="shared" si="294"/>
        <v>2410</v>
      </c>
      <c r="AI74" s="82">
        <f t="shared" si="294"/>
        <v>3374000</v>
      </c>
      <c r="AJ74" s="87">
        <f>SUM(AJ67:AJ73)</f>
        <v>8925600</v>
      </c>
      <c r="AK74" s="82">
        <f t="shared" si="259"/>
        <v>1597.2798854688619</v>
      </c>
      <c r="AL74" s="86"/>
      <c r="AM74" s="82">
        <f>SUM(AM67:AM73)</f>
        <v>0</v>
      </c>
      <c r="AN74" s="82">
        <f>SUM(AN67:AN73)</f>
        <v>0</v>
      </c>
      <c r="AO74" s="76" t="e">
        <f>(AJ74+BH74)/AN74</f>
        <v>#DIV/0!</v>
      </c>
      <c r="AP74" s="43"/>
      <c r="AR74" s="109" t="s">
        <v>48</v>
      </c>
      <c r="AS74" s="110">
        <f>AA74/AU74</f>
        <v>1862.6666666666667</v>
      </c>
      <c r="AT74" s="111" t="s">
        <v>49</v>
      </c>
      <c r="AU74" s="112">
        <v>3</v>
      </c>
      <c r="AV74" s="112"/>
      <c r="AW74" s="117" t="s">
        <v>3</v>
      </c>
      <c r="AX74" s="81">
        <f>SUM(AX67:AX73)</f>
        <v>0</v>
      </c>
      <c r="AY74" s="81">
        <f>SUM(AY67:AY73)</f>
        <v>5558</v>
      </c>
      <c r="AZ74" s="81">
        <f t="shared" ref="AZ74:BG74" si="295">SUM(AZ67:AZ73)</f>
        <v>84</v>
      </c>
      <c r="BA74" s="81">
        <f t="shared" si="295"/>
        <v>0</v>
      </c>
      <c r="BB74" s="81">
        <f t="shared" si="295"/>
        <v>120</v>
      </c>
      <c r="BC74" s="81">
        <f t="shared" si="295"/>
        <v>0</v>
      </c>
      <c r="BD74" s="81">
        <f t="shared" si="295"/>
        <v>60</v>
      </c>
      <c r="BE74" s="81">
        <f t="shared" si="295"/>
        <v>0</v>
      </c>
      <c r="BF74" s="81">
        <f t="shared" si="295"/>
        <v>0</v>
      </c>
      <c r="BG74" s="81">
        <f t="shared" si="295"/>
        <v>0</v>
      </c>
      <c r="BH74" s="81">
        <f>SUM(BH67:BH73)</f>
        <v>15422400</v>
      </c>
      <c r="BI74" s="81">
        <f>BH74/AY74</f>
        <v>2774.8110831234258</v>
      </c>
      <c r="BJ74" s="81">
        <f>SUM(BJ67:BJ73)</f>
        <v>8925600</v>
      </c>
      <c r="BK74" s="81">
        <f t="shared" si="276"/>
        <v>1597.2798854688619</v>
      </c>
      <c r="BL74" s="118">
        <f>SUM(BL67:BL73)</f>
        <v>24348000</v>
      </c>
      <c r="BM74" s="81">
        <f>BL74/AY74</f>
        <v>4380.7124865059377</v>
      </c>
      <c r="BN74" s="92"/>
      <c r="BO74" s="102" t="e">
        <f t="shared" si="277"/>
        <v>#DIV/0!</v>
      </c>
      <c r="BP74" s="43"/>
      <c r="BR74" s="63" t="s">
        <v>48</v>
      </c>
      <c r="BS74" s="103">
        <f>AY74/BU74</f>
        <v>1852.6666666666667</v>
      </c>
      <c r="BT74" s="62" t="s">
        <v>49</v>
      </c>
      <c r="BU74" s="42">
        <f>W74</f>
        <v>3</v>
      </c>
      <c r="BV74" s="188" t="s">
        <v>3</v>
      </c>
      <c r="BW74" s="189">
        <f>SUM(BW67:BW73)</f>
        <v>0</v>
      </c>
      <c r="BX74" s="81">
        <f>SUM(BX67:BX73)</f>
        <v>8280</v>
      </c>
      <c r="BY74" s="81">
        <f>SUM(BY67:BY73)</f>
        <v>23097780</v>
      </c>
      <c r="BZ74" s="81">
        <f t="shared" si="266"/>
        <v>2789.586956521739</v>
      </c>
      <c r="CA74" s="81">
        <f>SUM(CA67:CA73)</f>
        <v>12976950</v>
      </c>
      <c r="CB74" s="81">
        <f>CA74/BX74</f>
        <v>1567.2644927536232</v>
      </c>
      <c r="CC74" s="81">
        <f>SUM(CC67:CC73)</f>
        <v>362230</v>
      </c>
      <c r="CD74" s="81">
        <f>SUM(CD67:CD73)</f>
        <v>17790</v>
      </c>
      <c r="CE74" s="81">
        <f>SUM(CE67:CE73)</f>
        <v>36436960</v>
      </c>
      <c r="CF74" s="81">
        <f>CE74/BX74</f>
        <v>4400.5990338164247</v>
      </c>
      <c r="CG74" s="247">
        <f>SUM(CG67:CG73)</f>
        <v>3174.5</v>
      </c>
      <c r="CH74" s="247">
        <f>SUM(CH67:CH73)</f>
        <v>771.5</v>
      </c>
      <c r="CI74" s="247">
        <f>SUM(CI67:CI73)</f>
        <v>462.5</v>
      </c>
      <c r="CJ74" s="247">
        <f>SUM(CG74:CI74)</f>
        <v>4408.5</v>
      </c>
      <c r="CK74" s="102">
        <f>CE74/CJ74</f>
        <v>8265.1604854258821</v>
      </c>
      <c r="CM74" s="389">
        <f>SUM(CM67:CM73)/CL73</f>
        <v>16.77333333333333</v>
      </c>
      <c r="CN74" s="390">
        <f>SUM(CN67:CN73)/CL73</f>
        <v>25.809999999999995</v>
      </c>
      <c r="CO74" s="403">
        <f>SUM(CO67:CO73)/CL73</f>
        <v>3.5</v>
      </c>
      <c r="CP74" s="403">
        <f>SUM(CP67:CP73)/CL73</f>
        <v>3.2333333333333334</v>
      </c>
      <c r="CQ74" s="403">
        <f>SUM(CQ67:CQ73)/CL73</f>
        <v>3.3666666666666667</v>
      </c>
      <c r="CR74" s="404">
        <f>SUM(CO74:CQ74)/3</f>
        <v>3.3666666666666667</v>
      </c>
      <c r="CS74" s="400"/>
      <c r="CT74" s="1486" t="s">
        <v>465</v>
      </c>
      <c r="CU74" s="1486"/>
      <c r="CV74" s="1486"/>
      <c r="CW74" s="564">
        <f>SUM(CW68:CW73)</f>
        <v>90</v>
      </c>
      <c r="CX74" s="564">
        <f>SUM(CX68:CX73)</f>
        <v>299</v>
      </c>
      <c r="CY74" s="565">
        <f>CY68+CY71</f>
        <v>1</v>
      </c>
      <c r="DA74" s="389">
        <f>SUM(DA67:DA73)/CZ73</f>
        <v>15.553333333333333</v>
      </c>
      <c r="DB74" s="390">
        <f>SUM(DB67:DB73)/CZ73</f>
        <v>23.916666666666668</v>
      </c>
      <c r="DC74" s="403">
        <f>SUM(DC67:DC73)/CZ73</f>
        <v>2.9</v>
      </c>
      <c r="DD74" s="403">
        <f>SUM(DD67:DD73)/CZ73</f>
        <v>2.8666666666666667</v>
      </c>
      <c r="DE74" s="403">
        <f>SUM(DE67:DE73)/CZ73</f>
        <v>2.5666666666666669</v>
      </c>
      <c r="DF74" s="404">
        <f>SUM(DC74:DE74)/3</f>
        <v>2.7777777777777781</v>
      </c>
      <c r="DG74" s="400"/>
      <c r="DH74" s="1486" t="s">
        <v>465</v>
      </c>
      <c r="DI74" s="1486"/>
      <c r="DJ74" s="1486"/>
      <c r="DK74" s="564">
        <f>SUM(DK68:DK73)</f>
        <v>90</v>
      </c>
      <c r="DL74" s="564">
        <f>SUM(DL68:DL73)</f>
        <v>249</v>
      </c>
      <c r="DM74" s="565">
        <f>DM68+DM71</f>
        <v>1</v>
      </c>
    </row>
    <row r="75" spans="1:117"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248"/>
      <c r="CH75" s="248"/>
      <c r="CI75" s="248"/>
      <c r="CJ75" s="248"/>
      <c r="CK75" s="37"/>
      <c r="CS75" s="401"/>
      <c r="CT75" s="1486" t="s">
        <v>466</v>
      </c>
      <c r="CU75" s="1486"/>
      <c r="CV75" s="1486"/>
      <c r="CW75" s="1552">
        <f>CX74/CW74</f>
        <v>3.3222222222222224</v>
      </c>
      <c r="CX75" s="1552"/>
      <c r="CY75" s="1552"/>
      <c r="DG75" s="401"/>
      <c r="DH75" s="1486" t="s">
        <v>466</v>
      </c>
      <c r="DI75" s="1486"/>
      <c r="DJ75" s="1486"/>
      <c r="DK75" s="1552">
        <f>DL74/DK74</f>
        <v>2.7666666666666666</v>
      </c>
      <c r="DL75" s="1552"/>
      <c r="DM75" s="1552"/>
    </row>
    <row r="76" spans="1:117"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249"/>
      <c r="CH76" s="249"/>
      <c r="CI76" s="249"/>
      <c r="CJ76" s="249"/>
    </row>
    <row r="77" spans="1:117"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250"/>
      <c r="CH77" s="250"/>
      <c r="CI77" s="250"/>
      <c r="CJ77" s="250"/>
      <c r="CK77" s="14"/>
    </row>
    <row r="78" spans="1:117"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251"/>
      <c r="CH78" s="251"/>
      <c r="CI78" s="251"/>
      <c r="CJ78" s="251"/>
    </row>
    <row r="79" spans="1:11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252"/>
      <c r="CH79" s="252"/>
      <c r="CI79" s="252"/>
      <c r="CJ79" s="252"/>
      <c r="CK79" s="39"/>
    </row>
    <row r="80" spans="1:11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253"/>
      <c r="CH80" s="253"/>
      <c r="CI80" s="253"/>
      <c r="CJ80" s="253"/>
      <c r="CK80" s="40"/>
    </row>
    <row r="81" spans="1:116"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6"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6"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254"/>
      <c r="CH83" s="254"/>
      <c r="CI83" s="254"/>
      <c r="CJ83" s="254"/>
    </row>
    <row r="84" spans="1:116" s="11" customFormat="1" ht="32.25" hidden="1" customHeight="1">
      <c r="A84" s="1478"/>
      <c r="B84" s="1479"/>
      <c r="C84" s="28">
        <f t="shared" ref="C84:P84" si="296">C74-C80</f>
        <v>5558</v>
      </c>
      <c r="D84" s="28">
        <f t="shared" si="296"/>
        <v>2880</v>
      </c>
      <c r="E84" s="28"/>
      <c r="F84" s="28"/>
      <c r="G84" s="28">
        <f t="shared" si="296"/>
        <v>1033600</v>
      </c>
      <c r="H84" s="28"/>
      <c r="I84" s="28">
        <f t="shared" si="296"/>
        <v>124800</v>
      </c>
      <c r="J84" s="28"/>
      <c r="K84" s="29">
        <f t="shared" si="296"/>
        <v>4760000</v>
      </c>
      <c r="L84" s="29"/>
      <c r="M84" s="29"/>
      <c r="N84" s="28">
        <f t="shared" si="296"/>
        <v>0</v>
      </c>
      <c r="O84" s="28"/>
      <c r="P84" s="28">
        <f t="shared" si="296"/>
        <v>0</v>
      </c>
      <c r="Q84" s="1"/>
      <c r="R84" s="1"/>
      <c r="T84" s="113"/>
      <c r="U84" s="113"/>
      <c r="V84" s="113"/>
      <c r="W84" s="113"/>
      <c r="X84" s="113"/>
      <c r="Y84" s="1478"/>
      <c r="Z84" s="1479"/>
      <c r="AA84" s="28">
        <f>AA74-AA80</f>
        <v>5588</v>
      </c>
      <c r="AB84" s="28">
        <f>AB74-AB80</f>
        <v>2880</v>
      </c>
      <c r="AC84" s="28"/>
      <c r="AD84" s="28"/>
      <c r="AE84" s="28">
        <f>AE74-AE80</f>
        <v>598400</v>
      </c>
      <c r="AF84" s="28"/>
      <c r="AG84" s="28">
        <f>AG74-AG80</f>
        <v>57200</v>
      </c>
      <c r="AH84" s="28"/>
      <c r="AI84" s="29">
        <f>AI74-AI80</f>
        <v>3374000</v>
      </c>
      <c r="AJ84" s="29"/>
      <c r="AK84" s="29"/>
      <c r="AL84" s="28">
        <f>AL74-AL80</f>
        <v>0</v>
      </c>
      <c r="AM84" s="28"/>
      <c r="AN84" s="28">
        <f>AN74-AN80</f>
        <v>0</v>
      </c>
      <c r="AO84" s="1"/>
      <c r="AP84" s="1"/>
      <c r="AR84" s="113"/>
      <c r="AS84" s="113"/>
      <c r="AT84" s="113"/>
      <c r="AU84" s="113"/>
      <c r="AV84" s="113"/>
      <c r="AW84" s="1478"/>
      <c r="AX84" s="1479"/>
      <c r="AY84" s="28">
        <f>AY74-AY80</f>
        <v>5558</v>
      </c>
      <c r="AZ84" s="28">
        <f>AZ74-AZ80</f>
        <v>84</v>
      </c>
      <c r="BA84" s="28"/>
      <c r="BB84" s="28"/>
      <c r="BC84" s="28">
        <f>BC74-BC80</f>
        <v>0</v>
      </c>
      <c r="BD84" s="28"/>
      <c r="BE84" s="28">
        <f>BE74-BE80</f>
        <v>0</v>
      </c>
      <c r="BF84" s="28"/>
      <c r="BG84" s="29">
        <f>BG74-BG80</f>
        <v>0</v>
      </c>
      <c r="BH84" s="29"/>
      <c r="BI84" s="29"/>
      <c r="BJ84" s="28">
        <f>BJ74-BJ80</f>
        <v>8925600</v>
      </c>
      <c r="BK84" s="28"/>
      <c r="BL84" s="28">
        <f>BL74-BL80</f>
        <v>24348000</v>
      </c>
      <c r="BM84" s="97"/>
      <c r="BN84" s="97"/>
      <c r="BO84" s="1"/>
      <c r="BP84" s="1"/>
      <c r="BV84" s="1478"/>
      <c r="BW84" s="1479"/>
      <c r="BX84" s="28">
        <f>BX74-BX80</f>
        <v>8280</v>
      </c>
      <c r="BY84" s="29"/>
      <c r="BZ84" s="29"/>
      <c r="CA84" s="28" t="e">
        <f>CA74-CA80</f>
        <v>#REF!</v>
      </c>
      <c r="CB84" s="28"/>
      <c r="CC84" s="28"/>
      <c r="CD84" s="28"/>
      <c r="CE84" s="28" t="e">
        <f>CE74-CE80</f>
        <v>#REF!</v>
      </c>
      <c r="CF84" s="97"/>
      <c r="CG84" s="255"/>
      <c r="CH84" s="255"/>
      <c r="CI84" s="255"/>
      <c r="CJ84" s="255"/>
      <c r="CK84" s="1"/>
      <c r="CS84" s="402"/>
      <c r="DG84" s="402"/>
    </row>
    <row r="85" spans="1:116" s="11" customFormat="1" ht="32.25" hidden="1" customHeight="1">
      <c r="A85" s="1478"/>
      <c r="B85" s="1479"/>
      <c r="C85" s="30" t="e">
        <f>C74/C80</f>
        <v>#DIV/0!</v>
      </c>
      <c r="D85" s="30" t="e">
        <f t="shared" ref="D85:P85" si="297">D74/D80</f>
        <v>#DIV/0!</v>
      </c>
      <c r="E85" s="30"/>
      <c r="F85" s="30"/>
      <c r="G85" s="30" t="e">
        <f t="shared" si="297"/>
        <v>#DIV/0!</v>
      </c>
      <c r="H85" s="30"/>
      <c r="I85" s="30" t="e">
        <f t="shared" si="297"/>
        <v>#DIV/0!</v>
      </c>
      <c r="J85" s="30"/>
      <c r="K85" s="30" t="e">
        <f t="shared" si="297"/>
        <v>#DIV/0!</v>
      </c>
      <c r="L85" s="30"/>
      <c r="M85" s="30"/>
      <c r="N85" s="30" t="e">
        <f t="shared" si="297"/>
        <v>#DIV/0!</v>
      </c>
      <c r="O85" s="30"/>
      <c r="P85" s="30" t="e">
        <f t="shared" si="297"/>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256"/>
      <c r="CH85" s="256"/>
      <c r="CI85" s="256"/>
      <c r="CJ85" s="256"/>
      <c r="CK85" s="1"/>
      <c r="CS85" s="402"/>
      <c r="DG85" s="402"/>
    </row>
    <row r="86" spans="1:116"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238"/>
      <c r="CH86" s="238"/>
      <c r="CI86" s="238"/>
      <c r="CJ86" s="238"/>
      <c r="CK86" s="1"/>
      <c r="CS86" s="402"/>
      <c r="DG86" s="402"/>
    </row>
    <row r="87" spans="1:116"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254"/>
      <c r="CH87" s="254"/>
      <c r="CI87" s="254"/>
      <c r="CJ87" s="254"/>
      <c r="CK87" s="1"/>
      <c r="CS87" s="402"/>
      <c r="DG87" s="402"/>
    </row>
    <row r="88" spans="1:116"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257"/>
      <c r="CH88" s="257"/>
      <c r="CI88" s="257"/>
      <c r="CJ88" s="257"/>
      <c r="CK88" s="1"/>
      <c r="CS88" s="402"/>
      <c r="DG88" s="402"/>
    </row>
    <row r="89" spans="1:116"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238"/>
      <c r="CH89" s="238"/>
      <c r="CI89" s="238"/>
      <c r="CJ89" s="238"/>
      <c r="CK89" s="1"/>
      <c r="CS89" s="402"/>
      <c r="DG89" s="402"/>
    </row>
    <row r="90" spans="1:116"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254"/>
      <c r="CH90" s="254"/>
      <c r="CI90" s="254"/>
      <c r="CJ90" s="254"/>
      <c r="CK90" s="1"/>
      <c r="CS90" s="402"/>
      <c r="DG90" s="402"/>
    </row>
    <row r="91" spans="1:116" s="11" customFormat="1" ht="30" hidden="1" customHeight="1">
      <c r="A91" s="1478"/>
      <c r="B91" s="1479"/>
      <c r="C91" s="22">
        <f>C74-C88</f>
        <v>5558</v>
      </c>
      <c r="D91" s="22">
        <f t="shared" ref="D91:P91" si="298">D74-D88</f>
        <v>2880</v>
      </c>
      <c r="E91" s="22"/>
      <c r="F91" s="22"/>
      <c r="G91" s="22">
        <f t="shared" si="298"/>
        <v>1033600</v>
      </c>
      <c r="H91" s="22"/>
      <c r="I91" s="22">
        <f t="shared" si="298"/>
        <v>124800</v>
      </c>
      <c r="J91" s="22"/>
      <c r="K91" s="22">
        <f t="shared" si="298"/>
        <v>4760000</v>
      </c>
      <c r="L91" s="22"/>
      <c r="M91" s="22"/>
      <c r="N91" s="22">
        <f t="shared" si="298"/>
        <v>0</v>
      </c>
      <c r="O91" s="22"/>
      <c r="P91" s="22">
        <f t="shared" si="298"/>
        <v>0</v>
      </c>
      <c r="Q91" s="1"/>
      <c r="R91" s="1"/>
      <c r="T91" s="113"/>
      <c r="U91" s="113"/>
      <c r="V91" s="113"/>
      <c r="W91" s="113"/>
      <c r="X91" s="113"/>
      <c r="Y91" s="1478"/>
      <c r="Z91" s="1479"/>
      <c r="AA91" s="22">
        <f>AA74-AA88</f>
        <v>5588</v>
      </c>
      <c r="AB91" s="22">
        <f>AB74-AB88</f>
        <v>2880</v>
      </c>
      <c r="AC91" s="22"/>
      <c r="AD91" s="22"/>
      <c r="AE91" s="22">
        <f>AE74-AE88</f>
        <v>598400</v>
      </c>
      <c r="AF91" s="22"/>
      <c r="AG91" s="22">
        <f>AG74-AG88</f>
        <v>57200</v>
      </c>
      <c r="AH91" s="22"/>
      <c r="AI91" s="22">
        <f>AI74-AI88</f>
        <v>3374000</v>
      </c>
      <c r="AJ91" s="22"/>
      <c r="AK91" s="22"/>
      <c r="AL91" s="22">
        <f>AL74-AL88</f>
        <v>0</v>
      </c>
      <c r="AM91" s="22"/>
      <c r="AN91" s="22">
        <f>AN74-AN88</f>
        <v>0</v>
      </c>
      <c r="AO91" s="1"/>
      <c r="AP91" s="1"/>
      <c r="AR91" s="113"/>
      <c r="AS91" s="113"/>
      <c r="AT91" s="113"/>
      <c r="AU91" s="113"/>
      <c r="AV91" s="113"/>
      <c r="AW91" s="1478"/>
      <c r="AX91" s="1479"/>
      <c r="AY91" s="22">
        <f>AY74-AY88</f>
        <v>5558</v>
      </c>
      <c r="AZ91" s="22">
        <f>AZ74-AZ88</f>
        <v>84</v>
      </c>
      <c r="BA91" s="22"/>
      <c r="BB91" s="22"/>
      <c r="BC91" s="22">
        <f>BC74-BC88</f>
        <v>0</v>
      </c>
      <c r="BD91" s="22"/>
      <c r="BE91" s="22">
        <f>BE74-BE88</f>
        <v>0</v>
      </c>
      <c r="BF91" s="22"/>
      <c r="BG91" s="22">
        <f>BG74-BG88</f>
        <v>0</v>
      </c>
      <c r="BH91" s="22"/>
      <c r="BI91" s="22"/>
      <c r="BJ91" s="22">
        <f>BJ74-BJ88</f>
        <v>8925600</v>
      </c>
      <c r="BK91" s="22"/>
      <c r="BL91" s="22">
        <f>BL74-BL88</f>
        <v>24348000</v>
      </c>
      <c r="BM91" s="100"/>
      <c r="BN91" s="100"/>
      <c r="BO91" s="1"/>
      <c r="BP91" s="1"/>
      <c r="BV91" s="1478"/>
      <c r="BW91" s="1479"/>
      <c r="BX91" s="22">
        <f>BX74-BX88</f>
        <v>8280</v>
      </c>
      <c r="BY91" s="22"/>
      <c r="BZ91" s="22"/>
      <c r="CA91" s="22">
        <f>CA74-CA88</f>
        <v>12976950</v>
      </c>
      <c r="CB91" s="22"/>
      <c r="CC91" s="22"/>
      <c r="CD91" s="22"/>
      <c r="CE91" s="22">
        <f>CE74-CE88</f>
        <v>36436960</v>
      </c>
      <c r="CF91" s="100"/>
      <c r="CG91" s="258"/>
      <c r="CH91" s="258"/>
      <c r="CI91" s="258"/>
      <c r="CJ91" s="258"/>
      <c r="CK91" s="1"/>
      <c r="CS91" s="402"/>
      <c r="DG91" s="402"/>
    </row>
    <row r="92" spans="1:116" s="11" customFormat="1" ht="32" hidden="1" customHeight="1" thickTop="1">
      <c r="A92" s="1478"/>
      <c r="B92" s="1479"/>
      <c r="C92" s="64" t="e">
        <f>C74/C88</f>
        <v>#DIV/0!</v>
      </c>
      <c r="D92" s="64" t="e">
        <f t="shared" ref="D92:P92" si="299">D74/D88</f>
        <v>#DIV/0!</v>
      </c>
      <c r="E92" s="64"/>
      <c r="F92" s="64"/>
      <c r="G92" s="64" t="e">
        <f t="shared" si="299"/>
        <v>#DIV/0!</v>
      </c>
      <c r="H92" s="64"/>
      <c r="I92" s="64" t="e">
        <f t="shared" si="299"/>
        <v>#DIV/0!</v>
      </c>
      <c r="J92" s="64"/>
      <c r="K92" s="64" t="e">
        <f t="shared" si="299"/>
        <v>#DIV/0!</v>
      </c>
      <c r="L92" s="25"/>
      <c r="M92" s="25"/>
      <c r="N92" s="25" t="e">
        <f t="shared" si="299"/>
        <v>#DIV/0!</v>
      </c>
      <c r="O92" s="25"/>
      <c r="P92" s="25" t="e">
        <f t="shared" si="299"/>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259"/>
      <c r="CH92" s="259"/>
      <c r="CI92" s="259"/>
      <c r="CJ92" s="259"/>
      <c r="CK92" s="17"/>
      <c r="CS92" s="402"/>
      <c r="DG92" s="402"/>
    </row>
    <row r="93" spans="1:116"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22134545.454545453</v>
      </c>
      <c r="BM93" s="1"/>
      <c r="BN93" s="1"/>
      <c r="BO93" s="1"/>
      <c r="BP93" s="1"/>
      <c r="BV93" s="83"/>
      <c r="BW93" s="83"/>
      <c r="BX93" s="83"/>
      <c r="BY93" s="1490"/>
      <c r="BZ93" s="1490"/>
      <c r="CA93" s="145">
        <f>CA74/1.1</f>
        <v>11797227.272727272</v>
      </c>
      <c r="CB93" s="195">
        <f>CB74/1.1</f>
        <v>1424.7859025032938</v>
      </c>
      <c r="CC93" s="203" t="s">
        <v>140</v>
      </c>
      <c r="CD93" s="203"/>
      <c r="CE93" s="195">
        <f>CE74/1.1</f>
        <v>33124509.09090909</v>
      </c>
      <c r="CF93" s="202" t="s">
        <v>139</v>
      </c>
      <c r="CG93" s="286">
        <f>CE93/BL93</f>
        <v>1.4965073106620668</v>
      </c>
      <c r="CH93" s="286"/>
      <c r="CI93" s="286"/>
      <c r="CJ93" s="804">
        <f>CE93/CJ74</f>
        <v>7513.7822594780746</v>
      </c>
      <c r="CK93" s="1491">
        <f>CE93-BL93</f>
        <v>10989963.636363637</v>
      </c>
      <c r="CL93" s="1488"/>
      <c r="CM93" s="1488"/>
      <c r="CN93" s="1488"/>
      <c r="CO93" s="1488"/>
      <c r="CR93" s="555">
        <f>CR74/DF74</f>
        <v>1.212</v>
      </c>
      <c r="CS93" s="402"/>
      <c r="CU93" s="518" t="e">
        <f>CE93/DI93</f>
        <v>#DIV/0!</v>
      </c>
      <c r="CW93" s="1492">
        <f>CX74/CW74</f>
        <v>3.3222222222222224</v>
      </c>
      <c r="CX93" s="1492"/>
      <c r="DA93" s="512"/>
      <c r="DB93" s="512"/>
      <c r="DC93" s="512"/>
      <c r="DF93" s="555" t="e">
        <f>DF74/DT74</f>
        <v>#DIV/0!</v>
      </c>
      <c r="DG93" s="402"/>
      <c r="DI93" s="518" t="e">
        <f>CV93/DW93</f>
        <v>#DIV/0!</v>
      </c>
      <c r="DK93" s="1492">
        <f>DL74/DK74</f>
        <v>2.7666666666666666</v>
      </c>
      <c r="DL93" s="1492"/>
    </row>
    <row r="94" spans="1:116" s="11" customFormat="1" ht="34"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
      <c r="CB94" s="1"/>
      <c r="CC94" s="1">
        <f>(CC74+CD74)/1.1</f>
        <v>345472.72727272724</v>
      </c>
      <c r="CD94" s="1"/>
      <c r="CE94" s="1"/>
      <c r="CF94" s="1" t="s">
        <v>451</v>
      </c>
      <c r="CG94" s="238" t="s">
        <v>447</v>
      </c>
      <c r="CH94" s="238"/>
      <c r="CI94" s="238"/>
      <c r="CJ94" s="238"/>
      <c r="CK94" s="1"/>
      <c r="CS94" s="402"/>
      <c r="DG94" s="402"/>
    </row>
    <row r="95" spans="1:116" ht="66" customHeight="1" thickTop="1" thickBot="1">
      <c r="A95" s="1489"/>
      <c r="B95" s="1489"/>
      <c r="C95" s="1489"/>
      <c r="D95" s="150">
        <f>D74/(D74+F74+H74+J74)</f>
        <v>0.51817200431810007</v>
      </c>
      <c r="E95" s="66">
        <f>E74/(E74+G74+I74+K74)</f>
        <v>0.61624649859943981</v>
      </c>
      <c r="F95" s="150">
        <f>F74/(D74+F74+H74+J74)</f>
        <v>4.8938467074487228E-2</v>
      </c>
      <c r="G95" s="66">
        <f>G74/(E74+G74+I74+K74)</f>
        <v>6.7019400352733682E-2</v>
      </c>
      <c r="H95" s="150">
        <f>H74/(D74+F74+H74+J74)</f>
        <v>4.6779417056495142E-3</v>
      </c>
      <c r="I95" s="66">
        <f>I74/(E74+G74+I74+K74)</f>
        <v>8.0921257391845629E-3</v>
      </c>
      <c r="J95" s="153">
        <f>J74/(D74+F74+H74+J74)</f>
        <v>0.4282115869017632</v>
      </c>
      <c r="K95" s="66">
        <f>K74/(E74+G74+I74+K74)</f>
        <v>0.30864197530864196</v>
      </c>
      <c r="L95" s="66">
        <f>D95+F95+H95+J95</f>
        <v>1</v>
      </c>
      <c r="M95" s="66">
        <f>E95+G95+I95+K95</f>
        <v>1</v>
      </c>
      <c r="N95" s="536">
        <v>7000</v>
      </c>
      <c r="O95" s="536">
        <v>2300</v>
      </c>
      <c r="P95" s="145">
        <f>L74/1.1</f>
        <v>14020363.636363635</v>
      </c>
      <c r="Q95" s="146">
        <f>N95*O95</f>
        <v>16100000</v>
      </c>
      <c r="Y95" s="1489"/>
      <c r="Z95" s="1489"/>
      <c r="AA95" s="1489"/>
      <c r="AB95" s="66">
        <f>AB74/(AB74+AD74+AF74+AH74)</f>
        <v>0.51539012168933429</v>
      </c>
      <c r="AC95" s="66">
        <f>AC74/(AC74+AE74+AG74+AI74)</f>
        <v>0.54853455229900516</v>
      </c>
      <c r="AD95" s="66">
        <f>AD74/(AB74+AD74+AF74+AH74)</f>
        <v>4.8675733715103794E-2</v>
      </c>
      <c r="AE95" s="66">
        <f>AE74/(AC74+AE74+AG74+AI74)</f>
        <v>6.7043111947656178E-2</v>
      </c>
      <c r="AF95" s="66">
        <f>AF74/(AB74+AD74+AF74+AH74)</f>
        <v>4.6528274874731565E-3</v>
      </c>
      <c r="AG95" s="66">
        <f>AG74/(AC74+AE74+AG74+AI74)</f>
        <v>6.4085327597024292E-3</v>
      </c>
      <c r="AH95" s="66">
        <f>AH74/(AB74+AD74+AF74+AH74)</f>
        <v>0.43128131710808876</v>
      </c>
      <c r="AI95" s="66">
        <f>AI74/(AC74+AE74+AG74+AI74)</f>
        <v>0.37801380299363629</v>
      </c>
      <c r="AJ95" s="66">
        <f>AB95+AD95+AF95+AH95</f>
        <v>1</v>
      </c>
      <c r="AK95" s="66">
        <f>AC95+AE95+AG95+AI95</f>
        <v>1</v>
      </c>
      <c r="AL95" s="1">
        <f>N95</f>
        <v>7000</v>
      </c>
      <c r="AM95" s="519">
        <v>1300</v>
      </c>
      <c r="AN95" s="145">
        <f>AJ74/1.1</f>
        <v>8114181.8181818174</v>
      </c>
      <c r="AO95" s="146">
        <f>AL95*AM95</f>
        <v>9100000</v>
      </c>
      <c r="AX95" s="1"/>
      <c r="AZ95" s="72"/>
      <c r="BA95" s="72"/>
      <c r="BB95" s="72"/>
      <c r="BC95" s="72"/>
      <c r="BD95" s="72"/>
      <c r="BE95" s="72"/>
      <c r="BF95" s="72"/>
      <c r="BG95" s="72"/>
      <c r="BH95" s="72"/>
      <c r="BI95" s="72"/>
      <c r="BJ95" s="1494" t="s">
        <v>450</v>
      </c>
      <c r="BK95" s="1495"/>
      <c r="BL95" s="1495"/>
      <c r="BM95" s="539">
        <f>BL93/BO95</f>
        <v>0.86160161364521037</v>
      </c>
      <c r="BN95" s="537">
        <v>490000</v>
      </c>
      <c r="BO95" s="84">
        <f>Q95+AO95+BN95</f>
        <v>25690000</v>
      </c>
      <c r="BY95" s="72"/>
      <c r="BZ95" s="72"/>
      <c r="CA95" s="1494" t="s">
        <v>446</v>
      </c>
      <c r="CB95" s="1495"/>
      <c r="CC95" s="1495"/>
      <c r="CD95" s="1495"/>
      <c r="CE95" s="1495"/>
      <c r="CF95" s="540">
        <f>CE93/BO95</f>
        <v>1.2893931136982908</v>
      </c>
      <c r="CG95" s="541">
        <f>CC94/BN95</f>
        <v>0.70504638218923921</v>
      </c>
      <c r="CH95" s="541"/>
      <c r="CI95" s="541"/>
      <c r="CJ95" s="541"/>
      <c r="CK95" s="84">
        <f>CE93-BO95</f>
        <v>7434509.0909090899</v>
      </c>
    </row>
    <row r="96" spans="1:116" ht="19" thickTop="1"/>
    <row r="97" spans="1:111" ht="32" customHeight="1">
      <c r="CD97" s="1" t="s">
        <v>483</v>
      </c>
      <c r="CE97" s="603">
        <f>CE93-CE102</f>
        <v>13377072.727272727</v>
      </c>
      <c r="CF97" s="518">
        <f>CE93/CE102</f>
        <v>1.6774080686192638</v>
      </c>
      <c r="CN97" s="1">
        <v>1384450</v>
      </c>
      <c r="DB97" s="1">
        <v>1384450</v>
      </c>
    </row>
    <row r="98" spans="1:111" s="31" customFormat="1" ht="34.25" customHeight="1">
      <c r="A98" s="41" t="s">
        <v>88</v>
      </c>
      <c r="B98" s="42"/>
      <c r="T98" s="105"/>
      <c r="U98" s="105"/>
      <c r="V98" s="105"/>
      <c r="W98" s="105"/>
      <c r="X98" s="105"/>
      <c r="Y98" s="41"/>
      <c r="Z98" s="42"/>
      <c r="AR98" s="105"/>
      <c r="AS98" s="105"/>
      <c r="AT98" s="105"/>
      <c r="AU98" s="105"/>
      <c r="AV98" s="105"/>
      <c r="AW98" s="41"/>
      <c r="AX98" s="42"/>
      <c r="CG98" s="238"/>
      <c r="CH98" s="238"/>
      <c r="CI98" s="238"/>
      <c r="CJ98" s="238"/>
      <c r="CN98" s="31">
        <v>2339850</v>
      </c>
      <c r="CS98" s="32"/>
      <c r="DB98" s="31">
        <v>2339850</v>
      </c>
      <c r="DG98" s="32"/>
    </row>
    <row r="99" spans="1:111"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CE74-17800</f>
        <v>36419160</v>
      </c>
      <c r="CG99" s="261"/>
      <c r="CH99" s="261"/>
      <c r="CI99" s="261"/>
      <c r="CJ99" s="261"/>
      <c r="CN99" s="142">
        <v>1383300</v>
      </c>
      <c r="CS99" s="203"/>
      <c r="DB99" s="142">
        <v>1383300</v>
      </c>
      <c r="DG99" s="203"/>
    </row>
    <row r="100" spans="1:111"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c r="P100" s="1501">
        <f>K100*O100</f>
        <v>0</v>
      </c>
      <c r="Q100" s="1501"/>
      <c r="R100" s="131"/>
      <c r="S100" s="131"/>
      <c r="T100" s="1501">
        <f>M100*O100</f>
        <v>0</v>
      </c>
      <c r="U100" s="1501"/>
      <c r="V100" s="1501"/>
      <c r="W100" s="1501"/>
      <c r="Y100" s="11">
        <v>5500</v>
      </c>
      <c r="AA100" s="1">
        <v>5</v>
      </c>
      <c r="AB100" s="1">
        <v>483600</v>
      </c>
      <c r="AC100" s="145">
        <v>1221000</v>
      </c>
      <c r="CE100" s="1">
        <f>CE99/1.1</f>
        <v>33108327.27272727</v>
      </c>
      <c r="CN100" s="1">
        <f>SUM(CN97:CN99)</f>
        <v>5107600</v>
      </c>
      <c r="DB100" s="1">
        <f>SUM(DB97:DB99)</f>
        <v>5107600</v>
      </c>
    </row>
    <row r="101" spans="1:111" ht="73" customHeight="1">
      <c r="A101" s="1497" t="s">
        <v>93</v>
      </c>
      <c r="B101" s="1497"/>
      <c r="C101" s="1497"/>
      <c r="D101" s="1497"/>
      <c r="E101" s="1502" t="s">
        <v>101</v>
      </c>
      <c r="F101" s="1502"/>
      <c r="G101" s="1502"/>
      <c r="H101" s="1502"/>
      <c r="I101" s="1499">
        <v>280</v>
      </c>
      <c r="J101" s="1499"/>
      <c r="K101" s="1500">
        <f t="shared" ref="K101:K106" si="300">I101*Y101</f>
        <v>1540000</v>
      </c>
      <c r="L101" s="1500"/>
      <c r="M101" s="1499">
        <v>170</v>
      </c>
      <c r="N101" s="1499"/>
      <c r="O101" s="143">
        <v>1</v>
      </c>
      <c r="P101" s="1501">
        <f t="shared" ref="P101:P106" si="301">K101*O101</f>
        <v>1540000</v>
      </c>
      <c r="Q101" s="1501"/>
      <c r="R101" s="131"/>
      <c r="S101" s="131"/>
      <c r="T101" s="1501">
        <f t="shared" ref="T101:T106" si="302">M101*O101</f>
        <v>170</v>
      </c>
      <c r="U101" s="1501"/>
      <c r="V101" s="1501"/>
      <c r="W101" s="1501"/>
      <c r="Y101" s="11">
        <v>5500</v>
      </c>
      <c r="AA101" s="1">
        <v>6</v>
      </c>
      <c r="AB101" s="16">
        <f>Q95</f>
        <v>16100000</v>
      </c>
      <c r="AC101" s="145">
        <v>17338000</v>
      </c>
    </row>
    <row r="102" spans="1:111" ht="73" customHeight="1">
      <c r="A102" s="1497" t="s">
        <v>94</v>
      </c>
      <c r="B102" s="1497"/>
      <c r="C102" s="1497"/>
      <c r="D102" s="1497"/>
      <c r="E102" s="1502" t="s">
        <v>103</v>
      </c>
      <c r="F102" s="1502"/>
      <c r="G102" s="1502"/>
      <c r="H102" s="1502"/>
      <c r="I102" s="1499">
        <v>220</v>
      </c>
      <c r="J102" s="1499"/>
      <c r="K102" s="1500">
        <f t="shared" si="300"/>
        <v>1210000</v>
      </c>
      <c r="L102" s="1500"/>
      <c r="M102" s="1499">
        <v>160</v>
      </c>
      <c r="N102" s="1499"/>
      <c r="O102" s="143">
        <v>6</v>
      </c>
      <c r="P102" s="1501">
        <f t="shared" si="301"/>
        <v>7260000</v>
      </c>
      <c r="Q102" s="1501"/>
      <c r="R102" s="131"/>
      <c r="S102" s="131"/>
      <c r="T102" s="1501">
        <f t="shared" si="302"/>
        <v>960</v>
      </c>
      <c r="U102" s="1501"/>
      <c r="V102" s="1501"/>
      <c r="W102" s="1501"/>
      <c r="Y102" s="11">
        <v>5500</v>
      </c>
      <c r="AA102" s="1">
        <v>7</v>
      </c>
      <c r="AC102" s="145"/>
      <c r="CD102" s="1">
        <v>2024</v>
      </c>
      <c r="CE102" s="16">
        <f>'2024.6月 '!CE93</f>
        <v>19747436.363636363</v>
      </c>
    </row>
    <row r="103" spans="1:111" ht="73" customHeight="1">
      <c r="A103" s="1497" t="s">
        <v>96</v>
      </c>
      <c r="B103" s="1497"/>
      <c r="C103" s="1497"/>
      <c r="D103" s="1497"/>
      <c r="E103" s="1502" t="s">
        <v>104</v>
      </c>
      <c r="F103" s="1502"/>
      <c r="G103" s="1502"/>
      <c r="H103" s="1502"/>
      <c r="I103" s="1499">
        <v>180</v>
      </c>
      <c r="J103" s="1499"/>
      <c r="K103" s="1500">
        <f t="shared" si="300"/>
        <v>990000</v>
      </c>
      <c r="L103" s="1500"/>
      <c r="M103" s="1499">
        <v>150</v>
      </c>
      <c r="N103" s="1499"/>
      <c r="O103" s="143">
        <v>4</v>
      </c>
      <c r="P103" s="1501">
        <f t="shared" si="301"/>
        <v>3960000</v>
      </c>
      <c r="Q103" s="1501"/>
      <c r="R103" s="131"/>
      <c r="S103" s="131"/>
      <c r="T103" s="1501">
        <f t="shared" si="302"/>
        <v>600</v>
      </c>
      <c r="U103" s="1501"/>
      <c r="V103" s="1501"/>
      <c r="W103" s="1501"/>
      <c r="Y103" s="11">
        <v>5500</v>
      </c>
      <c r="AA103" s="1">
        <v>8</v>
      </c>
      <c r="AC103" s="145"/>
    </row>
    <row r="104" spans="1:111" ht="73" customHeight="1">
      <c r="A104" s="1497" t="s">
        <v>97</v>
      </c>
      <c r="B104" s="1497"/>
      <c r="C104" s="1497"/>
      <c r="D104" s="1497"/>
      <c r="E104" s="1502" t="s">
        <v>105</v>
      </c>
      <c r="F104" s="1502"/>
      <c r="G104" s="1502"/>
      <c r="H104" s="1502"/>
      <c r="I104" s="1499">
        <v>130</v>
      </c>
      <c r="J104" s="1499"/>
      <c r="K104" s="1500">
        <f t="shared" si="300"/>
        <v>715000</v>
      </c>
      <c r="L104" s="1500"/>
      <c r="M104" s="1499">
        <v>140</v>
      </c>
      <c r="N104" s="1499"/>
      <c r="O104" s="143">
        <v>2</v>
      </c>
      <c r="P104" s="1501">
        <f t="shared" si="301"/>
        <v>1430000</v>
      </c>
      <c r="Q104" s="1501"/>
      <c r="R104" s="131"/>
      <c r="S104" s="131"/>
      <c r="T104" s="1501">
        <f t="shared" si="302"/>
        <v>280</v>
      </c>
      <c r="U104" s="1501"/>
      <c r="V104" s="1501"/>
      <c r="W104" s="1501"/>
      <c r="Y104" s="11">
        <v>5500</v>
      </c>
      <c r="AA104" s="1">
        <v>9</v>
      </c>
      <c r="AC104" s="145"/>
    </row>
    <row r="105" spans="1:111" ht="73" customHeight="1">
      <c r="A105" s="1497" t="s">
        <v>83</v>
      </c>
      <c r="B105" s="1497"/>
      <c r="C105" s="1497"/>
      <c r="D105" s="1497"/>
      <c r="E105" s="1502" t="s">
        <v>106</v>
      </c>
      <c r="F105" s="1502"/>
      <c r="G105" s="1502"/>
      <c r="H105" s="1502"/>
      <c r="I105" s="1499">
        <v>100</v>
      </c>
      <c r="J105" s="1499"/>
      <c r="K105" s="1500">
        <f t="shared" si="300"/>
        <v>550000</v>
      </c>
      <c r="L105" s="1500"/>
      <c r="M105" s="1499">
        <v>120</v>
      </c>
      <c r="N105" s="1499"/>
      <c r="O105" s="143">
        <v>6</v>
      </c>
      <c r="P105" s="1501">
        <f t="shared" si="301"/>
        <v>3300000</v>
      </c>
      <c r="Q105" s="1501"/>
      <c r="R105" s="131"/>
      <c r="S105" s="131"/>
      <c r="T105" s="1501">
        <f t="shared" si="302"/>
        <v>720</v>
      </c>
      <c r="U105" s="1501"/>
      <c r="V105" s="1501"/>
      <c r="W105" s="1501"/>
      <c r="Y105" s="11">
        <v>5500</v>
      </c>
    </row>
    <row r="106" spans="1:111" ht="73" customHeight="1" thickBot="1">
      <c r="A106" s="1497" t="s">
        <v>85</v>
      </c>
      <c r="B106" s="1497"/>
      <c r="C106" s="1497"/>
      <c r="D106" s="1497"/>
      <c r="E106" s="1502" t="s">
        <v>107</v>
      </c>
      <c r="F106" s="1502"/>
      <c r="G106" s="1502"/>
      <c r="H106" s="1502"/>
      <c r="I106" s="1499">
        <v>60</v>
      </c>
      <c r="J106" s="1499"/>
      <c r="K106" s="1500">
        <f t="shared" si="300"/>
        <v>330000</v>
      </c>
      <c r="L106" s="1500"/>
      <c r="M106" s="1499">
        <v>95</v>
      </c>
      <c r="N106" s="1499"/>
      <c r="O106" s="143">
        <v>11</v>
      </c>
      <c r="P106" s="1501">
        <f t="shared" si="301"/>
        <v>3630000</v>
      </c>
      <c r="Q106" s="1501"/>
      <c r="R106" s="131"/>
      <c r="S106" s="131"/>
      <c r="T106" s="1501">
        <f t="shared" si="302"/>
        <v>1045</v>
      </c>
      <c r="U106" s="1501"/>
      <c r="V106" s="1501"/>
      <c r="W106" s="1501"/>
      <c r="Y106" s="11">
        <v>5500</v>
      </c>
    </row>
    <row r="107" spans="1:111" ht="73" customHeight="1" thickTop="1" thickBot="1">
      <c r="A107" s="1497"/>
      <c r="B107" s="1497"/>
      <c r="C107" s="1497"/>
      <c r="D107" s="1497"/>
      <c r="E107" s="1511"/>
      <c r="F107" s="1511"/>
      <c r="G107" s="1511"/>
      <c r="H107" s="1511"/>
      <c r="I107" s="1497"/>
      <c r="J107" s="1497"/>
      <c r="K107" s="1497"/>
      <c r="L107" s="1497"/>
      <c r="M107" s="1497"/>
      <c r="N107" s="1497"/>
      <c r="O107" s="130">
        <f>SUM(O100:O106)</f>
        <v>30</v>
      </c>
      <c r="P107" s="1512">
        <f>SUM(P100:Q106)</f>
        <v>21120000</v>
      </c>
      <c r="Q107" s="1497"/>
      <c r="R107" s="131"/>
      <c r="S107" s="131"/>
      <c r="T107" s="1503">
        <f>SUM(T100:W106)</f>
        <v>3775</v>
      </c>
      <c r="U107" s="1503"/>
      <c r="V107" s="1503"/>
      <c r="W107" s="1503"/>
      <c r="Y107" s="1504">
        <f>P107/T107</f>
        <v>5594.701986754967</v>
      </c>
      <c r="Z107" s="1505"/>
      <c r="AA107" s="1506"/>
    </row>
    <row r="108" spans="1:111" ht="73" customHeight="1" thickBot="1">
      <c r="A108" s="1488"/>
      <c r="B108" s="1488"/>
      <c r="C108" s="1488"/>
      <c r="D108" s="1488"/>
      <c r="E108" s="1488"/>
      <c r="F108" s="1488"/>
      <c r="G108" s="1488"/>
      <c r="H108" s="1488"/>
      <c r="I108" s="1488"/>
      <c r="J108" s="1488"/>
      <c r="K108" s="1488"/>
      <c r="L108" s="1488"/>
      <c r="M108" s="1488"/>
      <c r="N108" s="1488"/>
      <c r="O108" s="46"/>
      <c r="P108" s="1507">
        <f>Q95/P107</f>
        <v>0.76231060606060608</v>
      </c>
      <c r="Q108" s="1507"/>
      <c r="T108" s="1395"/>
      <c r="U108" s="1395"/>
      <c r="V108" s="1395"/>
      <c r="W108" s="1395"/>
      <c r="Y108" s="1508" t="s">
        <v>109</v>
      </c>
      <c r="Z108" s="1509"/>
      <c r="AA108" s="1510"/>
    </row>
    <row r="109" spans="1:111" ht="32" customHeight="1" thickTop="1"/>
    <row r="110" spans="1:111" ht="32" customHeight="1"/>
    <row r="111" spans="1:111" ht="32" customHeight="1"/>
    <row r="112" spans="1:111" ht="32" customHeight="1"/>
    <row r="113" ht="32" customHeight="1"/>
  </sheetData>
  <mergeCells count="242">
    <mergeCell ref="A2:B2"/>
    <mergeCell ref="Y2:Z2"/>
    <mergeCell ref="AW2:AX2"/>
    <mergeCell ref="A3:B3"/>
    <mergeCell ref="C3:D3"/>
    <mergeCell ref="E3:Q3"/>
    <mergeCell ref="T3:W3"/>
    <mergeCell ref="Y3:Z3"/>
    <mergeCell ref="AA3:AB3"/>
    <mergeCell ref="AC3:AO3"/>
    <mergeCell ref="AM4:AO4"/>
    <mergeCell ref="AW4:AX4"/>
    <mergeCell ref="BV4:BW4"/>
    <mergeCell ref="CB4:CD4"/>
    <mergeCell ref="CM4:CR4"/>
    <mergeCell ref="DA4:DF4"/>
    <mergeCell ref="AW3:BM3"/>
    <mergeCell ref="BV3:CF3"/>
    <mergeCell ref="A4:B4"/>
    <mergeCell ref="E4:K4"/>
    <mergeCell ref="L4:M4"/>
    <mergeCell ref="O4:Q4"/>
    <mergeCell ref="Y4:Z4"/>
    <mergeCell ref="AC4:AI4"/>
    <mergeCell ref="AJ4:AK4"/>
    <mergeCell ref="DH24:DL24"/>
    <mergeCell ref="DH14:DL14"/>
    <mergeCell ref="A15:Q15"/>
    <mergeCell ref="Y15:AO15"/>
    <mergeCell ref="AW15:BO15"/>
    <mergeCell ref="BV15:CK15"/>
    <mergeCell ref="CM15:CR15"/>
    <mergeCell ref="DA15:DF15"/>
    <mergeCell ref="DA5:DF5"/>
    <mergeCell ref="A14:B14"/>
    <mergeCell ref="Y14:Z14"/>
    <mergeCell ref="AW14:AX14"/>
    <mergeCell ref="BV14:BW14"/>
    <mergeCell ref="CT14:CX14"/>
    <mergeCell ref="A5:Q5"/>
    <mergeCell ref="T5:W5"/>
    <mergeCell ref="Y5:AO5"/>
    <mergeCell ref="AW5:BO5"/>
    <mergeCell ref="BV5:CK5"/>
    <mergeCell ref="CM5:CR5"/>
    <mergeCell ref="A25:Q25"/>
    <mergeCell ref="Y25:AO25"/>
    <mergeCell ref="AW25:BO25"/>
    <mergeCell ref="BV25:CK25"/>
    <mergeCell ref="CM25:CR25"/>
    <mergeCell ref="DA25:DF25"/>
    <mergeCell ref="A24:B24"/>
    <mergeCell ref="Y24:Z24"/>
    <mergeCell ref="AW24:AX24"/>
    <mergeCell ref="BV24:BW24"/>
    <mergeCell ref="CT24:CX24"/>
    <mergeCell ref="DH44:DL44"/>
    <mergeCell ref="A35:Q35"/>
    <mergeCell ref="Y35:AO35"/>
    <mergeCell ref="AW35:BO35"/>
    <mergeCell ref="BV35:CK35"/>
    <mergeCell ref="CM35:CR35"/>
    <mergeCell ref="DA35:DF35"/>
    <mergeCell ref="A34:B34"/>
    <mergeCell ref="Y34:Z34"/>
    <mergeCell ref="AW34:AX34"/>
    <mergeCell ref="BV34:BW34"/>
    <mergeCell ref="CT34:CX34"/>
    <mergeCell ref="DH34:DL34"/>
    <mergeCell ref="A45:Q45"/>
    <mergeCell ref="Y45:AO45"/>
    <mergeCell ref="AW45:BO45"/>
    <mergeCell ref="BV45:CK45"/>
    <mergeCell ref="CM45:CR45"/>
    <mergeCell ref="DA45:DF45"/>
    <mergeCell ref="A44:B44"/>
    <mergeCell ref="Y44:Z44"/>
    <mergeCell ref="AW44:AX44"/>
    <mergeCell ref="BV44:BW44"/>
    <mergeCell ref="CT44:CX44"/>
    <mergeCell ref="DH64:DL64"/>
    <mergeCell ref="A55:Q55"/>
    <mergeCell ref="Y55:AO55"/>
    <mergeCell ref="AW55:BO55"/>
    <mergeCell ref="BV55:CK55"/>
    <mergeCell ref="CM55:CR55"/>
    <mergeCell ref="DA55:DF55"/>
    <mergeCell ref="A54:B54"/>
    <mergeCell ref="Y54:Z54"/>
    <mergeCell ref="AW54:AX54"/>
    <mergeCell ref="BV54:BW54"/>
    <mergeCell ref="CT54:CX54"/>
    <mergeCell ref="DH54:DL54"/>
    <mergeCell ref="A65:Q65"/>
    <mergeCell ref="Y65:AO65"/>
    <mergeCell ref="AW65:BO65"/>
    <mergeCell ref="BV65:CK65"/>
    <mergeCell ref="CM65:CR65"/>
    <mergeCell ref="DA65:DF65"/>
    <mergeCell ref="A64:B64"/>
    <mergeCell ref="Y64:Z64"/>
    <mergeCell ref="AW64:AX64"/>
    <mergeCell ref="BV64:BW64"/>
    <mergeCell ref="CT64:CX64"/>
    <mergeCell ref="CT66:CY66"/>
    <mergeCell ref="DH66:DM66"/>
    <mergeCell ref="CT67:CU67"/>
    <mergeCell ref="DH67:DI67"/>
    <mergeCell ref="CT68:CU68"/>
    <mergeCell ref="CY68:CY70"/>
    <mergeCell ref="DH68:DI68"/>
    <mergeCell ref="DM68:DM70"/>
    <mergeCell ref="CT69:CU69"/>
    <mergeCell ref="DH69:DI69"/>
    <mergeCell ref="DK75:DM75"/>
    <mergeCell ref="CT70:CU70"/>
    <mergeCell ref="DH70:DI70"/>
    <mergeCell ref="CT71:CU71"/>
    <mergeCell ref="CY71:CY73"/>
    <mergeCell ref="DH71:DI71"/>
    <mergeCell ref="DM71:DM73"/>
    <mergeCell ref="CT72:CU72"/>
    <mergeCell ref="DH72:DI72"/>
    <mergeCell ref="CT73:CU73"/>
    <mergeCell ref="DH73:DI73"/>
    <mergeCell ref="A77:B92"/>
    <mergeCell ref="C77:D77"/>
    <mergeCell ref="G77:P77"/>
    <mergeCell ref="Y77:Z92"/>
    <mergeCell ref="AA77:AB77"/>
    <mergeCell ref="AE77:AN77"/>
    <mergeCell ref="CT74:CV74"/>
    <mergeCell ref="DH74:DJ74"/>
    <mergeCell ref="CT75:CV75"/>
    <mergeCell ref="CW75:CY75"/>
    <mergeCell ref="DH75:DJ75"/>
    <mergeCell ref="AW77:AX92"/>
    <mergeCell ref="AY77:AZ77"/>
    <mergeCell ref="BC77:BL77"/>
    <mergeCell ref="BV77:BW92"/>
    <mergeCell ref="BY77:CE77"/>
    <mergeCell ref="C78:P78"/>
    <mergeCell ref="AA78:AN78"/>
    <mergeCell ref="AY78:BL78"/>
    <mergeCell ref="BX78:CE78"/>
    <mergeCell ref="N93:Q93"/>
    <mergeCell ref="Y93:AA95"/>
    <mergeCell ref="AB93:AC93"/>
    <mergeCell ref="AD93:AE93"/>
    <mergeCell ref="AF93:AG93"/>
    <mergeCell ref="AH93:AI93"/>
    <mergeCell ref="A93:C95"/>
    <mergeCell ref="D93:E93"/>
    <mergeCell ref="F93:G93"/>
    <mergeCell ref="H93:I93"/>
    <mergeCell ref="J93:K93"/>
    <mergeCell ref="L93:M93"/>
    <mergeCell ref="BH93:BI93"/>
    <mergeCell ref="BY93:BZ93"/>
    <mergeCell ref="CK93:CO93"/>
    <mergeCell ref="CW93:CX93"/>
    <mergeCell ref="DK93:DL93"/>
    <mergeCell ref="BJ95:BL95"/>
    <mergeCell ref="CA95:CE95"/>
    <mergeCell ref="AJ93:AK93"/>
    <mergeCell ref="AL93:AO93"/>
    <mergeCell ref="AZ93:BA93"/>
    <mergeCell ref="BB93:BC93"/>
    <mergeCell ref="BD93:BE93"/>
    <mergeCell ref="BF93:BG93"/>
    <mergeCell ref="T99:W99"/>
    <mergeCell ref="A100:D100"/>
    <mergeCell ref="E100:H100"/>
    <mergeCell ref="I100:J100"/>
    <mergeCell ref="K100:L100"/>
    <mergeCell ref="M100:N100"/>
    <mergeCell ref="P100:Q100"/>
    <mergeCell ref="T100:W100"/>
    <mergeCell ref="A99:D99"/>
    <mergeCell ref="E99:H99"/>
    <mergeCell ref="I99:J99"/>
    <mergeCell ref="K99:L99"/>
    <mergeCell ref="M99:N99"/>
    <mergeCell ref="P99:Q99"/>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s>
  <phoneticPr fontId="1"/>
  <pageMargins left="0.7" right="0.7" top="0.75" bottom="0.75" header="0.3" footer="0.3"/>
  <pageSetup paperSize="8" scale="13"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F5C6-CF11-3C4A-AC73-A00EC52A8C22}">
  <sheetPr>
    <tabColor rgb="FFFFC000"/>
    <pageSetUpPr fitToPage="1"/>
  </sheetPr>
  <dimension ref="A1:DJ113"/>
  <sheetViews>
    <sheetView workbookViewId="0"/>
  </sheetViews>
  <sheetFormatPr baseColWidth="10" defaultColWidth="9" defaultRowHeight="18"/>
  <cols>
    <col min="1" max="1" width="8.1640625" style="1" customWidth="1"/>
    <col min="2" max="2" width="6.6640625" style="42" customWidth="1"/>
    <col min="3" max="3" width="10" style="1" customWidth="1"/>
    <col min="4" max="4" width="11.1640625" style="1" customWidth="1"/>
    <col min="5" max="5" width="14.6640625" style="1" customWidth="1"/>
    <col min="6" max="6" width="11.1640625" style="1" customWidth="1"/>
    <col min="7" max="7" width="14.6640625" style="1" customWidth="1"/>
    <col min="8" max="8" width="11.1640625" style="1" customWidth="1"/>
    <col min="9" max="9" width="15.5" style="1" customWidth="1"/>
    <col min="10" max="10" width="11.1640625" style="1" customWidth="1"/>
    <col min="11" max="11" width="17" style="1" customWidth="1"/>
    <col min="12" max="12" width="22.33203125" style="1" customWidth="1"/>
    <col min="13" max="13" width="13.83203125" style="1" customWidth="1"/>
    <col min="14"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28" width="11.1640625" style="1" customWidth="1"/>
    <col min="29" max="29" width="15.6640625" style="1" customWidth="1"/>
    <col min="30" max="30" width="11.1640625" style="1" customWidth="1"/>
    <col min="31" max="31" width="16.5" style="1" customWidth="1"/>
    <col min="32" max="34" width="11.1640625" style="1" customWidth="1"/>
    <col min="35" max="35" width="18.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69" width="5.33203125" style="1" customWidth="1"/>
    <col min="70" max="70" width="7.5" style="1" hidden="1" customWidth="1"/>
    <col min="71" max="73" width="0.1640625" style="1" hidden="1" customWidth="1"/>
    <col min="74" max="74" width="15.5" style="1" customWidth="1"/>
    <col min="75" max="75" width="7.1640625" style="1" customWidth="1"/>
    <col min="76" max="76" width="16" style="1" customWidth="1"/>
    <col min="77" max="77" width="19" style="1" customWidth="1"/>
    <col min="78" max="78" width="16" style="1" customWidth="1"/>
    <col min="79" max="79" width="18" style="1" customWidth="1"/>
    <col min="80" max="82" width="16" style="1" customWidth="1"/>
    <col min="83" max="83" width="26.33203125" style="1" customWidth="1"/>
    <col min="84" max="84" width="16" style="1" customWidth="1"/>
    <col min="85" max="85" width="16" style="238" customWidth="1"/>
    <col min="86" max="86" width="20.83203125" style="1" customWidth="1"/>
    <col min="87" max="87" width="5.1640625" style="1" customWidth="1"/>
    <col min="88" max="89" width="17.1640625" style="1" bestFit="1" customWidth="1"/>
    <col min="90" max="93" width="10.33203125" style="1" customWidth="1"/>
    <col min="94" max="94" width="9" style="354"/>
    <col min="95" max="95" width="9" style="1"/>
    <col min="96" max="96" width="19.5" style="1" customWidth="1"/>
    <col min="97" max="97" width="9.1640625" style="1" bestFit="1" customWidth="1"/>
    <col min="98" max="99" width="9" style="1"/>
    <col min="100" max="100" width="10.6640625" style="1" customWidth="1"/>
    <col min="101" max="101" width="9.1640625" style="1" bestFit="1" customWidth="1"/>
    <col min="102" max="102" width="12.33203125" style="486" bestFit="1" customWidth="1"/>
    <col min="103" max="103" width="13" style="486" bestFit="1" customWidth="1"/>
    <col min="104" max="107" width="10.33203125" style="486" customWidth="1"/>
    <col min="108" max="108" width="9" style="487"/>
    <col min="109" max="109" width="9" style="486"/>
    <col min="110" max="110" width="19.5" style="486" customWidth="1"/>
    <col min="111" max="111" width="9.1640625" style="1" bestFit="1" customWidth="1"/>
    <col min="112" max="16384" width="9" style="1"/>
  </cols>
  <sheetData>
    <row r="1" spans="1:114" s="31" customFormat="1" ht="64" customHeight="1">
      <c r="A1" s="144" t="s">
        <v>445</v>
      </c>
      <c r="B1" s="42"/>
      <c r="T1" s="105"/>
      <c r="U1" s="105"/>
      <c r="V1" s="105"/>
      <c r="W1" s="105"/>
      <c r="X1" s="105"/>
      <c r="Y1" s="41"/>
      <c r="Z1" s="42"/>
      <c r="AR1" s="105"/>
      <c r="AS1" s="105"/>
      <c r="AT1" s="105"/>
      <c r="AU1" s="105"/>
      <c r="AV1" s="105"/>
      <c r="AW1" s="41"/>
      <c r="AX1" s="42"/>
      <c r="CG1" s="238"/>
      <c r="CP1" s="32"/>
      <c r="CX1" s="486"/>
      <c r="CY1" s="486"/>
      <c r="CZ1" s="486"/>
      <c r="DA1" s="486"/>
      <c r="DB1" s="486"/>
      <c r="DC1" s="486"/>
      <c r="DD1" s="487"/>
      <c r="DE1" s="486"/>
      <c r="DF1" s="486"/>
    </row>
    <row r="2" spans="1:114" s="31" customFormat="1" ht="34.25" customHeight="1" thickBot="1">
      <c r="A2" s="1385" t="s">
        <v>65</v>
      </c>
      <c r="B2" s="1386"/>
      <c r="C2" s="132" t="s">
        <v>4</v>
      </c>
      <c r="D2" s="133"/>
      <c r="E2" s="133"/>
      <c r="F2" s="133">
        <v>3</v>
      </c>
      <c r="G2" s="132" t="s">
        <v>24</v>
      </c>
      <c r="H2" s="132"/>
      <c r="I2" s="133"/>
      <c r="J2" s="133">
        <v>22</v>
      </c>
      <c r="K2" s="132" t="s">
        <v>25</v>
      </c>
      <c r="L2" s="132">
        <v>8</v>
      </c>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c r="BK2" s="33"/>
      <c r="BL2" s="32" t="s">
        <v>51</v>
      </c>
      <c r="BM2" s="32"/>
      <c r="BN2" s="32"/>
      <c r="BO2" s="31">
        <v>240</v>
      </c>
      <c r="CE2" s="201">
        <f>CE14+CE24+CE34+CE44+CE54+CE64</f>
        <v>21722180</v>
      </c>
      <c r="CG2" s="238"/>
      <c r="CH2" s="31">
        <v>30</v>
      </c>
      <c r="CP2" s="32"/>
      <c r="CX2" s="486"/>
      <c r="CY2" s="486"/>
      <c r="CZ2" s="486"/>
      <c r="DA2" s="486"/>
      <c r="DB2" s="486"/>
      <c r="DC2" s="486"/>
      <c r="DD2" s="487"/>
      <c r="DE2" s="486"/>
      <c r="DF2" s="486"/>
    </row>
    <row r="3" spans="1:114"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111</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137</v>
      </c>
      <c r="BW3" s="1399"/>
      <c r="BX3" s="1399"/>
      <c r="BY3" s="1399"/>
      <c r="BZ3" s="1399"/>
      <c r="CA3" s="1399"/>
      <c r="CB3" s="1399"/>
      <c r="CC3" s="1399"/>
      <c r="CD3" s="1399"/>
      <c r="CE3" s="1399"/>
      <c r="CF3" s="1399"/>
      <c r="CG3" s="239" t="s">
        <v>86</v>
      </c>
      <c r="CH3" s="121" t="s">
        <v>35</v>
      </c>
      <c r="CX3" s="1556" t="s">
        <v>452</v>
      </c>
      <c r="CY3" s="1556"/>
      <c r="CZ3" s="1556"/>
      <c r="DA3" s="1556"/>
      <c r="DB3" s="1556"/>
      <c r="DC3" s="1556"/>
      <c r="DD3" s="1556"/>
      <c r="DE3" s="1556"/>
      <c r="DF3" s="1556"/>
      <c r="DG3" s="1556"/>
      <c r="DH3" s="1556"/>
      <c r="DI3" s="1556"/>
    </row>
    <row r="4" spans="1:114" s="46" customFormat="1" ht="53" customHeight="1">
      <c r="A4" s="1403" t="s">
        <v>58</v>
      </c>
      <c r="B4" s="1404"/>
      <c r="C4" s="115" t="s">
        <v>59</v>
      </c>
      <c r="D4" s="115"/>
      <c r="E4" s="1405" t="s">
        <v>60</v>
      </c>
      <c r="F4" s="1406"/>
      <c r="G4" s="1406"/>
      <c r="H4" s="1406"/>
      <c r="I4" s="1406"/>
      <c r="J4" s="1406"/>
      <c r="K4" s="1407"/>
      <c r="L4" s="1408"/>
      <c r="M4" s="1408"/>
      <c r="N4" s="116" t="s">
        <v>35</v>
      </c>
      <c r="O4" s="1409">
        <f>D4*L4</f>
        <v>0</v>
      </c>
      <c r="P4" s="1409"/>
      <c r="Q4" s="1410"/>
      <c r="R4" s="69"/>
      <c r="T4" s="106"/>
      <c r="U4" s="106"/>
      <c r="V4" s="106"/>
      <c r="W4" s="106"/>
      <c r="X4" s="106"/>
      <c r="Y4" s="1403" t="s">
        <v>58</v>
      </c>
      <c r="Z4" s="1404"/>
      <c r="AA4" s="115" t="s">
        <v>59</v>
      </c>
      <c r="AB4" s="115">
        <f>D4</f>
        <v>0</v>
      </c>
      <c r="AC4" s="1405" t="s">
        <v>61</v>
      </c>
      <c r="AD4" s="1406"/>
      <c r="AE4" s="1406"/>
      <c r="AF4" s="1406"/>
      <c r="AG4" s="1406"/>
      <c r="AH4" s="1406"/>
      <c r="AI4" s="1407"/>
      <c r="AJ4" s="1408">
        <v>2000</v>
      </c>
      <c r="AK4" s="1408"/>
      <c r="AL4" s="71" t="s">
        <v>35</v>
      </c>
      <c r="AM4" s="1421">
        <f>AB4*AJ4</f>
        <v>0</v>
      </c>
      <c r="AN4" s="1421"/>
      <c r="AO4" s="1422"/>
      <c r="AP4" s="69"/>
      <c r="AR4" s="106"/>
      <c r="AS4" s="106"/>
      <c r="AT4" s="106"/>
      <c r="AU4" s="106"/>
      <c r="AV4" s="106"/>
      <c r="AW4" s="1423" t="s">
        <v>58</v>
      </c>
      <c r="AX4" s="1424"/>
      <c r="AY4" s="122" t="s">
        <v>59</v>
      </c>
      <c r="AZ4" s="122"/>
      <c r="BA4" s="122"/>
      <c r="BB4" s="122"/>
      <c r="BC4" s="122"/>
      <c r="BD4" s="122"/>
      <c r="BE4" s="122"/>
      <c r="BF4" s="122"/>
      <c r="BG4" s="122"/>
      <c r="BH4" s="123">
        <f>D4</f>
        <v>0</v>
      </c>
      <c r="BI4" s="124" t="s">
        <v>62</v>
      </c>
      <c r="BJ4" s="125">
        <f>L4+AJ4</f>
        <v>2000</v>
      </c>
      <c r="BK4" s="124" t="s">
        <v>35</v>
      </c>
      <c r="BL4" s="125">
        <f>O4+AM4</f>
        <v>0</v>
      </c>
      <c r="BM4" s="124" t="s">
        <v>87</v>
      </c>
      <c r="BN4" s="126" t="e">
        <f>BH4/BJ2</f>
        <v>#DIV/0!</v>
      </c>
      <c r="BO4" s="127" t="e">
        <f>BL4/BJ2</f>
        <v>#DIV/0!</v>
      </c>
      <c r="BP4" s="69"/>
      <c r="BV4" s="1423" t="s">
        <v>125</v>
      </c>
      <c r="BW4" s="1424"/>
      <c r="BX4" s="122" t="s">
        <v>59</v>
      </c>
      <c r="BY4" s="123"/>
      <c r="BZ4" s="124" t="s">
        <v>62</v>
      </c>
      <c r="CA4" s="169"/>
      <c r="CB4" s="1425" t="s">
        <v>130</v>
      </c>
      <c r="CC4" s="1426"/>
      <c r="CD4" s="1427"/>
      <c r="CE4" s="198">
        <v>25440000</v>
      </c>
      <c r="CF4" s="200" t="s">
        <v>87</v>
      </c>
      <c r="CG4" s="240"/>
      <c r="CH4" s="199">
        <f>CE4/CH2</f>
        <v>848000</v>
      </c>
      <c r="CJ4" s="1414" t="s">
        <v>416</v>
      </c>
      <c r="CK4" s="1415"/>
      <c r="CL4" s="1415"/>
      <c r="CM4" s="1415"/>
      <c r="CN4" s="1415"/>
      <c r="CO4" s="1416"/>
      <c r="CP4" s="354"/>
      <c r="CX4" s="1558" t="s">
        <v>416</v>
      </c>
      <c r="CY4" s="1559"/>
      <c r="CZ4" s="1559"/>
      <c r="DA4" s="1559"/>
      <c r="DB4" s="1559"/>
      <c r="DC4" s="1560"/>
      <c r="DD4" s="487"/>
      <c r="DE4" s="488"/>
      <c r="DF4" s="488"/>
    </row>
    <row r="5" spans="1:114"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9"/>
      <c r="CJ5" s="1420" t="str">
        <f>BV5</f>
        <v>1st week</v>
      </c>
      <c r="CK5" s="1420"/>
      <c r="CL5" s="1420"/>
      <c r="CM5" s="1420"/>
      <c r="CN5" s="1420"/>
      <c r="CO5" s="1420"/>
      <c r="CS5" s="46"/>
      <c r="CX5" s="1557">
        <f>CK5</f>
        <v>0</v>
      </c>
      <c r="CY5" s="1557"/>
      <c r="CZ5" s="1557"/>
      <c r="DA5" s="1557"/>
      <c r="DB5" s="1557"/>
      <c r="DC5" s="1557"/>
      <c r="DG5" s="46"/>
    </row>
    <row r="6" spans="1:114"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241" t="s">
        <v>129</v>
      </c>
      <c r="CH6" s="176" t="s">
        <v>128</v>
      </c>
      <c r="CJ6" s="331" t="s">
        <v>172</v>
      </c>
      <c r="CK6" s="332" t="s">
        <v>173</v>
      </c>
      <c r="CL6" s="65" t="s">
        <v>174</v>
      </c>
      <c r="CM6" s="65" t="s">
        <v>175</v>
      </c>
      <c r="CN6" s="65" t="s">
        <v>176</v>
      </c>
      <c r="CO6" s="333" t="s">
        <v>184</v>
      </c>
      <c r="CP6" s="396"/>
      <c r="CQ6" s="1" t="s">
        <v>179</v>
      </c>
      <c r="CR6" s="1"/>
      <c r="CS6" s="46" t="s">
        <v>182</v>
      </c>
      <c r="CX6" s="489" t="s">
        <v>172</v>
      </c>
      <c r="CY6" s="490" t="s">
        <v>173</v>
      </c>
      <c r="CZ6" s="491" t="s">
        <v>174</v>
      </c>
      <c r="DA6" s="491" t="s">
        <v>175</v>
      </c>
      <c r="DB6" s="491" t="s">
        <v>176</v>
      </c>
      <c r="DC6" s="492" t="s">
        <v>184</v>
      </c>
      <c r="DD6" s="487"/>
      <c r="DE6" s="486" t="s">
        <v>179</v>
      </c>
      <c r="DF6" s="486"/>
      <c r="DG6" s="46" t="s">
        <v>182</v>
      </c>
    </row>
    <row r="7" spans="1:114"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c r="BZ7" s="178" t="e">
        <f t="shared" ref="BZ7:BZ14" si="16">BY7/BX7</f>
        <v>#DIV/0!</v>
      </c>
      <c r="CA7" s="178"/>
      <c r="CB7" s="179" t="e">
        <f t="shared" ref="CB7:CB14" si="17">CA7/BX7</f>
        <v>#DIV/0!</v>
      </c>
      <c r="CC7" s="179"/>
      <c r="CD7" s="179"/>
      <c r="CE7" s="180">
        <f t="shared" ref="CE7:CE14" si="18">BY7+CA7+CC7</f>
        <v>0</v>
      </c>
      <c r="CF7" s="181" t="e">
        <f t="shared" ref="CF7:CF14" si="19">CE7/BX7</f>
        <v>#DIV/0!</v>
      </c>
      <c r="CG7" s="242"/>
      <c r="CH7" s="182" t="e">
        <f>CE7/CG7</f>
        <v>#DIV/0!</v>
      </c>
      <c r="CJ7" s="321"/>
      <c r="CK7" s="321"/>
      <c r="CL7" s="65"/>
      <c r="CM7" s="65"/>
      <c r="CN7" s="65"/>
      <c r="CO7" s="356">
        <f t="shared" ref="CO7:CO14" si="20">SUM(CL7:CN7)/3</f>
        <v>0</v>
      </c>
      <c r="CQ7" s="355" t="s">
        <v>180</v>
      </c>
      <c r="CR7" s="3"/>
      <c r="CS7" s="354">
        <v>5</v>
      </c>
      <c r="CX7" s="493"/>
      <c r="CY7" s="493"/>
      <c r="CZ7" s="491"/>
      <c r="DA7" s="491"/>
      <c r="DB7" s="491"/>
      <c r="DC7" s="494">
        <f t="shared" ref="DC7:DC14" si="21">SUM(CZ7:DB7)/3</f>
        <v>0</v>
      </c>
      <c r="DE7" s="495" t="s">
        <v>180</v>
      </c>
      <c r="DF7" s="488"/>
      <c r="DG7" s="354">
        <v>5</v>
      </c>
    </row>
    <row r="8" spans="1:114" ht="23.5" customHeight="1">
      <c r="A8" s="77" t="s">
        <v>6</v>
      </c>
      <c r="B8" s="68"/>
      <c r="C8" s="57">
        <f t="shared" si="0"/>
        <v>0</v>
      </c>
      <c r="D8" s="54"/>
      <c r="E8" s="7">
        <f t="shared" si="1"/>
        <v>0</v>
      </c>
      <c r="F8" s="54"/>
      <c r="G8" s="7">
        <f t="shared" si="2"/>
        <v>0</v>
      </c>
      <c r="H8" s="54"/>
      <c r="I8" s="6">
        <f t="shared" si="3"/>
        <v>0</v>
      </c>
      <c r="J8" s="54"/>
      <c r="K8" s="6">
        <f t="shared" si="4"/>
        <v>0</v>
      </c>
      <c r="L8" s="6">
        <f t="shared" ref="L8:L13" si="22">E8+G8+I8+K8</f>
        <v>0</v>
      </c>
      <c r="M8" s="6" t="e">
        <f t="shared" ref="M8:M13" si="23">L8/C8</f>
        <v>#DIV/0!</v>
      </c>
      <c r="N8" s="70"/>
      <c r="O8" s="54"/>
      <c r="P8" s="6"/>
      <c r="Q8" s="76" t="e">
        <f t="shared" ref="Q8:Q14" si="24">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5">F8</f>
        <v>0</v>
      </c>
      <c r="AE8" s="7">
        <f t="shared" si="9"/>
        <v>0</v>
      </c>
      <c r="AF8" s="7">
        <f t="shared" ref="AF8:AF13" si="26">H8</f>
        <v>0</v>
      </c>
      <c r="AG8" s="7">
        <f t="shared" si="10"/>
        <v>0</v>
      </c>
      <c r="AH8" s="7">
        <f t="shared" ref="AH8:AH13" si="27">J8</f>
        <v>0</v>
      </c>
      <c r="AI8" s="7">
        <f t="shared" si="11"/>
        <v>0</v>
      </c>
      <c r="AJ8" s="7">
        <f t="shared" ref="AJ8:AJ13" si="28">AC8+AE8+AG8+AI8</f>
        <v>0</v>
      </c>
      <c r="AK8" s="6" t="e">
        <f t="shared" ref="AK8:AK13" si="29">AJ8/AA8</f>
        <v>#DIV/0!</v>
      </c>
      <c r="AL8" s="70">
        <f t="shared" ref="AL8:AN13" si="30">N8</f>
        <v>0</v>
      </c>
      <c r="AM8" s="7">
        <f t="shared" si="30"/>
        <v>0</v>
      </c>
      <c r="AN8" s="6">
        <f t="shared" si="30"/>
        <v>0</v>
      </c>
      <c r="AO8" s="76" t="e">
        <f t="shared" ref="AO8:AO13" si="31">(AJ8+BH8)/AN8</f>
        <v>#DIV/0!</v>
      </c>
      <c r="AP8" s="2"/>
      <c r="AR8" s="107">
        <v>1700</v>
      </c>
      <c r="AS8" s="107">
        <v>2200</v>
      </c>
      <c r="AT8" s="107">
        <v>2200</v>
      </c>
      <c r="AU8" s="107">
        <v>1400</v>
      </c>
      <c r="AV8" s="107"/>
      <c r="AW8" s="77" t="s">
        <v>6</v>
      </c>
      <c r="AX8" s="48">
        <f t="shared" ref="AX8:AX13" si="32">B8</f>
        <v>0</v>
      </c>
      <c r="AY8" s="57">
        <f t="shared" ref="AY8:AY14" si="33">C8</f>
        <v>0</v>
      </c>
      <c r="AZ8" s="54">
        <v>22</v>
      </c>
      <c r="BA8" s="7">
        <f t="shared" si="12"/>
        <v>0</v>
      </c>
      <c r="BB8" s="54">
        <v>10</v>
      </c>
      <c r="BC8" s="7">
        <f t="shared" si="13"/>
        <v>0</v>
      </c>
      <c r="BD8" s="54">
        <v>6</v>
      </c>
      <c r="BE8" s="6">
        <f t="shared" si="14"/>
        <v>0</v>
      </c>
      <c r="BF8" s="54"/>
      <c r="BG8" s="6">
        <f t="shared" si="15"/>
        <v>0</v>
      </c>
      <c r="BH8" s="6">
        <f t="shared" ref="BH8:BI14" si="34">L8</f>
        <v>0</v>
      </c>
      <c r="BI8" s="6" t="e">
        <f t="shared" si="34"/>
        <v>#DIV/0!</v>
      </c>
      <c r="BJ8" s="6">
        <f t="shared" ref="BJ8:BK14" si="35">AJ8</f>
        <v>0</v>
      </c>
      <c r="BK8" s="7" t="e">
        <f t="shared" si="35"/>
        <v>#DIV/0!</v>
      </c>
      <c r="BL8" s="101">
        <f t="shared" ref="BL8:BM13" si="36">BH8+BJ8</f>
        <v>0</v>
      </c>
      <c r="BM8" s="90" t="e">
        <f t="shared" si="36"/>
        <v>#DIV/0!</v>
      </c>
      <c r="BN8" s="90"/>
      <c r="BO8" s="76" t="e">
        <f t="shared" ref="BO8:BO14" si="37">Q8+AO8</f>
        <v>#DIV/0!</v>
      </c>
      <c r="BP8" s="2"/>
      <c r="BR8" s="55"/>
      <c r="BS8" s="55"/>
      <c r="BT8" s="55"/>
      <c r="BU8" s="55"/>
      <c r="BV8" s="173" t="s">
        <v>6</v>
      </c>
      <c r="BW8" s="190">
        <f t="shared" ref="BW8:BW13" si="38">AX8</f>
        <v>0</v>
      </c>
      <c r="BX8" s="119"/>
      <c r="BY8" s="178"/>
      <c r="BZ8" s="178" t="e">
        <f t="shared" si="16"/>
        <v>#DIV/0!</v>
      </c>
      <c r="CA8" s="178"/>
      <c r="CB8" s="179" t="e">
        <f t="shared" si="17"/>
        <v>#DIV/0!</v>
      </c>
      <c r="CC8" s="179"/>
      <c r="CD8" s="179"/>
      <c r="CE8" s="180">
        <f t="shared" si="18"/>
        <v>0</v>
      </c>
      <c r="CF8" s="181" t="e">
        <f t="shared" si="19"/>
        <v>#DIV/0!</v>
      </c>
      <c r="CG8" s="243"/>
      <c r="CH8" s="182" t="e">
        <f t="shared" ref="CH8:CH14" si="39">CE8/CG8</f>
        <v>#DIV/0!</v>
      </c>
      <c r="CJ8" s="321"/>
      <c r="CK8" s="321"/>
      <c r="CL8" s="65"/>
      <c r="CM8" s="65"/>
      <c r="CN8" s="65"/>
      <c r="CO8" s="356">
        <f t="shared" si="20"/>
        <v>0</v>
      </c>
      <c r="CQ8" s="42" t="s">
        <v>181</v>
      </c>
      <c r="CS8" s="1">
        <v>4</v>
      </c>
      <c r="CX8" s="493"/>
      <c r="CY8" s="493"/>
      <c r="CZ8" s="491"/>
      <c r="DA8" s="491"/>
      <c r="DB8" s="491"/>
      <c r="DC8" s="494">
        <f t="shared" si="21"/>
        <v>0</v>
      </c>
      <c r="DE8" s="486" t="s">
        <v>181</v>
      </c>
      <c r="DG8" s="1">
        <v>4</v>
      </c>
    </row>
    <row r="9" spans="1:114" ht="23.5" customHeight="1">
      <c r="A9" s="77" t="s">
        <v>7</v>
      </c>
      <c r="B9" s="68"/>
      <c r="C9" s="57">
        <f t="shared" si="0"/>
        <v>0</v>
      </c>
      <c r="D9" s="54"/>
      <c r="E9" s="7">
        <f t="shared" si="1"/>
        <v>0</v>
      </c>
      <c r="F9" s="54"/>
      <c r="G9" s="7">
        <f t="shared" si="2"/>
        <v>0</v>
      </c>
      <c r="H9" s="54"/>
      <c r="I9" s="6">
        <f t="shared" si="3"/>
        <v>0</v>
      </c>
      <c r="J9" s="54"/>
      <c r="K9" s="6">
        <f t="shared" si="4"/>
        <v>0</v>
      </c>
      <c r="L9" s="6">
        <f t="shared" si="22"/>
        <v>0</v>
      </c>
      <c r="M9" s="6" t="e">
        <f t="shared" si="23"/>
        <v>#DIV/0!</v>
      </c>
      <c r="N9" s="70"/>
      <c r="O9" s="54"/>
      <c r="P9" s="6"/>
      <c r="Q9" s="76" t="e">
        <f t="shared" si="24"/>
        <v>#DIV/0!</v>
      </c>
      <c r="R9" s="2"/>
      <c r="T9" s="107">
        <v>3300</v>
      </c>
      <c r="U9" s="107">
        <v>3800</v>
      </c>
      <c r="V9" s="107">
        <v>4800</v>
      </c>
      <c r="W9" s="107">
        <v>2000</v>
      </c>
      <c r="X9" s="107"/>
      <c r="Y9" s="77" t="s">
        <v>7</v>
      </c>
      <c r="Z9" s="48">
        <f t="shared" si="5"/>
        <v>0</v>
      </c>
      <c r="AA9" s="57">
        <f t="shared" si="6"/>
        <v>0</v>
      </c>
      <c r="AB9" s="7">
        <f t="shared" si="7"/>
        <v>0</v>
      </c>
      <c r="AC9" s="7">
        <f t="shared" si="8"/>
        <v>0</v>
      </c>
      <c r="AD9" s="7">
        <f t="shared" si="25"/>
        <v>0</v>
      </c>
      <c r="AE9" s="7">
        <f t="shared" si="9"/>
        <v>0</v>
      </c>
      <c r="AF9" s="7">
        <f t="shared" si="26"/>
        <v>0</v>
      </c>
      <c r="AG9" s="7">
        <f t="shared" si="10"/>
        <v>0</v>
      </c>
      <c r="AH9" s="7">
        <f t="shared" si="27"/>
        <v>0</v>
      </c>
      <c r="AI9" s="7">
        <f t="shared" si="11"/>
        <v>0</v>
      </c>
      <c r="AJ9" s="7">
        <f t="shared" si="28"/>
        <v>0</v>
      </c>
      <c r="AK9" s="6" t="e">
        <f t="shared" si="29"/>
        <v>#DIV/0!</v>
      </c>
      <c r="AL9" s="70">
        <f t="shared" si="30"/>
        <v>0</v>
      </c>
      <c r="AM9" s="7">
        <f t="shared" si="30"/>
        <v>0</v>
      </c>
      <c r="AN9" s="6">
        <f t="shared" si="30"/>
        <v>0</v>
      </c>
      <c r="AO9" s="76" t="e">
        <f t="shared" si="31"/>
        <v>#DIV/0!</v>
      </c>
      <c r="AP9" s="2"/>
      <c r="AR9" s="107">
        <v>1700</v>
      </c>
      <c r="AS9" s="107">
        <v>2200</v>
      </c>
      <c r="AT9" s="107">
        <v>2200</v>
      </c>
      <c r="AU9" s="107">
        <v>1400</v>
      </c>
      <c r="AV9" s="107"/>
      <c r="AW9" s="77" t="s">
        <v>7</v>
      </c>
      <c r="AX9" s="48">
        <f t="shared" si="32"/>
        <v>0</v>
      </c>
      <c r="AY9" s="57">
        <f t="shared" si="33"/>
        <v>0</v>
      </c>
      <c r="AZ9" s="54">
        <v>22</v>
      </c>
      <c r="BA9" s="7">
        <f t="shared" si="12"/>
        <v>0</v>
      </c>
      <c r="BB9" s="54">
        <v>10</v>
      </c>
      <c r="BC9" s="7">
        <f t="shared" si="13"/>
        <v>0</v>
      </c>
      <c r="BD9" s="54">
        <v>6</v>
      </c>
      <c r="BE9" s="6">
        <f t="shared" si="14"/>
        <v>0</v>
      </c>
      <c r="BF9" s="54"/>
      <c r="BG9" s="6">
        <f t="shared" si="15"/>
        <v>0</v>
      </c>
      <c r="BH9" s="6">
        <f t="shared" si="34"/>
        <v>0</v>
      </c>
      <c r="BI9" s="6" t="e">
        <f t="shared" si="34"/>
        <v>#DIV/0!</v>
      </c>
      <c r="BJ9" s="6">
        <f t="shared" si="35"/>
        <v>0</v>
      </c>
      <c r="BK9" s="7" t="e">
        <f t="shared" si="35"/>
        <v>#DIV/0!</v>
      </c>
      <c r="BL9" s="101">
        <f t="shared" si="36"/>
        <v>0</v>
      </c>
      <c r="BM9" s="90" t="e">
        <f t="shared" si="36"/>
        <v>#DIV/0!</v>
      </c>
      <c r="BN9" s="90"/>
      <c r="BO9" s="76" t="e">
        <f t="shared" si="37"/>
        <v>#DIV/0!</v>
      </c>
      <c r="BP9" s="2"/>
      <c r="BR9" s="55"/>
      <c r="BS9" s="55"/>
      <c r="BT9" s="55"/>
      <c r="BU9" s="55"/>
      <c r="BV9" s="173" t="s">
        <v>7</v>
      </c>
      <c r="BW9" s="190">
        <f t="shared" si="38"/>
        <v>0</v>
      </c>
      <c r="BX9" s="119"/>
      <c r="BY9" s="178"/>
      <c r="BZ9" s="178" t="e">
        <f t="shared" si="16"/>
        <v>#DIV/0!</v>
      </c>
      <c r="CA9" s="178"/>
      <c r="CB9" s="179" t="e">
        <f t="shared" si="17"/>
        <v>#DIV/0!</v>
      </c>
      <c r="CC9" s="179"/>
      <c r="CD9" s="179"/>
      <c r="CE9" s="180">
        <f t="shared" si="18"/>
        <v>0</v>
      </c>
      <c r="CF9" s="181" t="e">
        <f t="shared" si="19"/>
        <v>#DIV/0!</v>
      </c>
      <c r="CG9" s="243"/>
      <c r="CH9" s="182" t="e">
        <f t="shared" si="39"/>
        <v>#DIV/0!</v>
      </c>
      <c r="CJ9" s="321"/>
      <c r="CK9" s="321"/>
      <c r="CL9" s="65"/>
      <c r="CM9" s="65"/>
      <c r="CN9" s="65"/>
      <c r="CO9" s="356">
        <f t="shared" si="20"/>
        <v>0</v>
      </c>
      <c r="CQ9" s="42" t="s">
        <v>440</v>
      </c>
      <c r="CS9" s="1">
        <v>3</v>
      </c>
      <c r="CX9" s="493"/>
      <c r="CY9" s="493"/>
      <c r="CZ9" s="491"/>
      <c r="DA9" s="491"/>
      <c r="DB9" s="491"/>
      <c r="DC9" s="494">
        <f t="shared" si="21"/>
        <v>0</v>
      </c>
      <c r="DE9" s="486" t="s">
        <v>185</v>
      </c>
      <c r="DG9" s="1">
        <v>3</v>
      </c>
    </row>
    <row r="10" spans="1:114" ht="23.5" customHeight="1">
      <c r="A10" s="77" t="s">
        <v>8</v>
      </c>
      <c r="B10" s="68"/>
      <c r="C10" s="57">
        <f t="shared" si="0"/>
        <v>0</v>
      </c>
      <c r="D10" s="54"/>
      <c r="E10" s="7">
        <f t="shared" si="1"/>
        <v>0</v>
      </c>
      <c r="F10" s="54"/>
      <c r="G10" s="7">
        <f t="shared" si="2"/>
        <v>0</v>
      </c>
      <c r="H10" s="54"/>
      <c r="I10" s="6">
        <f t="shared" si="3"/>
        <v>0</v>
      </c>
      <c r="J10" s="54"/>
      <c r="K10" s="6">
        <f t="shared" si="4"/>
        <v>0</v>
      </c>
      <c r="L10" s="6">
        <f t="shared" si="22"/>
        <v>0</v>
      </c>
      <c r="M10" s="6" t="e">
        <f t="shared" si="23"/>
        <v>#DIV/0!</v>
      </c>
      <c r="N10" s="70"/>
      <c r="O10" s="54"/>
      <c r="P10" s="6"/>
      <c r="Q10" s="76" t="e">
        <f t="shared" si="24"/>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5"/>
        <v>0</v>
      </c>
      <c r="AE10" s="7">
        <f t="shared" si="9"/>
        <v>0</v>
      </c>
      <c r="AF10" s="7">
        <f t="shared" si="26"/>
        <v>0</v>
      </c>
      <c r="AG10" s="7">
        <f t="shared" si="10"/>
        <v>0</v>
      </c>
      <c r="AH10" s="7">
        <f t="shared" si="27"/>
        <v>0</v>
      </c>
      <c r="AI10" s="7">
        <f t="shared" si="11"/>
        <v>0</v>
      </c>
      <c r="AJ10" s="7">
        <f t="shared" si="28"/>
        <v>0</v>
      </c>
      <c r="AK10" s="6" t="e">
        <f t="shared" si="29"/>
        <v>#DIV/0!</v>
      </c>
      <c r="AL10" s="70">
        <f t="shared" si="30"/>
        <v>0</v>
      </c>
      <c r="AM10" s="7">
        <f t="shared" si="30"/>
        <v>0</v>
      </c>
      <c r="AN10" s="6">
        <f t="shared" si="30"/>
        <v>0</v>
      </c>
      <c r="AO10" s="76" t="e">
        <f t="shared" si="31"/>
        <v>#DIV/0!</v>
      </c>
      <c r="AP10" s="2"/>
      <c r="AR10" s="107">
        <v>1700</v>
      </c>
      <c r="AS10" s="107">
        <v>2200</v>
      </c>
      <c r="AT10" s="107">
        <v>2200</v>
      </c>
      <c r="AU10" s="107">
        <v>1400</v>
      </c>
      <c r="AV10" s="107"/>
      <c r="AW10" s="77" t="s">
        <v>8</v>
      </c>
      <c r="AX10" s="48">
        <f t="shared" si="32"/>
        <v>0</v>
      </c>
      <c r="AY10" s="57">
        <f t="shared" si="33"/>
        <v>0</v>
      </c>
      <c r="AZ10" s="54">
        <v>10</v>
      </c>
      <c r="BA10" s="7">
        <f t="shared" si="12"/>
        <v>0</v>
      </c>
      <c r="BB10" s="54">
        <v>24</v>
      </c>
      <c r="BC10" s="7">
        <f t="shared" si="13"/>
        <v>0</v>
      </c>
      <c r="BD10" s="54">
        <v>12</v>
      </c>
      <c r="BE10" s="6">
        <f t="shared" si="14"/>
        <v>0</v>
      </c>
      <c r="BF10" s="54"/>
      <c r="BG10" s="6">
        <f t="shared" si="15"/>
        <v>0</v>
      </c>
      <c r="BH10" s="6">
        <f t="shared" si="34"/>
        <v>0</v>
      </c>
      <c r="BI10" s="6" t="e">
        <f t="shared" si="34"/>
        <v>#DIV/0!</v>
      </c>
      <c r="BJ10" s="6">
        <f t="shared" si="35"/>
        <v>0</v>
      </c>
      <c r="BK10" s="7" t="e">
        <f t="shared" si="35"/>
        <v>#DIV/0!</v>
      </c>
      <c r="BL10" s="101">
        <f t="shared" si="36"/>
        <v>0</v>
      </c>
      <c r="BM10" s="90" t="e">
        <f t="shared" si="36"/>
        <v>#DIV/0!</v>
      </c>
      <c r="BN10" s="90"/>
      <c r="BO10" s="76" t="e">
        <f t="shared" si="37"/>
        <v>#DIV/0!</v>
      </c>
      <c r="BP10" s="2"/>
      <c r="BR10" s="55"/>
      <c r="BS10" s="55"/>
      <c r="BT10" s="55"/>
      <c r="BU10" s="55"/>
      <c r="BV10" s="173" t="s">
        <v>8</v>
      </c>
      <c r="BW10" s="190">
        <f t="shared" si="38"/>
        <v>0</v>
      </c>
      <c r="BX10" s="119"/>
      <c r="BY10" s="178"/>
      <c r="BZ10" s="178" t="e">
        <f t="shared" si="16"/>
        <v>#DIV/0!</v>
      </c>
      <c r="CA10" s="178"/>
      <c r="CB10" s="179" t="e">
        <f t="shared" si="17"/>
        <v>#DIV/0!</v>
      </c>
      <c r="CC10" s="179"/>
      <c r="CD10" s="179"/>
      <c r="CE10" s="180">
        <f t="shared" si="18"/>
        <v>0</v>
      </c>
      <c r="CF10" s="181" t="e">
        <f t="shared" si="19"/>
        <v>#DIV/0!</v>
      </c>
      <c r="CG10" s="243"/>
      <c r="CH10" s="182" t="e">
        <f t="shared" si="39"/>
        <v>#DIV/0!</v>
      </c>
      <c r="CJ10" s="321"/>
      <c r="CK10" s="321"/>
      <c r="CL10" s="65"/>
      <c r="CM10" s="65"/>
      <c r="CN10" s="65"/>
      <c r="CO10" s="356">
        <f t="shared" si="20"/>
        <v>0</v>
      </c>
      <c r="CQ10" s="42" t="s">
        <v>177</v>
      </c>
      <c r="CS10" s="1">
        <v>2</v>
      </c>
      <c r="CX10" s="493"/>
      <c r="CY10" s="493"/>
      <c r="CZ10" s="491"/>
      <c r="DA10" s="491"/>
      <c r="DB10" s="491"/>
      <c r="DC10" s="494">
        <f t="shared" si="21"/>
        <v>0</v>
      </c>
      <c r="DE10" s="486" t="s">
        <v>177</v>
      </c>
      <c r="DG10" s="1">
        <v>2</v>
      </c>
    </row>
    <row r="11" spans="1:114" ht="23.5" customHeight="1">
      <c r="A11" s="77" t="s">
        <v>9</v>
      </c>
      <c r="B11" s="68"/>
      <c r="C11" s="57">
        <f t="shared" si="0"/>
        <v>0</v>
      </c>
      <c r="D11" s="54"/>
      <c r="E11" s="7">
        <f t="shared" si="1"/>
        <v>0</v>
      </c>
      <c r="F11" s="54"/>
      <c r="G11" s="7">
        <f t="shared" si="2"/>
        <v>0</v>
      </c>
      <c r="H11" s="54"/>
      <c r="I11" s="6">
        <f t="shared" si="3"/>
        <v>0</v>
      </c>
      <c r="J11" s="54"/>
      <c r="K11" s="6">
        <f t="shared" si="4"/>
        <v>0</v>
      </c>
      <c r="L11" s="6">
        <f t="shared" si="22"/>
        <v>0</v>
      </c>
      <c r="M11" s="6" t="e">
        <f t="shared" si="23"/>
        <v>#DIV/0!</v>
      </c>
      <c r="N11" s="70" t="s">
        <v>85</v>
      </c>
      <c r="O11" s="54"/>
      <c r="P11" s="6"/>
      <c r="Q11" s="76" t="e">
        <f t="shared" si="24"/>
        <v>#DIV/0!</v>
      </c>
      <c r="R11" s="2"/>
      <c r="T11" s="107">
        <v>3300</v>
      </c>
      <c r="U11" s="107">
        <v>3800</v>
      </c>
      <c r="V11" s="107">
        <v>4800</v>
      </c>
      <c r="W11" s="107">
        <v>2000</v>
      </c>
      <c r="X11" s="107"/>
      <c r="Y11" s="77" t="s">
        <v>9</v>
      </c>
      <c r="Z11" s="48">
        <f t="shared" si="5"/>
        <v>0</v>
      </c>
      <c r="AA11" s="57">
        <f t="shared" si="6"/>
        <v>0</v>
      </c>
      <c r="AB11" s="7">
        <f t="shared" si="7"/>
        <v>0</v>
      </c>
      <c r="AC11" s="7">
        <f t="shared" si="8"/>
        <v>0</v>
      </c>
      <c r="AD11" s="7">
        <f t="shared" si="25"/>
        <v>0</v>
      </c>
      <c r="AE11" s="7">
        <f t="shared" si="9"/>
        <v>0</v>
      </c>
      <c r="AF11" s="7">
        <f t="shared" si="26"/>
        <v>0</v>
      </c>
      <c r="AG11" s="7">
        <f t="shared" si="10"/>
        <v>0</v>
      </c>
      <c r="AH11" s="7">
        <f t="shared" si="27"/>
        <v>0</v>
      </c>
      <c r="AI11" s="7">
        <f t="shared" si="11"/>
        <v>0</v>
      </c>
      <c r="AJ11" s="7">
        <f t="shared" si="28"/>
        <v>0</v>
      </c>
      <c r="AK11" s="6" t="e">
        <f t="shared" si="29"/>
        <v>#DIV/0!</v>
      </c>
      <c r="AL11" s="70" t="str">
        <f t="shared" si="30"/>
        <v>OFF2</v>
      </c>
      <c r="AM11" s="7">
        <f t="shared" si="30"/>
        <v>0</v>
      </c>
      <c r="AN11" s="6">
        <f t="shared" si="30"/>
        <v>0</v>
      </c>
      <c r="AO11" s="76" t="e">
        <f t="shared" si="31"/>
        <v>#DIV/0!</v>
      </c>
      <c r="AP11" s="2"/>
      <c r="AR11" s="107">
        <v>1700</v>
      </c>
      <c r="AS11" s="107">
        <v>2200</v>
      </c>
      <c r="AT11" s="107">
        <v>2200</v>
      </c>
      <c r="AU11" s="107">
        <v>1400</v>
      </c>
      <c r="AV11" s="107"/>
      <c r="AW11" s="77" t="s">
        <v>9</v>
      </c>
      <c r="AX11" s="48">
        <f t="shared" si="32"/>
        <v>0</v>
      </c>
      <c r="AY11" s="57">
        <f t="shared" si="33"/>
        <v>0</v>
      </c>
      <c r="AZ11" s="54">
        <v>10</v>
      </c>
      <c r="BA11" s="7">
        <f t="shared" si="12"/>
        <v>0</v>
      </c>
      <c r="BB11" s="54">
        <v>24</v>
      </c>
      <c r="BC11" s="7">
        <f t="shared" si="13"/>
        <v>0</v>
      </c>
      <c r="BD11" s="54">
        <v>12</v>
      </c>
      <c r="BE11" s="6">
        <f t="shared" si="14"/>
        <v>0</v>
      </c>
      <c r="BF11" s="54"/>
      <c r="BG11" s="6">
        <f t="shared" si="15"/>
        <v>0</v>
      </c>
      <c r="BH11" s="6">
        <f t="shared" si="34"/>
        <v>0</v>
      </c>
      <c r="BI11" s="6" t="e">
        <f t="shared" si="34"/>
        <v>#DIV/0!</v>
      </c>
      <c r="BJ11" s="6">
        <f t="shared" si="35"/>
        <v>0</v>
      </c>
      <c r="BK11" s="7" t="e">
        <f t="shared" si="35"/>
        <v>#DIV/0!</v>
      </c>
      <c r="BL11" s="101">
        <f t="shared" si="36"/>
        <v>0</v>
      </c>
      <c r="BM11" s="90" t="e">
        <f t="shared" si="36"/>
        <v>#DIV/0!</v>
      </c>
      <c r="BN11" s="90"/>
      <c r="BO11" s="76" t="e">
        <f t="shared" si="37"/>
        <v>#DIV/0!</v>
      </c>
      <c r="BP11" s="2"/>
      <c r="BR11" s="55"/>
      <c r="BS11" s="55"/>
      <c r="BT11" s="55"/>
      <c r="BU11" s="55"/>
      <c r="BV11" s="173" t="s">
        <v>9</v>
      </c>
      <c r="BW11" s="190">
        <f t="shared" si="38"/>
        <v>0</v>
      </c>
      <c r="BX11" s="119"/>
      <c r="BY11" s="178"/>
      <c r="BZ11" s="178" t="e">
        <f t="shared" si="16"/>
        <v>#DIV/0!</v>
      </c>
      <c r="CA11" s="178"/>
      <c r="CB11" s="179" t="e">
        <f t="shared" si="17"/>
        <v>#DIV/0!</v>
      </c>
      <c r="CC11" s="179"/>
      <c r="CD11" s="179"/>
      <c r="CE11" s="180">
        <f t="shared" si="18"/>
        <v>0</v>
      </c>
      <c r="CF11" s="181" t="e">
        <f t="shared" si="19"/>
        <v>#DIV/0!</v>
      </c>
      <c r="CG11" s="243"/>
      <c r="CH11" s="182" t="e">
        <f t="shared" si="39"/>
        <v>#DIV/0!</v>
      </c>
      <c r="CJ11" s="321"/>
      <c r="CK11" s="321"/>
      <c r="CL11" s="334"/>
      <c r="CM11" s="334"/>
      <c r="CN11" s="334"/>
      <c r="CO11" s="356">
        <f t="shared" si="20"/>
        <v>0</v>
      </c>
      <c r="CQ11" s="42" t="s">
        <v>178</v>
      </c>
      <c r="CS11" s="1">
        <v>1</v>
      </c>
      <c r="CX11" s="493">
        <v>9.6</v>
      </c>
      <c r="CY11" s="493">
        <v>24.7</v>
      </c>
      <c r="CZ11" s="494">
        <v>4</v>
      </c>
      <c r="DA11" s="494">
        <v>4</v>
      </c>
      <c r="DB11" s="494">
        <v>4</v>
      </c>
      <c r="DC11" s="494">
        <f t="shared" si="21"/>
        <v>4</v>
      </c>
      <c r="DE11" s="486" t="s">
        <v>178</v>
      </c>
      <c r="DG11" s="1">
        <v>1</v>
      </c>
    </row>
    <row r="12" spans="1:114" ht="23.5" customHeight="1">
      <c r="A12" s="77" t="s">
        <v>10</v>
      </c>
      <c r="B12" s="68"/>
      <c r="C12" s="57">
        <f t="shared" si="0"/>
        <v>0</v>
      </c>
      <c r="D12" s="54"/>
      <c r="E12" s="7">
        <f t="shared" si="1"/>
        <v>0</v>
      </c>
      <c r="F12" s="54"/>
      <c r="G12" s="7">
        <f t="shared" si="2"/>
        <v>0</v>
      </c>
      <c r="H12" s="54"/>
      <c r="I12" s="6">
        <f t="shared" si="3"/>
        <v>0</v>
      </c>
      <c r="J12" s="54"/>
      <c r="K12" s="6">
        <f t="shared" si="4"/>
        <v>0</v>
      </c>
      <c r="L12" s="6">
        <f t="shared" si="22"/>
        <v>0</v>
      </c>
      <c r="M12" s="6" t="e">
        <f t="shared" si="23"/>
        <v>#DIV/0!</v>
      </c>
      <c r="N12" s="70" t="s">
        <v>83</v>
      </c>
      <c r="O12" s="54"/>
      <c r="P12" s="6"/>
      <c r="Q12" s="76" t="e">
        <f t="shared" si="24"/>
        <v>#DIV/0!</v>
      </c>
      <c r="R12" s="2"/>
      <c r="T12" s="107">
        <v>3300</v>
      </c>
      <c r="U12" s="107">
        <v>3800</v>
      </c>
      <c r="V12" s="107">
        <v>4800</v>
      </c>
      <c r="W12" s="107">
        <v>2000</v>
      </c>
      <c r="X12" s="107"/>
      <c r="Y12" s="77" t="s">
        <v>10</v>
      </c>
      <c r="Z12" s="48">
        <f t="shared" si="5"/>
        <v>0</v>
      </c>
      <c r="AA12" s="57">
        <f t="shared" si="6"/>
        <v>0</v>
      </c>
      <c r="AB12" s="7">
        <f t="shared" si="7"/>
        <v>0</v>
      </c>
      <c r="AC12" s="7">
        <f t="shared" si="8"/>
        <v>0</v>
      </c>
      <c r="AD12" s="7">
        <f t="shared" si="25"/>
        <v>0</v>
      </c>
      <c r="AE12" s="7">
        <f t="shared" si="9"/>
        <v>0</v>
      </c>
      <c r="AF12" s="7">
        <f t="shared" si="26"/>
        <v>0</v>
      </c>
      <c r="AG12" s="7">
        <f t="shared" si="10"/>
        <v>0</v>
      </c>
      <c r="AH12" s="7">
        <f t="shared" si="27"/>
        <v>0</v>
      </c>
      <c r="AI12" s="7">
        <f t="shared" si="11"/>
        <v>0</v>
      </c>
      <c r="AJ12" s="7">
        <f t="shared" si="28"/>
        <v>0</v>
      </c>
      <c r="AK12" s="6" t="e">
        <f t="shared" si="29"/>
        <v>#DIV/0!</v>
      </c>
      <c r="AL12" s="70" t="str">
        <f t="shared" si="30"/>
        <v>OFF1</v>
      </c>
      <c r="AM12" s="7">
        <f t="shared" si="30"/>
        <v>0</v>
      </c>
      <c r="AN12" s="6">
        <f t="shared" si="30"/>
        <v>0</v>
      </c>
      <c r="AO12" s="76" t="e">
        <f t="shared" si="31"/>
        <v>#DIV/0!</v>
      </c>
      <c r="AP12" s="2"/>
      <c r="AR12" s="107">
        <v>1700</v>
      </c>
      <c r="AS12" s="107">
        <v>2200</v>
      </c>
      <c r="AT12" s="107">
        <v>2200</v>
      </c>
      <c r="AU12" s="107">
        <v>1400</v>
      </c>
      <c r="AV12" s="107"/>
      <c r="AW12" s="77" t="s">
        <v>10</v>
      </c>
      <c r="AX12" s="48">
        <f t="shared" si="32"/>
        <v>0</v>
      </c>
      <c r="AY12" s="57">
        <f t="shared" si="33"/>
        <v>0</v>
      </c>
      <c r="AZ12" s="54">
        <v>10</v>
      </c>
      <c r="BA12" s="7">
        <f t="shared" si="12"/>
        <v>0</v>
      </c>
      <c r="BB12" s="54">
        <v>24</v>
      </c>
      <c r="BC12" s="7">
        <f t="shared" si="13"/>
        <v>0</v>
      </c>
      <c r="BD12" s="54">
        <v>12</v>
      </c>
      <c r="BE12" s="6">
        <f t="shared" si="14"/>
        <v>0</v>
      </c>
      <c r="BF12" s="54"/>
      <c r="BG12" s="6">
        <f t="shared" si="15"/>
        <v>0</v>
      </c>
      <c r="BH12" s="6">
        <f t="shared" si="34"/>
        <v>0</v>
      </c>
      <c r="BI12" s="6" t="e">
        <f t="shared" si="34"/>
        <v>#DIV/0!</v>
      </c>
      <c r="BJ12" s="6">
        <f t="shared" si="35"/>
        <v>0</v>
      </c>
      <c r="BK12" s="7" t="e">
        <f t="shared" si="35"/>
        <v>#DIV/0!</v>
      </c>
      <c r="BL12" s="101">
        <f t="shared" si="36"/>
        <v>0</v>
      </c>
      <c r="BM12" s="90" t="e">
        <f t="shared" si="36"/>
        <v>#DIV/0!</v>
      </c>
      <c r="BN12" s="90"/>
      <c r="BO12" s="76" t="e">
        <f t="shared" si="37"/>
        <v>#DIV/0!</v>
      </c>
      <c r="BP12" s="2"/>
      <c r="BR12" s="55"/>
      <c r="BS12" s="55"/>
      <c r="BT12" s="55"/>
      <c r="BU12" s="55"/>
      <c r="BV12" s="173" t="s">
        <v>10</v>
      </c>
      <c r="BW12" s="190">
        <f t="shared" si="38"/>
        <v>0</v>
      </c>
      <c r="BX12" s="119"/>
      <c r="BY12" s="178"/>
      <c r="BZ12" s="178" t="e">
        <f t="shared" si="16"/>
        <v>#DIV/0!</v>
      </c>
      <c r="CA12" s="178"/>
      <c r="CB12" s="179" t="e">
        <f t="shared" si="17"/>
        <v>#DIV/0!</v>
      </c>
      <c r="CC12" s="179"/>
      <c r="CD12" s="179"/>
      <c r="CE12" s="180">
        <f t="shared" si="18"/>
        <v>0</v>
      </c>
      <c r="CF12" s="181" t="e">
        <f t="shared" si="19"/>
        <v>#DIV/0!</v>
      </c>
      <c r="CG12" s="243"/>
      <c r="CH12" s="182" t="e">
        <f t="shared" si="39"/>
        <v>#DIV/0!</v>
      </c>
      <c r="CJ12" s="322"/>
      <c r="CK12" s="321"/>
      <c r="CL12" s="334"/>
      <c r="CM12" s="334"/>
      <c r="CN12" s="334"/>
      <c r="CO12" s="356">
        <f t="shared" si="20"/>
        <v>0</v>
      </c>
      <c r="CQ12" s="42" t="s">
        <v>183</v>
      </c>
      <c r="CS12" s="1">
        <v>0</v>
      </c>
      <c r="CX12" s="496">
        <v>15.4</v>
      </c>
      <c r="CY12" s="493">
        <v>21.9</v>
      </c>
      <c r="CZ12" s="494">
        <v>4</v>
      </c>
      <c r="DA12" s="494">
        <v>4</v>
      </c>
      <c r="DB12" s="558">
        <v>1</v>
      </c>
      <c r="DC12" s="494">
        <f t="shared" si="21"/>
        <v>3</v>
      </c>
      <c r="DE12" s="486" t="s">
        <v>183</v>
      </c>
      <c r="DG12" s="1">
        <v>0</v>
      </c>
    </row>
    <row r="13" spans="1:114" ht="23.5" customHeight="1" thickBot="1">
      <c r="A13" s="78" t="s">
        <v>11</v>
      </c>
      <c r="B13" s="68">
        <v>1</v>
      </c>
      <c r="C13" s="57">
        <f t="shared" si="0"/>
        <v>132</v>
      </c>
      <c r="D13" s="54">
        <v>70</v>
      </c>
      <c r="E13" s="7">
        <f t="shared" si="1"/>
        <v>231000</v>
      </c>
      <c r="F13" s="54">
        <v>10</v>
      </c>
      <c r="G13" s="7">
        <f t="shared" si="2"/>
        <v>38000</v>
      </c>
      <c r="H13" s="54">
        <v>2</v>
      </c>
      <c r="I13" s="6">
        <f t="shared" si="3"/>
        <v>9600</v>
      </c>
      <c r="J13" s="54">
        <v>50</v>
      </c>
      <c r="K13" s="6">
        <f t="shared" si="4"/>
        <v>100000</v>
      </c>
      <c r="L13" s="6">
        <f t="shared" si="22"/>
        <v>378600</v>
      </c>
      <c r="M13" s="6">
        <f t="shared" si="23"/>
        <v>2868.181818181818</v>
      </c>
      <c r="N13" s="70" t="s">
        <v>96</v>
      </c>
      <c r="O13" s="54"/>
      <c r="P13" s="6"/>
      <c r="Q13" s="76" t="e">
        <f t="shared" si="24"/>
        <v>#DIV/0!</v>
      </c>
      <c r="R13" s="2"/>
      <c r="T13" s="107">
        <v>3300</v>
      </c>
      <c r="U13" s="107">
        <v>3800</v>
      </c>
      <c r="V13" s="107">
        <v>4800</v>
      </c>
      <c r="W13" s="107">
        <v>2000</v>
      </c>
      <c r="X13" s="107"/>
      <c r="Y13" s="78" t="s">
        <v>11</v>
      </c>
      <c r="Z13" s="48">
        <f t="shared" si="5"/>
        <v>1</v>
      </c>
      <c r="AA13" s="57">
        <f t="shared" si="6"/>
        <v>132</v>
      </c>
      <c r="AB13" s="7">
        <f t="shared" si="7"/>
        <v>70</v>
      </c>
      <c r="AC13" s="7">
        <f t="shared" si="8"/>
        <v>119000</v>
      </c>
      <c r="AD13" s="7">
        <f t="shared" si="25"/>
        <v>10</v>
      </c>
      <c r="AE13" s="7">
        <f t="shared" si="9"/>
        <v>22000</v>
      </c>
      <c r="AF13" s="7">
        <f t="shared" si="26"/>
        <v>2</v>
      </c>
      <c r="AG13" s="7">
        <f t="shared" si="10"/>
        <v>4400</v>
      </c>
      <c r="AH13" s="7">
        <f t="shared" si="27"/>
        <v>50</v>
      </c>
      <c r="AI13" s="7">
        <f t="shared" si="11"/>
        <v>70000</v>
      </c>
      <c r="AJ13" s="7">
        <f t="shared" si="28"/>
        <v>215400</v>
      </c>
      <c r="AK13" s="6">
        <f t="shared" si="29"/>
        <v>1631.8181818181818</v>
      </c>
      <c r="AL13" s="70" t="str">
        <f t="shared" si="30"/>
        <v>ON2</v>
      </c>
      <c r="AM13" s="7">
        <f t="shared" si="30"/>
        <v>0</v>
      </c>
      <c r="AN13" s="6">
        <f t="shared" si="30"/>
        <v>0</v>
      </c>
      <c r="AO13" s="76" t="e">
        <f t="shared" si="31"/>
        <v>#DIV/0!</v>
      </c>
      <c r="AP13" s="2"/>
      <c r="AR13" s="107">
        <v>1700</v>
      </c>
      <c r="AS13" s="107">
        <v>2200</v>
      </c>
      <c r="AT13" s="107">
        <v>2200</v>
      </c>
      <c r="AU13" s="107">
        <v>1400</v>
      </c>
      <c r="AV13" s="107"/>
      <c r="AW13" s="78" t="s">
        <v>11</v>
      </c>
      <c r="AX13" s="48">
        <f t="shared" si="32"/>
        <v>1</v>
      </c>
      <c r="AY13" s="57">
        <f t="shared" si="33"/>
        <v>132</v>
      </c>
      <c r="AZ13" s="54">
        <v>10</v>
      </c>
      <c r="BA13" s="7">
        <f t="shared" si="12"/>
        <v>0</v>
      </c>
      <c r="BB13" s="54">
        <v>28</v>
      </c>
      <c r="BC13" s="7">
        <f t="shared" si="13"/>
        <v>0</v>
      </c>
      <c r="BD13" s="54">
        <v>12</v>
      </c>
      <c r="BE13" s="6">
        <f t="shared" si="14"/>
        <v>0</v>
      </c>
      <c r="BF13" s="54"/>
      <c r="BG13" s="6">
        <f t="shared" si="15"/>
        <v>0</v>
      </c>
      <c r="BH13" s="6">
        <f t="shared" si="34"/>
        <v>378600</v>
      </c>
      <c r="BI13" s="6">
        <f t="shared" si="34"/>
        <v>2868.181818181818</v>
      </c>
      <c r="BJ13" s="6">
        <f t="shared" si="35"/>
        <v>215400</v>
      </c>
      <c r="BK13" s="7">
        <f t="shared" si="35"/>
        <v>1631.8181818181818</v>
      </c>
      <c r="BL13" s="101">
        <f t="shared" si="36"/>
        <v>594000</v>
      </c>
      <c r="BM13" s="90">
        <f t="shared" si="36"/>
        <v>4500</v>
      </c>
      <c r="BN13" s="90"/>
      <c r="BO13" s="76" t="e">
        <f t="shared" si="37"/>
        <v>#DIV/0!</v>
      </c>
      <c r="BP13" s="2"/>
      <c r="BR13" s="55"/>
      <c r="BS13" s="55"/>
      <c r="BT13" s="55"/>
      <c r="BU13" s="55"/>
      <c r="BV13" s="183" t="s">
        <v>11</v>
      </c>
      <c r="BW13" s="190">
        <f t="shared" si="38"/>
        <v>1</v>
      </c>
      <c r="BX13" s="119">
        <v>214</v>
      </c>
      <c r="BY13" s="178">
        <v>429850</v>
      </c>
      <c r="BZ13" s="178">
        <f t="shared" si="16"/>
        <v>2008.6448598130842</v>
      </c>
      <c r="CA13" s="178">
        <v>258400</v>
      </c>
      <c r="CB13" s="179">
        <f t="shared" si="17"/>
        <v>1207.4766355140187</v>
      </c>
      <c r="CC13" s="179">
        <v>55000</v>
      </c>
      <c r="CD13" s="179"/>
      <c r="CE13" s="180">
        <f t="shared" si="18"/>
        <v>743250</v>
      </c>
      <c r="CF13" s="181">
        <f t="shared" si="19"/>
        <v>3473.1308411214955</v>
      </c>
      <c r="CG13" s="243"/>
      <c r="CH13" s="182" t="e">
        <f t="shared" si="39"/>
        <v>#DIV/0!</v>
      </c>
      <c r="CJ13" s="323">
        <v>11.5</v>
      </c>
      <c r="CK13" s="324">
        <v>21.5</v>
      </c>
      <c r="CL13" s="334">
        <v>3</v>
      </c>
      <c r="CM13" s="334">
        <v>3</v>
      </c>
      <c r="CN13" s="334">
        <v>3</v>
      </c>
      <c r="CO13" s="357">
        <f t="shared" si="20"/>
        <v>3</v>
      </c>
      <c r="CQ13" s="1" t="s">
        <v>186</v>
      </c>
      <c r="CX13" s="497">
        <v>13.6</v>
      </c>
      <c r="CY13" s="498">
        <v>16.399999999999999</v>
      </c>
      <c r="CZ13" s="494">
        <v>1</v>
      </c>
      <c r="DA13" s="494">
        <v>1</v>
      </c>
      <c r="DB13" s="494">
        <v>4</v>
      </c>
      <c r="DC13" s="499">
        <f t="shared" si="21"/>
        <v>2</v>
      </c>
      <c r="DE13" s="486" t="s">
        <v>186</v>
      </c>
    </row>
    <row r="14" spans="1:114" s="522" customFormat="1" ht="31" customHeight="1" thickTop="1" thickBot="1">
      <c r="A14" s="1515" t="s">
        <v>16</v>
      </c>
      <c r="B14" s="1486"/>
      <c r="C14" s="180">
        <f>SUM(C7:C13)</f>
        <v>132</v>
      </c>
      <c r="D14" s="180">
        <f>SUM(D7:D13)</f>
        <v>70</v>
      </c>
      <c r="E14" s="180">
        <f t="shared" ref="E14:J14" si="40">SUM(E7:E13)</f>
        <v>231000</v>
      </c>
      <c r="F14" s="180">
        <f t="shared" si="40"/>
        <v>10</v>
      </c>
      <c r="G14" s="180">
        <f t="shared" si="40"/>
        <v>38000</v>
      </c>
      <c r="H14" s="180">
        <f t="shared" si="40"/>
        <v>2</v>
      </c>
      <c r="I14" s="180">
        <f t="shared" si="40"/>
        <v>9600</v>
      </c>
      <c r="J14" s="180">
        <f t="shared" si="40"/>
        <v>50</v>
      </c>
      <c r="K14" s="180">
        <f>SUM(K7:K13)</f>
        <v>100000</v>
      </c>
      <c r="L14" s="180">
        <f>SUM(L7:L13)</f>
        <v>378600</v>
      </c>
      <c r="M14" s="180">
        <f>L14/C14</f>
        <v>2868.181818181818</v>
      </c>
      <c r="N14" s="520"/>
      <c r="O14" s="180">
        <f>SUM(O7:O13)</f>
        <v>0</v>
      </c>
      <c r="P14" s="180">
        <f>SUM(P7:P13)</f>
        <v>0</v>
      </c>
      <c r="Q14" s="182" t="e">
        <f t="shared" si="24"/>
        <v>#DIV/0!</v>
      </c>
      <c r="R14" s="521"/>
      <c r="T14" s="522" t="s">
        <v>48</v>
      </c>
      <c r="U14" s="521" t="e">
        <f>C14/W14</f>
        <v>#DIV/0!</v>
      </c>
      <c r="V14" s="523" t="s">
        <v>49</v>
      </c>
      <c r="W14" s="524">
        <v>0</v>
      </c>
      <c r="Y14" s="1515" t="s">
        <v>16</v>
      </c>
      <c r="Z14" s="1486"/>
      <c r="AA14" s="119">
        <f>SUM(AA7:AA13)</f>
        <v>132</v>
      </c>
      <c r="AB14" s="119">
        <f>SUM(AB7:AB13)</f>
        <v>70</v>
      </c>
      <c r="AC14" s="119">
        <f t="shared" ref="AC14:AH14" si="41">SUM(AC7:AC13)</f>
        <v>119000</v>
      </c>
      <c r="AD14" s="119">
        <f t="shared" si="41"/>
        <v>10</v>
      </c>
      <c r="AE14" s="119">
        <f t="shared" si="41"/>
        <v>22000</v>
      </c>
      <c r="AF14" s="119">
        <f t="shared" si="41"/>
        <v>2</v>
      </c>
      <c r="AG14" s="119">
        <f t="shared" si="41"/>
        <v>4400</v>
      </c>
      <c r="AH14" s="119">
        <f t="shared" si="41"/>
        <v>50</v>
      </c>
      <c r="AI14" s="119">
        <f>SUM(AI7:AI13)</f>
        <v>70000</v>
      </c>
      <c r="AJ14" s="119">
        <f>SUM(AJ7:AJ13)</f>
        <v>215400</v>
      </c>
      <c r="AK14" s="180">
        <f>AJ14/AA14</f>
        <v>1631.8181818181818</v>
      </c>
      <c r="AL14" s="520"/>
      <c r="AM14" s="180">
        <f>SUM(AM7:AM13)</f>
        <v>0</v>
      </c>
      <c r="AN14" s="180">
        <f>SUM(AN7:AN13)</f>
        <v>0</v>
      </c>
      <c r="AO14" s="182" t="e">
        <f>(AJ14+BH14)/AN14</f>
        <v>#DIV/0!</v>
      </c>
      <c r="AP14" s="521"/>
      <c r="AR14" s="522" t="s">
        <v>48</v>
      </c>
      <c r="AS14" s="521" t="e">
        <f>AA14/AU14</f>
        <v>#DIV/0!</v>
      </c>
      <c r="AT14" s="523" t="s">
        <v>49</v>
      </c>
      <c r="AU14" s="522">
        <f>W14</f>
        <v>0</v>
      </c>
      <c r="AW14" s="1515" t="s">
        <v>16</v>
      </c>
      <c r="AX14" s="1486"/>
      <c r="AY14" s="119">
        <f t="shared" si="33"/>
        <v>132</v>
      </c>
      <c r="AZ14" s="180">
        <f>SUM(AZ7:AZ13)</f>
        <v>84</v>
      </c>
      <c r="BA14" s="180">
        <f t="shared" ref="BA14:BF14" si="42">SUM(BA7:BA13)</f>
        <v>0</v>
      </c>
      <c r="BB14" s="180">
        <f t="shared" si="42"/>
        <v>120</v>
      </c>
      <c r="BC14" s="180">
        <f t="shared" si="42"/>
        <v>0</v>
      </c>
      <c r="BD14" s="180">
        <f t="shared" si="42"/>
        <v>60</v>
      </c>
      <c r="BE14" s="180">
        <f t="shared" si="42"/>
        <v>0</v>
      </c>
      <c r="BF14" s="180">
        <f t="shared" si="42"/>
        <v>0</v>
      </c>
      <c r="BG14" s="180">
        <f>SUM(BG7:BG13)</f>
        <v>0</v>
      </c>
      <c r="BH14" s="178">
        <f t="shared" si="34"/>
        <v>378600</v>
      </c>
      <c r="BI14" s="178">
        <f>M14</f>
        <v>2868.181818181818</v>
      </c>
      <c r="BJ14" s="178">
        <f t="shared" si="35"/>
        <v>215400</v>
      </c>
      <c r="BK14" s="179">
        <f>AK14</f>
        <v>1631.8181818181818</v>
      </c>
      <c r="BL14" s="336">
        <f>SUM(BL7:BL13)</f>
        <v>594000</v>
      </c>
      <c r="BM14" s="181">
        <f>BI14+BK14</f>
        <v>4500</v>
      </c>
      <c r="BN14" s="186"/>
      <c r="BO14" s="182" t="e">
        <f t="shared" si="37"/>
        <v>#DIV/0!</v>
      </c>
      <c r="BP14" s="521"/>
      <c r="BR14" s="522" t="s">
        <v>48</v>
      </c>
      <c r="BS14" s="521" t="e">
        <f>AY14/BU14</f>
        <v>#DIV/0!</v>
      </c>
      <c r="BT14" s="523" t="s">
        <v>49</v>
      </c>
      <c r="BU14" s="522">
        <f>W14</f>
        <v>0</v>
      </c>
      <c r="BV14" s="1515" t="s">
        <v>16</v>
      </c>
      <c r="BW14" s="1486"/>
      <c r="BX14" s="180">
        <f>SUM(BX7:BX13)</f>
        <v>214</v>
      </c>
      <c r="BY14" s="180">
        <f>SUM(BY7:BY13)</f>
        <v>429850</v>
      </c>
      <c r="BZ14" s="180">
        <f t="shared" si="16"/>
        <v>2008.6448598130842</v>
      </c>
      <c r="CA14" s="180">
        <f>SUM(CA7:CA13)</f>
        <v>258400</v>
      </c>
      <c r="CB14" s="371">
        <f t="shared" si="17"/>
        <v>1207.4766355140187</v>
      </c>
      <c r="CC14" s="371">
        <f>SUM(CC7:CC13)</f>
        <v>55000</v>
      </c>
      <c r="CD14" s="371">
        <f>SUM(CD7:CD13)</f>
        <v>0</v>
      </c>
      <c r="CE14" s="180">
        <f t="shared" si="18"/>
        <v>743250</v>
      </c>
      <c r="CF14" s="186">
        <f t="shared" si="19"/>
        <v>3473.1308411214955</v>
      </c>
      <c r="CG14" s="245">
        <f>SUM(CG7:CG13)</f>
        <v>0</v>
      </c>
      <c r="CH14" s="182" t="e">
        <f t="shared" si="39"/>
        <v>#DIV/0!</v>
      </c>
      <c r="CI14" s="522">
        <v>1</v>
      </c>
      <c r="CJ14" s="525">
        <f>SUM(CJ7:CJ13)/CI14</f>
        <v>11.5</v>
      </c>
      <c r="CK14" s="526">
        <f>SUM(CK7:CK13)/CI14</f>
        <v>21.5</v>
      </c>
      <c r="CL14" s="527">
        <f>SUM(CL7:CL13)/CI14</f>
        <v>3</v>
      </c>
      <c r="CM14" s="527">
        <f>SUM(CM7:CM13)/CI14</f>
        <v>3</v>
      </c>
      <c r="CN14" s="527">
        <f>SUM(CN7:CN13)/CI14</f>
        <v>3</v>
      </c>
      <c r="CO14" s="528">
        <f t="shared" si="20"/>
        <v>3</v>
      </c>
      <c r="CP14" s="529" t="s">
        <v>188</v>
      </c>
      <c r="CQ14" s="1553">
        <f>CE14/CI14</f>
        <v>743250</v>
      </c>
      <c r="CR14" s="1554"/>
      <c r="CS14" s="1554"/>
      <c r="CT14" s="1554"/>
      <c r="CU14" s="1555"/>
      <c r="CV14" s="522" t="s">
        <v>197</v>
      </c>
      <c r="CW14" s="522">
        <v>3</v>
      </c>
      <c r="CX14" s="525">
        <f>SUM(CX7:CX13)/CW14</f>
        <v>12.866666666666667</v>
      </c>
      <c r="CY14" s="526">
        <f>SUM(CY7:CY13)/CW14</f>
        <v>20.999999999999996</v>
      </c>
      <c r="CZ14" s="527">
        <f>SUM(CZ7:CZ13)/CW14</f>
        <v>3</v>
      </c>
      <c r="DA14" s="527">
        <f>SUM(DA7:DA13)/CW14</f>
        <v>3</v>
      </c>
      <c r="DB14" s="527">
        <f>SUM(DB7:DB13)/CW14</f>
        <v>3</v>
      </c>
      <c r="DC14" s="528">
        <f t="shared" si="21"/>
        <v>3</v>
      </c>
      <c r="DD14" s="529" t="s">
        <v>188</v>
      </c>
      <c r="DE14" s="1436">
        <v>387183.33333333331</v>
      </c>
      <c r="DF14" s="1437"/>
      <c r="DG14" s="1437"/>
      <c r="DH14" s="1437"/>
      <c r="DI14" s="1438"/>
      <c r="DJ14" s="522" t="s">
        <v>197</v>
      </c>
    </row>
    <row r="15" spans="1:114"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3"/>
      <c r="CJ15" s="1420" t="str">
        <f>BV15</f>
        <v>2nd week</v>
      </c>
      <c r="CK15" s="1420"/>
      <c r="CL15" s="1420"/>
      <c r="CM15" s="1420"/>
      <c r="CN15" s="1420"/>
      <c r="CO15" s="1420"/>
      <c r="CX15" s="1557">
        <f>CK15</f>
        <v>0</v>
      </c>
      <c r="CY15" s="1557"/>
      <c r="CZ15" s="1557"/>
      <c r="DA15" s="1557"/>
      <c r="DB15" s="1557"/>
      <c r="DC15" s="1557"/>
    </row>
    <row r="16" spans="1:114"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241" t="s">
        <v>129</v>
      </c>
      <c r="CH16" s="176" t="s">
        <v>128</v>
      </c>
      <c r="CJ16" s="331" t="s">
        <v>172</v>
      </c>
      <c r="CK16" s="332" t="s">
        <v>173</v>
      </c>
      <c r="CL16" s="65" t="s">
        <v>174</v>
      </c>
      <c r="CM16" s="65" t="s">
        <v>175</v>
      </c>
      <c r="CN16" s="65" t="s">
        <v>176</v>
      </c>
      <c r="CO16" s="333" t="s">
        <v>184</v>
      </c>
      <c r="CQ16" s="1" t="s">
        <v>179</v>
      </c>
      <c r="CS16" s="46" t="s">
        <v>182</v>
      </c>
      <c r="CX16" s="489" t="s">
        <v>172</v>
      </c>
      <c r="CY16" s="490" t="s">
        <v>173</v>
      </c>
      <c r="CZ16" s="491" t="s">
        <v>174</v>
      </c>
      <c r="DA16" s="491" t="s">
        <v>175</v>
      </c>
      <c r="DB16" s="491" t="s">
        <v>176</v>
      </c>
      <c r="DC16" s="492" t="s">
        <v>184</v>
      </c>
      <c r="DE16" s="486" t="s">
        <v>179</v>
      </c>
      <c r="DG16" s="46" t="s">
        <v>182</v>
      </c>
    </row>
    <row r="17" spans="1:114" ht="23.5" customHeight="1">
      <c r="A17" s="75" t="s">
        <v>5</v>
      </c>
      <c r="B17" s="68">
        <v>2</v>
      </c>
      <c r="C17" s="57">
        <f t="shared" ref="C17:C23" si="43">D17+F17+H17+J17</f>
        <v>118</v>
      </c>
      <c r="D17" s="54">
        <v>60</v>
      </c>
      <c r="E17" s="7">
        <f t="shared" ref="E17:E23" si="44">D17*T17</f>
        <v>198000</v>
      </c>
      <c r="F17" s="54">
        <v>6</v>
      </c>
      <c r="G17" s="7">
        <f t="shared" ref="G17:G23" si="45">F17*U17</f>
        <v>22800</v>
      </c>
      <c r="H17" s="54">
        <v>2</v>
      </c>
      <c r="I17" s="6">
        <f t="shared" ref="I17:I23" si="46">H17*V17</f>
        <v>9600</v>
      </c>
      <c r="J17" s="54">
        <v>50</v>
      </c>
      <c r="K17" s="6">
        <f t="shared" ref="K17:K23" si="47">J17*W17</f>
        <v>100000</v>
      </c>
      <c r="L17" s="6">
        <f>E17+G17+I17+K17</f>
        <v>330400</v>
      </c>
      <c r="M17" s="6">
        <f>L17/C17</f>
        <v>2800</v>
      </c>
      <c r="N17" s="70" t="s">
        <v>44</v>
      </c>
      <c r="O17" s="54"/>
      <c r="P17" s="54"/>
      <c r="Q17" s="76" t="e">
        <f>L17/P17</f>
        <v>#DIV/0!</v>
      </c>
      <c r="R17" s="2"/>
      <c r="T17" s="107">
        <v>3300</v>
      </c>
      <c r="U17" s="107">
        <v>3800</v>
      </c>
      <c r="V17" s="107">
        <v>4800</v>
      </c>
      <c r="W17" s="107">
        <v>2000</v>
      </c>
      <c r="X17" s="107"/>
      <c r="Y17" s="75" t="s">
        <v>5</v>
      </c>
      <c r="Z17" s="48">
        <f t="shared" ref="Z17:Z23" si="48">B17</f>
        <v>2</v>
      </c>
      <c r="AA17" s="57">
        <f t="shared" ref="AA17:AA23" si="49">AB17+AD17+AF17+AH17</f>
        <v>118</v>
      </c>
      <c r="AB17" s="7">
        <f t="shared" ref="AB17:AB23" si="50">D17</f>
        <v>60</v>
      </c>
      <c r="AC17" s="7">
        <f t="shared" ref="AC17:AC23" si="51">AB17*AR17</f>
        <v>102000</v>
      </c>
      <c r="AD17" s="7">
        <f>F17</f>
        <v>6</v>
      </c>
      <c r="AE17" s="7">
        <f t="shared" ref="AE17:AE23" si="52">AD17*AS17</f>
        <v>13200</v>
      </c>
      <c r="AF17" s="7">
        <f>H17</f>
        <v>2</v>
      </c>
      <c r="AG17" s="7">
        <f t="shared" ref="AG17:AG23" si="53">AF17*AT17</f>
        <v>4400</v>
      </c>
      <c r="AH17" s="7">
        <f>J17</f>
        <v>50</v>
      </c>
      <c r="AI17" s="7">
        <f t="shared" ref="AI17:AI23" si="54">AH17*AU17</f>
        <v>70000</v>
      </c>
      <c r="AJ17" s="7">
        <f>AC17+AE17+AG17+AI17</f>
        <v>189600</v>
      </c>
      <c r="AK17" s="6">
        <f>AJ17/AA17</f>
        <v>1606.7796610169491</v>
      </c>
      <c r="AL17" s="70" t="str">
        <f>N17</f>
        <v>S</v>
      </c>
      <c r="AM17" s="7">
        <f>O17</f>
        <v>0</v>
      </c>
      <c r="AN17" s="6">
        <f>P17</f>
        <v>0</v>
      </c>
      <c r="AO17" s="76" t="e">
        <f>(AJ17+BH17)/AN17</f>
        <v>#DIV/0!</v>
      </c>
      <c r="AP17" s="2"/>
      <c r="AR17" s="107">
        <v>1700</v>
      </c>
      <c r="AS17" s="107">
        <v>2200</v>
      </c>
      <c r="AT17" s="107">
        <v>2200</v>
      </c>
      <c r="AU17" s="107">
        <v>1400</v>
      </c>
      <c r="AV17" s="107"/>
      <c r="AW17" s="75" t="s">
        <v>5</v>
      </c>
      <c r="AX17" s="48">
        <f>B17</f>
        <v>2</v>
      </c>
      <c r="AY17" s="57">
        <f>C17</f>
        <v>118</v>
      </c>
      <c r="AZ17" s="54"/>
      <c r="BA17" s="7">
        <f t="shared" ref="BA17:BA23" si="55">AZ17*BR17</f>
        <v>0</v>
      </c>
      <c r="BB17" s="54"/>
      <c r="BC17" s="7">
        <f t="shared" ref="BC17:BC23" si="56">BB17*BS17</f>
        <v>0</v>
      </c>
      <c r="BD17" s="54"/>
      <c r="BE17" s="6">
        <f t="shared" ref="BE17:BE23" si="57">BD17*BT17</f>
        <v>0</v>
      </c>
      <c r="BF17" s="54"/>
      <c r="BG17" s="6">
        <f t="shared" ref="BG17:BG23" si="58">BF17*BU17</f>
        <v>0</v>
      </c>
      <c r="BH17" s="6">
        <f>L17</f>
        <v>330400</v>
      </c>
      <c r="BI17" s="6">
        <f>M17</f>
        <v>2800</v>
      </c>
      <c r="BJ17" s="6">
        <f>AJ17</f>
        <v>189600</v>
      </c>
      <c r="BK17" s="7">
        <f>AK17</f>
        <v>1606.7796610169491</v>
      </c>
      <c r="BL17" s="101">
        <f>BH17+BJ17</f>
        <v>520000</v>
      </c>
      <c r="BM17" s="90">
        <f>BI17+BK17</f>
        <v>4406.7796610169489</v>
      </c>
      <c r="BN17" s="90"/>
      <c r="BO17" s="76" t="e">
        <f>Q17+AO17</f>
        <v>#DIV/0!</v>
      </c>
      <c r="BP17" s="2"/>
      <c r="BR17" s="55"/>
      <c r="BS17" s="55"/>
      <c r="BT17" s="55"/>
      <c r="BU17" s="55"/>
      <c r="BV17" s="177" t="s">
        <v>5</v>
      </c>
      <c r="BW17" s="190">
        <f>AX17</f>
        <v>2</v>
      </c>
      <c r="BX17" s="119">
        <v>176</v>
      </c>
      <c r="BY17" s="178">
        <v>399250</v>
      </c>
      <c r="BZ17" s="178">
        <f t="shared" ref="BZ17:BZ24" si="59">BY17/BX17</f>
        <v>2268.465909090909</v>
      </c>
      <c r="CA17" s="178">
        <v>226050</v>
      </c>
      <c r="CB17" s="179">
        <f t="shared" ref="CB17:CB24" si="60">CA17/BX17</f>
        <v>1284.375</v>
      </c>
      <c r="CC17" s="179">
        <v>13750</v>
      </c>
      <c r="CD17" s="179"/>
      <c r="CE17" s="180">
        <f t="shared" ref="CE17:CE22" si="61">BY17+CA17+CC17</f>
        <v>639050</v>
      </c>
      <c r="CF17" s="181">
        <f t="shared" ref="CF17:CF24" si="62">CE17/BX17</f>
        <v>3630.965909090909</v>
      </c>
      <c r="CG17" s="242"/>
      <c r="CH17" s="182" t="e">
        <f>CE17/CG17</f>
        <v>#DIV/0!</v>
      </c>
      <c r="CJ17" s="326">
        <v>10.5</v>
      </c>
      <c r="CK17" s="326">
        <v>20.399999999999999</v>
      </c>
      <c r="CL17" s="334">
        <v>3</v>
      </c>
      <c r="CM17" s="334">
        <v>3</v>
      </c>
      <c r="CN17" s="334">
        <v>3</v>
      </c>
      <c r="CO17" s="356">
        <f>SUM(CL17:CN17)/3</f>
        <v>3</v>
      </c>
      <c r="CQ17" s="355" t="s">
        <v>180</v>
      </c>
      <c r="CR17" s="3"/>
      <c r="CS17" s="354">
        <v>5</v>
      </c>
      <c r="CX17" s="502">
        <v>8.1999999999999993</v>
      </c>
      <c r="CY17" s="502">
        <v>17.399999999999999</v>
      </c>
      <c r="CZ17" s="494">
        <v>1</v>
      </c>
      <c r="DA17" s="494">
        <v>1</v>
      </c>
      <c r="DB17" s="494">
        <v>4</v>
      </c>
      <c r="DC17" s="494">
        <f>SUM(CZ17:DB17)/3</f>
        <v>2</v>
      </c>
      <c r="DE17" s="495" t="s">
        <v>180</v>
      </c>
      <c r="DF17" s="488"/>
      <c r="DG17" s="354">
        <v>5</v>
      </c>
    </row>
    <row r="18" spans="1:114" ht="23.5" customHeight="1">
      <c r="A18" s="77" t="s">
        <v>6</v>
      </c>
      <c r="B18" s="68">
        <v>3</v>
      </c>
      <c r="C18" s="57">
        <f t="shared" si="43"/>
        <v>106</v>
      </c>
      <c r="D18" s="54">
        <v>50</v>
      </c>
      <c r="E18" s="7">
        <f t="shared" si="44"/>
        <v>165000</v>
      </c>
      <c r="F18" s="54">
        <v>6</v>
      </c>
      <c r="G18" s="7">
        <f t="shared" si="45"/>
        <v>22800</v>
      </c>
      <c r="H18" s="54">
        <v>0</v>
      </c>
      <c r="I18" s="6">
        <f t="shared" si="46"/>
        <v>0</v>
      </c>
      <c r="J18" s="54">
        <v>50</v>
      </c>
      <c r="K18" s="6">
        <f t="shared" si="47"/>
        <v>100000</v>
      </c>
      <c r="L18" s="6">
        <f t="shared" ref="L18:L23" si="63">E18+G18+I18+K18</f>
        <v>287800</v>
      </c>
      <c r="M18" s="6">
        <f t="shared" ref="M18:M23" si="64">L18/C18</f>
        <v>2715.0943396226417</v>
      </c>
      <c r="N18" s="70" t="s">
        <v>85</v>
      </c>
      <c r="O18" s="54"/>
      <c r="P18" s="54"/>
      <c r="Q18" s="76" t="e">
        <f t="shared" ref="Q18:Q24" si="65">L18/P18</f>
        <v>#DIV/0!</v>
      </c>
      <c r="R18" s="2"/>
      <c r="T18" s="107">
        <v>3300</v>
      </c>
      <c r="U18" s="107">
        <v>3800</v>
      </c>
      <c r="V18" s="107">
        <v>4800</v>
      </c>
      <c r="W18" s="107">
        <v>2000</v>
      </c>
      <c r="X18" s="107"/>
      <c r="Y18" s="77" t="s">
        <v>6</v>
      </c>
      <c r="Z18" s="48">
        <f t="shared" si="48"/>
        <v>3</v>
      </c>
      <c r="AA18" s="57">
        <f t="shared" si="49"/>
        <v>106</v>
      </c>
      <c r="AB18" s="7">
        <f t="shared" si="50"/>
        <v>50</v>
      </c>
      <c r="AC18" s="7">
        <f t="shared" si="51"/>
        <v>85000</v>
      </c>
      <c r="AD18" s="7">
        <f t="shared" ref="AD18:AD23" si="66">F18</f>
        <v>6</v>
      </c>
      <c r="AE18" s="7">
        <f t="shared" si="52"/>
        <v>13200</v>
      </c>
      <c r="AF18" s="7">
        <f t="shared" ref="AF18:AF23" si="67">H18</f>
        <v>0</v>
      </c>
      <c r="AG18" s="7">
        <f t="shared" si="53"/>
        <v>0</v>
      </c>
      <c r="AH18" s="7">
        <f t="shared" ref="AH18:AH23" si="68">J18</f>
        <v>50</v>
      </c>
      <c r="AI18" s="7">
        <f t="shared" si="54"/>
        <v>70000</v>
      </c>
      <c r="AJ18" s="7">
        <f t="shared" ref="AJ18:AJ23" si="69">AC18+AE18+AG18+AI18</f>
        <v>168200</v>
      </c>
      <c r="AK18" s="6">
        <f t="shared" ref="AK18:AK23" si="70">AJ18/AA18</f>
        <v>1586.7924528301887</v>
      </c>
      <c r="AL18" s="70" t="str">
        <f t="shared" ref="AL18:AN23" si="71">N18</f>
        <v>OFF2</v>
      </c>
      <c r="AM18" s="7">
        <f t="shared" si="71"/>
        <v>0</v>
      </c>
      <c r="AN18" s="6">
        <f t="shared" si="71"/>
        <v>0</v>
      </c>
      <c r="AO18" s="76" t="e">
        <f t="shared" ref="AO18:AO23" si="72">(AJ18+BH18)/AN18</f>
        <v>#DIV/0!</v>
      </c>
      <c r="AP18" s="2"/>
      <c r="AR18" s="107">
        <v>1700</v>
      </c>
      <c r="AS18" s="107">
        <v>2200</v>
      </c>
      <c r="AT18" s="107">
        <v>2200</v>
      </c>
      <c r="AU18" s="107">
        <v>1400</v>
      </c>
      <c r="AV18" s="107"/>
      <c r="AW18" s="77" t="s">
        <v>6</v>
      </c>
      <c r="AX18" s="48">
        <f t="shared" ref="AX18:AX23" si="73">B18</f>
        <v>3</v>
      </c>
      <c r="AY18" s="57">
        <f t="shared" ref="AY18:AY24" si="74">C18</f>
        <v>106</v>
      </c>
      <c r="AZ18" s="54">
        <v>22</v>
      </c>
      <c r="BA18" s="7">
        <f t="shared" si="55"/>
        <v>0</v>
      </c>
      <c r="BB18" s="54">
        <v>10</v>
      </c>
      <c r="BC18" s="7">
        <f t="shared" si="56"/>
        <v>0</v>
      </c>
      <c r="BD18" s="54">
        <v>6</v>
      </c>
      <c r="BE18" s="6">
        <f t="shared" si="57"/>
        <v>0</v>
      </c>
      <c r="BF18" s="54"/>
      <c r="BG18" s="6">
        <f t="shared" si="58"/>
        <v>0</v>
      </c>
      <c r="BH18" s="6">
        <f t="shared" ref="BH18:BI24" si="75">L18</f>
        <v>287800</v>
      </c>
      <c r="BI18" s="6">
        <f t="shared" si="75"/>
        <v>2715.0943396226417</v>
      </c>
      <c r="BJ18" s="6">
        <f t="shared" ref="BJ18:BK24" si="76">AJ18</f>
        <v>168200</v>
      </c>
      <c r="BK18" s="7">
        <f t="shared" si="76"/>
        <v>1586.7924528301887</v>
      </c>
      <c r="BL18" s="101">
        <f t="shared" ref="BL18:BM23" si="77">BH18+BJ18</f>
        <v>456000</v>
      </c>
      <c r="BM18" s="90">
        <f t="shared" si="77"/>
        <v>4301.8867924528304</v>
      </c>
      <c r="BN18" s="90"/>
      <c r="BO18" s="76" t="e">
        <f t="shared" ref="BO18:BO24" si="78">Q18+AO18</f>
        <v>#DIV/0!</v>
      </c>
      <c r="BP18" s="2"/>
      <c r="BR18" s="55"/>
      <c r="BS18" s="55"/>
      <c r="BT18" s="55"/>
      <c r="BU18" s="55"/>
      <c r="BV18" s="173" t="s">
        <v>6</v>
      </c>
      <c r="BW18" s="190">
        <f t="shared" ref="BW18:BW23" si="79">AX18</f>
        <v>3</v>
      </c>
      <c r="BX18" s="119">
        <v>46</v>
      </c>
      <c r="BY18" s="178">
        <v>112350</v>
      </c>
      <c r="BZ18" s="178">
        <f t="shared" si="59"/>
        <v>2442.391304347826</v>
      </c>
      <c r="CA18" s="178">
        <v>64800</v>
      </c>
      <c r="CB18" s="179">
        <f t="shared" si="60"/>
        <v>1408.695652173913</v>
      </c>
      <c r="CC18" s="179">
        <v>13200</v>
      </c>
      <c r="CD18" s="179"/>
      <c r="CE18" s="180">
        <f t="shared" si="61"/>
        <v>190350</v>
      </c>
      <c r="CF18" s="181">
        <f t="shared" si="62"/>
        <v>4138.04347826087</v>
      </c>
      <c r="CG18" s="242"/>
      <c r="CH18" s="182" t="e">
        <f>CE18/#REF!</f>
        <v>#REF!</v>
      </c>
      <c r="CJ18" s="326">
        <v>12.2</v>
      </c>
      <c r="CK18" s="326">
        <v>19.899999999999999</v>
      </c>
      <c r="CL18" s="334">
        <v>2</v>
      </c>
      <c r="CM18" s="334">
        <v>2</v>
      </c>
      <c r="CN18" s="334">
        <v>2</v>
      </c>
      <c r="CO18" s="356">
        <f t="shared" ref="CO18:CO23" si="80">SUM(CL18:CN18)/3</f>
        <v>2</v>
      </c>
      <c r="CQ18" s="42" t="s">
        <v>181</v>
      </c>
      <c r="CS18" s="1">
        <v>4</v>
      </c>
      <c r="CX18" s="502">
        <v>8.9</v>
      </c>
      <c r="CY18" s="502">
        <v>17.7</v>
      </c>
      <c r="CZ18" s="494">
        <v>2</v>
      </c>
      <c r="DA18" s="494">
        <v>1</v>
      </c>
      <c r="DB18" s="494">
        <v>4</v>
      </c>
      <c r="DC18" s="494">
        <f t="shared" ref="DC18:DC23" si="81">SUM(CZ18:DB18)/3</f>
        <v>2.3333333333333335</v>
      </c>
      <c r="DE18" s="486" t="s">
        <v>181</v>
      </c>
      <c r="DG18" s="1">
        <v>4</v>
      </c>
    </row>
    <row r="19" spans="1:114" ht="23.5" customHeight="1">
      <c r="A19" s="77" t="s">
        <v>7</v>
      </c>
      <c r="B19" s="68">
        <v>4</v>
      </c>
      <c r="C19" s="57">
        <f t="shared" si="43"/>
        <v>106</v>
      </c>
      <c r="D19" s="54">
        <v>50</v>
      </c>
      <c r="E19" s="7">
        <f t="shared" si="44"/>
        <v>165000</v>
      </c>
      <c r="F19" s="54">
        <v>6</v>
      </c>
      <c r="G19" s="7">
        <f t="shared" si="45"/>
        <v>22800</v>
      </c>
      <c r="H19" s="54">
        <v>0</v>
      </c>
      <c r="I19" s="6">
        <f t="shared" si="46"/>
        <v>0</v>
      </c>
      <c r="J19" s="54">
        <v>50</v>
      </c>
      <c r="K19" s="6">
        <f t="shared" si="47"/>
        <v>100000</v>
      </c>
      <c r="L19" s="6">
        <f t="shared" si="63"/>
        <v>287800</v>
      </c>
      <c r="M19" s="6">
        <f t="shared" si="64"/>
        <v>2715.0943396226417</v>
      </c>
      <c r="N19" s="70" t="s">
        <v>85</v>
      </c>
      <c r="O19" s="54"/>
      <c r="P19" s="54"/>
      <c r="Q19" s="76" t="e">
        <f t="shared" si="65"/>
        <v>#DIV/0!</v>
      </c>
      <c r="R19" s="2"/>
      <c r="T19" s="107">
        <v>3300</v>
      </c>
      <c r="U19" s="107">
        <v>3800</v>
      </c>
      <c r="V19" s="107">
        <v>4800</v>
      </c>
      <c r="W19" s="107">
        <v>2000</v>
      </c>
      <c r="X19" s="107"/>
      <c r="Y19" s="77" t="s">
        <v>7</v>
      </c>
      <c r="Z19" s="48">
        <f t="shared" si="48"/>
        <v>4</v>
      </c>
      <c r="AA19" s="57">
        <f t="shared" si="49"/>
        <v>106</v>
      </c>
      <c r="AB19" s="7">
        <f t="shared" si="50"/>
        <v>50</v>
      </c>
      <c r="AC19" s="7">
        <f t="shared" si="51"/>
        <v>85000</v>
      </c>
      <c r="AD19" s="7">
        <f t="shared" si="66"/>
        <v>6</v>
      </c>
      <c r="AE19" s="7">
        <f t="shared" si="52"/>
        <v>13200</v>
      </c>
      <c r="AF19" s="7">
        <f t="shared" si="67"/>
        <v>0</v>
      </c>
      <c r="AG19" s="7">
        <f t="shared" si="53"/>
        <v>0</v>
      </c>
      <c r="AH19" s="7">
        <f t="shared" si="68"/>
        <v>50</v>
      </c>
      <c r="AI19" s="7">
        <f t="shared" si="54"/>
        <v>70000</v>
      </c>
      <c r="AJ19" s="7">
        <f t="shared" si="69"/>
        <v>168200</v>
      </c>
      <c r="AK19" s="6">
        <f t="shared" si="70"/>
        <v>1586.7924528301887</v>
      </c>
      <c r="AL19" s="70" t="str">
        <f t="shared" si="71"/>
        <v>OFF2</v>
      </c>
      <c r="AM19" s="7">
        <f t="shared" si="71"/>
        <v>0</v>
      </c>
      <c r="AN19" s="6">
        <f t="shared" si="71"/>
        <v>0</v>
      </c>
      <c r="AO19" s="76" t="e">
        <f t="shared" si="72"/>
        <v>#DIV/0!</v>
      </c>
      <c r="AP19" s="2"/>
      <c r="AR19" s="107">
        <v>1700</v>
      </c>
      <c r="AS19" s="107">
        <v>2200</v>
      </c>
      <c r="AT19" s="107">
        <v>2200</v>
      </c>
      <c r="AU19" s="107">
        <v>1400</v>
      </c>
      <c r="AV19" s="107"/>
      <c r="AW19" s="77" t="s">
        <v>7</v>
      </c>
      <c r="AX19" s="48">
        <f t="shared" si="73"/>
        <v>4</v>
      </c>
      <c r="AY19" s="57">
        <f t="shared" si="74"/>
        <v>106</v>
      </c>
      <c r="AZ19" s="54">
        <v>22</v>
      </c>
      <c r="BA19" s="7">
        <f t="shared" si="55"/>
        <v>0</v>
      </c>
      <c r="BB19" s="54">
        <v>10</v>
      </c>
      <c r="BC19" s="7">
        <f t="shared" si="56"/>
        <v>0</v>
      </c>
      <c r="BD19" s="54">
        <v>6</v>
      </c>
      <c r="BE19" s="6">
        <f t="shared" si="57"/>
        <v>0</v>
      </c>
      <c r="BF19" s="54"/>
      <c r="BG19" s="6">
        <f t="shared" si="58"/>
        <v>0</v>
      </c>
      <c r="BH19" s="6">
        <f t="shared" si="75"/>
        <v>287800</v>
      </c>
      <c r="BI19" s="6">
        <f t="shared" si="75"/>
        <v>2715.0943396226417</v>
      </c>
      <c r="BJ19" s="6">
        <f t="shared" si="76"/>
        <v>168200</v>
      </c>
      <c r="BK19" s="7">
        <f t="shared" si="76"/>
        <v>1586.7924528301887</v>
      </c>
      <c r="BL19" s="101">
        <f t="shared" si="77"/>
        <v>456000</v>
      </c>
      <c r="BM19" s="90">
        <f t="shared" si="77"/>
        <v>4301.8867924528304</v>
      </c>
      <c r="BN19" s="90"/>
      <c r="BO19" s="76" t="e">
        <f t="shared" si="78"/>
        <v>#DIV/0!</v>
      </c>
      <c r="BP19" s="2"/>
      <c r="BR19" s="55"/>
      <c r="BS19" s="55"/>
      <c r="BT19" s="55"/>
      <c r="BU19" s="55"/>
      <c r="BV19" s="173" t="s">
        <v>7</v>
      </c>
      <c r="BW19" s="190">
        <f t="shared" si="79"/>
        <v>4</v>
      </c>
      <c r="BX19" s="119">
        <v>31</v>
      </c>
      <c r="BY19" s="178">
        <v>53050</v>
      </c>
      <c r="BZ19" s="178">
        <f t="shared" si="59"/>
        <v>1711.2903225806451</v>
      </c>
      <c r="CA19" s="178">
        <v>37250</v>
      </c>
      <c r="CB19" s="179">
        <f t="shared" si="60"/>
        <v>1201.6129032258063</v>
      </c>
      <c r="CC19" s="179">
        <v>28050</v>
      </c>
      <c r="CD19" s="179"/>
      <c r="CE19" s="180">
        <f t="shared" si="61"/>
        <v>118350</v>
      </c>
      <c r="CF19" s="181">
        <f t="shared" si="62"/>
        <v>3817.7419354838707</v>
      </c>
      <c r="CH19" s="182" t="e">
        <f>CE19/CG18</f>
        <v>#DIV/0!</v>
      </c>
      <c r="CJ19" s="326">
        <v>11.9</v>
      </c>
      <c r="CK19" s="326">
        <v>22.3</v>
      </c>
      <c r="CL19" s="334">
        <v>3</v>
      </c>
      <c r="CM19" s="556">
        <v>1</v>
      </c>
      <c r="CN19" s="556">
        <v>1</v>
      </c>
      <c r="CO19" s="356">
        <f t="shared" si="80"/>
        <v>1.6666666666666667</v>
      </c>
      <c r="CQ19" s="42" t="s">
        <v>440</v>
      </c>
      <c r="CS19" s="1">
        <v>3</v>
      </c>
      <c r="CX19" s="502">
        <v>10.9</v>
      </c>
      <c r="CY19" s="502">
        <v>22.5</v>
      </c>
      <c r="CZ19" s="494">
        <v>1</v>
      </c>
      <c r="DA19" s="494">
        <v>1</v>
      </c>
      <c r="DB19" s="494">
        <v>4</v>
      </c>
      <c r="DC19" s="494">
        <f t="shared" si="81"/>
        <v>2</v>
      </c>
      <c r="DE19" s="486" t="s">
        <v>185</v>
      </c>
      <c r="DG19" s="1">
        <v>3</v>
      </c>
    </row>
    <row r="20" spans="1:114" ht="23.5" customHeight="1">
      <c r="A20" s="77" t="s">
        <v>8</v>
      </c>
      <c r="B20" s="68">
        <v>5</v>
      </c>
      <c r="C20" s="57">
        <f t="shared" si="43"/>
        <v>106</v>
      </c>
      <c r="D20" s="54">
        <v>50</v>
      </c>
      <c r="E20" s="7">
        <f t="shared" si="44"/>
        <v>165000</v>
      </c>
      <c r="F20" s="54">
        <v>6</v>
      </c>
      <c r="G20" s="7">
        <f t="shared" si="45"/>
        <v>22800</v>
      </c>
      <c r="H20" s="54">
        <v>0</v>
      </c>
      <c r="I20" s="6">
        <f t="shared" si="46"/>
        <v>0</v>
      </c>
      <c r="J20" s="54">
        <v>50</v>
      </c>
      <c r="K20" s="6">
        <f t="shared" si="47"/>
        <v>100000</v>
      </c>
      <c r="L20" s="6">
        <f t="shared" si="63"/>
        <v>287800</v>
      </c>
      <c r="M20" s="6">
        <f t="shared" si="64"/>
        <v>2715.0943396226417</v>
      </c>
      <c r="N20" s="70" t="s">
        <v>84</v>
      </c>
      <c r="O20" s="54"/>
      <c r="P20" s="54"/>
      <c r="Q20" s="76" t="e">
        <f t="shared" si="65"/>
        <v>#DIV/0!</v>
      </c>
      <c r="R20" s="2"/>
      <c r="T20" s="107">
        <v>3300</v>
      </c>
      <c r="U20" s="107">
        <v>3800</v>
      </c>
      <c r="V20" s="107">
        <v>4800</v>
      </c>
      <c r="W20" s="107">
        <v>2000</v>
      </c>
      <c r="X20" s="107"/>
      <c r="Y20" s="77" t="s">
        <v>8</v>
      </c>
      <c r="Z20" s="48">
        <f t="shared" si="48"/>
        <v>5</v>
      </c>
      <c r="AA20" s="57">
        <f t="shared" si="49"/>
        <v>106</v>
      </c>
      <c r="AB20" s="7">
        <f t="shared" si="50"/>
        <v>50</v>
      </c>
      <c r="AC20" s="7">
        <f t="shared" si="51"/>
        <v>85000</v>
      </c>
      <c r="AD20" s="7">
        <f t="shared" si="66"/>
        <v>6</v>
      </c>
      <c r="AE20" s="7">
        <f t="shared" si="52"/>
        <v>13200</v>
      </c>
      <c r="AF20" s="7">
        <f t="shared" si="67"/>
        <v>0</v>
      </c>
      <c r="AG20" s="7">
        <f t="shared" si="53"/>
        <v>0</v>
      </c>
      <c r="AH20" s="7">
        <f t="shared" si="68"/>
        <v>50</v>
      </c>
      <c r="AI20" s="7">
        <f t="shared" si="54"/>
        <v>70000</v>
      </c>
      <c r="AJ20" s="7">
        <f t="shared" si="69"/>
        <v>168200</v>
      </c>
      <c r="AK20" s="6">
        <f t="shared" si="70"/>
        <v>1586.7924528301887</v>
      </c>
      <c r="AL20" s="70" t="str">
        <f t="shared" si="71"/>
        <v>OFF2</v>
      </c>
      <c r="AM20" s="7">
        <f t="shared" si="71"/>
        <v>0</v>
      </c>
      <c r="AN20" s="6">
        <f t="shared" si="71"/>
        <v>0</v>
      </c>
      <c r="AO20" s="76" t="e">
        <f t="shared" si="72"/>
        <v>#DIV/0!</v>
      </c>
      <c r="AP20" s="2"/>
      <c r="AR20" s="107">
        <v>1700</v>
      </c>
      <c r="AS20" s="107">
        <v>2200</v>
      </c>
      <c r="AT20" s="107">
        <v>2200</v>
      </c>
      <c r="AU20" s="107">
        <v>1400</v>
      </c>
      <c r="AV20" s="107"/>
      <c r="AW20" s="77" t="s">
        <v>8</v>
      </c>
      <c r="AX20" s="48">
        <f t="shared" si="73"/>
        <v>5</v>
      </c>
      <c r="AY20" s="57">
        <f t="shared" si="74"/>
        <v>106</v>
      </c>
      <c r="AZ20" s="54">
        <v>10</v>
      </c>
      <c r="BA20" s="7">
        <f t="shared" si="55"/>
        <v>0</v>
      </c>
      <c r="BB20" s="54">
        <v>24</v>
      </c>
      <c r="BC20" s="7">
        <f t="shared" si="56"/>
        <v>0</v>
      </c>
      <c r="BD20" s="54">
        <v>12</v>
      </c>
      <c r="BE20" s="6">
        <f t="shared" si="57"/>
        <v>0</v>
      </c>
      <c r="BF20" s="54"/>
      <c r="BG20" s="6">
        <f t="shared" si="58"/>
        <v>0</v>
      </c>
      <c r="BH20" s="6">
        <f t="shared" si="75"/>
        <v>287800</v>
      </c>
      <c r="BI20" s="6">
        <f t="shared" si="75"/>
        <v>2715.0943396226417</v>
      </c>
      <c r="BJ20" s="6">
        <f t="shared" si="76"/>
        <v>168200</v>
      </c>
      <c r="BK20" s="7">
        <f t="shared" si="76"/>
        <v>1586.7924528301887</v>
      </c>
      <c r="BL20" s="101">
        <f t="shared" si="77"/>
        <v>456000</v>
      </c>
      <c r="BM20" s="90">
        <f t="shared" si="77"/>
        <v>4301.8867924528304</v>
      </c>
      <c r="BN20" s="90"/>
      <c r="BO20" s="76" t="e">
        <f t="shared" si="78"/>
        <v>#DIV/0!</v>
      </c>
      <c r="BP20" s="2"/>
      <c r="BR20" s="55"/>
      <c r="BS20" s="55"/>
      <c r="BT20" s="55"/>
      <c r="BU20" s="55"/>
      <c r="BV20" s="173" t="s">
        <v>8</v>
      </c>
      <c r="BW20" s="190">
        <f t="shared" si="79"/>
        <v>5</v>
      </c>
      <c r="BX20" s="119">
        <v>51</v>
      </c>
      <c r="BY20" s="178">
        <v>139450</v>
      </c>
      <c r="BZ20" s="178">
        <f t="shared" si="59"/>
        <v>2734.3137254901962</v>
      </c>
      <c r="CA20" s="178">
        <v>69900</v>
      </c>
      <c r="CB20" s="179">
        <f t="shared" si="60"/>
        <v>1370.5882352941176</v>
      </c>
      <c r="CC20" s="179">
        <v>5500</v>
      </c>
      <c r="CD20" s="179"/>
      <c r="CE20" s="180">
        <f t="shared" si="61"/>
        <v>214850</v>
      </c>
      <c r="CF20" s="181">
        <f t="shared" si="62"/>
        <v>4212.7450980392159</v>
      </c>
      <c r="CG20" s="242"/>
      <c r="CH20" s="182" t="e">
        <f>CE20/CG20</f>
        <v>#DIV/0!</v>
      </c>
      <c r="CJ20" s="326">
        <v>11.8</v>
      </c>
      <c r="CK20" s="326">
        <v>13.5</v>
      </c>
      <c r="CL20" s="556">
        <v>1</v>
      </c>
      <c r="CM20" s="556">
        <v>1</v>
      </c>
      <c r="CN20" s="556">
        <v>1</v>
      </c>
      <c r="CO20" s="356">
        <f t="shared" si="80"/>
        <v>1</v>
      </c>
      <c r="CQ20" s="42" t="s">
        <v>177</v>
      </c>
      <c r="CS20" s="1">
        <v>2</v>
      </c>
      <c r="CX20" s="502">
        <v>15.5</v>
      </c>
      <c r="CY20" s="502">
        <v>20.6</v>
      </c>
      <c r="CZ20" s="494">
        <v>1</v>
      </c>
      <c r="DA20" s="494">
        <v>1</v>
      </c>
      <c r="DB20" s="494">
        <v>2</v>
      </c>
      <c r="DC20" s="494">
        <f t="shared" si="81"/>
        <v>1.3333333333333333</v>
      </c>
      <c r="DE20" s="486" t="s">
        <v>177</v>
      </c>
      <c r="DG20" s="1">
        <v>2</v>
      </c>
    </row>
    <row r="21" spans="1:114" ht="23.5" customHeight="1">
      <c r="A21" s="77" t="s">
        <v>9</v>
      </c>
      <c r="B21" s="68">
        <v>6</v>
      </c>
      <c r="C21" s="57">
        <f t="shared" si="43"/>
        <v>106</v>
      </c>
      <c r="D21" s="54">
        <v>50</v>
      </c>
      <c r="E21" s="7">
        <f t="shared" si="44"/>
        <v>165000</v>
      </c>
      <c r="F21" s="54">
        <v>6</v>
      </c>
      <c r="G21" s="7">
        <f t="shared" si="45"/>
        <v>22800</v>
      </c>
      <c r="H21" s="54">
        <v>0</v>
      </c>
      <c r="I21" s="6">
        <f t="shared" si="46"/>
        <v>0</v>
      </c>
      <c r="J21" s="54">
        <v>50</v>
      </c>
      <c r="K21" s="6">
        <f t="shared" si="47"/>
        <v>100000</v>
      </c>
      <c r="L21" s="6">
        <f t="shared" si="63"/>
        <v>287800</v>
      </c>
      <c r="M21" s="6">
        <f t="shared" si="64"/>
        <v>2715.0943396226417</v>
      </c>
      <c r="N21" s="70" t="s">
        <v>84</v>
      </c>
      <c r="O21" s="54"/>
      <c r="P21" s="54"/>
      <c r="Q21" s="76" t="e">
        <f t="shared" si="65"/>
        <v>#DIV/0!</v>
      </c>
      <c r="R21" s="2"/>
      <c r="T21" s="107">
        <v>3300</v>
      </c>
      <c r="U21" s="107">
        <v>3800</v>
      </c>
      <c r="V21" s="107">
        <v>4800</v>
      </c>
      <c r="W21" s="107">
        <v>2000</v>
      </c>
      <c r="X21" s="107"/>
      <c r="Y21" s="77" t="s">
        <v>9</v>
      </c>
      <c r="Z21" s="48">
        <f t="shared" si="48"/>
        <v>6</v>
      </c>
      <c r="AA21" s="57">
        <f t="shared" si="49"/>
        <v>106</v>
      </c>
      <c r="AB21" s="7">
        <f t="shared" si="50"/>
        <v>50</v>
      </c>
      <c r="AC21" s="7">
        <f t="shared" si="51"/>
        <v>85000</v>
      </c>
      <c r="AD21" s="7">
        <f t="shared" si="66"/>
        <v>6</v>
      </c>
      <c r="AE21" s="7">
        <f t="shared" si="52"/>
        <v>13200</v>
      </c>
      <c r="AF21" s="7">
        <f t="shared" si="67"/>
        <v>0</v>
      </c>
      <c r="AG21" s="7">
        <f t="shared" si="53"/>
        <v>0</v>
      </c>
      <c r="AH21" s="7">
        <f t="shared" si="68"/>
        <v>50</v>
      </c>
      <c r="AI21" s="7">
        <f t="shared" si="54"/>
        <v>70000</v>
      </c>
      <c r="AJ21" s="7">
        <f t="shared" si="69"/>
        <v>168200</v>
      </c>
      <c r="AK21" s="6">
        <f t="shared" si="70"/>
        <v>1586.7924528301887</v>
      </c>
      <c r="AL21" s="70" t="str">
        <f t="shared" si="71"/>
        <v>OFF2</v>
      </c>
      <c r="AM21" s="7">
        <f t="shared" si="71"/>
        <v>0</v>
      </c>
      <c r="AN21" s="6">
        <f t="shared" si="71"/>
        <v>0</v>
      </c>
      <c r="AO21" s="76" t="e">
        <f t="shared" si="72"/>
        <v>#DIV/0!</v>
      </c>
      <c r="AP21" s="2"/>
      <c r="AR21" s="107">
        <v>1700</v>
      </c>
      <c r="AS21" s="107">
        <v>2200</v>
      </c>
      <c r="AT21" s="107">
        <v>2200</v>
      </c>
      <c r="AU21" s="107">
        <v>1400</v>
      </c>
      <c r="AV21" s="107"/>
      <c r="AW21" s="77" t="s">
        <v>9</v>
      </c>
      <c r="AX21" s="48">
        <f t="shared" si="73"/>
        <v>6</v>
      </c>
      <c r="AY21" s="57">
        <f t="shared" si="74"/>
        <v>106</v>
      </c>
      <c r="AZ21" s="54">
        <v>10</v>
      </c>
      <c r="BA21" s="7">
        <f t="shared" si="55"/>
        <v>0</v>
      </c>
      <c r="BB21" s="54">
        <v>24</v>
      </c>
      <c r="BC21" s="7">
        <f t="shared" si="56"/>
        <v>0</v>
      </c>
      <c r="BD21" s="54">
        <v>12</v>
      </c>
      <c r="BE21" s="6">
        <f t="shared" si="57"/>
        <v>0</v>
      </c>
      <c r="BF21" s="54"/>
      <c r="BG21" s="6">
        <f t="shared" si="58"/>
        <v>0</v>
      </c>
      <c r="BH21" s="6">
        <f t="shared" si="75"/>
        <v>287800</v>
      </c>
      <c r="BI21" s="6">
        <f t="shared" si="75"/>
        <v>2715.0943396226417</v>
      </c>
      <c r="BJ21" s="6">
        <f t="shared" si="76"/>
        <v>168200</v>
      </c>
      <c r="BK21" s="7">
        <f t="shared" si="76"/>
        <v>1586.7924528301887</v>
      </c>
      <c r="BL21" s="101">
        <f t="shared" si="77"/>
        <v>456000</v>
      </c>
      <c r="BM21" s="90">
        <f t="shared" si="77"/>
        <v>4301.8867924528304</v>
      </c>
      <c r="BN21" s="90"/>
      <c r="BO21" s="76" t="e">
        <f t="shared" si="78"/>
        <v>#DIV/0!</v>
      </c>
      <c r="BP21" s="2"/>
      <c r="BR21" s="55"/>
      <c r="BS21" s="55"/>
      <c r="BT21" s="55"/>
      <c r="BU21" s="55"/>
      <c r="BV21" s="173" t="s">
        <v>9</v>
      </c>
      <c r="BW21" s="190">
        <f t="shared" si="79"/>
        <v>6</v>
      </c>
      <c r="BX21" s="119">
        <v>41</v>
      </c>
      <c r="BY21" s="178">
        <v>51350</v>
      </c>
      <c r="BZ21" s="178">
        <f t="shared" si="59"/>
        <v>1252.439024390244</v>
      </c>
      <c r="CA21" s="178">
        <v>85950</v>
      </c>
      <c r="CB21" s="179">
        <f t="shared" si="60"/>
        <v>2096.3414634146343</v>
      </c>
      <c r="CC21" s="179">
        <v>15400</v>
      </c>
      <c r="CD21" s="179"/>
      <c r="CE21" s="180">
        <f t="shared" si="61"/>
        <v>152700</v>
      </c>
      <c r="CF21" s="181">
        <f t="shared" si="62"/>
        <v>3724.3902439024391</v>
      </c>
      <c r="CG21" s="242"/>
      <c r="CH21" s="182" t="e">
        <f>CE21/CG21</f>
        <v>#DIV/0!</v>
      </c>
      <c r="CJ21" s="326">
        <v>10.7</v>
      </c>
      <c r="CK21" s="326">
        <v>15.1</v>
      </c>
      <c r="CL21" s="334">
        <v>2</v>
      </c>
      <c r="CM21" s="334">
        <v>2</v>
      </c>
      <c r="CN21" s="334">
        <v>2</v>
      </c>
      <c r="CO21" s="356">
        <f t="shared" si="80"/>
        <v>2</v>
      </c>
      <c r="CQ21" s="42" t="s">
        <v>178</v>
      </c>
      <c r="CS21" s="1">
        <v>1</v>
      </c>
      <c r="CX21" s="502">
        <v>14.3</v>
      </c>
      <c r="CY21" s="502">
        <v>26.2</v>
      </c>
      <c r="CZ21" s="494">
        <v>5</v>
      </c>
      <c r="DA21" s="494">
        <v>5</v>
      </c>
      <c r="DB21" s="494">
        <v>4</v>
      </c>
      <c r="DC21" s="494">
        <f t="shared" si="81"/>
        <v>4.666666666666667</v>
      </c>
      <c r="DE21" s="486" t="s">
        <v>178</v>
      </c>
      <c r="DG21" s="1">
        <v>1</v>
      </c>
    </row>
    <row r="22" spans="1:114" ht="23.5" customHeight="1">
      <c r="A22" s="77" t="s">
        <v>10</v>
      </c>
      <c r="B22" s="68">
        <v>7</v>
      </c>
      <c r="C22" s="57">
        <f t="shared" si="43"/>
        <v>106</v>
      </c>
      <c r="D22" s="54">
        <v>50</v>
      </c>
      <c r="E22" s="7">
        <f t="shared" si="44"/>
        <v>165000</v>
      </c>
      <c r="F22" s="54">
        <v>6</v>
      </c>
      <c r="G22" s="7">
        <f t="shared" si="45"/>
        <v>22800</v>
      </c>
      <c r="H22" s="54">
        <v>0</v>
      </c>
      <c r="I22" s="6">
        <f t="shared" si="46"/>
        <v>0</v>
      </c>
      <c r="J22" s="54">
        <v>50</v>
      </c>
      <c r="K22" s="6">
        <f t="shared" si="47"/>
        <v>100000</v>
      </c>
      <c r="L22" s="6">
        <f t="shared" si="63"/>
        <v>287800</v>
      </c>
      <c r="M22" s="6">
        <f t="shared" si="64"/>
        <v>2715.0943396226417</v>
      </c>
      <c r="N22" s="70" t="s">
        <v>83</v>
      </c>
      <c r="O22" s="54"/>
      <c r="P22" s="54"/>
      <c r="Q22" s="76" t="e">
        <f t="shared" si="65"/>
        <v>#DIV/0!</v>
      </c>
      <c r="R22" s="2"/>
      <c r="T22" s="107">
        <v>3300</v>
      </c>
      <c r="U22" s="107">
        <v>3800</v>
      </c>
      <c r="V22" s="107">
        <v>4800</v>
      </c>
      <c r="W22" s="107">
        <v>2000</v>
      </c>
      <c r="X22" s="107"/>
      <c r="Y22" s="77" t="s">
        <v>10</v>
      </c>
      <c r="Z22" s="48">
        <f t="shared" si="48"/>
        <v>7</v>
      </c>
      <c r="AA22" s="57">
        <f t="shared" si="49"/>
        <v>106</v>
      </c>
      <c r="AB22" s="7">
        <f t="shared" si="50"/>
        <v>50</v>
      </c>
      <c r="AC22" s="7">
        <f t="shared" si="51"/>
        <v>85000</v>
      </c>
      <c r="AD22" s="7">
        <f t="shared" si="66"/>
        <v>6</v>
      </c>
      <c r="AE22" s="7">
        <f t="shared" si="52"/>
        <v>13200</v>
      </c>
      <c r="AF22" s="7">
        <f t="shared" si="67"/>
        <v>0</v>
      </c>
      <c r="AG22" s="7">
        <f t="shared" si="53"/>
        <v>0</v>
      </c>
      <c r="AH22" s="7">
        <f t="shared" si="68"/>
        <v>50</v>
      </c>
      <c r="AI22" s="7">
        <f t="shared" si="54"/>
        <v>70000</v>
      </c>
      <c r="AJ22" s="7">
        <f t="shared" si="69"/>
        <v>168200</v>
      </c>
      <c r="AK22" s="6">
        <f t="shared" si="70"/>
        <v>1586.7924528301887</v>
      </c>
      <c r="AL22" s="70" t="str">
        <f t="shared" si="71"/>
        <v>OFF1</v>
      </c>
      <c r="AM22" s="7">
        <f t="shared" si="71"/>
        <v>0</v>
      </c>
      <c r="AN22" s="6">
        <f t="shared" si="71"/>
        <v>0</v>
      </c>
      <c r="AO22" s="76" t="e">
        <f t="shared" si="72"/>
        <v>#DIV/0!</v>
      </c>
      <c r="AP22" s="2"/>
      <c r="AR22" s="107">
        <v>1700</v>
      </c>
      <c r="AS22" s="107">
        <v>2200</v>
      </c>
      <c r="AT22" s="107">
        <v>2200</v>
      </c>
      <c r="AU22" s="107">
        <v>1400</v>
      </c>
      <c r="AV22" s="107"/>
      <c r="AW22" s="77" t="s">
        <v>10</v>
      </c>
      <c r="AX22" s="48">
        <f t="shared" si="73"/>
        <v>7</v>
      </c>
      <c r="AY22" s="57">
        <f t="shared" si="74"/>
        <v>106</v>
      </c>
      <c r="AZ22" s="54">
        <v>10</v>
      </c>
      <c r="BA22" s="7">
        <f t="shared" si="55"/>
        <v>0</v>
      </c>
      <c r="BB22" s="54">
        <v>24</v>
      </c>
      <c r="BC22" s="7">
        <f t="shared" si="56"/>
        <v>0</v>
      </c>
      <c r="BD22" s="54">
        <v>12</v>
      </c>
      <c r="BE22" s="6">
        <f t="shared" si="57"/>
        <v>0</v>
      </c>
      <c r="BF22" s="54"/>
      <c r="BG22" s="6">
        <f t="shared" si="58"/>
        <v>0</v>
      </c>
      <c r="BH22" s="6">
        <f t="shared" si="75"/>
        <v>287800</v>
      </c>
      <c r="BI22" s="6">
        <f t="shared" si="75"/>
        <v>2715.0943396226417</v>
      </c>
      <c r="BJ22" s="6">
        <f t="shared" si="76"/>
        <v>168200</v>
      </c>
      <c r="BK22" s="7">
        <f t="shared" si="76"/>
        <v>1586.7924528301887</v>
      </c>
      <c r="BL22" s="101">
        <f t="shared" si="77"/>
        <v>456000</v>
      </c>
      <c r="BM22" s="90">
        <f t="shared" si="77"/>
        <v>4301.8867924528304</v>
      </c>
      <c r="BN22" s="90"/>
      <c r="BO22" s="76" t="e">
        <f t="shared" si="78"/>
        <v>#DIV/0!</v>
      </c>
      <c r="BP22" s="2"/>
      <c r="BR22" s="55"/>
      <c r="BS22" s="55"/>
      <c r="BT22" s="55"/>
      <c r="BU22" s="55"/>
      <c r="BV22" s="173" t="s">
        <v>10</v>
      </c>
      <c r="BW22" s="190">
        <f t="shared" si="79"/>
        <v>7</v>
      </c>
      <c r="BX22" s="119">
        <v>121</v>
      </c>
      <c r="BY22" s="178">
        <v>277200</v>
      </c>
      <c r="BZ22" s="178">
        <f t="shared" si="59"/>
        <v>2290.909090909091</v>
      </c>
      <c r="CA22" s="178">
        <v>162050</v>
      </c>
      <c r="CB22" s="179">
        <f t="shared" si="60"/>
        <v>1339.2561983471073</v>
      </c>
      <c r="CC22" s="179">
        <v>33000</v>
      </c>
      <c r="CD22" s="179"/>
      <c r="CE22" s="180">
        <f t="shared" si="61"/>
        <v>472250</v>
      </c>
      <c r="CF22" s="181">
        <f t="shared" si="62"/>
        <v>3902.8925619834713</v>
      </c>
      <c r="CG22" s="242"/>
      <c r="CH22" s="182" t="e">
        <f>CE22/CG22</f>
        <v>#DIV/0!</v>
      </c>
      <c r="CJ22" s="326">
        <v>12</v>
      </c>
      <c r="CK22" s="326">
        <v>24.3</v>
      </c>
      <c r="CL22" s="334">
        <v>3</v>
      </c>
      <c r="CM22" s="334">
        <v>3</v>
      </c>
      <c r="CN22" s="334">
        <v>3</v>
      </c>
      <c r="CO22" s="356">
        <f t="shared" si="80"/>
        <v>3</v>
      </c>
      <c r="CQ22" s="42" t="s">
        <v>183</v>
      </c>
      <c r="CS22" s="1">
        <v>0</v>
      </c>
      <c r="CX22" s="502">
        <v>16.399999999999999</v>
      </c>
      <c r="CY22" s="502">
        <v>19.2</v>
      </c>
      <c r="CZ22" s="494">
        <v>1</v>
      </c>
      <c r="DA22" s="494">
        <v>1</v>
      </c>
      <c r="DB22" s="494">
        <v>1</v>
      </c>
      <c r="DC22" s="494">
        <f t="shared" si="81"/>
        <v>1</v>
      </c>
      <c r="DE22" s="486" t="s">
        <v>183</v>
      </c>
      <c r="DG22" s="1">
        <v>0</v>
      </c>
    </row>
    <row r="23" spans="1:114" ht="23.5" customHeight="1" thickBot="1">
      <c r="A23" s="78" t="s">
        <v>11</v>
      </c>
      <c r="B23" s="68">
        <v>8</v>
      </c>
      <c r="C23" s="57">
        <f t="shared" si="43"/>
        <v>212</v>
      </c>
      <c r="D23" s="54">
        <v>100</v>
      </c>
      <c r="E23" s="7">
        <f t="shared" si="44"/>
        <v>330000</v>
      </c>
      <c r="F23" s="54">
        <v>20</v>
      </c>
      <c r="G23" s="7">
        <f t="shared" si="45"/>
        <v>76000</v>
      </c>
      <c r="H23" s="54">
        <v>2</v>
      </c>
      <c r="I23" s="6">
        <f t="shared" si="46"/>
        <v>9600</v>
      </c>
      <c r="J23" s="54">
        <v>90</v>
      </c>
      <c r="K23" s="6">
        <f t="shared" si="47"/>
        <v>180000</v>
      </c>
      <c r="L23" s="6">
        <f t="shared" si="63"/>
        <v>595600</v>
      </c>
      <c r="M23" s="6">
        <f t="shared" si="64"/>
        <v>2809.433962264151</v>
      </c>
      <c r="N23" s="70" t="s">
        <v>96</v>
      </c>
      <c r="O23" s="54"/>
      <c r="P23" s="54"/>
      <c r="Q23" s="76" t="e">
        <f t="shared" si="65"/>
        <v>#DIV/0!</v>
      </c>
      <c r="R23" s="2"/>
      <c r="T23" s="107">
        <v>3300</v>
      </c>
      <c r="U23" s="107">
        <v>3800</v>
      </c>
      <c r="V23" s="107">
        <v>4800</v>
      </c>
      <c r="W23" s="107">
        <v>2000</v>
      </c>
      <c r="X23" s="107"/>
      <c r="Y23" s="78" t="s">
        <v>11</v>
      </c>
      <c r="Z23" s="48">
        <f t="shared" si="48"/>
        <v>8</v>
      </c>
      <c r="AA23" s="57">
        <f t="shared" si="49"/>
        <v>212</v>
      </c>
      <c r="AB23" s="7">
        <f t="shared" si="50"/>
        <v>100</v>
      </c>
      <c r="AC23" s="7">
        <f t="shared" si="51"/>
        <v>170000</v>
      </c>
      <c r="AD23" s="7">
        <f t="shared" si="66"/>
        <v>20</v>
      </c>
      <c r="AE23" s="7">
        <f t="shared" si="52"/>
        <v>44000</v>
      </c>
      <c r="AF23" s="7">
        <f t="shared" si="67"/>
        <v>2</v>
      </c>
      <c r="AG23" s="7">
        <f t="shared" si="53"/>
        <v>4400</v>
      </c>
      <c r="AH23" s="7">
        <f t="shared" si="68"/>
        <v>90</v>
      </c>
      <c r="AI23" s="7">
        <f t="shared" si="54"/>
        <v>126000</v>
      </c>
      <c r="AJ23" s="7">
        <f t="shared" si="69"/>
        <v>344400</v>
      </c>
      <c r="AK23" s="6">
        <f t="shared" si="70"/>
        <v>1624.5283018867924</v>
      </c>
      <c r="AL23" s="70" t="str">
        <f t="shared" si="71"/>
        <v>ON2</v>
      </c>
      <c r="AM23" s="7">
        <f t="shared" si="71"/>
        <v>0</v>
      </c>
      <c r="AN23" s="6">
        <f t="shared" si="71"/>
        <v>0</v>
      </c>
      <c r="AO23" s="76" t="e">
        <f t="shared" si="72"/>
        <v>#DIV/0!</v>
      </c>
      <c r="AP23" s="2"/>
      <c r="AR23" s="107">
        <v>1700</v>
      </c>
      <c r="AS23" s="107">
        <v>2200</v>
      </c>
      <c r="AT23" s="107">
        <v>2200</v>
      </c>
      <c r="AU23" s="107">
        <v>1400</v>
      </c>
      <c r="AV23" s="107"/>
      <c r="AW23" s="78" t="s">
        <v>11</v>
      </c>
      <c r="AX23" s="48">
        <f t="shared" si="73"/>
        <v>8</v>
      </c>
      <c r="AY23" s="57">
        <f t="shared" si="74"/>
        <v>212</v>
      </c>
      <c r="AZ23" s="54">
        <v>10</v>
      </c>
      <c r="BA23" s="7">
        <f t="shared" si="55"/>
        <v>0</v>
      </c>
      <c r="BB23" s="54">
        <v>28</v>
      </c>
      <c r="BC23" s="7">
        <f t="shared" si="56"/>
        <v>0</v>
      </c>
      <c r="BD23" s="54">
        <v>12</v>
      </c>
      <c r="BE23" s="6">
        <f t="shared" si="57"/>
        <v>0</v>
      </c>
      <c r="BF23" s="54"/>
      <c r="BG23" s="6">
        <f t="shared" si="58"/>
        <v>0</v>
      </c>
      <c r="BH23" s="6">
        <f t="shared" si="75"/>
        <v>595600</v>
      </c>
      <c r="BI23" s="6">
        <f t="shared" si="75"/>
        <v>2809.433962264151</v>
      </c>
      <c r="BJ23" s="6">
        <f t="shared" si="76"/>
        <v>344400</v>
      </c>
      <c r="BK23" s="7">
        <f t="shared" si="76"/>
        <v>1624.5283018867924</v>
      </c>
      <c r="BL23" s="101">
        <f t="shared" si="77"/>
        <v>940000</v>
      </c>
      <c r="BM23" s="90">
        <f t="shared" si="77"/>
        <v>4433.9622641509432</v>
      </c>
      <c r="BN23" s="90"/>
      <c r="BO23" s="76" t="e">
        <f t="shared" si="78"/>
        <v>#DIV/0!</v>
      </c>
      <c r="BP23" s="2"/>
      <c r="BR23" s="55"/>
      <c r="BS23" s="55"/>
      <c r="BT23" s="55"/>
      <c r="BU23" s="55"/>
      <c r="BV23" s="183" t="s">
        <v>11</v>
      </c>
      <c r="BW23" s="190">
        <f t="shared" si="79"/>
        <v>8</v>
      </c>
      <c r="BX23" s="119">
        <v>345</v>
      </c>
      <c r="BY23" s="178">
        <v>950050</v>
      </c>
      <c r="BZ23" s="178">
        <f t="shared" si="59"/>
        <v>2753.768115942029</v>
      </c>
      <c r="CA23" s="178">
        <v>523480</v>
      </c>
      <c r="CB23" s="179">
        <f t="shared" si="60"/>
        <v>1517.3333333333333</v>
      </c>
      <c r="CC23" s="179">
        <v>15400</v>
      </c>
      <c r="CD23" s="179">
        <v>11880</v>
      </c>
      <c r="CE23" s="180">
        <f>BY23+CA23+CC23+CD23</f>
        <v>1500810</v>
      </c>
      <c r="CF23" s="181">
        <f t="shared" si="62"/>
        <v>4350.173913043478</v>
      </c>
      <c r="CG23" s="242"/>
      <c r="CH23" s="182" t="e">
        <f>CE23/CG23</f>
        <v>#DIV/0!</v>
      </c>
      <c r="CJ23" s="327">
        <v>14.8</v>
      </c>
      <c r="CK23" s="327">
        <v>27</v>
      </c>
      <c r="CL23" s="335">
        <v>3</v>
      </c>
      <c r="CM23" s="334">
        <v>4</v>
      </c>
      <c r="CN23" s="334">
        <v>3</v>
      </c>
      <c r="CO23" s="357">
        <f t="shared" si="80"/>
        <v>3.3333333333333335</v>
      </c>
      <c r="CQ23" s="1" t="s">
        <v>186</v>
      </c>
      <c r="CX23" s="503">
        <v>15.3</v>
      </c>
      <c r="CY23" s="503">
        <v>19.2</v>
      </c>
      <c r="CZ23" s="504">
        <v>4</v>
      </c>
      <c r="DA23" s="494">
        <v>4</v>
      </c>
      <c r="DB23" s="494">
        <v>4</v>
      </c>
      <c r="DC23" s="499">
        <f t="shared" si="81"/>
        <v>4</v>
      </c>
      <c r="DE23" s="486" t="s">
        <v>186</v>
      </c>
    </row>
    <row r="24" spans="1:114" s="378" customFormat="1" ht="35" customHeight="1" thickTop="1" thickBot="1">
      <c r="A24" s="1516" t="s">
        <v>16</v>
      </c>
      <c r="B24" s="1497"/>
      <c r="C24" s="191">
        <f>SUM(C17:C23)</f>
        <v>860</v>
      </c>
      <c r="D24" s="191">
        <f>SUM(D17:D23)</f>
        <v>410</v>
      </c>
      <c r="E24" s="191">
        <f t="shared" ref="E24:J24" si="82">SUM(E17:E23)</f>
        <v>1353000</v>
      </c>
      <c r="F24" s="191">
        <f t="shared" si="82"/>
        <v>56</v>
      </c>
      <c r="G24" s="191">
        <f t="shared" si="82"/>
        <v>212800</v>
      </c>
      <c r="H24" s="191">
        <f t="shared" si="82"/>
        <v>4</v>
      </c>
      <c r="I24" s="191">
        <f t="shared" si="82"/>
        <v>19200</v>
      </c>
      <c r="J24" s="191">
        <f t="shared" si="82"/>
        <v>390</v>
      </c>
      <c r="K24" s="191">
        <f>SUM(K17:K23)</f>
        <v>780000</v>
      </c>
      <c r="L24" s="191">
        <f>SUM(L17:L23)</f>
        <v>2365000</v>
      </c>
      <c r="M24" s="191">
        <f>L24/C24</f>
        <v>2750</v>
      </c>
      <c r="N24" s="376"/>
      <c r="O24" s="191">
        <f>SUM(O17:O23)</f>
        <v>0</v>
      </c>
      <c r="P24" s="191">
        <f>SUM(P17:P23)</f>
        <v>0</v>
      </c>
      <c r="Q24" s="194" t="e">
        <f t="shared" si="65"/>
        <v>#DIV/0!</v>
      </c>
      <c r="R24" s="377"/>
      <c r="T24" s="378" t="s">
        <v>48</v>
      </c>
      <c r="U24" s="377" t="e">
        <f>C24/W24</f>
        <v>#DIV/0!</v>
      </c>
      <c r="V24" s="379" t="s">
        <v>49</v>
      </c>
      <c r="W24" s="380">
        <v>0</v>
      </c>
      <c r="Y24" s="1516" t="s">
        <v>16</v>
      </c>
      <c r="Z24" s="1497"/>
      <c r="AA24" s="192">
        <f>SUM(AA17:AA23)</f>
        <v>860</v>
      </c>
      <c r="AB24" s="192">
        <f>SUM(AB17:AB23)</f>
        <v>410</v>
      </c>
      <c r="AC24" s="192">
        <f t="shared" ref="AC24:AH24" si="83">SUM(AC17:AC23)</f>
        <v>697000</v>
      </c>
      <c r="AD24" s="192">
        <f t="shared" si="83"/>
        <v>56</v>
      </c>
      <c r="AE24" s="192">
        <f t="shared" si="83"/>
        <v>123200</v>
      </c>
      <c r="AF24" s="192">
        <f t="shared" si="83"/>
        <v>4</v>
      </c>
      <c r="AG24" s="192">
        <f t="shared" si="83"/>
        <v>8800</v>
      </c>
      <c r="AH24" s="192">
        <f t="shared" si="83"/>
        <v>390</v>
      </c>
      <c r="AI24" s="192">
        <f>SUM(AI17:AI23)</f>
        <v>546000</v>
      </c>
      <c r="AJ24" s="192">
        <f>SUM(AJ17:AJ23)</f>
        <v>1375000</v>
      </c>
      <c r="AK24" s="191">
        <f>AJ24/AA24</f>
        <v>1598.8372093023256</v>
      </c>
      <c r="AL24" s="376"/>
      <c r="AM24" s="191">
        <f>SUM(AM17:AM23)</f>
        <v>0</v>
      </c>
      <c r="AN24" s="191">
        <f>SUM(AN17:AN23)</f>
        <v>0</v>
      </c>
      <c r="AO24" s="194" t="e">
        <f>(AJ24+BH24)/AN24</f>
        <v>#DIV/0!</v>
      </c>
      <c r="AP24" s="377"/>
      <c r="AR24" s="378" t="s">
        <v>48</v>
      </c>
      <c r="AS24" s="377" t="e">
        <f>AA24/AU24</f>
        <v>#DIV/0!</v>
      </c>
      <c r="AT24" s="379" t="s">
        <v>49</v>
      </c>
      <c r="AU24" s="378">
        <f>W24</f>
        <v>0</v>
      </c>
      <c r="AW24" s="1516" t="s">
        <v>16</v>
      </c>
      <c r="AX24" s="1497"/>
      <c r="AY24" s="192">
        <f t="shared" si="74"/>
        <v>860</v>
      </c>
      <c r="AZ24" s="191">
        <f>SUM(AZ17:AZ23)</f>
        <v>84</v>
      </c>
      <c r="BA24" s="191">
        <f t="shared" ref="BA24:BF24" si="84">SUM(BA17:BA23)</f>
        <v>0</v>
      </c>
      <c r="BB24" s="191">
        <f t="shared" si="84"/>
        <v>120</v>
      </c>
      <c r="BC24" s="191">
        <f t="shared" si="84"/>
        <v>0</v>
      </c>
      <c r="BD24" s="191">
        <f t="shared" si="84"/>
        <v>60</v>
      </c>
      <c r="BE24" s="191">
        <f t="shared" si="84"/>
        <v>0</v>
      </c>
      <c r="BF24" s="191">
        <f t="shared" si="84"/>
        <v>0</v>
      </c>
      <c r="BG24" s="191">
        <f>SUM(BG17:BG23)</f>
        <v>0</v>
      </c>
      <c r="BH24" s="381">
        <f t="shared" si="75"/>
        <v>2365000</v>
      </c>
      <c r="BI24" s="381">
        <f t="shared" si="75"/>
        <v>2750</v>
      </c>
      <c r="BJ24" s="381">
        <f t="shared" si="76"/>
        <v>1375000</v>
      </c>
      <c r="BK24" s="382">
        <f t="shared" si="76"/>
        <v>1598.8372093023256</v>
      </c>
      <c r="BL24" s="336">
        <f>SUM(BL17:BL23)</f>
        <v>3740000</v>
      </c>
      <c r="BM24" s="383">
        <f>BI24+BK24</f>
        <v>4348.8372093023254</v>
      </c>
      <c r="BN24" s="193"/>
      <c r="BO24" s="194" t="e">
        <f t="shared" si="78"/>
        <v>#DIV/0!</v>
      </c>
      <c r="BP24" s="377"/>
      <c r="BR24" s="378" t="s">
        <v>48</v>
      </c>
      <c r="BS24" s="377" t="e">
        <f>AY24/BU24</f>
        <v>#DIV/0!</v>
      </c>
      <c r="BT24" s="379" t="s">
        <v>49</v>
      </c>
      <c r="BU24" s="378">
        <f>W24</f>
        <v>0</v>
      </c>
      <c r="BV24" s="1516" t="s">
        <v>16</v>
      </c>
      <c r="BW24" s="1497"/>
      <c r="BX24" s="191">
        <f>SUM(BX17:BX23)</f>
        <v>811</v>
      </c>
      <c r="BY24" s="191">
        <f>SUM(BY17:BY23)</f>
        <v>1982700</v>
      </c>
      <c r="BZ24" s="191">
        <f t="shared" si="59"/>
        <v>2444.759556103576</v>
      </c>
      <c r="CA24" s="191">
        <f>SUM(CA17:CA23)</f>
        <v>1169480</v>
      </c>
      <c r="CB24" s="371">
        <f t="shared" si="60"/>
        <v>1442.0221948212084</v>
      </c>
      <c r="CC24" s="371">
        <f>SUM(CC17:CC23)</f>
        <v>124300</v>
      </c>
      <c r="CD24" s="371">
        <f>SUM(CD17:CD23)</f>
        <v>11880</v>
      </c>
      <c r="CE24" s="180">
        <f>BY24+CA24+CC24+CD24</f>
        <v>3288360</v>
      </c>
      <c r="CF24" s="193">
        <f t="shared" si="62"/>
        <v>4054.6979038224413</v>
      </c>
      <c r="CG24" s="530">
        <f>SUM(CG17:CG23)</f>
        <v>0</v>
      </c>
      <c r="CH24" s="194" t="e">
        <f>CE24/CG24</f>
        <v>#DIV/0!</v>
      </c>
      <c r="CI24" s="378">
        <v>7</v>
      </c>
      <c r="CJ24" s="393">
        <f>SUM(CJ17:CJ23)/CI24</f>
        <v>11.985714285714286</v>
      </c>
      <c r="CK24" s="394">
        <f>SUM(CK17:CK23)/CI24</f>
        <v>20.357142857142858</v>
      </c>
      <c r="CL24" s="411">
        <f>SUM(CL17:CL23)/CI24</f>
        <v>2.4285714285714284</v>
      </c>
      <c r="CM24" s="411">
        <f>SUM(CM17:CM23)/CI24</f>
        <v>2.2857142857142856</v>
      </c>
      <c r="CN24" s="411">
        <f>SUM(CN17:CN23)/CI24</f>
        <v>2.1428571428571428</v>
      </c>
      <c r="CO24" s="412">
        <f>SUM(CL24:CN24)/3</f>
        <v>2.2857142857142851</v>
      </c>
      <c r="CP24" s="531" t="s">
        <v>189</v>
      </c>
      <c r="CQ24" s="1553">
        <f>CE24/CI24</f>
        <v>469765.71428571426</v>
      </c>
      <c r="CR24" s="1554"/>
      <c r="CS24" s="1554"/>
      <c r="CT24" s="1554"/>
      <c r="CU24" s="1555"/>
      <c r="CV24" s="378" t="s">
        <v>197</v>
      </c>
      <c r="CW24" s="378">
        <v>7</v>
      </c>
      <c r="CX24" s="393">
        <f>SUM(CX17:CX23)/CW24</f>
        <v>12.785714285714283</v>
      </c>
      <c r="CY24" s="394">
        <f>SUM(CY17:CY23)/CW24</f>
        <v>20.399999999999999</v>
      </c>
      <c r="CZ24" s="411">
        <f>SUM(CZ17:CZ23)/CW24</f>
        <v>2.1428571428571428</v>
      </c>
      <c r="DA24" s="411">
        <f>SUM(DA17:DA23)/CW24</f>
        <v>2</v>
      </c>
      <c r="DB24" s="411">
        <f>SUM(DB17:DB23)/CW24</f>
        <v>3.2857142857142856</v>
      </c>
      <c r="DC24" s="412">
        <f>SUM(CZ24:DB24)/3</f>
        <v>2.4761904761904758</v>
      </c>
      <c r="DD24" s="531" t="s">
        <v>189</v>
      </c>
      <c r="DE24" s="1436">
        <v>317435.71428571426</v>
      </c>
      <c r="DF24" s="1437"/>
      <c r="DG24" s="1437"/>
      <c r="DH24" s="1437"/>
      <c r="DI24" s="1438"/>
      <c r="DJ24" s="378" t="s">
        <v>197</v>
      </c>
    </row>
    <row r="25" spans="1:114"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3"/>
      <c r="CJ25" s="1420" t="str">
        <f>BV25</f>
        <v>3rd week</v>
      </c>
      <c r="CK25" s="1420"/>
      <c r="CL25" s="1420"/>
      <c r="CM25" s="1420"/>
      <c r="CN25" s="1420"/>
      <c r="CO25" s="1420"/>
      <c r="CX25" s="1557">
        <f>CK25</f>
        <v>0</v>
      </c>
      <c r="CY25" s="1557"/>
      <c r="CZ25" s="1557"/>
      <c r="DA25" s="1557"/>
      <c r="DB25" s="1557"/>
      <c r="DC25" s="1557"/>
    </row>
    <row r="26" spans="1:114"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241" t="s">
        <v>129</v>
      </c>
      <c r="CH26" s="176" t="s">
        <v>128</v>
      </c>
      <c r="CJ26" s="331" t="s">
        <v>172</v>
      </c>
      <c r="CK26" s="332" t="s">
        <v>173</v>
      </c>
      <c r="CL26" s="65" t="s">
        <v>174</v>
      </c>
      <c r="CM26" s="65" t="s">
        <v>175</v>
      </c>
      <c r="CN26" s="65" t="s">
        <v>176</v>
      </c>
      <c r="CO26" s="333" t="s">
        <v>184</v>
      </c>
      <c r="CQ26" s="1" t="s">
        <v>179</v>
      </c>
      <c r="CS26" s="46" t="s">
        <v>182</v>
      </c>
      <c r="CX26" s="489" t="s">
        <v>172</v>
      </c>
      <c r="CY26" s="490" t="s">
        <v>173</v>
      </c>
      <c r="CZ26" s="491" t="s">
        <v>174</v>
      </c>
      <c r="DA26" s="491" t="s">
        <v>175</v>
      </c>
      <c r="DB26" s="491" t="s">
        <v>176</v>
      </c>
      <c r="DC26" s="492" t="s">
        <v>184</v>
      </c>
      <c r="DE26" s="486" t="s">
        <v>179</v>
      </c>
      <c r="DG26" s="46" t="s">
        <v>182</v>
      </c>
    </row>
    <row r="27" spans="1:114" ht="23.5" customHeight="1">
      <c r="A27" s="75" t="s">
        <v>5</v>
      </c>
      <c r="B27" s="68">
        <v>9</v>
      </c>
      <c r="C27" s="57">
        <f t="shared" ref="C27:C33" si="85">D27+F27+H27+J27</f>
        <v>118</v>
      </c>
      <c r="D27" s="54">
        <v>60</v>
      </c>
      <c r="E27" s="7">
        <f t="shared" ref="E27:E33" si="86">D27*T27</f>
        <v>198000</v>
      </c>
      <c r="F27" s="54">
        <v>6</v>
      </c>
      <c r="G27" s="7">
        <f t="shared" ref="G27:G33" si="87">F27*U27</f>
        <v>22800</v>
      </c>
      <c r="H27" s="54">
        <v>2</v>
      </c>
      <c r="I27" s="6">
        <f t="shared" ref="I27:I33" si="88">H27*V27</f>
        <v>9600</v>
      </c>
      <c r="J27" s="54">
        <v>50</v>
      </c>
      <c r="K27" s="6">
        <f t="shared" ref="K27:K33" si="89">J27*W27</f>
        <v>100000</v>
      </c>
      <c r="L27" s="6">
        <f>E27+G27+I27+K27</f>
        <v>330400</v>
      </c>
      <c r="M27" s="6">
        <f>L27/C27</f>
        <v>2800</v>
      </c>
      <c r="N27" s="70" t="s">
        <v>44</v>
      </c>
      <c r="O27" s="54"/>
      <c r="P27" s="54"/>
      <c r="Q27" s="76" t="e">
        <f>L27/P27</f>
        <v>#DIV/0!</v>
      </c>
      <c r="R27" s="2"/>
      <c r="T27" s="107">
        <v>3300</v>
      </c>
      <c r="U27" s="107">
        <v>3800</v>
      </c>
      <c r="V27" s="107">
        <v>4800</v>
      </c>
      <c r="W27" s="107">
        <v>2000</v>
      </c>
      <c r="X27" s="107"/>
      <c r="Y27" s="75" t="s">
        <v>5</v>
      </c>
      <c r="Z27" s="48">
        <f t="shared" ref="Z27:Z33" si="90">B27</f>
        <v>9</v>
      </c>
      <c r="AA27" s="57">
        <f t="shared" ref="AA27:AA33" si="91">AB27+AD27+AF27+AH27</f>
        <v>118</v>
      </c>
      <c r="AB27" s="7">
        <f t="shared" ref="AB27:AB33" si="92">D27</f>
        <v>60</v>
      </c>
      <c r="AC27" s="7">
        <f t="shared" ref="AC27:AC33" si="93">AB27*AR27</f>
        <v>102000</v>
      </c>
      <c r="AD27" s="7">
        <f>F27</f>
        <v>6</v>
      </c>
      <c r="AE27" s="7">
        <f t="shared" ref="AE27:AE33" si="94">AD27*AS27</f>
        <v>13200</v>
      </c>
      <c r="AF27" s="7">
        <f>H27</f>
        <v>2</v>
      </c>
      <c r="AG27" s="7">
        <f t="shared" ref="AG27:AG33" si="95">AF27*AT27</f>
        <v>4400</v>
      </c>
      <c r="AH27" s="7">
        <f>J27</f>
        <v>50</v>
      </c>
      <c r="AI27" s="7">
        <f t="shared" ref="AI27:AI33" si="96">AH27*AU27</f>
        <v>70000</v>
      </c>
      <c r="AJ27" s="7">
        <f>AC27+AE27+AG27+AI27</f>
        <v>189600</v>
      </c>
      <c r="AK27" s="6">
        <f>AJ27/AA27</f>
        <v>1606.7796610169491</v>
      </c>
      <c r="AL27" s="70" t="str">
        <f>N27</f>
        <v>S</v>
      </c>
      <c r="AM27" s="7">
        <f>O27</f>
        <v>0</v>
      </c>
      <c r="AN27" s="6">
        <f>P27</f>
        <v>0</v>
      </c>
      <c r="AO27" s="76" t="e">
        <f>(AJ27+BH27)/AN27</f>
        <v>#DIV/0!</v>
      </c>
      <c r="AP27" s="2"/>
      <c r="AR27" s="107">
        <v>1700</v>
      </c>
      <c r="AS27" s="107">
        <v>2200</v>
      </c>
      <c r="AT27" s="107">
        <v>2200</v>
      </c>
      <c r="AU27" s="107">
        <v>1400</v>
      </c>
      <c r="AV27" s="107"/>
      <c r="AW27" s="75" t="s">
        <v>5</v>
      </c>
      <c r="AX27" s="48">
        <f>B27</f>
        <v>9</v>
      </c>
      <c r="AY27" s="57">
        <f>C27</f>
        <v>118</v>
      </c>
      <c r="AZ27" s="54"/>
      <c r="BA27" s="7">
        <f t="shared" ref="BA27:BA33" si="97">AZ27*BR27</f>
        <v>0</v>
      </c>
      <c r="BB27" s="54"/>
      <c r="BC27" s="7">
        <f t="shared" ref="BC27:BC33" si="98">BB27*BS27</f>
        <v>0</v>
      </c>
      <c r="BD27" s="54"/>
      <c r="BE27" s="6">
        <f t="shared" ref="BE27:BE33" si="99">BD27*BT27</f>
        <v>0</v>
      </c>
      <c r="BF27" s="54"/>
      <c r="BG27" s="6">
        <f t="shared" ref="BG27:BG33" si="100">BF27*BU27</f>
        <v>0</v>
      </c>
      <c r="BH27" s="6">
        <f>L27</f>
        <v>330400</v>
      </c>
      <c r="BI27" s="6">
        <f>M27</f>
        <v>2800</v>
      </c>
      <c r="BJ27" s="6">
        <f>AJ27</f>
        <v>189600</v>
      </c>
      <c r="BK27" s="7">
        <f>AK27</f>
        <v>1606.7796610169491</v>
      </c>
      <c r="BL27" s="101">
        <f>BH27+BJ27</f>
        <v>520000</v>
      </c>
      <c r="BM27" s="90">
        <f>BI27+BK27</f>
        <v>4406.7796610169489</v>
      </c>
      <c r="BN27" s="90"/>
      <c r="BO27" s="76" t="e">
        <f>Q27+AO27</f>
        <v>#DIV/0!</v>
      </c>
      <c r="BP27" s="2"/>
      <c r="BR27" s="55"/>
      <c r="BS27" s="55"/>
      <c r="BT27" s="55"/>
      <c r="BU27" s="55"/>
      <c r="BV27" s="177" t="s">
        <v>5</v>
      </c>
      <c r="BW27" s="190">
        <f>AX27</f>
        <v>9</v>
      </c>
      <c r="BX27" s="119">
        <v>54</v>
      </c>
      <c r="BY27" s="179">
        <v>160350</v>
      </c>
      <c r="BZ27" s="179">
        <f t="shared" ref="BZ27:BZ34" si="101">BY27/BX27</f>
        <v>2969.4444444444443</v>
      </c>
      <c r="CA27" s="179">
        <v>78200</v>
      </c>
      <c r="CB27" s="179">
        <f t="shared" ref="CB27:CB34" si="102">CA27/BX27</f>
        <v>1448.148148148148</v>
      </c>
      <c r="CC27" s="179">
        <v>25300</v>
      </c>
      <c r="CD27" s="179">
        <v>5940</v>
      </c>
      <c r="CE27" s="119">
        <f>BY27+CA27+CC27+CD27</f>
        <v>269790</v>
      </c>
      <c r="CF27" s="181">
        <f t="shared" ref="CF27:CF34" si="103">CE27/BX27</f>
        <v>4996.1111111111113</v>
      </c>
      <c r="CG27" s="242"/>
      <c r="CH27" s="182" t="e">
        <f>CE27/CG27</f>
        <v>#DIV/0!</v>
      </c>
      <c r="CJ27" s="326">
        <v>17.100000000000001</v>
      </c>
      <c r="CK27" s="326">
        <v>20.2</v>
      </c>
      <c r="CL27" s="334">
        <v>2</v>
      </c>
      <c r="CM27" s="556">
        <v>1</v>
      </c>
      <c r="CN27" s="556">
        <v>1</v>
      </c>
      <c r="CO27" s="356">
        <f>SUM(CL27:CN27)/3</f>
        <v>1.3333333333333333</v>
      </c>
      <c r="CQ27" s="355" t="s">
        <v>180</v>
      </c>
      <c r="CR27" s="3"/>
      <c r="CS27" s="354">
        <v>5</v>
      </c>
      <c r="CX27" s="502">
        <v>13.4</v>
      </c>
      <c r="CY27" s="502">
        <v>24.2</v>
      </c>
      <c r="CZ27" s="494">
        <v>4</v>
      </c>
      <c r="DA27" s="494">
        <v>4</v>
      </c>
      <c r="DB27" s="494">
        <v>4</v>
      </c>
      <c r="DC27" s="494">
        <f>SUM(CZ27:DB27)/3</f>
        <v>4</v>
      </c>
      <c r="DE27" s="495" t="s">
        <v>180</v>
      </c>
      <c r="DF27" s="488"/>
      <c r="DG27" s="354">
        <v>5</v>
      </c>
    </row>
    <row r="28" spans="1:114" ht="23.5" customHeight="1">
      <c r="A28" s="77" t="s">
        <v>6</v>
      </c>
      <c r="B28" s="68">
        <v>10</v>
      </c>
      <c r="C28" s="57">
        <f t="shared" si="85"/>
        <v>116</v>
      </c>
      <c r="D28" s="54">
        <v>60</v>
      </c>
      <c r="E28" s="7">
        <f t="shared" si="86"/>
        <v>198000</v>
      </c>
      <c r="F28" s="54">
        <v>6</v>
      </c>
      <c r="G28" s="7">
        <f t="shared" si="87"/>
        <v>22800</v>
      </c>
      <c r="H28" s="54">
        <v>0</v>
      </c>
      <c r="I28" s="6">
        <f t="shared" si="88"/>
        <v>0</v>
      </c>
      <c r="J28" s="54">
        <v>50</v>
      </c>
      <c r="K28" s="6">
        <f t="shared" si="89"/>
        <v>100000</v>
      </c>
      <c r="L28" s="6">
        <f t="shared" ref="L28:L33" si="104">E28+G28+I28+K28</f>
        <v>320800</v>
      </c>
      <c r="M28" s="6">
        <f t="shared" ref="M28:M33" si="105">L28/C28</f>
        <v>2765.5172413793102</v>
      </c>
      <c r="N28" s="70" t="s">
        <v>85</v>
      </c>
      <c r="O28" s="54"/>
      <c r="P28" s="54"/>
      <c r="Q28" s="76" t="e">
        <f t="shared" ref="Q28:Q34" si="106">L28/P28</f>
        <v>#DIV/0!</v>
      </c>
      <c r="R28" s="2"/>
      <c r="T28" s="107">
        <v>3300</v>
      </c>
      <c r="U28" s="107">
        <v>3800</v>
      </c>
      <c r="V28" s="107">
        <v>4800</v>
      </c>
      <c r="W28" s="107">
        <v>2000</v>
      </c>
      <c r="X28" s="107"/>
      <c r="Y28" s="77" t="s">
        <v>6</v>
      </c>
      <c r="Z28" s="48">
        <f t="shared" si="90"/>
        <v>10</v>
      </c>
      <c r="AA28" s="57">
        <f t="shared" si="91"/>
        <v>116</v>
      </c>
      <c r="AB28" s="7">
        <f t="shared" si="92"/>
        <v>60</v>
      </c>
      <c r="AC28" s="7">
        <f t="shared" si="93"/>
        <v>102000</v>
      </c>
      <c r="AD28" s="7">
        <f t="shared" ref="AD28:AD33" si="107">F28</f>
        <v>6</v>
      </c>
      <c r="AE28" s="7">
        <f t="shared" si="94"/>
        <v>13200</v>
      </c>
      <c r="AF28" s="7">
        <f t="shared" ref="AF28:AF33" si="108">H28</f>
        <v>0</v>
      </c>
      <c r="AG28" s="7">
        <f t="shared" si="95"/>
        <v>0</v>
      </c>
      <c r="AH28" s="7">
        <f t="shared" ref="AH28:AH33" si="109">J28</f>
        <v>50</v>
      </c>
      <c r="AI28" s="7">
        <f t="shared" si="96"/>
        <v>70000</v>
      </c>
      <c r="AJ28" s="7">
        <f t="shared" ref="AJ28:AJ33" si="110">AC28+AE28+AG28+AI28</f>
        <v>185200</v>
      </c>
      <c r="AK28" s="6">
        <f t="shared" ref="AK28:AK33" si="111">AJ28/AA28</f>
        <v>1596.5517241379309</v>
      </c>
      <c r="AL28" s="70" t="str">
        <f t="shared" ref="AL28:AN33" si="112">N28</f>
        <v>OFF2</v>
      </c>
      <c r="AM28" s="7">
        <f t="shared" si="112"/>
        <v>0</v>
      </c>
      <c r="AN28" s="6">
        <f t="shared" si="112"/>
        <v>0</v>
      </c>
      <c r="AO28" s="76" t="e">
        <f t="shared" ref="AO28:AO33" si="113">(AJ28+BH28)/AN28</f>
        <v>#DIV/0!</v>
      </c>
      <c r="AP28" s="2"/>
      <c r="AR28" s="107">
        <v>1700</v>
      </c>
      <c r="AS28" s="107">
        <v>2200</v>
      </c>
      <c r="AT28" s="107">
        <v>2200</v>
      </c>
      <c r="AU28" s="107">
        <v>1400</v>
      </c>
      <c r="AV28" s="107"/>
      <c r="AW28" s="77" t="s">
        <v>6</v>
      </c>
      <c r="AX28" s="48">
        <f t="shared" ref="AX28:AX33" si="114">B28</f>
        <v>10</v>
      </c>
      <c r="AY28" s="57">
        <f t="shared" ref="AY28:AY34" si="115">C28</f>
        <v>116</v>
      </c>
      <c r="AZ28" s="54">
        <v>22</v>
      </c>
      <c r="BA28" s="7">
        <f t="shared" si="97"/>
        <v>0</v>
      </c>
      <c r="BB28" s="54">
        <v>10</v>
      </c>
      <c r="BC28" s="7">
        <f t="shared" si="98"/>
        <v>0</v>
      </c>
      <c r="BD28" s="54">
        <v>6</v>
      </c>
      <c r="BE28" s="6">
        <f t="shared" si="99"/>
        <v>0</v>
      </c>
      <c r="BF28" s="54"/>
      <c r="BG28" s="6">
        <f t="shared" si="100"/>
        <v>0</v>
      </c>
      <c r="BH28" s="6">
        <f t="shared" ref="BH28:BI34" si="116">L28</f>
        <v>320800</v>
      </c>
      <c r="BI28" s="6">
        <f t="shared" si="116"/>
        <v>2765.5172413793102</v>
      </c>
      <c r="BJ28" s="6">
        <f t="shared" ref="BJ28:BK34" si="117">AJ28</f>
        <v>185200</v>
      </c>
      <c r="BK28" s="7">
        <f t="shared" si="117"/>
        <v>1596.5517241379309</v>
      </c>
      <c r="BL28" s="101">
        <f t="shared" ref="BL28:BM33" si="118">BH28+BJ28</f>
        <v>506000</v>
      </c>
      <c r="BM28" s="90">
        <f t="shared" si="118"/>
        <v>4362.0689655172409</v>
      </c>
      <c r="BN28" s="90"/>
      <c r="BO28" s="76" t="e">
        <f t="shared" ref="BO28:BO34" si="119">Q28+AO28</f>
        <v>#DIV/0!</v>
      </c>
      <c r="BP28" s="2"/>
      <c r="BR28" s="55"/>
      <c r="BS28" s="55"/>
      <c r="BT28" s="55"/>
      <c r="BU28" s="55"/>
      <c r="BV28" s="173" t="s">
        <v>6</v>
      </c>
      <c r="BW28" s="190">
        <f t="shared" ref="BW28:BW33" si="120">AX28</f>
        <v>10</v>
      </c>
      <c r="BX28" s="119">
        <v>122</v>
      </c>
      <c r="BY28" s="179">
        <v>303200</v>
      </c>
      <c r="BZ28" s="179">
        <f t="shared" si="101"/>
        <v>2485.2459016393441</v>
      </c>
      <c r="CA28" s="179">
        <v>182950</v>
      </c>
      <c r="CB28" s="179">
        <f t="shared" si="102"/>
        <v>1499.5901639344263</v>
      </c>
      <c r="CC28" s="179">
        <v>23650</v>
      </c>
      <c r="CD28" s="179">
        <v>5940</v>
      </c>
      <c r="CE28" s="119">
        <f t="shared" ref="CE28:CE33" si="121">BY28+CA28+CC28+CD28</f>
        <v>515740</v>
      </c>
      <c r="CF28" s="181">
        <f t="shared" si="103"/>
        <v>4227.377049180328</v>
      </c>
      <c r="CG28" s="242"/>
      <c r="CH28" s="182" t="e">
        <f t="shared" ref="CH28:CH34" si="122">CE28/CG28</f>
        <v>#DIV/0!</v>
      </c>
      <c r="CJ28" s="326">
        <v>16.3</v>
      </c>
      <c r="CK28" s="326">
        <v>26.1</v>
      </c>
      <c r="CL28" s="334">
        <v>5</v>
      </c>
      <c r="CM28" s="334">
        <v>5</v>
      </c>
      <c r="CN28" s="334">
        <v>4</v>
      </c>
      <c r="CO28" s="356">
        <f t="shared" ref="CO28:CO33" si="123">SUM(CL28:CN28)/3</f>
        <v>4.666666666666667</v>
      </c>
      <c r="CQ28" s="42" t="s">
        <v>181</v>
      </c>
      <c r="CS28" s="1">
        <v>4</v>
      </c>
      <c r="CX28" s="502">
        <v>15.7</v>
      </c>
      <c r="CY28" s="502">
        <v>25.6</v>
      </c>
      <c r="CZ28" s="494">
        <v>5</v>
      </c>
      <c r="DA28" s="494">
        <v>5</v>
      </c>
      <c r="DB28" s="494">
        <v>4</v>
      </c>
      <c r="DC28" s="494">
        <f t="shared" ref="DC28:DC33" si="124">SUM(CZ28:DB28)/3</f>
        <v>4.666666666666667</v>
      </c>
      <c r="DE28" s="486" t="s">
        <v>181</v>
      </c>
      <c r="DG28" s="1">
        <v>4</v>
      </c>
    </row>
    <row r="29" spans="1:114" ht="23.5" customHeight="1">
      <c r="A29" s="77" t="s">
        <v>7</v>
      </c>
      <c r="B29" s="68">
        <v>11</v>
      </c>
      <c r="C29" s="57">
        <f t="shared" si="85"/>
        <v>116</v>
      </c>
      <c r="D29" s="54">
        <v>60</v>
      </c>
      <c r="E29" s="7">
        <f t="shared" si="86"/>
        <v>198000</v>
      </c>
      <c r="F29" s="54">
        <v>6</v>
      </c>
      <c r="G29" s="7">
        <f t="shared" si="87"/>
        <v>22800</v>
      </c>
      <c r="H29" s="54">
        <v>0</v>
      </c>
      <c r="I29" s="6">
        <f t="shared" si="88"/>
        <v>0</v>
      </c>
      <c r="J29" s="54">
        <v>50</v>
      </c>
      <c r="K29" s="6">
        <f t="shared" si="89"/>
        <v>100000</v>
      </c>
      <c r="L29" s="6">
        <f t="shared" si="104"/>
        <v>320800</v>
      </c>
      <c r="M29" s="6">
        <f t="shared" si="105"/>
        <v>2765.5172413793102</v>
      </c>
      <c r="N29" s="70" t="s">
        <v>85</v>
      </c>
      <c r="O29" s="54"/>
      <c r="P29" s="54"/>
      <c r="Q29" s="76" t="e">
        <f t="shared" si="106"/>
        <v>#DIV/0!</v>
      </c>
      <c r="R29" s="2"/>
      <c r="T29" s="107">
        <v>3300</v>
      </c>
      <c r="U29" s="107">
        <v>3800</v>
      </c>
      <c r="V29" s="107">
        <v>4800</v>
      </c>
      <c r="W29" s="107">
        <v>2000</v>
      </c>
      <c r="X29" s="107"/>
      <c r="Y29" s="77" t="s">
        <v>7</v>
      </c>
      <c r="Z29" s="48">
        <f t="shared" si="90"/>
        <v>11</v>
      </c>
      <c r="AA29" s="57">
        <f t="shared" si="91"/>
        <v>116</v>
      </c>
      <c r="AB29" s="7">
        <f t="shared" si="92"/>
        <v>60</v>
      </c>
      <c r="AC29" s="7">
        <f t="shared" si="93"/>
        <v>102000</v>
      </c>
      <c r="AD29" s="7">
        <f t="shared" si="107"/>
        <v>6</v>
      </c>
      <c r="AE29" s="7">
        <f t="shared" si="94"/>
        <v>13200</v>
      </c>
      <c r="AF29" s="7">
        <f t="shared" si="108"/>
        <v>0</v>
      </c>
      <c r="AG29" s="7">
        <f t="shared" si="95"/>
        <v>0</v>
      </c>
      <c r="AH29" s="7">
        <f t="shared" si="109"/>
        <v>50</v>
      </c>
      <c r="AI29" s="7">
        <f t="shared" si="96"/>
        <v>70000</v>
      </c>
      <c r="AJ29" s="7">
        <f t="shared" si="110"/>
        <v>185200</v>
      </c>
      <c r="AK29" s="6">
        <f t="shared" si="111"/>
        <v>1596.5517241379309</v>
      </c>
      <c r="AL29" s="70" t="str">
        <f t="shared" si="112"/>
        <v>OFF2</v>
      </c>
      <c r="AM29" s="7">
        <f t="shared" si="112"/>
        <v>0</v>
      </c>
      <c r="AN29" s="6">
        <f t="shared" si="112"/>
        <v>0</v>
      </c>
      <c r="AO29" s="76" t="e">
        <f t="shared" si="113"/>
        <v>#DIV/0!</v>
      </c>
      <c r="AP29" s="2"/>
      <c r="AR29" s="107">
        <v>1700</v>
      </c>
      <c r="AS29" s="107">
        <v>2200</v>
      </c>
      <c r="AT29" s="107">
        <v>2200</v>
      </c>
      <c r="AU29" s="107">
        <v>1400</v>
      </c>
      <c r="AV29" s="107"/>
      <c r="AW29" s="77" t="s">
        <v>7</v>
      </c>
      <c r="AX29" s="48">
        <f t="shared" si="114"/>
        <v>11</v>
      </c>
      <c r="AY29" s="57">
        <f t="shared" si="115"/>
        <v>116</v>
      </c>
      <c r="AZ29" s="54">
        <v>22</v>
      </c>
      <c r="BA29" s="7">
        <f t="shared" si="97"/>
        <v>0</v>
      </c>
      <c r="BB29" s="54">
        <v>10</v>
      </c>
      <c r="BC29" s="7">
        <f t="shared" si="98"/>
        <v>0</v>
      </c>
      <c r="BD29" s="54">
        <v>6</v>
      </c>
      <c r="BE29" s="6">
        <f t="shared" si="99"/>
        <v>0</v>
      </c>
      <c r="BF29" s="54"/>
      <c r="BG29" s="6">
        <f t="shared" si="100"/>
        <v>0</v>
      </c>
      <c r="BH29" s="6">
        <f t="shared" si="116"/>
        <v>320800</v>
      </c>
      <c r="BI29" s="6">
        <f t="shared" si="116"/>
        <v>2765.5172413793102</v>
      </c>
      <c r="BJ29" s="6">
        <f t="shared" si="117"/>
        <v>185200</v>
      </c>
      <c r="BK29" s="7">
        <f t="shared" si="117"/>
        <v>1596.5517241379309</v>
      </c>
      <c r="BL29" s="101">
        <f t="shared" si="118"/>
        <v>506000</v>
      </c>
      <c r="BM29" s="90">
        <f t="shared" si="118"/>
        <v>4362.0689655172409</v>
      </c>
      <c r="BN29" s="90"/>
      <c r="BO29" s="76" t="e">
        <f t="shared" si="119"/>
        <v>#DIV/0!</v>
      </c>
      <c r="BP29" s="2"/>
      <c r="BR29" s="55"/>
      <c r="BS29" s="55"/>
      <c r="BT29" s="55"/>
      <c r="BU29" s="55"/>
      <c r="BV29" s="173" t="s">
        <v>7</v>
      </c>
      <c r="BW29" s="190">
        <f t="shared" si="120"/>
        <v>11</v>
      </c>
      <c r="BX29" s="119">
        <v>163</v>
      </c>
      <c r="BY29" s="179">
        <v>340950</v>
      </c>
      <c r="BZ29" s="179">
        <f t="shared" si="101"/>
        <v>2091.717791411043</v>
      </c>
      <c r="CA29" s="179">
        <v>241750</v>
      </c>
      <c r="CB29" s="179">
        <f t="shared" si="102"/>
        <v>1483.1288343558283</v>
      </c>
      <c r="CC29" s="179">
        <v>3850</v>
      </c>
      <c r="CD29" s="179">
        <v>2970</v>
      </c>
      <c r="CE29" s="119">
        <f t="shared" si="121"/>
        <v>589520</v>
      </c>
      <c r="CF29" s="181">
        <f t="shared" si="103"/>
        <v>3616.687116564417</v>
      </c>
      <c r="CG29" s="242"/>
      <c r="CH29" s="182" t="e">
        <f t="shared" si="122"/>
        <v>#DIV/0!</v>
      </c>
      <c r="CJ29" s="326">
        <v>16</v>
      </c>
      <c r="CK29" s="326">
        <v>25</v>
      </c>
      <c r="CL29" s="556">
        <v>1</v>
      </c>
      <c r="CM29" s="334">
        <v>2</v>
      </c>
      <c r="CN29" s="334">
        <v>4</v>
      </c>
      <c r="CO29" s="356">
        <f t="shared" si="123"/>
        <v>2.3333333333333335</v>
      </c>
      <c r="CQ29" s="42" t="s">
        <v>440</v>
      </c>
      <c r="CS29" s="1">
        <v>3</v>
      </c>
      <c r="CX29" s="502">
        <v>16.899999999999999</v>
      </c>
      <c r="CY29" s="502">
        <v>21.9</v>
      </c>
      <c r="CZ29" s="494">
        <v>2</v>
      </c>
      <c r="DA29" s="494">
        <v>2</v>
      </c>
      <c r="DB29" s="494">
        <v>2</v>
      </c>
      <c r="DC29" s="494">
        <f t="shared" si="124"/>
        <v>2</v>
      </c>
      <c r="DE29" s="486" t="s">
        <v>185</v>
      </c>
      <c r="DG29" s="1">
        <v>3</v>
      </c>
    </row>
    <row r="30" spans="1:114" ht="23.5" customHeight="1">
      <c r="A30" s="77" t="s">
        <v>8</v>
      </c>
      <c r="B30" s="68">
        <v>12</v>
      </c>
      <c r="C30" s="57">
        <f t="shared" si="85"/>
        <v>116</v>
      </c>
      <c r="D30" s="54">
        <v>60</v>
      </c>
      <c r="E30" s="7">
        <f t="shared" si="86"/>
        <v>198000</v>
      </c>
      <c r="F30" s="54">
        <v>6</v>
      </c>
      <c r="G30" s="7">
        <f t="shared" si="87"/>
        <v>22800</v>
      </c>
      <c r="H30" s="54">
        <v>0</v>
      </c>
      <c r="I30" s="6">
        <f t="shared" si="88"/>
        <v>0</v>
      </c>
      <c r="J30" s="54">
        <v>50</v>
      </c>
      <c r="K30" s="6">
        <f t="shared" si="89"/>
        <v>100000</v>
      </c>
      <c r="L30" s="6">
        <f t="shared" si="104"/>
        <v>320800</v>
      </c>
      <c r="M30" s="6">
        <f t="shared" si="105"/>
        <v>2765.5172413793102</v>
      </c>
      <c r="N30" s="70" t="s">
        <v>84</v>
      </c>
      <c r="O30" s="54"/>
      <c r="P30" s="54"/>
      <c r="Q30" s="76" t="e">
        <f t="shared" si="106"/>
        <v>#DIV/0!</v>
      </c>
      <c r="R30" s="2"/>
      <c r="T30" s="107">
        <v>3300</v>
      </c>
      <c r="U30" s="107">
        <v>3800</v>
      </c>
      <c r="V30" s="107">
        <v>4800</v>
      </c>
      <c r="W30" s="107">
        <v>2000</v>
      </c>
      <c r="X30" s="107"/>
      <c r="Y30" s="77" t="s">
        <v>8</v>
      </c>
      <c r="Z30" s="48">
        <f t="shared" si="90"/>
        <v>12</v>
      </c>
      <c r="AA30" s="57">
        <f t="shared" si="91"/>
        <v>116</v>
      </c>
      <c r="AB30" s="7">
        <f t="shared" si="92"/>
        <v>60</v>
      </c>
      <c r="AC30" s="7">
        <f t="shared" si="93"/>
        <v>102000</v>
      </c>
      <c r="AD30" s="7">
        <f t="shared" si="107"/>
        <v>6</v>
      </c>
      <c r="AE30" s="7">
        <f t="shared" si="94"/>
        <v>13200</v>
      </c>
      <c r="AF30" s="7">
        <f t="shared" si="108"/>
        <v>0</v>
      </c>
      <c r="AG30" s="7">
        <f t="shared" si="95"/>
        <v>0</v>
      </c>
      <c r="AH30" s="7">
        <f t="shared" si="109"/>
        <v>50</v>
      </c>
      <c r="AI30" s="7">
        <f t="shared" si="96"/>
        <v>70000</v>
      </c>
      <c r="AJ30" s="7">
        <f t="shared" si="110"/>
        <v>185200</v>
      </c>
      <c r="AK30" s="6">
        <f t="shared" si="111"/>
        <v>1596.5517241379309</v>
      </c>
      <c r="AL30" s="70" t="str">
        <f t="shared" si="112"/>
        <v>OFF2</v>
      </c>
      <c r="AM30" s="7">
        <f t="shared" si="112"/>
        <v>0</v>
      </c>
      <c r="AN30" s="6">
        <f t="shared" si="112"/>
        <v>0</v>
      </c>
      <c r="AO30" s="76" t="e">
        <f t="shared" si="113"/>
        <v>#DIV/0!</v>
      </c>
      <c r="AP30" s="2"/>
      <c r="AR30" s="107">
        <v>1700</v>
      </c>
      <c r="AS30" s="107">
        <v>2200</v>
      </c>
      <c r="AT30" s="107">
        <v>2200</v>
      </c>
      <c r="AU30" s="107">
        <v>1400</v>
      </c>
      <c r="AV30" s="107"/>
      <c r="AW30" s="77" t="s">
        <v>8</v>
      </c>
      <c r="AX30" s="48">
        <f t="shared" si="114"/>
        <v>12</v>
      </c>
      <c r="AY30" s="57">
        <f t="shared" si="115"/>
        <v>116</v>
      </c>
      <c r="AZ30" s="54">
        <v>10</v>
      </c>
      <c r="BA30" s="7">
        <f t="shared" si="97"/>
        <v>0</v>
      </c>
      <c r="BB30" s="54">
        <v>24</v>
      </c>
      <c r="BC30" s="7">
        <f t="shared" si="98"/>
        <v>0</v>
      </c>
      <c r="BD30" s="54">
        <v>12</v>
      </c>
      <c r="BE30" s="6">
        <f t="shared" si="99"/>
        <v>0</v>
      </c>
      <c r="BF30" s="54"/>
      <c r="BG30" s="6">
        <f t="shared" si="100"/>
        <v>0</v>
      </c>
      <c r="BH30" s="6">
        <f t="shared" si="116"/>
        <v>320800</v>
      </c>
      <c r="BI30" s="6">
        <f t="shared" si="116"/>
        <v>2765.5172413793102</v>
      </c>
      <c r="BJ30" s="6">
        <f t="shared" si="117"/>
        <v>185200</v>
      </c>
      <c r="BK30" s="7">
        <f t="shared" si="117"/>
        <v>1596.5517241379309</v>
      </c>
      <c r="BL30" s="101">
        <f t="shared" si="118"/>
        <v>506000</v>
      </c>
      <c r="BM30" s="90">
        <f t="shared" si="118"/>
        <v>4362.0689655172409</v>
      </c>
      <c r="BN30" s="90"/>
      <c r="BO30" s="76" t="e">
        <f t="shared" si="119"/>
        <v>#DIV/0!</v>
      </c>
      <c r="BP30" s="2"/>
      <c r="BR30" s="55"/>
      <c r="BS30" s="55"/>
      <c r="BT30" s="55"/>
      <c r="BU30" s="55"/>
      <c r="BV30" s="173" t="s">
        <v>8</v>
      </c>
      <c r="BW30" s="190">
        <f t="shared" si="120"/>
        <v>12</v>
      </c>
      <c r="BX30" s="119">
        <v>205</v>
      </c>
      <c r="BY30" s="179">
        <v>482550</v>
      </c>
      <c r="BZ30" s="179">
        <f t="shared" si="101"/>
        <v>2353.9024390243903</v>
      </c>
      <c r="CA30" s="179">
        <v>315800</v>
      </c>
      <c r="CB30" s="179">
        <f t="shared" si="102"/>
        <v>1540.4878048780488</v>
      </c>
      <c r="CC30" s="179">
        <v>6600</v>
      </c>
      <c r="CD30" s="179">
        <v>5940</v>
      </c>
      <c r="CE30" s="119">
        <f t="shared" si="121"/>
        <v>810890</v>
      </c>
      <c r="CF30" s="181">
        <f t="shared" si="103"/>
        <v>3955.560975609756</v>
      </c>
      <c r="CG30" s="242"/>
      <c r="CH30" s="182" t="e">
        <f t="shared" si="122"/>
        <v>#DIV/0!</v>
      </c>
      <c r="CJ30" s="326">
        <v>15.8</v>
      </c>
      <c r="CK30" s="326">
        <v>28.4</v>
      </c>
      <c r="CL30" s="334">
        <v>5</v>
      </c>
      <c r="CM30" s="334">
        <v>5</v>
      </c>
      <c r="CN30" s="334">
        <v>4</v>
      </c>
      <c r="CO30" s="356">
        <f t="shared" si="123"/>
        <v>4.666666666666667</v>
      </c>
      <c r="CQ30" s="42" t="s">
        <v>177</v>
      </c>
      <c r="CS30" s="1">
        <v>2</v>
      </c>
      <c r="CX30" s="502">
        <v>16.5</v>
      </c>
      <c r="CY30" s="502">
        <v>23.2</v>
      </c>
      <c r="CZ30" s="494">
        <v>1</v>
      </c>
      <c r="DA30" s="494">
        <v>4</v>
      </c>
      <c r="DB30" s="494">
        <v>4</v>
      </c>
      <c r="DC30" s="494">
        <f t="shared" si="124"/>
        <v>3</v>
      </c>
      <c r="DE30" s="486" t="s">
        <v>177</v>
      </c>
      <c r="DG30" s="1">
        <v>2</v>
      </c>
    </row>
    <row r="31" spans="1:114" ht="23.5" customHeight="1">
      <c r="A31" s="77" t="s">
        <v>9</v>
      </c>
      <c r="B31" s="68">
        <v>13</v>
      </c>
      <c r="C31" s="57">
        <f t="shared" si="85"/>
        <v>256</v>
      </c>
      <c r="D31" s="54">
        <v>200</v>
      </c>
      <c r="E31" s="7">
        <f t="shared" si="86"/>
        <v>660000</v>
      </c>
      <c r="F31" s="54">
        <v>6</v>
      </c>
      <c r="G31" s="7">
        <f t="shared" si="87"/>
        <v>22800</v>
      </c>
      <c r="H31" s="54">
        <v>0</v>
      </c>
      <c r="I31" s="6">
        <f t="shared" si="88"/>
        <v>0</v>
      </c>
      <c r="J31" s="54">
        <v>50</v>
      </c>
      <c r="K31" s="6">
        <f t="shared" si="89"/>
        <v>100000</v>
      </c>
      <c r="L31" s="6">
        <f t="shared" si="104"/>
        <v>782800</v>
      </c>
      <c r="M31" s="6">
        <f t="shared" si="105"/>
        <v>3057.8125</v>
      </c>
      <c r="N31" s="70" t="s">
        <v>84</v>
      </c>
      <c r="O31" s="54"/>
      <c r="P31" s="54"/>
      <c r="Q31" s="76" t="e">
        <f t="shared" si="106"/>
        <v>#DIV/0!</v>
      </c>
      <c r="R31" s="2"/>
      <c r="T31" s="107">
        <v>3300</v>
      </c>
      <c r="U31" s="107">
        <v>3800</v>
      </c>
      <c r="V31" s="107">
        <v>4800</v>
      </c>
      <c r="W31" s="107">
        <v>2000</v>
      </c>
      <c r="X31" s="107"/>
      <c r="Y31" s="77" t="s">
        <v>9</v>
      </c>
      <c r="Z31" s="48">
        <f t="shared" si="90"/>
        <v>13</v>
      </c>
      <c r="AA31" s="57">
        <f t="shared" si="91"/>
        <v>256</v>
      </c>
      <c r="AB31" s="7">
        <f t="shared" si="92"/>
        <v>200</v>
      </c>
      <c r="AC31" s="7">
        <f t="shared" si="93"/>
        <v>340000</v>
      </c>
      <c r="AD31" s="7">
        <f t="shared" si="107"/>
        <v>6</v>
      </c>
      <c r="AE31" s="7">
        <f t="shared" si="94"/>
        <v>13200</v>
      </c>
      <c r="AF31" s="7">
        <f t="shared" si="108"/>
        <v>0</v>
      </c>
      <c r="AG31" s="7">
        <f t="shared" si="95"/>
        <v>0</v>
      </c>
      <c r="AH31" s="7">
        <f t="shared" si="109"/>
        <v>50</v>
      </c>
      <c r="AI31" s="7">
        <f t="shared" si="96"/>
        <v>70000</v>
      </c>
      <c r="AJ31" s="7">
        <f t="shared" si="110"/>
        <v>423200</v>
      </c>
      <c r="AK31" s="6">
        <f t="shared" si="111"/>
        <v>1653.125</v>
      </c>
      <c r="AL31" s="70" t="str">
        <f t="shared" si="112"/>
        <v>OFF2</v>
      </c>
      <c r="AM31" s="7">
        <f t="shared" si="112"/>
        <v>0</v>
      </c>
      <c r="AN31" s="6">
        <f t="shared" si="112"/>
        <v>0</v>
      </c>
      <c r="AO31" s="76" t="e">
        <f t="shared" si="113"/>
        <v>#DIV/0!</v>
      </c>
      <c r="AP31" s="2"/>
      <c r="AR31" s="107">
        <v>1700</v>
      </c>
      <c r="AS31" s="107">
        <v>2200</v>
      </c>
      <c r="AT31" s="107">
        <v>2200</v>
      </c>
      <c r="AU31" s="107">
        <v>1400</v>
      </c>
      <c r="AV31" s="107"/>
      <c r="AW31" s="77" t="s">
        <v>9</v>
      </c>
      <c r="AX31" s="48">
        <f t="shared" si="114"/>
        <v>13</v>
      </c>
      <c r="AY31" s="57">
        <f t="shared" si="115"/>
        <v>256</v>
      </c>
      <c r="AZ31" s="54">
        <v>10</v>
      </c>
      <c r="BA31" s="7">
        <f t="shared" si="97"/>
        <v>0</v>
      </c>
      <c r="BB31" s="54">
        <v>24</v>
      </c>
      <c r="BC31" s="7">
        <f t="shared" si="98"/>
        <v>0</v>
      </c>
      <c r="BD31" s="54">
        <v>12</v>
      </c>
      <c r="BE31" s="6">
        <f t="shared" si="99"/>
        <v>0</v>
      </c>
      <c r="BF31" s="54"/>
      <c r="BG31" s="6">
        <f t="shared" si="100"/>
        <v>0</v>
      </c>
      <c r="BH31" s="6">
        <f t="shared" si="116"/>
        <v>782800</v>
      </c>
      <c r="BI31" s="6">
        <f t="shared" si="116"/>
        <v>3057.8125</v>
      </c>
      <c r="BJ31" s="6">
        <f t="shared" si="117"/>
        <v>423200</v>
      </c>
      <c r="BK31" s="7">
        <f t="shared" si="117"/>
        <v>1653.125</v>
      </c>
      <c r="BL31" s="101">
        <f t="shared" si="118"/>
        <v>1206000</v>
      </c>
      <c r="BM31" s="90">
        <f t="shared" si="118"/>
        <v>4710.9375</v>
      </c>
      <c r="BN31" s="90"/>
      <c r="BO31" s="76" t="e">
        <f t="shared" si="119"/>
        <v>#DIV/0!</v>
      </c>
      <c r="BP31" s="2"/>
      <c r="BR31" s="55"/>
      <c r="BS31" s="55"/>
      <c r="BT31" s="55"/>
      <c r="BU31" s="55"/>
      <c r="BV31" s="173" t="s">
        <v>9</v>
      </c>
      <c r="BW31" s="190">
        <f t="shared" si="120"/>
        <v>13</v>
      </c>
      <c r="BX31" s="119">
        <v>279</v>
      </c>
      <c r="BY31" s="179">
        <v>869900</v>
      </c>
      <c r="BZ31" s="179">
        <f t="shared" si="101"/>
        <v>3117.9211469534052</v>
      </c>
      <c r="CA31" s="179">
        <v>476050</v>
      </c>
      <c r="CB31" s="179">
        <f t="shared" si="102"/>
        <v>1706.2724014336918</v>
      </c>
      <c r="CC31" s="179">
        <v>1100</v>
      </c>
      <c r="CD31" s="179">
        <v>0</v>
      </c>
      <c r="CE31" s="119">
        <f t="shared" si="121"/>
        <v>1347050</v>
      </c>
      <c r="CF31" s="181">
        <f t="shared" si="103"/>
        <v>4828.1362007168455</v>
      </c>
      <c r="CG31" s="242"/>
      <c r="CH31" s="182" t="e">
        <f t="shared" si="122"/>
        <v>#DIV/0!</v>
      </c>
      <c r="CJ31" s="326">
        <v>18.2</v>
      </c>
      <c r="CK31" s="326">
        <v>23.4</v>
      </c>
      <c r="CL31" s="334">
        <v>2</v>
      </c>
      <c r="CM31" s="334">
        <v>2</v>
      </c>
      <c r="CN31" s="334">
        <v>2</v>
      </c>
      <c r="CO31" s="356">
        <f t="shared" si="123"/>
        <v>2</v>
      </c>
      <c r="CQ31" s="42" t="s">
        <v>178</v>
      </c>
      <c r="CS31" s="1">
        <v>1</v>
      </c>
      <c r="CX31" s="502">
        <v>16</v>
      </c>
      <c r="CY31" s="502">
        <v>26.5</v>
      </c>
      <c r="CZ31" s="494">
        <v>5</v>
      </c>
      <c r="DA31" s="494">
        <v>5</v>
      </c>
      <c r="DB31" s="494">
        <v>4</v>
      </c>
      <c r="DC31" s="494">
        <f t="shared" si="124"/>
        <v>4.666666666666667</v>
      </c>
      <c r="DE31" s="486" t="s">
        <v>178</v>
      </c>
      <c r="DG31" s="1">
        <v>1</v>
      </c>
    </row>
    <row r="32" spans="1:114" ht="23.5" customHeight="1">
      <c r="A32" s="77" t="s">
        <v>10</v>
      </c>
      <c r="B32" s="68">
        <v>14</v>
      </c>
      <c r="C32" s="57">
        <f t="shared" si="85"/>
        <v>116</v>
      </c>
      <c r="D32" s="54">
        <v>60</v>
      </c>
      <c r="E32" s="7">
        <f t="shared" si="86"/>
        <v>198000</v>
      </c>
      <c r="F32" s="54">
        <v>6</v>
      </c>
      <c r="G32" s="7">
        <f t="shared" si="87"/>
        <v>22800</v>
      </c>
      <c r="H32" s="54">
        <v>0</v>
      </c>
      <c r="I32" s="6">
        <f t="shared" si="88"/>
        <v>0</v>
      </c>
      <c r="J32" s="54">
        <v>50</v>
      </c>
      <c r="K32" s="6">
        <f t="shared" si="89"/>
        <v>100000</v>
      </c>
      <c r="L32" s="6">
        <f t="shared" si="104"/>
        <v>320800</v>
      </c>
      <c r="M32" s="6">
        <f t="shared" si="105"/>
        <v>2765.5172413793102</v>
      </c>
      <c r="N32" s="70" t="s">
        <v>83</v>
      </c>
      <c r="O32" s="54"/>
      <c r="P32" s="54"/>
      <c r="Q32" s="76" t="e">
        <f t="shared" si="106"/>
        <v>#DIV/0!</v>
      </c>
      <c r="R32" s="2"/>
      <c r="T32" s="107">
        <v>3300</v>
      </c>
      <c r="U32" s="107">
        <v>3800</v>
      </c>
      <c r="V32" s="107">
        <v>4800</v>
      </c>
      <c r="W32" s="107">
        <v>2000</v>
      </c>
      <c r="X32" s="107"/>
      <c r="Y32" s="77" t="s">
        <v>10</v>
      </c>
      <c r="Z32" s="48">
        <f t="shared" si="90"/>
        <v>14</v>
      </c>
      <c r="AA32" s="57">
        <f t="shared" si="91"/>
        <v>116</v>
      </c>
      <c r="AB32" s="7">
        <f t="shared" si="92"/>
        <v>60</v>
      </c>
      <c r="AC32" s="7">
        <f t="shared" si="93"/>
        <v>102000</v>
      </c>
      <c r="AD32" s="7">
        <f t="shared" si="107"/>
        <v>6</v>
      </c>
      <c r="AE32" s="7">
        <f t="shared" si="94"/>
        <v>13200</v>
      </c>
      <c r="AF32" s="7">
        <f t="shared" si="108"/>
        <v>0</v>
      </c>
      <c r="AG32" s="7">
        <f t="shared" si="95"/>
        <v>0</v>
      </c>
      <c r="AH32" s="7">
        <f t="shared" si="109"/>
        <v>50</v>
      </c>
      <c r="AI32" s="7">
        <f t="shared" si="96"/>
        <v>70000</v>
      </c>
      <c r="AJ32" s="7">
        <f t="shared" si="110"/>
        <v>185200</v>
      </c>
      <c r="AK32" s="6">
        <f t="shared" si="111"/>
        <v>1596.5517241379309</v>
      </c>
      <c r="AL32" s="70" t="str">
        <f t="shared" si="112"/>
        <v>OFF1</v>
      </c>
      <c r="AM32" s="7">
        <f t="shared" si="112"/>
        <v>0</v>
      </c>
      <c r="AN32" s="6">
        <f t="shared" si="112"/>
        <v>0</v>
      </c>
      <c r="AO32" s="76" t="e">
        <f t="shared" si="113"/>
        <v>#DIV/0!</v>
      </c>
      <c r="AP32" s="2"/>
      <c r="AR32" s="107">
        <v>1700</v>
      </c>
      <c r="AS32" s="107">
        <v>2200</v>
      </c>
      <c r="AT32" s="107">
        <v>2200</v>
      </c>
      <c r="AU32" s="107">
        <v>1400</v>
      </c>
      <c r="AV32" s="107"/>
      <c r="AW32" s="77" t="s">
        <v>10</v>
      </c>
      <c r="AX32" s="48">
        <f t="shared" si="114"/>
        <v>14</v>
      </c>
      <c r="AY32" s="57">
        <f t="shared" si="115"/>
        <v>116</v>
      </c>
      <c r="AZ32" s="54">
        <v>10</v>
      </c>
      <c r="BA32" s="7">
        <f t="shared" si="97"/>
        <v>0</v>
      </c>
      <c r="BB32" s="54">
        <v>24</v>
      </c>
      <c r="BC32" s="7">
        <f t="shared" si="98"/>
        <v>0</v>
      </c>
      <c r="BD32" s="54">
        <v>12</v>
      </c>
      <c r="BE32" s="6">
        <f t="shared" si="99"/>
        <v>0</v>
      </c>
      <c r="BF32" s="54"/>
      <c r="BG32" s="6">
        <f t="shared" si="100"/>
        <v>0</v>
      </c>
      <c r="BH32" s="6">
        <f t="shared" si="116"/>
        <v>320800</v>
      </c>
      <c r="BI32" s="6">
        <f t="shared" si="116"/>
        <v>2765.5172413793102</v>
      </c>
      <c r="BJ32" s="6">
        <f t="shared" si="117"/>
        <v>185200</v>
      </c>
      <c r="BK32" s="7">
        <f t="shared" si="117"/>
        <v>1596.5517241379309</v>
      </c>
      <c r="BL32" s="101">
        <f t="shared" si="118"/>
        <v>506000</v>
      </c>
      <c r="BM32" s="90">
        <f t="shared" si="118"/>
        <v>4362.0689655172409</v>
      </c>
      <c r="BN32" s="90"/>
      <c r="BO32" s="76" t="e">
        <f t="shared" si="119"/>
        <v>#DIV/0!</v>
      </c>
      <c r="BP32" s="2"/>
      <c r="BR32" s="55"/>
      <c r="BS32" s="55"/>
      <c r="BT32" s="55"/>
      <c r="BU32" s="55"/>
      <c r="BV32" s="173" t="s">
        <v>10</v>
      </c>
      <c r="BW32" s="190">
        <f t="shared" si="120"/>
        <v>14</v>
      </c>
      <c r="BX32" s="119">
        <v>154</v>
      </c>
      <c r="BY32" s="179">
        <v>465400</v>
      </c>
      <c r="BZ32" s="179">
        <f t="shared" si="101"/>
        <v>3022.0779220779223</v>
      </c>
      <c r="CA32" s="179">
        <v>250500</v>
      </c>
      <c r="CB32" s="179">
        <f t="shared" si="102"/>
        <v>1626.6233766233765</v>
      </c>
      <c r="CC32" s="179">
        <v>54450</v>
      </c>
      <c r="CD32" s="179">
        <v>2970</v>
      </c>
      <c r="CE32" s="119">
        <f t="shared" si="121"/>
        <v>773320</v>
      </c>
      <c r="CF32" s="181">
        <f t="shared" si="103"/>
        <v>5021.5584415584417</v>
      </c>
      <c r="CG32" s="242"/>
      <c r="CH32" s="182" t="e">
        <f t="shared" si="122"/>
        <v>#DIV/0!</v>
      </c>
      <c r="CJ32" s="326">
        <v>15.5</v>
      </c>
      <c r="CK32" s="326">
        <v>22.8</v>
      </c>
      <c r="CL32" s="334">
        <v>2</v>
      </c>
      <c r="CM32" s="334">
        <v>2</v>
      </c>
      <c r="CN32" s="334">
        <v>3</v>
      </c>
      <c r="CO32" s="356">
        <f t="shared" si="123"/>
        <v>2.3333333333333335</v>
      </c>
      <c r="CQ32" s="42" t="s">
        <v>183</v>
      </c>
      <c r="CS32" s="1">
        <v>0</v>
      </c>
      <c r="CX32" s="502">
        <v>17.3</v>
      </c>
      <c r="CY32" s="502">
        <v>27.3</v>
      </c>
      <c r="CZ32" s="494">
        <v>5</v>
      </c>
      <c r="DA32" s="494">
        <v>5</v>
      </c>
      <c r="DB32" s="494">
        <v>3</v>
      </c>
      <c r="DC32" s="494">
        <f t="shared" si="124"/>
        <v>4.333333333333333</v>
      </c>
      <c r="DE32" s="486" t="s">
        <v>183</v>
      </c>
      <c r="DG32" s="1">
        <v>0</v>
      </c>
    </row>
    <row r="33" spans="1:114" ht="23.5" customHeight="1" thickBot="1">
      <c r="A33" s="78" t="s">
        <v>11</v>
      </c>
      <c r="B33" s="68">
        <v>15</v>
      </c>
      <c r="C33" s="57">
        <f t="shared" si="85"/>
        <v>302</v>
      </c>
      <c r="D33" s="54">
        <v>150</v>
      </c>
      <c r="E33" s="7">
        <f t="shared" si="86"/>
        <v>495000</v>
      </c>
      <c r="F33" s="54">
        <v>20</v>
      </c>
      <c r="G33" s="7">
        <f t="shared" si="87"/>
        <v>76000</v>
      </c>
      <c r="H33" s="54">
        <v>2</v>
      </c>
      <c r="I33" s="6">
        <f t="shared" si="88"/>
        <v>9600</v>
      </c>
      <c r="J33" s="54">
        <v>130</v>
      </c>
      <c r="K33" s="6">
        <f t="shared" si="89"/>
        <v>260000</v>
      </c>
      <c r="L33" s="6">
        <f t="shared" si="104"/>
        <v>840600</v>
      </c>
      <c r="M33" s="6">
        <f t="shared" si="105"/>
        <v>2783.4437086092717</v>
      </c>
      <c r="N33" s="70" t="s">
        <v>96</v>
      </c>
      <c r="O33" s="54"/>
      <c r="P33" s="54"/>
      <c r="Q33" s="76" t="e">
        <f t="shared" si="106"/>
        <v>#DIV/0!</v>
      </c>
      <c r="R33" s="2"/>
      <c r="T33" s="107">
        <v>3300</v>
      </c>
      <c r="U33" s="107">
        <v>3800</v>
      </c>
      <c r="V33" s="107">
        <v>4800</v>
      </c>
      <c r="W33" s="107">
        <v>2000</v>
      </c>
      <c r="X33" s="107"/>
      <c r="Y33" s="78" t="s">
        <v>11</v>
      </c>
      <c r="Z33" s="48">
        <f t="shared" si="90"/>
        <v>15</v>
      </c>
      <c r="AA33" s="57">
        <f t="shared" si="91"/>
        <v>302</v>
      </c>
      <c r="AB33" s="7">
        <f t="shared" si="92"/>
        <v>150</v>
      </c>
      <c r="AC33" s="7">
        <f t="shared" si="93"/>
        <v>255000</v>
      </c>
      <c r="AD33" s="7">
        <f t="shared" si="107"/>
        <v>20</v>
      </c>
      <c r="AE33" s="7">
        <f t="shared" si="94"/>
        <v>44000</v>
      </c>
      <c r="AF33" s="7">
        <f t="shared" si="108"/>
        <v>2</v>
      </c>
      <c r="AG33" s="7">
        <f t="shared" si="95"/>
        <v>4400</v>
      </c>
      <c r="AH33" s="7">
        <f t="shared" si="109"/>
        <v>130</v>
      </c>
      <c r="AI33" s="7">
        <f t="shared" si="96"/>
        <v>182000</v>
      </c>
      <c r="AJ33" s="7">
        <f t="shared" si="110"/>
        <v>485400</v>
      </c>
      <c r="AK33" s="6">
        <f t="shared" si="111"/>
        <v>1607.2847682119204</v>
      </c>
      <c r="AL33" s="70" t="str">
        <f t="shared" si="112"/>
        <v>ON2</v>
      </c>
      <c r="AM33" s="7">
        <f t="shared" si="112"/>
        <v>0</v>
      </c>
      <c r="AN33" s="6">
        <f t="shared" si="112"/>
        <v>0</v>
      </c>
      <c r="AO33" s="76" t="e">
        <f t="shared" si="113"/>
        <v>#DIV/0!</v>
      </c>
      <c r="AP33" s="2"/>
      <c r="AR33" s="107">
        <v>1700</v>
      </c>
      <c r="AS33" s="107">
        <v>2200</v>
      </c>
      <c r="AT33" s="107">
        <v>2200</v>
      </c>
      <c r="AU33" s="107">
        <v>1400</v>
      </c>
      <c r="AV33" s="107"/>
      <c r="AW33" s="78" t="s">
        <v>11</v>
      </c>
      <c r="AX33" s="48">
        <f t="shared" si="114"/>
        <v>15</v>
      </c>
      <c r="AY33" s="57">
        <f t="shared" si="115"/>
        <v>302</v>
      </c>
      <c r="AZ33" s="54">
        <v>10</v>
      </c>
      <c r="BA33" s="7">
        <f t="shared" si="97"/>
        <v>0</v>
      </c>
      <c r="BB33" s="54">
        <v>28</v>
      </c>
      <c r="BC33" s="7">
        <f t="shared" si="98"/>
        <v>0</v>
      </c>
      <c r="BD33" s="54">
        <v>12</v>
      </c>
      <c r="BE33" s="6">
        <f t="shared" si="99"/>
        <v>0</v>
      </c>
      <c r="BF33" s="54"/>
      <c r="BG33" s="6">
        <f t="shared" si="100"/>
        <v>0</v>
      </c>
      <c r="BH33" s="6">
        <f t="shared" si="116"/>
        <v>840600</v>
      </c>
      <c r="BI33" s="6">
        <f t="shared" si="116"/>
        <v>2783.4437086092717</v>
      </c>
      <c r="BJ33" s="6">
        <f t="shared" si="117"/>
        <v>485400</v>
      </c>
      <c r="BK33" s="7">
        <f t="shared" si="117"/>
        <v>1607.2847682119204</v>
      </c>
      <c r="BL33" s="101">
        <f t="shared" si="118"/>
        <v>1326000</v>
      </c>
      <c r="BM33" s="90">
        <f t="shared" si="118"/>
        <v>4390.7284768211921</v>
      </c>
      <c r="BN33" s="90"/>
      <c r="BO33" s="76" t="e">
        <f t="shared" si="119"/>
        <v>#DIV/0!</v>
      </c>
      <c r="BP33" s="2"/>
      <c r="BR33" s="55"/>
      <c r="BS33" s="55"/>
      <c r="BT33" s="55"/>
      <c r="BU33" s="55"/>
      <c r="BV33" s="183" t="s">
        <v>11</v>
      </c>
      <c r="BW33" s="190">
        <f t="shared" si="120"/>
        <v>15</v>
      </c>
      <c r="BX33" s="119">
        <v>300</v>
      </c>
      <c r="BY33" s="179">
        <v>765900</v>
      </c>
      <c r="BZ33" s="179">
        <f t="shared" si="101"/>
        <v>2553</v>
      </c>
      <c r="CA33" s="179">
        <v>420650</v>
      </c>
      <c r="CB33" s="179">
        <f t="shared" si="102"/>
        <v>1402.1666666666667</v>
      </c>
      <c r="CC33" s="179">
        <v>48950</v>
      </c>
      <c r="CD33" s="179">
        <v>0</v>
      </c>
      <c r="CE33" s="119">
        <f t="shared" si="121"/>
        <v>1235500</v>
      </c>
      <c r="CF33" s="181">
        <f t="shared" si="103"/>
        <v>4118.333333333333</v>
      </c>
      <c r="CG33" s="242"/>
      <c r="CH33" s="182" t="e">
        <f t="shared" si="122"/>
        <v>#DIV/0!</v>
      </c>
      <c r="CJ33" s="327">
        <v>15.5</v>
      </c>
      <c r="CK33" s="327">
        <v>25.5</v>
      </c>
      <c r="CL33" s="335">
        <v>4</v>
      </c>
      <c r="CM33" s="334">
        <v>5</v>
      </c>
      <c r="CN33" s="335">
        <v>4</v>
      </c>
      <c r="CO33" s="357">
        <f t="shared" si="123"/>
        <v>4.333333333333333</v>
      </c>
      <c r="CQ33" s="1" t="s">
        <v>186</v>
      </c>
      <c r="CX33" s="503">
        <v>16.899999999999999</v>
      </c>
      <c r="CY33" s="503">
        <v>28.7</v>
      </c>
      <c r="CZ33" s="504">
        <v>5</v>
      </c>
      <c r="DA33" s="494">
        <v>5</v>
      </c>
      <c r="DB33" s="504">
        <v>4</v>
      </c>
      <c r="DC33" s="499">
        <f t="shared" si="124"/>
        <v>4.666666666666667</v>
      </c>
      <c r="DE33" s="486" t="s">
        <v>186</v>
      </c>
    </row>
    <row r="34" spans="1:114" s="378" customFormat="1" ht="35" customHeight="1" thickTop="1" thickBot="1">
      <c r="A34" s="1516" t="s">
        <v>16</v>
      </c>
      <c r="B34" s="1497"/>
      <c r="C34" s="191">
        <f>SUM(C27:C33)</f>
        <v>1140</v>
      </c>
      <c r="D34" s="191">
        <f>SUM(D27:D33)</f>
        <v>650</v>
      </c>
      <c r="E34" s="191">
        <f t="shared" ref="E34:J34" si="125">SUM(E27:E33)</f>
        <v>2145000</v>
      </c>
      <c r="F34" s="191">
        <f t="shared" si="125"/>
        <v>56</v>
      </c>
      <c r="G34" s="191">
        <f t="shared" si="125"/>
        <v>212800</v>
      </c>
      <c r="H34" s="191">
        <f t="shared" si="125"/>
        <v>4</v>
      </c>
      <c r="I34" s="191">
        <f t="shared" si="125"/>
        <v>19200</v>
      </c>
      <c r="J34" s="191">
        <f t="shared" si="125"/>
        <v>430</v>
      </c>
      <c r="K34" s="191">
        <f>SUM(K27:K33)</f>
        <v>860000</v>
      </c>
      <c r="L34" s="191">
        <f>SUM(L27:L33)</f>
        <v>3237000</v>
      </c>
      <c r="M34" s="191">
        <f>L34/C34</f>
        <v>2839.4736842105262</v>
      </c>
      <c r="N34" s="376"/>
      <c r="O34" s="191">
        <f>SUM(O27:O33)</f>
        <v>0</v>
      </c>
      <c r="P34" s="191">
        <f>SUM(P27:P33)</f>
        <v>0</v>
      </c>
      <c r="Q34" s="194" t="e">
        <f t="shared" si="106"/>
        <v>#DIV/0!</v>
      </c>
      <c r="R34" s="377"/>
      <c r="T34" s="378" t="s">
        <v>48</v>
      </c>
      <c r="U34" s="377" t="e">
        <f>C34/W34</f>
        <v>#DIV/0!</v>
      </c>
      <c r="V34" s="379" t="s">
        <v>49</v>
      </c>
      <c r="W34" s="380">
        <v>0</v>
      </c>
      <c r="Y34" s="1516" t="s">
        <v>16</v>
      </c>
      <c r="Z34" s="1497"/>
      <c r="AA34" s="192">
        <f>SUM(AA27:AA33)</f>
        <v>1140</v>
      </c>
      <c r="AB34" s="192">
        <f>SUM(AB27:AB33)</f>
        <v>650</v>
      </c>
      <c r="AC34" s="192">
        <f t="shared" ref="AC34:AH34" si="126">SUM(AC27:AC33)</f>
        <v>1105000</v>
      </c>
      <c r="AD34" s="192">
        <f t="shared" si="126"/>
        <v>56</v>
      </c>
      <c r="AE34" s="192">
        <f t="shared" si="126"/>
        <v>123200</v>
      </c>
      <c r="AF34" s="192">
        <f t="shared" si="126"/>
        <v>4</v>
      </c>
      <c r="AG34" s="192">
        <f t="shared" si="126"/>
        <v>8800</v>
      </c>
      <c r="AH34" s="192">
        <f t="shared" si="126"/>
        <v>430</v>
      </c>
      <c r="AI34" s="192">
        <f>SUM(AI27:AI33)</f>
        <v>602000</v>
      </c>
      <c r="AJ34" s="192">
        <f>SUM(AJ27:AJ33)</f>
        <v>1839000</v>
      </c>
      <c r="AK34" s="191">
        <f>AJ34/AA34</f>
        <v>1613.1578947368421</v>
      </c>
      <c r="AL34" s="376"/>
      <c r="AM34" s="191">
        <f>SUM(AM27:AM33)</f>
        <v>0</v>
      </c>
      <c r="AN34" s="191">
        <f>SUM(AN27:AN33)</f>
        <v>0</v>
      </c>
      <c r="AO34" s="194" t="e">
        <f>(AJ34+BH34)/AN34</f>
        <v>#DIV/0!</v>
      </c>
      <c r="AP34" s="377"/>
      <c r="AR34" s="378" t="s">
        <v>48</v>
      </c>
      <c r="AS34" s="377" t="e">
        <f>AA34/AU34</f>
        <v>#DIV/0!</v>
      </c>
      <c r="AT34" s="379" t="s">
        <v>49</v>
      </c>
      <c r="AU34" s="378">
        <f>W34</f>
        <v>0</v>
      </c>
      <c r="AW34" s="1516" t="s">
        <v>16</v>
      </c>
      <c r="AX34" s="1497"/>
      <c r="AY34" s="192">
        <f t="shared" si="115"/>
        <v>1140</v>
      </c>
      <c r="AZ34" s="191">
        <f>SUM(AZ27:AZ33)</f>
        <v>84</v>
      </c>
      <c r="BA34" s="191">
        <f t="shared" ref="BA34:BF34" si="127">SUM(BA27:BA33)</f>
        <v>0</v>
      </c>
      <c r="BB34" s="191">
        <f t="shared" si="127"/>
        <v>120</v>
      </c>
      <c r="BC34" s="191">
        <f t="shared" si="127"/>
        <v>0</v>
      </c>
      <c r="BD34" s="191">
        <f t="shared" si="127"/>
        <v>60</v>
      </c>
      <c r="BE34" s="191">
        <f t="shared" si="127"/>
        <v>0</v>
      </c>
      <c r="BF34" s="191">
        <f t="shared" si="127"/>
        <v>0</v>
      </c>
      <c r="BG34" s="191">
        <f>SUM(BG27:BG33)</f>
        <v>0</v>
      </c>
      <c r="BH34" s="381">
        <f t="shared" si="116"/>
        <v>3237000</v>
      </c>
      <c r="BI34" s="381">
        <f t="shared" si="116"/>
        <v>2839.4736842105262</v>
      </c>
      <c r="BJ34" s="381">
        <f t="shared" si="117"/>
        <v>1839000</v>
      </c>
      <c r="BK34" s="382">
        <f t="shared" si="117"/>
        <v>1613.1578947368421</v>
      </c>
      <c r="BL34" s="535">
        <f>SUM(BL27:BL33)</f>
        <v>5076000</v>
      </c>
      <c r="BM34" s="383">
        <f>BI34+BK34</f>
        <v>4452.6315789473683</v>
      </c>
      <c r="BN34" s="193"/>
      <c r="BO34" s="194" t="e">
        <f t="shared" si="119"/>
        <v>#DIV/0!</v>
      </c>
      <c r="BP34" s="377"/>
      <c r="BR34" s="378" t="s">
        <v>48</v>
      </c>
      <c r="BS34" s="377" t="e">
        <f>AY34/BU34</f>
        <v>#DIV/0!</v>
      </c>
      <c r="BT34" s="379" t="s">
        <v>49</v>
      </c>
      <c r="BU34" s="378">
        <f>W34</f>
        <v>0</v>
      </c>
      <c r="BV34" s="1516" t="s">
        <v>16</v>
      </c>
      <c r="BW34" s="1497"/>
      <c r="BX34" s="192">
        <f>SUM(BX27:BX33)</f>
        <v>1277</v>
      </c>
      <c r="BY34" s="192">
        <f>SUM(BY27:BY33)</f>
        <v>3388250</v>
      </c>
      <c r="BZ34" s="192">
        <f t="shared" si="101"/>
        <v>2653.288958496476</v>
      </c>
      <c r="CA34" s="192">
        <f>SUM(CA27:CA33)</f>
        <v>1965900</v>
      </c>
      <c r="CB34" s="371">
        <f t="shared" si="102"/>
        <v>1539.4675019577135</v>
      </c>
      <c r="CC34" s="371">
        <f>SUM(CC27:CC33)</f>
        <v>163900</v>
      </c>
      <c r="CD34" s="371">
        <f>SUM(CD27:CD33)</f>
        <v>23760</v>
      </c>
      <c r="CE34" s="371">
        <f>BY34+CA34+CC34+CD34</f>
        <v>5541810</v>
      </c>
      <c r="CF34" s="193">
        <f t="shared" si="103"/>
        <v>4339.7102584181675</v>
      </c>
      <c r="CG34" s="530">
        <f>SUM(CG27:CG33)</f>
        <v>0</v>
      </c>
      <c r="CH34" s="194" t="e">
        <f t="shared" si="122"/>
        <v>#DIV/0!</v>
      </c>
      <c r="CI34" s="378">
        <v>7</v>
      </c>
      <c r="CJ34" s="393">
        <f>SUM(CJ27:CJ33)/CI34</f>
        <v>16.342857142857145</v>
      </c>
      <c r="CK34" s="394">
        <f>SUM(CK27:CK33)/CI34</f>
        <v>24.485714285714288</v>
      </c>
      <c r="CL34" s="411">
        <f>SUM(CL27:CL33)/CI34</f>
        <v>3</v>
      </c>
      <c r="CM34" s="411">
        <f>SUM(CM27:CM33)/CI34</f>
        <v>3.1428571428571428</v>
      </c>
      <c r="CN34" s="411">
        <f>SUM(CN27:CN33)/CI34</f>
        <v>3.1428571428571428</v>
      </c>
      <c r="CO34" s="412">
        <f>SUM(CL34:CN34)/3</f>
        <v>3.0952380952380949</v>
      </c>
      <c r="CP34" s="531" t="s">
        <v>190</v>
      </c>
      <c r="CQ34" s="1553">
        <f>CE34/CI34</f>
        <v>791687.14285714284</v>
      </c>
      <c r="CR34" s="1554"/>
      <c r="CS34" s="1554"/>
      <c r="CT34" s="1554"/>
      <c r="CU34" s="1555"/>
      <c r="CV34" s="378" t="s">
        <v>197</v>
      </c>
      <c r="CW34" s="378">
        <v>7</v>
      </c>
      <c r="CX34" s="393">
        <f>SUM(CX27:CX33)/CW34</f>
        <v>16.099999999999998</v>
      </c>
      <c r="CY34" s="394">
        <f>SUM(CY27:CY33)/CW34</f>
        <v>25.342857142857138</v>
      </c>
      <c r="CZ34" s="411">
        <f>SUM(CZ27:CZ33)/CW34</f>
        <v>3.8571428571428572</v>
      </c>
      <c r="DA34" s="411">
        <f>SUM(DA27:DA33)/CW34</f>
        <v>4.2857142857142856</v>
      </c>
      <c r="DB34" s="411">
        <f>SUM(DB27:DB33)/CW34</f>
        <v>3.5714285714285716</v>
      </c>
      <c r="DC34" s="412">
        <f>SUM(CZ34:DB34)/3</f>
        <v>3.9047619047619047</v>
      </c>
      <c r="DD34" s="531" t="s">
        <v>190</v>
      </c>
      <c r="DE34" s="1436">
        <v>945742.85714285716</v>
      </c>
      <c r="DF34" s="1437"/>
      <c r="DG34" s="1437"/>
      <c r="DH34" s="1437"/>
      <c r="DI34" s="1438"/>
      <c r="DJ34" s="378" t="s">
        <v>197</v>
      </c>
    </row>
    <row r="35" spans="1:114"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3"/>
      <c r="CJ35" s="1420" t="str">
        <f>BV35</f>
        <v>4th week</v>
      </c>
      <c r="CK35" s="1420"/>
      <c r="CL35" s="1420"/>
      <c r="CM35" s="1420"/>
      <c r="CN35" s="1420"/>
      <c r="CO35" s="1420"/>
      <c r="CX35" s="1557">
        <f>CK35</f>
        <v>0</v>
      </c>
      <c r="CY35" s="1557"/>
      <c r="CZ35" s="1557"/>
      <c r="DA35" s="1557"/>
      <c r="DB35" s="1557"/>
      <c r="DC35" s="1557"/>
    </row>
    <row r="36" spans="1:114"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241" t="s">
        <v>129</v>
      </c>
      <c r="CH36" s="176" t="s">
        <v>128</v>
      </c>
      <c r="CJ36" s="331" t="s">
        <v>172</v>
      </c>
      <c r="CK36" s="332" t="s">
        <v>173</v>
      </c>
      <c r="CL36" s="65" t="s">
        <v>174</v>
      </c>
      <c r="CM36" s="65" t="s">
        <v>175</v>
      </c>
      <c r="CN36" s="65" t="s">
        <v>176</v>
      </c>
      <c r="CO36" s="333" t="s">
        <v>184</v>
      </c>
      <c r="CQ36" s="1" t="s">
        <v>179</v>
      </c>
      <c r="CS36" s="46" t="s">
        <v>182</v>
      </c>
      <c r="CX36" s="489" t="s">
        <v>172</v>
      </c>
      <c r="CY36" s="490" t="s">
        <v>173</v>
      </c>
      <c r="CZ36" s="491" t="s">
        <v>174</v>
      </c>
      <c r="DA36" s="491" t="s">
        <v>175</v>
      </c>
      <c r="DB36" s="491" t="s">
        <v>176</v>
      </c>
      <c r="DC36" s="492" t="s">
        <v>184</v>
      </c>
      <c r="DE36" s="486" t="s">
        <v>179</v>
      </c>
      <c r="DG36" s="46" t="s">
        <v>182</v>
      </c>
    </row>
    <row r="37" spans="1:114" ht="23.5" customHeight="1">
      <c r="A37" s="75" t="s">
        <v>5</v>
      </c>
      <c r="B37" s="68">
        <v>16</v>
      </c>
      <c r="C37" s="57">
        <f t="shared" ref="C37:C43" si="128">D37+F37+H37+J37</f>
        <v>214</v>
      </c>
      <c r="D37" s="54">
        <v>100</v>
      </c>
      <c r="E37" s="7">
        <f t="shared" ref="E37:E43" si="129">D37*T37</f>
        <v>330000</v>
      </c>
      <c r="F37" s="54">
        <v>10</v>
      </c>
      <c r="G37" s="7">
        <f t="shared" ref="G37:G43" si="130">F37*U37</f>
        <v>38000</v>
      </c>
      <c r="H37" s="54">
        <v>4</v>
      </c>
      <c r="I37" s="6">
        <f t="shared" ref="I37:I43" si="131">H37*V37</f>
        <v>19200</v>
      </c>
      <c r="J37" s="54">
        <v>100</v>
      </c>
      <c r="K37" s="6">
        <f t="shared" ref="K37:K43" si="132">J37*W37</f>
        <v>200000</v>
      </c>
      <c r="L37" s="6">
        <f>E37+G37+I37+K37</f>
        <v>587200</v>
      </c>
      <c r="M37" s="6">
        <f>L37/C37</f>
        <v>2743.9252336448599</v>
      </c>
      <c r="N37" s="70" t="s">
        <v>44</v>
      </c>
      <c r="O37" s="54"/>
      <c r="P37" s="54"/>
      <c r="Q37" s="76" t="e">
        <f>L37/P37</f>
        <v>#DIV/0!</v>
      </c>
      <c r="R37" s="2"/>
      <c r="T37" s="107">
        <v>3300</v>
      </c>
      <c r="U37" s="107">
        <v>3800</v>
      </c>
      <c r="V37" s="107">
        <v>4800</v>
      </c>
      <c r="W37" s="107">
        <v>2000</v>
      </c>
      <c r="X37" s="107"/>
      <c r="Y37" s="75" t="s">
        <v>5</v>
      </c>
      <c r="Z37" s="48">
        <f t="shared" ref="Z37:Z43" si="133">B37</f>
        <v>16</v>
      </c>
      <c r="AA37" s="57">
        <f t="shared" ref="AA37:AA43" si="134">AB37+AD37+AF37+AH37</f>
        <v>214</v>
      </c>
      <c r="AB37" s="7">
        <f t="shared" ref="AB37:AB43" si="135">D37</f>
        <v>100</v>
      </c>
      <c r="AC37" s="7">
        <f t="shared" ref="AC37:AC43" si="136">AB37*AR37</f>
        <v>170000</v>
      </c>
      <c r="AD37" s="7">
        <f>F37</f>
        <v>10</v>
      </c>
      <c r="AE37" s="7">
        <f t="shared" ref="AE37:AE43" si="137">AD37*AS37</f>
        <v>22000</v>
      </c>
      <c r="AF37" s="7">
        <f>H37</f>
        <v>4</v>
      </c>
      <c r="AG37" s="7">
        <f t="shared" ref="AG37:AG43" si="138">AF37*AT37</f>
        <v>8800</v>
      </c>
      <c r="AH37" s="7">
        <f t="shared" ref="AH37:AH42" si="139">J37</f>
        <v>100</v>
      </c>
      <c r="AI37" s="7">
        <f t="shared" ref="AI37:AI43" si="140">AH37*AU37</f>
        <v>140000</v>
      </c>
      <c r="AJ37" s="7">
        <f>AC37+AE37+AG37+AI37</f>
        <v>340800</v>
      </c>
      <c r="AK37" s="6">
        <f>AJ37/AA37</f>
        <v>1592.5233644859813</v>
      </c>
      <c r="AL37" s="70" t="str">
        <f>N37</f>
        <v>S</v>
      </c>
      <c r="AM37" s="7">
        <f>O37</f>
        <v>0</v>
      </c>
      <c r="AN37" s="6">
        <f>P37</f>
        <v>0</v>
      </c>
      <c r="AO37" s="76" t="e">
        <f>(AJ37+BH37)/AN37</f>
        <v>#DIV/0!</v>
      </c>
      <c r="AP37" s="2"/>
      <c r="AR37" s="107">
        <v>1700</v>
      </c>
      <c r="AS37" s="107">
        <v>2200</v>
      </c>
      <c r="AT37" s="107">
        <v>2200</v>
      </c>
      <c r="AU37" s="107">
        <v>1400</v>
      </c>
      <c r="AV37" s="107"/>
      <c r="AW37" s="75" t="s">
        <v>5</v>
      </c>
      <c r="AX37" s="48">
        <f>B37</f>
        <v>16</v>
      </c>
      <c r="AY37" s="57">
        <f>C37</f>
        <v>214</v>
      </c>
      <c r="AZ37" s="54"/>
      <c r="BA37" s="7">
        <f t="shared" ref="BA37:BA43" si="141">AZ37*BR37</f>
        <v>0</v>
      </c>
      <c r="BB37" s="54"/>
      <c r="BC37" s="7">
        <f t="shared" ref="BC37:BC43" si="142">BB37*BS37</f>
        <v>0</v>
      </c>
      <c r="BD37" s="54"/>
      <c r="BE37" s="6">
        <f t="shared" ref="BE37:BE43" si="143">BD37*BT37</f>
        <v>0</v>
      </c>
      <c r="BF37" s="54"/>
      <c r="BG37" s="6">
        <f t="shared" ref="BG37:BG43" si="144">BF37*BU37</f>
        <v>0</v>
      </c>
      <c r="BH37" s="6">
        <f>L37</f>
        <v>587200</v>
      </c>
      <c r="BI37" s="6">
        <f>M37</f>
        <v>2743.9252336448599</v>
      </c>
      <c r="BJ37" s="6">
        <f>AJ37</f>
        <v>340800</v>
      </c>
      <c r="BK37" s="7">
        <f>AK37</f>
        <v>1592.5233644859813</v>
      </c>
      <c r="BL37" s="101">
        <f>BH37+BJ37</f>
        <v>928000</v>
      </c>
      <c r="BM37" s="90">
        <f>BI37+BK37</f>
        <v>4336.4485981308408</v>
      </c>
      <c r="BN37" s="90"/>
      <c r="BO37" s="76" t="e">
        <f>Q37+AO37</f>
        <v>#DIV/0!</v>
      </c>
      <c r="BP37" s="2"/>
      <c r="BR37" s="55"/>
      <c r="BS37" s="55"/>
      <c r="BT37" s="55"/>
      <c r="BU37" s="55"/>
      <c r="BV37" s="177" t="s">
        <v>5</v>
      </c>
      <c r="BW37" s="190">
        <f>AX37</f>
        <v>16</v>
      </c>
      <c r="BX37" s="119">
        <v>101</v>
      </c>
      <c r="BY37" s="178">
        <v>274850</v>
      </c>
      <c r="BZ37" s="178">
        <f t="shared" ref="BZ37:BZ44" si="145">BY37/BX37</f>
        <v>2721.2871287128714</v>
      </c>
      <c r="CA37" s="178">
        <v>143400</v>
      </c>
      <c r="CB37" s="179">
        <f t="shared" ref="CB37:CB44" si="146">CA37/BX37</f>
        <v>1419.8019801980197</v>
      </c>
      <c r="CC37" s="179">
        <v>37400</v>
      </c>
      <c r="CD37" s="179">
        <v>2970</v>
      </c>
      <c r="CE37" s="119">
        <f>BY37+CA37+CC37+CD37</f>
        <v>458620</v>
      </c>
      <c r="CF37" s="181">
        <f t="shared" ref="CF37:CF44" si="147">CE37/BX37</f>
        <v>4540.7920792079212</v>
      </c>
      <c r="CG37" s="242"/>
      <c r="CH37" s="182" t="e">
        <f>CE37/CG37</f>
        <v>#DIV/0!</v>
      </c>
      <c r="CJ37" s="326">
        <v>19.3</v>
      </c>
      <c r="CK37" s="326">
        <v>22.4</v>
      </c>
      <c r="CL37" s="556">
        <v>1</v>
      </c>
      <c r="CM37" s="556">
        <v>0</v>
      </c>
      <c r="CN37" s="556">
        <v>1</v>
      </c>
      <c r="CO37" s="356">
        <f>SUM(CL37:CN37)/3</f>
        <v>0.66666666666666663</v>
      </c>
      <c r="CQ37" s="355" t="s">
        <v>180</v>
      </c>
      <c r="CR37" s="3"/>
      <c r="CS37" s="354">
        <v>5</v>
      </c>
      <c r="CX37" s="502">
        <v>17.399999999999999</v>
      </c>
      <c r="CY37" s="502">
        <v>21.5</v>
      </c>
      <c r="CZ37" s="494">
        <v>1</v>
      </c>
      <c r="DA37" s="494">
        <v>2</v>
      </c>
      <c r="DB37" s="494">
        <v>4</v>
      </c>
      <c r="DC37" s="494">
        <f>SUM(CZ37:DB37)/3</f>
        <v>2.3333333333333335</v>
      </c>
      <c r="DE37" s="495" t="s">
        <v>180</v>
      </c>
      <c r="DF37" s="488"/>
      <c r="DG37" s="354">
        <v>5</v>
      </c>
    </row>
    <row r="38" spans="1:114" ht="23.5" customHeight="1">
      <c r="A38" s="77" t="s">
        <v>6</v>
      </c>
      <c r="B38" s="68">
        <v>17</v>
      </c>
      <c r="C38" s="57">
        <f t="shared" si="128"/>
        <v>176</v>
      </c>
      <c r="D38" s="54">
        <v>90</v>
      </c>
      <c r="E38" s="7">
        <f t="shared" si="129"/>
        <v>297000</v>
      </c>
      <c r="F38" s="54">
        <v>6</v>
      </c>
      <c r="G38" s="7">
        <f t="shared" si="130"/>
        <v>22800</v>
      </c>
      <c r="H38" s="54">
        <v>0</v>
      </c>
      <c r="I38" s="6">
        <f t="shared" si="131"/>
        <v>0</v>
      </c>
      <c r="J38" s="54">
        <v>80</v>
      </c>
      <c r="K38" s="6">
        <f t="shared" si="132"/>
        <v>160000</v>
      </c>
      <c r="L38" s="6">
        <f t="shared" ref="L38:L43" si="148">E38+G38+I38+K38</f>
        <v>479800</v>
      </c>
      <c r="M38" s="6">
        <f t="shared" ref="M38:M43" si="149">L38/C38</f>
        <v>2726.1363636363635</v>
      </c>
      <c r="N38" s="70" t="s">
        <v>85</v>
      </c>
      <c r="O38" s="54"/>
      <c r="P38" s="54"/>
      <c r="Q38" s="76" t="e">
        <f t="shared" ref="Q38:Q44" si="150">L38/P38</f>
        <v>#DIV/0!</v>
      </c>
      <c r="R38" s="2"/>
      <c r="T38" s="107">
        <v>3300</v>
      </c>
      <c r="U38" s="107">
        <v>3800</v>
      </c>
      <c r="V38" s="107">
        <v>4800</v>
      </c>
      <c r="W38" s="107">
        <v>2000</v>
      </c>
      <c r="X38" s="107"/>
      <c r="Y38" s="77" t="s">
        <v>6</v>
      </c>
      <c r="Z38" s="48">
        <f t="shared" si="133"/>
        <v>17</v>
      </c>
      <c r="AA38" s="57">
        <f t="shared" si="134"/>
        <v>176</v>
      </c>
      <c r="AB38" s="7">
        <f t="shared" si="135"/>
        <v>90</v>
      </c>
      <c r="AC38" s="7">
        <f t="shared" si="136"/>
        <v>153000</v>
      </c>
      <c r="AD38" s="7">
        <f t="shared" ref="AD38:AD43" si="151">F38</f>
        <v>6</v>
      </c>
      <c r="AE38" s="7">
        <f t="shared" si="137"/>
        <v>13200</v>
      </c>
      <c r="AF38" s="7">
        <f t="shared" ref="AF38:AF43" si="152">H38</f>
        <v>0</v>
      </c>
      <c r="AG38" s="7">
        <f t="shared" si="138"/>
        <v>0</v>
      </c>
      <c r="AH38" s="7">
        <f t="shared" si="139"/>
        <v>80</v>
      </c>
      <c r="AI38" s="7">
        <f t="shared" si="140"/>
        <v>112000</v>
      </c>
      <c r="AJ38" s="7">
        <f t="shared" ref="AJ38:AJ43" si="153">AC38+AE38+AG38+AI38</f>
        <v>278200</v>
      </c>
      <c r="AK38" s="6">
        <f t="shared" ref="AK38:AK43" si="154">AJ38/AA38</f>
        <v>1580.6818181818182</v>
      </c>
      <c r="AL38" s="70" t="str">
        <f t="shared" ref="AL38:AN43" si="155">N38</f>
        <v>OFF2</v>
      </c>
      <c r="AM38" s="7">
        <f t="shared" si="155"/>
        <v>0</v>
      </c>
      <c r="AN38" s="6">
        <f t="shared" si="155"/>
        <v>0</v>
      </c>
      <c r="AO38" s="76" t="e">
        <f t="shared" ref="AO38:AO43" si="156">(AJ38+BH38)/AN38</f>
        <v>#DIV/0!</v>
      </c>
      <c r="AP38" s="2"/>
      <c r="AR38" s="107">
        <v>1700</v>
      </c>
      <c r="AS38" s="107">
        <v>2200</v>
      </c>
      <c r="AT38" s="107">
        <v>2200</v>
      </c>
      <c r="AU38" s="107">
        <v>1400</v>
      </c>
      <c r="AV38" s="107"/>
      <c r="AW38" s="77" t="s">
        <v>6</v>
      </c>
      <c r="AX38" s="48">
        <f t="shared" ref="AX38:AX43" si="157">B38</f>
        <v>17</v>
      </c>
      <c r="AY38" s="57">
        <f t="shared" ref="AY38:AY44" si="158">C38</f>
        <v>176</v>
      </c>
      <c r="AZ38" s="54">
        <v>22</v>
      </c>
      <c r="BA38" s="7">
        <f t="shared" si="141"/>
        <v>0</v>
      </c>
      <c r="BB38" s="54">
        <v>10</v>
      </c>
      <c r="BC38" s="7">
        <f t="shared" si="142"/>
        <v>0</v>
      </c>
      <c r="BD38" s="54">
        <v>6</v>
      </c>
      <c r="BE38" s="6">
        <f t="shared" si="143"/>
        <v>0</v>
      </c>
      <c r="BF38" s="54"/>
      <c r="BG38" s="6">
        <f t="shared" si="144"/>
        <v>0</v>
      </c>
      <c r="BH38" s="6">
        <f t="shared" ref="BH38:BI44" si="159">L38</f>
        <v>479800</v>
      </c>
      <c r="BI38" s="6">
        <f t="shared" si="159"/>
        <v>2726.1363636363635</v>
      </c>
      <c r="BJ38" s="6">
        <f t="shared" ref="BJ38:BK44" si="160">AJ38</f>
        <v>278200</v>
      </c>
      <c r="BK38" s="7">
        <f t="shared" si="160"/>
        <v>1580.6818181818182</v>
      </c>
      <c r="BL38" s="101">
        <f t="shared" ref="BL38:BM43" si="161">BH38+BJ38</f>
        <v>758000</v>
      </c>
      <c r="BM38" s="90">
        <f t="shared" si="161"/>
        <v>4306.818181818182</v>
      </c>
      <c r="BN38" s="90"/>
      <c r="BO38" s="76" t="e">
        <f t="shared" ref="BO38:BO44" si="162">Q38+AO38</f>
        <v>#DIV/0!</v>
      </c>
      <c r="BP38" s="2"/>
      <c r="BR38" s="55"/>
      <c r="BS38" s="55"/>
      <c r="BT38" s="55"/>
      <c r="BU38" s="55"/>
      <c r="BV38" s="173" t="s">
        <v>6</v>
      </c>
      <c r="BW38" s="190">
        <f t="shared" ref="BW38:BW43" si="163">AX38</f>
        <v>17</v>
      </c>
      <c r="BX38" s="119">
        <v>136</v>
      </c>
      <c r="BY38" s="178">
        <v>319450</v>
      </c>
      <c r="BZ38" s="178">
        <f t="shared" si="145"/>
        <v>2348.8970588235293</v>
      </c>
      <c r="CA38" s="178">
        <v>215000</v>
      </c>
      <c r="CB38" s="179">
        <f t="shared" si="146"/>
        <v>1580.8823529411766</v>
      </c>
      <c r="CC38" s="179">
        <v>27500</v>
      </c>
      <c r="CD38" s="179">
        <v>0</v>
      </c>
      <c r="CE38" s="119">
        <f t="shared" ref="CE38:CE43" si="164">BY38+CA38+CC38+CD38</f>
        <v>561950</v>
      </c>
      <c r="CF38" s="181">
        <f t="shared" si="147"/>
        <v>4131.9852941176468</v>
      </c>
      <c r="CG38" s="242"/>
      <c r="CH38" s="182" t="e">
        <f t="shared" ref="CH38:CH44" si="165">CE38/CG38</f>
        <v>#DIV/0!</v>
      </c>
      <c r="CJ38" s="326">
        <v>17</v>
      </c>
      <c r="CK38" s="326">
        <v>27.5</v>
      </c>
      <c r="CL38" s="334">
        <v>2</v>
      </c>
      <c r="CM38" s="334">
        <v>5</v>
      </c>
      <c r="CN38" s="334">
        <v>4</v>
      </c>
      <c r="CO38" s="356">
        <f t="shared" ref="CO38:CO43" si="166">SUM(CL38:CN38)/3</f>
        <v>3.6666666666666665</v>
      </c>
      <c r="CQ38" s="42" t="s">
        <v>181</v>
      </c>
      <c r="CS38" s="1">
        <v>4</v>
      </c>
      <c r="CX38" s="502">
        <v>14.7</v>
      </c>
      <c r="CY38" s="502">
        <v>20</v>
      </c>
      <c r="CZ38" s="494">
        <v>4</v>
      </c>
      <c r="DA38" s="494">
        <v>4</v>
      </c>
      <c r="DB38" s="494">
        <v>4</v>
      </c>
      <c r="DC38" s="494">
        <f t="shared" ref="DC38:DC43" si="167">SUM(CZ38:DB38)/3</f>
        <v>4</v>
      </c>
      <c r="DE38" s="486" t="s">
        <v>181</v>
      </c>
      <c r="DG38" s="1">
        <v>4</v>
      </c>
    </row>
    <row r="39" spans="1:114" ht="23.5" customHeight="1">
      <c r="A39" s="77" t="s">
        <v>7</v>
      </c>
      <c r="B39" s="68">
        <v>18</v>
      </c>
      <c r="C39" s="57">
        <f t="shared" si="128"/>
        <v>156</v>
      </c>
      <c r="D39" s="54">
        <v>80</v>
      </c>
      <c r="E39" s="7">
        <f t="shared" si="129"/>
        <v>264000</v>
      </c>
      <c r="F39" s="54">
        <v>6</v>
      </c>
      <c r="G39" s="7">
        <f t="shared" si="130"/>
        <v>22800</v>
      </c>
      <c r="H39" s="54">
        <v>0</v>
      </c>
      <c r="I39" s="6">
        <f t="shared" si="131"/>
        <v>0</v>
      </c>
      <c r="J39" s="54">
        <v>70</v>
      </c>
      <c r="K39" s="6">
        <f t="shared" si="132"/>
        <v>140000</v>
      </c>
      <c r="L39" s="6">
        <f t="shared" si="148"/>
        <v>426800</v>
      </c>
      <c r="M39" s="6">
        <f t="shared" si="149"/>
        <v>2735.897435897436</v>
      </c>
      <c r="N39" s="70" t="s">
        <v>85</v>
      </c>
      <c r="O39" s="54"/>
      <c r="P39" s="54"/>
      <c r="Q39" s="76" t="e">
        <f t="shared" si="150"/>
        <v>#DIV/0!</v>
      </c>
      <c r="R39" s="2"/>
      <c r="T39" s="107">
        <v>3300</v>
      </c>
      <c r="U39" s="107">
        <v>3800</v>
      </c>
      <c r="V39" s="107">
        <v>4800</v>
      </c>
      <c r="W39" s="107">
        <v>2000</v>
      </c>
      <c r="X39" s="107"/>
      <c r="Y39" s="77" t="s">
        <v>7</v>
      </c>
      <c r="Z39" s="48">
        <f t="shared" si="133"/>
        <v>18</v>
      </c>
      <c r="AA39" s="57">
        <f t="shared" si="134"/>
        <v>156</v>
      </c>
      <c r="AB39" s="7">
        <f t="shared" si="135"/>
        <v>80</v>
      </c>
      <c r="AC39" s="7">
        <f t="shared" si="136"/>
        <v>136000</v>
      </c>
      <c r="AD39" s="7">
        <f t="shared" si="151"/>
        <v>6</v>
      </c>
      <c r="AE39" s="7">
        <f t="shared" si="137"/>
        <v>13200</v>
      </c>
      <c r="AF39" s="7">
        <f t="shared" si="152"/>
        <v>0</v>
      </c>
      <c r="AG39" s="7">
        <f t="shared" si="138"/>
        <v>0</v>
      </c>
      <c r="AH39" s="7">
        <f t="shared" si="139"/>
        <v>70</v>
      </c>
      <c r="AI39" s="7">
        <f t="shared" si="140"/>
        <v>98000</v>
      </c>
      <c r="AJ39" s="7">
        <f t="shared" si="153"/>
        <v>247200</v>
      </c>
      <c r="AK39" s="6">
        <f t="shared" si="154"/>
        <v>1584.6153846153845</v>
      </c>
      <c r="AL39" s="70" t="str">
        <f t="shared" si="155"/>
        <v>OFF2</v>
      </c>
      <c r="AM39" s="7">
        <f t="shared" si="155"/>
        <v>0</v>
      </c>
      <c r="AN39" s="6">
        <f t="shared" si="155"/>
        <v>0</v>
      </c>
      <c r="AO39" s="76" t="e">
        <f t="shared" si="156"/>
        <v>#DIV/0!</v>
      </c>
      <c r="AP39" s="2"/>
      <c r="AR39" s="107">
        <v>1700</v>
      </c>
      <c r="AS39" s="107">
        <v>2200</v>
      </c>
      <c r="AT39" s="107">
        <v>2200</v>
      </c>
      <c r="AU39" s="107">
        <v>1400</v>
      </c>
      <c r="AV39" s="107"/>
      <c r="AW39" s="77" t="s">
        <v>7</v>
      </c>
      <c r="AX39" s="48">
        <f t="shared" si="157"/>
        <v>18</v>
      </c>
      <c r="AY39" s="57">
        <f t="shared" si="158"/>
        <v>156</v>
      </c>
      <c r="AZ39" s="54">
        <v>22</v>
      </c>
      <c r="BA39" s="7">
        <f t="shared" si="141"/>
        <v>0</v>
      </c>
      <c r="BB39" s="54">
        <v>10</v>
      </c>
      <c r="BC39" s="7">
        <f t="shared" si="142"/>
        <v>0</v>
      </c>
      <c r="BD39" s="54">
        <v>6</v>
      </c>
      <c r="BE39" s="6">
        <f t="shared" si="143"/>
        <v>0</v>
      </c>
      <c r="BF39" s="54"/>
      <c r="BG39" s="6">
        <f t="shared" si="144"/>
        <v>0</v>
      </c>
      <c r="BH39" s="6">
        <f t="shared" si="159"/>
        <v>426800</v>
      </c>
      <c r="BI39" s="6">
        <f t="shared" si="159"/>
        <v>2735.897435897436</v>
      </c>
      <c r="BJ39" s="6">
        <f t="shared" si="160"/>
        <v>247200</v>
      </c>
      <c r="BK39" s="7">
        <f t="shared" si="160"/>
        <v>1584.6153846153845</v>
      </c>
      <c r="BL39" s="101">
        <f t="shared" si="161"/>
        <v>674000</v>
      </c>
      <c r="BM39" s="90">
        <f t="shared" si="161"/>
        <v>4320.5128205128203</v>
      </c>
      <c r="BN39" s="90"/>
      <c r="BO39" s="76" t="e">
        <f t="shared" si="162"/>
        <v>#DIV/0!</v>
      </c>
      <c r="BP39" s="2"/>
      <c r="BR39" s="55"/>
      <c r="BS39" s="55"/>
      <c r="BT39" s="55"/>
      <c r="BU39" s="55"/>
      <c r="BV39" s="173" t="s">
        <v>7</v>
      </c>
      <c r="BW39" s="190">
        <f t="shared" si="163"/>
        <v>18</v>
      </c>
      <c r="BX39" s="119">
        <v>81</v>
      </c>
      <c r="BY39" s="178">
        <v>216100</v>
      </c>
      <c r="BZ39" s="178">
        <f t="shared" si="145"/>
        <v>2667.9012345679012</v>
      </c>
      <c r="CA39" s="178">
        <v>112300</v>
      </c>
      <c r="CB39" s="179">
        <f t="shared" si="146"/>
        <v>1386.4197530864199</v>
      </c>
      <c r="CC39" s="179">
        <v>56100</v>
      </c>
      <c r="CD39" s="179">
        <v>0</v>
      </c>
      <c r="CE39" s="119">
        <f>BY39+CA39+CC39+CD39-CG39</f>
        <v>384500</v>
      </c>
      <c r="CF39" s="181">
        <f t="shared" si="147"/>
        <v>4746.9135802469136</v>
      </c>
      <c r="CG39" s="242"/>
      <c r="CH39" s="182" t="e">
        <f t="shared" si="165"/>
        <v>#DIV/0!</v>
      </c>
      <c r="CJ39" s="326">
        <v>20.2</v>
      </c>
      <c r="CK39" s="326">
        <v>25</v>
      </c>
      <c r="CL39" s="334">
        <v>2</v>
      </c>
      <c r="CM39" s="556">
        <v>1</v>
      </c>
      <c r="CN39" s="556">
        <v>1</v>
      </c>
      <c r="CO39" s="356">
        <f t="shared" si="166"/>
        <v>1.3333333333333333</v>
      </c>
      <c r="CQ39" s="42" t="s">
        <v>440</v>
      </c>
      <c r="CS39" s="1">
        <v>3</v>
      </c>
      <c r="CX39" s="502">
        <v>13.8</v>
      </c>
      <c r="CY39" s="502">
        <v>23.6</v>
      </c>
      <c r="CZ39" s="494">
        <v>4</v>
      </c>
      <c r="DA39" s="494">
        <v>4</v>
      </c>
      <c r="DB39" s="494">
        <v>4</v>
      </c>
      <c r="DC39" s="494">
        <f t="shared" si="167"/>
        <v>4</v>
      </c>
      <c r="DE39" s="486" t="s">
        <v>185</v>
      </c>
      <c r="DG39" s="1">
        <v>3</v>
      </c>
    </row>
    <row r="40" spans="1:114" ht="23.5" customHeight="1">
      <c r="A40" s="77" t="s">
        <v>8</v>
      </c>
      <c r="B40" s="68">
        <v>19</v>
      </c>
      <c r="C40" s="57">
        <f t="shared" si="128"/>
        <v>156</v>
      </c>
      <c r="D40" s="54">
        <v>80</v>
      </c>
      <c r="E40" s="7">
        <f t="shared" si="129"/>
        <v>264000</v>
      </c>
      <c r="F40" s="54">
        <v>6</v>
      </c>
      <c r="G40" s="7">
        <f t="shared" si="130"/>
        <v>22800</v>
      </c>
      <c r="H40" s="54">
        <v>0</v>
      </c>
      <c r="I40" s="6">
        <f t="shared" si="131"/>
        <v>0</v>
      </c>
      <c r="J40" s="54">
        <v>70</v>
      </c>
      <c r="K40" s="6">
        <f t="shared" si="132"/>
        <v>140000</v>
      </c>
      <c r="L40" s="6">
        <f t="shared" si="148"/>
        <v>426800</v>
      </c>
      <c r="M40" s="6">
        <f t="shared" si="149"/>
        <v>2735.897435897436</v>
      </c>
      <c r="N40" s="70" t="s">
        <v>84</v>
      </c>
      <c r="O40" s="54"/>
      <c r="P40" s="54"/>
      <c r="Q40" s="76" t="e">
        <f t="shared" si="150"/>
        <v>#DIV/0!</v>
      </c>
      <c r="R40" s="2"/>
      <c r="T40" s="107">
        <v>3300</v>
      </c>
      <c r="U40" s="107">
        <v>3800</v>
      </c>
      <c r="V40" s="107">
        <v>4800</v>
      </c>
      <c r="W40" s="107">
        <v>2000</v>
      </c>
      <c r="X40" s="107"/>
      <c r="Y40" s="77" t="s">
        <v>8</v>
      </c>
      <c r="Z40" s="48">
        <f t="shared" si="133"/>
        <v>19</v>
      </c>
      <c r="AA40" s="57">
        <f t="shared" si="134"/>
        <v>156</v>
      </c>
      <c r="AB40" s="7">
        <f t="shared" si="135"/>
        <v>80</v>
      </c>
      <c r="AC40" s="7">
        <f t="shared" si="136"/>
        <v>136000</v>
      </c>
      <c r="AD40" s="7">
        <f t="shared" si="151"/>
        <v>6</v>
      </c>
      <c r="AE40" s="7">
        <f t="shared" si="137"/>
        <v>13200</v>
      </c>
      <c r="AF40" s="7">
        <f t="shared" si="152"/>
        <v>0</v>
      </c>
      <c r="AG40" s="7">
        <f t="shared" si="138"/>
        <v>0</v>
      </c>
      <c r="AH40" s="7">
        <f t="shared" si="139"/>
        <v>70</v>
      </c>
      <c r="AI40" s="7">
        <f t="shared" si="140"/>
        <v>98000</v>
      </c>
      <c r="AJ40" s="7">
        <f t="shared" si="153"/>
        <v>247200</v>
      </c>
      <c r="AK40" s="6">
        <f t="shared" si="154"/>
        <v>1584.6153846153845</v>
      </c>
      <c r="AL40" s="70" t="str">
        <f t="shared" si="155"/>
        <v>OFF2</v>
      </c>
      <c r="AM40" s="7">
        <f t="shared" si="155"/>
        <v>0</v>
      </c>
      <c r="AN40" s="6">
        <f t="shared" si="155"/>
        <v>0</v>
      </c>
      <c r="AO40" s="76" t="e">
        <f t="shared" si="156"/>
        <v>#DIV/0!</v>
      </c>
      <c r="AP40" s="2"/>
      <c r="AR40" s="107">
        <v>1700</v>
      </c>
      <c r="AS40" s="107">
        <v>2200</v>
      </c>
      <c r="AT40" s="107">
        <v>2200</v>
      </c>
      <c r="AU40" s="107">
        <v>1400</v>
      </c>
      <c r="AV40" s="107"/>
      <c r="AW40" s="77" t="s">
        <v>8</v>
      </c>
      <c r="AX40" s="48">
        <f t="shared" si="157"/>
        <v>19</v>
      </c>
      <c r="AY40" s="57">
        <f t="shared" si="158"/>
        <v>156</v>
      </c>
      <c r="AZ40" s="54">
        <v>10</v>
      </c>
      <c r="BA40" s="7">
        <f t="shared" si="141"/>
        <v>0</v>
      </c>
      <c r="BB40" s="54">
        <v>24</v>
      </c>
      <c r="BC40" s="7">
        <f t="shared" si="142"/>
        <v>0</v>
      </c>
      <c r="BD40" s="54">
        <v>12</v>
      </c>
      <c r="BE40" s="6">
        <f t="shared" si="143"/>
        <v>0</v>
      </c>
      <c r="BF40" s="54"/>
      <c r="BG40" s="6">
        <f t="shared" si="144"/>
        <v>0</v>
      </c>
      <c r="BH40" s="6">
        <f t="shared" si="159"/>
        <v>426800</v>
      </c>
      <c r="BI40" s="6">
        <f t="shared" si="159"/>
        <v>2735.897435897436</v>
      </c>
      <c r="BJ40" s="6">
        <f t="shared" si="160"/>
        <v>247200</v>
      </c>
      <c r="BK40" s="7">
        <f t="shared" si="160"/>
        <v>1584.6153846153845</v>
      </c>
      <c r="BL40" s="101">
        <f t="shared" si="161"/>
        <v>674000</v>
      </c>
      <c r="BM40" s="90">
        <f t="shared" si="161"/>
        <v>4320.5128205128203</v>
      </c>
      <c r="BN40" s="90"/>
      <c r="BO40" s="76" t="e">
        <f t="shared" si="162"/>
        <v>#DIV/0!</v>
      </c>
      <c r="BP40" s="2"/>
      <c r="BR40" s="55"/>
      <c r="BS40" s="55"/>
      <c r="BT40" s="55"/>
      <c r="BU40" s="55"/>
      <c r="BV40" s="173" t="s">
        <v>8</v>
      </c>
      <c r="BW40" s="190">
        <f t="shared" si="163"/>
        <v>19</v>
      </c>
      <c r="BX40" s="119">
        <v>175</v>
      </c>
      <c r="BY40" s="178">
        <v>453600</v>
      </c>
      <c r="BZ40" s="178">
        <f t="shared" si="145"/>
        <v>2592</v>
      </c>
      <c r="CA40" s="178">
        <v>248150</v>
      </c>
      <c r="CB40" s="179">
        <f t="shared" si="146"/>
        <v>1418</v>
      </c>
      <c r="CC40" s="179">
        <v>13200</v>
      </c>
      <c r="CD40" s="179">
        <v>2970</v>
      </c>
      <c r="CE40" s="119">
        <f>BY40+CA40+CC40+CD40-CG40</f>
        <v>717920</v>
      </c>
      <c r="CF40" s="181">
        <f t="shared" si="147"/>
        <v>4102.3999999999996</v>
      </c>
      <c r="CG40" s="242"/>
      <c r="CH40" s="182" t="e">
        <f t="shared" si="165"/>
        <v>#DIV/0!</v>
      </c>
      <c r="CJ40" s="326">
        <v>15</v>
      </c>
      <c r="CK40" s="326">
        <v>23.8</v>
      </c>
      <c r="CL40" s="334">
        <v>4</v>
      </c>
      <c r="CM40" s="334">
        <v>4</v>
      </c>
      <c r="CN40" s="334">
        <v>4</v>
      </c>
      <c r="CO40" s="356">
        <f t="shared" si="166"/>
        <v>4</v>
      </c>
      <c r="CQ40" s="42" t="s">
        <v>177</v>
      </c>
      <c r="CS40" s="1">
        <v>2</v>
      </c>
      <c r="CX40" s="502">
        <v>14.5</v>
      </c>
      <c r="CY40" s="502">
        <v>28.2</v>
      </c>
      <c r="CZ40" s="494">
        <v>5</v>
      </c>
      <c r="DA40" s="494">
        <v>5</v>
      </c>
      <c r="DB40" s="494">
        <v>4</v>
      </c>
      <c r="DC40" s="494">
        <f t="shared" si="167"/>
        <v>4.666666666666667</v>
      </c>
      <c r="DE40" s="486" t="s">
        <v>177</v>
      </c>
      <c r="DG40" s="1">
        <v>2</v>
      </c>
    </row>
    <row r="41" spans="1:114" ht="23.5" customHeight="1">
      <c r="A41" s="77" t="s">
        <v>9</v>
      </c>
      <c r="B41" s="68">
        <v>20</v>
      </c>
      <c r="C41" s="57">
        <f t="shared" si="128"/>
        <v>156</v>
      </c>
      <c r="D41" s="54">
        <v>80</v>
      </c>
      <c r="E41" s="7">
        <f t="shared" si="129"/>
        <v>264000</v>
      </c>
      <c r="F41" s="54">
        <v>6</v>
      </c>
      <c r="G41" s="7">
        <f t="shared" si="130"/>
        <v>22800</v>
      </c>
      <c r="H41" s="54">
        <v>0</v>
      </c>
      <c r="I41" s="6">
        <f t="shared" si="131"/>
        <v>0</v>
      </c>
      <c r="J41" s="54">
        <v>70</v>
      </c>
      <c r="K41" s="6">
        <f t="shared" si="132"/>
        <v>140000</v>
      </c>
      <c r="L41" s="6">
        <f t="shared" si="148"/>
        <v>426800</v>
      </c>
      <c r="M41" s="6">
        <f t="shared" si="149"/>
        <v>2735.897435897436</v>
      </c>
      <c r="N41" s="70" t="s">
        <v>84</v>
      </c>
      <c r="O41" s="54"/>
      <c r="P41" s="54"/>
      <c r="Q41" s="76" t="e">
        <f t="shared" si="150"/>
        <v>#DIV/0!</v>
      </c>
      <c r="R41" s="2"/>
      <c r="T41" s="107">
        <v>3300</v>
      </c>
      <c r="U41" s="107">
        <v>3800</v>
      </c>
      <c r="V41" s="107">
        <v>4800</v>
      </c>
      <c r="W41" s="107">
        <v>2000</v>
      </c>
      <c r="X41" s="107"/>
      <c r="Y41" s="77" t="s">
        <v>9</v>
      </c>
      <c r="Z41" s="48">
        <f t="shared" si="133"/>
        <v>20</v>
      </c>
      <c r="AA41" s="57">
        <f t="shared" si="134"/>
        <v>156</v>
      </c>
      <c r="AB41" s="7">
        <f t="shared" si="135"/>
        <v>80</v>
      </c>
      <c r="AC41" s="7">
        <f t="shared" si="136"/>
        <v>136000</v>
      </c>
      <c r="AD41" s="7">
        <f t="shared" si="151"/>
        <v>6</v>
      </c>
      <c r="AE41" s="7">
        <f t="shared" si="137"/>
        <v>13200</v>
      </c>
      <c r="AF41" s="7">
        <f t="shared" si="152"/>
        <v>0</v>
      </c>
      <c r="AG41" s="7">
        <f t="shared" si="138"/>
        <v>0</v>
      </c>
      <c r="AH41" s="7">
        <f t="shared" si="139"/>
        <v>70</v>
      </c>
      <c r="AI41" s="7">
        <f t="shared" si="140"/>
        <v>98000</v>
      </c>
      <c r="AJ41" s="7">
        <f t="shared" si="153"/>
        <v>247200</v>
      </c>
      <c r="AK41" s="6">
        <f t="shared" si="154"/>
        <v>1584.6153846153845</v>
      </c>
      <c r="AL41" s="70" t="str">
        <f t="shared" si="155"/>
        <v>OFF2</v>
      </c>
      <c r="AM41" s="7">
        <f t="shared" si="155"/>
        <v>0</v>
      </c>
      <c r="AN41" s="6">
        <f t="shared" si="155"/>
        <v>0</v>
      </c>
      <c r="AO41" s="76" t="e">
        <f t="shared" si="156"/>
        <v>#DIV/0!</v>
      </c>
      <c r="AP41" s="2"/>
      <c r="AR41" s="107">
        <v>1700</v>
      </c>
      <c r="AS41" s="107">
        <v>2200</v>
      </c>
      <c r="AT41" s="107">
        <v>2200</v>
      </c>
      <c r="AU41" s="107">
        <v>1400</v>
      </c>
      <c r="AV41" s="107"/>
      <c r="AW41" s="77" t="s">
        <v>9</v>
      </c>
      <c r="AX41" s="48">
        <f t="shared" si="157"/>
        <v>20</v>
      </c>
      <c r="AY41" s="57">
        <f t="shared" si="158"/>
        <v>156</v>
      </c>
      <c r="AZ41" s="54">
        <v>10</v>
      </c>
      <c r="BA41" s="7">
        <f t="shared" si="141"/>
        <v>0</v>
      </c>
      <c r="BB41" s="54">
        <v>24</v>
      </c>
      <c r="BC41" s="7">
        <f t="shared" si="142"/>
        <v>0</v>
      </c>
      <c r="BD41" s="54">
        <v>12</v>
      </c>
      <c r="BE41" s="6">
        <f t="shared" si="143"/>
        <v>0</v>
      </c>
      <c r="BF41" s="54"/>
      <c r="BG41" s="6">
        <f t="shared" si="144"/>
        <v>0</v>
      </c>
      <c r="BH41" s="6">
        <f t="shared" si="159"/>
        <v>426800</v>
      </c>
      <c r="BI41" s="6">
        <f t="shared" si="159"/>
        <v>2735.897435897436</v>
      </c>
      <c r="BJ41" s="6">
        <f t="shared" si="160"/>
        <v>247200</v>
      </c>
      <c r="BK41" s="7">
        <f t="shared" si="160"/>
        <v>1584.6153846153845</v>
      </c>
      <c r="BL41" s="101">
        <f t="shared" si="161"/>
        <v>674000</v>
      </c>
      <c r="BM41" s="90">
        <f t="shared" si="161"/>
        <v>4320.5128205128203</v>
      </c>
      <c r="BN41" s="90"/>
      <c r="BO41" s="76" t="e">
        <f t="shared" si="162"/>
        <v>#DIV/0!</v>
      </c>
      <c r="BP41" s="2"/>
      <c r="BR41" s="55"/>
      <c r="BS41" s="55"/>
      <c r="BT41" s="55"/>
      <c r="BU41" s="55"/>
      <c r="BV41" s="173" t="s">
        <v>9</v>
      </c>
      <c r="BW41" s="190">
        <f t="shared" si="163"/>
        <v>20</v>
      </c>
      <c r="BX41" s="119">
        <v>153</v>
      </c>
      <c r="BY41" s="178">
        <v>383750</v>
      </c>
      <c r="BZ41" s="178">
        <f t="shared" si="145"/>
        <v>2508.169934640523</v>
      </c>
      <c r="CA41" s="178">
        <v>224150</v>
      </c>
      <c r="CB41" s="179">
        <f t="shared" si="146"/>
        <v>1465.0326797385621</v>
      </c>
      <c r="CC41" s="179">
        <v>26950</v>
      </c>
      <c r="CD41" s="179">
        <v>2970</v>
      </c>
      <c r="CE41" s="119">
        <f>BY41+CA41+CC41+CD41-CG41</f>
        <v>637820</v>
      </c>
      <c r="CF41" s="181">
        <f t="shared" si="147"/>
        <v>4168.7581699346401</v>
      </c>
      <c r="CG41" s="242"/>
      <c r="CH41" s="182" t="e">
        <f t="shared" si="165"/>
        <v>#DIV/0!</v>
      </c>
      <c r="CJ41" s="326">
        <v>16</v>
      </c>
      <c r="CK41" s="326">
        <v>24.1</v>
      </c>
      <c r="CL41" s="334">
        <v>2</v>
      </c>
      <c r="CM41" s="334">
        <v>4</v>
      </c>
      <c r="CN41" s="334">
        <v>4</v>
      </c>
      <c r="CO41" s="356">
        <f t="shared" si="166"/>
        <v>3.3333333333333335</v>
      </c>
      <c r="CQ41" s="42" t="s">
        <v>178</v>
      </c>
      <c r="CS41" s="1">
        <v>1</v>
      </c>
      <c r="CX41" s="502">
        <v>17.100000000000001</v>
      </c>
      <c r="CY41" s="502">
        <v>24.5</v>
      </c>
      <c r="CZ41" s="494">
        <v>4</v>
      </c>
      <c r="DA41" s="494">
        <v>4</v>
      </c>
      <c r="DB41" s="494">
        <v>4</v>
      </c>
      <c r="DC41" s="494">
        <f t="shared" si="167"/>
        <v>4</v>
      </c>
      <c r="DE41" s="486" t="s">
        <v>178</v>
      </c>
      <c r="DG41" s="1">
        <v>1</v>
      </c>
    </row>
    <row r="42" spans="1:114" ht="23.5" customHeight="1">
      <c r="A42" s="77" t="s">
        <v>10</v>
      </c>
      <c r="B42" s="68">
        <v>21</v>
      </c>
      <c r="C42" s="57">
        <f t="shared" si="128"/>
        <v>156</v>
      </c>
      <c r="D42" s="54">
        <v>80</v>
      </c>
      <c r="E42" s="7">
        <f t="shared" si="129"/>
        <v>264000</v>
      </c>
      <c r="F42" s="54">
        <v>6</v>
      </c>
      <c r="G42" s="7">
        <f t="shared" si="130"/>
        <v>22800</v>
      </c>
      <c r="H42" s="54">
        <v>0</v>
      </c>
      <c r="I42" s="6">
        <f t="shared" si="131"/>
        <v>0</v>
      </c>
      <c r="J42" s="54">
        <v>70</v>
      </c>
      <c r="K42" s="6">
        <f t="shared" si="132"/>
        <v>140000</v>
      </c>
      <c r="L42" s="6">
        <f t="shared" si="148"/>
        <v>426800</v>
      </c>
      <c r="M42" s="6">
        <f t="shared" si="149"/>
        <v>2735.897435897436</v>
      </c>
      <c r="N42" s="70" t="s">
        <v>83</v>
      </c>
      <c r="O42" s="54"/>
      <c r="P42" s="54"/>
      <c r="Q42" s="76" t="e">
        <f t="shared" si="150"/>
        <v>#DIV/0!</v>
      </c>
      <c r="R42" s="2"/>
      <c r="T42" s="107">
        <v>3300</v>
      </c>
      <c r="U42" s="107">
        <v>3800</v>
      </c>
      <c r="V42" s="107">
        <v>4800</v>
      </c>
      <c r="W42" s="107">
        <v>2000</v>
      </c>
      <c r="X42" s="107"/>
      <c r="Y42" s="77" t="s">
        <v>10</v>
      </c>
      <c r="Z42" s="48">
        <f t="shared" si="133"/>
        <v>21</v>
      </c>
      <c r="AA42" s="57">
        <f t="shared" si="134"/>
        <v>156</v>
      </c>
      <c r="AB42" s="7">
        <f t="shared" si="135"/>
        <v>80</v>
      </c>
      <c r="AC42" s="7">
        <f t="shared" si="136"/>
        <v>136000</v>
      </c>
      <c r="AD42" s="7">
        <f t="shared" si="151"/>
        <v>6</v>
      </c>
      <c r="AE42" s="7">
        <f t="shared" si="137"/>
        <v>13200</v>
      </c>
      <c r="AF42" s="7">
        <f t="shared" si="152"/>
        <v>0</v>
      </c>
      <c r="AG42" s="7">
        <f t="shared" si="138"/>
        <v>0</v>
      </c>
      <c r="AH42" s="7">
        <f t="shared" si="139"/>
        <v>70</v>
      </c>
      <c r="AI42" s="7">
        <f t="shared" si="140"/>
        <v>98000</v>
      </c>
      <c r="AJ42" s="7">
        <f t="shared" si="153"/>
        <v>247200</v>
      </c>
      <c r="AK42" s="6">
        <f t="shared" si="154"/>
        <v>1584.6153846153845</v>
      </c>
      <c r="AL42" s="70" t="str">
        <f t="shared" si="155"/>
        <v>OFF1</v>
      </c>
      <c r="AM42" s="7">
        <f t="shared" si="155"/>
        <v>0</v>
      </c>
      <c r="AN42" s="6">
        <f t="shared" si="155"/>
        <v>0</v>
      </c>
      <c r="AO42" s="76" t="e">
        <f t="shared" si="156"/>
        <v>#DIV/0!</v>
      </c>
      <c r="AP42" s="2"/>
      <c r="AR42" s="107">
        <v>1700</v>
      </c>
      <c r="AS42" s="107">
        <v>2200</v>
      </c>
      <c r="AT42" s="107">
        <v>2200</v>
      </c>
      <c r="AU42" s="107">
        <v>1400</v>
      </c>
      <c r="AV42" s="107"/>
      <c r="AW42" s="77" t="s">
        <v>10</v>
      </c>
      <c r="AX42" s="48">
        <f t="shared" si="157"/>
        <v>21</v>
      </c>
      <c r="AY42" s="57">
        <f t="shared" si="158"/>
        <v>156</v>
      </c>
      <c r="AZ42" s="54">
        <v>10</v>
      </c>
      <c r="BA42" s="7">
        <f t="shared" si="141"/>
        <v>0</v>
      </c>
      <c r="BB42" s="54">
        <v>24</v>
      </c>
      <c r="BC42" s="7">
        <f t="shared" si="142"/>
        <v>0</v>
      </c>
      <c r="BD42" s="54">
        <v>12</v>
      </c>
      <c r="BE42" s="6">
        <f t="shared" si="143"/>
        <v>0</v>
      </c>
      <c r="BF42" s="54"/>
      <c r="BG42" s="6">
        <f t="shared" si="144"/>
        <v>0</v>
      </c>
      <c r="BH42" s="6">
        <f t="shared" si="159"/>
        <v>426800</v>
      </c>
      <c r="BI42" s="6">
        <f t="shared" si="159"/>
        <v>2735.897435897436</v>
      </c>
      <c r="BJ42" s="6">
        <f t="shared" si="160"/>
        <v>247200</v>
      </c>
      <c r="BK42" s="7">
        <f t="shared" si="160"/>
        <v>1584.6153846153845</v>
      </c>
      <c r="BL42" s="101">
        <f t="shared" si="161"/>
        <v>674000</v>
      </c>
      <c r="BM42" s="90">
        <f t="shared" si="161"/>
        <v>4320.5128205128203</v>
      </c>
      <c r="BN42" s="90"/>
      <c r="BO42" s="76" t="e">
        <f t="shared" si="162"/>
        <v>#DIV/0!</v>
      </c>
      <c r="BP42" s="2"/>
      <c r="BR42" s="55"/>
      <c r="BS42" s="55"/>
      <c r="BT42" s="55"/>
      <c r="BU42" s="55"/>
      <c r="BV42" s="173" t="s">
        <v>10</v>
      </c>
      <c r="BW42" s="190">
        <f t="shared" si="163"/>
        <v>21</v>
      </c>
      <c r="BX42" s="119">
        <v>184</v>
      </c>
      <c r="BY42" s="178">
        <v>414350</v>
      </c>
      <c r="BZ42" s="178">
        <f t="shared" si="145"/>
        <v>2251.9021739130435</v>
      </c>
      <c r="CA42" s="178">
        <v>253850</v>
      </c>
      <c r="CB42" s="179">
        <f t="shared" si="146"/>
        <v>1379.6195652173913</v>
      </c>
      <c r="CC42" s="179">
        <v>41250</v>
      </c>
      <c r="CD42" s="179">
        <v>2970</v>
      </c>
      <c r="CE42" s="119">
        <f t="shared" si="164"/>
        <v>712420</v>
      </c>
      <c r="CF42" s="181">
        <f t="shared" si="147"/>
        <v>3871.8478260869565</v>
      </c>
      <c r="CG42" s="242"/>
      <c r="CH42" s="182" t="e">
        <f t="shared" si="165"/>
        <v>#DIV/0!</v>
      </c>
      <c r="CJ42" s="326">
        <v>17.5</v>
      </c>
      <c r="CK42" s="326">
        <v>26.6</v>
      </c>
      <c r="CL42" s="334">
        <v>2</v>
      </c>
      <c r="CM42" s="334">
        <v>5</v>
      </c>
      <c r="CN42" s="334">
        <v>2</v>
      </c>
      <c r="CO42" s="356">
        <f t="shared" si="166"/>
        <v>3</v>
      </c>
      <c r="CQ42" s="42" t="s">
        <v>183</v>
      </c>
      <c r="CS42" s="1">
        <v>0</v>
      </c>
      <c r="CX42" s="502">
        <v>18.399999999999999</v>
      </c>
      <c r="CY42" s="502">
        <v>26</v>
      </c>
      <c r="CZ42" s="494">
        <v>3</v>
      </c>
      <c r="DA42" s="494">
        <v>3</v>
      </c>
      <c r="DB42" s="494">
        <v>4</v>
      </c>
      <c r="DC42" s="494">
        <f t="shared" si="167"/>
        <v>3.3333333333333335</v>
      </c>
      <c r="DE42" s="486" t="s">
        <v>183</v>
      </c>
      <c r="DG42" s="1">
        <v>0</v>
      </c>
    </row>
    <row r="43" spans="1:114" ht="23.5" customHeight="1" thickBot="1">
      <c r="A43" s="78" t="s">
        <v>11</v>
      </c>
      <c r="B43" s="68">
        <v>22</v>
      </c>
      <c r="C43" s="57">
        <f t="shared" si="128"/>
        <v>332</v>
      </c>
      <c r="D43" s="54">
        <v>180</v>
      </c>
      <c r="E43" s="7">
        <f t="shared" si="129"/>
        <v>594000</v>
      </c>
      <c r="F43" s="54">
        <v>20</v>
      </c>
      <c r="G43" s="7">
        <f t="shared" si="130"/>
        <v>76000</v>
      </c>
      <c r="H43" s="54">
        <v>2</v>
      </c>
      <c r="I43" s="6">
        <f t="shared" si="131"/>
        <v>9600</v>
      </c>
      <c r="J43" s="54">
        <v>130</v>
      </c>
      <c r="K43" s="6">
        <f t="shared" si="132"/>
        <v>260000</v>
      </c>
      <c r="L43" s="6">
        <f t="shared" si="148"/>
        <v>939600</v>
      </c>
      <c r="M43" s="6">
        <f t="shared" si="149"/>
        <v>2830.1204819277109</v>
      </c>
      <c r="N43" s="70" t="s">
        <v>93</v>
      </c>
      <c r="O43" s="54"/>
      <c r="P43" s="54"/>
      <c r="Q43" s="76" t="e">
        <f t="shared" si="150"/>
        <v>#DIV/0!</v>
      </c>
      <c r="R43" s="2"/>
      <c r="T43" s="107">
        <v>3300</v>
      </c>
      <c r="U43" s="107">
        <v>3800</v>
      </c>
      <c r="V43" s="107">
        <v>4800</v>
      </c>
      <c r="W43" s="107">
        <v>2000</v>
      </c>
      <c r="X43" s="107"/>
      <c r="Y43" s="78" t="s">
        <v>11</v>
      </c>
      <c r="Z43" s="48">
        <f t="shared" si="133"/>
        <v>22</v>
      </c>
      <c r="AA43" s="57">
        <f t="shared" si="134"/>
        <v>362</v>
      </c>
      <c r="AB43" s="7">
        <f t="shared" si="135"/>
        <v>180</v>
      </c>
      <c r="AC43" s="7">
        <f t="shared" si="136"/>
        <v>306000</v>
      </c>
      <c r="AD43" s="7">
        <f t="shared" si="151"/>
        <v>20</v>
      </c>
      <c r="AE43" s="7">
        <f t="shared" si="137"/>
        <v>44000</v>
      </c>
      <c r="AF43" s="7">
        <f t="shared" si="152"/>
        <v>2</v>
      </c>
      <c r="AG43" s="7">
        <f t="shared" si="138"/>
        <v>4400</v>
      </c>
      <c r="AH43" s="7">
        <v>160</v>
      </c>
      <c r="AI43" s="7">
        <f t="shared" si="140"/>
        <v>224000</v>
      </c>
      <c r="AJ43" s="7">
        <f t="shared" si="153"/>
        <v>578400</v>
      </c>
      <c r="AK43" s="6">
        <f t="shared" si="154"/>
        <v>1597.7900552486187</v>
      </c>
      <c r="AL43" s="70" t="str">
        <f t="shared" si="155"/>
        <v>TOP2</v>
      </c>
      <c r="AM43" s="7">
        <f t="shared" si="155"/>
        <v>0</v>
      </c>
      <c r="AN43" s="6">
        <f t="shared" si="155"/>
        <v>0</v>
      </c>
      <c r="AO43" s="76" t="e">
        <f t="shared" si="156"/>
        <v>#DIV/0!</v>
      </c>
      <c r="AP43" s="2"/>
      <c r="AR43" s="107">
        <v>1700</v>
      </c>
      <c r="AS43" s="107">
        <v>2200</v>
      </c>
      <c r="AT43" s="107">
        <v>2200</v>
      </c>
      <c r="AU43" s="107">
        <v>1400</v>
      </c>
      <c r="AV43" s="107"/>
      <c r="AW43" s="78" t="s">
        <v>11</v>
      </c>
      <c r="AX43" s="48">
        <f t="shared" si="157"/>
        <v>22</v>
      </c>
      <c r="AY43" s="57">
        <f t="shared" si="158"/>
        <v>332</v>
      </c>
      <c r="AZ43" s="54">
        <v>10</v>
      </c>
      <c r="BA43" s="7">
        <f t="shared" si="141"/>
        <v>0</v>
      </c>
      <c r="BB43" s="54">
        <v>28</v>
      </c>
      <c r="BC43" s="7">
        <f t="shared" si="142"/>
        <v>0</v>
      </c>
      <c r="BD43" s="54">
        <v>12</v>
      </c>
      <c r="BE43" s="6">
        <f t="shared" si="143"/>
        <v>0</v>
      </c>
      <c r="BF43" s="54"/>
      <c r="BG43" s="6">
        <f t="shared" si="144"/>
        <v>0</v>
      </c>
      <c r="BH43" s="6">
        <f t="shared" si="159"/>
        <v>939600</v>
      </c>
      <c r="BI43" s="6">
        <f t="shared" si="159"/>
        <v>2830.1204819277109</v>
      </c>
      <c r="BJ43" s="6">
        <f t="shared" si="160"/>
        <v>578400</v>
      </c>
      <c r="BK43" s="7">
        <f t="shared" si="160"/>
        <v>1597.7900552486187</v>
      </c>
      <c r="BL43" s="101">
        <f t="shared" si="161"/>
        <v>1518000</v>
      </c>
      <c r="BM43" s="90">
        <f t="shared" si="161"/>
        <v>4427.9105371763299</v>
      </c>
      <c r="BN43" s="90"/>
      <c r="BO43" s="76" t="e">
        <f t="shared" si="162"/>
        <v>#DIV/0!</v>
      </c>
      <c r="BP43" s="2"/>
      <c r="BR43" s="55"/>
      <c r="BS43" s="55"/>
      <c r="BT43" s="55"/>
      <c r="BU43" s="55"/>
      <c r="BV43" s="183" t="s">
        <v>11</v>
      </c>
      <c r="BW43" s="190">
        <f t="shared" si="163"/>
        <v>22</v>
      </c>
      <c r="BX43" s="119">
        <v>316</v>
      </c>
      <c r="BY43" s="178">
        <v>845550</v>
      </c>
      <c r="BZ43" s="178">
        <f t="shared" si="145"/>
        <v>2675.7911392405063</v>
      </c>
      <c r="CA43" s="178">
        <v>454050</v>
      </c>
      <c r="CB43" s="179">
        <f t="shared" si="146"/>
        <v>1436.867088607595</v>
      </c>
      <c r="CC43" s="179">
        <v>67320</v>
      </c>
      <c r="CD43" s="179">
        <v>0</v>
      </c>
      <c r="CE43" s="119">
        <f t="shared" si="164"/>
        <v>1366920</v>
      </c>
      <c r="CF43" s="181">
        <f t="shared" si="147"/>
        <v>4325.6962025316452</v>
      </c>
      <c r="CG43" s="242"/>
      <c r="CH43" s="182" t="e">
        <f t="shared" si="165"/>
        <v>#DIV/0!</v>
      </c>
      <c r="CJ43" s="327">
        <v>17.8</v>
      </c>
      <c r="CK43" s="327">
        <v>26.7</v>
      </c>
      <c r="CL43" s="335">
        <v>5</v>
      </c>
      <c r="CM43" s="334">
        <v>2</v>
      </c>
      <c r="CN43" s="334">
        <v>1</v>
      </c>
      <c r="CO43" s="357">
        <f t="shared" si="166"/>
        <v>2.6666666666666665</v>
      </c>
      <c r="CQ43" s="1" t="s">
        <v>186</v>
      </c>
      <c r="CX43" s="503">
        <v>16.8</v>
      </c>
      <c r="CY43" s="503">
        <v>25.3</v>
      </c>
      <c r="CZ43" s="504">
        <v>5</v>
      </c>
      <c r="DA43" s="494">
        <v>5</v>
      </c>
      <c r="DB43" s="494">
        <v>4</v>
      </c>
      <c r="DC43" s="499">
        <f t="shared" si="167"/>
        <v>4.666666666666667</v>
      </c>
      <c r="DE43" s="486" t="s">
        <v>186</v>
      </c>
    </row>
    <row r="44" spans="1:114" s="378" customFormat="1" ht="31" customHeight="1" thickTop="1" thickBot="1">
      <c r="A44" s="1516" t="s">
        <v>16</v>
      </c>
      <c r="B44" s="1497"/>
      <c r="C44" s="191">
        <f>SUM(C37:C43)</f>
        <v>1346</v>
      </c>
      <c r="D44" s="191">
        <f>SUM(D37:D43)</f>
        <v>690</v>
      </c>
      <c r="E44" s="191">
        <f t="shared" ref="E44:J44" si="168">SUM(E37:E43)</f>
        <v>2277000</v>
      </c>
      <c r="F44" s="191">
        <f t="shared" si="168"/>
        <v>60</v>
      </c>
      <c r="G44" s="191">
        <f t="shared" si="168"/>
        <v>228000</v>
      </c>
      <c r="H44" s="191">
        <f t="shared" si="168"/>
        <v>6</v>
      </c>
      <c r="I44" s="191">
        <f t="shared" si="168"/>
        <v>28800</v>
      </c>
      <c r="J44" s="191">
        <f t="shared" si="168"/>
        <v>590</v>
      </c>
      <c r="K44" s="191">
        <f>SUM(K37:K43)</f>
        <v>1180000</v>
      </c>
      <c r="L44" s="191">
        <f>SUM(L37:L43)</f>
        <v>3713800</v>
      </c>
      <c r="M44" s="191">
        <f>L44/C44</f>
        <v>2759.1381872213969</v>
      </c>
      <c r="N44" s="376"/>
      <c r="O44" s="191">
        <f>SUM(O37:O43)</f>
        <v>0</v>
      </c>
      <c r="P44" s="191">
        <f>SUM(P37:P43)</f>
        <v>0</v>
      </c>
      <c r="Q44" s="194" t="e">
        <f t="shared" si="150"/>
        <v>#DIV/0!</v>
      </c>
      <c r="R44" s="377"/>
      <c r="T44" s="378" t="s">
        <v>48</v>
      </c>
      <c r="U44" s="377" t="e">
        <f>C44/W44</f>
        <v>#DIV/0!</v>
      </c>
      <c r="V44" s="379" t="s">
        <v>49</v>
      </c>
      <c r="W44" s="380">
        <v>0</v>
      </c>
      <c r="Y44" s="1516" t="s">
        <v>16</v>
      </c>
      <c r="Z44" s="1497"/>
      <c r="AA44" s="192">
        <f>SUM(AA37:AA43)</f>
        <v>1376</v>
      </c>
      <c r="AB44" s="192">
        <f>SUM(AB37:AB43)</f>
        <v>690</v>
      </c>
      <c r="AC44" s="192">
        <f t="shared" ref="AC44:AH44" si="169">SUM(AC37:AC43)</f>
        <v>1173000</v>
      </c>
      <c r="AD44" s="192">
        <f t="shared" si="169"/>
        <v>60</v>
      </c>
      <c r="AE44" s="192">
        <f t="shared" si="169"/>
        <v>132000</v>
      </c>
      <c r="AF44" s="192">
        <f t="shared" si="169"/>
        <v>6</v>
      </c>
      <c r="AG44" s="192">
        <f t="shared" si="169"/>
        <v>13200</v>
      </c>
      <c r="AH44" s="192">
        <f t="shared" si="169"/>
        <v>620</v>
      </c>
      <c r="AI44" s="192">
        <f>SUM(AI37:AI43)</f>
        <v>868000</v>
      </c>
      <c r="AJ44" s="192">
        <f>SUM(AJ37:AJ43)</f>
        <v>2186200</v>
      </c>
      <c r="AK44" s="191">
        <f>AJ44/AA44</f>
        <v>1588.8081395348838</v>
      </c>
      <c r="AL44" s="376"/>
      <c r="AM44" s="191">
        <f>SUM(AM37:AM43)</f>
        <v>0</v>
      </c>
      <c r="AN44" s="191">
        <f>SUM(AN37:AN43)</f>
        <v>0</v>
      </c>
      <c r="AO44" s="194" t="e">
        <f>(AJ44+BH44)/AN44</f>
        <v>#DIV/0!</v>
      </c>
      <c r="AP44" s="377"/>
      <c r="AR44" s="378" t="s">
        <v>48</v>
      </c>
      <c r="AS44" s="377" t="e">
        <f>AA44/AU44</f>
        <v>#DIV/0!</v>
      </c>
      <c r="AT44" s="379" t="s">
        <v>49</v>
      </c>
      <c r="AU44" s="378">
        <f>W44</f>
        <v>0</v>
      </c>
      <c r="AW44" s="1516" t="s">
        <v>16</v>
      </c>
      <c r="AX44" s="1497"/>
      <c r="AY44" s="192">
        <f t="shared" si="158"/>
        <v>1346</v>
      </c>
      <c r="AZ44" s="191">
        <f>SUM(AZ37:AZ43)</f>
        <v>84</v>
      </c>
      <c r="BA44" s="191">
        <f t="shared" ref="BA44:BF44" si="170">SUM(BA37:BA43)</f>
        <v>0</v>
      </c>
      <c r="BB44" s="191">
        <f t="shared" si="170"/>
        <v>120</v>
      </c>
      <c r="BC44" s="191">
        <f t="shared" si="170"/>
        <v>0</v>
      </c>
      <c r="BD44" s="191">
        <f t="shared" si="170"/>
        <v>60</v>
      </c>
      <c r="BE44" s="191">
        <f t="shared" si="170"/>
        <v>0</v>
      </c>
      <c r="BF44" s="191">
        <f t="shared" si="170"/>
        <v>0</v>
      </c>
      <c r="BG44" s="191">
        <f>SUM(BG37:BG43)</f>
        <v>0</v>
      </c>
      <c r="BH44" s="381">
        <f t="shared" si="159"/>
        <v>3713800</v>
      </c>
      <c r="BI44" s="381">
        <f t="shared" si="159"/>
        <v>2759.1381872213969</v>
      </c>
      <c r="BJ44" s="381">
        <f t="shared" si="160"/>
        <v>2186200</v>
      </c>
      <c r="BK44" s="382">
        <f t="shared" si="160"/>
        <v>1588.8081395348838</v>
      </c>
      <c r="BL44" s="535">
        <f>SUM(BL37:BL43)</f>
        <v>5900000</v>
      </c>
      <c r="BM44" s="383">
        <f>BI44+BK44</f>
        <v>4347.9463267562805</v>
      </c>
      <c r="BN44" s="193"/>
      <c r="BO44" s="194" t="e">
        <f t="shared" si="162"/>
        <v>#DIV/0!</v>
      </c>
      <c r="BP44" s="377"/>
      <c r="BR44" s="378" t="s">
        <v>48</v>
      </c>
      <c r="BS44" s="377" t="e">
        <f>AY44/BU44</f>
        <v>#DIV/0!</v>
      </c>
      <c r="BT44" s="379" t="s">
        <v>49</v>
      </c>
      <c r="BU44" s="378">
        <f>W44</f>
        <v>0</v>
      </c>
      <c r="BV44" s="1516" t="s">
        <v>16</v>
      </c>
      <c r="BW44" s="1497"/>
      <c r="BX44" s="191">
        <f>SUM(BX37:BX43)</f>
        <v>1146</v>
      </c>
      <c r="BY44" s="191">
        <f>SUM(BY37:BY43)</f>
        <v>2907650</v>
      </c>
      <c r="BZ44" s="191">
        <f t="shared" si="145"/>
        <v>2537.216404886562</v>
      </c>
      <c r="CA44" s="191">
        <f>SUM(CA37:CA43)</f>
        <v>1650900</v>
      </c>
      <c r="CB44" s="343">
        <f t="shared" si="146"/>
        <v>1440.5759162303666</v>
      </c>
      <c r="CC44" s="343">
        <f>SUM(CC37:CC43)</f>
        <v>269720</v>
      </c>
      <c r="CD44" s="371">
        <f>SUM(CD37:CD43)</f>
        <v>11880</v>
      </c>
      <c r="CE44" s="101">
        <f>BY44+CA44+CC44+CD44</f>
        <v>4840150</v>
      </c>
      <c r="CF44" s="193">
        <f t="shared" si="147"/>
        <v>4223.5165794066315</v>
      </c>
      <c r="CG44" s="530">
        <f>SUM(CG37:CG43)</f>
        <v>0</v>
      </c>
      <c r="CH44" s="194" t="e">
        <f t="shared" si="165"/>
        <v>#DIV/0!</v>
      </c>
      <c r="CI44" s="378">
        <v>7</v>
      </c>
      <c r="CJ44" s="393">
        <f>SUM(CJ37:CJ43)/CI44</f>
        <v>17.542857142857141</v>
      </c>
      <c r="CK44" s="394">
        <f>SUM(CK37:CK43)/CI44</f>
        <v>25.157142857142855</v>
      </c>
      <c r="CL44" s="411">
        <f>SUM(CL37:CL43)/CI44</f>
        <v>2.5714285714285716</v>
      </c>
      <c r="CM44" s="411">
        <f>SUM(CM37:CM43)/CI44</f>
        <v>3</v>
      </c>
      <c r="CN44" s="411">
        <f>SUM(CN37:CN43)/CI44</f>
        <v>2.4285714285714284</v>
      </c>
      <c r="CO44" s="412">
        <f>SUM(CL44:CN44)/3</f>
        <v>2.6666666666666665</v>
      </c>
      <c r="CP44" s="531" t="s">
        <v>191</v>
      </c>
      <c r="CQ44" s="1553">
        <f>CE44/CI44</f>
        <v>691450</v>
      </c>
      <c r="CR44" s="1554"/>
      <c r="CS44" s="1554"/>
      <c r="CT44" s="1554"/>
      <c r="CU44" s="1555"/>
      <c r="CV44" s="378" t="s">
        <v>197</v>
      </c>
      <c r="CW44" s="378">
        <v>7</v>
      </c>
      <c r="CX44" s="393">
        <f>SUM(CX37:CX43)/CW44</f>
        <v>16.100000000000001</v>
      </c>
      <c r="CY44" s="394">
        <f>SUM(CY37:CY43)/CW44</f>
        <v>24.157142857142862</v>
      </c>
      <c r="CZ44" s="411">
        <f>SUM(CZ37:CZ43)/CW44</f>
        <v>3.7142857142857144</v>
      </c>
      <c r="DA44" s="411">
        <f>SUM(DA37:DA43)/CW44</f>
        <v>3.8571428571428572</v>
      </c>
      <c r="DB44" s="411">
        <f>SUM(DB37:DB43)/CW44</f>
        <v>4</v>
      </c>
      <c r="DC44" s="412">
        <f>SUM(CZ44:DB44)/3</f>
        <v>3.8571428571428572</v>
      </c>
      <c r="DD44" s="531" t="s">
        <v>191</v>
      </c>
      <c r="DE44" s="1436">
        <v>792392.85714285716</v>
      </c>
      <c r="DF44" s="1437"/>
      <c r="DG44" s="1437"/>
      <c r="DH44" s="1437"/>
      <c r="DI44" s="1438"/>
      <c r="DJ44" s="378" t="s">
        <v>197</v>
      </c>
    </row>
    <row r="45" spans="1:114"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3"/>
      <c r="CJ45" s="1420" t="str">
        <f>BV45</f>
        <v>5th week</v>
      </c>
      <c r="CK45" s="1420"/>
      <c r="CL45" s="1420"/>
      <c r="CM45" s="1420"/>
      <c r="CN45" s="1420"/>
      <c r="CO45" s="1420"/>
      <c r="CX45" s="1557">
        <f>CK45</f>
        <v>0</v>
      </c>
      <c r="CY45" s="1557"/>
      <c r="CZ45" s="1557"/>
      <c r="DA45" s="1557"/>
      <c r="DB45" s="1557"/>
      <c r="DC45" s="1557"/>
    </row>
    <row r="46" spans="1:114"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241" t="s">
        <v>129</v>
      </c>
      <c r="CH46" s="176" t="s">
        <v>128</v>
      </c>
      <c r="CJ46" s="331" t="s">
        <v>172</v>
      </c>
      <c r="CK46" s="332" t="s">
        <v>173</v>
      </c>
      <c r="CL46" s="65" t="s">
        <v>174</v>
      </c>
      <c r="CM46" s="65" t="s">
        <v>175</v>
      </c>
      <c r="CN46" s="65" t="s">
        <v>176</v>
      </c>
      <c r="CO46" s="333" t="s">
        <v>184</v>
      </c>
      <c r="CQ46" s="1" t="s">
        <v>179</v>
      </c>
      <c r="CS46" s="46" t="s">
        <v>182</v>
      </c>
      <c r="CX46" s="489" t="s">
        <v>172</v>
      </c>
      <c r="CY46" s="490" t="s">
        <v>173</v>
      </c>
      <c r="CZ46" s="491" t="s">
        <v>174</v>
      </c>
      <c r="DA46" s="491" t="s">
        <v>175</v>
      </c>
      <c r="DB46" s="491" t="s">
        <v>176</v>
      </c>
      <c r="DC46" s="492" t="s">
        <v>184</v>
      </c>
      <c r="DE46" s="486" t="s">
        <v>179</v>
      </c>
      <c r="DG46" s="46" t="s">
        <v>182</v>
      </c>
    </row>
    <row r="47" spans="1:114" ht="23.5" customHeight="1">
      <c r="A47" s="75" t="s">
        <v>5</v>
      </c>
      <c r="B47" s="68">
        <v>23</v>
      </c>
      <c r="C47" s="57">
        <f t="shared" ref="C47:C53" si="171">D47+F47+H47+J47</f>
        <v>322</v>
      </c>
      <c r="D47" s="54">
        <v>160</v>
      </c>
      <c r="E47" s="7">
        <f t="shared" ref="E47:E53" si="172">D47*T47</f>
        <v>528000</v>
      </c>
      <c r="F47" s="54">
        <v>20</v>
      </c>
      <c r="G47" s="7">
        <f t="shared" ref="G47:G53" si="173">F47*U47</f>
        <v>76000</v>
      </c>
      <c r="H47" s="54">
        <v>2</v>
      </c>
      <c r="I47" s="6">
        <f t="shared" ref="I47:I53" si="174">H47*V47</f>
        <v>9600</v>
      </c>
      <c r="J47" s="54">
        <v>140</v>
      </c>
      <c r="K47" s="6">
        <f t="shared" ref="K47:K53" si="175">J47*W47</f>
        <v>280000</v>
      </c>
      <c r="L47" s="6">
        <f>E47+G47+I47+K47</f>
        <v>893600</v>
      </c>
      <c r="M47" s="6">
        <f>L47/C47</f>
        <v>2775.1552795031057</v>
      </c>
      <c r="N47" s="70" t="s">
        <v>94</v>
      </c>
      <c r="O47" s="54"/>
      <c r="P47" s="54"/>
      <c r="Q47" s="76" t="e">
        <f>L47/P47</f>
        <v>#DIV/0!</v>
      </c>
      <c r="R47" s="2"/>
      <c r="T47" s="107">
        <v>3300</v>
      </c>
      <c r="U47" s="107">
        <v>3800</v>
      </c>
      <c r="V47" s="107">
        <v>4800</v>
      </c>
      <c r="W47" s="107">
        <v>2000</v>
      </c>
      <c r="X47" s="107"/>
      <c r="Y47" s="75" t="s">
        <v>5</v>
      </c>
      <c r="Z47" s="48">
        <f t="shared" ref="Z47:Z53" si="176">B47</f>
        <v>23</v>
      </c>
      <c r="AA47" s="57">
        <f t="shared" ref="AA47:AA53" si="177">AB47+AD47+AF47+AH47</f>
        <v>322</v>
      </c>
      <c r="AB47" s="7">
        <f t="shared" ref="AB47:AB53" si="178">D47</f>
        <v>160</v>
      </c>
      <c r="AC47" s="7">
        <f t="shared" ref="AC47:AC53" si="179">AB47*AR47</f>
        <v>272000</v>
      </c>
      <c r="AD47" s="7">
        <f>F47</f>
        <v>20</v>
      </c>
      <c r="AE47" s="7">
        <f t="shared" ref="AE47:AE53" si="180">AD47*AS47</f>
        <v>44000</v>
      </c>
      <c r="AF47" s="7">
        <f>H47</f>
        <v>2</v>
      </c>
      <c r="AG47" s="7">
        <f t="shared" ref="AG47:AG53" si="181">AF47*AT47</f>
        <v>4400</v>
      </c>
      <c r="AH47" s="7">
        <f>J47</f>
        <v>140</v>
      </c>
      <c r="AI47" s="7">
        <f t="shared" ref="AI47:AI53" si="182">AH47*AU47</f>
        <v>196000</v>
      </c>
      <c r="AJ47" s="7">
        <f>AC47+AE47+AG47+AI47</f>
        <v>516400</v>
      </c>
      <c r="AK47" s="6">
        <f>AJ47/AA47</f>
        <v>1603.7267080745341</v>
      </c>
      <c r="AL47" s="70" t="str">
        <f>N47</f>
        <v>ON1</v>
      </c>
      <c r="AM47" s="7">
        <f>O47</f>
        <v>0</v>
      </c>
      <c r="AN47" s="6">
        <f>P47</f>
        <v>0</v>
      </c>
      <c r="AO47" s="76" t="e">
        <f>(AJ47+BH47)/AN47</f>
        <v>#DIV/0!</v>
      </c>
      <c r="AP47" s="2"/>
      <c r="AR47" s="107">
        <v>1700</v>
      </c>
      <c r="AS47" s="107">
        <v>2200</v>
      </c>
      <c r="AT47" s="107">
        <v>2200</v>
      </c>
      <c r="AU47" s="107">
        <v>1400</v>
      </c>
      <c r="AV47" s="107"/>
      <c r="AW47" s="75" t="s">
        <v>5</v>
      </c>
      <c r="AX47" s="48">
        <f>B47</f>
        <v>23</v>
      </c>
      <c r="AY47" s="57">
        <f>C47</f>
        <v>322</v>
      </c>
      <c r="AZ47" s="54"/>
      <c r="BA47" s="7">
        <f t="shared" ref="BA47:BA53" si="183">AZ47*BR47</f>
        <v>0</v>
      </c>
      <c r="BB47" s="54"/>
      <c r="BC47" s="7">
        <f t="shared" ref="BC47:BC53" si="184">BB47*BS47</f>
        <v>0</v>
      </c>
      <c r="BD47" s="54"/>
      <c r="BE47" s="6">
        <f t="shared" ref="BE47:BE53" si="185">BD47*BT47</f>
        <v>0</v>
      </c>
      <c r="BF47" s="54"/>
      <c r="BG47" s="6">
        <f t="shared" ref="BG47:BG53" si="186">BF47*BU47</f>
        <v>0</v>
      </c>
      <c r="BH47" s="6">
        <f>L47</f>
        <v>893600</v>
      </c>
      <c r="BI47" s="6">
        <f>M47</f>
        <v>2775.1552795031057</v>
      </c>
      <c r="BJ47" s="6">
        <f>AJ47</f>
        <v>516400</v>
      </c>
      <c r="BK47" s="7">
        <f>AK47</f>
        <v>1603.7267080745341</v>
      </c>
      <c r="BL47" s="101">
        <f>BH47+BJ47</f>
        <v>1410000</v>
      </c>
      <c r="BM47" s="90">
        <f>BI47+BK47</f>
        <v>4378.8819875776398</v>
      </c>
      <c r="BN47" s="90"/>
      <c r="BO47" s="76" t="e">
        <f>Q47+AO47</f>
        <v>#DIV/0!</v>
      </c>
      <c r="BP47" s="2"/>
      <c r="BR47" s="55"/>
      <c r="BS47" s="55"/>
      <c r="BT47" s="55"/>
      <c r="BU47" s="55"/>
      <c r="BV47" s="177" t="s">
        <v>5</v>
      </c>
      <c r="BW47" s="190">
        <f>AX47</f>
        <v>23</v>
      </c>
      <c r="BX47" s="119">
        <v>208</v>
      </c>
      <c r="BY47" s="178">
        <v>561900</v>
      </c>
      <c r="BZ47" s="178">
        <f t="shared" ref="BZ47:BZ54" si="187">BY47/BX47</f>
        <v>2701.4423076923076</v>
      </c>
      <c r="CA47" s="178">
        <v>314100</v>
      </c>
      <c r="CB47" s="179">
        <f t="shared" ref="CB47:CB54" si="188">CA47/BX47</f>
        <v>1510.0961538461538</v>
      </c>
      <c r="CC47" s="179">
        <v>26400</v>
      </c>
      <c r="CD47" s="573">
        <v>0</v>
      </c>
      <c r="CE47" s="180">
        <f>BY47+CA47+CC47+CD47</f>
        <v>902400</v>
      </c>
      <c r="CF47" s="181">
        <f t="shared" ref="CF47:CF54" si="189">CE47/BX47</f>
        <v>4338.4615384615381</v>
      </c>
      <c r="CG47" s="242"/>
      <c r="CH47" s="182" t="e">
        <f>CE47/CG47</f>
        <v>#DIV/0!</v>
      </c>
      <c r="CJ47" s="326">
        <v>15.7</v>
      </c>
      <c r="CK47" s="326">
        <v>25</v>
      </c>
      <c r="CL47" s="334">
        <v>2</v>
      </c>
      <c r="CM47" s="334">
        <v>2</v>
      </c>
      <c r="CN47" s="334">
        <v>2</v>
      </c>
      <c r="CO47" s="356">
        <f>SUM(CL47:CN47)/3</f>
        <v>2</v>
      </c>
      <c r="CQ47" s="355" t="s">
        <v>180</v>
      </c>
      <c r="CR47" s="3"/>
      <c r="CS47" s="354">
        <v>5</v>
      </c>
      <c r="CX47" s="502">
        <v>16.3</v>
      </c>
      <c r="CY47" s="502">
        <v>27.9</v>
      </c>
      <c r="CZ47" s="494">
        <v>5</v>
      </c>
      <c r="DA47" s="494">
        <v>5</v>
      </c>
      <c r="DB47" s="494">
        <v>4</v>
      </c>
      <c r="DC47" s="494">
        <f>SUM(CZ47:DB47)/3</f>
        <v>4.666666666666667</v>
      </c>
      <c r="DE47" s="495" t="s">
        <v>180</v>
      </c>
      <c r="DF47" s="488"/>
      <c r="DG47" s="354">
        <v>5</v>
      </c>
    </row>
    <row r="48" spans="1:114" ht="23.5" customHeight="1">
      <c r="A48" s="77" t="s">
        <v>6</v>
      </c>
      <c r="B48" s="68">
        <v>24</v>
      </c>
      <c r="C48" s="57">
        <f t="shared" si="171"/>
        <v>206</v>
      </c>
      <c r="D48" s="54">
        <v>100</v>
      </c>
      <c r="E48" s="7">
        <f t="shared" si="172"/>
        <v>330000</v>
      </c>
      <c r="F48" s="54">
        <v>6</v>
      </c>
      <c r="G48" s="7">
        <f t="shared" si="173"/>
        <v>22800</v>
      </c>
      <c r="H48" s="54">
        <v>0</v>
      </c>
      <c r="I48" s="6">
        <f t="shared" si="174"/>
        <v>0</v>
      </c>
      <c r="J48" s="54">
        <v>100</v>
      </c>
      <c r="K48" s="6">
        <f t="shared" si="175"/>
        <v>200000</v>
      </c>
      <c r="L48" s="6">
        <f t="shared" ref="L48:L53" si="190">E48+G48+I48+K48</f>
        <v>552800</v>
      </c>
      <c r="M48" s="6">
        <f t="shared" ref="M48:M53" si="191">L48/C48</f>
        <v>2683.4951456310678</v>
      </c>
      <c r="N48" s="70" t="s">
        <v>83</v>
      </c>
      <c r="O48" s="54"/>
      <c r="P48" s="54"/>
      <c r="Q48" s="76" t="e">
        <f t="shared" ref="Q48:Q54" si="192">L48/P48</f>
        <v>#DIV/0!</v>
      </c>
      <c r="R48" s="2"/>
      <c r="T48" s="107">
        <v>3300</v>
      </c>
      <c r="U48" s="107">
        <v>3800</v>
      </c>
      <c r="V48" s="107">
        <v>4800</v>
      </c>
      <c r="W48" s="107">
        <v>2000</v>
      </c>
      <c r="X48" s="107"/>
      <c r="Y48" s="77" t="s">
        <v>6</v>
      </c>
      <c r="Z48" s="48">
        <f t="shared" si="176"/>
        <v>24</v>
      </c>
      <c r="AA48" s="57">
        <f t="shared" si="177"/>
        <v>206</v>
      </c>
      <c r="AB48" s="7">
        <f t="shared" si="178"/>
        <v>100</v>
      </c>
      <c r="AC48" s="7">
        <f t="shared" si="179"/>
        <v>170000</v>
      </c>
      <c r="AD48" s="7">
        <f t="shared" ref="AD48:AD53" si="193">F48</f>
        <v>6</v>
      </c>
      <c r="AE48" s="7">
        <f t="shared" si="180"/>
        <v>13200</v>
      </c>
      <c r="AF48" s="7">
        <f t="shared" ref="AF48:AF53" si="194">H48</f>
        <v>0</v>
      </c>
      <c r="AG48" s="7">
        <f t="shared" si="181"/>
        <v>0</v>
      </c>
      <c r="AH48" s="7">
        <f t="shared" ref="AH48:AH53" si="195">J48</f>
        <v>100</v>
      </c>
      <c r="AI48" s="7">
        <f t="shared" si="182"/>
        <v>140000</v>
      </c>
      <c r="AJ48" s="7">
        <f t="shared" ref="AJ48:AJ53" si="196">AC48+AE48+AG48+AI48</f>
        <v>323200</v>
      </c>
      <c r="AK48" s="6">
        <f t="shared" ref="AK48:AK53" si="197">AJ48/AA48</f>
        <v>1568.9320388349515</v>
      </c>
      <c r="AL48" s="70" t="str">
        <f t="shared" ref="AL48:AN53" si="198">N48</f>
        <v>OFF1</v>
      </c>
      <c r="AM48" s="7">
        <f t="shared" si="198"/>
        <v>0</v>
      </c>
      <c r="AN48" s="6">
        <f t="shared" si="198"/>
        <v>0</v>
      </c>
      <c r="AO48" s="76" t="e">
        <f t="shared" ref="AO48:AO53" si="199">(AJ48+BH48)/AN48</f>
        <v>#DIV/0!</v>
      </c>
      <c r="AP48" s="2"/>
      <c r="AR48" s="107">
        <v>1700</v>
      </c>
      <c r="AS48" s="107">
        <v>2200</v>
      </c>
      <c r="AT48" s="107">
        <v>2200</v>
      </c>
      <c r="AU48" s="107">
        <v>1400</v>
      </c>
      <c r="AV48" s="107"/>
      <c r="AW48" s="77" t="s">
        <v>6</v>
      </c>
      <c r="AX48" s="48">
        <f t="shared" ref="AX48:AX53" si="200">B48</f>
        <v>24</v>
      </c>
      <c r="AY48" s="57">
        <f t="shared" ref="AY48:AY54" si="201">C48</f>
        <v>206</v>
      </c>
      <c r="AZ48" s="54">
        <v>22</v>
      </c>
      <c r="BA48" s="7">
        <f t="shared" si="183"/>
        <v>0</v>
      </c>
      <c r="BB48" s="54">
        <v>10</v>
      </c>
      <c r="BC48" s="7">
        <f t="shared" si="184"/>
        <v>0</v>
      </c>
      <c r="BD48" s="54">
        <v>6</v>
      </c>
      <c r="BE48" s="6">
        <f t="shared" si="185"/>
        <v>0</v>
      </c>
      <c r="BF48" s="54"/>
      <c r="BG48" s="6">
        <f t="shared" si="186"/>
        <v>0</v>
      </c>
      <c r="BH48" s="6">
        <f t="shared" ref="BH48:BI54" si="202">L48</f>
        <v>552800</v>
      </c>
      <c r="BI48" s="6">
        <f t="shared" si="202"/>
        <v>2683.4951456310678</v>
      </c>
      <c r="BJ48" s="6">
        <f t="shared" ref="BJ48:BK54" si="203">AJ48</f>
        <v>323200</v>
      </c>
      <c r="BK48" s="7">
        <f t="shared" si="203"/>
        <v>1568.9320388349515</v>
      </c>
      <c r="BL48" s="101">
        <f t="shared" ref="BL48:BM53" si="204">BH48+BJ48</f>
        <v>876000</v>
      </c>
      <c r="BM48" s="90">
        <f t="shared" si="204"/>
        <v>4252.4271844660198</v>
      </c>
      <c r="BN48" s="90"/>
      <c r="BO48" s="76" t="e">
        <f t="shared" ref="BO48:BO54" si="205">Q48+AO48</f>
        <v>#DIV/0!</v>
      </c>
      <c r="BP48" s="2"/>
      <c r="BR48" s="55"/>
      <c r="BS48" s="55"/>
      <c r="BT48" s="55"/>
      <c r="BU48" s="55"/>
      <c r="BV48" s="173" t="s">
        <v>6</v>
      </c>
      <c r="BW48" s="190">
        <f t="shared" ref="BW48:BW53" si="206">AX48</f>
        <v>24</v>
      </c>
      <c r="BX48" s="119">
        <v>85</v>
      </c>
      <c r="BY48" s="178">
        <v>147100</v>
      </c>
      <c r="BZ48" s="178">
        <f t="shared" si="187"/>
        <v>1730.5882352941176</v>
      </c>
      <c r="CA48" s="178">
        <v>94800</v>
      </c>
      <c r="CB48" s="179">
        <f t="shared" si="188"/>
        <v>1115.2941176470588</v>
      </c>
      <c r="CC48" s="179">
        <v>9900</v>
      </c>
      <c r="CD48" s="573">
        <v>0</v>
      </c>
      <c r="CE48" s="180">
        <f t="shared" ref="CE48:CE53" si="207">BY48+CA48+CC48+CD48</f>
        <v>251800</v>
      </c>
      <c r="CF48" s="181">
        <f t="shared" si="189"/>
        <v>2962.3529411764707</v>
      </c>
      <c r="CG48" s="242"/>
      <c r="CH48" s="182" t="e">
        <f t="shared" ref="CH48:CH54" si="208">CE48/CG48</f>
        <v>#DIV/0!</v>
      </c>
      <c r="CJ48" s="326">
        <v>18.8</v>
      </c>
      <c r="CK48" s="326">
        <v>22.4</v>
      </c>
      <c r="CL48" s="334">
        <v>2</v>
      </c>
      <c r="CM48" s="334">
        <v>2</v>
      </c>
      <c r="CN48" s="334">
        <v>2</v>
      </c>
      <c r="CO48" s="356">
        <f t="shared" ref="CO48:CO53" si="209">SUM(CL48:CN48)/3</f>
        <v>2</v>
      </c>
      <c r="CQ48" s="42" t="s">
        <v>181</v>
      </c>
      <c r="CS48" s="1">
        <v>4</v>
      </c>
      <c r="CX48" s="502">
        <v>17.600000000000001</v>
      </c>
      <c r="CY48" s="502">
        <v>28.3</v>
      </c>
      <c r="CZ48" s="494">
        <v>5</v>
      </c>
      <c r="DA48" s="494">
        <v>5</v>
      </c>
      <c r="DB48" s="494">
        <v>4</v>
      </c>
      <c r="DC48" s="494">
        <f t="shared" ref="DC48:DC53" si="210">SUM(CZ48:DB48)/3</f>
        <v>4.666666666666667</v>
      </c>
      <c r="DE48" s="486" t="s">
        <v>181</v>
      </c>
      <c r="DG48" s="1">
        <v>4</v>
      </c>
    </row>
    <row r="49" spans="1:114" ht="23.5" customHeight="1">
      <c r="A49" s="77" t="s">
        <v>7</v>
      </c>
      <c r="B49" s="68">
        <v>25</v>
      </c>
      <c r="C49" s="57">
        <f t="shared" si="171"/>
        <v>206</v>
      </c>
      <c r="D49" s="54">
        <v>100</v>
      </c>
      <c r="E49" s="7">
        <f t="shared" si="172"/>
        <v>330000</v>
      </c>
      <c r="F49" s="54">
        <v>6</v>
      </c>
      <c r="G49" s="7">
        <f t="shared" si="173"/>
        <v>22800</v>
      </c>
      <c r="H49" s="54">
        <v>0</v>
      </c>
      <c r="I49" s="6">
        <f t="shared" si="174"/>
        <v>0</v>
      </c>
      <c r="J49" s="54">
        <v>100</v>
      </c>
      <c r="K49" s="6">
        <f t="shared" si="175"/>
        <v>200000</v>
      </c>
      <c r="L49" s="6">
        <f t="shared" si="190"/>
        <v>552800</v>
      </c>
      <c r="M49" s="6">
        <f t="shared" si="191"/>
        <v>2683.4951456310678</v>
      </c>
      <c r="N49" s="70" t="s">
        <v>83</v>
      </c>
      <c r="O49" s="54"/>
      <c r="P49" s="54"/>
      <c r="Q49" s="76" t="e">
        <f t="shared" si="192"/>
        <v>#DIV/0!</v>
      </c>
      <c r="R49" s="2"/>
      <c r="T49" s="107">
        <v>3300</v>
      </c>
      <c r="U49" s="107">
        <v>3800</v>
      </c>
      <c r="V49" s="107">
        <v>4800</v>
      </c>
      <c r="W49" s="107">
        <v>2000</v>
      </c>
      <c r="X49" s="107"/>
      <c r="Y49" s="77" t="s">
        <v>7</v>
      </c>
      <c r="Z49" s="48">
        <f t="shared" si="176"/>
        <v>25</v>
      </c>
      <c r="AA49" s="57">
        <f t="shared" si="177"/>
        <v>206</v>
      </c>
      <c r="AB49" s="7">
        <f t="shared" si="178"/>
        <v>100</v>
      </c>
      <c r="AC49" s="7">
        <f t="shared" si="179"/>
        <v>170000</v>
      </c>
      <c r="AD49" s="7">
        <f t="shared" si="193"/>
        <v>6</v>
      </c>
      <c r="AE49" s="7">
        <f t="shared" si="180"/>
        <v>13200</v>
      </c>
      <c r="AF49" s="7">
        <f t="shared" si="194"/>
        <v>0</v>
      </c>
      <c r="AG49" s="7">
        <f t="shared" si="181"/>
        <v>0</v>
      </c>
      <c r="AH49" s="7">
        <f t="shared" si="195"/>
        <v>100</v>
      </c>
      <c r="AI49" s="7">
        <f t="shared" si="182"/>
        <v>140000</v>
      </c>
      <c r="AJ49" s="7">
        <f t="shared" si="196"/>
        <v>323200</v>
      </c>
      <c r="AK49" s="6">
        <f t="shared" si="197"/>
        <v>1568.9320388349515</v>
      </c>
      <c r="AL49" s="70" t="str">
        <f t="shared" si="198"/>
        <v>OFF1</v>
      </c>
      <c r="AM49" s="7">
        <f t="shared" si="198"/>
        <v>0</v>
      </c>
      <c r="AN49" s="6">
        <f t="shared" si="198"/>
        <v>0</v>
      </c>
      <c r="AO49" s="76" t="e">
        <f t="shared" si="199"/>
        <v>#DIV/0!</v>
      </c>
      <c r="AP49" s="2"/>
      <c r="AR49" s="107">
        <v>1700</v>
      </c>
      <c r="AS49" s="107">
        <v>2200</v>
      </c>
      <c r="AT49" s="107">
        <v>2200</v>
      </c>
      <c r="AU49" s="107">
        <v>1400</v>
      </c>
      <c r="AV49" s="107"/>
      <c r="AW49" s="77" t="s">
        <v>7</v>
      </c>
      <c r="AX49" s="48">
        <f t="shared" si="200"/>
        <v>25</v>
      </c>
      <c r="AY49" s="57">
        <f t="shared" si="201"/>
        <v>206</v>
      </c>
      <c r="AZ49" s="54">
        <v>22</v>
      </c>
      <c r="BA49" s="7">
        <f t="shared" si="183"/>
        <v>0</v>
      </c>
      <c r="BB49" s="54">
        <v>10</v>
      </c>
      <c r="BC49" s="7">
        <f t="shared" si="184"/>
        <v>0</v>
      </c>
      <c r="BD49" s="54">
        <v>6</v>
      </c>
      <c r="BE49" s="6">
        <f t="shared" si="185"/>
        <v>0</v>
      </c>
      <c r="BF49" s="54"/>
      <c r="BG49" s="6">
        <f t="shared" si="186"/>
        <v>0</v>
      </c>
      <c r="BH49" s="6">
        <f t="shared" si="202"/>
        <v>552800</v>
      </c>
      <c r="BI49" s="6">
        <f t="shared" si="202"/>
        <v>2683.4951456310678</v>
      </c>
      <c r="BJ49" s="6">
        <f t="shared" si="203"/>
        <v>323200</v>
      </c>
      <c r="BK49" s="7">
        <f t="shared" si="203"/>
        <v>1568.9320388349515</v>
      </c>
      <c r="BL49" s="101">
        <f t="shared" si="204"/>
        <v>876000</v>
      </c>
      <c r="BM49" s="90">
        <f t="shared" si="204"/>
        <v>4252.4271844660198</v>
      </c>
      <c r="BN49" s="90"/>
      <c r="BO49" s="76" t="e">
        <f t="shared" si="205"/>
        <v>#DIV/0!</v>
      </c>
      <c r="BP49" s="2"/>
      <c r="BR49" s="55"/>
      <c r="BS49" s="55"/>
      <c r="BT49" s="55"/>
      <c r="BU49" s="55"/>
      <c r="BV49" s="173" t="s">
        <v>7</v>
      </c>
      <c r="BW49" s="190">
        <f t="shared" si="206"/>
        <v>25</v>
      </c>
      <c r="BX49" s="119">
        <v>64</v>
      </c>
      <c r="BY49" s="178">
        <v>171050</v>
      </c>
      <c r="BZ49" s="178">
        <f t="shared" si="187"/>
        <v>2672.65625</v>
      </c>
      <c r="CA49" s="178">
        <v>89950</v>
      </c>
      <c r="CB49" s="179">
        <f t="shared" si="188"/>
        <v>1405.46875</v>
      </c>
      <c r="CC49" s="179">
        <v>22660</v>
      </c>
      <c r="CD49" s="573">
        <v>5940</v>
      </c>
      <c r="CE49" s="180">
        <f t="shared" si="207"/>
        <v>289600</v>
      </c>
      <c r="CF49" s="181">
        <f t="shared" si="189"/>
        <v>4525</v>
      </c>
      <c r="CG49" s="242"/>
      <c r="CH49" s="182" t="e">
        <f t="shared" si="208"/>
        <v>#DIV/0!</v>
      </c>
      <c r="CJ49" s="326">
        <v>18.8</v>
      </c>
      <c r="CK49" s="326">
        <v>22.8</v>
      </c>
      <c r="CL49" s="334">
        <v>2</v>
      </c>
      <c r="CM49" s="556">
        <v>1</v>
      </c>
      <c r="CN49" s="334">
        <v>2</v>
      </c>
      <c r="CO49" s="356">
        <f t="shared" si="209"/>
        <v>1.6666666666666667</v>
      </c>
      <c r="CQ49" s="42" t="s">
        <v>440</v>
      </c>
      <c r="CS49" s="1">
        <v>3</v>
      </c>
      <c r="CX49" s="502">
        <v>17.899999999999999</v>
      </c>
      <c r="CY49" s="502">
        <v>31.2</v>
      </c>
      <c r="CZ49" s="494">
        <v>5</v>
      </c>
      <c r="DA49" s="494">
        <v>5</v>
      </c>
      <c r="DB49" s="494">
        <v>4</v>
      </c>
      <c r="DC49" s="494">
        <f t="shared" si="210"/>
        <v>4.666666666666667</v>
      </c>
      <c r="DE49" s="486" t="s">
        <v>185</v>
      </c>
      <c r="DG49" s="1">
        <v>3</v>
      </c>
    </row>
    <row r="50" spans="1:114" ht="23.5" customHeight="1">
      <c r="A50" s="77" t="s">
        <v>8</v>
      </c>
      <c r="B50" s="68">
        <v>26</v>
      </c>
      <c r="C50" s="57">
        <f t="shared" si="171"/>
        <v>206</v>
      </c>
      <c r="D50" s="54">
        <v>100</v>
      </c>
      <c r="E50" s="7">
        <f t="shared" si="172"/>
        <v>330000</v>
      </c>
      <c r="F50" s="54">
        <v>6</v>
      </c>
      <c r="G50" s="7">
        <f t="shared" si="173"/>
        <v>22800</v>
      </c>
      <c r="H50" s="54">
        <v>0</v>
      </c>
      <c r="I50" s="6">
        <f t="shared" si="174"/>
        <v>0</v>
      </c>
      <c r="J50" s="54">
        <v>100</v>
      </c>
      <c r="K50" s="6">
        <f t="shared" si="175"/>
        <v>200000</v>
      </c>
      <c r="L50" s="6">
        <f t="shared" si="190"/>
        <v>552800</v>
      </c>
      <c r="M50" s="6">
        <f t="shared" si="191"/>
        <v>2683.4951456310678</v>
      </c>
      <c r="N50" s="70" t="s">
        <v>82</v>
      </c>
      <c r="O50" s="54"/>
      <c r="P50" s="54"/>
      <c r="Q50" s="76" t="e">
        <f t="shared" si="192"/>
        <v>#DIV/0!</v>
      </c>
      <c r="R50" s="2"/>
      <c r="T50" s="107">
        <v>3300</v>
      </c>
      <c r="U50" s="107">
        <v>3800</v>
      </c>
      <c r="V50" s="107">
        <v>4800</v>
      </c>
      <c r="W50" s="107">
        <v>2000</v>
      </c>
      <c r="X50" s="107"/>
      <c r="Y50" s="77" t="s">
        <v>8</v>
      </c>
      <c r="Z50" s="48">
        <f t="shared" si="176"/>
        <v>26</v>
      </c>
      <c r="AA50" s="57">
        <f t="shared" si="177"/>
        <v>206</v>
      </c>
      <c r="AB50" s="7">
        <f t="shared" si="178"/>
        <v>100</v>
      </c>
      <c r="AC50" s="7">
        <f t="shared" si="179"/>
        <v>170000</v>
      </c>
      <c r="AD50" s="7">
        <f t="shared" si="193"/>
        <v>6</v>
      </c>
      <c r="AE50" s="7">
        <f t="shared" si="180"/>
        <v>13200</v>
      </c>
      <c r="AF50" s="7">
        <f t="shared" si="194"/>
        <v>0</v>
      </c>
      <c r="AG50" s="7">
        <f t="shared" si="181"/>
        <v>0</v>
      </c>
      <c r="AH50" s="7">
        <f t="shared" si="195"/>
        <v>100</v>
      </c>
      <c r="AI50" s="7">
        <f t="shared" si="182"/>
        <v>140000</v>
      </c>
      <c r="AJ50" s="7">
        <f t="shared" si="196"/>
        <v>323200</v>
      </c>
      <c r="AK50" s="6">
        <f t="shared" si="197"/>
        <v>1568.9320388349515</v>
      </c>
      <c r="AL50" s="70" t="str">
        <f t="shared" si="198"/>
        <v>OFF1</v>
      </c>
      <c r="AM50" s="7">
        <f t="shared" si="198"/>
        <v>0</v>
      </c>
      <c r="AN50" s="6">
        <f t="shared" si="198"/>
        <v>0</v>
      </c>
      <c r="AO50" s="76" t="e">
        <f t="shared" si="199"/>
        <v>#DIV/0!</v>
      </c>
      <c r="AP50" s="2"/>
      <c r="AR50" s="107">
        <v>1700</v>
      </c>
      <c r="AS50" s="107">
        <v>2200</v>
      </c>
      <c r="AT50" s="107">
        <v>2200</v>
      </c>
      <c r="AU50" s="107">
        <v>1400</v>
      </c>
      <c r="AV50" s="107"/>
      <c r="AW50" s="77" t="s">
        <v>8</v>
      </c>
      <c r="AX50" s="48">
        <f t="shared" si="200"/>
        <v>26</v>
      </c>
      <c r="AY50" s="57">
        <f t="shared" si="201"/>
        <v>206</v>
      </c>
      <c r="AZ50" s="54">
        <v>10</v>
      </c>
      <c r="BA50" s="7">
        <f t="shared" si="183"/>
        <v>0</v>
      </c>
      <c r="BB50" s="54">
        <v>24</v>
      </c>
      <c r="BC50" s="7">
        <f t="shared" si="184"/>
        <v>0</v>
      </c>
      <c r="BD50" s="54">
        <v>12</v>
      </c>
      <c r="BE50" s="6">
        <f t="shared" si="185"/>
        <v>0</v>
      </c>
      <c r="BF50" s="54"/>
      <c r="BG50" s="6">
        <f t="shared" si="186"/>
        <v>0</v>
      </c>
      <c r="BH50" s="6">
        <f t="shared" si="202"/>
        <v>552800</v>
      </c>
      <c r="BI50" s="6">
        <f t="shared" si="202"/>
        <v>2683.4951456310678</v>
      </c>
      <c r="BJ50" s="6">
        <f t="shared" si="203"/>
        <v>323200</v>
      </c>
      <c r="BK50" s="7">
        <f t="shared" si="203"/>
        <v>1568.9320388349515</v>
      </c>
      <c r="BL50" s="101">
        <f t="shared" si="204"/>
        <v>876000</v>
      </c>
      <c r="BM50" s="90">
        <f t="shared" si="204"/>
        <v>4252.4271844660198</v>
      </c>
      <c r="BN50" s="90"/>
      <c r="BO50" s="76" t="e">
        <f t="shared" si="205"/>
        <v>#DIV/0!</v>
      </c>
      <c r="BP50" s="2"/>
      <c r="BR50" s="55"/>
      <c r="BS50" s="55"/>
      <c r="BT50" s="55"/>
      <c r="BU50" s="55"/>
      <c r="BV50" s="173" t="s">
        <v>8</v>
      </c>
      <c r="BW50" s="190">
        <f t="shared" si="206"/>
        <v>26</v>
      </c>
      <c r="BX50" s="119">
        <v>62</v>
      </c>
      <c r="BY50" s="178">
        <v>129100</v>
      </c>
      <c r="BZ50" s="178">
        <f t="shared" si="187"/>
        <v>2082.2580645161293</v>
      </c>
      <c r="CA50" s="178">
        <v>73700</v>
      </c>
      <c r="CB50" s="179">
        <f t="shared" si="188"/>
        <v>1188.7096774193549</v>
      </c>
      <c r="CC50" s="179">
        <v>12870</v>
      </c>
      <c r="CD50" s="573">
        <v>5940</v>
      </c>
      <c r="CE50" s="180">
        <f t="shared" si="207"/>
        <v>221610</v>
      </c>
      <c r="CF50" s="181">
        <f t="shared" si="189"/>
        <v>3574.3548387096776</v>
      </c>
      <c r="CG50" s="242"/>
      <c r="CH50" s="182" t="e">
        <f t="shared" si="208"/>
        <v>#DIV/0!</v>
      </c>
      <c r="CJ50" s="326">
        <v>13</v>
      </c>
      <c r="CK50" s="326">
        <v>18.8</v>
      </c>
      <c r="CL50" s="334">
        <v>2</v>
      </c>
      <c r="CM50" s="334">
        <v>4</v>
      </c>
      <c r="CN50" s="334">
        <v>3</v>
      </c>
      <c r="CO50" s="356">
        <f t="shared" si="209"/>
        <v>3</v>
      </c>
      <c r="CQ50" s="42" t="s">
        <v>177</v>
      </c>
      <c r="CS50" s="1">
        <v>2</v>
      </c>
      <c r="CX50" s="502">
        <v>20.5</v>
      </c>
      <c r="CY50" s="502">
        <v>29.2</v>
      </c>
      <c r="CZ50" s="494">
        <v>1</v>
      </c>
      <c r="DA50" s="494">
        <v>3</v>
      </c>
      <c r="DB50" s="494">
        <v>4</v>
      </c>
      <c r="DC50" s="494">
        <f t="shared" si="210"/>
        <v>2.6666666666666665</v>
      </c>
      <c r="DE50" s="486" t="s">
        <v>177</v>
      </c>
      <c r="DG50" s="1">
        <v>2</v>
      </c>
    </row>
    <row r="51" spans="1:114" ht="23.5" customHeight="1">
      <c r="A51" s="77" t="s">
        <v>9</v>
      </c>
      <c r="B51" s="68">
        <v>27</v>
      </c>
      <c r="C51" s="57">
        <f t="shared" si="171"/>
        <v>206</v>
      </c>
      <c r="D51" s="54">
        <v>100</v>
      </c>
      <c r="E51" s="7">
        <f t="shared" si="172"/>
        <v>330000</v>
      </c>
      <c r="F51" s="54">
        <v>6</v>
      </c>
      <c r="G51" s="7">
        <f t="shared" si="173"/>
        <v>22800</v>
      </c>
      <c r="H51" s="54">
        <v>0</v>
      </c>
      <c r="I51" s="6">
        <f t="shared" si="174"/>
        <v>0</v>
      </c>
      <c r="J51" s="54">
        <v>100</v>
      </c>
      <c r="K51" s="6">
        <f t="shared" si="175"/>
        <v>200000</v>
      </c>
      <c r="L51" s="6">
        <f t="shared" si="190"/>
        <v>552800</v>
      </c>
      <c r="M51" s="6">
        <f t="shared" si="191"/>
        <v>2683.4951456310678</v>
      </c>
      <c r="N51" s="70" t="s">
        <v>82</v>
      </c>
      <c r="O51" s="54"/>
      <c r="P51" s="54"/>
      <c r="Q51" s="76" t="e">
        <f t="shared" si="192"/>
        <v>#DIV/0!</v>
      </c>
      <c r="R51" s="2"/>
      <c r="T51" s="107">
        <v>3300</v>
      </c>
      <c r="U51" s="107">
        <v>3800</v>
      </c>
      <c r="V51" s="107">
        <v>4800</v>
      </c>
      <c r="W51" s="107">
        <v>2000</v>
      </c>
      <c r="X51" s="107"/>
      <c r="Y51" s="77" t="s">
        <v>9</v>
      </c>
      <c r="Z51" s="48">
        <f t="shared" si="176"/>
        <v>27</v>
      </c>
      <c r="AA51" s="57">
        <f t="shared" si="177"/>
        <v>206</v>
      </c>
      <c r="AB51" s="7">
        <f t="shared" si="178"/>
        <v>100</v>
      </c>
      <c r="AC51" s="7">
        <f t="shared" si="179"/>
        <v>170000</v>
      </c>
      <c r="AD51" s="7">
        <f t="shared" si="193"/>
        <v>6</v>
      </c>
      <c r="AE51" s="7">
        <f t="shared" si="180"/>
        <v>13200</v>
      </c>
      <c r="AF51" s="7">
        <f t="shared" si="194"/>
        <v>0</v>
      </c>
      <c r="AG51" s="7">
        <f t="shared" si="181"/>
        <v>0</v>
      </c>
      <c r="AH51" s="7">
        <f t="shared" si="195"/>
        <v>100</v>
      </c>
      <c r="AI51" s="7">
        <f t="shared" si="182"/>
        <v>140000</v>
      </c>
      <c r="AJ51" s="7">
        <f t="shared" si="196"/>
        <v>323200</v>
      </c>
      <c r="AK51" s="6">
        <f t="shared" si="197"/>
        <v>1568.9320388349515</v>
      </c>
      <c r="AL51" s="70" t="str">
        <f t="shared" si="198"/>
        <v>OFF1</v>
      </c>
      <c r="AM51" s="7">
        <f t="shared" si="198"/>
        <v>0</v>
      </c>
      <c r="AN51" s="6">
        <f t="shared" si="198"/>
        <v>0</v>
      </c>
      <c r="AO51" s="76" t="e">
        <f t="shared" si="199"/>
        <v>#DIV/0!</v>
      </c>
      <c r="AP51" s="2"/>
      <c r="AR51" s="107">
        <v>1700</v>
      </c>
      <c r="AS51" s="107">
        <v>2200</v>
      </c>
      <c r="AT51" s="107">
        <v>2200</v>
      </c>
      <c r="AU51" s="107">
        <v>1400</v>
      </c>
      <c r="AV51" s="107"/>
      <c r="AW51" s="77" t="s">
        <v>9</v>
      </c>
      <c r="AX51" s="48">
        <f t="shared" si="200"/>
        <v>27</v>
      </c>
      <c r="AY51" s="57">
        <f t="shared" si="201"/>
        <v>206</v>
      </c>
      <c r="AZ51" s="54">
        <v>10</v>
      </c>
      <c r="BA51" s="7">
        <f t="shared" si="183"/>
        <v>0</v>
      </c>
      <c r="BB51" s="54">
        <v>24</v>
      </c>
      <c r="BC51" s="7">
        <f t="shared" si="184"/>
        <v>0</v>
      </c>
      <c r="BD51" s="54">
        <v>12</v>
      </c>
      <c r="BE51" s="6">
        <f t="shared" si="185"/>
        <v>0</v>
      </c>
      <c r="BF51" s="54"/>
      <c r="BG51" s="6">
        <f t="shared" si="186"/>
        <v>0</v>
      </c>
      <c r="BH51" s="6">
        <f t="shared" si="202"/>
        <v>552800</v>
      </c>
      <c r="BI51" s="6">
        <f t="shared" si="202"/>
        <v>2683.4951456310678</v>
      </c>
      <c r="BJ51" s="6">
        <f t="shared" si="203"/>
        <v>323200</v>
      </c>
      <c r="BK51" s="7">
        <f t="shared" si="203"/>
        <v>1568.9320388349515</v>
      </c>
      <c r="BL51" s="101">
        <f t="shared" si="204"/>
        <v>876000</v>
      </c>
      <c r="BM51" s="90">
        <f t="shared" si="204"/>
        <v>4252.4271844660198</v>
      </c>
      <c r="BN51" s="90"/>
      <c r="BO51" s="76" t="e">
        <f t="shared" si="205"/>
        <v>#DIV/0!</v>
      </c>
      <c r="BP51" s="2"/>
      <c r="BR51" s="55"/>
      <c r="BS51" s="55"/>
      <c r="BT51" s="55"/>
      <c r="BU51" s="55"/>
      <c r="BV51" s="173" t="s">
        <v>9</v>
      </c>
      <c r="BW51" s="190">
        <f t="shared" si="206"/>
        <v>27</v>
      </c>
      <c r="BX51" s="119">
        <v>145</v>
      </c>
      <c r="BY51" s="178">
        <v>371050</v>
      </c>
      <c r="BZ51" s="178">
        <f t="shared" si="187"/>
        <v>2558.9655172413795</v>
      </c>
      <c r="CA51" s="178">
        <v>219550</v>
      </c>
      <c r="CB51" s="179">
        <f t="shared" si="188"/>
        <v>1514.1379310344828</v>
      </c>
      <c r="CC51" s="179"/>
      <c r="CD51" s="573"/>
      <c r="CE51" s="180">
        <f t="shared" si="207"/>
        <v>590600</v>
      </c>
      <c r="CF51" s="181">
        <f t="shared" si="189"/>
        <v>4073.1034482758619</v>
      </c>
      <c r="CG51" s="242"/>
      <c r="CH51" s="182" t="e">
        <f t="shared" si="208"/>
        <v>#DIV/0!</v>
      </c>
      <c r="CJ51" s="326">
        <v>11.5</v>
      </c>
      <c r="CK51" s="326">
        <v>25.7</v>
      </c>
      <c r="CL51" s="334">
        <v>5</v>
      </c>
      <c r="CM51" s="334">
        <v>3</v>
      </c>
      <c r="CN51" s="556">
        <v>1</v>
      </c>
      <c r="CO51" s="356">
        <f t="shared" si="209"/>
        <v>3</v>
      </c>
      <c r="CQ51" s="42" t="s">
        <v>178</v>
      </c>
      <c r="CS51" s="1">
        <v>1</v>
      </c>
      <c r="CX51" s="502">
        <v>21.3</v>
      </c>
      <c r="CY51" s="502">
        <v>28.2</v>
      </c>
      <c r="CZ51" s="494">
        <v>1</v>
      </c>
      <c r="DA51" s="494">
        <v>3</v>
      </c>
      <c r="DB51" s="494">
        <v>1</v>
      </c>
      <c r="DC51" s="494">
        <f t="shared" si="210"/>
        <v>1.6666666666666667</v>
      </c>
      <c r="DE51" s="486" t="s">
        <v>178</v>
      </c>
      <c r="DG51" s="1">
        <v>1</v>
      </c>
    </row>
    <row r="52" spans="1:114" ht="23.5" customHeight="1">
      <c r="A52" s="77" t="s">
        <v>10</v>
      </c>
      <c r="B52" s="68">
        <v>28</v>
      </c>
      <c r="C52" s="57">
        <f t="shared" si="171"/>
        <v>206</v>
      </c>
      <c r="D52" s="54">
        <v>100</v>
      </c>
      <c r="E52" s="7">
        <f t="shared" si="172"/>
        <v>330000</v>
      </c>
      <c r="F52" s="54">
        <v>6</v>
      </c>
      <c r="G52" s="7">
        <f t="shared" si="173"/>
        <v>22800</v>
      </c>
      <c r="H52" s="54">
        <v>0</v>
      </c>
      <c r="I52" s="6">
        <f t="shared" si="174"/>
        <v>0</v>
      </c>
      <c r="J52" s="54">
        <v>100</v>
      </c>
      <c r="K52" s="6">
        <f t="shared" si="175"/>
        <v>200000</v>
      </c>
      <c r="L52" s="6">
        <f t="shared" si="190"/>
        <v>552800</v>
      </c>
      <c r="M52" s="6">
        <f t="shared" si="191"/>
        <v>2683.4951456310678</v>
      </c>
      <c r="N52" s="70" t="s">
        <v>94</v>
      </c>
      <c r="O52" s="54"/>
      <c r="P52" s="54"/>
      <c r="Q52" s="76" t="e">
        <f t="shared" si="192"/>
        <v>#DIV/0!</v>
      </c>
      <c r="R52" s="2"/>
      <c r="T52" s="107">
        <v>3300</v>
      </c>
      <c r="U52" s="107">
        <v>3800</v>
      </c>
      <c r="V52" s="107">
        <v>4800</v>
      </c>
      <c r="W52" s="107">
        <v>2000</v>
      </c>
      <c r="X52" s="107"/>
      <c r="Y52" s="77" t="s">
        <v>10</v>
      </c>
      <c r="Z52" s="48">
        <f t="shared" si="176"/>
        <v>28</v>
      </c>
      <c r="AA52" s="57">
        <f t="shared" si="177"/>
        <v>206</v>
      </c>
      <c r="AB52" s="7">
        <f t="shared" si="178"/>
        <v>100</v>
      </c>
      <c r="AC52" s="7">
        <f t="shared" si="179"/>
        <v>170000</v>
      </c>
      <c r="AD52" s="7">
        <f t="shared" si="193"/>
        <v>6</v>
      </c>
      <c r="AE52" s="7">
        <f t="shared" si="180"/>
        <v>13200</v>
      </c>
      <c r="AF52" s="7">
        <f t="shared" si="194"/>
        <v>0</v>
      </c>
      <c r="AG52" s="7">
        <f t="shared" si="181"/>
        <v>0</v>
      </c>
      <c r="AH52" s="7">
        <f t="shared" si="195"/>
        <v>100</v>
      </c>
      <c r="AI52" s="7">
        <f t="shared" si="182"/>
        <v>140000</v>
      </c>
      <c r="AJ52" s="7">
        <f t="shared" si="196"/>
        <v>323200</v>
      </c>
      <c r="AK52" s="6">
        <f t="shared" si="197"/>
        <v>1568.9320388349515</v>
      </c>
      <c r="AL52" s="70" t="str">
        <f t="shared" si="198"/>
        <v>ON1</v>
      </c>
      <c r="AM52" s="7">
        <f t="shared" si="198"/>
        <v>0</v>
      </c>
      <c r="AN52" s="6">
        <f t="shared" si="198"/>
        <v>0</v>
      </c>
      <c r="AO52" s="76" t="e">
        <f t="shared" si="199"/>
        <v>#DIV/0!</v>
      </c>
      <c r="AP52" s="2"/>
      <c r="AR52" s="107">
        <v>1700</v>
      </c>
      <c r="AS52" s="107">
        <v>2200</v>
      </c>
      <c r="AT52" s="107">
        <v>2200</v>
      </c>
      <c r="AU52" s="107">
        <v>1400</v>
      </c>
      <c r="AV52" s="107"/>
      <c r="AW52" s="77" t="s">
        <v>10</v>
      </c>
      <c r="AX52" s="48">
        <f t="shared" si="200"/>
        <v>28</v>
      </c>
      <c r="AY52" s="57">
        <f t="shared" si="201"/>
        <v>206</v>
      </c>
      <c r="AZ52" s="54">
        <v>10</v>
      </c>
      <c r="BA52" s="7">
        <f t="shared" si="183"/>
        <v>0</v>
      </c>
      <c r="BB52" s="54">
        <v>24</v>
      </c>
      <c r="BC52" s="7">
        <f t="shared" si="184"/>
        <v>0</v>
      </c>
      <c r="BD52" s="54">
        <v>12</v>
      </c>
      <c r="BE52" s="6">
        <f t="shared" si="185"/>
        <v>0</v>
      </c>
      <c r="BF52" s="54"/>
      <c r="BG52" s="6">
        <f t="shared" si="186"/>
        <v>0</v>
      </c>
      <c r="BH52" s="6">
        <f t="shared" si="202"/>
        <v>552800</v>
      </c>
      <c r="BI52" s="6">
        <f t="shared" si="202"/>
        <v>2683.4951456310678</v>
      </c>
      <c r="BJ52" s="6">
        <f t="shared" si="203"/>
        <v>323200</v>
      </c>
      <c r="BK52" s="7">
        <f t="shared" si="203"/>
        <v>1568.9320388349515</v>
      </c>
      <c r="BL52" s="101">
        <f t="shared" si="204"/>
        <v>876000</v>
      </c>
      <c r="BM52" s="90">
        <f t="shared" si="204"/>
        <v>4252.4271844660198</v>
      </c>
      <c r="BN52" s="90"/>
      <c r="BO52" s="76" t="e">
        <f t="shared" si="205"/>
        <v>#DIV/0!</v>
      </c>
      <c r="BP52" s="2"/>
      <c r="BR52" s="55"/>
      <c r="BS52" s="55"/>
      <c r="BT52" s="55"/>
      <c r="BU52" s="55"/>
      <c r="BV52" s="173" t="s">
        <v>10</v>
      </c>
      <c r="BW52" s="190">
        <f t="shared" si="206"/>
        <v>28</v>
      </c>
      <c r="BX52" s="119">
        <v>329</v>
      </c>
      <c r="BY52" s="178">
        <v>873700</v>
      </c>
      <c r="BZ52" s="178">
        <f t="shared" si="187"/>
        <v>2655.6231003039516</v>
      </c>
      <c r="CA52" s="178">
        <v>504150</v>
      </c>
      <c r="CB52" s="179">
        <f t="shared" si="188"/>
        <v>1532.3708206686931</v>
      </c>
      <c r="CC52" s="179"/>
      <c r="CD52" s="573"/>
      <c r="CE52" s="180">
        <f t="shared" si="207"/>
        <v>1377850</v>
      </c>
      <c r="CF52" s="181">
        <f t="shared" si="189"/>
        <v>4187.9939209726444</v>
      </c>
      <c r="CG52" s="242"/>
      <c r="CH52" s="182" t="e">
        <f t="shared" si="208"/>
        <v>#DIV/0!</v>
      </c>
      <c r="CJ52" s="326">
        <v>18.899999999999999</v>
      </c>
      <c r="CK52" s="326">
        <v>29.1</v>
      </c>
      <c r="CL52" s="334">
        <v>5</v>
      </c>
      <c r="CM52" s="334">
        <v>5</v>
      </c>
      <c r="CN52" s="334">
        <v>4</v>
      </c>
      <c r="CO52" s="356">
        <f t="shared" si="209"/>
        <v>4.666666666666667</v>
      </c>
      <c r="CQ52" s="42" t="s">
        <v>183</v>
      </c>
      <c r="CS52" s="1">
        <v>0</v>
      </c>
      <c r="CX52" s="502">
        <v>20.7</v>
      </c>
      <c r="CY52" s="502">
        <v>25.7</v>
      </c>
      <c r="CZ52" s="494">
        <v>3</v>
      </c>
      <c r="DA52" s="494">
        <v>1</v>
      </c>
      <c r="DB52" s="494">
        <v>2</v>
      </c>
      <c r="DC52" s="494">
        <f t="shared" si="210"/>
        <v>2</v>
      </c>
      <c r="DE52" s="486" t="s">
        <v>183</v>
      </c>
      <c r="DG52" s="1">
        <v>0</v>
      </c>
    </row>
    <row r="53" spans="1:114" ht="23.5" customHeight="1" thickBot="1">
      <c r="A53" s="78" t="s">
        <v>11</v>
      </c>
      <c r="B53" s="68">
        <v>29</v>
      </c>
      <c r="C53" s="57">
        <f t="shared" si="171"/>
        <v>332</v>
      </c>
      <c r="D53" s="54">
        <v>180</v>
      </c>
      <c r="E53" s="7">
        <f t="shared" si="172"/>
        <v>594000</v>
      </c>
      <c r="F53" s="54">
        <v>20</v>
      </c>
      <c r="G53" s="7">
        <f t="shared" si="173"/>
        <v>76000</v>
      </c>
      <c r="H53" s="54">
        <v>2</v>
      </c>
      <c r="I53" s="6">
        <f t="shared" si="174"/>
        <v>9600</v>
      </c>
      <c r="J53" s="54">
        <v>130</v>
      </c>
      <c r="K53" s="6">
        <f t="shared" si="175"/>
        <v>260000</v>
      </c>
      <c r="L53" s="6">
        <f t="shared" si="190"/>
        <v>939600</v>
      </c>
      <c r="M53" s="6">
        <f t="shared" si="191"/>
        <v>2830.1204819277109</v>
      </c>
      <c r="N53" s="70"/>
      <c r="O53" s="54"/>
      <c r="P53" s="54"/>
      <c r="Q53" s="76" t="e">
        <f t="shared" si="192"/>
        <v>#DIV/0!</v>
      </c>
      <c r="R53" s="2"/>
      <c r="T53" s="107">
        <v>3300</v>
      </c>
      <c r="U53" s="107">
        <v>3800</v>
      </c>
      <c r="V53" s="107">
        <v>4800</v>
      </c>
      <c r="W53" s="107">
        <v>2000</v>
      </c>
      <c r="X53" s="107"/>
      <c r="Y53" s="78" t="s">
        <v>11</v>
      </c>
      <c r="Z53" s="48">
        <f t="shared" si="176"/>
        <v>29</v>
      </c>
      <c r="AA53" s="57">
        <f t="shared" si="177"/>
        <v>332</v>
      </c>
      <c r="AB53" s="7">
        <f t="shared" si="178"/>
        <v>180</v>
      </c>
      <c r="AC53" s="7">
        <f t="shared" si="179"/>
        <v>306000</v>
      </c>
      <c r="AD53" s="7">
        <f t="shared" si="193"/>
        <v>20</v>
      </c>
      <c r="AE53" s="7">
        <f t="shared" si="180"/>
        <v>44000</v>
      </c>
      <c r="AF53" s="7">
        <f t="shared" si="194"/>
        <v>2</v>
      </c>
      <c r="AG53" s="7">
        <f t="shared" si="181"/>
        <v>4400</v>
      </c>
      <c r="AH53" s="7">
        <f t="shared" si="195"/>
        <v>130</v>
      </c>
      <c r="AI53" s="7">
        <f t="shared" si="182"/>
        <v>182000</v>
      </c>
      <c r="AJ53" s="7">
        <f t="shared" si="196"/>
        <v>536400</v>
      </c>
      <c r="AK53" s="6">
        <f t="shared" si="197"/>
        <v>1615.6626506024097</v>
      </c>
      <c r="AL53" s="70">
        <f t="shared" si="198"/>
        <v>0</v>
      </c>
      <c r="AM53" s="7">
        <f t="shared" si="198"/>
        <v>0</v>
      </c>
      <c r="AN53" s="6">
        <f t="shared" si="198"/>
        <v>0</v>
      </c>
      <c r="AO53" s="76" t="e">
        <f t="shared" si="199"/>
        <v>#DIV/0!</v>
      </c>
      <c r="AP53" s="2"/>
      <c r="AR53" s="107">
        <v>1700</v>
      </c>
      <c r="AS53" s="107">
        <v>2200</v>
      </c>
      <c r="AT53" s="107">
        <v>2200</v>
      </c>
      <c r="AU53" s="107">
        <v>1400</v>
      </c>
      <c r="AV53" s="107"/>
      <c r="AW53" s="78" t="s">
        <v>11</v>
      </c>
      <c r="AX53" s="48">
        <f t="shared" si="200"/>
        <v>29</v>
      </c>
      <c r="AY53" s="57">
        <f t="shared" si="201"/>
        <v>332</v>
      </c>
      <c r="AZ53" s="54">
        <v>10</v>
      </c>
      <c r="BA53" s="7">
        <f t="shared" si="183"/>
        <v>0</v>
      </c>
      <c r="BB53" s="54">
        <v>28</v>
      </c>
      <c r="BC53" s="7">
        <f t="shared" si="184"/>
        <v>0</v>
      </c>
      <c r="BD53" s="54">
        <v>12</v>
      </c>
      <c r="BE53" s="6">
        <f t="shared" si="185"/>
        <v>0</v>
      </c>
      <c r="BF53" s="54"/>
      <c r="BG53" s="6">
        <f t="shared" si="186"/>
        <v>0</v>
      </c>
      <c r="BH53" s="6">
        <f t="shared" si="202"/>
        <v>939600</v>
      </c>
      <c r="BI53" s="6">
        <f t="shared" si="202"/>
        <v>2830.1204819277109</v>
      </c>
      <c r="BJ53" s="6">
        <f t="shared" si="203"/>
        <v>536400</v>
      </c>
      <c r="BK53" s="7">
        <f t="shared" si="203"/>
        <v>1615.6626506024097</v>
      </c>
      <c r="BL53" s="101">
        <f t="shared" si="204"/>
        <v>1476000</v>
      </c>
      <c r="BM53" s="90">
        <f t="shared" si="204"/>
        <v>4445.7831325301204</v>
      </c>
      <c r="BN53" s="90"/>
      <c r="BO53" s="76" t="e">
        <f t="shared" si="205"/>
        <v>#DIV/0!</v>
      </c>
      <c r="BP53" s="2"/>
      <c r="BR53" s="55"/>
      <c r="BS53" s="55"/>
      <c r="BT53" s="55"/>
      <c r="BU53" s="55"/>
      <c r="BV53" s="183" t="s">
        <v>11</v>
      </c>
      <c r="BW53" s="190">
        <f t="shared" si="206"/>
        <v>29</v>
      </c>
      <c r="BX53" s="119">
        <v>507</v>
      </c>
      <c r="BY53" s="178">
        <v>1461500</v>
      </c>
      <c r="BZ53" s="178">
        <f t="shared" si="187"/>
        <v>2882.6429980276134</v>
      </c>
      <c r="CA53" s="178">
        <v>844250</v>
      </c>
      <c r="CB53" s="179">
        <f t="shared" si="188"/>
        <v>1665.1873767258382</v>
      </c>
      <c r="CC53" s="179"/>
      <c r="CD53" s="573"/>
      <c r="CE53" s="180">
        <f t="shared" si="207"/>
        <v>2305750</v>
      </c>
      <c r="CF53" s="181">
        <f t="shared" si="189"/>
        <v>4547.8303747534519</v>
      </c>
      <c r="CG53" s="242"/>
      <c r="CH53" s="182" t="e">
        <f t="shared" si="208"/>
        <v>#DIV/0!</v>
      </c>
      <c r="CJ53" s="327">
        <v>18.7</v>
      </c>
      <c r="CK53" s="327">
        <v>31.3</v>
      </c>
      <c r="CL53" s="335">
        <v>5</v>
      </c>
      <c r="CM53" s="334">
        <v>5</v>
      </c>
      <c r="CN53" s="334">
        <v>4</v>
      </c>
      <c r="CO53" s="357">
        <f t="shared" si="209"/>
        <v>4.666666666666667</v>
      </c>
      <c r="CQ53" s="1" t="s">
        <v>186</v>
      </c>
      <c r="CX53" s="503"/>
      <c r="CY53" s="503"/>
      <c r="CZ53" s="504"/>
      <c r="DA53" s="494"/>
      <c r="DB53" s="494"/>
      <c r="DC53" s="499">
        <f t="shared" si="210"/>
        <v>0</v>
      </c>
      <c r="DE53" s="486" t="s">
        <v>186</v>
      </c>
    </row>
    <row r="54" spans="1:114" s="378" customFormat="1" ht="37" customHeight="1" thickTop="1" thickBot="1">
      <c r="A54" s="1516" t="s">
        <v>16</v>
      </c>
      <c r="B54" s="1497"/>
      <c r="C54" s="191">
        <f>SUM(C47:C53)</f>
        <v>1684</v>
      </c>
      <c r="D54" s="191">
        <f>SUM(D47:D53)</f>
        <v>840</v>
      </c>
      <c r="E54" s="191">
        <f t="shared" ref="E54:J54" si="211">SUM(E47:E53)</f>
        <v>2772000</v>
      </c>
      <c r="F54" s="191">
        <f t="shared" si="211"/>
        <v>70</v>
      </c>
      <c r="G54" s="191">
        <f t="shared" si="211"/>
        <v>266000</v>
      </c>
      <c r="H54" s="191">
        <f t="shared" si="211"/>
        <v>4</v>
      </c>
      <c r="I54" s="191">
        <f t="shared" si="211"/>
        <v>19200</v>
      </c>
      <c r="J54" s="191">
        <f t="shared" si="211"/>
        <v>770</v>
      </c>
      <c r="K54" s="191">
        <f>SUM(K47:K53)</f>
        <v>1540000</v>
      </c>
      <c r="L54" s="191">
        <f>SUM(L47:L53)</f>
        <v>4597200</v>
      </c>
      <c r="M54" s="191">
        <f>L54/C54</f>
        <v>2729.9287410926368</v>
      </c>
      <c r="N54" s="376"/>
      <c r="O54" s="191">
        <f>SUM(O47:O53)</f>
        <v>0</v>
      </c>
      <c r="P54" s="191">
        <f>SUM(P47:P53)</f>
        <v>0</v>
      </c>
      <c r="Q54" s="194" t="e">
        <f t="shared" si="192"/>
        <v>#DIV/0!</v>
      </c>
      <c r="R54" s="377"/>
      <c r="T54" s="378" t="s">
        <v>48</v>
      </c>
      <c r="U54" s="377">
        <f>C54/W54</f>
        <v>561.33333333333337</v>
      </c>
      <c r="V54" s="379" t="s">
        <v>49</v>
      </c>
      <c r="W54" s="380">
        <v>3</v>
      </c>
      <c r="Y54" s="1516" t="s">
        <v>16</v>
      </c>
      <c r="Z54" s="1497"/>
      <c r="AA54" s="192">
        <f>SUM(AA47:AA53)</f>
        <v>1684</v>
      </c>
      <c r="AB54" s="192">
        <f>SUM(AB47:AB53)</f>
        <v>840</v>
      </c>
      <c r="AC54" s="192">
        <f t="shared" ref="AC54:AH54" si="212">SUM(AC47:AC53)</f>
        <v>1428000</v>
      </c>
      <c r="AD54" s="192">
        <f t="shared" si="212"/>
        <v>70</v>
      </c>
      <c r="AE54" s="192">
        <f t="shared" si="212"/>
        <v>154000</v>
      </c>
      <c r="AF54" s="192">
        <f t="shared" si="212"/>
        <v>4</v>
      </c>
      <c r="AG54" s="192">
        <f t="shared" si="212"/>
        <v>8800</v>
      </c>
      <c r="AH54" s="192">
        <f t="shared" si="212"/>
        <v>770</v>
      </c>
      <c r="AI54" s="192">
        <f>SUM(AI47:AI53)</f>
        <v>1078000</v>
      </c>
      <c r="AJ54" s="192">
        <f>SUM(AJ47:AJ53)</f>
        <v>2668800</v>
      </c>
      <c r="AK54" s="191">
        <f>AJ54/AA54</f>
        <v>1584.7980997624702</v>
      </c>
      <c r="AL54" s="376"/>
      <c r="AM54" s="191">
        <f>SUM(AM47:AM53)</f>
        <v>0</v>
      </c>
      <c r="AN54" s="191">
        <f>SUM(AN47:AN53)</f>
        <v>0</v>
      </c>
      <c r="AO54" s="194" t="e">
        <f>(AJ54+BH54)/AN54</f>
        <v>#DIV/0!</v>
      </c>
      <c r="AP54" s="377"/>
      <c r="AR54" s="378" t="s">
        <v>48</v>
      </c>
      <c r="AS54" s="377">
        <f>AA54/AU54</f>
        <v>561.33333333333337</v>
      </c>
      <c r="AT54" s="379" t="s">
        <v>49</v>
      </c>
      <c r="AU54" s="378">
        <f>W54</f>
        <v>3</v>
      </c>
      <c r="AW54" s="1516" t="s">
        <v>16</v>
      </c>
      <c r="AX54" s="1497"/>
      <c r="AY54" s="192">
        <f t="shared" si="201"/>
        <v>1684</v>
      </c>
      <c r="AZ54" s="191">
        <f>SUM(AZ47:AZ53)</f>
        <v>84</v>
      </c>
      <c r="BA54" s="191">
        <f t="shared" ref="BA54:BF54" si="213">SUM(BA47:BA53)</f>
        <v>0</v>
      </c>
      <c r="BB54" s="191">
        <f t="shared" si="213"/>
        <v>120</v>
      </c>
      <c r="BC54" s="191">
        <f t="shared" si="213"/>
        <v>0</v>
      </c>
      <c r="BD54" s="191">
        <f t="shared" si="213"/>
        <v>60</v>
      </c>
      <c r="BE54" s="191">
        <f t="shared" si="213"/>
        <v>0</v>
      </c>
      <c r="BF54" s="191">
        <f t="shared" si="213"/>
        <v>0</v>
      </c>
      <c r="BG54" s="191">
        <f>SUM(BG47:BG53)</f>
        <v>0</v>
      </c>
      <c r="BH54" s="381">
        <f t="shared" si="202"/>
        <v>4597200</v>
      </c>
      <c r="BI54" s="381">
        <f t="shared" si="202"/>
        <v>2729.9287410926368</v>
      </c>
      <c r="BJ54" s="381">
        <f t="shared" si="203"/>
        <v>2668800</v>
      </c>
      <c r="BK54" s="382">
        <f t="shared" si="203"/>
        <v>1584.7980997624702</v>
      </c>
      <c r="BL54" s="191">
        <f>SUM(BL47:BL53)</f>
        <v>7266000</v>
      </c>
      <c r="BM54" s="383">
        <f>BI54+BK54</f>
        <v>4314.7268408551072</v>
      </c>
      <c r="BN54" s="193"/>
      <c r="BO54" s="194" t="e">
        <f t="shared" si="205"/>
        <v>#DIV/0!</v>
      </c>
      <c r="BP54" s="377"/>
      <c r="BR54" s="378" t="s">
        <v>48</v>
      </c>
      <c r="BS54" s="377">
        <f>AY54/BU54</f>
        <v>561.33333333333337</v>
      </c>
      <c r="BT54" s="379" t="s">
        <v>49</v>
      </c>
      <c r="BU54" s="378">
        <f>W54</f>
        <v>3</v>
      </c>
      <c r="BV54" s="1516" t="s">
        <v>16</v>
      </c>
      <c r="BW54" s="1497"/>
      <c r="BX54" s="191">
        <f>SUM(BX47:BX53)</f>
        <v>1400</v>
      </c>
      <c r="BY54" s="191">
        <f>SUM(BY47:BY53)</f>
        <v>3715400</v>
      </c>
      <c r="BZ54" s="191">
        <f t="shared" si="187"/>
        <v>2653.8571428571427</v>
      </c>
      <c r="CA54" s="191">
        <f>SUM(CA47:CA53)</f>
        <v>2140500</v>
      </c>
      <c r="CB54" s="343">
        <f t="shared" si="188"/>
        <v>1528.9285714285713</v>
      </c>
      <c r="CC54" s="343">
        <f>SUM(CC47:CC53)</f>
        <v>71830</v>
      </c>
      <c r="CD54" s="343">
        <f>SUM(CD47:CD53)</f>
        <v>11880</v>
      </c>
      <c r="CE54" s="180">
        <f>BY54+CA54+CC54+CD54</f>
        <v>5939610</v>
      </c>
      <c r="CF54" s="193">
        <f t="shared" si="189"/>
        <v>4242.5785714285712</v>
      </c>
      <c r="CG54" s="530">
        <f>SUM(CG47:CG53)</f>
        <v>0</v>
      </c>
      <c r="CH54" s="194" t="e">
        <f t="shared" si="208"/>
        <v>#DIV/0!</v>
      </c>
      <c r="CI54" s="378">
        <v>7</v>
      </c>
      <c r="CJ54" s="393">
        <f>SUM(CJ47:CJ53)/CI54</f>
        <v>16.485714285714284</v>
      </c>
      <c r="CK54" s="394">
        <f>SUM(CK47:CK53)/CI54</f>
        <v>25.014285714285716</v>
      </c>
      <c r="CL54" s="411">
        <f>SUM(CL47:CL53)/CI54</f>
        <v>3.2857142857142856</v>
      </c>
      <c r="CM54" s="411">
        <f>SUM(CM47:CM53)/CI54</f>
        <v>3.1428571428571428</v>
      </c>
      <c r="CN54" s="411">
        <f>SUM(CN47:CN53)/CI54</f>
        <v>2.5714285714285716</v>
      </c>
      <c r="CO54" s="412">
        <f>SUM(CL54:CN54)/3</f>
        <v>3</v>
      </c>
      <c r="CP54" s="531" t="s">
        <v>192</v>
      </c>
      <c r="CQ54" s="1553">
        <f>CE54/CI54</f>
        <v>848515.71428571432</v>
      </c>
      <c r="CR54" s="1554"/>
      <c r="CS54" s="1554"/>
      <c r="CT54" s="1554"/>
      <c r="CU54" s="1555"/>
      <c r="CV54" s="378" t="s">
        <v>197</v>
      </c>
      <c r="CW54" s="378">
        <v>6</v>
      </c>
      <c r="CX54" s="393">
        <f>SUM(CX47:CX53)/CW54</f>
        <v>19.05</v>
      </c>
      <c r="CY54" s="394">
        <f>SUM(CY47:CY53)/CW54</f>
        <v>28.416666666666668</v>
      </c>
      <c r="CZ54" s="411">
        <f>SUM(CZ47:CZ53)/CW54</f>
        <v>3.3333333333333335</v>
      </c>
      <c r="DA54" s="411">
        <f>SUM(DA47:DA53)/CW54</f>
        <v>3.6666666666666665</v>
      </c>
      <c r="DB54" s="411">
        <f>SUM(DB47:DB53)/CW54</f>
        <v>3.1666666666666665</v>
      </c>
      <c r="DC54" s="412">
        <f>SUM(CZ54:DB54)/3</f>
        <v>3.3888888888888888</v>
      </c>
      <c r="DD54" s="531" t="s">
        <v>192</v>
      </c>
      <c r="DE54" s="1436">
        <v>882358.33333333337</v>
      </c>
      <c r="DF54" s="1437"/>
      <c r="DG54" s="1437"/>
      <c r="DH54" s="1437"/>
      <c r="DI54" s="1438"/>
      <c r="DJ54" s="378" t="s">
        <v>197</v>
      </c>
    </row>
    <row r="55" spans="1:114"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3"/>
      <c r="CJ55" s="1420" t="str">
        <f>BV55</f>
        <v>6th week</v>
      </c>
      <c r="CK55" s="1420"/>
      <c r="CL55" s="1420"/>
      <c r="CM55" s="1420"/>
      <c r="CN55" s="1420"/>
      <c r="CO55" s="1420"/>
      <c r="CX55" s="1557">
        <f>CK55</f>
        <v>0</v>
      </c>
      <c r="CY55" s="1557"/>
      <c r="CZ55" s="1557"/>
      <c r="DA55" s="1557"/>
      <c r="DB55" s="1557"/>
      <c r="DC55" s="1557"/>
    </row>
    <row r="56" spans="1:114"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241" t="s">
        <v>129</v>
      </c>
      <c r="CH56" s="176" t="s">
        <v>128</v>
      </c>
      <c r="CJ56" s="331" t="s">
        <v>172</v>
      </c>
      <c r="CK56" s="332" t="s">
        <v>173</v>
      </c>
      <c r="CL56" s="65" t="s">
        <v>174</v>
      </c>
      <c r="CM56" s="65" t="s">
        <v>175</v>
      </c>
      <c r="CN56" s="65" t="s">
        <v>176</v>
      </c>
      <c r="CO56" s="333" t="s">
        <v>184</v>
      </c>
      <c r="CQ56" s="1" t="s">
        <v>179</v>
      </c>
      <c r="CS56" s="46" t="s">
        <v>182</v>
      </c>
      <c r="CX56" s="489" t="s">
        <v>172</v>
      </c>
      <c r="CY56" s="490" t="s">
        <v>173</v>
      </c>
      <c r="CZ56" s="491" t="s">
        <v>174</v>
      </c>
      <c r="DA56" s="491" t="s">
        <v>175</v>
      </c>
      <c r="DB56" s="491" t="s">
        <v>176</v>
      </c>
      <c r="DC56" s="492" t="s">
        <v>184</v>
      </c>
      <c r="DE56" s="486" t="s">
        <v>179</v>
      </c>
      <c r="DG56" s="46" t="s">
        <v>182</v>
      </c>
    </row>
    <row r="57" spans="1:114" ht="23.5" customHeight="1">
      <c r="A57" s="75" t="s">
        <v>5</v>
      </c>
      <c r="B57" s="68">
        <v>30</v>
      </c>
      <c r="C57" s="57">
        <f t="shared" ref="C57:C63" si="214">D57+F57+H57+J57</f>
        <v>396</v>
      </c>
      <c r="D57" s="54">
        <v>220</v>
      </c>
      <c r="E57" s="7">
        <f t="shared" ref="E57:E63" si="215">D57*T57</f>
        <v>726000</v>
      </c>
      <c r="F57" s="54">
        <v>20</v>
      </c>
      <c r="G57" s="7">
        <f t="shared" ref="G57:G63" si="216">F57*U57</f>
        <v>76000</v>
      </c>
      <c r="H57" s="54">
        <v>6</v>
      </c>
      <c r="I57" s="6">
        <f t="shared" ref="I57:I63" si="217">H57*V57</f>
        <v>28800</v>
      </c>
      <c r="J57" s="54">
        <v>150</v>
      </c>
      <c r="K57" s="6">
        <f t="shared" ref="K57:K63" si="218">J57*W57</f>
        <v>300000</v>
      </c>
      <c r="L57" s="6">
        <f>E57+G57+I57+K57</f>
        <v>1130800</v>
      </c>
      <c r="M57" s="6">
        <f>L57/C57</f>
        <v>2855.5555555555557</v>
      </c>
      <c r="N57" s="70"/>
      <c r="O57" s="54"/>
      <c r="P57" s="54"/>
      <c r="Q57" s="76" t="e">
        <f>L57/P57</f>
        <v>#DIV/0!</v>
      </c>
      <c r="R57" s="2"/>
      <c r="T57" s="107">
        <v>3300</v>
      </c>
      <c r="U57" s="107">
        <v>3800</v>
      </c>
      <c r="V57" s="107">
        <v>4800</v>
      </c>
      <c r="W57" s="107">
        <v>2000</v>
      </c>
      <c r="X57" s="107"/>
      <c r="Y57" s="75" t="s">
        <v>5</v>
      </c>
      <c r="Z57" s="48">
        <f t="shared" ref="Z57:Z63" si="219">B57</f>
        <v>30</v>
      </c>
      <c r="AA57" s="57">
        <f t="shared" ref="AA57:AA63" si="220">AB57+AD57+AF57+AH57</f>
        <v>396</v>
      </c>
      <c r="AB57" s="7">
        <f t="shared" ref="AB57:AB63" si="221">D57</f>
        <v>220</v>
      </c>
      <c r="AC57" s="7">
        <f t="shared" ref="AC57:AC63" si="222">AB57*AR57</f>
        <v>374000</v>
      </c>
      <c r="AD57" s="7">
        <f>F57</f>
        <v>20</v>
      </c>
      <c r="AE57" s="7">
        <f t="shared" ref="AE57:AE63" si="223">AD57*AS57</f>
        <v>44000</v>
      </c>
      <c r="AF57" s="7">
        <f>H57</f>
        <v>6</v>
      </c>
      <c r="AG57" s="7">
        <f t="shared" ref="AG57:AG63" si="224">AF57*AT57</f>
        <v>13200</v>
      </c>
      <c r="AH57" s="7">
        <f>J57</f>
        <v>150</v>
      </c>
      <c r="AI57" s="7">
        <f t="shared" ref="AI57:AI63" si="225">AH57*AU57</f>
        <v>210000</v>
      </c>
      <c r="AJ57" s="7">
        <f>AC57+AE57+AG57+AI57</f>
        <v>641200</v>
      </c>
      <c r="AK57" s="6">
        <f>AJ57/AA57</f>
        <v>1619.1919191919192</v>
      </c>
      <c r="AL57" s="70">
        <f>N57</f>
        <v>0</v>
      </c>
      <c r="AM57" s="7">
        <f>O57</f>
        <v>0</v>
      </c>
      <c r="AN57" s="6">
        <f>P57</f>
        <v>0</v>
      </c>
      <c r="AO57" s="76" t="e">
        <f>(AJ57+BH57)/AN57</f>
        <v>#DIV/0!</v>
      </c>
      <c r="AP57" s="2"/>
      <c r="AR57" s="107">
        <v>1700</v>
      </c>
      <c r="AS57" s="107">
        <v>2200</v>
      </c>
      <c r="AT57" s="107">
        <v>2200</v>
      </c>
      <c r="AU57" s="107">
        <v>1400</v>
      </c>
      <c r="AV57" s="107"/>
      <c r="AW57" s="75" t="s">
        <v>5</v>
      </c>
      <c r="AX57" s="48">
        <f>B57</f>
        <v>30</v>
      </c>
      <c r="AY57" s="57">
        <f>C57</f>
        <v>396</v>
      </c>
      <c r="AZ57" s="54"/>
      <c r="BA57" s="7">
        <f t="shared" ref="BA57:BA63" si="226">AZ57*BR57</f>
        <v>0</v>
      </c>
      <c r="BB57" s="54"/>
      <c r="BC57" s="7">
        <f t="shared" ref="BC57:BC63" si="227">BB57*BS57</f>
        <v>0</v>
      </c>
      <c r="BD57" s="54"/>
      <c r="BE57" s="6">
        <f t="shared" ref="BE57:BE63" si="228">BD57*BT57</f>
        <v>0</v>
      </c>
      <c r="BF57" s="54"/>
      <c r="BG57" s="6">
        <f t="shared" ref="BG57:BG63" si="229">BF57*BU57</f>
        <v>0</v>
      </c>
      <c r="BH57" s="6">
        <f>L57</f>
        <v>1130800</v>
      </c>
      <c r="BI57" s="6">
        <f>M57</f>
        <v>2855.5555555555557</v>
      </c>
      <c r="BJ57" s="6">
        <f>AJ57</f>
        <v>641200</v>
      </c>
      <c r="BK57" s="7">
        <f>AK57</f>
        <v>1619.1919191919192</v>
      </c>
      <c r="BL57" s="101">
        <f>BH57+BJ57</f>
        <v>1772000</v>
      </c>
      <c r="BM57" s="90">
        <f>BI57+BK57</f>
        <v>4474.7474747474753</v>
      </c>
      <c r="BN57" s="90"/>
      <c r="BO57" s="76" t="e">
        <f>Q57+AO57</f>
        <v>#DIV/0!</v>
      </c>
      <c r="BP57" s="2"/>
      <c r="BR57" s="55"/>
      <c r="BS57" s="55"/>
      <c r="BT57" s="55"/>
      <c r="BU57" s="55"/>
      <c r="BV57" s="177" t="s">
        <v>5</v>
      </c>
      <c r="BW57" s="190">
        <f>AX57</f>
        <v>30</v>
      </c>
      <c r="BX57" s="119">
        <v>326</v>
      </c>
      <c r="BY57" s="178">
        <v>865650</v>
      </c>
      <c r="BZ57" s="178">
        <f t="shared" ref="BZ57:BZ64" si="230">BY57/BX57</f>
        <v>2655.3680981595094</v>
      </c>
      <c r="CA57" s="178">
        <v>503350</v>
      </c>
      <c r="CB57" s="179">
        <f t="shared" ref="CB57:CB64" si="231">CA57/BX57</f>
        <v>1544.0184049079755</v>
      </c>
      <c r="CC57" s="179"/>
      <c r="CD57" s="573"/>
      <c r="CE57" s="180">
        <f>BY57+CA57+CC57+CD57</f>
        <v>1369000</v>
      </c>
      <c r="CF57" s="181">
        <f t="shared" ref="CF57:CF64" si="232">CE57/BX57</f>
        <v>4199.3865030674842</v>
      </c>
      <c r="CG57" s="242"/>
      <c r="CH57" s="182" t="e">
        <f>CE57/CG57</f>
        <v>#DIV/0!</v>
      </c>
      <c r="CJ57" s="326">
        <v>18.600000000000001</v>
      </c>
      <c r="CK57" s="326">
        <v>30.9</v>
      </c>
      <c r="CL57" s="334">
        <v>5</v>
      </c>
      <c r="CM57" s="334">
        <v>2</v>
      </c>
      <c r="CN57" s="334">
        <v>2</v>
      </c>
      <c r="CO57" s="356">
        <f>SUM(CL57:CN57)/3</f>
        <v>3</v>
      </c>
      <c r="CQ57" s="355" t="s">
        <v>180</v>
      </c>
      <c r="CR57" s="3"/>
      <c r="CS57" s="354">
        <v>5</v>
      </c>
      <c r="CX57" s="502"/>
      <c r="CY57" s="502"/>
      <c r="CZ57" s="494"/>
      <c r="DA57" s="494"/>
      <c r="DB57" s="494"/>
      <c r="DC57" s="494">
        <f>SUM(CZ57:DB57)/3</f>
        <v>0</v>
      </c>
      <c r="DE57" s="495" t="s">
        <v>180</v>
      </c>
      <c r="DF57" s="488"/>
      <c r="DG57" s="354">
        <v>5</v>
      </c>
    </row>
    <row r="58" spans="1:114" ht="23.5" customHeight="1">
      <c r="A58" s="77" t="s">
        <v>6</v>
      </c>
      <c r="B58" s="68"/>
      <c r="C58" s="57">
        <f t="shared" si="214"/>
        <v>0</v>
      </c>
      <c r="D58" s="54"/>
      <c r="E58" s="7">
        <f t="shared" si="215"/>
        <v>0</v>
      </c>
      <c r="F58" s="54"/>
      <c r="G58" s="7">
        <f t="shared" si="216"/>
        <v>0</v>
      </c>
      <c r="H58" s="54"/>
      <c r="I58" s="6">
        <f t="shared" si="217"/>
        <v>0</v>
      </c>
      <c r="J58" s="54"/>
      <c r="K58" s="6">
        <f t="shared" si="218"/>
        <v>0</v>
      </c>
      <c r="L58" s="6">
        <f t="shared" ref="L58:L63" si="233">E58+G58+I58+K58</f>
        <v>0</v>
      </c>
      <c r="M58" s="6" t="e">
        <f t="shared" ref="M58:M63" si="234">L58/C58</f>
        <v>#DIV/0!</v>
      </c>
      <c r="N58" s="70"/>
      <c r="O58" s="54"/>
      <c r="P58" s="54"/>
      <c r="Q58" s="76" t="e">
        <f t="shared" ref="Q58:Q64" si="235">L58/P58</f>
        <v>#DIV/0!</v>
      </c>
      <c r="R58" s="2"/>
      <c r="T58" s="107">
        <v>3300</v>
      </c>
      <c r="U58" s="107">
        <v>3800</v>
      </c>
      <c r="V58" s="107">
        <v>4800</v>
      </c>
      <c r="W58" s="107">
        <v>2000</v>
      </c>
      <c r="X58" s="107"/>
      <c r="Y58" s="77" t="s">
        <v>6</v>
      </c>
      <c r="Z58" s="48">
        <f t="shared" si="219"/>
        <v>0</v>
      </c>
      <c r="AA58" s="57">
        <f t="shared" si="220"/>
        <v>0</v>
      </c>
      <c r="AB58" s="7">
        <f t="shared" si="221"/>
        <v>0</v>
      </c>
      <c r="AC58" s="7">
        <f t="shared" si="222"/>
        <v>0</v>
      </c>
      <c r="AD58" s="7">
        <f t="shared" ref="AD58:AD63" si="236">F58</f>
        <v>0</v>
      </c>
      <c r="AE58" s="7">
        <f t="shared" si="223"/>
        <v>0</v>
      </c>
      <c r="AF58" s="7">
        <f t="shared" ref="AF58:AF63" si="237">H58</f>
        <v>0</v>
      </c>
      <c r="AG58" s="7">
        <f t="shared" si="224"/>
        <v>0</v>
      </c>
      <c r="AH58" s="7">
        <f t="shared" ref="AH58:AH63" si="238">J58</f>
        <v>0</v>
      </c>
      <c r="AI58" s="7">
        <f t="shared" si="225"/>
        <v>0</v>
      </c>
      <c r="AJ58" s="7">
        <f t="shared" ref="AJ58:AJ63" si="239">AC58+AE58+AG58+AI58</f>
        <v>0</v>
      </c>
      <c r="AK58" s="6" t="e">
        <f t="shared" ref="AK58:AK63" si="240">AJ58/AA58</f>
        <v>#DIV/0!</v>
      </c>
      <c r="AL58" s="70">
        <f t="shared" ref="AL58:AN63" si="241">N58</f>
        <v>0</v>
      </c>
      <c r="AM58" s="7">
        <f t="shared" si="241"/>
        <v>0</v>
      </c>
      <c r="AN58" s="6">
        <f t="shared" si="241"/>
        <v>0</v>
      </c>
      <c r="AO58" s="76" t="e">
        <f t="shared" ref="AO58:AO63" si="242">(AJ58+BH58)/AN58</f>
        <v>#DIV/0!</v>
      </c>
      <c r="AP58" s="2"/>
      <c r="AR58" s="107">
        <v>1700</v>
      </c>
      <c r="AS58" s="107">
        <v>2200</v>
      </c>
      <c r="AT58" s="107">
        <v>2200</v>
      </c>
      <c r="AU58" s="107">
        <v>1400</v>
      </c>
      <c r="AV58" s="107"/>
      <c r="AW58" s="77" t="s">
        <v>6</v>
      </c>
      <c r="AX58" s="48">
        <f t="shared" ref="AX58:AX63" si="243">B58</f>
        <v>0</v>
      </c>
      <c r="AY58" s="57">
        <f t="shared" ref="AY58:AY64" si="244">C58</f>
        <v>0</v>
      </c>
      <c r="AZ58" s="54">
        <v>22</v>
      </c>
      <c r="BA58" s="7">
        <f t="shared" si="226"/>
        <v>0</v>
      </c>
      <c r="BB58" s="54">
        <v>10</v>
      </c>
      <c r="BC58" s="7">
        <f t="shared" si="227"/>
        <v>0</v>
      </c>
      <c r="BD58" s="54">
        <v>6</v>
      </c>
      <c r="BE58" s="6">
        <f t="shared" si="228"/>
        <v>0</v>
      </c>
      <c r="BF58" s="54"/>
      <c r="BG58" s="6">
        <f t="shared" si="229"/>
        <v>0</v>
      </c>
      <c r="BH58" s="6">
        <f t="shared" ref="BH58:BI64" si="245">L58</f>
        <v>0</v>
      </c>
      <c r="BI58" s="6" t="e">
        <f t="shared" si="245"/>
        <v>#DIV/0!</v>
      </c>
      <c r="BJ58" s="6">
        <f t="shared" ref="BJ58:BK64" si="246">AJ58</f>
        <v>0</v>
      </c>
      <c r="BK58" s="7" t="e">
        <f t="shared" si="246"/>
        <v>#DIV/0!</v>
      </c>
      <c r="BL58" s="101">
        <f t="shared" ref="BL58:BM63" si="247">BH58+BJ58</f>
        <v>0</v>
      </c>
      <c r="BM58" s="90" t="e">
        <f t="shared" si="247"/>
        <v>#DIV/0!</v>
      </c>
      <c r="BN58" s="90"/>
      <c r="BO58" s="76" t="e">
        <f t="shared" ref="BO58:BO64" si="248">Q58+AO58</f>
        <v>#DIV/0!</v>
      </c>
      <c r="BP58" s="2"/>
      <c r="BR58" s="55"/>
      <c r="BS58" s="55"/>
      <c r="BT58" s="55"/>
      <c r="BU58" s="55"/>
      <c r="BV58" s="173" t="s">
        <v>6</v>
      </c>
      <c r="BW58" s="190">
        <f t="shared" ref="BW58:BW63" si="249">AX58</f>
        <v>0</v>
      </c>
      <c r="BX58" s="119"/>
      <c r="BY58" s="178"/>
      <c r="BZ58" s="178" t="e">
        <f t="shared" si="230"/>
        <v>#DIV/0!</v>
      </c>
      <c r="CA58" s="178"/>
      <c r="CB58" s="179" t="e">
        <f t="shared" si="231"/>
        <v>#DIV/0!</v>
      </c>
      <c r="CC58" s="179"/>
      <c r="CD58" s="573"/>
      <c r="CE58" s="180">
        <f t="shared" ref="CE58:CE64" si="250">BY58+CA58+CC58+CD58</f>
        <v>0</v>
      </c>
      <c r="CF58" s="181" t="e">
        <f t="shared" si="232"/>
        <v>#DIV/0!</v>
      </c>
      <c r="CG58" s="242"/>
      <c r="CH58" s="182" t="e">
        <f t="shared" ref="CH58:CH64" si="251">CE58/CG58</f>
        <v>#DIV/0!</v>
      </c>
      <c r="CJ58" s="326"/>
      <c r="CK58" s="326"/>
      <c r="CL58" s="334"/>
      <c r="CM58" s="334"/>
      <c r="CN58" s="334"/>
      <c r="CO58" s="356">
        <f t="shared" ref="CO58:CO63" si="252">SUM(CL58:CN58)/3</f>
        <v>0</v>
      </c>
      <c r="CQ58" s="42" t="s">
        <v>181</v>
      </c>
      <c r="CS58" s="1">
        <v>4</v>
      </c>
      <c r="CX58" s="502"/>
      <c r="CY58" s="502"/>
      <c r="CZ58" s="494"/>
      <c r="DA58" s="494"/>
      <c r="DB58" s="494"/>
      <c r="DC58" s="494">
        <f t="shared" ref="DC58:DC63" si="253">SUM(CZ58:DB58)/3</f>
        <v>0</v>
      </c>
      <c r="DE58" s="486" t="s">
        <v>181</v>
      </c>
      <c r="DG58" s="1">
        <v>4</v>
      </c>
    </row>
    <row r="59" spans="1:114" ht="23.5" customHeight="1">
      <c r="A59" s="77" t="s">
        <v>7</v>
      </c>
      <c r="B59" s="68"/>
      <c r="C59" s="57">
        <f t="shared" si="214"/>
        <v>0</v>
      </c>
      <c r="D59" s="54"/>
      <c r="E59" s="7">
        <f t="shared" si="215"/>
        <v>0</v>
      </c>
      <c r="F59" s="54"/>
      <c r="G59" s="7">
        <f t="shared" si="216"/>
        <v>0</v>
      </c>
      <c r="H59" s="54"/>
      <c r="I59" s="6">
        <f t="shared" si="217"/>
        <v>0</v>
      </c>
      <c r="J59" s="54"/>
      <c r="K59" s="6">
        <f t="shared" si="218"/>
        <v>0</v>
      </c>
      <c r="L59" s="6">
        <f t="shared" si="233"/>
        <v>0</v>
      </c>
      <c r="M59" s="6" t="e">
        <f t="shared" si="234"/>
        <v>#DIV/0!</v>
      </c>
      <c r="N59" s="70"/>
      <c r="O59" s="54"/>
      <c r="P59" s="54"/>
      <c r="Q59" s="76" t="e">
        <f t="shared" si="235"/>
        <v>#DIV/0!</v>
      </c>
      <c r="R59" s="2"/>
      <c r="T59" s="107">
        <v>3300</v>
      </c>
      <c r="U59" s="107">
        <v>3800</v>
      </c>
      <c r="V59" s="107">
        <v>4800</v>
      </c>
      <c r="W59" s="107">
        <v>2000</v>
      </c>
      <c r="X59" s="107"/>
      <c r="Y59" s="77" t="s">
        <v>7</v>
      </c>
      <c r="Z59" s="48">
        <f t="shared" si="219"/>
        <v>0</v>
      </c>
      <c r="AA59" s="57">
        <f t="shared" si="220"/>
        <v>0</v>
      </c>
      <c r="AB59" s="7">
        <f t="shared" si="221"/>
        <v>0</v>
      </c>
      <c r="AC59" s="7">
        <f t="shared" si="222"/>
        <v>0</v>
      </c>
      <c r="AD59" s="7">
        <f t="shared" si="236"/>
        <v>0</v>
      </c>
      <c r="AE59" s="7">
        <f t="shared" si="223"/>
        <v>0</v>
      </c>
      <c r="AF59" s="7">
        <f t="shared" si="237"/>
        <v>0</v>
      </c>
      <c r="AG59" s="7">
        <f t="shared" si="224"/>
        <v>0</v>
      </c>
      <c r="AH59" s="7">
        <f t="shared" si="238"/>
        <v>0</v>
      </c>
      <c r="AI59" s="7">
        <f t="shared" si="225"/>
        <v>0</v>
      </c>
      <c r="AJ59" s="7">
        <f t="shared" si="239"/>
        <v>0</v>
      </c>
      <c r="AK59" s="6" t="e">
        <f t="shared" si="240"/>
        <v>#DIV/0!</v>
      </c>
      <c r="AL59" s="70">
        <f t="shared" si="241"/>
        <v>0</v>
      </c>
      <c r="AM59" s="7">
        <f t="shared" si="241"/>
        <v>0</v>
      </c>
      <c r="AN59" s="6">
        <f t="shared" si="241"/>
        <v>0</v>
      </c>
      <c r="AO59" s="76" t="e">
        <f t="shared" si="242"/>
        <v>#DIV/0!</v>
      </c>
      <c r="AP59" s="2"/>
      <c r="AR59" s="107">
        <v>1700</v>
      </c>
      <c r="AS59" s="107">
        <v>2200</v>
      </c>
      <c r="AT59" s="107">
        <v>2200</v>
      </c>
      <c r="AU59" s="107">
        <v>1400</v>
      </c>
      <c r="AV59" s="107"/>
      <c r="AW59" s="77" t="s">
        <v>7</v>
      </c>
      <c r="AX59" s="48">
        <f t="shared" si="243"/>
        <v>0</v>
      </c>
      <c r="AY59" s="57">
        <f t="shared" si="244"/>
        <v>0</v>
      </c>
      <c r="AZ59" s="54">
        <v>22</v>
      </c>
      <c r="BA59" s="7">
        <f t="shared" si="226"/>
        <v>0</v>
      </c>
      <c r="BB59" s="54">
        <v>10</v>
      </c>
      <c r="BC59" s="7">
        <f t="shared" si="227"/>
        <v>0</v>
      </c>
      <c r="BD59" s="54">
        <v>6</v>
      </c>
      <c r="BE59" s="6">
        <f t="shared" si="228"/>
        <v>0</v>
      </c>
      <c r="BF59" s="54"/>
      <c r="BG59" s="6">
        <f t="shared" si="229"/>
        <v>0</v>
      </c>
      <c r="BH59" s="6">
        <f t="shared" si="245"/>
        <v>0</v>
      </c>
      <c r="BI59" s="6" t="e">
        <f t="shared" si="245"/>
        <v>#DIV/0!</v>
      </c>
      <c r="BJ59" s="6">
        <f t="shared" si="246"/>
        <v>0</v>
      </c>
      <c r="BK59" s="7" t="e">
        <f t="shared" si="246"/>
        <v>#DIV/0!</v>
      </c>
      <c r="BL59" s="101">
        <f t="shared" si="247"/>
        <v>0</v>
      </c>
      <c r="BM59" s="90" t="e">
        <f t="shared" si="247"/>
        <v>#DIV/0!</v>
      </c>
      <c r="BN59" s="90"/>
      <c r="BO59" s="76" t="e">
        <f t="shared" si="248"/>
        <v>#DIV/0!</v>
      </c>
      <c r="BP59" s="2"/>
      <c r="BR59" s="55"/>
      <c r="BS59" s="55"/>
      <c r="BT59" s="55"/>
      <c r="BU59" s="55"/>
      <c r="BV59" s="173" t="s">
        <v>7</v>
      </c>
      <c r="BW59" s="190">
        <f t="shared" si="249"/>
        <v>0</v>
      </c>
      <c r="BX59" s="119"/>
      <c r="BY59" s="178"/>
      <c r="BZ59" s="178" t="e">
        <f t="shared" si="230"/>
        <v>#DIV/0!</v>
      </c>
      <c r="CA59" s="178"/>
      <c r="CB59" s="179" t="e">
        <f t="shared" si="231"/>
        <v>#DIV/0!</v>
      </c>
      <c r="CC59" s="179"/>
      <c r="CD59" s="573"/>
      <c r="CE59" s="180">
        <f t="shared" si="250"/>
        <v>0</v>
      </c>
      <c r="CF59" s="181" t="e">
        <f t="shared" si="232"/>
        <v>#DIV/0!</v>
      </c>
      <c r="CG59" s="242"/>
      <c r="CH59" s="182" t="e">
        <f t="shared" si="251"/>
        <v>#DIV/0!</v>
      </c>
      <c r="CJ59" s="326"/>
      <c r="CK59" s="326"/>
      <c r="CL59" s="334"/>
      <c r="CM59" s="334"/>
      <c r="CN59" s="334"/>
      <c r="CO59" s="356">
        <f t="shared" si="252"/>
        <v>0</v>
      </c>
      <c r="CQ59" s="42" t="s">
        <v>440</v>
      </c>
      <c r="CS59" s="1">
        <v>3</v>
      </c>
      <c r="CX59" s="502"/>
      <c r="CY59" s="502"/>
      <c r="CZ59" s="494"/>
      <c r="DA59" s="494"/>
      <c r="DB59" s="494"/>
      <c r="DC59" s="494">
        <f t="shared" si="253"/>
        <v>0</v>
      </c>
      <c r="DE59" s="486" t="s">
        <v>185</v>
      </c>
      <c r="DG59" s="1">
        <v>3</v>
      </c>
    </row>
    <row r="60" spans="1:114" ht="23.5" customHeight="1">
      <c r="A60" s="77" t="s">
        <v>8</v>
      </c>
      <c r="B60" s="68"/>
      <c r="C60" s="57">
        <f t="shared" si="214"/>
        <v>0</v>
      </c>
      <c r="D60" s="54"/>
      <c r="E60" s="7">
        <f t="shared" si="215"/>
        <v>0</v>
      </c>
      <c r="F60" s="54"/>
      <c r="G60" s="7">
        <f t="shared" si="216"/>
        <v>0</v>
      </c>
      <c r="H60" s="54"/>
      <c r="I60" s="6">
        <f t="shared" si="217"/>
        <v>0</v>
      </c>
      <c r="J60" s="54"/>
      <c r="K60" s="6">
        <f t="shared" si="218"/>
        <v>0</v>
      </c>
      <c r="L60" s="6">
        <f t="shared" si="233"/>
        <v>0</v>
      </c>
      <c r="M60" s="6" t="e">
        <f t="shared" si="234"/>
        <v>#DIV/0!</v>
      </c>
      <c r="N60" s="70"/>
      <c r="O60" s="54"/>
      <c r="P60" s="54"/>
      <c r="Q60" s="76" t="e">
        <f t="shared" si="235"/>
        <v>#DIV/0!</v>
      </c>
      <c r="R60" s="2"/>
      <c r="T60" s="107">
        <v>3300</v>
      </c>
      <c r="U60" s="107">
        <v>3800</v>
      </c>
      <c r="V60" s="107">
        <v>4800</v>
      </c>
      <c r="W60" s="107">
        <v>2000</v>
      </c>
      <c r="X60" s="107"/>
      <c r="Y60" s="77" t="s">
        <v>8</v>
      </c>
      <c r="Z60" s="48">
        <f t="shared" si="219"/>
        <v>0</v>
      </c>
      <c r="AA60" s="57">
        <f t="shared" si="220"/>
        <v>0</v>
      </c>
      <c r="AB60" s="7">
        <f t="shared" si="221"/>
        <v>0</v>
      </c>
      <c r="AC60" s="7">
        <f t="shared" si="222"/>
        <v>0</v>
      </c>
      <c r="AD60" s="7">
        <f t="shared" si="236"/>
        <v>0</v>
      </c>
      <c r="AE60" s="7">
        <f t="shared" si="223"/>
        <v>0</v>
      </c>
      <c r="AF60" s="7">
        <f t="shared" si="237"/>
        <v>0</v>
      </c>
      <c r="AG60" s="7">
        <f t="shared" si="224"/>
        <v>0</v>
      </c>
      <c r="AH60" s="7">
        <f t="shared" si="238"/>
        <v>0</v>
      </c>
      <c r="AI60" s="7">
        <f t="shared" si="225"/>
        <v>0</v>
      </c>
      <c r="AJ60" s="7">
        <f t="shared" si="239"/>
        <v>0</v>
      </c>
      <c r="AK60" s="6" t="e">
        <f t="shared" si="240"/>
        <v>#DIV/0!</v>
      </c>
      <c r="AL60" s="70">
        <f t="shared" si="241"/>
        <v>0</v>
      </c>
      <c r="AM60" s="7">
        <f t="shared" si="241"/>
        <v>0</v>
      </c>
      <c r="AN60" s="6">
        <f t="shared" si="241"/>
        <v>0</v>
      </c>
      <c r="AO60" s="76" t="e">
        <f t="shared" si="242"/>
        <v>#DIV/0!</v>
      </c>
      <c r="AP60" s="2"/>
      <c r="AR60" s="107">
        <v>1700</v>
      </c>
      <c r="AS60" s="107">
        <v>2200</v>
      </c>
      <c r="AT60" s="107">
        <v>2200</v>
      </c>
      <c r="AU60" s="107">
        <v>1400</v>
      </c>
      <c r="AV60" s="107"/>
      <c r="AW60" s="77" t="s">
        <v>8</v>
      </c>
      <c r="AX60" s="48">
        <f t="shared" si="243"/>
        <v>0</v>
      </c>
      <c r="AY60" s="57">
        <f t="shared" si="244"/>
        <v>0</v>
      </c>
      <c r="AZ60" s="54">
        <v>10</v>
      </c>
      <c r="BA60" s="7">
        <f t="shared" si="226"/>
        <v>0</v>
      </c>
      <c r="BB60" s="54">
        <v>24</v>
      </c>
      <c r="BC60" s="7">
        <f t="shared" si="227"/>
        <v>0</v>
      </c>
      <c r="BD60" s="54">
        <v>12</v>
      </c>
      <c r="BE60" s="6">
        <f t="shared" si="228"/>
        <v>0</v>
      </c>
      <c r="BF60" s="54"/>
      <c r="BG60" s="6">
        <f t="shared" si="229"/>
        <v>0</v>
      </c>
      <c r="BH60" s="6">
        <f t="shared" si="245"/>
        <v>0</v>
      </c>
      <c r="BI60" s="6" t="e">
        <f t="shared" si="245"/>
        <v>#DIV/0!</v>
      </c>
      <c r="BJ60" s="6">
        <f t="shared" si="246"/>
        <v>0</v>
      </c>
      <c r="BK60" s="7" t="e">
        <f t="shared" si="246"/>
        <v>#DIV/0!</v>
      </c>
      <c r="BL60" s="101">
        <f t="shared" si="247"/>
        <v>0</v>
      </c>
      <c r="BM60" s="90" t="e">
        <f t="shared" si="247"/>
        <v>#DIV/0!</v>
      </c>
      <c r="BN60" s="90"/>
      <c r="BO60" s="76" t="e">
        <f t="shared" si="248"/>
        <v>#DIV/0!</v>
      </c>
      <c r="BP60" s="2"/>
      <c r="BR60" s="55"/>
      <c r="BS60" s="55"/>
      <c r="BT60" s="55"/>
      <c r="BU60" s="55"/>
      <c r="BV60" s="173" t="s">
        <v>8</v>
      </c>
      <c r="BW60" s="190">
        <f t="shared" si="249"/>
        <v>0</v>
      </c>
      <c r="BX60" s="119"/>
      <c r="BY60" s="178"/>
      <c r="BZ60" s="178" t="e">
        <f t="shared" si="230"/>
        <v>#DIV/0!</v>
      </c>
      <c r="CA60" s="178"/>
      <c r="CB60" s="179" t="e">
        <f t="shared" si="231"/>
        <v>#DIV/0!</v>
      </c>
      <c r="CC60" s="179"/>
      <c r="CD60" s="573"/>
      <c r="CE60" s="180">
        <f t="shared" si="250"/>
        <v>0</v>
      </c>
      <c r="CF60" s="181" t="e">
        <f t="shared" si="232"/>
        <v>#DIV/0!</v>
      </c>
      <c r="CG60" s="242"/>
      <c r="CH60" s="182" t="e">
        <f t="shared" si="251"/>
        <v>#DIV/0!</v>
      </c>
      <c r="CJ60" s="326"/>
      <c r="CK60" s="326"/>
      <c r="CL60" s="334"/>
      <c r="CM60" s="334"/>
      <c r="CN60" s="334"/>
      <c r="CO60" s="356">
        <f t="shared" si="252"/>
        <v>0</v>
      </c>
      <c r="CQ60" s="42" t="s">
        <v>177</v>
      </c>
      <c r="CS60" s="1">
        <v>2</v>
      </c>
      <c r="CX60" s="502"/>
      <c r="CY60" s="502"/>
      <c r="CZ60" s="494"/>
      <c r="DA60" s="494"/>
      <c r="DB60" s="494"/>
      <c r="DC60" s="494">
        <f t="shared" si="253"/>
        <v>0</v>
      </c>
      <c r="DE60" s="486" t="s">
        <v>177</v>
      </c>
      <c r="DG60" s="1">
        <v>2</v>
      </c>
    </row>
    <row r="61" spans="1:114" ht="23.5" customHeight="1">
      <c r="A61" s="77" t="s">
        <v>9</v>
      </c>
      <c r="B61" s="68"/>
      <c r="C61" s="57">
        <f t="shared" si="214"/>
        <v>0</v>
      </c>
      <c r="D61" s="54"/>
      <c r="E61" s="7">
        <f t="shared" si="215"/>
        <v>0</v>
      </c>
      <c r="F61" s="54"/>
      <c r="G61" s="7">
        <f t="shared" si="216"/>
        <v>0</v>
      </c>
      <c r="H61" s="54"/>
      <c r="I61" s="6">
        <f t="shared" si="217"/>
        <v>0</v>
      </c>
      <c r="J61" s="54"/>
      <c r="K61" s="6">
        <f t="shared" si="218"/>
        <v>0</v>
      </c>
      <c r="L61" s="6">
        <f t="shared" si="233"/>
        <v>0</v>
      </c>
      <c r="M61" s="6" t="e">
        <f t="shared" si="234"/>
        <v>#DIV/0!</v>
      </c>
      <c r="N61" s="70"/>
      <c r="O61" s="54"/>
      <c r="P61" s="54"/>
      <c r="Q61" s="76" t="e">
        <f t="shared" si="235"/>
        <v>#DIV/0!</v>
      </c>
      <c r="R61" s="2"/>
      <c r="T61" s="107">
        <v>3300</v>
      </c>
      <c r="U61" s="107">
        <v>3800</v>
      </c>
      <c r="V61" s="107">
        <v>4800</v>
      </c>
      <c r="W61" s="107">
        <v>2000</v>
      </c>
      <c r="X61" s="107"/>
      <c r="Y61" s="77" t="s">
        <v>9</v>
      </c>
      <c r="Z61" s="48">
        <f t="shared" si="219"/>
        <v>0</v>
      </c>
      <c r="AA61" s="57">
        <f t="shared" si="220"/>
        <v>0</v>
      </c>
      <c r="AB61" s="7">
        <f t="shared" si="221"/>
        <v>0</v>
      </c>
      <c r="AC61" s="7">
        <f t="shared" si="222"/>
        <v>0</v>
      </c>
      <c r="AD61" s="7">
        <f t="shared" si="236"/>
        <v>0</v>
      </c>
      <c r="AE61" s="7">
        <f t="shared" si="223"/>
        <v>0</v>
      </c>
      <c r="AF61" s="7">
        <f t="shared" si="237"/>
        <v>0</v>
      </c>
      <c r="AG61" s="7">
        <f t="shared" si="224"/>
        <v>0</v>
      </c>
      <c r="AH61" s="7">
        <f t="shared" si="238"/>
        <v>0</v>
      </c>
      <c r="AI61" s="7">
        <f t="shared" si="225"/>
        <v>0</v>
      </c>
      <c r="AJ61" s="7">
        <f t="shared" si="239"/>
        <v>0</v>
      </c>
      <c r="AK61" s="6" t="e">
        <f t="shared" si="240"/>
        <v>#DIV/0!</v>
      </c>
      <c r="AL61" s="70">
        <f t="shared" si="241"/>
        <v>0</v>
      </c>
      <c r="AM61" s="7">
        <f t="shared" si="241"/>
        <v>0</v>
      </c>
      <c r="AN61" s="6">
        <f t="shared" si="241"/>
        <v>0</v>
      </c>
      <c r="AO61" s="76" t="e">
        <f t="shared" si="242"/>
        <v>#DIV/0!</v>
      </c>
      <c r="AP61" s="2"/>
      <c r="AR61" s="107">
        <v>1700</v>
      </c>
      <c r="AS61" s="107">
        <v>2200</v>
      </c>
      <c r="AT61" s="107">
        <v>2200</v>
      </c>
      <c r="AU61" s="107">
        <v>1400</v>
      </c>
      <c r="AV61" s="107"/>
      <c r="AW61" s="77" t="s">
        <v>9</v>
      </c>
      <c r="AX61" s="48">
        <f t="shared" si="243"/>
        <v>0</v>
      </c>
      <c r="AY61" s="57">
        <f t="shared" si="244"/>
        <v>0</v>
      </c>
      <c r="AZ61" s="54">
        <v>10</v>
      </c>
      <c r="BA61" s="7">
        <f t="shared" si="226"/>
        <v>0</v>
      </c>
      <c r="BB61" s="54">
        <v>24</v>
      </c>
      <c r="BC61" s="7">
        <f t="shared" si="227"/>
        <v>0</v>
      </c>
      <c r="BD61" s="54">
        <v>12</v>
      </c>
      <c r="BE61" s="6">
        <f t="shared" si="228"/>
        <v>0</v>
      </c>
      <c r="BF61" s="54"/>
      <c r="BG61" s="6">
        <f t="shared" si="229"/>
        <v>0</v>
      </c>
      <c r="BH61" s="6">
        <f t="shared" si="245"/>
        <v>0</v>
      </c>
      <c r="BI61" s="6" t="e">
        <f t="shared" si="245"/>
        <v>#DIV/0!</v>
      </c>
      <c r="BJ61" s="6">
        <f t="shared" si="246"/>
        <v>0</v>
      </c>
      <c r="BK61" s="7" t="e">
        <f t="shared" si="246"/>
        <v>#DIV/0!</v>
      </c>
      <c r="BL61" s="101">
        <f t="shared" si="247"/>
        <v>0</v>
      </c>
      <c r="BM61" s="90" t="e">
        <f t="shared" si="247"/>
        <v>#DIV/0!</v>
      </c>
      <c r="BN61" s="90"/>
      <c r="BO61" s="76" t="e">
        <f t="shared" si="248"/>
        <v>#DIV/0!</v>
      </c>
      <c r="BP61" s="2"/>
      <c r="BR61" s="55"/>
      <c r="BS61" s="55"/>
      <c r="BT61" s="55"/>
      <c r="BU61" s="55"/>
      <c r="BV61" s="173" t="s">
        <v>9</v>
      </c>
      <c r="BW61" s="190">
        <f t="shared" si="249"/>
        <v>0</v>
      </c>
      <c r="BX61" s="119"/>
      <c r="BY61" s="178"/>
      <c r="BZ61" s="178" t="e">
        <f t="shared" si="230"/>
        <v>#DIV/0!</v>
      </c>
      <c r="CA61" s="178"/>
      <c r="CB61" s="179" t="e">
        <f t="shared" si="231"/>
        <v>#DIV/0!</v>
      </c>
      <c r="CC61" s="179"/>
      <c r="CD61" s="573"/>
      <c r="CE61" s="180">
        <f t="shared" si="250"/>
        <v>0</v>
      </c>
      <c r="CF61" s="181" t="e">
        <f t="shared" si="232"/>
        <v>#DIV/0!</v>
      </c>
      <c r="CG61" s="242"/>
      <c r="CH61" s="182" t="e">
        <f t="shared" si="251"/>
        <v>#DIV/0!</v>
      </c>
      <c r="CJ61" s="326"/>
      <c r="CK61" s="326"/>
      <c r="CL61" s="334"/>
      <c r="CM61" s="334"/>
      <c r="CN61" s="334"/>
      <c r="CO61" s="356">
        <f t="shared" si="252"/>
        <v>0</v>
      </c>
      <c r="CQ61" s="42" t="s">
        <v>178</v>
      </c>
      <c r="CS61" s="1">
        <v>1</v>
      </c>
      <c r="CX61" s="502"/>
      <c r="CY61" s="502"/>
      <c r="CZ61" s="494"/>
      <c r="DA61" s="494"/>
      <c r="DB61" s="494"/>
      <c r="DC61" s="494">
        <f t="shared" si="253"/>
        <v>0</v>
      </c>
      <c r="DE61" s="486" t="s">
        <v>178</v>
      </c>
      <c r="DG61" s="1">
        <v>1</v>
      </c>
    </row>
    <row r="62" spans="1:114" ht="23.5" customHeight="1">
      <c r="A62" s="77" t="s">
        <v>10</v>
      </c>
      <c r="B62" s="68"/>
      <c r="C62" s="57">
        <f t="shared" si="214"/>
        <v>0</v>
      </c>
      <c r="D62" s="54"/>
      <c r="E62" s="7">
        <f t="shared" si="215"/>
        <v>0</v>
      </c>
      <c r="F62" s="54"/>
      <c r="G62" s="7">
        <f t="shared" si="216"/>
        <v>0</v>
      </c>
      <c r="H62" s="54"/>
      <c r="I62" s="6">
        <f t="shared" si="217"/>
        <v>0</v>
      </c>
      <c r="J62" s="54"/>
      <c r="K62" s="6">
        <f t="shared" si="218"/>
        <v>0</v>
      </c>
      <c r="L62" s="6">
        <f t="shared" si="233"/>
        <v>0</v>
      </c>
      <c r="M62" s="6" t="e">
        <f t="shared" si="234"/>
        <v>#DIV/0!</v>
      </c>
      <c r="N62" s="70"/>
      <c r="O62" s="54"/>
      <c r="P62" s="54"/>
      <c r="Q62" s="76" t="e">
        <f t="shared" si="235"/>
        <v>#DIV/0!</v>
      </c>
      <c r="R62" s="2"/>
      <c r="T62" s="107">
        <v>3300</v>
      </c>
      <c r="U62" s="107">
        <v>3800</v>
      </c>
      <c r="V62" s="107">
        <v>4800</v>
      </c>
      <c r="W62" s="107">
        <v>2000</v>
      </c>
      <c r="X62" s="107"/>
      <c r="Y62" s="77" t="s">
        <v>10</v>
      </c>
      <c r="Z62" s="48">
        <f t="shared" si="219"/>
        <v>0</v>
      </c>
      <c r="AA62" s="57">
        <f t="shared" si="220"/>
        <v>0</v>
      </c>
      <c r="AB62" s="7">
        <f t="shared" si="221"/>
        <v>0</v>
      </c>
      <c r="AC62" s="7">
        <f t="shared" si="222"/>
        <v>0</v>
      </c>
      <c r="AD62" s="7">
        <f t="shared" si="236"/>
        <v>0</v>
      </c>
      <c r="AE62" s="7">
        <f t="shared" si="223"/>
        <v>0</v>
      </c>
      <c r="AF62" s="7">
        <f t="shared" si="237"/>
        <v>0</v>
      </c>
      <c r="AG62" s="7">
        <f t="shared" si="224"/>
        <v>0</v>
      </c>
      <c r="AH62" s="7">
        <f t="shared" si="238"/>
        <v>0</v>
      </c>
      <c r="AI62" s="7">
        <f t="shared" si="225"/>
        <v>0</v>
      </c>
      <c r="AJ62" s="7">
        <f t="shared" si="239"/>
        <v>0</v>
      </c>
      <c r="AK62" s="6" t="e">
        <f t="shared" si="240"/>
        <v>#DIV/0!</v>
      </c>
      <c r="AL62" s="70">
        <f t="shared" si="241"/>
        <v>0</v>
      </c>
      <c r="AM62" s="7">
        <f t="shared" si="241"/>
        <v>0</v>
      </c>
      <c r="AN62" s="6">
        <f t="shared" si="241"/>
        <v>0</v>
      </c>
      <c r="AO62" s="76" t="e">
        <f t="shared" si="242"/>
        <v>#DIV/0!</v>
      </c>
      <c r="AP62" s="2"/>
      <c r="AR62" s="107">
        <v>1700</v>
      </c>
      <c r="AS62" s="107">
        <v>2200</v>
      </c>
      <c r="AT62" s="107">
        <v>2200</v>
      </c>
      <c r="AU62" s="107">
        <v>1400</v>
      </c>
      <c r="AV62" s="107"/>
      <c r="AW62" s="77" t="s">
        <v>10</v>
      </c>
      <c r="AX62" s="48">
        <f t="shared" si="243"/>
        <v>0</v>
      </c>
      <c r="AY62" s="57">
        <f t="shared" si="244"/>
        <v>0</v>
      </c>
      <c r="AZ62" s="54">
        <v>10</v>
      </c>
      <c r="BA62" s="7">
        <f t="shared" si="226"/>
        <v>0</v>
      </c>
      <c r="BB62" s="54">
        <v>24</v>
      </c>
      <c r="BC62" s="7">
        <f t="shared" si="227"/>
        <v>0</v>
      </c>
      <c r="BD62" s="54">
        <v>12</v>
      </c>
      <c r="BE62" s="6">
        <f t="shared" si="228"/>
        <v>0</v>
      </c>
      <c r="BF62" s="54"/>
      <c r="BG62" s="6">
        <f t="shared" si="229"/>
        <v>0</v>
      </c>
      <c r="BH62" s="6">
        <f t="shared" si="245"/>
        <v>0</v>
      </c>
      <c r="BI62" s="6" t="e">
        <f t="shared" si="245"/>
        <v>#DIV/0!</v>
      </c>
      <c r="BJ62" s="6">
        <f t="shared" si="246"/>
        <v>0</v>
      </c>
      <c r="BK62" s="7" t="e">
        <f t="shared" si="246"/>
        <v>#DIV/0!</v>
      </c>
      <c r="BL62" s="101">
        <f t="shared" si="247"/>
        <v>0</v>
      </c>
      <c r="BM62" s="90" t="e">
        <f t="shared" si="247"/>
        <v>#DIV/0!</v>
      </c>
      <c r="BN62" s="90"/>
      <c r="BO62" s="76" t="e">
        <f t="shared" si="248"/>
        <v>#DIV/0!</v>
      </c>
      <c r="BP62" s="2"/>
      <c r="BR62" s="55"/>
      <c r="BS62" s="55"/>
      <c r="BT62" s="55"/>
      <c r="BU62" s="55"/>
      <c r="BV62" s="173" t="s">
        <v>10</v>
      </c>
      <c r="BW62" s="190">
        <f t="shared" si="249"/>
        <v>0</v>
      </c>
      <c r="BX62" s="119"/>
      <c r="BY62" s="178"/>
      <c r="BZ62" s="178" t="e">
        <f t="shared" si="230"/>
        <v>#DIV/0!</v>
      </c>
      <c r="CA62" s="178">
        <v>0</v>
      </c>
      <c r="CB62" s="179" t="e">
        <f t="shared" si="231"/>
        <v>#DIV/0!</v>
      </c>
      <c r="CC62" s="179"/>
      <c r="CD62" s="573"/>
      <c r="CE62" s="180">
        <f t="shared" si="250"/>
        <v>0</v>
      </c>
      <c r="CF62" s="181" t="e">
        <f t="shared" si="232"/>
        <v>#DIV/0!</v>
      </c>
      <c r="CG62" s="242"/>
      <c r="CH62" s="182" t="e">
        <f t="shared" si="251"/>
        <v>#DIV/0!</v>
      </c>
      <c r="CJ62" s="326"/>
      <c r="CK62" s="326"/>
      <c r="CL62" s="334"/>
      <c r="CM62" s="334"/>
      <c r="CN62" s="334"/>
      <c r="CO62" s="356">
        <f t="shared" si="252"/>
        <v>0</v>
      </c>
      <c r="CQ62" s="42" t="s">
        <v>183</v>
      </c>
      <c r="CS62" s="1">
        <v>0</v>
      </c>
      <c r="CX62" s="502"/>
      <c r="CY62" s="502"/>
      <c r="CZ62" s="494"/>
      <c r="DA62" s="494"/>
      <c r="DB62" s="494"/>
      <c r="DC62" s="494">
        <f t="shared" si="253"/>
        <v>0</v>
      </c>
      <c r="DE62" s="486" t="s">
        <v>183</v>
      </c>
      <c r="DG62" s="1">
        <v>0</v>
      </c>
    </row>
    <row r="63" spans="1:114" ht="23.5" customHeight="1" thickBot="1">
      <c r="A63" s="78" t="s">
        <v>11</v>
      </c>
      <c r="B63" s="68"/>
      <c r="C63" s="57">
        <f t="shared" si="214"/>
        <v>0</v>
      </c>
      <c r="D63" s="54"/>
      <c r="E63" s="7">
        <f t="shared" si="215"/>
        <v>0</v>
      </c>
      <c r="F63" s="54"/>
      <c r="G63" s="7">
        <f t="shared" si="216"/>
        <v>0</v>
      </c>
      <c r="H63" s="54"/>
      <c r="I63" s="6">
        <f t="shared" si="217"/>
        <v>0</v>
      </c>
      <c r="J63" s="54"/>
      <c r="K63" s="6">
        <f t="shared" si="218"/>
        <v>0</v>
      </c>
      <c r="L63" s="6">
        <f t="shared" si="233"/>
        <v>0</v>
      </c>
      <c r="M63" s="6" t="e">
        <f t="shared" si="234"/>
        <v>#DIV/0!</v>
      </c>
      <c r="N63" s="70"/>
      <c r="O63" s="54"/>
      <c r="P63" s="54"/>
      <c r="Q63" s="76" t="e">
        <f t="shared" si="235"/>
        <v>#DIV/0!</v>
      </c>
      <c r="R63" s="2"/>
      <c r="T63" s="107">
        <v>3300</v>
      </c>
      <c r="U63" s="107">
        <v>3800</v>
      </c>
      <c r="V63" s="107">
        <v>4800</v>
      </c>
      <c r="W63" s="107">
        <v>2000</v>
      </c>
      <c r="X63" s="107"/>
      <c r="Y63" s="78" t="s">
        <v>11</v>
      </c>
      <c r="Z63" s="48">
        <f t="shared" si="219"/>
        <v>0</v>
      </c>
      <c r="AA63" s="57">
        <f t="shared" si="220"/>
        <v>0</v>
      </c>
      <c r="AB63" s="7">
        <f t="shared" si="221"/>
        <v>0</v>
      </c>
      <c r="AC63" s="7">
        <f t="shared" si="222"/>
        <v>0</v>
      </c>
      <c r="AD63" s="7">
        <f t="shared" si="236"/>
        <v>0</v>
      </c>
      <c r="AE63" s="7">
        <f t="shared" si="223"/>
        <v>0</v>
      </c>
      <c r="AF63" s="7">
        <f t="shared" si="237"/>
        <v>0</v>
      </c>
      <c r="AG63" s="7">
        <f t="shared" si="224"/>
        <v>0</v>
      </c>
      <c r="AH63" s="7">
        <f t="shared" si="238"/>
        <v>0</v>
      </c>
      <c r="AI63" s="7">
        <f t="shared" si="225"/>
        <v>0</v>
      </c>
      <c r="AJ63" s="7">
        <f t="shared" si="239"/>
        <v>0</v>
      </c>
      <c r="AK63" s="6" t="e">
        <f t="shared" si="240"/>
        <v>#DIV/0!</v>
      </c>
      <c r="AL63" s="70">
        <f t="shared" si="241"/>
        <v>0</v>
      </c>
      <c r="AM63" s="7">
        <f t="shared" si="241"/>
        <v>0</v>
      </c>
      <c r="AN63" s="6">
        <f t="shared" si="241"/>
        <v>0</v>
      </c>
      <c r="AO63" s="76" t="e">
        <f t="shared" si="242"/>
        <v>#DIV/0!</v>
      </c>
      <c r="AP63" s="2"/>
      <c r="AR63" s="107">
        <v>1700</v>
      </c>
      <c r="AS63" s="107">
        <v>2200</v>
      </c>
      <c r="AT63" s="107">
        <v>2200</v>
      </c>
      <c r="AU63" s="107">
        <v>1400</v>
      </c>
      <c r="AV63" s="107"/>
      <c r="AW63" s="78" t="s">
        <v>11</v>
      </c>
      <c r="AX63" s="48">
        <f t="shared" si="243"/>
        <v>0</v>
      </c>
      <c r="AY63" s="57">
        <f t="shared" si="244"/>
        <v>0</v>
      </c>
      <c r="AZ63" s="54">
        <v>10</v>
      </c>
      <c r="BA63" s="7">
        <f t="shared" si="226"/>
        <v>0</v>
      </c>
      <c r="BB63" s="54">
        <v>28</v>
      </c>
      <c r="BC63" s="7">
        <f t="shared" si="227"/>
        <v>0</v>
      </c>
      <c r="BD63" s="54">
        <v>12</v>
      </c>
      <c r="BE63" s="6">
        <f t="shared" si="228"/>
        <v>0</v>
      </c>
      <c r="BF63" s="54"/>
      <c r="BG63" s="6">
        <f t="shared" si="229"/>
        <v>0</v>
      </c>
      <c r="BH63" s="6">
        <f t="shared" si="245"/>
        <v>0</v>
      </c>
      <c r="BI63" s="6" t="e">
        <f t="shared" si="245"/>
        <v>#DIV/0!</v>
      </c>
      <c r="BJ63" s="6">
        <f t="shared" si="246"/>
        <v>0</v>
      </c>
      <c r="BK63" s="7" t="e">
        <f t="shared" si="246"/>
        <v>#DIV/0!</v>
      </c>
      <c r="BL63" s="101">
        <f t="shared" si="247"/>
        <v>0</v>
      </c>
      <c r="BM63" s="90" t="e">
        <f t="shared" si="247"/>
        <v>#DIV/0!</v>
      </c>
      <c r="BN63" s="90"/>
      <c r="BO63" s="76" t="e">
        <f t="shared" si="248"/>
        <v>#DIV/0!</v>
      </c>
      <c r="BP63" s="2"/>
      <c r="BR63" s="55"/>
      <c r="BS63" s="55"/>
      <c r="BT63" s="55"/>
      <c r="BU63" s="55"/>
      <c r="BV63" s="183" t="s">
        <v>11</v>
      </c>
      <c r="BW63" s="190">
        <f t="shared" si="249"/>
        <v>0</v>
      </c>
      <c r="BX63" s="119"/>
      <c r="BY63" s="178"/>
      <c r="BZ63" s="178" t="e">
        <f t="shared" si="230"/>
        <v>#DIV/0!</v>
      </c>
      <c r="CA63" s="178">
        <v>0</v>
      </c>
      <c r="CB63" s="179" t="e">
        <f t="shared" si="231"/>
        <v>#DIV/0!</v>
      </c>
      <c r="CC63" s="179">
        <v>0</v>
      </c>
      <c r="CD63" s="573"/>
      <c r="CE63" s="180">
        <f t="shared" si="250"/>
        <v>0</v>
      </c>
      <c r="CF63" s="181" t="e">
        <f t="shared" si="232"/>
        <v>#DIV/0!</v>
      </c>
      <c r="CG63" s="242"/>
      <c r="CH63" s="182" t="e">
        <f t="shared" si="251"/>
        <v>#DIV/0!</v>
      </c>
      <c r="CJ63" s="327"/>
      <c r="CK63" s="327"/>
      <c r="CL63" s="335"/>
      <c r="CM63" s="335"/>
      <c r="CN63" s="335"/>
      <c r="CO63" s="357">
        <f t="shared" si="252"/>
        <v>0</v>
      </c>
      <c r="CQ63" s="1" t="s">
        <v>186</v>
      </c>
      <c r="CX63" s="503"/>
      <c r="CY63" s="503"/>
      <c r="CZ63" s="504"/>
      <c r="DA63" s="504"/>
      <c r="DB63" s="504"/>
      <c r="DC63" s="499">
        <f t="shared" si="253"/>
        <v>0</v>
      </c>
      <c r="DE63" s="486" t="s">
        <v>186</v>
      </c>
    </row>
    <row r="64" spans="1:114" s="378" customFormat="1" ht="46" customHeight="1" thickTop="1" thickBot="1">
      <c r="A64" s="1516" t="s">
        <v>16</v>
      </c>
      <c r="B64" s="1497"/>
      <c r="C64" s="191">
        <f>SUM(C57:C63)</f>
        <v>396</v>
      </c>
      <c r="D64" s="191">
        <f>SUM(D57:D63)</f>
        <v>220</v>
      </c>
      <c r="E64" s="191">
        <f t="shared" ref="E64:J64" si="254">SUM(E57:E63)</f>
        <v>726000</v>
      </c>
      <c r="F64" s="191">
        <f t="shared" si="254"/>
        <v>20</v>
      </c>
      <c r="G64" s="191">
        <f t="shared" si="254"/>
        <v>76000</v>
      </c>
      <c r="H64" s="191">
        <f t="shared" si="254"/>
        <v>6</v>
      </c>
      <c r="I64" s="191">
        <f t="shared" si="254"/>
        <v>28800</v>
      </c>
      <c r="J64" s="191">
        <f t="shared" si="254"/>
        <v>150</v>
      </c>
      <c r="K64" s="191">
        <f>SUM(K57:K63)</f>
        <v>300000</v>
      </c>
      <c r="L64" s="191">
        <f>SUM(L57:L63)</f>
        <v>1130800</v>
      </c>
      <c r="M64" s="191">
        <f>L64/C64</f>
        <v>2855.5555555555557</v>
      </c>
      <c r="N64" s="376"/>
      <c r="O64" s="191">
        <f>SUM(O57:O63)</f>
        <v>0</v>
      </c>
      <c r="P64" s="191">
        <f>SUM(P57:P63)</f>
        <v>0</v>
      </c>
      <c r="Q64" s="194" t="e">
        <f t="shared" si="235"/>
        <v>#DIV/0!</v>
      </c>
      <c r="R64" s="377"/>
      <c r="T64" s="378" t="s">
        <v>48</v>
      </c>
      <c r="U64" s="377" t="e">
        <f>C64/W64</f>
        <v>#DIV/0!</v>
      </c>
      <c r="V64" s="379" t="s">
        <v>49</v>
      </c>
      <c r="W64" s="380">
        <v>0</v>
      </c>
      <c r="Y64" s="1516" t="s">
        <v>16</v>
      </c>
      <c r="Z64" s="1497"/>
      <c r="AA64" s="192">
        <f>SUM(AA57:AA63)</f>
        <v>396</v>
      </c>
      <c r="AB64" s="192">
        <f>SUM(AB57:AB63)</f>
        <v>220</v>
      </c>
      <c r="AC64" s="192">
        <f t="shared" ref="AC64:AH64" si="255">SUM(AC57:AC63)</f>
        <v>374000</v>
      </c>
      <c r="AD64" s="192">
        <f t="shared" si="255"/>
        <v>20</v>
      </c>
      <c r="AE64" s="192">
        <f t="shared" si="255"/>
        <v>44000</v>
      </c>
      <c r="AF64" s="192">
        <f t="shared" si="255"/>
        <v>6</v>
      </c>
      <c r="AG64" s="192">
        <f t="shared" si="255"/>
        <v>13200</v>
      </c>
      <c r="AH64" s="192">
        <f t="shared" si="255"/>
        <v>150</v>
      </c>
      <c r="AI64" s="192">
        <f>SUM(AI57:AI63)</f>
        <v>210000</v>
      </c>
      <c r="AJ64" s="192">
        <f>SUM(AJ57:AJ63)</f>
        <v>641200</v>
      </c>
      <c r="AK64" s="191">
        <f>AJ64/AA64</f>
        <v>1619.1919191919192</v>
      </c>
      <c r="AL64" s="376"/>
      <c r="AM64" s="191">
        <f>SUM(AM57:AM63)</f>
        <v>0</v>
      </c>
      <c r="AN64" s="191">
        <f>SUM(AN57:AN63)</f>
        <v>0</v>
      </c>
      <c r="AO64" s="194" t="e">
        <f>(AJ64+BH64)/AN64</f>
        <v>#DIV/0!</v>
      </c>
      <c r="AP64" s="377"/>
      <c r="AR64" s="378" t="s">
        <v>48</v>
      </c>
      <c r="AS64" s="377" t="e">
        <f>AA64/AU64</f>
        <v>#DIV/0!</v>
      </c>
      <c r="AT64" s="379" t="s">
        <v>49</v>
      </c>
      <c r="AU64" s="378">
        <f>W64</f>
        <v>0</v>
      </c>
      <c r="AW64" s="1516" t="s">
        <v>16</v>
      </c>
      <c r="AX64" s="1497"/>
      <c r="AY64" s="192">
        <f t="shared" si="244"/>
        <v>396</v>
      </c>
      <c r="AZ64" s="191">
        <f>SUM(AZ57:AZ63)</f>
        <v>84</v>
      </c>
      <c r="BA64" s="191">
        <f t="shared" ref="BA64:BF64" si="256">SUM(BA57:BA63)</f>
        <v>0</v>
      </c>
      <c r="BB64" s="191">
        <f t="shared" si="256"/>
        <v>120</v>
      </c>
      <c r="BC64" s="191">
        <f t="shared" si="256"/>
        <v>0</v>
      </c>
      <c r="BD64" s="191">
        <f t="shared" si="256"/>
        <v>60</v>
      </c>
      <c r="BE64" s="191">
        <f t="shared" si="256"/>
        <v>0</v>
      </c>
      <c r="BF64" s="191">
        <f t="shared" si="256"/>
        <v>0</v>
      </c>
      <c r="BG64" s="191">
        <f>SUM(BG57:BG63)</f>
        <v>0</v>
      </c>
      <c r="BH64" s="381">
        <f t="shared" si="245"/>
        <v>1130800</v>
      </c>
      <c r="BI64" s="381">
        <f t="shared" si="245"/>
        <v>2855.5555555555557</v>
      </c>
      <c r="BJ64" s="381">
        <f t="shared" si="246"/>
        <v>641200</v>
      </c>
      <c r="BK64" s="382">
        <f t="shared" si="246"/>
        <v>1619.1919191919192</v>
      </c>
      <c r="BL64" s="191">
        <f>SUM(BL57:BL63)</f>
        <v>1772000</v>
      </c>
      <c r="BM64" s="383">
        <f>BI64+BK64</f>
        <v>4474.7474747474753</v>
      </c>
      <c r="BN64" s="193"/>
      <c r="BO64" s="194" t="e">
        <f t="shared" si="248"/>
        <v>#DIV/0!</v>
      </c>
      <c r="BP64" s="377"/>
      <c r="BR64" s="378" t="s">
        <v>48</v>
      </c>
      <c r="BS64" s="377" t="e">
        <f>AY64/BU64</f>
        <v>#DIV/0!</v>
      </c>
      <c r="BT64" s="379" t="s">
        <v>49</v>
      </c>
      <c r="BU64" s="378">
        <f>W64</f>
        <v>0</v>
      </c>
      <c r="BV64" s="1516" t="s">
        <v>16</v>
      </c>
      <c r="BW64" s="1497"/>
      <c r="BX64" s="191">
        <f>SUM(BX57:BX63)</f>
        <v>326</v>
      </c>
      <c r="BY64" s="191">
        <f>SUM(BY57:BY63)</f>
        <v>865650</v>
      </c>
      <c r="BZ64" s="191">
        <f t="shared" si="230"/>
        <v>2655.3680981595094</v>
      </c>
      <c r="CA64" s="191">
        <f>SUM(CA57:CA63)</f>
        <v>503350</v>
      </c>
      <c r="CB64" s="343">
        <f t="shared" si="231"/>
        <v>1544.0184049079755</v>
      </c>
      <c r="CC64" s="343">
        <f>SUM(CC57:CC63)</f>
        <v>0</v>
      </c>
      <c r="CD64" s="343">
        <f>SUM(CD57:CD63)</f>
        <v>0</v>
      </c>
      <c r="CE64" s="180">
        <f t="shared" si="250"/>
        <v>1369000</v>
      </c>
      <c r="CF64" s="193">
        <f t="shared" si="232"/>
        <v>4199.3865030674842</v>
      </c>
      <c r="CG64" s="530">
        <f>SUM(CG57:CG63)</f>
        <v>0</v>
      </c>
      <c r="CH64" s="194" t="e">
        <f t="shared" si="251"/>
        <v>#DIV/0!</v>
      </c>
      <c r="CI64" s="378">
        <v>1</v>
      </c>
      <c r="CJ64" s="532">
        <f>SUM(CJ57:CJ63)/CI64</f>
        <v>18.600000000000001</v>
      </c>
      <c r="CK64" s="533">
        <f>SUM(CK57:CK63)/CI64</f>
        <v>30.9</v>
      </c>
      <c r="CL64" s="533">
        <f>SUM(CL57:CL63)/CI64</f>
        <v>5</v>
      </c>
      <c r="CM64" s="533">
        <f>SUM(CM57:CM63)/CI64</f>
        <v>2</v>
      </c>
      <c r="CN64" s="533">
        <f>SUM(CN57:CN63)/CI64</f>
        <v>2</v>
      </c>
      <c r="CO64" s="534">
        <f>SUM(CL64:CN64)/3</f>
        <v>3</v>
      </c>
      <c r="CP64" s="531"/>
      <c r="CQ64" s="1553">
        <f>CE64/CI64</f>
        <v>1369000</v>
      </c>
      <c r="CR64" s="1554"/>
      <c r="CS64" s="1554"/>
      <c r="CT64" s="1554"/>
      <c r="CU64" s="1555"/>
      <c r="CX64" s="532" t="e">
        <f>SUM(CX57:CX63)/CW64</f>
        <v>#DIV/0!</v>
      </c>
      <c r="CY64" s="533" t="e">
        <f>SUM(CY57:CY63)/CW64</f>
        <v>#DIV/0!</v>
      </c>
      <c r="CZ64" s="533" t="e">
        <f>SUM(CZ57:CZ63)/CW64</f>
        <v>#DIV/0!</v>
      </c>
      <c r="DA64" s="533" t="e">
        <f>SUM(DA57:DA63)/CW64</f>
        <v>#DIV/0!</v>
      </c>
      <c r="DB64" s="533" t="e">
        <f>SUM(DB57:DB63)/CW64</f>
        <v>#DIV/0!</v>
      </c>
      <c r="DC64" s="534" t="e">
        <f>SUM(CZ64:DB64)/3</f>
        <v>#DIV/0!</v>
      </c>
      <c r="DD64" s="531"/>
      <c r="DE64" s="1436" t="e">
        <f>CS64/CW64</f>
        <v>#DIV/0!</v>
      </c>
      <c r="DF64" s="1437"/>
      <c r="DG64" s="1437"/>
      <c r="DH64" s="1437"/>
      <c r="DI64" s="1438"/>
    </row>
    <row r="65" spans="1:114"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5"/>
      <c r="CJ65" s="1420" t="str">
        <f>BV65</f>
        <v>TOTAL</v>
      </c>
      <c r="CK65" s="1420"/>
      <c r="CL65" s="1420"/>
      <c r="CM65" s="1420"/>
      <c r="CN65" s="1420"/>
      <c r="CO65" s="1420"/>
      <c r="CX65" s="1557">
        <f>CK65</f>
        <v>0</v>
      </c>
      <c r="CY65" s="1557"/>
      <c r="CZ65" s="1557"/>
      <c r="DA65" s="1557"/>
      <c r="DB65" s="1557"/>
      <c r="DC65" s="1557"/>
    </row>
    <row r="66" spans="1:114" s="49" customFormat="1" ht="40"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241" t="s">
        <v>129</v>
      </c>
      <c r="CH66" s="176" t="s">
        <v>128</v>
      </c>
      <c r="CJ66" s="331" t="s">
        <v>172</v>
      </c>
      <c r="CK66" s="332" t="s">
        <v>173</v>
      </c>
      <c r="CL66" s="65" t="s">
        <v>174</v>
      </c>
      <c r="CM66" s="65" t="s">
        <v>175</v>
      </c>
      <c r="CN66" s="65" t="s">
        <v>176</v>
      </c>
      <c r="CO66" s="333" t="s">
        <v>184</v>
      </c>
      <c r="CP66" s="399"/>
      <c r="CQ66" s="1466" t="s">
        <v>456</v>
      </c>
      <c r="CR66" s="1467"/>
      <c r="CS66" s="1467"/>
      <c r="CT66" s="1467"/>
      <c r="CU66" s="1467"/>
      <c r="CV66" s="1468"/>
      <c r="CX66" s="489" t="s">
        <v>172</v>
      </c>
      <c r="CY66" s="490" t="s">
        <v>173</v>
      </c>
      <c r="CZ66" s="491" t="s">
        <v>174</v>
      </c>
      <c r="DA66" s="491" t="s">
        <v>175</v>
      </c>
      <c r="DB66" s="491" t="s">
        <v>176</v>
      </c>
      <c r="DC66" s="492" t="s">
        <v>184</v>
      </c>
      <c r="DD66" s="505"/>
      <c r="DE66" s="1469" t="s">
        <v>467</v>
      </c>
      <c r="DF66" s="1469"/>
      <c r="DG66" s="1469"/>
      <c r="DH66" s="1469"/>
      <c r="DI66" s="1469"/>
      <c r="DJ66" s="1469"/>
    </row>
    <row r="67" spans="1:114" ht="40" customHeight="1">
      <c r="A67" s="75" t="s">
        <v>5</v>
      </c>
      <c r="B67" s="58"/>
      <c r="C67" s="7">
        <f t="shared" ref="C67:J70" si="257">C7+C17+C27+C37+C47+C57</f>
        <v>1168</v>
      </c>
      <c r="D67" s="7">
        <f t="shared" si="257"/>
        <v>600</v>
      </c>
      <c r="E67" s="7">
        <f t="shared" si="257"/>
        <v>1980000</v>
      </c>
      <c r="F67" s="7">
        <f t="shared" si="257"/>
        <v>62</v>
      </c>
      <c r="G67" s="7">
        <f t="shared" si="257"/>
        <v>235600</v>
      </c>
      <c r="H67" s="7">
        <f t="shared" si="257"/>
        <v>16</v>
      </c>
      <c r="I67" s="7">
        <f t="shared" si="257"/>
        <v>76800</v>
      </c>
      <c r="J67" s="7">
        <f>J7+J17+J27+J37+J47+J57</f>
        <v>490</v>
      </c>
      <c r="K67" s="7">
        <f>K7+K17+K27+K37+K47+K57</f>
        <v>980000</v>
      </c>
      <c r="L67" s="7">
        <f>L7+L17+L27+L37+L47+L57</f>
        <v>3272400</v>
      </c>
      <c r="M67" s="7">
        <f t="shared" ref="M67:M74" si="258">L67/C67</f>
        <v>2801.7123287671234</v>
      </c>
      <c r="N67" s="70"/>
      <c r="O67" s="7">
        <f>O7+O17+O27+O37+O47+O57</f>
        <v>0</v>
      </c>
      <c r="P67" s="7">
        <f>P7+P17+P27+P37+P47+P57</f>
        <v>0</v>
      </c>
      <c r="Q67" s="76" t="e">
        <f>L67/P67</f>
        <v>#DIV/0!</v>
      </c>
      <c r="R67" s="45"/>
      <c r="T67" s="107">
        <v>3300</v>
      </c>
      <c r="U67" s="107">
        <v>3800</v>
      </c>
      <c r="V67" s="107">
        <v>4800</v>
      </c>
      <c r="W67" s="107">
        <v>2000</v>
      </c>
      <c r="X67" s="107"/>
      <c r="Y67" s="75" t="s">
        <v>5</v>
      </c>
      <c r="Z67" s="58"/>
      <c r="AA67" s="7">
        <f t="shared" ref="AA67:AH70" si="259">AA7+AA17+AA27+AA37+AA47+AA57</f>
        <v>1168</v>
      </c>
      <c r="AB67" s="7">
        <f t="shared" si="259"/>
        <v>600</v>
      </c>
      <c r="AC67" s="7">
        <f t="shared" si="259"/>
        <v>1020000</v>
      </c>
      <c r="AD67" s="7">
        <f t="shared" si="259"/>
        <v>62</v>
      </c>
      <c r="AE67" s="7">
        <f t="shared" si="259"/>
        <v>136400</v>
      </c>
      <c r="AF67" s="7">
        <f t="shared" si="259"/>
        <v>16</v>
      </c>
      <c r="AG67" s="7">
        <f t="shared" si="259"/>
        <v>35200</v>
      </c>
      <c r="AH67" s="7">
        <f>AH7+AH17+AH27+AH37+AH47+AH57</f>
        <v>490</v>
      </c>
      <c r="AI67" s="7">
        <f>AI7+AI17+AI27+AI37+AI47+AI57</f>
        <v>686000</v>
      </c>
      <c r="AJ67" s="7">
        <f>AJ7+AJ17+AJ27+AJ37+AJ47+AJ57</f>
        <v>1877600</v>
      </c>
      <c r="AK67" s="7">
        <f t="shared" ref="AK67:AK74" si="260">AJ67/AA67</f>
        <v>1607.5342465753424</v>
      </c>
      <c r="AL67" s="70" t="s">
        <v>75</v>
      </c>
      <c r="AM67" s="7">
        <f>AM7+AM17+AM27+AM37+AM47+AM57</f>
        <v>0</v>
      </c>
      <c r="AN67" s="7">
        <f>AN7+AN17+AN27+AN37+AN47+AN57</f>
        <v>0</v>
      </c>
      <c r="AO67" s="76" t="e">
        <f>(AJ67+BH67)/AN67</f>
        <v>#DIV/0!</v>
      </c>
      <c r="AP67" s="10"/>
      <c r="AR67" s="107">
        <v>1700</v>
      </c>
      <c r="AS67" s="107">
        <v>2200</v>
      </c>
      <c r="AT67" s="107">
        <v>2200</v>
      </c>
      <c r="AU67" s="107">
        <v>1400</v>
      </c>
      <c r="AV67" s="107"/>
      <c r="AW67" s="75" t="s">
        <v>5</v>
      </c>
      <c r="AX67" s="58"/>
      <c r="AY67" s="7">
        <f>AY7+AY17+AY27+AY37+AY47+AY57</f>
        <v>1168</v>
      </c>
      <c r="AZ67" s="54"/>
      <c r="BA67" s="7">
        <f t="shared" ref="BA67:BA73" si="261">AZ67*BR67</f>
        <v>0</v>
      </c>
      <c r="BB67" s="54"/>
      <c r="BC67" s="7">
        <f t="shared" ref="BC67:BC73" si="262">BB67*BS67</f>
        <v>0</v>
      </c>
      <c r="BD67" s="54"/>
      <c r="BE67" s="6">
        <f t="shared" ref="BE67:BE73" si="263">BD67*BT67</f>
        <v>0</v>
      </c>
      <c r="BF67" s="54"/>
      <c r="BG67" s="6">
        <f t="shared" ref="BG67:BG73" si="264">BF67*BU67</f>
        <v>0</v>
      </c>
      <c r="BH67" s="7">
        <f>BH7+BH17+BH27+BH37+BH47+BH57</f>
        <v>3272400</v>
      </c>
      <c r="BI67" s="6">
        <f>BH67/AY67</f>
        <v>2801.7123287671234</v>
      </c>
      <c r="BJ67" s="7">
        <f>BJ7+BJ17+BJ27+BJ37+BJ47+BJ57</f>
        <v>1877600</v>
      </c>
      <c r="BK67" s="7">
        <f>AK67</f>
        <v>1607.5342465753424</v>
      </c>
      <c r="BL67" s="119">
        <f t="shared" ref="BL67:BM70" si="265">BL7+BL17+BL27+BL37+BL47+BL57</f>
        <v>5150000</v>
      </c>
      <c r="BM67" s="7" t="e">
        <f t="shared" si="265"/>
        <v>#DIV/0!</v>
      </c>
      <c r="BN67" s="90"/>
      <c r="BO67" s="76" t="e">
        <f>Q67+AO67</f>
        <v>#DIV/0!</v>
      </c>
      <c r="BP67" s="10"/>
      <c r="BR67" s="55"/>
      <c r="BS67" s="55"/>
      <c r="BT67" s="55"/>
      <c r="BU67" s="55"/>
      <c r="BV67" s="177" t="s">
        <v>5</v>
      </c>
      <c r="BW67" s="187"/>
      <c r="BX67" s="179">
        <f t="shared" ref="BX67:BY70" si="266">BX7+BX17+BX27+BX37+BX47+BX57</f>
        <v>865</v>
      </c>
      <c r="BY67" s="179">
        <f t="shared" si="266"/>
        <v>2262000</v>
      </c>
      <c r="BZ67" s="178">
        <f t="shared" ref="BZ67:BZ74" si="267">BY67/BX67</f>
        <v>2615.0289017341042</v>
      </c>
      <c r="CA67" s="179">
        <f>CA7+CA17+CA27+CA37+CA47+CA57</f>
        <v>1265100</v>
      </c>
      <c r="CB67" s="179">
        <f>CA67/BX67</f>
        <v>1462.5433526011561</v>
      </c>
      <c r="CC67" s="179">
        <f t="shared" ref="CC67:CE70" si="268">CC7+CC17+CC27+CC37+CC47+CC57</f>
        <v>102850</v>
      </c>
      <c r="CD67" s="179">
        <f t="shared" si="268"/>
        <v>8910</v>
      </c>
      <c r="CE67" s="119">
        <f t="shared" ref="CE67:CG69" si="269">CE7+CE17+CE27+CE37+CE47+CE57</f>
        <v>3638860</v>
      </c>
      <c r="CF67" s="179" t="e">
        <f t="shared" si="269"/>
        <v>#DIV/0!</v>
      </c>
      <c r="CG67" s="246">
        <f t="shared" si="269"/>
        <v>0</v>
      </c>
      <c r="CH67" s="206" t="e">
        <f>CE67/CG67</f>
        <v>#DIV/0!</v>
      </c>
      <c r="CJ67" s="328">
        <f>CJ7+CJ17+CJ27+CJ37+CJ47+CJ57</f>
        <v>81.200000000000017</v>
      </c>
      <c r="CK67" s="328">
        <f>CK7+CK17+CK27+CK37+CK47+CK57</f>
        <v>118.9</v>
      </c>
      <c r="CL67" s="359">
        <f>CL7+CL17+CL37+CL47+CL27+CL57</f>
        <v>13</v>
      </c>
      <c r="CM67" s="359">
        <f>CM7+CM17+CM37+CM47+CM27+CM57</f>
        <v>8</v>
      </c>
      <c r="CN67" s="359">
        <f>CN7+CN17+CN37+CN47+CN27+CN57</f>
        <v>9</v>
      </c>
      <c r="CO67" s="360">
        <f>SUM(CL67:CN67)/3</f>
        <v>10</v>
      </c>
      <c r="CQ67" s="1470" t="s">
        <v>457</v>
      </c>
      <c r="CR67" s="1470"/>
      <c r="CS67" s="560" t="s">
        <v>458</v>
      </c>
      <c r="CT67" s="560" t="s">
        <v>459</v>
      </c>
      <c r="CU67" s="560" t="s">
        <v>460</v>
      </c>
      <c r="CV67" s="560" t="s">
        <v>461</v>
      </c>
      <c r="CX67" s="507">
        <f t="shared" ref="CX67:CY73" si="270">CX7+CX17+CX27+CX37+CX47+CX57</f>
        <v>55.3</v>
      </c>
      <c r="CY67" s="507">
        <f t="shared" si="270"/>
        <v>91</v>
      </c>
      <c r="CZ67" s="508">
        <f t="shared" ref="CZ67:DB73" si="271">CZ7+CZ17+CZ37+CZ47+CZ27+CZ57</f>
        <v>11</v>
      </c>
      <c r="DA67" s="508">
        <f t="shared" si="271"/>
        <v>12</v>
      </c>
      <c r="DB67" s="508">
        <f t="shared" si="271"/>
        <v>16</v>
      </c>
      <c r="DC67" s="509">
        <f>SUM(CZ67:DB67)/3</f>
        <v>13</v>
      </c>
      <c r="DE67" s="1470" t="s">
        <v>457</v>
      </c>
      <c r="DF67" s="1470"/>
      <c r="DG67" s="560" t="s">
        <v>458</v>
      </c>
      <c r="DH67" s="560" t="s">
        <v>470</v>
      </c>
      <c r="DI67" s="560" t="s">
        <v>471</v>
      </c>
      <c r="DJ67" s="560" t="s">
        <v>461</v>
      </c>
    </row>
    <row r="68" spans="1:114" ht="40" customHeight="1">
      <c r="A68" s="77" t="s">
        <v>6</v>
      </c>
      <c r="B68" s="58"/>
      <c r="C68" s="7">
        <f t="shared" si="257"/>
        <v>604</v>
      </c>
      <c r="D68" s="7">
        <f t="shared" si="257"/>
        <v>300</v>
      </c>
      <c r="E68" s="7">
        <f t="shared" si="257"/>
        <v>990000</v>
      </c>
      <c r="F68" s="7">
        <f t="shared" si="257"/>
        <v>24</v>
      </c>
      <c r="G68" s="7">
        <f t="shared" si="257"/>
        <v>91200</v>
      </c>
      <c r="H68" s="7">
        <f>H8+H18+H28+H38+H48+H58</f>
        <v>0</v>
      </c>
      <c r="I68" s="7">
        <f t="shared" si="257"/>
        <v>0</v>
      </c>
      <c r="J68" s="7">
        <f t="shared" si="257"/>
        <v>280</v>
      </c>
      <c r="K68" s="7">
        <f t="shared" ref="K68:L70" si="272">K8+K18+K28+K38+K48+K58</f>
        <v>560000</v>
      </c>
      <c r="L68" s="7">
        <f t="shared" si="272"/>
        <v>1641200</v>
      </c>
      <c r="M68" s="7">
        <f t="shared" si="258"/>
        <v>2717.2185430463578</v>
      </c>
      <c r="N68" s="70"/>
      <c r="O68" s="7">
        <f t="shared" ref="O68:P70" si="273">O8+O18+O28+O38+O48+O58</f>
        <v>0</v>
      </c>
      <c r="P68" s="7">
        <f t="shared" si="273"/>
        <v>0</v>
      </c>
      <c r="Q68" s="76" t="e">
        <f t="shared" ref="Q68:Q74" si="274">L68/P68</f>
        <v>#DIV/0!</v>
      </c>
      <c r="R68" s="45"/>
      <c r="T68" s="107">
        <v>3300</v>
      </c>
      <c r="U68" s="107">
        <v>3800</v>
      </c>
      <c r="V68" s="107">
        <v>4800</v>
      </c>
      <c r="W68" s="107">
        <v>2000</v>
      </c>
      <c r="X68" s="107"/>
      <c r="Y68" s="77" t="s">
        <v>6</v>
      </c>
      <c r="Z68" s="58"/>
      <c r="AA68" s="7">
        <f t="shared" si="259"/>
        <v>604</v>
      </c>
      <c r="AB68" s="7">
        <f t="shared" si="259"/>
        <v>300</v>
      </c>
      <c r="AC68" s="7">
        <f t="shared" si="259"/>
        <v>510000</v>
      </c>
      <c r="AD68" s="7">
        <f t="shared" si="259"/>
        <v>24</v>
      </c>
      <c r="AE68" s="7">
        <f t="shared" si="259"/>
        <v>52800</v>
      </c>
      <c r="AF68" s="7">
        <f>AF8+AF18+AF28+AF38+AF48+AF58</f>
        <v>0</v>
      </c>
      <c r="AG68" s="7">
        <f t="shared" si="259"/>
        <v>0</v>
      </c>
      <c r="AH68" s="7">
        <f t="shared" si="259"/>
        <v>280</v>
      </c>
      <c r="AI68" s="7">
        <f t="shared" ref="AI68:AJ70" si="275">AI8+AI18+AI28+AI38+AI48+AI58</f>
        <v>392000</v>
      </c>
      <c r="AJ68" s="7">
        <f t="shared" si="275"/>
        <v>954800</v>
      </c>
      <c r="AK68" s="7">
        <f t="shared" si="260"/>
        <v>1580.7947019867549</v>
      </c>
      <c r="AL68" s="70" t="s">
        <v>75</v>
      </c>
      <c r="AM68" s="7">
        <f t="shared" ref="AM68:AN70" si="276">AM8+AM18+AM28+AM38+AM48+AM58</f>
        <v>0</v>
      </c>
      <c r="AN68" s="7">
        <f t="shared" si="276"/>
        <v>0</v>
      </c>
      <c r="AO68" s="76" t="e">
        <f t="shared" ref="AO68:AO73" si="277">(AJ68+BH68)/AN68</f>
        <v>#DIV/0!</v>
      </c>
      <c r="AP68" s="10"/>
      <c r="AR68" s="107">
        <v>1700</v>
      </c>
      <c r="AS68" s="107">
        <v>2200</v>
      </c>
      <c r="AT68" s="107">
        <v>2200</v>
      </c>
      <c r="AU68" s="107">
        <v>1400</v>
      </c>
      <c r="AV68" s="107"/>
      <c r="AW68" s="77" t="s">
        <v>6</v>
      </c>
      <c r="AX68" s="58"/>
      <c r="AY68" s="7">
        <f>AY8+AY18+AY28+AY38+AY48+AY58</f>
        <v>604</v>
      </c>
      <c r="AZ68" s="54">
        <v>22</v>
      </c>
      <c r="BA68" s="7">
        <f t="shared" si="261"/>
        <v>0</v>
      </c>
      <c r="BB68" s="54">
        <v>10</v>
      </c>
      <c r="BC68" s="7">
        <f t="shared" si="262"/>
        <v>0</v>
      </c>
      <c r="BD68" s="54">
        <v>6</v>
      </c>
      <c r="BE68" s="6">
        <f t="shared" si="263"/>
        <v>0</v>
      </c>
      <c r="BF68" s="54"/>
      <c r="BG68" s="6">
        <f t="shared" si="264"/>
        <v>0</v>
      </c>
      <c r="BH68" s="7">
        <f>BH8+BH18+BH28+BH38+BH48+BH58</f>
        <v>1641200</v>
      </c>
      <c r="BI68" s="6">
        <f t="shared" ref="BI68:BI73" si="278">BH68/AY68</f>
        <v>2717.2185430463578</v>
      </c>
      <c r="BJ68" s="7">
        <f>BJ8+BJ18+BJ28+BJ38+BJ48+BJ58</f>
        <v>954800</v>
      </c>
      <c r="BK68" s="7">
        <f t="shared" ref="BK68:BK74" si="279">AK68</f>
        <v>1580.7947019867549</v>
      </c>
      <c r="BL68" s="119">
        <f t="shared" si="265"/>
        <v>2596000</v>
      </c>
      <c r="BM68" s="7" t="e">
        <f t="shared" si="265"/>
        <v>#DIV/0!</v>
      </c>
      <c r="BN68" s="90"/>
      <c r="BO68" s="76" t="e">
        <f t="shared" ref="BO68:BO74" si="280">Q68+AO68</f>
        <v>#DIV/0!</v>
      </c>
      <c r="BP68" s="10"/>
      <c r="BR68" s="55"/>
      <c r="BS68" s="55"/>
      <c r="BT68" s="55"/>
      <c r="BU68" s="55"/>
      <c r="BV68" s="173" t="s">
        <v>6</v>
      </c>
      <c r="BW68" s="187"/>
      <c r="BX68" s="179">
        <f t="shared" si="266"/>
        <v>389</v>
      </c>
      <c r="BY68" s="179">
        <f t="shared" si="266"/>
        <v>882100</v>
      </c>
      <c r="BZ68" s="178">
        <f t="shared" si="267"/>
        <v>2267.6092544987146</v>
      </c>
      <c r="CA68" s="179">
        <f>CA8+CA18+CA28+CA38+CA48+CA58</f>
        <v>557550</v>
      </c>
      <c r="CB68" s="179">
        <f t="shared" ref="CB68:CB73" si="281">CA68/BX68</f>
        <v>1433.2904884318766</v>
      </c>
      <c r="CC68" s="179">
        <f t="shared" si="268"/>
        <v>74250</v>
      </c>
      <c r="CD68" s="179">
        <f t="shared" si="268"/>
        <v>5940</v>
      </c>
      <c r="CE68" s="119">
        <f t="shared" si="269"/>
        <v>1519840</v>
      </c>
      <c r="CF68" s="179" t="e">
        <f t="shared" si="269"/>
        <v>#DIV/0!</v>
      </c>
      <c r="CG68" s="246">
        <f t="shared" si="269"/>
        <v>0</v>
      </c>
      <c r="CH68" s="206" t="e">
        <f t="shared" ref="CH68:CH73" si="282">CE68/CG68</f>
        <v>#DIV/0!</v>
      </c>
      <c r="CJ68" s="328">
        <f t="shared" ref="CJ68:CK72" si="283">CJ8+CJ18+CJ28+CJ38+CJ48+CJ58</f>
        <v>64.3</v>
      </c>
      <c r="CK68" s="328">
        <f t="shared" si="283"/>
        <v>95.9</v>
      </c>
      <c r="CL68" s="359">
        <f t="shared" ref="CL68:CN73" si="284">CL8+CL18+CL38+CL48+CL28+CL58</f>
        <v>11</v>
      </c>
      <c r="CM68" s="359">
        <f t="shared" si="284"/>
        <v>14</v>
      </c>
      <c r="CN68" s="359">
        <f t="shared" si="284"/>
        <v>12</v>
      </c>
      <c r="CO68" s="360">
        <f t="shared" ref="CO68:CO73" si="285">SUM(CL68:CN68)/3</f>
        <v>12.333333333333334</v>
      </c>
      <c r="CQ68" s="1471" t="s">
        <v>180</v>
      </c>
      <c r="CR68" s="1471"/>
      <c r="CS68" s="561">
        <v>5</v>
      </c>
      <c r="CT68" s="562">
        <v>13</v>
      </c>
      <c r="CU68" s="562">
        <f t="shared" ref="CU68:CU73" si="286">CS68*CT68</f>
        <v>65</v>
      </c>
      <c r="CV68" s="1517">
        <f>(CT68+CT69+CT70)/CT74</f>
        <v>0.48888888888888887</v>
      </c>
      <c r="CX68" s="507">
        <f t="shared" si="270"/>
        <v>56.9</v>
      </c>
      <c r="CY68" s="507">
        <f t="shared" si="270"/>
        <v>91.6</v>
      </c>
      <c r="CZ68" s="508">
        <f t="shared" si="271"/>
        <v>16</v>
      </c>
      <c r="DA68" s="508">
        <f t="shared" si="271"/>
        <v>15</v>
      </c>
      <c r="DB68" s="508">
        <f t="shared" si="271"/>
        <v>16</v>
      </c>
      <c r="DC68" s="509">
        <f t="shared" ref="DC68:DC73" si="287">SUM(CZ68:DB68)/3</f>
        <v>15.666666666666666</v>
      </c>
      <c r="DE68" s="1471" t="s">
        <v>180</v>
      </c>
      <c r="DF68" s="1471"/>
      <c r="DG68" s="561">
        <v>5</v>
      </c>
      <c r="DH68" s="562">
        <v>20</v>
      </c>
      <c r="DI68" s="562">
        <f t="shared" ref="DI68:DI73" si="288">DG68*DH68</f>
        <v>100</v>
      </c>
      <c r="DJ68" s="1517">
        <f>(DH68+DH69+DH70)/DH74</f>
        <v>0.71111111111111114</v>
      </c>
    </row>
    <row r="69" spans="1:114" ht="40" customHeight="1">
      <c r="A69" s="77" t="s">
        <v>7</v>
      </c>
      <c r="B69" s="58"/>
      <c r="C69" s="7">
        <f t="shared" si="257"/>
        <v>584</v>
      </c>
      <c r="D69" s="7">
        <f t="shared" si="257"/>
        <v>290</v>
      </c>
      <c r="E69" s="7">
        <f t="shared" si="257"/>
        <v>957000</v>
      </c>
      <c r="F69" s="7">
        <f t="shared" si="257"/>
        <v>24</v>
      </c>
      <c r="G69" s="7">
        <f t="shared" si="257"/>
        <v>91200</v>
      </c>
      <c r="H69" s="7">
        <f t="shared" si="257"/>
        <v>0</v>
      </c>
      <c r="I69" s="7">
        <f t="shared" si="257"/>
        <v>0</v>
      </c>
      <c r="J69" s="7">
        <f t="shared" si="257"/>
        <v>270</v>
      </c>
      <c r="K69" s="7">
        <f t="shared" si="272"/>
        <v>540000</v>
      </c>
      <c r="L69" s="7">
        <f t="shared" si="272"/>
        <v>1588200</v>
      </c>
      <c r="M69" s="7">
        <f t="shared" si="258"/>
        <v>2719.5205479452056</v>
      </c>
      <c r="N69" s="70"/>
      <c r="O69" s="7">
        <f t="shared" si="273"/>
        <v>0</v>
      </c>
      <c r="P69" s="7">
        <f t="shared" si="273"/>
        <v>0</v>
      </c>
      <c r="Q69" s="76" t="e">
        <f t="shared" si="274"/>
        <v>#DIV/0!</v>
      </c>
      <c r="R69" s="45"/>
      <c r="T69" s="107">
        <v>3300</v>
      </c>
      <c r="U69" s="107">
        <v>3800</v>
      </c>
      <c r="V69" s="107">
        <v>4800</v>
      </c>
      <c r="W69" s="107">
        <v>2000</v>
      </c>
      <c r="X69" s="107"/>
      <c r="Y69" s="77" t="s">
        <v>7</v>
      </c>
      <c r="Z69" s="58"/>
      <c r="AA69" s="7">
        <f t="shared" si="259"/>
        <v>584</v>
      </c>
      <c r="AB69" s="7">
        <f t="shared" si="259"/>
        <v>290</v>
      </c>
      <c r="AC69" s="7">
        <f t="shared" si="259"/>
        <v>493000</v>
      </c>
      <c r="AD69" s="7">
        <f t="shared" si="259"/>
        <v>24</v>
      </c>
      <c r="AE69" s="7">
        <f t="shared" si="259"/>
        <v>52800</v>
      </c>
      <c r="AF69" s="7">
        <f t="shared" si="259"/>
        <v>0</v>
      </c>
      <c r="AG69" s="7">
        <f t="shared" si="259"/>
        <v>0</v>
      </c>
      <c r="AH69" s="7">
        <f t="shared" si="259"/>
        <v>270</v>
      </c>
      <c r="AI69" s="7">
        <f t="shared" si="275"/>
        <v>378000</v>
      </c>
      <c r="AJ69" s="7">
        <f t="shared" si="275"/>
        <v>923800</v>
      </c>
      <c r="AK69" s="7">
        <f t="shared" si="260"/>
        <v>1581.8493150684931</v>
      </c>
      <c r="AL69" s="70" t="s">
        <v>75</v>
      </c>
      <c r="AM69" s="7">
        <f t="shared" si="276"/>
        <v>0</v>
      </c>
      <c r="AN69" s="7">
        <f t="shared" si="276"/>
        <v>0</v>
      </c>
      <c r="AO69" s="76" t="e">
        <f t="shared" si="277"/>
        <v>#DIV/0!</v>
      </c>
      <c r="AP69" s="10"/>
      <c r="AR69" s="107">
        <v>1700</v>
      </c>
      <c r="AS69" s="107">
        <v>2200</v>
      </c>
      <c r="AT69" s="107">
        <v>2200</v>
      </c>
      <c r="AU69" s="107">
        <v>1400</v>
      </c>
      <c r="AV69" s="107"/>
      <c r="AW69" s="77" t="s">
        <v>7</v>
      </c>
      <c r="AX69" s="58"/>
      <c r="AY69" s="7">
        <f>AY9+AY19+AY29+AY39+AY49+AY59</f>
        <v>584</v>
      </c>
      <c r="AZ69" s="54">
        <v>22</v>
      </c>
      <c r="BA69" s="7">
        <f t="shared" si="261"/>
        <v>0</v>
      </c>
      <c r="BB69" s="54">
        <v>10</v>
      </c>
      <c r="BC69" s="7">
        <f t="shared" si="262"/>
        <v>0</v>
      </c>
      <c r="BD69" s="54">
        <v>6</v>
      </c>
      <c r="BE69" s="6">
        <f t="shared" si="263"/>
        <v>0</v>
      </c>
      <c r="BF69" s="54"/>
      <c r="BG69" s="6">
        <f t="shared" si="264"/>
        <v>0</v>
      </c>
      <c r="BH69" s="7">
        <f>BH9+BH19+BH29+BH39+BH49+BH59</f>
        <v>1588200</v>
      </c>
      <c r="BI69" s="6">
        <f t="shared" si="278"/>
        <v>2719.5205479452056</v>
      </c>
      <c r="BJ69" s="7">
        <f>BJ9+BJ19+BJ29+BJ39+BJ49+BJ59</f>
        <v>923800</v>
      </c>
      <c r="BK69" s="7">
        <f t="shared" si="279"/>
        <v>1581.8493150684931</v>
      </c>
      <c r="BL69" s="119">
        <f t="shared" si="265"/>
        <v>2512000</v>
      </c>
      <c r="BM69" s="7" t="e">
        <f t="shared" si="265"/>
        <v>#DIV/0!</v>
      </c>
      <c r="BN69" s="90"/>
      <c r="BO69" s="76" t="e">
        <f t="shared" si="280"/>
        <v>#DIV/0!</v>
      </c>
      <c r="BP69" s="10"/>
      <c r="BR69" s="55"/>
      <c r="BS69" s="55"/>
      <c r="BT69" s="55"/>
      <c r="BU69" s="55"/>
      <c r="BV69" s="173" t="s">
        <v>7</v>
      </c>
      <c r="BW69" s="187"/>
      <c r="BX69" s="179">
        <f t="shared" si="266"/>
        <v>339</v>
      </c>
      <c r="BY69" s="179">
        <f t="shared" si="266"/>
        <v>781150</v>
      </c>
      <c r="BZ69" s="178">
        <f t="shared" si="267"/>
        <v>2304.2772861356934</v>
      </c>
      <c r="CA69" s="179">
        <f>CA9+CA19+CA29+CA39+CA49+CA59</f>
        <v>481250</v>
      </c>
      <c r="CB69" s="179">
        <f t="shared" si="281"/>
        <v>1419.6165191740413</v>
      </c>
      <c r="CC69" s="179">
        <f t="shared" si="268"/>
        <v>110660</v>
      </c>
      <c r="CD69" s="179">
        <f t="shared" si="268"/>
        <v>8910</v>
      </c>
      <c r="CE69" s="119">
        <f t="shared" si="269"/>
        <v>1381970</v>
      </c>
      <c r="CF69" s="179" t="e">
        <f t="shared" si="269"/>
        <v>#DIV/0!</v>
      </c>
      <c r="CG69" s="246">
        <f t="shared" si="269"/>
        <v>0</v>
      </c>
      <c r="CH69" s="206" t="e">
        <f t="shared" si="282"/>
        <v>#DIV/0!</v>
      </c>
      <c r="CJ69" s="328">
        <f t="shared" si="283"/>
        <v>66.899999999999991</v>
      </c>
      <c r="CK69" s="328">
        <f t="shared" si="283"/>
        <v>95.1</v>
      </c>
      <c r="CL69" s="359">
        <f t="shared" si="284"/>
        <v>8</v>
      </c>
      <c r="CM69" s="359">
        <f t="shared" si="284"/>
        <v>5</v>
      </c>
      <c r="CN69" s="359">
        <f t="shared" si="284"/>
        <v>8</v>
      </c>
      <c r="CO69" s="360">
        <f t="shared" si="285"/>
        <v>7</v>
      </c>
      <c r="CQ69" s="1471" t="s">
        <v>181</v>
      </c>
      <c r="CR69" s="1471"/>
      <c r="CS69" s="563">
        <v>4</v>
      </c>
      <c r="CT69" s="564">
        <v>16</v>
      </c>
      <c r="CU69" s="562">
        <f t="shared" si="286"/>
        <v>64</v>
      </c>
      <c r="CV69" s="1517"/>
      <c r="CX69" s="507">
        <f t="shared" si="270"/>
        <v>59.499999999999993</v>
      </c>
      <c r="CY69" s="507">
        <f t="shared" si="270"/>
        <v>99.2</v>
      </c>
      <c r="CZ69" s="508">
        <f t="shared" si="271"/>
        <v>12</v>
      </c>
      <c r="DA69" s="508">
        <f t="shared" si="271"/>
        <v>12</v>
      </c>
      <c r="DB69" s="508">
        <f t="shared" si="271"/>
        <v>14</v>
      </c>
      <c r="DC69" s="509">
        <f t="shared" si="287"/>
        <v>12.666666666666666</v>
      </c>
      <c r="DE69" s="1471" t="s">
        <v>181</v>
      </c>
      <c r="DF69" s="1471"/>
      <c r="DG69" s="563">
        <v>4</v>
      </c>
      <c r="DH69" s="564">
        <v>38</v>
      </c>
      <c r="DI69" s="562">
        <f t="shared" si="288"/>
        <v>152</v>
      </c>
      <c r="DJ69" s="1517"/>
    </row>
    <row r="70" spans="1:114" ht="40" customHeight="1">
      <c r="A70" s="77" t="s">
        <v>8</v>
      </c>
      <c r="B70" s="58"/>
      <c r="C70" s="7">
        <f t="shared" si="257"/>
        <v>584</v>
      </c>
      <c r="D70" s="7">
        <f t="shared" si="257"/>
        <v>290</v>
      </c>
      <c r="E70" s="7">
        <f t="shared" si="257"/>
        <v>957000</v>
      </c>
      <c r="F70" s="7">
        <f t="shared" si="257"/>
        <v>24</v>
      </c>
      <c r="G70" s="7">
        <f t="shared" si="257"/>
        <v>91200</v>
      </c>
      <c r="H70" s="7">
        <f t="shared" si="257"/>
        <v>0</v>
      </c>
      <c r="I70" s="7">
        <f t="shared" si="257"/>
        <v>0</v>
      </c>
      <c r="J70" s="7">
        <f t="shared" si="257"/>
        <v>270</v>
      </c>
      <c r="K70" s="7">
        <f t="shared" si="272"/>
        <v>540000</v>
      </c>
      <c r="L70" s="7">
        <f t="shared" si="272"/>
        <v>1588200</v>
      </c>
      <c r="M70" s="7">
        <f t="shared" si="258"/>
        <v>2719.5205479452056</v>
      </c>
      <c r="N70" s="70"/>
      <c r="O70" s="7">
        <f t="shared" si="273"/>
        <v>0</v>
      </c>
      <c r="P70" s="7">
        <f t="shared" si="273"/>
        <v>0</v>
      </c>
      <c r="Q70" s="76" t="e">
        <f t="shared" si="274"/>
        <v>#DIV/0!</v>
      </c>
      <c r="R70" s="45"/>
      <c r="T70" s="107">
        <v>3300</v>
      </c>
      <c r="U70" s="107">
        <v>3800</v>
      </c>
      <c r="V70" s="107">
        <v>4800</v>
      </c>
      <c r="W70" s="107">
        <v>2000</v>
      </c>
      <c r="X70" s="107"/>
      <c r="Y70" s="77" t="s">
        <v>8</v>
      </c>
      <c r="Z70" s="58"/>
      <c r="AA70" s="7">
        <f t="shared" si="259"/>
        <v>584</v>
      </c>
      <c r="AB70" s="7">
        <f t="shared" si="259"/>
        <v>290</v>
      </c>
      <c r="AC70" s="7">
        <f t="shared" si="259"/>
        <v>493000</v>
      </c>
      <c r="AD70" s="7">
        <f t="shared" si="259"/>
        <v>24</v>
      </c>
      <c r="AE70" s="7">
        <f t="shared" si="259"/>
        <v>52800</v>
      </c>
      <c r="AF70" s="7">
        <f t="shared" si="259"/>
        <v>0</v>
      </c>
      <c r="AG70" s="7">
        <f t="shared" si="259"/>
        <v>0</v>
      </c>
      <c r="AH70" s="7">
        <f t="shared" si="259"/>
        <v>270</v>
      </c>
      <c r="AI70" s="7">
        <f t="shared" si="275"/>
        <v>378000</v>
      </c>
      <c r="AJ70" s="7">
        <f t="shared" si="275"/>
        <v>923800</v>
      </c>
      <c r="AK70" s="7">
        <f t="shared" si="260"/>
        <v>1581.8493150684931</v>
      </c>
      <c r="AL70" s="70" t="s">
        <v>75</v>
      </c>
      <c r="AM70" s="7">
        <f t="shared" si="276"/>
        <v>0</v>
      </c>
      <c r="AN70" s="7">
        <f t="shared" si="276"/>
        <v>0</v>
      </c>
      <c r="AO70" s="76" t="e">
        <f t="shared" si="277"/>
        <v>#DIV/0!</v>
      </c>
      <c r="AP70" s="10"/>
      <c r="AR70" s="107">
        <v>1700</v>
      </c>
      <c r="AS70" s="107">
        <v>2200</v>
      </c>
      <c r="AT70" s="107">
        <v>2200</v>
      </c>
      <c r="AU70" s="107">
        <v>1400</v>
      </c>
      <c r="AV70" s="107"/>
      <c r="AW70" s="77" t="s">
        <v>8</v>
      </c>
      <c r="AX70" s="58"/>
      <c r="AY70" s="7">
        <f>AY10+AY20+AY30+AY40+AY50+AY60</f>
        <v>584</v>
      </c>
      <c r="AZ70" s="54">
        <v>10</v>
      </c>
      <c r="BA70" s="7">
        <f t="shared" si="261"/>
        <v>0</v>
      </c>
      <c r="BB70" s="54">
        <v>24</v>
      </c>
      <c r="BC70" s="7">
        <f t="shared" si="262"/>
        <v>0</v>
      </c>
      <c r="BD70" s="54">
        <v>12</v>
      </c>
      <c r="BE70" s="6">
        <f t="shared" si="263"/>
        <v>0</v>
      </c>
      <c r="BF70" s="54"/>
      <c r="BG70" s="6">
        <f t="shared" si="264"/>
        <v>0</v>
      </c>
      <c r="BH70" s="7">
        <f>BH10+BH20+BH30+BH40+BH50+BH60</f>
        <v>1588200</v>
      </c>
      <c r="BI70" s="6">
        <f t="shared" si="278"/>
        <v>2719.5205479452056</v>
      </c>
      <c r="BJ70" s="7">
        <f>BJ10+BJ20+BJ30+BJ40+BJ50+BJ60</f>
        <v>923800</v>
      </c>
      <c r="BK70" s="7">
        <f t="shared" si="279"/>
        <v>1581.8493150684931</v>
      </c>
      <c r="BL70" s="119">
        <f t="shared" si="265"/>
        <v>2512000</v>
      </c>
      <c r="BM70" s="7" t="e">
        <f t="shared" si="265"/>
        <v>#DIV/0!</v>
      </c>
      <c r="BN70" s="90"/>
      <c r="BO70" s="76" t="e">
        <f t="shared" si="280"/>
        <v>#DIV/0!</v>
      </c>
      <c r="BP70" s="10"/>
      <c r="BR70" s="55"/>
      <c r="BS70" s="55"/>
      <c r="BT70" s="55"/>
      <c r="BU70" s="55"/>
      <c r="BV70" s="173" t="s">
        <v>8</v>
      </c>
      <c r="BW70" s="187"/>
      <c r="BX70" s="179">
        <f t="shared" si="266"/>
        <v>493</v>
      </c>
      <c r="BY70" s="179">
        <f t="shared" si="266"/>
        <v>1204700</v>
      </c>
      <c r="BZ70" s="178">
        <f t="shared" si="267"/>
        <v>2443.6105476673429</v>
      </c>
      <c r="CA70" s="179">
        <f>CA10+CA20+CA30+CA40+CA50+CA60</f>
        <v>707550</v>
      </c>
      <c r="CB70" s="179">
        <f t="shared" si="281"/>
        <v>1435.1926977687626</v>
      </c>
      <c r="CC70" s="179">
        <f t="shared" si="268"/>
        <v>38170</v>
      </c>
      <c r="CD70" s="179">
        <f t="shared" si="268"/>
        <v>14850</v>
      </c>
      <c r="CE70" s="119">
        <f t="shared" si="268"/>
        <v>1965270</v>
      </c>
      <c r="CF70" s="179" t="e">
        <f>CF10+CF20+CF30+CF40+CF50+CF60</f>
        <v>#DIV/0!</v>
      </c>
      <c r="CG70" s="246">
        <f>CG10+CG20+CG30+CG40+CG50+CG60</f>
        <v>0</v>
      </c>
      <c r="CH70" s="206" t="e">
        <f t="shared" si="282"/>
        <v>#DIV/0!</v>
      </c>
      <c r="CJ70" s="328">
        <f t="shared" si="283"/>
        <v>55.6</v>
      </c>
      <c r="CK70" s="328">
        <f t="shared" si="283"/>
        <v>84.5</v>
      </c>
      <c r="CL70" s="359">
        <f t="shared" si="284"/>
        <v>12</v>
      </c>
      <c r="CM70" s="359">
        <f t="shared" si="284"/>
        <v>14</v>
      </c>
      <c r="CN70" s="359">
        <f t="shared" si="284"/>
        <v>12</v>
      </c>
      <c r="CO70" s="360">
        <f t="shared" si="285"/>
        <v>12.666666666666666</v>
      </c>
      <c r="CQ70" s="1473" t="s">
        <v>462</v>
      </c>
      <c r="CR70" s="1473"/>
      <c r="CS70" s="563">
        <v>3</v>
      </c>
      <c r="CT70" s="564">
        <v>15</v>
      </c>
      <c r="CU70" s="562">
        <f t="shared" si="286"/>
        <v>45</v>
      </c>
      <c r="CV70" s="1517"/>
      <c r="CX70" s="507">
        <f t="shared" si="270"/>
        <v>67</v>
      </c>
      <c r="CY70" s="507">
        <f t="shared" si="270"/>
        <v>101.2</v>
      </c>
      <c r="CZ70" s="508">
        <f t="shared" si="271"/>
        <v>8</v>
      </c>
      <c r="DA70" s="508">
        <f t="shared" si="271"/>
        <v>13</v>
      </c>
      <c r="DB70" s="508">
        <f t="shared" si="271"/>
        <v>14</v>
      </c>
      <c r="DC70" s="509">
        <f t="shared" si="287"/>
        <v>11.666666666666666</v>
      </c>
      <c r="DE70" s="1473" t="s">
        <v>462</v>
      </c>
      <c r="DF70" s="1473"/>
      <c r="DG70" s="563">
        <v>3</v>
      </c>
      <c r="DH70" s="564">
        <v>6</v>
      </c>
      <c r="DI70" s="562">
        <f t="shared" si="288"/>
        <v>18</v>
      </c>
      <c r="DJ70" s="1517"/>
    </row>
    <row r="71" spans="1:114" ht="40" customHeight="1">
      <c r="A71" s="77" t="s">
        <v>9</v>
      </c>
      <c r="B71" s="58"/>
      <c r="C71" s="7">
        <f t="shared" ref="C71:K71" si="289">C21+C11+C31+C41+C51+C61</f>
        <v>724</v>
      </c>
      <c r="D71" s="7">
        <f t="shared" si="289"/>
        <v>430</v>
      </c>
      <c r="E71" s="7">
        <f t="shared" si="289"/>
        <v>1419000</v>
      </c>
      <c r="F71" s="7">
        <f t="shared" si="289"/>
        <v>24</v>
      </c>
      <c r="G71" s="7">
        <f t="shared" si="289"/>
        <v>91200</v>
      </c>
      <c r="H71" s="7">
        <f t="shared" si="289"/>
        <v>0</v>
      </c>
      <c r="I71" s="7">
        <f t="shared" si="289"/>
        <v>0</v>
      </c>
      <c r="J71" s="7">
        <f t="shared" si="289"/>
        <v>270</v>
      </c>
      <c r="K71" s="7">
        <f t="shared" si="289"/>
        <v>540000</v>
      </c>
      <c r="L71" s="7">
        <f>L21+L11+L31+L41+L51+L61</f>
        <v>2050200</v>
      </c>
      <c r="M71" s="7">
        <f t="shared" si="258"/>
        <v>2831.767955801105</v>
      </c>
      <c r="N71" s="70"/>
      <c r="O71" s="7">
        <f>O21+O11+O31+O41+O51+O61</f>
        <v>0</v>
      </c>
      <c r="P71" s="7">
        <f>P21+P11+P31+P41+P51+P61</f>
        <v>0</v>
      </c>
      <c r="Q71" s="76" t="e">
        <f t="shared" si="274"/>
        <v>#DIV/0!</v>
      </c>
      <c r="R71" s="45"/>
      <c r="T71" s="107">
        <v>3300</v>
      </c>
      <c r="U71" s="107">
        <v>3800</v>
      </c>
      <c r="V71" s="107">
        <v>4800</v>
      </c>
      <c r="W71" s="107">
        <v>2000</v>
      </c>
      <c r="X71" s="107"/>
      <c r="Y71" s="77" t="s">
        <v>9</v>
      </c>
      <c r="Z71" s="58"/>
      <c r="AA71" s="7">
        <f t="shared" ref="AA71:AI71" si="290">AA21+AA11+AA31+AA41+AA51+AA61</f>
        <v>724</v>
      </c>
      <c r="AB71" s="7">
        <f t="shared" si="290"/>
        <v>430</v>
      </c>
      <c r="AC71" s="7">
        <f t="shared" si="290"/>
        <v>731000</v>
      </c>
      <c r="AD71" s="7">
        <f t="shared" si="290"/>
        <v>24</v>
      </c>
      <c r="AE71" s="7">
        <f t="shared" si="290"/>
        <v>52800</v>
      </c>
      <c r="AF71" s="7">
        <f t="shared" si="290"/>
        <v>0</v>
      </c>
      <c r="AG71" s="7">
        <f t="shared" si="290"/>
        <v>0</v>
      </c>
      <c r="AH71" s="7">
        <f t="shared" si="290"/>
        <v>270</v>
      </c>
      <c r="AI71" s="7">
        <f t="shared" si="290"/>
        <v>378000</v>
      </c>
      <c r="AJ71" s="7">
        <f>AJ21+AJ11+AJ31+AJ41+AJ51+AJ61</f>
        <v>1161800</v>
      </c>
      <c r="AK71" s="7">
        <f t="shared" si="260"/>
        <v>1604.6961325966852</v>
      </c>
      <c r="AL71" s="70" t="s">
        <v>75</v>
      </c>
      <c r="AM71" s="7">
        <f>AM21+AM11+AM31+AM41+AM51+AM61</f>
        <v>0</v>
      </c>
      <c r="AN71" s="7">
        <f>AN21+AN11+AN31+AN41+AN51+AN61</f>
        <v>0</v>
      </c>
      <c r="AO71" s="76" t="e">
        <f t="shared" si="277"/>
        <v>#DIV/0!</v>
      </c>
      <c r="AP71" s="10"/>
      <c r="AR71" s="107">
        <v>1700</v>
      </c>
      <c r="AS71" s="107">
        <v>2200</v>
      </c>
      <c r="AT71" s="107">
        <v>2200</v>
      </c>
      <c r="AU71" s="107">
        <v>1400</v>
      </c>
      <c r="AV71" s="107"/>
      <c r="AW71" s="77" t="s">
        <v>9</v>
      </c>
      <c r="AX71" s="58"/>
      <c r="AY71" s="7">
        <f>AY21+AY11+AY31+AY41+AY51+AY61</f>
        <v>724</v>
      </c>
      <c r="AZ71" s="54">
        <v>10</v>
      </c>
      <c r="BA71" s="7">
        <f t="shared" si="261"/>
        <v>0</v>
      </c>
      <c r="BB71" s="54">
        <v>24</v>
      </c>
      <c r="BC71" s="7">
        <f t="shared" si="262"/>
        <v>0</v>
      </c>
      <c r="BD71" s="54">
        <v>12</v>
      </c>
      <c r="BE71" s="6">
        <f t="shared" si="263"/>
        <v>0</v>
      </c>
      <c r="BF71" s="54"/>
      <c r="BG71" s="6">
        <f t="shared" si="264"/>
        <v>0</v>
      </c>
      <c r="BH71" s="7">
        <f>BH21+BH11+BH31+BH41+BH51+BH61</f>
        <v>2050200</v>
      </c>
      <c r="BI71" s="6">
        <f t="shared" si="278"/>
        <v>2831.767955801105</v>
      </c>
      <c r="BJ71" s="7">
        <f>BJ21+BJ11+BJ31+BJ41+BJ51+BJ61</f>
        <v>1161800</v>
      </c>
      <c r="BK71" s="7">
        <f t="shared" si="279"/>
        <v>1604.6961325966852</v>
      </c>
      <c r="BL71" s="119">
        <f>BL21+BL11+BL31+BL41+BL51+BL61</f>
        <v>3212000</v>
      </c>
      <c r="BM71" s="7" t="e">
        <f>BM21+BM11+BM31+BM41+BM51+BM61</f>
        <v>#DIV/0!</v>
      </c>
      <c r="BN71" s="90"/>
      <c r="BO71" s="76" t="e">
        <f t="shared" si="280"/>
        <v>#DIV/0!</v>
      </c>
      <c r="BP71" s="10"/>
      <c r="BR71" s="55"/>
      <c r="BS71" s="55"/>
      <c r="BT71" s="55"/>
      <c r="BU71" s="55"/>
      <c r="BV71" s="173" t="s">
        <v>9</v>
      </c>
      <c r="BW71" s="187"/>
      <c r="BX71" s="179">
        <f>BX21+BX11+BX31+BX41+BX51+BX61</f>
        <v>618</v>
      </c>
      <c r="BY71" s="179">
        <f>BY21+BY11+BY31+BY41+BY51+BY61</f>
        <v>1676050</v>
      </c>
      <c r="BZ71" s="178">
        <f t="shared" si="267"/>
        <v>2712.0550161812298</v>
      </c>
      <c r="CA71" s="179">
        <f>CA21+CA11+CA31+CA41+CA51+CA61</f>
        <v>1005700</v>
      </c>
      <c r="CB71" s="179">
        <f t="shared" si="281"/>
        <v>1627.3462783171522</v>
      </c>
      <c r="CC71" s="179">
        <f>CC21+CC11+CC31+CC41+CC51+CC61</f>
        <v>43450</v>
      </c>
      <c r="CD71" s="179">
        <f>CD21+CD11+CD31+CD41+CD51+CD61</f>
        <v>2970</v>
      </c>
      <c r="CE71" s="119">
        <f>CE21+CE11+CE31+CE41+CE51+CE61</f>
        <v>2728170</v>
      </c>
      <c r="CF71" s="179" t="e">
        <f>CF21+CF11+CF31+CF41+CF51+CF61</f>
        <v>#DIV/0!</v>
      </c>
      <c r="CG71" s="246">
        <f>CG21+CG11+CG31+CG41+CG51+CG61</f>
        <v>0</v>
      </c>
      <c r="CH71" s="206" t="e">
        <f t="shared" si="282"/>
        <v>#DIV/0!</v>
      </c>
      <c r="CJ71" s="328">
        <f t="shared" si="283"/>
        <v>56.4</v>
      </c>
      <c r="CK71" s="328">
        <f t="shared" si="283"/>
        <v>88.3</v>
      </c>
      <c r="CL71" s="359">
        <f t="shared" si="284"/>
        <v>11</v>
      </c>
      <c r="CM71" s="359">
        <f t="shared" si="284"/>
        <v>11</v>
      </c>
      <c r="CN71" s="359">
        <f t="shared" si="284"/>
        <v>9</v>
      </c>
      <c r="CO71" s="360">
        <f t="shared" si="285"/>
        <v>10.333333333333334</v>
      </c>
      <c r="CQ71" s="1474" t="s">
        <v>177</v>
      </c>
      <c r="CR71" s="1474"/>
      <c r="CS71" s="563">
        <v>2</v>
      </c>
      <c r="CT71" s="564">
        <v>30</v>
      </c>
      <c r="CU71" s="562">
        <f t="shared" si="286"/>
        <v>60</v>
      </c>
      <c r="CV71" s="1475">
        <f>(CT71+CT72+CT73)/CT74</f>
        <v>0.51111111111111107</v>
      </c>
      <c r="CX71" s="507">
        <f t="shared" si="270"/>
        <v>78.3</v>
      </c>
      <c r="CY71" s="507">
        <f t="shared" si="270"/>
        <v>130.1</v>
      </c>
      <c r="CZ71" s="508">
        <f t="shared" si="271"/>
        <v>19</v>
      </c>
      <c r="DA71" s="508">
        <f t="shared" si="271"/>
        <v>21</v>
      </c>
      <c r="DB71" s="508">
        <f t="shared" si="271"/>
        <v>17</v>
      </c>
      <c r="DC71" s="509">
        <f t="shared" si="287"/>
        <v>19</v>
      </c>
      <c r="DE71" s="1474" t="s">
        <v>177</v>
      </c>
      <c r="DF71" s="1474"/>
      <c r="DG71" s="563">
        <v>2</v>
      </c>
      <c r="DH71" s="564">
        <v>7</v>
      </c>
      <c r="DI71" s="562">
        <f t="shared" si="288"/>
        <v>14</v>
      </c>
      <c r="DJ71" s="1475">
        <f>(DH71+DH72+DH73)/DH74</f>
        <v>0.28888888888888886</v>
      </c>
    </row>
    <row r="72" spans="1:114" ht="40" customHeight="1">
      <c r="A72" s="77" t="s">
        <v>10</v>
      </c>
      <c r="B72" s="58"/>
      <c r="C72" s="7">
        <f t="shared" ref="C72:K73" si="291">C12+C22+C32+C42+C52+C62</f>
        <v>584</v>
      </c>
      <c r="D72" s="7">
        <f t="shared" si="291"/>
        <v>290</v>
      </c>
      <c r="E72" s="7">
        <f t="shared" si="291"/>
        <v>957000</v>
      </c>
      <c r="F72" s="7">
        <f t="shared" si="291"/>
        <v>24</v>
      </c>
      <c r="G72" s="7">
        <f t="shared" si="291"/>
        <v>91200</v>
      </c>
      <c r="H72" s="7">
        <f t="shared" si="291"/>
        <v>0</v>
      </c>
      <c r="I72" s="7">
        <f t="shared" si="291"/>
        <v>0</v>
      </c>
      <c r="J72" s="7">
        <f t="shared" si="291"/>
        <v>270</v>
      </c>
      <c r="K72" s="7">
        <f t="shared" si="291"/>
        <v>540000</v>
      </c>
      <c r="L72" s="7">
        <f>L12+L22+L32+L42+L52+L62</f>
        <v>1588200</v>
      </c>
      <c r="M72" s="7">
        <f t="shared" si="258"/>
        <v>2719.5205479452056</v>
      </c>
      <c r="N72" s="70"/>
      <c r="O72" s="7">
        <f>O12+O22+O32+O42+O52+O62</f>
        <v>0</v>
      </c>
      <c r="P72" s="7">
        <f>P12+P22+P32+P42+P52+P62</f>
        <v>0</v>
      </c>
      <c r="Q72" s="76" t="e">
        <f t="shared" si="274"/>
        <v>#DIV/0!</v>
      </c>
      <c r="R72" s="45"/>
      <c r="T72" s="107">
        <v>3300</v>
      </c>
      <c r="U72" s="107">
        <v>3800</v>
      </c>
      <c r="V72" s="107">
        <v>4800</v>
      </c>
      <c r="W72" s="107">
        <v>2000</v>
      </c>
      <c r="X72" s="107"/>
      <c r="Y72" s="77" t="s">
        <v>10</v>
      </c>
      <c r="Z72" s="58"/>
      <c r="AA72" s="7">
        <f t="shared" ref="AA72:AI73" si="292">AA12+AA22+AA32+AA42+AA52+AA62</f>
        <v>584</v>
      </c>
      <c r="AB72" s="7">
        <f t="shared" si="292"/>
        <v>290</v>
      </c>
      <c r="AC72" s="7">
        <f t="shared" si="292"/>
        <v>493000</v>
      </c>
      <c r="AD72" s="7">
        <f t="shared" si="292"/>
        <v>24</v>
      </c>
      <c r="AE72" s="7">
        <f t="shared" si="292"/>
        <v>52800</v>
      </c>
      <c r="AF72" s="7">
        <f t="shared" si="292"/>
        <v>0</v>
      </c>
      <c r="AG72" s="7">
        <f t="shared" si="292"/>
        <v>0</v>
      </c>
      <c r="AH72" s="7">
        <f t="shared" si="292"/>
        <v>270</v>
      </c>
      <c r="AI72" s="7">
        <f t="shared" si="292"/>
        <v>378000</v>
      </c>
      <c r="AJ72" s="7">
        <f>AJ12+AJ22+AJ32+AJ42+AJ52+AJ62</f>
        <v>923800</v>
      </c>
      <c r="AK72" s="7">
        <f t="shared" si="260"/>
        <v>1581.8493150684931</v>
      </c>
      <c r="AL72" s="70" t="s">
        <v>75</v>
      </c>
      <c r="AM72" s="7">
        <f>AM12+AM22+AM32+AM42+AM52+AM62</f>
        <v>0</v>
      </c>
      <c r="AN72" s="7">
        <f>AN12+AN22+AN32+AN42+AN52+AN62</f>
        <v>0</v>
      </c>
      <c r="AO72" s="76" t="e">
        <f t="shared" si="277"/>
        <v>#DIV/0!</v>
      </c>
      <c r="AP72" s="10"/>
      <c r="AR72" s="107">
        <v>1700</v>
      </c>
      <c r="AS72" s="107">
        <v>2200</v>
      </c>
      <c r="AT72" s="107">
        <v>2200</v>
      </c>
      <c r="AU72" s="107">
        <v>1400</v>
      </c>
      <c r="AV72" s="107"/>
      <c r="AW72" s="77" t="s">
        <v>10</v>
      </c>
      <c r="AX72" s="58"/>
      <c r="AY72" s="7">
        <f>AY12+AY22+AY32+AY42+AY52+AY62</f>
        <v>584</v>
      </c>
      <c r="AZ72" s="54">
        <v>10</v>
      </c>
      <c r="BA72" s="7">
        <f t="shared" si="261"/>
        <v>0</v>
      </c>
      <c r="BB72" s="54">
        <v>24</v>
      </c>
      <c r="BC72" s="7">
        <f t="shared" si="262"/>
        <v>0</v>
      </c>
      <c r="BD72" s="54">
        <v>12</v>
      </c>
      <c r="BE72" s="6">
        <f t="shared" si="263"/>
        <v>0</v>
      </c>
      <c r="BF72" s="54"/>
      <c r="BG72" s="6">
        <f t="shared" si="264"/>
        <v>0</v>
      </c>
      <c r="BH72" s="7">
        <f>BH12+BH22+BH32+BH42+BH52+BH62</f>
        <v>1588200</v>
      </c>
      <c r="BI72" s="6">
        <f t="shared" si="278"/>
        <v>2719.5205479452056</v>
      </c>
      <c r="BJ72" s="7">
        <f>BJ12+BJ22+BJ32+BJ42+BJ52+BJ62</f>
        <v>923800</v>
      </c>
      <c r="BK72" s="7">
        <f t="shared" si="279"/>
        <v>1581.8493150684931</v>
      </c>
      <c r="BL72" s="119">
        <f>BL12+BL22+BL32+BL42+BL52+BL62</f>
        <v>2512000</v>
      </c>
      <c r="BM72" s="7" t="e">
        <f>BM12+BM22+BM32+BM42+BM52+BM62</f>
        <v>#DIV/0!</v>
      </c>
      <c r="BN72" s="90"/>
      <c r="BO72" s="76" t="e">
        <f t="shared" si="280"/>
        <v>#DIV/0!</v>
      </c>
      <c r="BP72" s="10"/>
      <c r="BR72" s="55"/>
      <c r="BS72" s="55"/>
      <c r="BT72" s="55"/>
      <c r="BU72" s="55"/>
      <c r="BV72" s="173" t="s">
        <v>10</v>
      </c>
      <c r="BW72" s="187"/>
      <c r="BX72" s="179">
        <f>BX12+BX22+BX32+BX42+BX52+BX62</f>
        <v>788</v>
      </c>
      <c r="BY72" s="179">
        <f>BY12+BY22+BY32+BY42+BY52+BY62</f>
        <v>2030650</v>
      </c>
      <c r="BZ72" s="178">
        <f t="shared" si="267"/>
        <v>2576.967005076142</v>
      </c>
      <c r="CA72" s="179">
        <f>CA12+CA22+CA32+CA42+CA52+CA62</f>
        <v>1170550</v>
      </c>
      <c r="CB72" s="179">
        <f t="shared" si="281"/>
        <v>1485.469543147208</v>
      </c>
      <c r="CC72" s="179">
        <f t="shared" ref="CC72:CG73" si="293">CC12+CC22+CC32+CC42+CC52+CC62</f>
        <v>128700</v>
      </c>
      <c r="CD72" s="179">
        <f t="shared" si="293"/>
        <v>5940</v>
      </c>
      <c r="CE72" s="119">
        <f t="shared" si="293"/>
        <v>3335840</v>
      </c>
      <c r="CF72" s="179" t="e">
        <f t="shared" si="293"/>
        <v>#DIV/0!</v>
      </c>
      <c r="CG72" s="246">
        <f t="shared" si="293"/>
        <v>0</v>
      </c>
      <c r="CH72" s="206" t="e">
        <f t="shared" si="282"/>
        <v>#DIV/0!</v>
      </c>
      <c r="CJ72" s="328">
        <f t="shared" si="283"/>
        <v>63.9</v>
      </c>
      <c r="CK72" s="328">
        <f t="shared" si="283"/>
        <v>102.80000000000001</v>
      </c>
      <c r="CL72" s="359">
        <f t="shared" si="284"/>
        <v>12</v>
      </c>
      <c r="CM72" s="359">
        <f t="shared" si="284"/>
        <v>15</v>
      </c>
      <c r="CN72" s="359">
        <f t="shared" si="284"/>
        <v>12</v>
      </c>
      <c r="CO72" s="360">
        <f t="shared" si="285"/>
        <v>13</v>
      </c>
      <c r="CQ72" s="1476" t="s">
        <v>463</v>
      </c>
      <c r="CR72" s="1476"/>
      <c r="CS72" s="563">
        <v>1</v>
      </c>
      <c r="CT72" s="564">
        <v>15</v>
      </c>
      <c r="CU72" s="562">
        <f t="shared" si="286"/>
        <v>15</v>
      </c>
      <c r="CV72" s="1475"/>
      <c r="CX72" s="507">
        <f t="shared" si="270"/>
        <v>88.2</v>
      </c>
      <c r="CY72" s="507">
        <f t="shared" si="270"/>
        <v>120.1</v>
      </c>
      <c r="CZ72" s="508">
        <f t="shared" si="271"/>
        <v>16</v>
      </c>
      <c r="DA72" s="508">
        <f t="shared" si="271"/>
        <v>14</v>
      </c>
      <c r="DB72" s="508">
        <f t="shared" si="271"/>
        <v>11</v>
      </c>
      <c r="DC72" s="509">
        <f t="shared" si="287"/>
        <v>13.666666666666666</v>
      </c>
      <c r="DE72" s="1476" t="s">
        <v>463</v>
      </c>
      <c r="DF72" s="1476"/>
      <c r="DG72" s="563">
        <v>1</v>
      </c>
      <c r="DH72" s="564">
        <v>19</v>
      </c>
      <c r="DI72" s="562">
        <f t="shared" si="288"/>
        <v>19</v>
      </c>
      <c r="DJ72" s="1475"/>
    </row>
    <row r="73" spans="1:114" ht="40" customHeight="1" thickBot="1">
      <c r="A73" s="78" t="s">
        <v>11</v>
      </c>
      <c r="B73" s="58"/>
      <c r="C73" s="7">
        <f t="shared" si="291"/>
        <v>1310</v>
      </c>
      <c r="D73" s="7">
        <f t="shared" si="291"/>
        <v>680</v>
      </c>
      <c r="E73" s="7">
        <f t="shared" si="291"/>
        <v>2244000</v>
      </c>
      <c r="F73" s="7">
        <f t="shared" si="291"/>
        <v>90</v>
      </c>
      <c r="G73" s="7">
        <f t="shared" si="291"/>
        <v>342000</v>
      </c>
      <c r="H73" s="7">
        <f t="shared" si="291"/>
        <v>10</v>
      </c>
      <c r="I73" s="7">
        <f t="shared" si="291"/>
        <v>48000</v>
      </c>
      <c r="J73" s="7">
        <f t="shared" si="291"/>
        <v>530</v>
      </c>
      <c r="K73" s="7">
        <f t="shared" si="291"/>
        <v>1060000</v>
      </c>
      <c r="L73" s="7">
        <f>L13+L23+L33+L43+L53+L63</f>
        <v>3694000</v>
      </c>
      <c r="M73" s="7">
        <f t="shared" si="258"/>
        <v>2819.8473282442746</v>
      </c>
      <c r="N73" s="70"/>
      <c r="O73" s="7">
        <f>O13+O23+O33+O43+O53+O63</f>
        <v>0</v>
      </c>
      <c r="P73" s="7">
        <f>P13+P23+P33+P43+P53+P63</f>
        <v>0</v>
      </c>
      <c r="Q73" s="76" t="e">
        <f t="shared" si="274"/>
        <v>#DIV/0!</v>
      </c>
      <c r="R73" s="45"/>
      <c r="T73" s="107">
        <v>3300</v>
      </c>
      <c r="U73" s="107">
        <v>3800</v>
      </c>
      <c r="V73" s="107">
        <v>4800</v>
      </c>
      <c r="W73" s="107">
        <v>2000</v>
      </c>
      <c r="X73" s="107"/>
      <c r="Y73" s="78" t="s">
        <v>11</v>
      </c>
      <c r="Z73" s="58"/>
      <c r="AA73" s="7">
        <f t="shared" si="292"/>
        <v>1340</v>
      </c>
      <c r="AB73" s="7">
        <f t="shared" si="292"/>
        <v>680</v>
      </c>
      <c r="AC73" s="7">
        <f t="shared" si="292"/>
        <v>1156000</v>
      </c>
      <c r="AD73" s="7">
        <f t="shared" si="292"/>
        <v>90</v>
      </c>
      <c r="AE73" s="7">
        <f t="shared" si="292"/>
        <v>198000</v>
      </c>
      <c r="AF73" s="7">
        <f t="shared" si="292"/>
        <v>10</v>
      </c>
      <c r="AG73" s="7">
        <f t="shared" si="292"/>
        <v>22000</v>
      </c>
      <c r="AH73" s="7">
        <f t="shared" si="292"/>
        <v>560</v>
      </c>
      <c r="AI73" s="7">
        <f t="shared" si="292"/>
        <v>784000</v>
      </c>
      <c r="AJ73" s="7">
        <f>AJ13+AJ23+AJ33+AJ43+AJ53+AJ63</f>
        <v>2160000</v>
      </c>
      <c r="AK73" s="7">
        <f t="shared" si="260"/>
        <v>1611.9402985074628</v>
      </c>
      <c r="AL73" s="70" t="s">
        <v>75</v>
      </c>
      <c r="AM73" s="7">
        <f>AM13+AM23+AM33+AM43+AM53+AM63</f>
        <v>0</v>
      </c>
      <c r="AN73" s="7">
        <f>AN13+AN23+AN33+AN43+AN53+AN63</f>
        <v>0</v>
      </c>
      <c r="AO73" s="76" t="e">
        <f t="shared" si="277"/>
        <v>#DIV/0!</v>
      </c>
      <c r="AP73" s="10"/>
      <c r="AR73" s="107">
        <v>1700</v>
      </c>
      <c r="AS73" s="107">
        <v>2200</v>
      </c>
      <c r="AT73" s="107">
        <v>2200</v>
      </c>
      <c r="AU73" s="107">
        <v>1400</v>
      </c>
      <c r="AV73" s="107"/>
      <c r="AW73" s="78" t="s">
        <v>11</v>
      </c>
      <c r="AX73" s="58"/>
      <c r="AY73" s="7">
        <f>AY13+AY23+AY33+AY43+AY53+AY63</f>
        <v>1310</v>
      </c>
      <c r="AZ73" s="54">
        <v>10</v>
      </c>
      <c r="BA73" s="7">
        <f t="shared" si="261"/>
        <v>0</v>
      </c>
      <c r="BB73" s="54">
        <v>28</v>
      </c>
      <c r="BC73" s="7">
        <f t="shared" si="262"/>
        <v>0</v>
      </c>
      <c r="BD73" s="54">
        <v>12</v>
      </c>
      <c r="BE73" s="6">
        <f t="shared" si="263"/>
        <v>0</v>
      </c>
      <c r="BF73" s="54"/>
      <c r="BG73" s="6">
        <f t="shared" si="264"/>
        <v>0</v>
      </c>
      <c r="BH73" s="7">
        <f>BH13+BH23+BH33+BH43+BH53+BH63</f>
        <v>3694000</v>
      </c>
      <c r="BI73" s="6">
        <f t="shared" si="278"/>
        <v>2819.8473282442746</v>
      </c>
      <c r="BJ73" s="7">
        <f>BJ13+BJ23+BJ33+BJ43+BJ53+BJ63</f>
        <v>2160000</v>
      </c>
      <c r="BK73" s="7">
        <f t="shared" si="279"/>
        <v>1611.9402985074628</v>
      </c>
      <c r="BL73" s="119">
        <f>BL13+BL23+BL33+BL43+BL53+BL63</f>
        <v>5854000</v>
      </c>
      <c r="BM73" s="7" t="e">
        <f>BM13+BM23+BM33+BM43+BM53+BM63</f>
        <v>#DIV/0!</v>
      </c>
      <c r="BN73" s="90"/>
      <c r="BO73" s="76" t="e">
        <f t="shared" si="280"/>
        <v>#DIV/0!</v>
      </c>
      <c r="BP73" s="10"/>
      <c r="BR73" s="55"/>
      <c r="BS73" s="55"/>
      <c r="BT73" s="55"/>
      <c r="BU73" s="55"/>
      <c r="BV73" s="183" t="s">
        <v>11</v>
      </c>
      <c r="BW73" s="187"/>
      <c r="BX73" s="179">
        <f>BX13+BX23+BX33+BX43+BX53+BX63</f>
        <v>1682</v>
      </c>
      <c r="BY73" s="179">
        <f>BY13+BY23+BY33+BY43+BY53+BY63</f>
        <v>4452850</v>
      </c>
      <c r="BZ73" s="178">
        <f t="shared" si="267"/>
        <v>2647.3543400713438</v>
      </c>
      <c r="CA73" s="179">
        <f>CA13+CA23+CA33+CA43+CA53+CA63</f>
        <v>2500830</v>
      </c>
      <c r="CB73" s="179">
        <f t="shared" si="281"/>
        <v>1486.8192627824019</v>
      </c>
      <c r="CC73" s="179">
        <f t="shared" si="293"/>
        <v>186670</v>
      </c>
      <c r="CD73" s="179">
        <f t="shared" si="293"/>
        <v>11880</v>
      </c>
      <c r="CE73" s="119">
        <f t="shared" si="293"/>
        <v>7152230</v>
      </c>
      <c r="CF73" s="179" t="e">
        <f t="shared" si="293"/>
        <v>#DIV/0!</v>
      </c>
      <c r="CG73" s="246">
        <f t="shared" si="293"/>
        <v>0</v>
      </c>
      <c r="CH73" s="206" t="e">
        <f t="shared" si="282"/>
        <v>#DIV/0!</v>
      </c>
      <c r="CI73" s="1">
        <f>CI14+CI24+CI34+CI44+CI54+CI64</f>
        <v>30</v>
      </c>
      <c r="CJ73" s="329">
        <f>CJ13+CJ23+CJ33+CJ43+CJ53+CJ63</f>
        <v>78.3</v>
      </c>
      <c r="CK73" s="329">
        <f>CK13+CK23+CK33+CK43+CK53+CK63</f>
        <v>132</v>
      </c>
      <c r="CL73" s="359">
        <f t="shared" si="284"/>
        <v>20</v>
      </c>
      <c r="CM73" s="359">
        <f t="shared" si="284"/>
        <v>19</v>
      </c>
      <c r="CN73" s="359">
        <f t="shared" si="284"/>
        <v>15</v>
      </c>
      <c r="CO73" s="361">
        <f t="shared" si="285"/>
        <v>18</v>
      </c>
      <c r="CQ73" s="1477" t="s">
        <v>464</v>
      </c>
      <c r="CR73" s="1477"/>
      <c r="CS73" s="563">
        <v>0</v>
      </c>
      <c r="CT73" s="564">
        <v>1</v>
      </c>
      <c r="CU73" s="562">
        <f t="shared" si="286"/>
        <v>0</v>
      </c>
      <c r="CV73" s="1475"/>
      <c r="CW73" s="1">
        <f>CW14+CW24+CW34+CW44+CW54+CW64</f>
        <v>30</v>
      </c>
      <c r="CX73" s="510">
        <f t="shared" si="270"/>
        <v>62.599999999999994</v>
      </c>
      <c r="CY73" s="510">
        <f t="shared" si="270"/>
        <v>89.6</v>
      </c>
      <c r="CZ73" s="508">
        <f t="shared" si="271"/>
        <v>15</v>
      </c>
      <c r="DA73" s="508">
        <f t="shared" si="271"/>
        <v>15</v>
      </c>
      <c r="DB73" s="508">
        <f t="shared" si="271"/>
        <v>16</v>
      </c>
      <c r="DC73" s="511">
        <f t="shared" si="287"/>
        <v>15.333333333333334</v>
      </c>
      <c r="DE73" s="1477" t="s">
        <v>464</v>
      </c>
      <c r="DF73" s="1477"/>
      <c r="DG73" s="563">
        <v>0</v>
      </c>
      <c r="DH73" s="564">
        <v>0</v>
      </c>
      <c r="DI73" s="562">
        <f t="shared" si="288"/>
        <v>0</v>
      </c>
      <c r="DJ73" s="1475"/>
    </row>
    <row r="74" spans="1:114" s="42" customFormat="1" ht="40" customHeight="1" thickTop="1" thickBot="1">
      <c r="A74" s="79" t="s">
        <v>3</v>
      </c>
      <c r="B74" s="80">
        <f>SUM(B67:B73)</f>
        <v>0</v>
      </c>
      <c r="C74" s="81">
        <f>SUM(C67:C73)</f>
        <v>5558</v>
      </c>
      <c r="D74" s="82">
        <f t="shared" ref="D74:K74" si="294">SUM(D67:D73)</f>
        <v>2880</v>
      </c>
      <c r="E74" s="82">
        <f t="shared" si="294"/>
        <v>9504000</v>
      </c>
      <c r="F74" s="82">
        <f t="shared" si="294"/>
        <v>272</v>
      </c>
      <c r="G74" s="82">
        <f t="shared" si="294"/>
        <v>1033600</v>
      </c>
      <c r="H74" s="82">
        <f t="shared" si="294"/>
        <v>26</v>
      </c>
      <c r="I74" s="82">
        <f t="shared" si="294"/>
        <v>124800</v>
      </c>
      <c r="J74" s="82">
        <f t="shared" si="294"/>
        <v>2380</v>
      </c>
      <c r="K74" s="82">
        <f t="shared" si="294"/>
        <v>4760000</v>
      </c>
      <c r="L74" s="87">
        <f>SUM(L67:L73)</f>
        <v>15422400</v>
      </c>
      <c r="M74" s="82">
        <f t="shared" si="258"/>
        <v>2774.8110831234258</v>
      </c>
      <c r="N74" s="86"/>
      <c r="O74" s="152">
        <f>SUM(O67:O73)</f>
        <v>0</v>
      </c>
      <c r="P74" s="82">
        <f>SUM(P67:P73)</f>
        <v>0</v>
      </c>
      <c r="Q74" s="76" t="e">
        <f t="shared" si="274"/>
        <v>#DIV/0!</v>
      </c>
      <c r="R74" s="67"/>
      <c r="T74" s="109" t="s">
        <v>48</v>
      </c>
      <c r="U74" s="110">
        <f>C74/W74</f>
        <v>1852.6666666666667</v>
      </c>
      <c r="V74" s="111" t="s">
        <v>49</v>
      </c>
      <c r="W74" s="112">
        <f>W14+W24+W34+W44+W54+W64</f>
        <v>3</v>
      </c>
      <c r="X74" s="112"/>
      <c r="Y74" s="79" t="s">
        <v>3</v>
      </c>
      <c r="Z74" s="80">
        <f>SUM(Z67:Z73)</f>
        <v>0</v>
      </c>
      <c r="AA74" s="81">
        <f>SUM(AA67:AA73)</f>
        <v>5588</v>
      </c>
      <c r="AB74" s="82">
        <f t="shared" ref="AB74:AI74" si="295">SUM(AB67:AB73)</f>
        <v>2880</v>
      </c>
      <c r="AC74" s="82">
        <f t="shared" si="295"/>
        <v>4896000</v>
      </c>
      <c r="AD74" s="82">
        <f t="shared" si="295"/>
        <v>272</v>
      </c>
      <c r="AE74" s="82">
        <f t="shared" si="295"/>
        <v>598400</v>
      </c>
      <c r="AF74" s="82">
        <f t="shared" si="295"/>
        <v>26</v>
      </c>
      <c r="AG74" s="82">
        <f t="shared" si="295"/>
        <v>57200</v>
      </c>
      <c r="AH74" s="82">
        <f t="shared" si="295"/>
        <v>2410</v>
      </c>
      <c r="AI74" s="82">
        <f t="shared" si="295"/>
        <v>3374000</v>
      </c>
      <c r="AJ74" s="87">
        <f>SUM(AJ67:AJ73)</f>
        <v>8925600</v>
      </c>
      <c r="AK74" s="82">
        <f t="shared" si="260"/>
        <v>1597.2798854688619</v>
      </c>
      <c r="AL74" s="86"/>
      <c r="AM74" s="82">
        <f>SUM(AM67:AM73)</f>
        <v>0</v>
      </c>
      <c r="AN74" s="82">
        <f>SUM(AN67:AN73)</f>
        <v>0</v>
      </c>
      <c r="AO74" s="76" t="e">
        <f>(AJ74+BH74)/AN74</f>
        <v>#DIV/0!</v>
      </c>
      <c r="AP74" s="43"/>
      <c r="AR74" s="109" t="s">
        <v>48</v>
      </c>
      <c r="AS74" s="110">
        <f>AA74/AU74</f>
        <v>1862.6666666666667</v>
      </c>
      <c r="AT74" s="111" t="s">
        <v>49</v>
      </c>
      <c r="AU74" s="112">
        <v>3</v>
      </c>
      <c r="AV74" s="112"/>
      <c r="AW74" s="117" t="s">
        <v>3</v>
      </c>
      <c r="AX74" s="81">
        <f>SUM(AX67:AX73)</f>
        <v>0</v>
      </c>
      <c r="AY74" s="81">
        <f>SUM(AY67:AY73)</f>
        <v>5558</v>
      </c>
      <c r="AZ74" s="81">
        <f t="shared" ref="AZ74:BG74" si="296">SUM(AZ67:AZ73)</f>
        <v>84</v>
      </c>
      <c r="BA74" s="81">
        <f t="shared" si="296"/>
        <v>0</v>
      </c>
      <c r="BB74" s="81">
        <f t="shared" si="296"/>
        <v>120</v>
      </c>
      <c r="BC74" s="81">
        <f t="shared" si="296"/>
        <v>0</v>
      </c>
      <c r="BD74" s="81">
        <f t="shared" si="296"/>
        <v>60</v>
      </c>
      <c r="BE74" s="81">
        <f t="shared" si="296"/>
        <v>0</v>
      </c>
      <c r="BF74" s="81">
        <f t="shared" si="296"/>
        <v>0</v>
      </c>
      <c r="BG74" s="81">
        <f t="shared" si="296"/>
        <v>0</v>
      </c>
      <c r="BH74" s="81">
        <f>SUM(BH67:BH73)</f>
        <v>15422400</v>
      </c>
      <c r="BI74" s="81">
        <f>BH74/AY74</f>
        <v>2774.8110831234258</v>
      </c>
      <c r="BJ74" s="81">
        <f>SUM(BJ67:BJ73)</f>
        <v>8925600</v>
      </c>
      <c r="BK74" s="81">
        <f t="shared" si="279"/>
        <v>1597.2798854688619</v>
      </c>
      <c r="BL74" s="118">
        <f>SUM(BL67:BL73)</f>
        <v>24348000</v>
      </c>
      <c r="BM74" s="81">
        <f>BL74/AY74</f>
        <v>4380.7124865059377</v>
      </c>
      <c r="BN74" s="92"/>
      <c r="BO74" s="102" t="e">
        <f t="shared" si="280"/>
        <v>#DIV/0!</v>
      </c>
      <c r="BP74" s="43"/>
      <c r="BR74" s="63" t="s">
        <v>48</v>
      </c>
      <c r="BS74" s="103">
        <f>AY74/BU74</f>
        <v>1852.6666666666667</v>
      </c>
      <c r="BT74" s="62" t="s">
        <v>49</v>
      </c>
      <c r="BU74" s="42">
        <f>W74</f>
        <v>3</v>
      </c>
      <c r="BV74" s="188" t="s">
        <v>3</v>
      </c>
      <c r="BW74" s="189">
        <f>SUM(BW67:BW73)</f>
        <v>0</v>
      </c>
      <c r="BX74" s="81">
        <f>SUM(BX67:BX73)</f>
        <v>5174</v>
      </c>
      <c r="BY74" s="81">
        <f>SUM(BY67:BY73)</f>
        <v>13289500</v>
      </c>
      <c r="BZ74" s="81">
        <f t="shared" si="267"/>
        <v>2568.5156551990722</v>
      </c>
      <c r="CA74" s="81">
        <f>SUM(CA67:CA73)</f>
        <v>7688530</v>
      </c>
      <c r="CB74" s="81">
        <f>CA74/BX74</f>
        <v>1485.9934286818709</v>
      </c>
      <c r="CC74" s="81">
        <f>SUM(CC67:CC73)</f>
        <v>684750</v>
      </c>
      <c r="CD74" s="81">
        <f>SUM(CD67:CD73)</f>
        <v>59400</v>
      </c>
      <c r="CE74" s="81">
        <f>SUM(CE67:CE73)</f>
        <v>21722180</v>
      </c>
      <c r="CF74" s="81">
        <f>CE74/BX74</f>
        <v>4198.3339775802087</v>
      </c>
      <c r="CG74" s="247">
        <f>SUM(CG67:CG73)</f>
        <v>0</v>
      </c>
      <c r="CH74" s="102" t="e">
        <f>CE74/CG74</f>
        <v>#DIV/0!</v>
      </c>
      <c r="CJ74" s="389">
        <f>SUM(CJ67:CJ73)/CI73</f>
        <v>15.553333333333333</v>
      </c>
      <c r="CK74" s="390">
        <f>SUM(CK67:CK73)/CI73</f>
        <v>23.916666666666668</v>
      </c>
      <c r="CL74" s="403">
        <f>SUM(CL67:CL73)/CI73</f>
        <v>2.9</v>
      </c>
      <c r="CM74" s="403">
        <f>SUM(CM67:CM73)/CI73</f>
        <v>2.8666666666666667</v>
      </c>
      <c r="CN74" s="403">
        <f>SUM(CN67:CN73)/CI73</f>
        <v>2.5666666666666669</v>
      </c>
      <c r="CO74" s="404">
        <f>SUM(CL74:CN74)/3</f>
        <v>2.7777777777777781</v>
      </c>
      <c r="CP74" s="400"/>
      <c r="CQ74" s="1486" t="s">
        <v>465</v>
      </c>
      <c r="CR74" s="1486"/>
      <c r="CS74" s="1486"/>
      <c r="CT74" s="564">
        <f>SUM(CT68:CT73)</f>
        <v>90</v>
      </c>
      <c r="CU74" s="564">
        <f>SUM(CU68:CU73)</f>
        <v>249</v>
      </c>
      <c r="CV74" s="565">
        <f>CV68+CV71</f>
        <v>1</v>
      </c>
      <c r="CX74" s="500">
        <f>SUM(CX67:CX73)/CW73</f>
        <v>15.593333333333332</v>
      </c>
      <c r="CY74" s="501">
        <f>SUM(CY67:CY73)/CW73</f>
        <v>24.093333333333337</v>
      </c>
      <c r="CZ74" s="545">
        <f>SUM(CZ67:CZ73)/CW73</f>
        <v>3.2333333333333334</v>
      </c>
      <c r="DA74" s="545">
        <f>SUM(DA67:DA73)/CW73</f>
        <v>3.4</v>
      </c>
      <c r="DB74" s="545">
        <f>SUM(DB67:DB73)/CW73</f>
        <v>3.4666666666666668</v>
      </c>
      <c r="DC74" s="546">
        <f>SUM(CZ74:DB74)/3</f>
        <v>3.3666666666666667</v>
      </c>
      <c r="DD74" s="487"/>
      <c r="DE74" s="1486" t="s">
        <v>465</v>
      </c>
      <c r="DF74" s="1486"/>
      <c r="DG74" s="1486"/>
      <c r="DH74" s="564">
        <f>SUM(DH68:DH73)</f>
        <v>90</v>
      </c>
      <c r="DI74" s="564">
        <f>SUM(DI68:DI73)</f>
        <v>303</v>
      </c>
      <c r="DJ74" s="566">
        <f>DJ68+DJ71</f>
        <v>1</v>
      </c>
    </row>
    <row r="75" spans="1:114"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248"/>
      <c r="CH75" s="37"/>
      <c r="CP75" s="401"/>
      <c r="CQ75" s="1486" t="s">
        <v>466</v>
      </c>
      <c r="CR75" s="1486"/>
      <c r="CS75" s="1486"/>
      <c r="CT75" s="1552">
        <f>CU74/CT74</f>
        <v>2.7666666666666666</v>
      </c>
      <c r="CU75" s="1552"/>
      <c r="CV75" s="1552"/>
      <c r="CX75" s="486"/>
      <c r="CY75" s="486"/>
      <c r="CZ75" s="486"/>
      <c r="DA75" s="486"/>
      <c r="DB75" s="486"/>
      <c r="DC75" s="486"/>
      <c r="DD75" s="487"/>
      <c r="DE75" s="1486" t="s">
        <v>466</v>
      </c>
      <c r="DF75" s="1486"/>
      <c r="DG75" s="1486"/>
      <c r="DH75" s="1552">
        <f>DI74/DH74</f>
        <v>3.3666666666666667</v>
      </c>
      <c r="DI75" s="1552"/>
      <c r="DJ75" s="1552"/>
    </row>
    <row r="76" spans="1:114"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249"/>
    </row>
    <row r="77" spans="1:114" ht="32.25" hidden="1" customHeight="1" thickBo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250"/>
      <c r="CH77" s="14"/>
    </row>
    <row r="78" spans="1:114" ht="32.25" hidden="1" customHeight="1" thickBo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251"/>
    </row>
    <row r="79" spans="1:114"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252"/>
      <c r="CH79" s="39"/>
    </row>
    <row r="80" spans="1:114"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253"/>
      <c r="CH80" s="40"/>
    </row>
    <row r="81" spans="1:113"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3"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3"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254"/>
    </row>
    <row r="84" spans="1:113" s="11" customFormat="1" ht="32.25" hidden="1" customHeight="1">
      <c r="A84" s="1478"/>
      <c r="B84" s="1479"/>
      <c r="C84" s="28">
        <f t="shared" ref="C84:P84" si="297">C74-C80</f>
        <v>5558</v>
      </c>
      <c r="D84" s="28">
        <f t="shared" si="297"/>
        <v>2880</v>
      </c>
      <c r="E84" s="28"/>
      <c r="F84" s="28"/>
      <c r="G84" s="28">
        <f t="shared" si="297"/>
        <v>1033600</v>
      </c>
      <c r="H84" s="28"/>
      <c r="I84" s="28">
        <f t="shared" si="297"/>
        <v>124800</v>
      </c>
      <c r="J84" s="28"/>
      <c r="K84" s="29">
        <f t="shared" si="297"/>
        <v>4760000</v>
      </c>
      <c r="L84" s="29"/>
      <c r="M84" s="29"/>
      <c r="N84" s="28">
        <f t="shared" si="297"/>
        <v>0</v>
      </c>
      <c r="O84" s="28"/>
      <c r="P84" s="28">
        <f t="shared" si="297"/>
        <v>0</v>
      </c>
      <c r="Q84" s="1"/>
      <c r="R84" s="1"/>
      <c r="T84" s="113"/>
      <c r="U84" s="113"/>
      <c r="V84" s="113"/>
      <c r="W84" s="113"/>
      <c r="X84" s="113"/>
      <c r="Y84" s="1478"/>
      <c r="Z84" s="1479"/>
      <c r="AA84" s="28">
        <f>AA74-AA80</f>
        <v>5588</v>
      </c>
      <c r="AB84" s="28">
        <f>AB74-AB80</f>
        <v>2880</v>
      </c>
      <c r="AC84" s="28"/>
      <c r="AD84" s="28"/>
      <c r="AE84" s="28">
        <f>AE74-AE80</f>
        <v>598400</v>
      </c>
      <c r="AF84" s="28"/>
      <c r="AG84" s="28">
        <f>AG74-AG80</f>
        <v>57200</v>
      </c>
      <c r="AH84" s="28"/>
      <c r="AI84" s="29">
        <f>AI74-AI80</f>
        <v>3374000</v>
      </c>
      <c r="AJ84" s="29"/>
      <c r="AK84" s="29"/>
      <c r="AL84" s="28">
        <f>AL74-AL80</f>
        <v>0</v>
      </c>
      <c r="AM84" s="28"/>
      <c r="AN84" s="28">
        <f>AN74-AN80</f>
        <v>0</v>
      </c>
      <c r="AO84" s="1"/>
      <c r="AP84" s="1"/>
      <c r="AR84" s="113"/>
      <c r="AS84" s="113"/>
      <c r="AT84" s="113"/>
      <c r="AU84" s="113"/>
      <c r="AV84" s="113"/>
      <c r="AW84" s="1478"/>
      <c r="AX84" s="1479"/>
      <c r="AY84" s="28">
        <f>AY74-AY80</f>
        <v>5558</v>
      </c>
      <c r="AZ84" s="28">
        <f>AZ74-AZ80</f>
        <v>84</v>
      </c>
      <c r="BA84" s="28"/>
      <c r="BB84" s="28"/>
      <c r="BC84" s="28">
        <f>BC74-BC80</f>
        <v>0</v>
      </c>
      <c r="BD84" s="28"/>
      <c r="BE84" s="28">
        <f>BE74-BE80</f>
        <v>0</v>
      </c>
      <c r="BF84" s="28"/>
      <c r="BG84" s="29">
        <f>BG74-BG80</f>
        <v>0</v>
      </c>
      <c r="BH84" s="29"/>
      <c r="BI84" s="29"/>
      <c r="BJ84" s="28">
        <f>BJ74-BJ80</f>
        <v>8925600</v>
      </c>
      <c r="BK84" s="28"/>
      <c r="BL84" s="28">
        <f>BL74-BL80</f>
        <v>24348000</v>
      </c>
      <c r="BM84" s="97"/>
      <c r="BN84" s="97"/>
      <c r="BO84" s="1"/>
      <c r="BP84" s="1"/>
      <c r="BV84" s="1478"/>
      <c r="BW84" s="1479"/>
      <c r="BX84" s="28">
        <f>BX74-BX80</f>
        <v>5174</v>
      </c>
      <c r="BY84" s="29"/>
      <c r="BZ84" s="29"/>
      <c r="CA84" s="28" t="e">
        <f>CA74-CA80</f>
        <v>#REF!</v>
      </c>
      <c r="CB84" s="28"/>
      <c r="CC84" s="28"/>
      <c r="CD84" s="28"/>
      <c r="CE84" s="28" t="e">
        <f>CE74-CE80</f>
        <v>#REF!</v>
      </c>
      <c r="CF84" s="97"/>
      <c r="CG84" s="255"/>
      <c r="CH84" s="1"/>
      <c r="CP84" s="402"/>
      <c r="CX84" s="512"/>
      <c r="CY84" s="512"/>
      <c r="CZ84" s="512"/>
      <c r="DA84" s="512"/>
      <c r="DB84" s="512"/>
      <c r="DC84" s="512"/>
      <c r="DD84" s="513"/>
      <c r="DE84" s="512"/>
      <c r="DF84" s="512"/>
    </row>
    <row r="85" spans="1:113" s="11" customFormat="1" ht="32.25" hidden="1" customHeight="1">
      <c r="A85" s="1478"/>
      <c r="B85" s="1479"/>
      <c r="C85" s="30" t="e">
        <f>C74/C80</f>
        <v>#DIV/0!</v>
      </c>
      <c r="D85" s="30" t="e">
        <f t="shared" ref="D85:P85" si="298">D74/D80</f>
        <v>#DIV/0!</v>
      </c>
      <c r="E85" s="30"/>
      <c r="F85" s="30"/>
      <c r="G85" s="30" t="e">
        <f t="shared" si="298"/>
        <v>#DIV/0!</v>
      </c>
      <c r="H85" s="30"/>
      <c r="I85" s="30" t="e">
        <f t="shared" si="298"/>
        <v>#DIV/0!</v>
      </c>
      <c r="J85" s="30"/>
      <c r="K85" s="30" t="e">
        <f t="shared" si="298"/>
        <v>#DIV/0!</v>
      </c>
      <c r="L85" s="30"/>
      <c r="M85" s="30"/>
      <c r="N85" s="30" t="e">
        <f t="shared" si="298"/>
        <v>#DIV/0!</v>
      </c>
      <c r="O85" s="30"/>
      <c r="P85" s="30" t="e">
        <f t="shared" si="298"/>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256"/>
      <c r="CH85" s="1"/>
      <c r="CP85" s="402"/>
      <c r="CX85" s="512"/>
      <c r="CY85" s="512"/>
      <c r="CZ85" s="512"/>
      <c r="DA85" s="512"/>
      <c r="DB85" s="512"/>
      <c r="DC85" s="512"/>
      <c r="DD85" s="513"/>
      <c r="DE85" s="512"/>
      <c r="DF85" s="512"/>
    </row>
    <row r="86" spans="1:113"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238"/>
      <c r="CH86" s="1"/>
      <c r="CP86" s="402"/>
      <c r="CX86" s="512"/>
      <c r="CY86" s="512"/>
      <c r="CZ86" s="512"/>
      <c r="DA86" s="512"/>
      <c r="DB86" s="512"/>
      <c r="DC86" s="512"/>
      <c r="DD86" s="513"/>
      <c r="DE86" s="512"/>
      <c r="DF86" s="512"/>
    </row>
    <row r="87" spans="1:113"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254"/>
      <c r="CH87" s="1"/>
      <c r="CP87" s="402"/>
      <c r="CX87" s="512"/>
      <c r="CY87" s="512"/>
      <c r="CZ87" s="512"/>
      <c r="DA87" s="512"/>
      <c r="DB87" s="512"/>
      <c r="DC87" s="512"/>
      <c r="DD87" s="513"/>
      <c r="DE87" s="512"/>
      <c r="DF87" s="512"/>
    </row>
    <row r="88" spans="1:113"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257"/>
      <c r="CH88" s="1"/>
      <c r="CP88" s="402"/>
      <c r="CX88" s="512"/>
      <c r="CY88" s="512"/>
      <c r="CZ88" s="512"/>
      <c r="DA88" s="512"/>
      <c r="DB88" s="512"/>
      <c r="DC88" s="512"/>
      <c r="DD88" s="513"/>
      <c r="DE88" s="512"/>
      <c r="DF88" s="512"/>
    </row>
    <row r="89" spans="1:113"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238"/>
      <c r="CH89" s="1"/>
      <c r="CP89" s="402"/>
      <c r="CX89" s="512"/>
      <c r="CY89" s="512"/>
      <c r="CZ89" s="512"/>
      <c r="DA89" s="512"/>
      <c r="DB89" s="512"/>
      <c r="DC89" s="512"/>
      <c r="DD89" s="513"/>
      <c r="DE89" s="512"/>
      <c r="DF89" s="512"/>
    </row>
    <row r="90" spans="1:113"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254"/>
      <c r="CH90" s="1"/>
      <c r="CP90" s="402"/>
      <c r="CX90" s="512"/>
      <c r="CY90" s="512"/>
      <c r="CZ90" s="512"/>
      <c r="DA90" s="512"/>
      <c r="DB90" s="512"/>
      <c r="DC90" s="512"/>
      <c r="DD90" s="513"/>
      <c r="DE90" s="512"/>
      <c r="DF90" s="512"/>
    </row>
    <row r="91" spans="1:113" s="11" customFormat="1" ht="30" hidden="1" customHeight="1">
      <c r="A91" s="1478"/>
      <c r="B91" s="1479"/>
      <c r="C91" s="22">
        <f>C74-C88</f>
        <v>5558</v>
      </c>
      <c r="D91" s="22">
        <f t="shared" ref="D91:P91" si="299">D74-D88</f>
        <v>2880</v>
      </c>
      <c r="E91" s="22"/>
      <c r="F91" s="22"/>
      <c r="G91" s="22">
        <f t="shared" si="299"/>
        <v>1033600</v>
      </c>
      <c r="H91" s="22"/>
      <c r="I91" s="22">
        <f t="shared" si="299"/>
        <v>124800</v>
      </c>
      <c r="J91" s="22"/>
      <c r="K91" s="22">
        <f t="shared" si="299"/>
        <v>4760000</v>
      </c>
      <c r="L91" s="22"/>
      <c r="M91" s="22"/>
      <c r="N91" s="22">
        <f t="shared" si="299"/>
        <v>0</v>
      </c>
      <c r="O91" s="22"/>
      <c r="P91" s="22">
        <f t="shared" si="299"/>
        <v>0</v>
      </c>
      <c r="Q91" s="1"/>
      <c r="R91" s="1"/>
      <c r="T91" s="113"/>
      <c r="U91" s="113"/>
      <c r="V91" s="113"/>
      <c r="W91" s="113"/>
      <c r="X91" s="113"/>
      <c r="Y91" s="1478"/>
      <c r="Z91" s="1479"/>
      <c r="AA91" s="22">
        <f>AA74-AA88</f>
        <v>5588</v>
      </c>
      <c r="AB91" s="22">
        <f>AB74-AB88</f>
        <v>2880</v>
      </c>
      <c r="AC91" s="22"/>
      <c r="AD91" s="22"/>
      <c r="AE91" s="22">
        <f>AE74-AE88</f>
        <v>598400</v>
      </c>
      <c r="AF91" s="22"/>
      <c r="AG91" s="22">
        <f>AG74-AG88</f>
        <v>57200</v>
      </c>
      <c r="AH91" s="22"/>
      <c r="AI91" s="22">
        <f>AI74-AI88</f>
        <v>3374000</v>
      </c>
      <c r="AJ91" s="22"/>
      <c r="AK91" s="22"/>
      <c r="AL91" s="22">
        <f>AL74-AL88</f>
        <v>0</v>
      </c>
      <c r="AM91" s="22"/>
      <c r="AN91" s="22">
        <f>AN74-AN88</f>
        <v>0</v>
      </c>
      <c r="AO91" s="1"/>
      <c r="AP91" s="1"/>
      <c r="AR91" s="113"/>
      <c r="AS91" s="113"/>
      <c r="AT91" s="113"/>
      <c r="AU91" s="113"/>
      <c r="AV91" s="113"/>
      <c r="AW91" s="1478"/>
      <c r="AX91" s="1479"/>
      <c r="AY91" s="22">
        <f>AY74-AY88</f>
        <v>5558</v>
      </c>
      <c r="AZ91" s="22">
        <f>AZ74-AZ88</f>
        <v>84</v>
      </c>
      <c r="BA91" s="22"/>
      <c r="BB91" s="22"/>
      <c r="BC91" s="22">
        <f>BC74-BC88</f>
        <v>0</v>
      </c>
      <c r="BD91" s="22"/>
      <c r="BE91" s="22">
        <f>BE74-BE88</f>
        <v>0</v>
      </c>
      <c r="BF91" s="22"/>
      <c r="BG91" s="22">
        <f>BG74-BG88</f>
        <v>0</v>
      </c>
      <c r="BH91" s="22"/>
      <c r="BI91" s="22"/>
      <c r="BJ91" s="22">
        <f>BJ74-BJ88</f>
        <v>8925600</v>
      </c>
      <c r="BK91" s="22"/>
      <c r="BL91" s="22">
        <f>BL74-BL88</f>
        <v>24348000</v>
      </c>
      <c r="BM91" s="100"/>
      <c r="BN91" s="100"/>
      <c r="BO91" s="1"/>
      <c r="BP91" s="1"/>
      <c r="BV91" s="1478"/>
      <c r="BW91" s="1479"/>
      <c r="BX91" s="22">
        <f>BX74-BX88</f>
        <v>5174</v>
      </c>
      <c r="BY91" s="22"/>
      <c r="BZ91" s="22"/>
      <c r="CA91" s="22">
        <f>CA74-CA88</f>
        <v>7688530</v>
      </c>
      <c r="CB91" s="22"/>
      <c r="CC91" s="22"/>
      <c r="CD91" s="22"/>
      <c r="CE91" s="22">
        <f>CE74-CE88</f>
        <v>21722180</v>
      </c>
      <c r="CF91" s="100"/>
      <c r="CG91" s="258"/>
      <c r="CH91" s="1"/>
      <c r="CP91" s="402"/>
      <c r="CX91" s="512"/>
      <c r="CY91" s="512"/>
      <c r="CZ91" s="512"/>
      <c r="DA91" s="512"/>
      <c r="DB91" s="512"/>
      <c r="DC91" s="512"/>
      <c r="DD91" s="513"/>
      <c r="DE91" s="512"/>
      <c r="DF91" s="512"/>
    </row>
    <row r="92" spans="1:113" s="11" customFormat="1" ht="32" hidden="1" customHeight="1" thickTop="1">
      <c r="A92" s="1478"/>
      <c r="B92" s="1479"/>
      <c r="C92" s="64" t="e">
        <f>C74/C88</f>
        <v>#DIV/0!</v>
      </c>
      <c r="D92" s="64" t="e">
        <f t="shared" ref="D92:P92" si="300">D74/D88</f>
        <v>#DIV/0!</v>
      </c>
      <c r="E92" s="64"/>
      <c r="F92" s="64"/>
      <c r="G92" s="64" t="e">
        <f t="shared" si="300"/>
        <v>#DIV/0!</v>
      </c>
      <c r="H92" s="64"/>
      <c r="I92" s="64" t="e">
        <f t="shared" si="300"/>
        <v>#DIV/0!</v>
      </c>
      <c r="J92" s="64"/>
      <c r="K92" s="64" t="e">
        <f t="shared" si="300"/>
        <v>#DIV/0!</v>
      </c>
      <c r="L92" s="25"/>
      <c r="M92" s="25"/>
      <c r="N92" s="25" t="e">
        <f t="shared" si="300"/>
        <v>#DIV/0!</v>
      </c>
      <c r="O92" s="25"/>
      <c r="P92" s="25" t="e">
        <f t="shared" si="300"/>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259"/>
      <c r="CH92" s="17"/>
      <c r="CP92" s="402"/>
      <c r="CX92" s="512"/>
      <c r="CY92" s="512"/>
      <c r="CZ92" s="512"/>
      <c r="DA92" s="512"/>
      <c r="DB92" s="512"/>
      <c r="DC92" s="512"/>
      <c r="DD92" s="513"/>
      <c r="DE92" s="512"/>
      <c r="DF92" s="512"/>
    </row>
    <row r="93" spans="1:113"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BL74/1.1</f>
        <v>22134545.454545453</v>
      </c>
      <c r="BM93" s="1"/>
      <c r="BN93" s="1"/>
      <c r="BO93" s="1"/>
      <c r="BP93" s="1"/>
      <c r="BV93" s="83"/>
      <c r="BW93" s="83"/>
      <c r="BX93" s="83"/>
      <c r="BY93" s="1490"/>
      <c r="BZ93" s="1490"/>
      <c r="CA93" s="145">
        <f>CA74/1.1</f>
        <v>6989572.7272727266</v>
      </c>
      <c r="CB93" s="195">
        <f>CB74/1.1</f>
        <v>1350.9031169835189</v>
      </c>
      <c r="CC93" s="203" t="s">
        <v>140</v>
      </c>
      <c r="CD93" s="203"/>
      <c r="CE93" s="195">
        <f>CE74/1.1</f>
        <v>19747436.363636363</v>
      </c>
      <c r="CF93" s="202" t="s">
        <v>139</v>
      </c>
      <c r="CG93" s="286">
        <f>CE93/BL93</f>
        <v>0.89215459175291612</v>
      </c>
      <c r="CH93" s="1491">
        <f>CE93-BL93</f>
        <v>-2387109.0909090899</v>
      </c>
      <c r="CI93" s="1488"/>
      <c r="CJ93" s="1488"/>
      <c r="CK93" s="1488"/>
      <c r="CL93" s="1488"/>
      <c r="CO93" s="555">
        <f>CO74/DC74</f>
        <v>0.82508250825082519</v>
      </c>
      <c r="CP93" s="402"/>
      <c r="CR93" s="518">
        <f>CE93/DF93</f>
        <v>1.0366256734765948</v>
      </c>
      <c r="CT93" s="1492">
        <f>CU74/CT74</f>
        <v>2.7666666666666666</v>
      </c>
      <c r="CU93" s="1492"/>
      <c r="CX93" s="512"/>
      <c r="CY93" s="512"/>
      <c r="CZ93" s="512"/>
      <c r="DA93" s="512"/>
      <c r="DB93" s="512"/>
      <c r="DC93" s="512"/>
      <c r="DD93" s="513"/>
      <c r="DE93" s="512"/>
      <c r="DF93" s="517">
        <v>19049727.27272727</v>
      </c>
      <c r="DH93" s="1492">
        <f>DI74/DH74</f>
        <v>3.3666666666666667</v>
      </c>
      <c r="DI93" s="1492"/>
    </row>
    <row r="94" spans="1:113" s="11" customFormat="1" ht="34"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t="s">
        <v>58</v>
      </c>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t="s">
        <v>58</v>
      </c>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t="s">
        <v>448</v>
      </c>
      <c r="BO94" s="1" t="s">
        <v>449</v>
      </c>
      <c r="BP94" s="1"/>
      <c r="BV94" s="1"/>
      <c r="BW94" s="1"/>
      <c r="BX94" s="1"/>
      <c r="BY94" s="46"/>
      <c r="BZ94" s="46"/>
      <c r="CA94" s="1"/>
      <c r="CB94" s="1"/>
      <c r="CC94" s="1">
        <f>(CC74+CD74)/1.1</f>
        <v>676500</v>
      </c>
      <c r="CD94" s="1"/>
      <c r="CE94" s="1"/>
      <c r="CF94" s="1" t="s">
        <v>451</v>
      </c>
      <c r="CG94" s="238" t="s">
        <v>447</v>
      </c>
      <c r="CH94" s="1"/>
      <c r="CP94" s="402"/>
      <c r="CX94" s="512"/>
      <c r="CY94" s="512"/>
      <c r="CZ94" s="512"/>
      <c r="DA94" s="512"/>
      <c r="DB94" s="512"/>
      <c r="DC94" s="512"/>
      <c r="DD94" s="513"/>
      <c r="DE94" s="512"/>
      <c r="DF94" s="512"/>
    </row>
    <row r="95" spans="1:113" ht="66" customHeight="1" thickTop="1" thickBot="1">
      <c r="A95" s="1489"/>
      <c r="B95" s="1489"/>
      <c r="C95" s="1489"/>
      <c r="D95" s="150">
        <f>D74/(D74+F74+H74+J74)</f>
        <v>0.51817200431810007</v>
      </c>
      <c r="E95" s="66">
        <f>E74/(E74+G74+I74+K74)</f>
        <v>0.61624649859943981</v>
      </c>
      <c r="F95" s="150">
        <f>F74/(D74+F74+H74+J74)</f>
        <v>4.8938467074487228E-2</v>
      </c>
      <c r="G95" s="66">
        <f>G74/(E74+G74+I74+K74)</f>
        <v>6.7019400352733682E-2</v>
      </c>
      <c r="H95" s="150">
        <f>H74/(D74+F74+H74+J74)</f>
        <v>4.6779417056495142E-3</v>
      </c>
      <c r="I95" s="66">
        <f>I74/(E74+G74+I74+K74)</f>
        <v>8.0921257391845629E-3</v>
      </c>
      <c r="J95" s="153">
        <f>J74/(D74+F74+H74+J74)</f>
        <v>0.4282115869017632</v>
      </c>
      <c r="K95" s="66">
        <f>K74/(E74+G74+I74+K74)</f>
        <v>0.30864197530864196</v>
      </c>
      <c r="L95" s="66">
        <f>D95+F95+H95+J95</f>
        <v>1</v>
      </c>
      <c r="M95" s="66">
        <f>E95+G95+I95+K95</f>
        <v>1</v>
      </c>
      <c r="N95" s="536">
        <v>7000</v>
      </c>
      <c r="O95" s="536">
        <v>2300</v>
      </c>
      <c r="P95" s="145">
        <f>L74/1.1</f>
        <v>14020363.636363635</v>
      </c>
      <c r="Q95" s="146">
        <f>N95*O95</f>
        <v>16100000</v>
      </c>
      <c r="Y95" s="1489"/>
      <c r="Z95" s="1489"/>
      <c r="AA95" s="1489"/>
      <c r="AB95" s="66">
        <f>AB74/(AB74+AD74+AF74+AH74)</f>
        <v>0.51539012168933429</v>
      </c>
      <c r="AC95" s="66">
        <f>AC74/(AC74+AE74+AG74+AI74)</f>
        <v>0.54853455229900516</v>
      </c>
      <c r="AD95" s="66">
        <f>AD74/(AB74+AD74+AF74+AH74)</f>
        <v>4.8675733715103794E-2</v>
      </c>
      <c r="AE95" s="66">
        <f>AE74/(AC74+AE74+AG74+AI74)</f>
        <v>6.7043111947656178E-2</v>
      </c>
      <c r="AF95" s="66">
        <f>AF74/(AB74+AD74+AF74+AH74)</f>
        <v>4.6528274874731565E-3</v>
      </c>
      <c r="AG95" s="66">
        <f>AG74/(AC74+AE74+AG74+AI74)</f>
        <v>6.4085327597024292E-3</v>
      </c>
      <c r="AH95" s="66">
        <f>AH74/(AB74+AD74+AF74+AH74)</f>
        <v>0.43128131710808876</v>
      </c>
      <c r="AI95" s="66">
        <f>AI74/(AC74+AE74+AG74+AI74)</f>
        <v>0.37801380299363629</v>
      </c>
      <c r="AJ95" s="66">
        <f>AB95+AD95+AF95+AH95</f>
        <v>1</v>
      </c>
      <c r="AK95" s="66">
        <f>AC95+AE95+AG95+AI95</f>
        <v>1</v>
      </c>
      <c r="AL95" s="1">
        <f>N95</f>
        <v>7000</v>
      </c>
      <c r="AM95" s="519">
        <v>1300</v>
      </c>
      <c r="AN95" s="145">
        <f>AJ74/1.1</f>
        <v>8114181.8181818174</v>
      </c>
      <c r="AO95" s="146">
        <f>AL95*AM95</f>
        <v>9100000</v>
      </c>
      <c r="AX95" s="1"/>
      <c r="AZ95" s="72"/>
      <c r="BA95" s="72"/>
      <c r="BB95" s="72"/>
      <c r="BC95" s="72"/>
      <c r="BD95" s="72"/>
      <c r="BE95" s="72"/>
      <c r="BF95" s="72"/>
      <c r="BG95" s="72"/>
      <c r="BH95" s="72"/>
      <c r="BI95" s="72"/>
      <c r="BJ95" s="1494" t="s">
        <v>450</v>
      </c>
      <c r="BK95" s="1495"/>
      <c r="BL95" s="1495"/>
      <c r="BM95" s="539">
        <f>BL93/BO95</f>
        <v>0.86160161364521037</v>
      </c>
      <c r="BN95" s="537">
        <v>490000</v>
      </c>
      <c r="BO95" s="84">
        <f>Q95+AO95+BN95</f>
        <v>25690000</v>
      </c>
      <c r="BY95" s="72"/>
      <c r="BZ95" s="72"/>
      <c r="CA95" s="1494" t="s">
        <v>446</v>
      </c>
      <c r="CB95" s="1495"/>
      <c r="CC95" s="1495"/>
      <c r="CD95" s="1495"/>
      <c r="CE95" s="1495"/>
      <c r="CF95" s="540">
        <f>CE93/BO95</f>
        <v>0.76868183587529637</v>
      </c>
      <c r="CG95" s="541">
        <f>CC94/BN95</f>
        <v>1.3806122448979592</v>
      </c>
      <c r="CH95" s="84">
        <f>CE93-BO95</f>
        <v>-5942563.6363636367</v>
      </c>
    </row>
    <row r="96" spans="1:113" ht="19" thickTop="1"/>
    <row r="97" spans="1:110" ht="32" customHeight="1">
      <c r="CD97" s="1" t="s">
        <v>483</v>
      </c>
      <c r="CE97" s="603">
        <f>CE93-'2023.07実績'!CE93</f>
        <v>-25109472.727272723</v>
      </c>
      <c r="CK97" s="1">
        <v>1384450</v>
      </c>
    </row>
    <row r="98" spans="1:110" s="31" customFormat="1" ht="34.25" customHeight="1">
      <c r="A98" s="41" t="s">
        <v>88</v>
      </c>
      <c r="B98" s="42"/>
      <c r="T98" s="105"/>
      <c r="U98" s="105"/>
      <c r="V98" s="105"/>
      <c r="W98" s="105"/>
      <c r="X98" s="105"/>
      <c r="Y98" s="41"/>
      <c r="Z98" s="42"/>
      <c r="AR98" s="105"/>
      <c r="AS98" s="105"/>
      <c r="AT98" s="105"/>
      <c r="AU98" s="105"/>
      <c r="AV98" s="105"/>
      <c r="AW98" s="41"/>
      <c r="AX98" s="42"/>
      <c r="CG98" s="238"/>
      <c r="CK98" s="31">
        <v>2339850</v>
      </c>
      <c r="CP98" s="32"/>
      <c r="CX98" s="486"/>
      <c r="CY98" s="486"/>
      <c r="CZ98" s="486"/>
      <c r="DA98" s="486"/>
      <c r="DB98" s="486"/>
      <c r="DC98" s="486"/>
      <c r="DD98" s="487"/>
      <c r="DE98" s="486"/>
      <c r="DF98" s="486"/>
    </row>
    <row r="99" spans="1:110"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E99" s="609">
        <f>CE74-17800</f>
        <v>21704380</v>
      </c>
      <c r="CG99" s="261"/>
      <c r="CK99" s="142">
        <v>1383300</v>
      </c>
      <c r="CP99" s="203"/>
      <c r="CX99" s="506"/>
      <c r="CY99" s="506"/>
      <c r="CZ99" s="506"/>
      <c r="DA99" s="506"/>
      <c r="DB99" s="506"/>
      <c r="DC99" s="506"/>
      <c r="DD99" s="505"/>
      <c r="DE99" s="506"/>
      <c r="DF99" s="506"/>
    </row>
    <row r="100" spans="1:110"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c r="P100" s="1501">
        <f>K100*O100</f>
        <v>0</v>
      </c>
      <c r="Q100" s="1501"/>
      <c r="R100" s="131"/>
      <c r="S100" s="131"/>
      <c r="T100" s="1501">
        <f>M100*O100</f>
        <v>0</v>
      </c>
      <c r="U100" s="1501"/>
      <c r="V100" s="1501"/>
      <c r="W100" s="1501"/>
      <c r="Y100" s="11">
        <v>5500</v>
      </c>
      <c r="AA100" s="1">
        <v>5</v>
      </c>
      <c r="AB100" s="1">
        <v>483600</v>
      </c>
      <c r="AC100" s="145">
        <v>1221000</v>
      </c>
      <c r="CE100" s="1">
        <f>CE99/1.1</f>
        <v>19731254.545454543</v>
      </c>
      <c r="CK100" s="1">
        <f>SUM(CK97:CK99)</f>
        <v>5107600</v>
      </c>
    </row>
    <row r="101" spans="1:110" ht="73" customHeight="1">
      <c r="A101" s="1497" t="s">
        <v>93</v>
      </c>
      <c r="B101" s="1497"/>
      <c r="C101" s="1497"/>
      <c r="D101" s="1497"/>
      <c r="E101" s="1502" t="s">
        <v>101</v>
      </c>
      <c r="F101" s="1502"/>
      <c r="G101" s="1502"/>
      <c r="H101" s="1502"/>
      <c r="I101" s="1499">
        <v>280</v>
      </c>
      <c r="J101" s="1499"/>
      <c r="K101" s="1500">
        <f t="shared" ref="K101:K106" si="301">I101*Y101</f>
        <v>1540000</v>
      </c>
      <c r="L101" s="1500"/>
      <c r="M101" s="1499">
        <v>170</v>
      </c>
      <c r="N101" s="1499"/>
      <c r="O101" s="143">
        <v>1</v>
      </c>
      <c r="P101" s="1501">
        <f t="shared" ref="P101:P106" si="302">K101*O101</f>
        <v>1540000</v>
      </c>
      <c r="Q101" s="1501"/>
      <c r="R101" s="131"/>
      <c r="S101" s="131"/>
      <c r="T101" s="1501">
        <f t="shared" ref="T101:T106" si="303">M101*O101</f>
        <v>170</v>
      </c>
      <c r="U101" s="1501"/>
      <c r="V101" s="1501"/>
      <c r="W101" s="1501"/>
      <c r="Y101" s="11">
        <v>5500</v>
      </c>
      <c r="AA101" s="1">
        <v>6</v>
      </c>
      <c r="AB101" s="16">
        <f>Q95</f>
        <v>16100000</v>
      </c>
      <c r="AC101" s="145">
        <v>17338000</v>
      </c>
    </row>
    <row r="102" spans="1:110" ht="73" customHeight="1">
      <c r="A102" s="1497" t="s">
        <v>94</v>
      </c>
      <c r="B102" s="1497"/>
      <c r="C102" s="1497"/>
      <c r="D102" s="1497"/>
      <c r="E102" s="1502" t="s">
        <v>103</v>
      </c>
      <c r="F102" s="1502"/>
      <c r="G102" s="1502"/>
      <c r="H102" s="1502"/>
      <c r="I102" s="1499">
        <v>220</v>
      </c>
      <c r="J102" s="1499"/>
      <c r="K102" s="1500">
        <f t="shared" si="301"/>
        <v>1210000</v>
      </c>
      <c r="L102" s="1500"/>
      <c r="M102" s="1499">
        <v>160</v>
      </c>
      <c r="N102" s="1499"/>
      <c r="O102" s="143">
        <v>6</v>
      </c>
      <c r="P102" s="1501">
        <f t="shared" si="302"/>
        <v>7260000</v>
      </c>
      <c r="Q102" s="1501"/>
      <c r="R102" s="131"/>
      <c r="S102" s="131"/>
      <c r="T102" s="1501">
        <f t="shared" si="303"/>
        <v>960</v>
      </c>
      <c r="U102" s="1501"/>
      <c r="V102" s="1501"/>
      <c r="W102" s="1501"/>
      <c r="Y102" s="11">
        <v>5500</v>
      </c>
      <c r="AA102" s="1">
        <v>7</v>
      </c>
      <c r="AC102" s="145"/>
    </row>
    <row r="103" spans="1:110" ht="73" customHeight="1">
      <c r="A103" s="1497" t="s">
        <v>96</v>
      </c>
      <c r="B103" s="1497"/>
      <c r="C103" s="1497"/>
      <c r="D103" s="1497"/>
      <c r="E103" s="1502" t="s">
        <v>104</v>
      </c>
      <c r="F103" s="1502"/>
      <c r="G103" s="1502"/>
      <c r="H103" s="1502"/>
      <c r="I103" s="1499">
        <v>180</v>
      </c>
      <c r="J103" s="1499"/>
      <c r="K103" s="1500">
        <f t="shared" si="301"/>
        <v>990000</v>
      </c>
      <c r="L103" s="1500"/>
      <c r="M103" s="1499">
        <v>150</v>
      </c>
      <c r="N103" s="1499"/>
      <c r="O103" s="143">
        <v>4</v>
      </c>
      <c r="P103" s="1501">
        <f t="shared" si="302"/>
        <v>3960000</v>
      </c>
      <c r="Q103" s="1501"/>
      <c r="R103" s="131"/>
      <c r="S103" s="131"/>
      <c r="T103" s="1501">
        <f t="shared" si="303"/>
        <v>600</v>
      </c>
      <c r="U103" s="1501"/>
      <c r="V103" s="1501"/>
      <c r="W103" s="1501"/>
      <c r="Y103" s="11">
        <v>5500</v>
      </c>
      <c r="AA103" s="1">
        <v>8</v>
      </c>
      <c r="AC103" s="145"/>
    </row>
    <row r="104" spans="1:110" ht="73" customHeight="1">
      <c r="A104" s="1497" t="s">
        <v>97</v>
      </c>
      <c r="B104" s="1497"/>
      <c r="C104" s="1497"/>
      <c r="D104" s="1497"/>
      <c r="E104" s="1502" t="s">
        <v>105</v>
      </c>
      <c r="F104" s="1502"/>
      <c r="G104" s="1502"/>
      <c r="H104" s="1502"/>
      <c r="I104" s="1499">
        <v>130</v>
      </c>
      <c r="J104" s="1499"/>
      <c r="K104" s="1500">
        <f t="shared" si="301"/>
        <v>715000</v>
      </c>
      <c r="L104" s="1500"/>
      <c r="M104" s="1499">
        <v>140</v>
      </c>
      <c r="N104" s="1499"/>
      <c r="O104" s="143">
        <v>2</v>
      </c>
      <c r="P104" s="1501">
        <f t="shared" si="302"/>
        <v>1430000</v>
      </c>
      <c r="Q104" s="1501"/>
      <c r="R104" s="131"/>
      <c r="S104" s="131"/>
      <c r="T104" s="1501">
        <f t="shared" si="303"/>
        <v>280</v>
      </c>
      <c r="U104" s="1501"/>
      <c r="V104" s="1501"/>
      <c r="W104" s="1501"/>
      <c r="Y104" s="11">
        <v>5500</v>
      </c>
      <c r="AA104" s="1">
        <v>9</v>
      </c>
      <c r="AC104" s="145"/>
    </row>
    <row r="105" spans="1:110" ht="73" customHeight="1">
      <c r="A105" s="1497" t="s">
        <v>83</v>
      </c>
      <c r="B105" s="1497"/>
      <c r="C105" s="1497"/>
      <c r="D105" s="1497"/>
      <c r="E105" s="1502" t="s">
        <v>106</v>
      </c>
      <c r="F105" s="1502"/>
      <c r="G105" s="1502"/>
      <c r="H105" s="1502"/>
      <c r="I105" s="1499">
        <v>100</v>
      </c>
      <c r="J105" s="1499"/>
      <c r="K105" s="1500">
        <f t="shared" si="301"/>
        <v>550000</v>
      </c>
      <c r="L105" s="1500"/>
      <c r="M105" s="1499">
        <v>120</v>
      </c>
      <c r="N105" s="1499"/>
      <c r="O105" s="143">
        <v>6</v>
      </c>
      <c r="P105" s="1501">
        <f t="shared" si="302"/>
        <v>3300000</v>
      </c>
      <c r="Q105" s="1501"/>
      <c r="R105" s="131"/>
      <c r="S105" s="131"/>
      <c r="T105" s="1501">
        <f t="shared" si="303"/>
        <v>720</v>
      </c>
      <c r="U105" s="1501"/>
      <c r="V105" s="1501"/>
      <c r="W105" s="1501"/>
      <c r="Y105" s="11">
        <v>5500</v>
      </c>
    </row>
    <row r="106" spans="1:110" ht="73" customHeight="1" thickBot="1">
      <c r="A106" s="1497" t="s">
        <v>85</v>
      </c>
      <c r="B106" s="1497"/>
      <c r="C106" s="1497"/>
      <c r="D106" s="1497"/>
      <c r="E106" s="1502" t="s">
        <v>107</v>
      </c>
      <c r="F106" s="1502"/>
      <c r="G106" s="1502"/>
      <c r="H106" s="1502"/>
      <c r="I106" s="1499">
        <v>60</v>
      </c>
      <c r="J106" s="1499"/>
      <c r="K106" s="1500">
        <f t="shared" si="301"/>
        <v>330000</v>
      </c>
      <c r="L106" s="1500"/>
      <c r="M106" s="1499">
        <v>95</v>
      </c>
      <c r="N106" s="1499"/>
      <c r="O106" s="143">
        <v>11</v>
      </c>
      <c r="P106" s="1501">
        <f t="shared" si="302"/>
        <v>3630000</v>
      </c>
      <c r="Q106" s="1501"/>
      <c r="R106" s="131"/>
      <c r="S106" s="131"/>
      <c r="T106" s="1501">
        <f t="shared" si="303"/>
        <v>1045</v>
      </c>
      <c r="U106" s="1501"/>
      <c r="V106" s="1501"/>
      <c r="W106" s="1501"/>
      <c r="Y106" s="11">
        <v>5500</v>
      </c>
    </row>
    <row r="107" spans="1:110" ht="73" customHeight="1" thickTop="1" thickBot="1">
      <c r="A107" s="1497"/>
      <c r="B107" s="1497"/>
      <c r="C107" s="1497"/>
      <c r="D107" s="1497"/>
      <c r="E107" s="1511"/>
      <c r="F107" s="1511"/>
      <c r="G107" s="1511"/>
      <c r="H107" s="1511"/>
      <c r="I107" s="1497"/>
      <c r="J107" s="1497"/>
      <c r="K107" s="1497"/>
      <c r="L107" s="1497"/>
      <c r="M107" s="1497"/>
      <c r="N107" s="1497"/>
      <c r="O107" s="130">
        <f>SUM(O100:O106)</f>
        <v>30</v>
      </c>
      <c r="P107" s="1512">
        <f>SUM(P100:Q106)</f>
        <v>21120000</v>
      </c>
      <c r="Q107" s="1497"/>
      <c r="R107" s="131"/>
      <c r="S107" s="131"/>
      <c r="T107" s="1503">
        <f>SUM(T100:W106)</f>
        <v>3775</v>
      </c>
      <c r="U107" s="1503"/>
      <c r="V107" s="1503"/>
      <c r="W107" s="1503"/>
      <c r="Y107" s="1504">
        <f>P107/T107</f>
        <v>5594.701986754967</v>
      </c>
      <c r="Z107" s="1505"/>
      <c r="AA107" s="1506"/>
    </row>
    <row r="108" spans="1:110" ht="73" customHeight="1" thickBot="1">
      <c r="A108" s="1488"/>
      <c r="B108" s="1488"/>
      <c r="C108" s="1488"/>
      <c r="D108" s="1488"/>
      <c r="E108" s="1488"/>
      <c r="F108" s="1488"/>
      <c r="G108" s="1488"/>
      <c r="H108" s="1488"/>
      <c r="I108" s="1488"/>
      <c r="J108" s="1488"/>
      <c r="K108" s="1488"/>
      <c r="L108" s="1488"/>
      <c r="M108" s="1488"/>
      <c r="N108" s="1488"/>
      <c r="O108" s="46"/>
      <c r="P108" s="1507">
        <f>Q95/P107</f>
        <v>0.76231060606060608</v>
      </c>
      <c r="Q108" s="1507"/>
      <c r="T108" s="1395"/>
      <c r="U108" s="1395"/>
      <c r="V108" s="1395"/>
      <c r="W108" s="1395"/>
      <c r="Y108" s="1508" t="s">
        <v>109</v>
      </c>
      <c r="Z108" s="1509"/>
      <c r="AA108" s="1510"/>
    </row>
    <row r="109" spans="1:110" ht="32" customHeight="1" thickTop="1"/>
    <row r="110" spans="1:110" ht="32" customHeight="1"/>
    <row r="111" spans="1:110" ht="32" customHeight="1"/>
    <row r="112" spans="1:110" ht="32" customHeight="1"/>
    <row r="113" ht="32" customHeight="1"/>
  </sheetData>
  <mergeCells count="243">
    <mergeCell ref="CT93:CU93"/>
    <mergeCell ref="DH93:DI93"/>
    <mergeCell ref="AL93:AO93"/>
    <mergeCell ref="CX3:DI3"/>
    <mergeCell ref="CX45:DC45"/>
    <mergeCell ref="DE54:DI54"/>
    <mergeCell ref="CX55:DC55"/>
    <mergeCell ref="DE64:DI64"/>
    <mergeCell ref="CX65:DC65"/>
    <mergeCell ref="CX4:DC4"/>
    <mergeCell ref="CX5:DC5"/>
    <mergeCell ref="DE14:DI14"/>
    <mergeCell ref="CX15:DC15"/>
    <mergeCell ref="DE24:DI24"/>
    <mergeCell ref="CX25:DC25"/>
    <mergeCell ref="DE34:DI34"/>
    <mergeCell ref="CX35:DC35"/>
    <mergeCell ref="DE44:DI44"/>
    <mergeCell ref="CH93:CL93"/>
    <mergeCell ref="BV3:CF3"/>
    <mergeCell ref="BV4:BW4"/>
    <mergeCell ref="BV5:CH5"/>
    <mergeCell ref="BV14:BW14"/>
    <mergeCell ref="BV15:CH15"/>
    <mergeCell ref="BV77:BW92"/>
    <mergeCell ref="BY77:CE77"/>
    <mergeCell ref="BX78:CE78"/>
    <mergeCell ref="BY93:BZ93"/>
    <mergeCell ref="CJ4:CO4"/>
    <mergeCell ref="CJ5:CO5"/>
    <mergeCell ref="CJ15:CO15"/>
    <mergeCell ref="CJ25:CO25"/>
    <mergeCell ref="BV24:BW24"/>
    <mergeCell ref="BV25:CH25"/>
    <mergeCell ref="BV34:BW34"/>
    <mergeCell ref="BV35:CH35"/>
    <mergeCell ref="BV44:BW44"/>
    <mergeCell ref="BV45:CH45"/>
    <mergeCell ref="BV54:BW54"/>
    <mergeCell ref="BV55:CH55"/>
    <mergeCell ref="BV64:BW64"/>
    <mergeCell ref="CB4:CD4"/>
    <mergeCell ref="CA95:CE95"/>
    <mergeCell ref="A2:B2"/>
    <mergeCell ref="Y2:Z2"/>
    <mergeCell ref="AW2:AX2"/>
    <mergeCell ref="A3:B3"/>
    <mergeCell ref="C3:D3"/>
    <mergeCell ref="E3:Q3"/>
    <mergeCell ref="T3:W3"/>
    <mergeCell ref="Y3:Z3"/>
    <mergeCell ref="AA3:AB3"/>
    <mergeCell ref="AC3:AO3"/>
    <mergeCell ref="AW3:BM3"/>
    <mergeCell ref="A4:B4"/>
    <mergeCell ref="E4:K4"/>
    <mergeCell ref="L4:M4"/>
    <mergeCell ref="O4:Q4"/>
    <mergeCell ref="Y4:Z4"/>
    <mergeCell ref="AC4:AI4"/>
    <mergeCell ref="AJ4:AK4"/>
    <mergeCell ref="AM4:AO4"/>
    <mergeCell ref="AW4:AX4"/>
    <mergeCell ref="A15:Q15"/>
    <mergeCell ref="Y15:AO15"/>
    <mergeCell ref="BV65:CH65"/>
    <mergeCell ref="AW15:BO15"/>
    <mergeCell ref="A24:B24"/>
    <mergeCell ref="Y24:Z24"/>
    <mergeCell ref="AW24:AX24"/>
    <mergeCell ref="A5:Q5"/>
    <mergeCell ref="T5:W5"/>
    <mergeCell ref="Y5:AO5"/>
    <mergeCell ref="AW5:BO5"/>
    <mergeCell ref="A14:B14"/>
    <mergeCell ref="Y14:Z14"/>
    <mergeCell ref="AW14:AX14"/>
    <mergeCell ref="A35:Q35"/>
    <mergeCell ref="Y35:AO35"/>
    <mergeCell ref="AW35:BO35"/>
    <mergeCell ref="A44:B44"/>
    <mergeCell ref="Y44:Z44"/>
    <mergeCell ref="AW44:AX44"/>
    <mergeCell ref="A25:Q25"/>
    <mergeCell ref="Y25:AO25"/>
    <mergeCell ref="AW25:BO25"/>
    <mergeCell ref="A34:B34"/>
    <mergeCell ref="Y34:Z34"/>
    <mergeCell ref="AW34:AX34"/>
    <mergeCell ref="A45:Q45"/>
    <mergeCell ref="Y45:AO45"/>
    <mergeCell ref="AW45:BO45"/>
    <mergeCell ref="A54:B54"/>
    <mergeCell ref="Y54:Z54"/>
    <mergeCell ref="AW54:AX54"/>
    <mergeCell ref="A65:Q65"/>
    <mergeCell ref="Y65:AO65"/>
    <mergeCell ref="AW65:BO65"/>
    <mergeCell ref="AB93:AC93"/>
    <mergeCell ref="AD93:AE93"/>
    <mergeCell ref="AF93:AG93"/>
    <mergeCell ref="A93:C95"/>
    <mergeCell ref="D93:E93"/>
    <mergeCell ref="F93:G93"/>
    <mergeCell ref="A55:Q55"/>
    <mergeCell ref="Y55:AO55"/>
    <mergeCell ref="AW55:BO55"/>
    <mergeCell ref="A64:B64"/>
    <mergeCell ref="Y64:Z64"/>
    <mergeCell ref="AW64:AX64"/>
    <mergeCell ref="A77:B92"/>
    <mergeCell ref="C77:D77"/>
    <mergeCell ref="G77:P77"/>
    <mergeCell ref="Y77:Z92"/>
    <mergeCell ref="AA77:AB77"/>
    <mergeCell ref="AE77:AN77"/>
    <mergeCell ref="AW77:AX92"/>
    <mergeCell ref="AY77:AZ77"/>
    <mergeCell ref="BC77:BL77"/>
    <mergeCell ref="C78:P78"/>
    <mergeCell ref="AA78:AN78"/>
    <mergeCell ref="AY78:BL78"/>
    <mergeCell ref="A100:D100"/>
    <mergeCell ref="E100:H100"/>
    <mergeCell ref="I100:J100"/>
    <mergeCell ref="K100:L100"/>
    <mergeCell ref="M100:N100"/>
    <mergeCell ref="P100:Q100"/>
    <mergeCell ref="BH93:BI93"/>
    <mergeCell ref="BJ95:BL95"/>
    <mergeCell ref="A99:D99"/>
    <mergeCell ref="E99:H99"/>
    <mergeCell ref="I99:J99"/>
    <mergeCell ref="K99:L99"/>
    <mergeCell ref="M99:N99"/>
    <mergeCell ref="P99:Q99"/>
    <mergeCell ref="T99:W99"/>
    <mergeCell ref="AH93:AI93"/>
    <mergeCell ref="AJ93:AK93"/>
    <mergeCell ref="AZ93:BA93"/>
    <mergeCell ref="BB93:BC93"/>
    <mergeCell ref="BD93:BE93"/>
    <mergeCell ref="BF93:BG93"/>
    <mergeCell ref="L93:M93"/>
    <mergeCell ref="N93:Q93"/>
    <mergeCell ref="Y93:AA95"/>
    <mergeCell ref="T102:W102"/>
    <mergeCell ref="A103:D103"/>
    <mergeCell ref="E103:H103"/>
    <mergeCell ref="I103:J103"/>
    <mergeCell ref="K103:L103"/>
    <mergeCell ref="M103:N103"/>
    <mergeCell ref="P103:Q103"/>
    <mergeCell ref="T103:W103"/>
    <mergeCell ref="H93:I93"/>
    <mergeCell ref="J93:K93"/>
    <mergeCell ref="T100:W100"/>
    <mergeCell ref="A101:D101"/>
    <mergeCell ref="E101:H101"/>
    <mergeCell ref="I101:J101"/>
    <mergeCell ref="K101:L101"/>
    <mergeCell ref="M101:N101"/>
    <mergeCell ref="P101:Q101"/>
    <mergeCell ref="T101:W101"/>
    <mergeCell ref="A102:D102"/>
    <mergeCell ref="E102:H102"/>
    <mergeCell ref="I102:J102"/>
    <mergeCell ref="K102:L102"/>
    <mergeCell ref="M102:N102"/>
    <mergeCell ref="P102:Q102"/>
    <mergeCell ref="A105:D105"/>
    <mergeCell ref="E105:H105"/>
    <mergeCell ref="I105:J105"/>
    <mergeCell ref="K105:L105"/>
    <mergeCell ref="M105:N105"/>
    <mergeCell ref="P105:Q105"/>
    <mergeCell ref="T105:W105"/>
    <mergeCell ref="A104:D104"/>
    <mergeCell ref="E104:H104"/>
    <mergeCell ref="I104:J104"/>
    <mergeCell ref="K104:L104"/>
    <mergeCell ref="M104:N104"/>
    <mergeCell ref="P104:Q104"/>
    <mergeCell ref="T104:W104"/>
    <mergeCell ref="T106:W106"/>
    <mergeCell ref="A107:D107"/>
    <mergeCell ref="E107:H107"/>
    <mergeCell ref="I107:J107"/>
    <mergeCell ref="K107:L107"/>
    <mergeCell ref="M107:N107"/>
    <mergeCell ref="P107:Q107"/>
    <mergeCell ref="T107:W107"/>
    <mergeCell ref="A106:D106"/>
    <mergeCell ref="E106:H106"/>
    <mergeCell ref="I106:J106"/>
    <mergeCell ref="K106:L106"/>
    <mergeCell ref="M106:N106"/>
    <mergeCell ref="P106:Q106"/>
    <mergeCell ref="Y107:AA107"/>
    <mergeCell ref="A108:D108"/>
    <mergeCell ref="E108:H108"/>
    <mergeCell ref="I108:J108"/>
    <mergeCell ref="K108:L108"/>
    <mergeCell ref="M108:N108"/>
    <mergeCell ref="P108:Q108"/>
    <mergeCell ref="T108:W108"/>
    <mergeCell ref="Y108:AA108"/>
    <mergeCell ref="CQ72:CR72"/>
    <mergeCell ref="CQ73:CR73"/>
    <mergeCell ref="CQ14:CU14"/>
    <mergeCell ref="CQ24:CU24"/>
    <mergeCell ref="CQ34:CU34"/>
    <mergeCell ref="CQ44:CU44"/>
    <mergeCell ref="CQ54:CU54"/>
    <mergeCell ref="CQ64:CU64"/>
    <mergeCell ref="CJ35:CO35"/>
    <mergeCell ref="CJ45:CO45"/>
    <mergeCell ref="CJ55:CO55"/>
    <mergeCell ref="CJ65:CO65"/>
    <mergeCell ref="CQ74:CS74"/>
    <mergeCell ref="CQ75:CS75"/>
    <mergeCell ref="CT75:CV75"/>
    <mergeCell ref="DE66:DJ66"/>
    <mergeCell ref="DE67:DF67"/>
    <mergeCell ref="DE68:DF68"/>
    <mergeCell ref="DJ68:DJ70"/>
    <mergeCell ref="DE69:DF69"/>
    <mergeCell ref="DE70:DF70"/>
    <mergeCell ref="DE71:DF71"/>
    <mergeCell ref="DJ71:DJ73"/>
    <mergeCell ref="DE72:DF72"/>
    <mergeCell ref="DE73:DF73"/>
    <mergeCell ref="DE74:DG74"/>
    <mergeCell ref="DE75:DG75"/>
    <mergeCell ref="DH75:DJ75"/>
    <mergeCell ref="CQ66:CV66"/>
    <mergeCell ref="CQ67:CR67"/>
    <mergeCell ref="CQ68:CR68"/>
    <mergeCell ref="CV68:CV70"/>
    <mergeCell ref="CQ69:CR69"/>
    <mergeCell ref="CQ70:CR70"/>
    <mergeCell ref="CQ71:CR71"/>
    <mergeCell ref="CV71:CV73"/>
  </mergeCells>
  <phoneticPr fontId="1"/>
  <pageMargins left="0.7" right="0.7" top="0.75" bottom="0.75" header="0.3" footer="0.3"/>
  <pageSetup paperSize="8" scale="14"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7067-D8C8-634D-832D-EA1521047C6C}">
  <sheetPr>
    <tabColor rgb="FFFFC000"/>
  </sheetPr>
  <dimension ref="A1:CY113"/>
  <sheetViews>
    <sheetView workbookViewId="0"/>
  </sheetViews>
  <sheetFormatPr baseColWidth="10" defaultColWidth="9" defaultRowHeight="18"/>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8" width="12.5" style="1" customWidth="1"/>
    <col min="39" max="39" width="9.83203125" style="1" hidden="1" customWidth="1"/>
    <col min="40" max="40" width="12.5" style="1" hidden="1" customWidth="1"/>
    <col min="41" max="41" width="26.5"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69" width="5.33203125" style="1" customWidth="1"/>
    <col min="70" max="70" width="7.5" style="1" hidden="1" customWidth="1"/>
    <col min="71" max="73" width="0.1640625" style="1" hidden="1" customWidth="1"/>
    <col min="74" max="74" width="15.5" style="1" customWidth="1"/>
    <col min="75" max="75" width="7.1640625" style="1" customWidth="1"/>
    <col min="76" max="76" width="16" style="1" customWidth="1"/>
    <col min="77" max="77" width="19" style="1" customWidth="1"/>
    <col min="78" max="82" width="16" style="1" customWidth="1"/>
    <col min="83" max="83" width="26.33203125" style="1" customWidth="1"/>
    <col min="84" max="84" width="16" style="1" customWidth="1"/>
    <col min="85" max="88" width="16" style="238" customWidth="1"/>
    <col min="89" max="89" width="16" style="1" customWidth="1"/>
    <col min="90" max="90" width="5.1640625" style="1" customWidth="1"/>
    <col min="91" max="91" width="12.1640625" style="1" bestFit="1" customWidth="1"/>
    <col min="92" max="92" width="12.83203125" style="1" bestFit="1" customWidth="1"/>
    <col min="93" max="96" width="10.33203125" style="1" customWidth="1"/>
    <col min="97" max="97" width="9" style="354"/>
    <col min="98" max="98" width="9" style="1"/>
    <col min="99" max="99" width="19.5" style="1" customWidth="1"/>
    <col min="100" max="16384" width="9" style="1"/>
  </cols>
  <sheetData>
    <row r="1" spans="1:103" s="31" customFormat="1" ht="64" customHeight="1">
      <c r="A1" s="144" t="s">
        <v>66</v>
      </c>
      <c r="B1" s="42"/>
      <c r="T1" s="105"/>
      <c r="U1" s="105"/>
      <c r="V1" s="105"/>
      <c r="W1" s="105"/>
      <c r="X1" s="105"/>
      <c r="Y1" s="41"/>
      <c r="Z1" s="42"/>
      <c r="AR1" s="105"/>
      <c r="AS1" s="105"/>
      <c r="AT1" s="105"/>
      <c r="AU1" s="105"/>
      <c r="AV1" s="105"/>
      <c r="AW1" s="41"/>
      <c r="AX1" s="42"/>
      <c r="CG1" s="238"/>
      <c r="CH1" s="238"/>
      <c r="CI1" s="238"/>
      <c r="CJ1" s="238"/>
      <c r="CS1" s="32"/>
    </row>
    <row r="2" spans="1:103" s="31" customFormat="1" ht="34.25" customHeight="1" thickBot="1">
      <c r="A2" s="1385" t="s">
        <v>65</v>
      </c>
      <c r="B2" s="1386"/>
      <c r="C2" s="132" t="s">
        <v>4</v>
      </c>
      <c r="D2" s="133"/>
      <c r="E2" s="133"/>
      <c r="F2" s="133">
        <v>3</v>
      </c>
      <c r="G2" s="132" t="s">
        <v>24</v>
      </c>
      <c r="H2" s="132"/>
      <c r="I2" s="133"/>
      <c r="J2" s="133">
        <v>22</v>
      </c>
      <c r="K2" s="132" t="s">
        <v>25</v>
      </c>
      <c r="L2" s="132">
        <v>8</v>
      </c>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c r="BK2" s="33"/>
      <c r="BL2" s="32" t="s">
        <v>51</v>
      </c>
      <c r="BM2" s="32"/>
      <c r="BN2" s="32"/>
      <c r="BO2" s="31">
        <v>240</v>
      </c>
      <c r="CE2" s="201">
        <f>CE14+CE24+CE34+CE44+CE54+CE64</f>
        <v>20844700</v>
      </c>
      <c r="CG2" s="238"/>
      <c r="CH2" s="238"/>
      <c r="CI2" s="238"/>
      <c r="CJ2" s="238"/>
      <c r="CK2" s="31">
        <v>30</v>
      </c>
      <c r="CS2" s="32"/>
    </row>
    <row r="3" spans="1:103"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111</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137</v>
      </c>
      <c r="BW3" s="1399"/>
      <c r="BX3" s="1399"/>
      <c r="BY3" s="1399"/>
      <c r="BZ3" s="1399"/>
      <c r="CA3" s="1399"/>
      <c r="CB3" s="1399"/>
      <c r="CC3" s="1399"/>
      <c r="CD3" s="1399"/>
      <c r="CE3" s="1399"/>
      <c r="CF3" s="1399"/>
      <c r="CG3" s="239" t="s">
        <v>86</v>
      </c>
      <c r="CH3" s="797"/>
      <c r="CI3" s="797"/>
      <c r="CJ3" s="797"/>
      <c r="CK3" s="121" t="s">
        <v>35</v>
      </c>
    </row>
    <row r="4" spans="1:103" s="46" customFormat="1" ht="53" customHeight="1">
      <c r="A4" s="1403" t="s">
        <v>58</v>
      </c>
      <c r="B4" s="1404"/>
      <c r="C4" s="115" t="s">
        <v>59</v>
      </c>
      <c r="D4" s="115">
        <v>3400</v>
      </c>
      <c r="E4" s="1405" t="s">
        <v>60</v>
      </c>
      <c r="F4" s="1406"/>
      <c r="G4" s="1406"/>
      <c r="H4" s="1406"/>
      <c r="I4" s="1406"/>
      <c r="J4" s="1406"/>
      <c r="K4" s="1407"/>
      <c r="L4" s="1408">
        <v>3300</v>
      </c>
      <c r="M4" s="1408"/>
      <c r="N4" s="116" t="s">
        <v>35</v>
      </c>
      <c r="O4" s="1409">
        <f>D4*L4</f>
        <v>11220000</v>
      </c>
      <c r="P4" s="1409"/>
      <c r="Q4" s="1410"/>
      <c r="R4" s="69"/>
      <c r="T4" s="106"/>
      <c r="U4" s="106"/>
      <c r="V4" s="106"/>
      <c r="W4" s="106"/>
      <c r="X4" s="106"/>
      <c r="Y4" s="1403" t="s">
        <v>58</v>
      </c>
      <c r="Z4" s="1404"/>
      <c r="AA4" s="115" t="s">
        <v>59</v>
      </c>
      <c r="AB4" s="115">
        <f>D4</f>
        <v>3400</v>
      </c>
      <c r="AC4" s="1405" t="s">
        <v>61</v>
      </c>
      <c r="AD4" s="1406"/>
      <c r="AE4" s="1406"/>
      <c r="AF4" s="1406"/>
      <c r="AG4" s="1406"/>
      <c r="AH4" s="1406"/>
      <c r="AI4" s="1407"/>
      <c r="AJ4" s="1408">
        <v>2000</v>
      </c>
      <c r="AK4" s="1408"/>
      <c r="AL4" s="104" t="s">
        <v>35</v>
      </c>
      <c r="AM4" s="1421">
        <f>AB4*AJ4</f>
        <v>6800000</v>
      </c>
      <c r="AN4" s="1421"/>
      <c r="AO4" s="1422"/>
      <c r="AP4" s="69"/>
      <c r="AR4" s="106"/>
      <c r="AS4" s="106"/>
      <c r="AT4" s="106"/>
      <c r="AU4" s="106"/>
      <c r="AV4" s="106"/>
      <c r="AW4" s="1423" t="s">
        <v>58</v>
      </c>
      <c r="AX4" s="1424"/>
      <c r="AY4" s="122" t="s">
        <v>59</v>
      </c>
      <c r="AZ4" s="122"/>
      <c r="BA4" s="122"/>
      <c r="BB4" s="122"/>
      <c r="BC4" s="122"/>
      <c r="BD4" s="122"/>
      <c r="BE4" s="122"/>
      <c r="BF4" s="122"/>
      <c r="BG4" s="122"/>
      <c r="BH4" s="123">
        <f>D4</f>
        <v>3400</v>
      </c>
      <c r="BI4" s="124" t="s">
        <v>62</v>
      </c>
      <c r="BJ4" s="125">
        <f>L4+AJ4</f>
        <v>5300</v>
      </c>
      <c r="BK4" s="124" t="s">
        <v>35</v>
      </c>
      <c r="BL4" s="125">
        <f>O4+AM4</f>
        <v>18020000</v>
      </c>
      <c r="BM4" s="124" t="s">
        <v>87</v>
      </c>
      <c r="BN4" s="126" t="e">
        <f>BH4/BJ2</f>
        <v>#DIV/0!</v>
      </c>
      <c r="BO4" s="127" t="e">
        <f>BL4/BJ2</f>
        <v>#DIV/0!</v>
      </c>
      <c r="BP4" s="69"/>
      <c r="BV4" s="1423" t="s">
        <v>125</v>
      </c>
      <c r="BW4" s="1424"/>
      <c r="BX4" s="122" t="s">
        <v>59</v>
      </c>
      <c r="BY4" s="123"/>
      <c r="BZ4" s="124" t="s">
        <v>62</v>
      </c>
      <c r="CA4" s="169"/>
      <c r="CB4" s="1425" t="s">
        <v>130</v>
      </c>
      <c r="CC4" s="1427"/>
      <c r="CD4" s="605"/>
      <c r="CE4" s="198">
        <v>25440000</v>
      </c>
      <c r="CF4" s="200" t="s">
        <v>87</v>
      </c>
      <c r="CG4" s="240"/>
      <c r="CH4" s="798"/>
      <c r="CI4" s="798"/>
      <c r="CJ4" s="798"/>
      <c r="CK4" s="199">
        <f>CE4/CK2</f>
        <v>848000</v>
      </c>
      <c r="CM4" s="1414" t="s">
        <v>416</v>
      </c>
      <c r="CN4" s="1415"/>
      <c r="CO4" s="1415"/>
      <c r="CP4" s="1415"/>
      <c r="CQ4" s="1415"/>
      <c r="CR4" s="1416"/>
      <c r="CS4" s="354"/>
    </row>
    <row r="5" spans="1:103"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row>
    <row r="6" spans="1:103"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c r="CE6" s="174" t="s">
        <v>126</v>
      </c>
      <c r="CF6" s="175" t="s">
        <v>77</v>
      </c>
      <c r="CG6" s="241" t="s">
        <v>129</v>
      </c>
      <c r="CH6" s="241"/>
      <c r="CI6" s="241"/>
      <c r="CJ6" s="241"/>
      <c r="CK6" s="176" t="s">
        <v>128</v>
      </c>
      <c r="CM6" s="331" t="s">
        <v>172</v>
      </c>
      <c r="CN6" s="332" t="s">
        <v>173</v>
      </c>
      <c r="CO6" s="65" t="s">
        <v>174</v>
      </c>
      <c r="CP6" s="65" t="s">
        <v>175</v>
      </c>
      <c r="CQ6" s="65" t="s">
        <v>176</v>
      </c>
      <c r="CR6" s="333" t="s">
        <v>184</v>
      </c>
      <c r="CS6" s="396"/>
      <c r="CT6" s="1" t="s">
        <v>179</v>
      </c>
      <c r="CU6" s="1"/>
      <c r="CV6" s="46" t="s">
        <v>182</v>
      </c>
    </row>
    <row r="7" spans="1:103"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v>0</v>
      </c>
      <c r="BZ7" s="178" t="e">
        <f t="shared" ref="BZ7:BZ14" si="16">BY7/BX7</f>
        <v>#DIV/0!</v>
      </c>
      <c r="CA7" s="178">
        <v>0</v>
      </c>
      <c r="CB7" s="179" t="e">
        <f t="shared" ref="CB7:CB14" si="17">CA7/BX7</f>
        <v>#DIV/0!</v>
      </c>
      <c r="CC7" s="179"/>
      <c r="CD7" s="179"/>
      <c r="CE7" s="180">
        <f t="shared" ref="CE7:CE13" si="18">BY7+CA7+CC7</f>
        <v>0</v>
      </c>
      <c r="CF7" s="181" t="e">
        <f>CE7/BX7</f>
        <v>#DIV/0!</v>
      </c>
      <c r="CG7" s="242"/>
      <c r="CH7" s="242"/>
      <c r="CI7" s="242"/>
      <c r="CJ7" s="242"/>
      <c r="CK7" s="182" t="e">
        <f>CE7/CG7</f>
        <v>#DIV/0!</v>
      </c>
      <c r="CM7" s="321"/>
      <c r="CN7" s="321"/>
      <c r="CO7" s="65"/>
      <c r="CP7" s="65"/>
      <c r="CQ7" s="65"/>
      <c r="CR7" s="356">
        <f t="shared" ref="CR7:CR14" si="19">SUM(CO7:CQ7)/3</f>
        <v>0</v>
      </c>
      <c r="CT7" s="355" t="s">
        <v>180</v>
      </c>
      <c r="CU7" s="3"/>
      <c r="CV7" s="354">
        <v>5</v>
      </c>
    </row>
    <row r="8" spans="1:103" ht="23.5" customHeight="1">
      <c r="A8" s="77" t="s">
        <v>6</v>
      </c>
      <c r="B8" s="68"/>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X13" si="30">B8</f>
        <v>0</v>
      </c>
      <c r="AY8" s="57">
        <f t="shared" ref="AY8:AY14" si="31">C8</f>
        <v>0</v>
      </c>
      <c r="AZ8" s="54">
        <v>22</v>
      </c>
      <c r="BA8" s="7">
        <f t="shared" si="12"/>
        <v>0</v>
      </c>
      <c r="BB8" s="54">
        <v>10</v>
      </c>
      <c r="BC8" s="7">
        <f t="shared" si="13"/>
        <v>0</v>
      </c>
      <c r="BD8" s="54">
        <v>6</v>
      </c>
      <c r="BE8" s="6">
        <f t="shared" si="14"/>
        <v>0</v>
      </c>
      <c r="BF8" s="54"/>
      <c r="BG8" s="6">
        <f t="shared" si="15"/>
        <v>0</v>
      </c>
      <c r="BH8" s="6">
        <f t="shared" ref="BH8:BI14" si="32">L8</f>
        <v>0</v>
      </c>
      <c r="BI8" s="6" t="e">
        <f t="shared" si="32"/>
        <v>#DIV/0!</v>
      </c>
      <c r="BJ8" s="6">
        <f t="shared" ref="BJ8:BK14" si="33">AJ8</f>
        <v>0</v>
      </c>
      <c r="BK8" s="7" t="e">
        <f t="shared" si="33"/>
        <v>#DIV/0!</v>
      </c>
      <c r="BL8" s="101">
        <f t="shared" ref="BL8:BM13" si="34">BH8+BJ8</f>
        <v>0</v>
      </c>
      <c r="BM8" s="90" t="e">
        <f t="shared" si="34"/>
        <v>#DIV/0!</v>
      </c>
      <c r="BN8" s="90"/>
      <c r="BO8" s="76" t="e">
        <f t="shared" ref="BO8:BO14" si="35">Q8+AO8</f>
        <v>#DIV/0!</v>
      </c>
      <c r="BP8" s="2"/>
      <c r="BR8" s="55"/>
      <c r="BS8" s="55"/>
      <c r="BT8" s="55"/>
      <c r="BU8" s="55"/>
      <c r="BV8" s="173" t="s">
        <v>6</v>
      </c>
      <c r="BW8" s="190">
        <f t="shared" ref="BW8:BW13" si="36">AX8</f>
        <v>0</v>
      </c>
      <c r="BX8" s="119"/>
      <c r="BY8" s="178">
        <v>0</v>
      </c>
      <c r="BZ8" s="178" t="e">
        <f t="shared" si="16"/>
        <v>#DIV/0!</v>
      </c>
      <c r="CA8" s="178">
        <v>0</v>
      </c>
      <c r="CB8" s="179" t="e">
        <f t="shared" si="17"/>
        <v>#DIV/0!</v>
      </c>
      <c r="CC8" s="179"/>
      <c r="CD8" s="179"/>
      <c r="CE8" s="180">
        <f t="shared" si="18"/>
        <v>0</v>
      </c>
      <c r="CF8" s="181" t="e">
        <f t="shared" ref="CF8:CF13" si="37">CE8/BX8</f>
        <v>#DIV/0!</v>
      </c>
      <c r="CG8" s="243"/>
      <c r="CH8" s="243"/>
      <c r="CI8" s="243"/>
      <c r="CJ8" s="243"/>
      <c r="CK8" s="182" t="e">
        <f t="shared" ref="CK8:CK14" si="38">CE8/CG8</f>
        <v>#DIV/0!</v>
      </c>
      <c r="CM8" s="321"/>
      <c r="CN8" s="321"/>
      <c r="CO8" s="65"/>
      <c r="CP8" s="65"/>
      <c r="CQ8" s="65"/>
      <c r="CR8" s="356">
        <f t="shared" si="19"/>
        <v>0</v>
      </c>
      <c r="CT8" s="42" t="s">
        <v>181</v>
      </c>
      <c r="CV8" s="1">
        <v>4</v>
      </c>
    </row>
    <row r="9" spans="1:103" ht="23.5" customHeight="1">
      <c r="A9" s="77" t="s">
        <v>7</v>
      </c>
      <c r="B9" s="68"/>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0</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0</v>
      </c>
      <c r="AY9" s="57">
        <f t="shared" si="31"/>
        <v>0</v>
      </c>
      <c r="AZ9" s="54">
        <v>22</v>
      </c>
      <c r="BA9" s="7">
        <f t="shared" si="12"/>
        <v>0</v>
      </c>
      <c r="BB9" s="54">
        <v>10</v>
      </c>
      <c r="BC9" s="7">
        <f t="shared" si="13"/>
        <v>0</v>
      </c>
      <c r="BD9" s="54">
        <v>6</v>
      </c>
      <c r="BE9" s="6">
        <f t="shared" si="14"/>
        <v>0</v>
      </c>
      <c r="BF9" s="54"/>
      <c r="BG9" s="6">
        <f t="shared" si="15"/>
        <v>0</v>
      </c>
      <c r="BH9" s="6">
        <f t="shared" si="32"/>
        <v>0</v>
      </c>
      <c r="BI9" s="6" t="e">
        <f t="shared" si="32"/>
        <v>#DIV/0!</v>
      </c>
      <c r="BJ9" s="6">
        <f t="shared" si="33"/>
        <v>0</v>
      </c>
      <c r="BK9" s="7" t="e">
        <f t="shared" si="33"/>
        <v>#DIV/0!</v>
      </c>
      <c r="BL9" s="101">
        <f t="shared" si="34"/>
        <v>0</v>
      </c>
      <c r="BM9" s="90" t="e">
        <f t="shared" si="34"/>
        <v>#DIV/0!</v>
      </c>
      <c r="BN9" s="90"/>
      <c r="BO9" s="76" t="e">
        <f t="shared" si="35"/>
        <v>#DIV/0!</v>
      </c>
      <c r="BP9" s="2"/>
      <c r="BR9" s="55"/>
      <c r="BS9" s="55"/>
      <c r="BT9" s="55"/>
      <c r="BU9" s="55"/>
      <c r="BV9" s="173" t="s">
        <v>7</v>
      </c>
      <c r="BW9" s="190">
        <f t="shared" si="36"/>
        <v>0</v>
      </c>
      <c r="BX9" s="119"/>
      <c r="BY9" s="178">
        <v>0</v>
      </c>
      <c r="BZ9" s="178" t="e">
        <f t="shared" si="16"/>
        <v>#DIV/0!</v>
      </c>
      <c r="CA9" s="178">
        <v>0</v>
      </c>
      <c r="CB9" s="179" t="e">
        <f t="shared" si="17"/>
        <v>#DIV/0!</v>
      </c>
      <c r="CC9" s="179"/>
      <c r="CD9" s="179"/>
      <c r="CE9" s="180">
        <f t="shared" si="18"/>
        <v>0</v>
      </c>
      <c r="CF9" s="181" t="e">
        <f t="shared" si="37"/>
        <v>#DIV/0!</v>
      </c>
      <c r="CG9" s="243"/>
      <c r="CH9" s="243"/>
      <c r="CI9" s="243"/>
      <c r="CJ9" s="243"/>
      <c r="CK9" s="182" t="e">
        <f t="shared" si="38"/>
        <v>#DIV/0!</v>
      </c>
      <c r="CM9" s="321"/>
      <c r="CN9" s="321"/>
      <c r="CO9" s="65"/>
      <c r="CP9" s="65"/>
      <c r="CQ9" s="65"/>
      <c r="CR9" s="356">
        <f t="shared" si="19"/>
        <v>0</v>
      </c>
      <c r="CT9" s="42" t="s">
        <v>185</v>
      </c>
      <c r="CV9" s="1">
        <v>3</v>
      </c>
    </row>
    <row r="10" spans="1:103" ht="23.5" customHeight="1">
      <c r="A10" s="77" t="s">
        <v>8</v>
      </c>
      <c r="B10" s="68"/>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0</v>
      </c>
      <c r="AY10" s="57">
        <f t="shared" si="31"/>
        <v>0</v>
      </c>
      <c r="AZ10" s="54">
        <v>10</v>
      </c>
      <c r="BA10" s="7">
        <f t="shared" si="12"/>
        <v>0</v>
      </c>
      <c r="BB10" s="54">
        <v>24</v>
      </c>
      <c r="BC10" s="7">
        <f t="shared" si="13"/>
        <v>0</v>
      </c>
      <c r="BD10" s="54">
        <v>12</v>
      </c>
      <c r="BE10" s="6">
        <f t="shared" si="14"/>
        <v>0</v>
      </c>
      <c r="BF10" s="54"/>
      <c r="BG10" s="6">
        <f t="shared" si="15"/>
        <v>0</v>
      </c>
      <c r="BH10" s="6">
        <f t="shared" si="32"/>
        <v>0</v>
      </c>
      <c r="BI10" s="6" t="e">
        <f t="shared" si="32"/>
        <v>#DIV/0!</v>
      </c>
      <c r="BJ10" s="6">
        <f t="shared" si="33"/>
        <v>0</v>
      </c>
      <c r="BK10" s="7" t="e">
        <f t="shared" si="33"/>
        <v>#DIV/0!</v>
      </c>
      <c r="BL10" s="101">
        <f t="shared" si="34"/>
        <v>0</v>
      </c>
      <c r="BM10" s="90" t="e">
        <f t="shared" si="34"/>
        <v>#DIV/0!</v>
      </c>
      <c r="BN10" s="90"/>
      <c r="BO10" s="76" t="e">
        <f t="shared" si="35"/>
        <v>#DIV/0!</v>
      </c>
      <c r="BP10" s="2"/>
      <c r="BR10" s="55"/>
      <c r="BS10" s="55"/>
      <c r="BT10" s="55"/>
      <c r="BU10" s="55"/>
      <c r="BV10" s="173" t="s">
        <v>8</v>
      </c>
      <c r="BW10" s="190">
        <f t="shared" si="36"/>
        <v>0</v>
      </c>
      <c r="BX10" s="119"/>
      <c r="BY10" s="178">
        <v>0</v>
      </c>
      <c r="BZ10" s="178" t="e">
        <f t="shared" si="16"/>
        <v>#DIV/0!</v>
      </c>
      <c r="CA10" s="178">
        <v>0</v>
      </c>
      <c r="CB10" s="179" t="e">
        <f t="shared" si="17"/>
        <v>#DIV/0!</v>
      </c>
      <c r="CC10" s="179"/>
      <c r="CD10" s="179"/>
      <c r="CE10" s="180">
        <f t="shared" si="18"/>
        <v>0</v>
      </c>
      <c r="CF10" s="181" t="e">
        <f t="shared" si="37"/>
        <v>#DIV/0!</v>
      </c>
      <c r="CG10" s="243"/>
      <c r="CH10" s="243"/>
      <c r="CI10" s="243"/>
      <c r="CJ10" s="243"/>
      <c r="CK10" s="182" t="e">
        <f t="shared" si="38"/>
        <v>#DIV/0!</v>
      </c>
      <c r="CM10" s="321"/>
      <c r="CN10" s="321"/>
      <c r="CO10" s="65"/>
      <c r="CP10" s="65"/>
      <c r="CQ10" s="65"/>
      <c r="CR10" s="356">
        <f t="shared" si="19"/>
        <v>0</v>
      </c>
      <c r="CT10" s="42" t="s">
        <v>177</v>
      </c>
      <c r="CV10" s="1">
        <v>2</v>
      </c>
    </row>
    <row r="11" spans="1:103" ht="23.5" customHeight="1">
      <c r="A11" s="77" t="s">
        <v>9</v>
      </c>
      <c r="B11" s="68">
        <v>1</v>
      </c>
      <c r="C11" s="57">
        <f t="shared" si="0"/>
        <v>80</v>
      </c>
      <c r="D11" s="54">
        <v>50</v>
      </c>
      <c r="E11" s="7">
        <f t="shared" si="1"/>
        <v>165000</v>
      </c>
      <c r="F11" s="54">
        <v>10</v>
      </c>
      <c r="G11" s="7">
        <f t="shared" si="2"/>
        <v>38000</v>
      </c>
      <c r="H11" s="54">
        <v>10</v>
      </c>
      <c r="I11" s="6">
        <f t="shared" si="3"/>
        <v>48000</v>
      </c>
      <c r="J11" s="54">
        <v>10</v>
      </c>
      <c r="K11" s="6">
        <f t="shared" si="4"/>
        <v>20000</v>
      </c>
      <c r="L11" s="6">
        <f t="shared" si="20"/>
        <v>271000</v>
      </c>
      <c r="M11" s="6">
        <f t="shared" si="21"/>
        <v>3387.5</v>
      </c>
      <c r="N11" s="70" t="s">
        <v>85</v>
      </c>
      <c r="O11" s="54">
        <v>95</v>
      </c>
      <c r="P11" s="6"/>
      <c r="Q11" s="76" t="e">
        <f t="shared" si="22"/>
        <v>#DIV/0!</v>
      </c>
      <c r="R11" s="2"/>
      <c r="T11" s="107">
        <v>3300</v>
      </c>
      <c r="U11" s="107">
        <v>3800</v>
      </c>
      <c r="V11" s="107">
        <v>4800</v>
      </c>
      <c r="W11" s="107">
        <v>2000</v>
      </c>
      <c r="X11" s="107"/>
      <c r="Y11" s="77" t="s">
        <v>9</v>
      </c>
      <c r="Z11" s="48">
        <f t="shared" si="5"/>
        <v>1</v>
      </c>
      <c r="AA11" s="57">
        <f t="shared" si="6"/>
        <v>80</v>
      </c>
      <c r="AB11" s="7">
        <f t="shared" si="7"/>
        <v>50</v>
      </c>
      <c r="AC11" s="7">
        <f t="shared" si="8"/>
        <v>85000</v>
      </c>
      <c r="AD11" s="7">
        <f t="shared" si="23"/>
        <v>10</v>
      </c>
      <c r="AE11" s="7">
        <f t="shared" si="9"/>
        <v>22000</v>
      </c>
      <c r="AF11" s="7">
        <f t="shared" si="24"/>
        <v>10</v>
      </c>
      <c r="AG11" s="7">
        <f t="shared" si="10"/>
        <v>22000</v>
      </c>
      <c r="AH11" s="7">
        <f t="shared" si="25"/>
        <v>10</v>
      </c>
      <c r="AI11" s="7">
        <f t="shared" si="11"/>
        <v>14000</v>
      </c>
      <c r="AJ11" s="7">
        <f t="shared" si="26"/>
        <v>143000</v>
      </c>
      <c r="AK11" s="6">
        <f t="shared" si="27"/>
        <v>1787.5</v>
      </c>
      <c r="AL11" s="70" t="str">
        <f t="shared" si="28"/>
        <v>OFF2</v>
      </c>
      <c r="AM11" s="7">
        <f t="shared" si="28"/>
        <v>95</v>
      </c>
      <c r="AN11" s="6">
        <f t="shared" si="28"/>
        <v>0</v>
      </c>
      <c r="AO11" s="76" t="e">
        <f t="shared" si="29"/>
        <v>#DIV/0!</v>
      </c>
      <c r="AP11" s="2"/>
      <c r="AR11" s="107">
        <v>1700</v>
      </c>
      <c r="AS11" s="107">
        <v>2200</v>
      </c>
      <c r="AT11" s="107">
        <v>2200</v>
      </c>
      <c r="AU11" s="107">
        <v>1400</v>
      </c>
      <c r="AV11" s="107"/>
      <c r="AW11" s="77" t="s">
        <v>9</v>
      </c>
      <c r="AX11" s="48">
        <f t="shared" si="30"/>
        <v>1</v>
      </c>
      <c r="AY11" s="57">
        <f t="shared" si="31"/>
        <v>80</v>
      </c>
      <c r="AZ11" s="54">
        <v>10</v>
      </c>
      <c r="BA11" s="7">
        <f t="shared" si="12"/>
        <v>0</v>
      </c>
      <c r="BB11" s="54">
        <v>24</v>
      </c>
      <c r="BC11" s="7">
        <f t="shared" si="13"/>
        <v>0</v>
      </c>
      <c r="BD11" s="54">
        <v>12</v>
      </c>
      <c r="BE11" s="6">
        <f t="shared" si="14"/>
        <v>0</v>
      </c>
      <c r="BF11" s="54"/>
      <c r="BG11" s="6">
        <f t="shared" si="15"/>
        <v>0</v>
      </c>
      <c r="BH11" s="6">
        <f t="shared" si="32"/>
        <v>271000</v>
      </c>
      <c r="BI11" s="6">
        <f t="shared" si="32"/>
        <v>3387.5</v>
      </c>
      <c r="BJ11" s="6">
        <f t="shared" si="33"/>
        <v>143000</v>
      </c>
      <c r="BK11" s="7">
        <f t="shared" si="33"/>
        <v>1787.5</v>
      </c>
      <c r="BL11" s="101">
        <f t="shared" si="34"/>
        <v>414000</v>
      </c>
      <c r="BM11" s="90">
        <f t="shared" si="34"/>
        <v>5175</v>
      </c>
      <c r="BN11" s="90"/>
      <c r="BO11" s="76" t="e">
        <f t="shared" si="35"/>
        <v>#DIV/0!</v>
      </c>
      <c r="BP11" s="2"/>
      <c r="BR11" s="55"/>
      <c r="BS11" s="55"/>
      <c r="BT11" s="55"/>
      <c r="BU11" s="55"/>
      <c r="BV11" s="173" t="s">
        <v>9</v>
      </c>
      <c r="BW11" s="190">
        <f t="shared" si="36"/>
        <v>1</v>
      </c>
      <c r="BX11" s="119">
        <v>122</v>
      </c>
      <c r="BY11" s="178">
        <v>267250</v>
      </c>
      <c r="BZ11" s="178">
        <f t="shared" si="16"/>
        <v>2190.5737704918033</v>
      </c>
      <c r="CA11" s="178">
        <v>165950</v>
      </c>
      <c r="CB11" s="179">
        <f t="shared" si="17"/>
        <v>1360.2459016393443</v>
      </c>
      <c r="CC11" s="179"/>
      <c r="CD11" s="179"/>
      <c r="CE11" s="180">
        <f t="shared" si="18"/>
        <v>433200</v>
      </c>
      <c r="CF11" s="181">
        <f t="shared" si="37"/>
        <v>3550.8196721311474</v>
      </c>
      <c r="CG11" s="243">
        <v>82.5</v>
      </c>
      <c r="CH11" s="243"/>
      <c r="CI11" s="243"/>
      <c r="CJ11" s="243"/>
      <c r="CK11" s="182">
        <f t="shared" si="38"/>
        <v>5250.909090909091</v>
      </c>
      <c r="CM11" s="321">
        <v>9.6</v>
      </c>
      <c r="CN11" s="321">
        <v>24.7</v>
      </c>
      <c r="CO11" s="334">
        <v>4</v>
      </c>
      <c r="CP11" s="334">
        <v>4</v>
      </c>
      <c r="CQ11" s="334">
        <v>4</v>
      </c>
      <c r="CR11" s="356">
        <f t="shared" si="19"/>
        <v>4</v>
      </c>
      <c r="CT11" s="42" t="s">
        <v>178</v>
      </c>
      <c r="CV11" s="1">
        <v>1</v>
      </c>
    </row>
    <row r="12" spans="1:103" ht="23.5" customHeight="1">
      <c r="A12" s="77" t="s">
        <v>10</v>
      </c>
      <c r="B12" s="68">
        <v>2</v>
      </c>
      <c r="C12" s="57">
        <f t="shared" si="0"/>
        <v>100</v>
      </c>
      <c r="D12" s="54">
        <v>60</v>
      </c>
      <c r="E12" s="7">
        <f t="shared" si="1"/>
        <v>198000</v>
      </c>
      <c r="F12" s="54">
        <v>10</v>
      </c>
      <c r="G12" s="7">
        <f t="shared" si="2"/>
        <v>38000</v>
      </c>
      <c r="H12" s="54">
        <v>10</v>
      </c>
      <c r="I12" s="6">
        <f t="shared" si="3"/>
        <v>48000</v>
      </c>
      <c r="J12" s="54">
        <v>20</v>
      </c>
      <c r="K12" s="6">
        <f t="shared" si="4"/>
        <v>40000</v>
      </c>
      <c r="L12" s="6">
        <f t="shared" si="20"/>
        <v>324000</v>
      </c>
      <c r="M12" s="6">
        <f t="shared" si="21"/>
        <v>3240</v>
      </c>
      <c r="N12" s="70" t="s">
        <v>83</v>
      </c>
      <c r="O12" s="54">
        <v>120</v>
      </c>
      <c r="P12" s="6"/>
      <c r="Q12" s="76" t="e">
        <f t="shared" si="22"/>
        <v>#DIV/0!</v>
      </c>
      <c r="R12" s="2"/>
      <c r="T12" s="107">
        <v>3300</v>
      </c>
      <c r="U12" s="107">
        <v>3800</v>
      </c>
      <c r="V12" s="107">
        <v>4800</v>
      </c>
      <c r="W12" s="107">
        <v>2000</v>
      </c>
      <c r="X12" s="107"/>
      <c r="Y12" s="77" t="s">
        <v>10</v>
      </c>
      <c r="Z12" s="48">
        <f t="shared" si="5"/>
        <v>2</v>
      </c>
      <c r="AA12" s="57">
        <f t="shared" si="6"/>
        <v>100</v>
      </c>
      <c r="AB12" s="7">
        <f t="shared" si="7"/>
        <v>60</v>
      </c>
      <c r="AC12" s="7">
        <f t="shared" si="8"/>
        <v>102000</v>
      </c>
      <c r="AD12" s="7">
        <f t="shared" si="23"/>
        <v>10</v>
      </c>
      <c r="AE12" s="7">
        <f t="shared" si="9"/>
        <v>22000</v>
      </c>
      <c r="AF12" s="7">
        <f t="shared" si="24"/>
        <v>10</v>
      </c>
      <c r="AG12" s="7">
        <f t="shared" si="10"/>
        <v>22000</v>
      </c>
      <c r="AH12" s="7">
        <f t="shared" si="25"/>
        <v>20</v>
      </c>
      <c r="AI12" s="7">
        <f t="shared" si="11"/>
        <v>28000</v>
      </c>
      <c r="AJ12" s="7">
        <f t="shared" si="26"/>
        <v>174000</v>
      </c>
      <c r="AK12" s="6">
        <f t="shared" si="27"/>
        <v>1740</v>
      </c>
      <c r="AL12" s="70" t="str">
        <f t="shared" si="28"/>
        <v>OFF1</v>
      </c>
      <c r="AM12" s="7">
        <f t="shared" si="28"/>
        <v>120</v>
      </c>
      <c r="AN12" s="6">
        <f t="shared" si="28"/>
        <v>0</v>
      </c>
      <c r="AO12" s="76" t="e">
        <f t="shared" si="29"/>
        <v>#DIV/0!</v>
      </c>
      <c r="AP12" s="2"/>
      <c r="AR12" s="107">
        <v>1700</v>
      </c>
      <c r="AS12" s="107">
        <v>2200</v>
      </c>
      <c r="AT12" s="107">
        <v>2200</v>
      </c>
      <c r="AU12" s="107">
        <v>1400</v>
      </c>
      <c r="AV12" s="107"/>
      <c r="AW12" s="77" t="s">
        <v>10</v>
      </c>
      <c r="AX12" s="48">
        <f t="shared" si="30"/>
        <v>2</v>
      </c>
      <c r="AY12" s="57">
        <f t="shared" si="31"/>
        <v>100</v>
      </c>
      <c r="AZ12" s="54">
        <v>10</v>
      </c>
      <c r="BA12" s="7">
        <f t="shared" si="12"/>
        <v>0</v>
      </c>
      <c r="BB12" s="54">
        <v>24</v>
      </c>
      <c r="BC12" s="7">
        <f t="shared" si="13"/>
        <v>0</v>
      </c>
      <c r="BD12" s="54">
        <v>12</v>
      </c>
      <c r="BE12" s="6">
        <f t="shared" si="14"/>
        <v>0</v>
      </c>
      <c r="BF12" s="54"/>
      <c r="BG12" s="6">
        <f t="shared" si="15"/>
        <v>0</v>
      </c>
      <c r="BH12" s="6">
        <f t="shared" si="32"/>
        <v>324000</v>
      </c>
      <c r="BI12" s="6">
        <f t="shared" si="32"/>
        <v>3240</v>
      </c>
      <c r="BJ12" s="6">
        <f t="shared" si="33"/>
        <v>174000</v>
      </c>
      <c r="BK12" s="7">
        <f t="shared" si="33"/>
        <v>1740</v>
      </c>
      <c r="BL12" s="101">
        <f t="shared" si="34"/>
        <v>498000</v>
      </c>
      <c r="BM12" s="90">
        <f t="shared" si="34"/>
        <v>4980</v>
      </c>
      <c r="BN12" s="90"/>
      <c r="BO12" s="76" t="e">
        <f t="shared" si="35"/>
        <v>#DIV/0!</v>
      </c>
      <c r="BP12" s="2"/>
      <c r="BR12" s="55"/>
      <c r="BS12" s="55"/>
      <c r="BT12" s="55"/>
      <c r="BU12" s="55"/>
      <c r="BV12" s="173" t="s">
        <v>10</v>
      </c>
      <c r="BW12" s="190">
        <f t="shared" si="36"/>
        <v>2</v>
      </c>
      <c r="BX12" s="119">
        <v>86</v>
      </c>
      <c r="BY12" s="178">
        <v>251600</v>
      </c>
      <c r="BZ12" s="178">
        <f t="shared" si="16"/>
        <v>2925.5813953488373</v>
      </c>
      <c r="CA12" s="178">
        <v>138150</v>
      </c>
      <c r="CB12" s="179">
        <f t="shared" si="17"/>
        <v>1606.3953488372092</v>
      </c>
      <c r="CC12" s="179">
        <v>3300</v>
      </c>
      <c r="CD12" s="179"/>
      <c r="CE12" s="180">
        <f t="shared" si="18"/>
        <v>393050</v>
      </c>
      <c r="CF12" s="181">
        <f t="shared" si="37"/>
        <v>4570.3488372093025</v>
      </c>
      <c r="CG12" s="243">
        <v>80</v>
      </c>
      <c r="CH12" s="243"/>
      <c r="CI12" s="243"/>
      <c r="CJ12" s="243"/>
      <c r="CK12" s="182">
        <f t="shared" si="38"/>
        <v>4913.125</v>
      </c>
      <c r="CM12" s="322">
        <v>15.4</v>
      </c>
      <c r="CN12" s="321">
        <v>21.9</v>
      </c>
      <c r="CO12" s="334">
        <v>4</v>
      </c>
      <c r="CP12" s="334">
        <v>4</v>
      </c>
      <c r="CQ12" s="334">
        <v>1</v>
      </c>
      <c r="CR12" s="356">
        <f t="shared" si="19"/>
        <v>3</v>
      </c>
      <c r="CT12" s="42" t="s">
        <v>183</v>
      </c>
      <c r="CV12" s="1">
        <v>0</v>
      </c>
    </row>
    <row r="13" spans="1:103" ht="23.5" customHeight="1" thickBot="1">
      <c r="A13" s="78" t="s">
        <v>11</v>
      </c>
      <c r="B13" s="68">
        <v>3</v>
      </c>
      <c r="C13" s="57">
        <f t="shared" si="0"/>
        <v>190</v>
      </c>
      <c r="D13" s="54">
        <v>90</v>
      </c>
      <c r="E13" s="7">
        <f t="shared" si="1"/>
        <v>297000</v>
      </c>
      <c r="F13" s="54">
        <v>35</v>
      </c>
      <c r="G13" s="7">
        <f t="shared" si="2"/>
        <v>133000</v>
      </c>
      <c r="H13" s="54">
        <v>20</v>
      </c>
      <c r="I13" s="6">
        <f t="shared" si="3"/>
        <v>96000</v>
      </c>
      <c r="J13" s="54">
        <v>45</v>
      </c>
      <c r="K13" s="6">
        <f t="shared" si="4"/>
        <v>90000</v>
      </c>
      <c r="L13" s="6">
        <f t="shared" si="20"/>
        <v>616000</v>
      </c>
      <c r="M13" s="6">
        <f t="shared" si="21"/>
        <v>3242.1052631578946</v>
      </c>
      <c r="N13" s="70" t="s">
        <v>96</v>
      </c>
      <c r="O13" s="54">
        <v>150</v>
      </c>
      <c r="P13" s="6"/>
      <c r="Q13" s="76" t="e">
        <f t="shared" si="22"/>
        <v>#DIV/0!</v>
      </c>
      <c r="R13" s="2"/>
      <c r="T13" s="107">
        <v>3300</v>
      </c>
      <c r="U13" s="107">
        <v>3800</v>
      </c>
      <c r="V13" s="107">
        <v>4800</v>
      </c>
      <c r="W13" s="107">
        <v>2000</v>
      </c>
      <c r="X13" s="107"/>
      <c r="Y13" s="78" t="s">
        <v>11</v>
      </c>
      <c r="Z13" s="48">
        <f t="shared" si="5"/>
        <v>3</v>
      </c>
      <c r="AA13" s="57">
        <f t="shared" si="6"/>
        <v>190</v>
      </c>
      <c r="AB13" s="7">
        <f t="shared" si="7"/>
        <v>90</v>
      </c>
      <c r="AC13" s="7">
        <f t="shared" si="8"/>
        <v>153000</v>
      </c>
      <c r="AD13" s="7">
        <f t="shared" si="23"/>
        <v>35</v>
      </c>
      <c r="AE13" s="7">
        <f t="shared" si="9"/>
        <v>77000</v>
      </c>
      <c r="AF13" s="7">
        <f t="shared" si="24"/>
        <v>20</v>
      </c>
      <c r="AG13" s="7">
        <f t="shared" si="10"/>
        <v>44000</v>
      </c>
      <c r="AH13" s="7">
        <f t="shared" si="25"/>
        <v>45</v>
      </c>
      <c r="AI13" s="7">
        <f t="shared" si="11"/>
        <v>63000</v>
      </c>
      <c r="AJ13" s="7">
        <f t="shared" si="26"/>
        <v>337000</v>
      </c>
      <c r="AK13" s="6">
        <f t="shared" si="27"/>
        <v>1773.6842105263158</v>
      </c>
      <c r="AL13" s="70" t="str">
        <f t="shared" si="28"/>
        <v>ON2</v>
      </c>
      <c r="AM13" s="7">
        <f t="shared" si="28"/>
        <v>150</v>
      </c>
      <c r="AN13" s="6">
        <f t="shared" si="28"/>
        <v>0</v>
      </c>
      <c r="AO13" s="76" t="e">
        <f t="shared" si="29"/>
        <v>#DIV/0!</v>
      </c>
      <c r="AP13" s="2"/>
      <c r="AR13" s="107">
        <v>1700</v>
      </c>
      <c r="AS13" s="107">
        <v>2200</v>
      </c>
      <c r="AT13" s="107">
        <v>2200</v>
      </c>
      <c r="AU13" s="107">
        <v>1400</v>
      </c>
      <c r="AV13" s="107"/>
      <c r="AW13" s="78" t="s">
        <v>11</v>
      </c>
      <c r="AX13" s="48">
        <f t="shared" si="30"/>
        <v>3</v>
      </c>
      <c r="AY13" s="57">
        <f t="shared" si="31"/>
        <v>190</v>
      </c>
      <c r="AZ13" s="54">
        <v>10</v>
      </c>
      <c r="BA13" s="7">
        <f t="shared" si="12"/>
        <v>0</v>
      </c>
      <c r="BB13" s="54">
        <v>28</v>
      </c>
      <c r="BC13" s="7">
        <f t="shared" si="13"/>
        <v>0</v>
      </c>
      <c r="BD13" s="54">
        <v>12</v>
      </c>
      <c r="BE13" s="6">
        <f t="shared" si="14"/>
        <v>0</v>
      </c>
      <c r="BF13" s="54"/>
      <c r="BG13" s="6">
        <f t="shared" si="15"/>
        <v>0</v>
      </c>
      <c r="BH13" s="6">
        <f t="shared" si="32"/>
        <v>616000</v>
      </c>
      <c r="BI13" s="6">
        <f t="shared" si="32"/>
        <v>3242.1052631578946</v>
      </c>
      <c r="BJ13" s="6">
        <f t="shared" si="33"/>
        <v>337000</v>
      </c>
      <c r="BK13" s="7">
        <f t="shared" si="33"/>
        <v>1773.6842105263158</v>
      </c>
      <c r="BL13" s="101">
        <f t="shared" si="34"/>
        <v>953000</v>
      </c>
      <c r="BM13" s="90">
        <f t="shared" si="34"/>
        <v>5015.78947368421</v>
      </c>
      <c r="BN13" s="90"/>
      <c r="BO13" s="76" t="e">
        <f t="shared" si="35"/>
        <v>#DIV/0!</v>
      </c>
      <c r="BP13" s="2"/>
      <c r="BR13" s="55"/>
      <c r="BS13" s="55"/>
      <c r="BT13" s="55"/>
      <c r="BU13" s="55"/>
      <c r="BV13" s="183" t="s">
        <v>11</v>
      </c>
      <c r="BW13" s="190">
        <f t="shared" si="36"/>
        <v>3</v>
      </c>
      <c r="BX13" s="119">
        <v>89</v>
      </c>
      <c r="BY13" s="178">
        <v>211600</v>
      </c>
      <c r="BZ13" s="178">
        <f t="shared" si="16"/>
        <v>2377.5280898876404</v>
      </c>
      <c r="CA13" s="178">
        <v>127000</v>
      </c>
      <c r="CB13" s="179">
        <f t="shared" si="17"/>
        <v>1426.9662921348315</v>
      </c>
      <c r="CC13" s="179">
        <v>3850</v>
      </c>
      <c r="CD13" s="179"/>
      <c r="CE13" s="180">
        <f t="shared" si="18"/>
        <v>342450</v>
      </c>
      <c r="CF13" s="181">
        <f t="shared" si="37"/>
        <v>3847.7528089887642</v>
      </c>
      <c r="CG13" s="243">
        <v>97.25</v>
      </c>
      <c r="CH13" s="243"/>
      <c r="CI13" s="243"/>
      <c r="CJ13" s="243"/>
      <c r="CK13" s="182">
        <f t="shared" si="38"/>
        <v>3521.3367609254497</v>
      </c>
      <c r="CM13" s="323">
        <v>13.6</v>
      </c>
      <c r="CN13" s="324">
        <v>16.399999999999999</v>
      </c>
      <c r="CO13" s="334">
        <v>1</v>
      </c>
      <c r="CP13" s="334">
        <v>1</v>
      </c>
      <c r="CQ13" s="334">
        <v>4</v>
      </c>
      <c r="CR13" s="357">
        <f t="shared" si="19"/>
        <v>2</v>
      </c>
      <c r="CT13" s="1" t="s">
        <v>186</v>
      </c>
    </row>
    <row r="14" spans="1:103" s="368" customFormat="1" ht="31" customHeight="1" thickTop="1" thickBot="1">
      <c r="A14" s="1434" t="s">
        <v>16</v>
      </c>
      <c r="B14" s="1435"/>
      <c r="C14" s="101">
        <f>SUM(C7:C13)</f>
        <v>370</v>
      </c>
      <c r="D14" s="101">
        <f>SUM(D7:D13)</f>
        <v>200</v>
      </c>
      <c r="E14" s="101">
        <f t="shared" ref="E14:J14" si="39">SUM(E7:E13)</f>
        <v>660000</v>
      </c>
      <c r="F14" s="101">
        <f t="shared" si="39"/>
        <v>55</v>
      </c>
      <c r="G14" s="101">
        <f t="shared" si="39"/>
        <v>209000</v>
      </c>
      <c r="H14" s="101">
        <f t="shared" si="39"/>
        <v>40</v>
      </c>
      <c r="I14" s="101">
        <f t="shared" si="39"/>
        <v>192000</v>
      </c>
      <c r="J14" s="101">
        <f t="shared" si="39"/>
        <v>75</v>
      </c>
      <c r="K14" s="101">
        <f>SUM(K7:K13)</f>
        <v>150000</v>
      </c>
      <c r="L14" s="101">
        <f>SUM(L7:L13)</f>
        <v>1211000</v>
      </c>
      <c r="M14" s="101">
        <f>L14/C14</f>
        <v>3272.9729729729729</v>
      </c>
      <c r="N14" s="365"/>
      <c r="O14" s="101">
        <f>SUM(O7:O13)</f>
        <v>365</v>
      </c>
      <c r="P14" s="101">
        <f>SUM(P7:P13)</f>
        <v>0</v>
      </c>
      <c r="Q14" s="366" t="e">
        <f t="shared" si="22"/>
        <v>#DIV/0!</v>
      </c>
      <c r="R14" s="367"/>
      <c r="T14" s="368" t="s">
        <v>48</v>
      </c>
      <c r="U14" s="367" t="e">
        <f>C14/W14</f>
        <v>#DIV/0!</v>
      </c>
      <c r="V14" s="369" t="s">
        <v>49</v>
      </c>
      <c r="W14" s="370">
        <v>0</v>
      </c>
      <c r="Y14" s="1434" t="s">
        <v>16</v>
      </c>
      <c r="Z14" s="1435"/>
      <c r="AA14" s="371">
        <f>SUM(AA7:AA13)</f>
        <v>370</v>
      </c>
      <c r="AB14" s="371">
        <f>SUM(AB7:AB13)</f>
        <v>200</v>
      </c>
      <c r="AC14" s="371">
        <f t="shared" ref="AC14:AH14" si="40">SUM(AC7:AC13)</f>
        <v>340000</v>
      </c>
      <c r="AD14" s="371">
        <f t="shared" si="40"/>
        <v>55</v>
      </c>
      <c r="AE14" s="371">
        <f t="shared" si="40"/>
        <v>121000</v>
      </c>
      <c r="AF14" s="371">
        <f t="shared" si="40"/>
        <v>40</v>
      </c>
      <c r="AG14" s="371">
        <f t="shared" si="40"/>
        <v>88000</v>
      </c>
      <c r="AH14" s="371">
        <f t="shared" si="40"/>
        <v>75</v>
      </c>
      <c r="AI14" s="371">
        <f>SUM(AI7:AI13)</f>
        <v>105000</v>
      </c>
      <c r="AJ14" s="371">
        <f>SUM(AJ7:AJ13)</f>
        <v>654000</v>
      </c>
      <c r="AK14" s="101">
        <f>AJ14/AA14</f>
        <v>1767.5675675675675</v>
      </c>
      <c r="AL14" s="365"/>
      <c r="AM14" s="101">
        <f>SUM(AM7:AM13)</f>
        <v>365</v>
      </c>
      <c r="AN14" s="101">
        <f>SUM(AN7:AN13)</f>
        <v>0</v>
      </c>
      <c r="AO14" s="366" t="e">
        <f>(AJ14+BH14)/AN14</f>
        <v>#DIV/0!</v>
      </c>
      <c r="AP14" s="367"/>
      <c r="AR14" s="368" t="s">
        <v>48</v>
      </c>
      <c r="AS14" s="367" t="e">
        <f>AA14/AU14</f>
        <v>#DIV/0!</v>
      </c>
      <c r="AT14" s="369" t="s">
        <v>49</v>
      </c>
      <c r="AU14" s="368">
        <f>W14</f>
        <v>0</v>
      </c>
      <c r="AW14" s="1434" t="s">
        <v>16</v>
      </c>
      <c r="AX14" s="1435"/>
      <c r="AY14" s="371">
        <f t="shared" si="31"/>
        <v>370</v>
      </c>
      <c r="AZ14" s="101">
        <f>SUM(AZ7:AZ13)</f>
        <v>84</v>
      </c>
      <c r="BA14" s="101">
        <f t="shared" ref="BA14:BF14" si="41">SUM(BA7:BA13)</f>
        <v>0</v>
      </c>
      <c r="BB14" s="101">
        <f t="shared" si="41"/>
        <v>120</v>
      </c>
      <c r="BC14" s="101">
        <f t="shared" si="41"/>
        <v>0</v>
      </c>
      <c r="BD14" s="101">
        <f t="shared" si="41"/>
        <v>60</v>
      </c>
      <c r="BE14" s="101">
        <f t="shared" si="41"/>
        <v>0</v>
      </c>
      <c r="BF14" s="101">
        <f t="shared" si="41"/>
        <v>0</v>
      </c>
      <c r="BG14" s="101">
        <f>SUM(BG7:BG13)</f>
        <v>0</v>
      </c>
      <c r="BH14" s="372">
        <f t="shared" si="32"/>
        <v>1211000</v>
      </c>
      <c r="BI14" s="372">
        <f>M14</f>
        <v>3272.9729729729729</v>
      </c>
      <c r="BJ14" s="372">
        <f t="shared" si="33"/>
        <v>654000</v>
      </c>
      <c r="BK14" s="373">
        <f>AK14</f>
        <v>1767.5675675675675</v>
      </c>
      <c r="BL14" s="101">
        <f>SUM(BL7:BL13)</f>
        <v>1865000</v>
      </c>
      <c r="BM14" s="374">
        <f>BI14+BK14</f>
        <v>5040.54054054054</v>
      </c>
      <c r="BN14" s="375"/>
      <c r="BO14" s="366" t="e">
        <f t="shared" si="35"/>
        <v>#DIV/0!</v>
      </c>
      <c r="BP14" s="367"/>
      <c r="BR14" s="368" t="s">
        <v>48</v>
      </c>
      <c r="BS14" s="367" t="e">
        <f>AY14/BU14</f>
        <v>#DIV/0!</v>
      </c>
      <c r="BT14" s="369" t="s">
        <v>49</v>
      </c>
      <c r="BU14" s="368">
        <f>W14</f>
        <v>0</v>
      </c>
      <c r="BV14" s="1434" t="s">
        <v>16</v>
      </c>
      <c r="BW14" s="1435"/>
      <c r="BX14" s="101">
        <f>SUM(BX7:BX13)</f>
        <v>297</v>
      </c>
      <c r="BY14" s="101">
        <f>SUM(BY7:BY13)</f>
        <v>730450</v>
      </c>
      <c r="BZ14" s="101">
        <f t="shared" si="16"/>
        <v>2459.4276094276092</v>
      </c>
      <c r="CA14" s="101">
        <f>SUM(CA7:CA13)</f>
        <v>431100</v>
      </c>
      <c r="CB14" s="371">
        <f t="shared" si="17"/>
        <v>1451.5151515151515</v>
      </c>
      <c r="CC14" s="371">
        <f>SUM(CC7:CC13)</f>
        <v>7150</v>
      </c>
      <c r="CD14" s="371"/>
      <c r="CE14" s="101">
        <f>BY14+CA14</f>
        <v>1161550</v>
      </c>
      <c r="CF14" s="375">
        <f>CE14/BX14</f>
        <v>3910.9427609427607</v>
      </c>
      <c r="CG14" s="244">
        <f>SUM(CG7:CG13)</f>
        <v>259.75</v>
      </c>
      <c r="CH14" s="244"/>
      <c r="CI14" s="244"/>
      <c r="CJ14" s="244"/>
      <c r="CK14" s="366">
        <f t="shared" si="38"/>
        <v>4471.7998075072182</v>
      </c>
      <c r="CL14" s="368">
        <v>3</v>
      </c>
      <c r="CM14" s="384">
        <f>SUM(CM7:CM13)/CL14</f>
        <v>12.866666666666667</v>
      </c>
      <c r="CN14" s="385">
        <f>SUM(CN7:CN13)/CL14</f>
        <v>20.999999999999996</v>
      </c>
      <c r="CO14" s="406">
        <f>SUM(CO7:CO13)/CL14</f>
        <v>3</v>
      </c>
      <c r="CP14" s="406">
        <f>SUM(CP7:CP13)/CL14</f>
        <v>3</v>
      </c>
      <c r="CQ14" s="406">
        <f>SUM(CQ7:CQ13)/CL14</f>
        <v>3</v>
      </c>
      <c r="CR14" s="407">
        <f t="shared" si="19"/>
        <v>3</v>
      </c>
      <c r="CS14" s="397" t="s">
        <v>188</v>
      </c>
      <c r="CT14" s="1457">
        <f>CE14/CL14</f>
        <v>387183.33333333331</v>
      </c>
      <c r="CU14" s="1458"/>
      <c r="CV14" s="1458"/>
      <c r="CW14" s="1458"/>
      <c r="CX14" s="1459"/>
      <c r="CY14" s="368" t="s">
        <v>197</v>
      </c>
    </row>
    <row r="15" spans="1:103"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row>
    <row r="16" spans="1:103"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c r="CE16" s="174" t="s">
        <v>126</v>
      </c>
      <c r="CF16" s="175" t="s">
        <v>77</v>
      </c>
      <c r="CG16" s="241" t="s">
        <v>129</v>
      </c>
      <c r="CH16" s="241"/>
      <c r="CI16" s="241"/>
      <c r="CJ16" s="241"/>
      <c r="CK16" s="176" t="s">
        <v>128</v>
      </c>
      <c r="CM16" s="331" t="s">
        <v>172</v>
      </c>
      <c r="CN16" s="332" t="s">
        <v>173</v>
      </c>
      <c r="CO16" s="65" t="s">
        <v>174</v>
      </c>
      <c r="CP16" s="65" t="s">
        <v>175</v>
      </c>
      <c r="CQ16" s="65" t="s">
        <v>176</v>
      </c>
      <c r="CR16" s="333" t="s">
        <v>184</v>
      </c>
      <c r="CT16" s="1" t="s">
        <v>179</v>
      </c>
      <c r="CV16" s="46" t="s">
        <v>182</v>
      </c>
    </row>
    <row r="17" spans="1:103" ht="23.5" customHeight="1">
      <c r="A17" s="75" t="s">
        <v>5</v>
      </c>
      <c r="B17" s="68">
        <v>4</v>
      </c>
      <c r="C17" s="57">
        <f t="shared" ref="C17:C23" si="42">D17+F17+H17+J17</f>
        <v>130</v>
      </c>
      <c r="D17" s="54">
        <v>70</v>
      </c>
      <c r="E17" s="7">
        <f t="shared" ref="E17:E23" si="43">D17*T17</f>
        <v>231000</v>
      </c>
      <c r="F17" s="54">
        <v>15</v>
      </c>
      <c r="G17" s="7">
        <f t="shared" ref="G17:G23" si="44">F17*U17</f>
        <v>57000</v>
      </c>
      <c r="H17" s="54">
        <v>10</v>
      </c>
      <c r="I17" s="6">
        <f t="shared" ref="I17:I23" si="45">H17*V17</f>
        <v>48000</v>
      </c>
      <c r="J17" s="54">
        <v>35</v>
      </c>
      <c r="K17" s="6">
        <f t="shared" ref="K17:K23" si="46">J17*W17</f>
        <v>70000</v>
      </c>
      <c r="L17" s="6">
        <f>E17+G17+I17+K17</f>
        <v>406000</v>
      </c>
      <c r="M17" s="6">
        <f>L17/C17</f>
        <v>3123.0769230769229</v>
      </c>
      <c r="N17" s="70" t="s">
        <v>44</v>
      </c>
      <c r="O17" s="54">
        <v>140</v>
      </c>
      <c r="P17" s="54"/>
      <c r="Q17" s="76" t="e">
        <f>L17/P17</f>
        <v>#DIV/0!</v>
      </c>
      <c r="R17" s="2"/>
      <c r="T17" s="107">
        <v>3300</v>
      </c>
      <c r="U17" s="107">
        <v>3800</v>
      </c>
      <c r="V17" s="107">
        <v>4800</v>
      </c>
      <c r="W17" s="107">
        <v>2000</v>
      </c>
      <c r="X17" s="107"/>
      <c r="Y17" s="75" t="s">
        <v>5</v>
      </c>
      <c r="Z17" s="48">
        <f t="shared" ref="Z17:Z23" si="47">B17</f>
        <v>4</v>
      </c>
      <c r="AA17" s="57">
        <f t="shared" ref="AA17:AA23" si="48">AB17+AD17+AF17+AH17</f>
        <v>130</v>
      </c>
      <c r="AB17" s="7">
        <f t="shared" ref="AB17:AB23" si="49">D17</f>
        <v>70</v>
      </c>
      <c r="AC17" s="7">
        <f t="shared" ref="AC17:AC23" si="50">AB17*AR17</f>
        <v>119000</v>
      </c>
      <c r="AD17" s="7">
        <f>F17</f>
        <v>15</v>
      </c>
      <c r="AE17" s="7">
        <f t="shared" ref="AE17:AE23" si="51">AD17*AS17</f>
        <v>33000</v>
      </c>
      <c r="AF17" s="7">
        <f>H17</f>
        <v>10</v>
      </c>
      <c r="AG17" s="7">
        <f t="shared" ref="AG17:AG23" si="52">AF17*AT17</f>
        <v>22000</v>
      </c>
      <c r="AH17" s="7">
        <f>J17</f>
        <v>35</v>
      </c>
      <c r="AI17" s="7">
        <f t="shared" ref="AI17:AI23" si="53">AH17*AU17</f>
        <v>49000</v>
      </c>
      <c r="AJ17" s="7">
        <f>AC17+AE17+AG17+AI17</f>
        <v>223000</v>
      </c>
      <c r="AK17" s="6">
        <f>AJ17/AA17</f>
        <v>1715.3846153846155</v>
      </c>
      <c r="AL17" s="70" t="str">
        <f>N17</f>
        <v>S</v>
      </c>
      <c r="AM17" s="7">
        <f>O17</f>
        <v>140</v>
      </c>
      <c r="AN17" s="6">
        <f>P17</f>
        <v>0</v>
      </c>
      <c r="AO17" s="76" t="e">
        <f>(AJ17+BH17)/AN17</f>
        <v>#DIV/0!</v>
      </c>
      <c r="AP17" s="2"/>
      <c r="AR17" s="107">
        <v>1700</v>
      </c>
      <c r="AS17" s="107">
        <v>2200</v>
      </c>
      <c r="AT17" s="107">
        <v>2200</v>
      </c>
      <c r="AU17" s="107">
        <v>1400</v>
      </c>
      <c r="AV17" s="107"/>
      <c r="AW17" s="75" t="s">
        <v>5</v>
      </c>
      <c r="AX17" s="48">
        <f>B17</f>
        <v>4</v>
      </c>
      <c r="AY17" s="57">
        <f>C17</f>
        <v>130</v>
      </c>
      <c r="AZ17" s="54"/>
      <c r="BA17" s="7">
        <f t="shared" ref="BA17:BA23" si="54">AZ17*BR17</f>
        <v>0</v>
      </c>
      <c r="BB17" s="54"/>
      <c r="BC17" s="7">
        <f t="shared" ref="BC17:BC23" si="55">BB17*BS17</f>
        <v>0</v>
      </c>
      <c r="BD17" s="54"/>
      <c r="BE17" s="6">
        <f t="shared" ref="BE17:BE23" si="56">BD17*BT17</f>
        <v>0</v>
      </c>
      <c r="BF17" s="54"/>
      <c r="BG17" s="6">
        <f t="shared" ref="BG17:BG23" si="57">BF17*BU17</f>
        <v>0</v>
      </c>
      <c r="BH17" s="6">
        <f>L17</f>
        <v>406000</v>
      </c>
      <c r="BI17" s="6">
        <f>M17</f>
        <v>3123.0769230769229</v>
      </c>
      <c r="BJ17" s="6">
        <f>AJ17</f>
        <v>223000</v>
      </c>
      <c r="BK17" s="7">
        <f>AK17</f>
        <v>1715.3846153846155</v>
      </c>
      <c r="BL17" s="101">
        <f>BH17+BJ17</f>
        <v>629000</v>
      </c>
      <c r="BM17" s="90">
        <f>BI17+BK17</f>
        <v>4838.4615384615381</v>
      </c>
      <c r="BN17" s="90"/>
      <c r="BO17" s="76" t="e">
        <f>Q17+AO17</f>
        <v>#DIV/0!</v>
      </c>
      <c r="BP17" s="2"/>
      <c r="BR17" s="55"/>
      <c r="BS17" s="55"/>
      <c r="BT17" s="55"/>
      <c r="BU17" s="55"/>
      <c r="BV17" s="177" t="s">
        <v>5</v>
      </c>
      <c r="BW17" s="190">
        <f>AX17</f>
        <v>4</v>
      </c>
      <c r="BX17" s="119">
        <v>65</v>
      </c>
      <c r="BY17" s="178">
        <v>141300</v>
      </c>
      <c r="BZ17" s="178">
        <f t="shared" ref="BZ17:BZ24" si="58">BY17/BX17</f>
        <v>2173.8461538461538</v>
      </c>
      <c r="CA17" s="178">
        <v>91750</v>
      </c>
      <c r="CB17" s="179">
        <f t="shared" ref="CB17:CB24" si="59">CA17/BX17</f>
        <v>1411.5384615384614</v>
      </c>
      <c r="CC17" s="179">
        <v>1650</v>
      </c>
      <c r="CD17" s="179"/>
      <c r="CE17" s="180">
        <f t="shared" ref="CE17:CE23" si="60">BY17+CA17+CC17</f>
        <v>234700</v>
      </c>
      <c r="CF17" s="181">
        <f>CE17/BX17</f>
        <v>3610.7692307692309</v>
      </c>
      <c r="CG17" s="242">
        <v>93.75</v>
      </c>
      <c r="CH17" s="242"/>
      <c r="CI17" s="242"/>
      <c r="CJ17" s="242"/>
      <c r="CK17" s="182">
        <f>CE17/CG17</f>
        <v>2503.4666666666667</v>
      </c>
      <c r="CM17" s="326">
        <v>8.1999999999999993</v>
      </c>
      <c r="CN17" s="326">
        <v>17.399999999999999</v>
      </c>
      <c r="CO17" s="334">
        <v>1</v>
      </c>
      <c r="CP17" s="334">
        <v>1</v>
      </c>
      <c r="CQ17" s="334">
        <v>4</v>
      </c>
      <c r="CR17" s="356">
        <f>SUM(CO17:CQ17)/3</f>
        <v>2</v>
      </c>
      <c r="CT17" s="355" t="s">
        <v>180</v>
      </c>
      <c r="CU17" s="3"/>
      <c r="CV17" s="354">
        <v>5</v>
      </c>
    </row>
    <row r="18" spans="1:103" ht="23.5" customHeight="1">
      <c r="A18" s="77" t="s">
        <v>6</v>
      </c>
      <c r="B18" s="68">
        <v>5</v>
      </c>
      <c r="C18" s="57">
        <f t="shared" si="42"/>
        <v>80</v>
      </c>
      <c r="D18" s="54">
        <v>50</v>
      </c>
      <c r="E18" s="7">
        <f t="shared" si="43"/>
        <v>165000</v>
      </c>
      <c r="F18" s="54">
        <v>10</v>
      </c>
      <c r="G18" s="7">
        <f t="shared" si="44"/>
        <v>38000</v>
      </c>
      <c r="H18" s="54">
        <v>10</v>
      </c>
      <c r="I18" s="6">
        <f t="shared" si="45"/>
        <v>48000</v>
      </c>
      <c r="J18" s="54">
        <v>10</v>
      </c>
      <c r="K18" s="6">
        <f t="shared" si="46"/>
        <v>20000</v>
      </c>
      <c r="L18" s="6">
        <f t="shared" ref="L18:L23" si="61">E18+G18+I18+K18</f>
        <v>271000</v>
      </c>
      <c r="M18" s="6">
        <f t="shared" ref="M18:M23" si="62">L18/C18</f>
        <v>3387.5</v>
      </c>
      <c r="N18" s="70" t="s">
        <v>85</v>
      </c>
      <c r="O18" s="54">
        <v>95</v>
      </c>
      <c r="P18" s="54"/>
      <c r="Q18" s="76" t="e">
        <f t="shared" ref="Q18:Q24" si="63">L18/P18</f>
        <v>#DIV/0!</v>
      </c>
      <c r="R18" s="2"/>
      <c r="T18" s="107">
        <v>3300</v>
      </c>
      <c r="U18" s="107">
        <v>3800</v>
      </c>
      <c r="V18" s="107">
        <v>4800</v>
      </c>
      <c r="W18" s="107">
        <v>2000</v>
      </c>
      <c r="X18" s="107"/>
      <c r="Y18" s="77" t="s">
        <v>6</v>
      </c>
      <c r="Z18" s="48">
        <f t="shared" si="47"/>
        <v>5</v>
      </c>
      <c r="AA18" s="57">
        <f t="shared" si="48"/>
        <v>80</v>
      </c>
      <c r="AB18" s="7">
        <f t="shared" si="49"/>
        <v>50</v>
      </c>
      <c r="AC18" s="7">
        <f t="shared" si="50"/>
        <v>85000</v>
      </c>
      <c r="AD18" s="7">
        <f t="shared" ref="AD18:AD23" si="64">F18</f>
        <v>10</v>
      </c>
      <c r="AE18" s="7">
        <f t="shared" si="51"/>
        <v>22000</v>
      </c>
      <c r="AF18" s="7">
        <f t="shared" ref="AF18:AF23" si="65">H18</f>
        <v>10</v>
      </c>
      <c r="AG18" s="7">
        <f t="shared" si="52"/>
        <v>22000</v>
      </c>
      <c r="AH18" s="7">
        <f t="shared" ref="AH18:AH23" si="66">J18</f>
        <v>10</v>
      </c>
      <c r="AI18" s="7">
        <f t="shared" si="53"/>
        <v>14000</v>
      </c>
      <c r="AJ18" s="7">
        <f t="shared" ref="AJ18:AJ23" si="67">AC18+AE18+AG18+AI18</f>
        <v>143000</v>
      </c>
      <c r="AK18" s="6">
        <f t="shared" ref="AK18:AK23" si="68">AJ18/AA18</f>
        <v>1787.5</v>
      </c>
      <c r="AL18" s="70" t="str">
        <f t="shared" ref="AL18:AN23" si="69">N18</f>
        <v>OFF2</v>
      </c>
      <c r="AM18" s="7">
        <f t="shared" si="69"/>
        <v>95</v>
      </c>
      <c r="AN18" s="6">
        <f t="shared" si="69"/>
        <v>0</v>
      </c>
      <c r="AO18" s="76" t="e">
        <f t="shared" ref="AO18:AO23" si="70">(AJ18+BH18)/AN18</f>
        <v>#DIV/0!</v>
      </c>
      <c r="AP18" s="2"/>
      <c r="AR18" s="107">
        <v>1700</v>
      </c>
      <c r="AS18" s="107">
        <v>2200</v>
      </c>
      <c r="AT18" s="107">
        <v>2200</v>
      </c>
      <c r="AU18" s="107">
        <v>1400</v>
      </c>
      <c r="AV18" s="107"/>
      <c r="AW18" s="77" t="s">
        <v>6</v>
      </c>
      <c r="AX18" s="48">
        <f t="shared" ref="AX18:AX23" si="71">B18</f>
        <v>5</v>
      </c>
      <c r="AY18" s="57">
        <f t="shared" ref="AY18:AY24" si="72">C18</f>
        <v>80</v>
      </c>
      <c r="AZ18" s="54">
        <v>22</v>
      </c>
      <c r="BA18" s="7">
        <f t="shared" si="54"/>
        <v>0</v>
      </c>
      <c r="BB18" s="54">
        <v>10</v>
      </c>
      <c r="BC18" s="7">
        <f t="shared" si="55"/>
        <v>0</v>
      </c>
      <c r="BD18" s="54">
        <v>6</v>
      </c>
      <c r="BE18" s="6">
        <f t="shared" si="56"/>
        <v>0</v>
      </c>
      <c r="BF18" s="54"/>
      <c r="BG18" s="6">
        <f t="shared" si="57"/>
        <v>0</v>
      </c>
      <c r="BH18" s="6">
        <f t="shared" ref="BH18:BI24" si="73">L18</f>
        <v>271000</v>
      </c>
      <c r="BI18" s="6">
        <f t="shared" si="73"/>
        <v>3387.5</v>
      </c>
      <c r="BJ18" s="6">
        <f t="shared" ref="BJ18:BK24" si="74">AJ18</f>
        <v>143000</v>
      </c>
      <c r="BK18" s="7">
        <f t="shared" si="74"/>
        <v>1787.5</v>
      </c>
      <c r="BL18" s="101">
        <f t="shared" ref="BL18:BM23" si="75">BH18+BJ18</f>
        <v>414000</v>
      </c>
      <c r="BM18" s="90">
        <f t="shared" si="75"/>
        <v>5175</v>
      </c>
      <c r="BN18" s="90"/>
      <c r="BO18" s="76" t="e">
        <f t="shared" ref="BO18:BO24" si="76">Q18+AO18</f>
        <v>#DIV/0!</v>
      </c>
      <c r="BP18" s="2"/>
      <c r="BR18" s="55"/>
      <c r="BS18" s="55"/>
      <c r="BT18" s="55"/>
      <c r="BU18" s="55"/>
      <c r="BV18" s="173" t="s">
        <v>6</v>
      </c>
      <c r="BW18" s="190">
        <f t="shared" ref="BW18:BW23" si="77">AX18</f>
        <v>5</v>
      </c>
      <c r="BX18" s="119">
        <v>29</v>
      </c>
      <c r="BY18" s="178">
        <v>72850</v>
      </c>
      <c r="BZ18" s="178">
        <f t="shared" si="58"/>
        <v>2512.0689655172414</v>
      </c>
      <c r="CA18" s="178">
        <v>31500</v>
      </c>
      <c r="CB18" s="179">
        <f t="shared" si="59"/>
        <v>1086.2068965517242</v>
      </c>
      <c r="CC18" s="179">
        <v>1100</v>
      </c>
      <c r="CD18" s="179"/>
      <c r="CE18" s="180">
        <f t="shared" si="60"/>
        <v>105450</v>
      </c>
      <c r="CF18" s="181">
        <f t="shared" ref="CF18:CF23" si="78">CE18/BX18</f>
        <v>3636.2068965517242</v>
      </c>
      <c r="CG18" s="242">
        <v>77.75</v>
      </c>
      <c r="CH18" s="242"/>
      <c r="CI18" s="242"/>
      <c r="CJ18" s="242"/>
      <c r="CK18" s="182" t="e">
        <f>CE18/#REF!</f>
        <v>#REF!</v>
      </c>
      <c r="CM18" s="326">
        <v>8.9</v>
      </c>
      <c r="CN18" s="326">
        <v>17.7</v>
      </c>
      <c r="CO18" s="334">
        <v>2</v>
      </c>
      <c r="CP18" s="334">
        <v>1</v>
      </c>
      <c r="CQ18" s="334">
        <v>4</v>
      </c>
      <c r="CR18" s="356">
        <f t="shared" ref="CR18:CR23" si="79">SUM(CO18:CQ18)/3</f>
        <v>2.3333333333333335</v>
      </c>
      <c r="CT18" s="42" t="s">
        <v>181</v>
      </c>
      <c r="CV18" s="1">
        <v>4</v>
      </c>
    </row>
    <row r="19" spans="1:103" ht="23.5" customHeight="1">
      <c r="A19" s="77" t="s">
        <v>7</v>
      </c>
      <c r="B19" s="68">
        <v>6</v>
      </c>
      <c r="C19" s="57">
        <f t="shared" si="42"/>
        <v>80</v>
      </c>
      <c r="D19" s="54">
        <v>50</v>
      </c>
      <c r="E19" s="7">
        <f t="shared" si="43"/>
        <v>165000</v>
      </c>
      <c r="F19" s="54">
        <v>10</v>
      </c>
      <c r="G19" s="7">
        <f t="shared" si="44"/>
        <v>38000</v>
      </c>
      <c r="H19" s="54">
        <v>10</v>
      </c>
      <c r="I19" s="6">
        <f t="shared" si="45"/>
        <v>48000</v>
      </c>
      <c r="J19" s="54">
        <v>10</v>
      </c>
      <c r="K19" s="6">
        <f t="shared" si="46"/>
        <v>20000</v>
      </c>
      <c r="L19" s="6">
        <f t="shared" si="61"/>
        <v>271000</v>
      </c>
      <c r="M19" s="6">
        <f t="shared" si="62"/>
        <v>3387.5</v>
      </c>
      <c r="N19" s="70" t="s">
        <v>85</v>
      </c>
      <c r="O19" s="54">
        <v>95</v>
      </c>
      <c r="P19" s="54"/>
      <c r="Q19" s="76" t="e">
        <f t="shared" si="63"/>
        <v>#DIV/0!</v>
      </c>
      <c r="R19" s="2"/>
      <c r="T19" s="107">
        <v>3300</v>
      </c>
      <c r="U19" s="107">
        <v>3800</v>
      </c>
      <c r="V19" s="107">
        <v>4800</v>
      </c>
      <c r="W19" s="107">
        <v>2000</v>
      </c>
      <c r="X19" s="107"/>
      <c r="Y19" s="77" t="s">
        <v>7</v>
      </c>
      <c r="Z19" s="48">
        <f t="shared" si="47"/>
        <v>6</v>
      </c>
      <c r="AA19" s="57">
        <f t="shared" si="48"/>
        <v>80</v>
      </c>
      <c r="AB19" s="7">
        <f t="shared" si="49"/>
        <v>50</v>
      </c>
      <c r="AC19" s="7">
        <f t="shared" si="50"/>
        <v>85000</v>
      </c>
      <c r="AD19" s="7">
        <f t="shared" si="64"/>
        <v>10</v>
      </c>
      <c r="AE19" s="7">
        <f t="shared" si="51"/>
        <v>22000</v>
      </c>
      <c r="AF19" s="7">
        <f t="shared" si="65"/>
        <v>10</v>
      </c>
      <c r="AG19" s="7">
        <f t="shared" si="52"/>
        <v>22000</v>
      </c>
      <c r="AH19" s="7">
        <f t="shared" si="66"/>
        <v>10</v>
      </c>
      <c r="AI19" s="7">
        <f t="shared" si="53"/>
        <v>14000</v>
      </c>
      <c r="AJ19" s="7">
        <f t="shared" si="67"/>
        <v>143000</v>
      </c>
      <c r="AK19" s="6">
        <f t="shared" si="68"/>
        <v>1787.5</v>
      </c>
      <c r="AL19" s="70" t="str">
        <f t="shared" si="69"/>
        <v>OFF2</v>
      </c>
      <c r="AM19" s="7">
        <f t="shared" si="69"/>
        <v>95</v>
      </c>
      <c r="AN19" s="6">
        <f t="shared" si="69"/>
        <v>0</v>
      </c>
      <c r="AO19" s="76" t="e">
        <f t="shared" si="70"/>
        <v>#DIV/0!</v>
      </c>
      <c r="AP19" s="2"/>
      <c r="AR19" s="107">
        <v>1700</v>
      </c>
      <c r="AS19" s="107">
        <v>2200</v>
      </c>
      <c r="AT19" s="107">
        <v>2200</v>
      </c>
      <c r="AU19" s="107">
        <v>1400</v>
      </c>
      <c r="AV19" s="107"/>
      <c r="AW19" s="77" t="s">
        <v>7</v>
      </c>
      <c r="AX19" s="48">
        <f t="shared" si="71"/>
        <v>6</v>
      </c>
      <c r="AY19" s="57">
        <f t="shared" si="72"/>
        <v>80</v>
      </c>
      <c r="AZ19" s="54">
        <v>22</v>
      </c>
      <c r="BA19" s="7">
        <f t="shared" si="54"/>
        <v>0</v>
      </c>
      <c r="BB19" s="54">
        <v>10</v>
      </c>
      <c r="BC19" s="7">
        <f t="shared" si="55"/>
        <v>0</v>
      </c>
      <c r="BD19" s="54">
        <v>6</v>
      </c>
      <c r="BE19" s="6">
        <f t="shared" si="56"/>
        <v>0</v>
      </c>
      <c r="BF19" s="54"/>
      <c r="BG19" s="6">
        <f t="shared" si="57"/>
        <v>0</v>
      </c>
      <c r="BH19" s="6">
        <f t="shared" si="73"/>
        <v>271000</v>
      </c>
      <c r="BI19" s="6">
        <f t="shared" si="73"/>
        <v>3387.5</v>
      </c>
      <c r="BJ19" s="6">
        <f t="shared" si="74"/>
        <v>143000</v>
      </c>
      <c r="BK19" s="7">
        <f t="shared" si="74"/>
        <v>1787.5</v>
      </c>
      <c r="BL19" s="101">
        <f t="shared" si="75"/>
        <v>414000</v>
      </c>
      <c r="BM19" s="90">
        <f t="shared" si="75"/>
        <v>5175</v>
      </c>
      <c r="BN19" s="90"/>
      <c r="BO19" s="76" t="e">
        <f t="shared" si="76"/>
        <v>#DIV/0!</v>
      </c>
      <c r="BP19" s="2"/>
      <c r="BR19" s="55"/>
      <c r="BS19" s="55"/>
      <c r="BT19" s="55"/>
      <c r="BU19" s="55"/>
      <c r="BV19" s="173" t="s">
        <v>7</v>
      </c>
      <c r="BW19" s="190">
        <f t="shared" si="77"/>
        <v>6</v>
      </c>
      <c r="BX19" s="119">
        <v>63</v>
      </c>
      <c r="BY19" s="178">
        <v>164050</v>
      </c>
      <c r="BZ19" s="178">
        <f t="shared" si="58"/>
        <v>2603.968253968254</v>
      </c>
      <c r="CA19" s="178">
        <v>90300</v>
      </c>
      <c r="CB19" s="179">
        <f t="shared" si="59"/>
        <v>1433.3333333333333</v>
      </c>
      <c r="CC19" s="179"/>
      <c r="CD19" s="179"/>
      <c r="CE19" s="180">
        <f t="shared" si="60"/>
        <v>254350</v>
      </c>
      <c r="CF19" s="181">
        <f t="shared" si="78"/>
        <v>4037.3015873015875</v>
      </c>
      <c r="CG19" s="238">
        <v>81.75</v>
      </c>
      <c r="CK19" s="182">
        <f>CE19/CG18</f>
        <v>3271.3826366559488</v>
      </c>
      <c r="CM19" s="326">
        <v>10.9</v>
      </c>
      <c r="CN19" s="326">
        <v>22.5</v>
      </c>
      <c r="CO19" s="334">
        <v>1</v>
      </c>
      <c r="CP19" s="334">
        <v>1</v>
      </c>
      <c r="CQ19" s="334">
        <v>4</v>
      </c>
      <c r="CR19" s="356">
        <f t="shared" si="79"/>
        <v>2</v>
      </c>
      <c r="CT19" s="42" t="s">
        <v>185</v>
      </c>
      <c r="CV19" s="1">
        <v>3</v>
      </c>
    </row>
    <row r="20" spans="1:103" ht="23.5" customHeight="1">
      <c r="A20" s="77" t="s">
        <v>8</v>
      </c>
      <c r="B20" s="68">
        <v>7</v>
      </c>
      <c r="C20" s="57">
        <f t="shared" si="42"/>
        <v>80</v>
      </c>
      <c r="D20" s="54">
        <v>50</v>
      </c>
      <c r="E20" s="7">
        <f t="shared" si="43"/>
        <v>165000</v>
      </c>
      <c r="F20" s="54">
        <v>10</v>
      </c>
      <c r="G20" s="7">
        <f t="shared" si="44"/>
        <v>38000</v>
      </c>
      <c r="H20" s="54">
        <v>10</v>
      </c>
      <c r="I20" s="6">
        <f t="shared" si="45"/>
        <v>48000</v>
      </c>
      <c r="J20" s="54">
        <v>10</v>
      </c>
      <c r="K20" s="6">
        <f t="shared" si="46"/>
        <v>20000</v>
      </c>
      <c r="L20" s="6">
        <f t="shared" si="61"/>
        <v>271000</v>
      </c>
      <c r="M20" s="6">
        <f t="shared" si="62"/>
        <v>3387.5</v>
      </c>
      <c r="N20" s="70" t="s">
        <v>84</v>
      </c>
      <c r="O20" s="54">
        <v>95</v>
      </c>
      <c r="P20" s="54"/>
      <c r="Q20" s="76" t="e">
        <f t="shared" si="63"/>
        <v>#DIV/0!</v>
      </c>
      <c r="R20" s="2"/>
      <c r="T20" s="107">
        <v>3300</v>
      </c>
      <c r="U20" s="107">
        <v>3800</v>
      </c>
      <c r="V20" s="107">
        <v>4800</v>
      </c>
      <c r="W20" s="107">
        <v>2000</v>
      </c>
      <c r="X20" s="107"/>
      <c r="Y20" s="77" t="s">
        <v>8</v>
      </c>
      <c r="Z20" s="48">
        <f t="shared" si="47"/>
        <v>7</v>
      </c>
      <c r="AA20" s="57">
        <f t="shared" si="48"/>
        <v>80</v>
      </c>
      <c r="AB20" s="7">
        <f t="shared" si="49"/>
        <v>50</v>
      </c>
      <c r="AC20" s="7">
        <f t="shared" si="50"/>
        <v>85000</v>
      </c>
      <c r="AD20" s="7">
        <f t="shared" si="64"/>
        <v>10</v>
      </c>
      <c r="AE20" s="7">
        <f t="shared" si="51"/>
        <v>22000</v>
      </c>
      <c r="AF20" s="7">
        <f t="shared" si="65"/>
        <v>10</v>
      </c>
      <c r="AG20" s="7">
        <f t="shared" si="52"/>
        <v>22000</v>
      </c>
      <c r="AH20" s="7">
        <f t="shared" si="66"/>
        <v>10</v>
      </c>
      <c r="AI20" s="7">
        <f t="shared" si="53"/>
        <v>14000</v>
      </c>
      <c r="AJ20" s="7">
        <f t="shared" si="67"/>
        <v>143000</v>
      </c>
      <c r="AK20" s="6">
        <f t="shared" si="68"/>
        <v>1787.5</v>
      </c>
      <c r="AL20" s="70" t="str">
        <f t="shared" si="69"/>
        <v>OFF2</v>
      </c>
      <c r="AM20" s="7">
        <f t="shared" si="69"/>
        <v>95</v>
      </c>
      <c r="AN20" s="6">
        <f t="shared" si="69"/>
        <v>0</v>
      </c>
      <c r="AO20" s="76" t="e">
        <f t="shared" si="70"/>
        <v>#DIV/0!</v>
      </c>
      <c r="AP20" s="2"/>
      <c r="AR20" s="107">
        <v>1700</v>
      </c>
      <c r="AS20" s="107">
        <v>2200</v>
      </c>
      <c r="AT20" s="107">
        <v>2200</v>
      </c>
      <c r="AU20" s="107">
        <v>1400</v>
      </c>
      <c r="AV20" s="107"/>
      <c r="AW20" s="77" t="s">
        <v>8</v>
      </c>
      <c r="AX20" s="48">
        <f t="shared" si="71"/>
        <v>7</v>
      </c>
      <c r="AY20" s="57">
        <f t="shared" si="72"/>
        <v>80</v>
      </c>
      <c r="AZ20" s="54">
        <v>10</v>
      </c>
      <c r="BA20" s="7">
        <f t="shared" si="54"/>
        <v>0</v>
      </c>
      <c r="BB20" s="54">
        <v>24</v>
      </c>
      <c r="BC20" s="7">
        <f t="shared" si="55"/>
        <v>0</v>
      </c>
      <c r="BD20" s="54">
        <v>12</v>
      </c>
      <c r="BE20" s="6">
        <f t="shared" si="56"/>
        <v>0</v>
      </c>
      <c r="BF20" s="54"/>
      <c r="BG20" s="6">
        <f t="shared" si="57"/>
        <v>0</v>
      </c>
      <c r="BH20" s="6">
        <f t="shared" si="73"/>
        <v>271000</v>
      </c>
      <c r="BI20" s="6">
        <f t="shared" si="73"/>
        <v>3387.5</v>
      </c>
      <c r="BJ20" s="6">
        <f t="shared" si="74"/>
        <v>143000</v>
      </c>
      <c r="BK20" s="7">
        <f t="shared" si="74"/>
        <v>1787.5</v>
      </c>
      <c r="BL20" s="101">
        <f t="shared" si="75"/>
        <v>414000</v>
      </c>
      <c r="BM20" s="90">
        <f t="shared" si="75"/>
        <v>5175</v>
      </c>
      <c r="BN20" s="90"/>
      <c r="BO20" s="76" t="e">
        <f t="shared" si="76"/>
        <v>#DIV/0!</v>
      </c>
      <c r="BP20" s="2"/>
      <c r="BR20" s="55"/>
      <c r="BS20" s="55"/>
      <c r="BT20" s="55"/>
      <c r="BU20" s="55"/>
      <c r="BV20" s="173" t="s">
        <v>8</v>
      </c>
      <c r="BW20" s="190">
        <f t="shared" si="77"/>
        <v>7</v>
      </c>
      <c r="BX20" s="119">
        <v>43</v>
      </c>
      <c r="BY20" s="178">
        <v>120750</v>
      </c>
      <c r="BZ20" s="178">
        <f t="shared" si="58"/>
        <v>2808.1395348837209</v>
      </c>
      <c r="CA20" s="178">
        <v>58900</v>
      </c>
      <c r="CB20" s="179">
        <f t="shared" si="59"/>
        <v>1369.7674418604652</v>
      </c>
      <c r="CC20" s="179">
        <v>1100</v>
      </c>
      <c r="CD20" s="179"/>
      <c r="CE20" s="180">
        <f t="shared" si="60"/>
        <v>180750</v>
      </c>
      <c r="CF20" s="181">
        <f t="shared" si="78"/>
        <v>4203.4883720930229</v>
      </c>
      <c r="CG20" s="242">
        <v>81</v>
      </c>
      <c r="CH20" s="242"/>
      <c r="CI20" s="242"/>
      <c r="CJ20" s="242"/>
      <c r="CK20" s="182">
        <f>CE20/CG20</f>
        <v>2231.4814814814813</v>
      </c>
      <c r="CM20" s="326">
        <v>15.5</v>
      </c>
      <c r="CN20" s="326">
        <v>20.6</v>
      </c>
      <c r="CO20" s="334">
        <v>1</v>
      </c>
      <c r="CP20" s="334">
        <v>1</v>
      </c>
      <c r="CQ20" s="334">
        <v>2</v>
      </c>
      <c r="CR20" s="356">
        <f t="shared" si="79"/>
        <v>1.3333333333333333</v>
      </c>
      <c r="CT20" s="42" t="s">
        <v>177</v>
      </c>
      <c r="CV20" s="1">
        <v>2</v>
      </c>
    </row>
    <row r="21" spans="1:103" ht="23.5" customHeight="1">
      <c r="A21" s="77" t="s">
        <v>9</v>
      </c>
      <c r="B21" s="68">
        <v>8</v>
      </c>
      <c r="C21" s="57">
        <f t="shared" si="42"/>
        <v>80</v>
      </c>
      <c r="D21" s="54">
        <v>50</v>
      </c>
      <c r="E21" s="7">
        <f t="shared" si="43"/>
        <v>165000</v>
      </c>
      <c r="F21" s="54">
        <v>10</v>
      </c>
      <c r="G21" s="7">
        <f t="shared" si="44"/>
        <v>38000</v>
      </c>
      <c r="H21" s="54">
        <v>10</v>
      </c>
      <c r="I21" s="6">
        <f t="shared" si="45"/>
        <v>48000</v>
      </c>
      <c r="J21" s="54">
        <v>10</v>
      </c>
      <c r="K21" s="6">
        <f t="shared" si="46"/>
        <v>20000</v>
      </c>
      <c r="L21" s="6">
        <f t="shared" si="61"/>
        <v>271000</v>
      </c>
      <c r="M21" s="6">
        <f t="shared" si="62"/>
        <v>3387.5</v>
      </c>
      <c r="N21" s="70" t="s">
        <v>84</v>
      </c>
      <c r="O21" s="54">
        <v>95</v>
      </c>
      <c r="P21" s="54"/>
      <c r="Q21" s="76" t="e">
        <f t="shared" si="63"/>
        <v>#DIV/0!</v>
      </c>
      <c r="R21" s="2"/>
      <c r="T21" s="107">
        <v>3300</v>
      </c>
      <c r="U21" s="107">
        <v>3800</v>
      </c>
      <c r="V21" s="107">
        <v>4800</v>
      </c>
      <c r="W21" s="107">
        <v>2000</v>
      </c>
      <c r="X21" s="107"/>
      <c r="Y21" s="77" t="s">
        <v>9</v>
      </c>
      <c r="Z21" s="48">
        <f t="shared" si="47"/>
        <v>8</v>
      </c>
      <c r="AA21" s="57">
        <f t="shared" si="48"/>
        <v>80</v>
      </c>
      <c r="AB21" s="7">
        <f t="shared" si="49"/>
        <v>50</v>
      </c>
      <c r="AC21" s="7">
        <f t="shared" si="50"/>
        <v>85000</v>
      </c>
      <c r="AD21" s="7">
        <f t="shared" si="64"/>
        <v>10</v>
      </c>
      <c r="AE21" s="7">
        <f t="shared" si="51"/>
        <v>22000</v>
      </c>
      <c r="AF21" s="7">
        <f t="shared" si="65"/>
        <v>10</v>
      </c>
      <c r="AG21" s="7">
        <f t="shared" si="52"/>
        <v>22000</v>
      </c>
      <c r="AH21" s="7">
        <f t="shared" si="66"/>
        <v>10</v>
      </c>
      <c r="AI21" s="7">
        <f t="shared" si="53"/>
        <v>14000</v>
      </c>
      <c r="AJ21" s="7">
        <f t="shared" si="67"/>
        <v>143000</v>
      </c>
      <c r="AK21" s="6">
        <f t="shared" si="68"/>
        <v>1787.5</v>
      </c>
      <c r="AL21" s="70" t="str">
        <f t="shared" si="69"/>
        <v>OFF2</v>
      </c>
      <c r="AM21" s="7">
        <f t="shared" si="69"/>
        <v>95</v>
      </c>
      <c r="AN21" s="6">
        <f t="shared" si="69"/>
        <v>0</v>
      </c>
      <c r="AO21" s="76" t="e">
        <f t="shared" si="70"/>
        <v>#DIV/0!</v>
      </c>
      <c r="AP21" s="2"/>
      <c r="AR21" s="107">
        <v>1700</v>
      </c>
      <c r="AS21" s="107">
        <v>2200</v>
      </c>
      <c r="AT21" s="107">
        <v>2200</v>
      </c>
      <c r="AU21" s="107">
        <v>1400</v>
      </c>
      <c r="AV21" s="107"/>
      <c r="AW21" s="77" t="s">
        <v>9</v>
      </c>
      <c r="AX21" s="48">
        <f t="shared" si="71"/>
        <v>8</v>
      </c>
      <c r="AY21" s="57">
        <f t="shared" si="72"/>
        <v>80</v>
      </c>
      <c r="AZ21" s="54">
        <v>10</v>
      </c>
      <c r="BA21" s="7">
        <f t="shared" si="54"/>
        <v>0</v>
      </c>
      <c r="BB21" s="54">
        <v>24</v>
      </c>
      <c r="BC21" s="7">
        <f t="shared" si="55"/>
        <v>0</v>
      </c>
      <c r="BD21" s="54">
        <v>12</v>
      </c>
      <c r="BE21" s="6">
        <f t="shared" si="56"/>
        <v>0</v>
      </c>
      <c r="BF21" s="54"/>
      <c r="BG21" s="6">
        <f t="shared" si="57"/>
        <v>0</v>
      </c>
      <c r="BH21" s="6">
        <f t="shared" si="73"/>
        <v>271000</v>
      </c>
      <c r="BI21" s="6">
        <f t="shared" si="73"/>
        <v>3387.5</v>
      </c>
      <c r="BJ21" s="6">
        <f t="shared" si="74"/>
        <v>143000</v>
      </c>
      <c r="BK21" s="7">
        <f t="shared" si="74"/>
        <v>1787.5</v>
      </c>
      <c r="BL21" s="101">
        <f t="shared" si="75"/>
        <v>414000</v>
      </c>
      <c r="BM21" s="90">
        <f t="shared" si="75"/>
        <v>5175</v>
      </c>
      <c r="BN21" s="90"/>
      <c r="BO21" s="76" t="e">
        <f t="shared" si="76"/>
        <v>#DIV/0!</v>
      </c>
      <c r="BP21" s="2"/>
      <c r="BR21" s="55"/>
      <c r="BS21" s="55"/>
      <c r="BT21" s="55"/>
      <c r="BU21" s="55"/>
      <c r="BV21" s="173" t="s">
        <v>9</v>
      </c>
      <c r="BW21" s="190">
        <f t="shared" si="77"/>
        <v>8</v>
      </c>
      <c r="BX21" s="119">
        <v>132</v>
      </c>
      <c r="BY21" s="178">
        <v>294300</v>
      </c>
      <c r="BZ21" s="178">
        <f t="shared" si="58"/>
        <v>2229.5454545454545</v>
      </c>
      <c r="CA21" s="178">
        <v>213750</v>
      </c>
      <c r="CB21" s="179">
        <f t="shared" si="59"/>
        <v>1619.3181818181818</v>
      </c>
      <c r="CC21" s="179"/>
      <c r="CD21" s="179"/>
      <c r="CE21" s="180">
        <f t="shared" si="60"/>
        <v>508050</v>
      </c>
      <c r="CF21" s="181">
        <f t="shared" si="78"/>
        <v>3848.8636363636365</v>
      </c>
      <c r="CG21" s="242">
        <v>84.5</v>
      </c>
      <c r="CH21" s="242"/>
      <c r="CI21" s="242"/>
      <c r="CJ21" s="242"/>
      <c r="CK21" s="182">
        <f>CE21/CG21</f>
        <v>6012.4260355029583</v>
      </c>
      <c r="CM21" s="326">
        <v>14.3</v>
      </c>
      <c r="CN21" s="326">
        <v>26.2</v>
      </c>
      <c r="CO21" s="334">
        <v>5</v>
      </c>
      <c r="CP21" s="334">
        <v>5</v>
      </c>
      <c r="CQ21" s="334">
        <v>4</v>
      </c>
      <c r="CR21" s="356">
        <f t="shared" si="79"/>
        <v>4.666666666666667</v>
      </c>
      <c r="CT21" s="42" t="s">
        <v>178</v>
      </c>
      <c r="CV21" s="1">
        <v>1</v>
      </c>
    </row>
    <row r="22" spans="1:103" ht="23.5" customHeight="1">
      <c r="A22" s="77" t="s">
        <v>10</v>
      </c>
      <c r="B22" s="68">
        <v>9</v>
      </c>
      <c r="C22" s="57">
        <f t="shared" si="42"/>
        <v>100</v>
      </c>
      <c r="D22" s="54">
        <v>60</v>
      </c>
      <c r="E22" s="7">
        <f t="shared" si="43"/>
        <v>198000</v>
      </c>
      <c r="F22" s="54">
        <v>10</v>
      </c>
      <c r="G22" s="7">
        <f t="shared" si="44"/>
        <v>38000</v>
      </c>
      <c r="H22" s="54">
        <v>10</v>
      </c>
      <c r="I22" s="6">
        <f t="shared" si="45"/>
        <v>48000</v>
      </c>
      <c r="J22" s="54">
        <v>20</v>
      </c>
      <c r="K22" s="6">
        <f t="shared" si="46"/>
        <v>40000</v>
      </c>
      <c r="L22" s="6">
        <f t="shared" si="61"/>
        <v>324000</v>
      </c>
      <c r="M22" s="6">
        <f t="shared" si="62"/>
        <v>3240</v>
      </c>
      <c r="N22" s="70" t="s">
        <v>83</v>
      </c>
      <c r="O22" s="54">
        <v>120</v>
      </c>
      <c r="P22" s="54"/>
      <c r="Q22" s="76" t="e">
        <f t="shared" si="63"/>
        <v>#DIV/0!</v>
      </c>
      <c r="R22" s="2"/>
      <c r="T22" s="107">
        <v>3300</v>
      </c>
      <c r="U22" s="107">
        <v>3800</v>
      </c>
      <c r="V22" s="107">
        <v>4800</v>
      </c>
      <c r="W22" s="107">
        <v>2000</v>
      </c>
      <c r="X22" s="107"/>
      <c r="Y22" s="77" t="s">
        <v>10</v>
      </c>
      <c r="Z22" s="48">
        <f t="shared" si="47"/>
        <v>9</v>
      </c>
      <c r="AA22" s="57">
        <f t="shared" si="48"/>
        <v>100</v>
      </c>
      <c r="AB22" s="7">
        <f t="shared" si="49"/>
        <v>60</v>
      </c>
      <c r="AC22" s="7">
        <f t="shared" si="50"/>
        <v>102000</v>
      </c>
      <c r="AD22" s="7">
        <f t="shared" si="64"/>
        <v>10</v>
      </c>
      <c r="AE22" s="7">
        <f t="shared" si="51"/>
        <v>22000</v>
      </c>
      <c r="AF22" s="7">
        <f t="shared" si="65"/>
        <v>10</v>
      </c>
      <c r="AG22" s="7">
        <f t="shared" si="52"/>
        <v>22000</v>
      </c>
      <c r="AH22" s="7">
        <f t="shared" si="66"/>
        <v>20</v>
      </c>
      <c r="AI22" s="7">
        <f t="shared" si="53"/>
        <v>28000</v>
      </c>
      <c r="AJ22" s="7">
        <f t="shared" si="67"/>
        <v>174000</v>
      </c>
      <c r="AK22" s="6">
        <f t="shared" si="68"/>
        <v>1740</v>
      </c>
      <c r="AL22" s="70" t="str">
        <f t="shared" si="69"/>
        <v>OFF1</v>
      </c>
      <c r="AM22" s="7">
        <f t="shared" si="69"/>
        <v>120</v>
      </c>
      <c r="AN22" s="6">
        <f t="shared" si="69"/>
        <v>0</v>
      </c>
      <c r="AO22" s="76" t="e">
        <f t="shared" si="70"/>
        <v>#DIV/0!</v>
      </c>
      <c r="AP22" s="2"/>
      <c r="AR22" s="107">
        <v>1700</v>
      </c>
      <c r="AS22" s="107">
        <v>2200</v>
      </c>
      <c r="AT22" s="107">
        <v>2200</v>
      </c>
      <c r="AU22" s="107">
        <v>1400</v>
      </c>
      <c r="AV22" s="107"/>
      <c r="AW22" s="77" t="s">
        <v>10</v>
      </c>
      <c r="AX22" s="48">
        <f t="shared" si="71"/>
        <v>9</v>
      </c>
      <c r="AY22" s="57">
        <f t="shared" si="72"/>
        <v>100</v>
      </c>
      <c r="AZ22" s="54">
        <v>10</v>
      </c>
      <c r="BA22" s="7">
        <f t="shared" si="54"/>
        <v>0</v>
      </c>
      <c r="BB22" s="54">
        <v>24</v>
      </c>
      <c r="BC22" s="7">
        <f t="shared" si="55"/>
        <v>0</v>
      </c>
      <c r="BD22" s="54">
        <v>12</v>
      </c>
      <c r="BE22" s="6">
        <f t="shared" si="56"/>
        <v>0</v>
      </c>
      <c r="BF22" s="54"/>
      <c r="BG22" s="6">
        <f t="shared" si="57"/>
        <v>0</v>
      </c>
      <c r="BH22" s="6">
        <f t="shared" si="73"/>
        <v>324000</v>
      </c>
      <c r="BI22" s="6">
        <f t="shared" si="73"/>
        <v>3240</v>
      </c>
      <c r="BJ22" s="6">
        <f t="shared" si="74"/>
        <v>174000</v>
      </c>
      <c r="BK22" s="7">
        <f t="shared" si="74"/>
        <v>1740</v>
      </c>
      <c r="BL22" s="101">
        <f t="shared" si="75"/>
        <v>498000</v>
      </c>
      <c r="BM22" s="90">
        <f t="shared" si="75"/>
        <v>4980</v>
      </c>
      <c r="BN22" s="90"/>
      <c r="BO22" s="76" t="e">
        <f t="shared" si="76"/>
        <v>#DIV/0!</v>
      </c>
      <c r="BP22" s="2"/>
      <c r="BR22" s="55"/>
      <c r="BS22" s="55"/>
      <c r="BT22" s="55"/>
      <c r="BU22" s="55"/>
      <c r="BV22" s="173" t="s">
        <v>10</v>
      </c>
      <c r="BW22" s="190">
        <f t="shared" si="77"/>
        <v>9</v>
      </c>
      <c r="BX22" s="119">
        <v>44</v>
      </c>
      <c r="BY22" s="178">
        <v>101050</v>
      </c>
      <c r="BZ22" s="178">
        <f t="shared" si="58"/>
        <v>2296.590909090909</v>
      </c>
      <c r="CA22" s="178">
        <v>67800</v>
      </c>
      <c r="CB22" s="179">
        <f t="shared" si="59"/>
        <v>1540.909090909091</v>
      </c>
      <c r="CC22" s="179">
        <v>2750</v>
      </c>
      <c r="CD22" s="179"/>
      <c r="CE22" s="180">
        <f t="shared" si="60"/>
        <v>171600</v>
      </c>
      <c r="CF22" s="181">
        <f t="shared" si="78"/>
        <v>3900</v>
      </c>
      <c r="CG22" s="242">
        <v>77</v>
      </c>
      <c r="CH22" s="242"/>
      <c r="CI22" s="242"/>
      <c r="CJ22" s="242"/>
      <c r="CK22" s="182">
        <f>CE22/CG22</f>
        <v>2228.5714285714284</v>
      </c>
      <c r="CM22" s="326">
        <v>16.399999999999999</v>
      </c>
      <c r="CN22" s="326">
        <v>19.2</v>
      </c>
      <c r="CO22" s="334">
        <v>1</v>
      </c>
      <c r="CP22" s="334">
        <v>1</v>
      </c>
      <c r="CQ22" s="334">
        <v>1</v>
      </c>
      <c r="CR22" s="356">
        <f t="shared" si="79"/>
        <v>1</v>
      </c>
      <c r="CT22" s="42" t="s">
        <v>183</v>
      </c>
      <c r="CV22" s="1">
        <v>0</v>
      </c>
    </row>
    <row r="23" spans="1:103" ht="23.5" customHeight="1" thickBot="1">
      <c r="A23" s="78" t="s">
        <v>11</v>
      </c>
      <c r="B23" s="68">
        <v>10</v>
      </c>
      <c r="C23" s="57">
        <f t="shared" si="42"/>
        <v>190</v>
      </c>
      <c r="D23" s="54">
        <v>90</v>
      </c>
      <c r="E23" s="7">
        <f t="shared" si="43"/>
        <v>297000</v>
      </c>
      <c r="F23" s="54">
        <v>35</v>
      </c>
      <c r="G23" s="7">
        <f t="shared" si="44"/>
        <v>133000</v>
      </c>
      <c r="H23" s="54">
        <v>20</v>
      </c>
      <c r="I23" s="6">
        <f t="shared" si="45"/>
        <v>96000</v>
      </c>
      <c r="J23" s="54">
        <v>45</v>
      </c>
      <c r="K23" s="6">
        <f t="shared" si="46"/>
        <v>90000</v>
      </c>
      <c r="L23" s="6">
        <f t="shared" si="61"/>
        <v>616000</v>
      </c>
      <c r="M23" s="6">
        <f t="shared" si="62"/>
        <v>3242.1052631578946</v>
      </c>
      <c r="N23" s="70" t="s">
        <v>96</v>
      </c>
      <c r="O23" s="54">
        <v>150</v>
      </c>
      <c r="P23" s="54"/>
      <c r="Q23" s="76" t="e">
        <f t="shared" si="63"/>
        <v>#DIV/0!</v>
      </c>
      <c r="R23" s="2"/>
      <c r="T23" s="107">
        <v>3300</v>
      </c>
      <c r="U23" s="107">
        <v>3800</v>
      </c>
      <c r="V23" s="107">
        <v>4800</v>
      </c>
      <c r="W23" s="107">
        <v>2000</v>
      </c>
      <c r="X23" s="107"/>
      <c r="Y23" s="78" t="s">
        <v>11</v>
      </c>
      <c r="Z23" s="48">
        <f t="shared" si="47"/>
        <v>10</v>
      </c>
      <c r="AA23" s="57">
        <f t="shared" si="48"/>
        <v>190</v>
      </c>
      <c r="AB23" s="7">
        <f t="shared" si="49"/>
        <v>90</v>
      </c>
      <c r="AC23" s="7">
        <f t="shared" si="50"/>
        <v>153000</v>
      </c>
      <c r="AD23" s="7">
        <f t="shared" si="64"/>
        <v>35</v>
      </c>
      <c r="AE23" s="7">
        <f t="shared" si="51"/>
        <v>77000</v>
      </c>
      <c r="AF23" s="7">
        <f t="shared" si="65"/>
        <v>20</v>
      </c>
      <c r="AG23" s="7">
        <f t="shared" si="52"/>
        <v>44000</v>
      </c>
      <c r="AH23" s="7">
        <f t="shared" si="66"/>
        <v>45</v>
      </c>
      <c r="AI23" s="7">
        <f t="shared" si="53"/>
        <v>63000</v>
      </c>
      <c r="AJ23" s="7">
        <f t="shared" si="67"/>
        <v>337000</v>
      </c>
      <c r="AK23" s="6">
        <f t="shared" si="68"/>
        <v>1773.6842105263158</v>
      </c>
      <c r="AL23" s="70" t="str">
        <f t="shared" si="69"/>
        <v>ON2</v>
      </c>
      <c r="AM23" s="7">
        <f t="shared" si="69"/>
        <v>150</v>
      </c>
      <c r="AN23" s="6">
        <f t="shared" si="69"/>
        <v>0</v>
      </c>
      <c r="AO23" s="76" t="e">
        <f t="shared" si="70"/>
        <v>#DIV/0!</v>
      </c>
      <c r="AP23" s="2"/>
      <c r="AR23" s="107">
        <v>1700</v>
      </c>
      <c r="AS23" s="107">
        <v>2200</v>
      </c>
      <c r="AT23" s="107">
        <v>2200</v>
      </c>
      <c r="AU23" s="107">
        <v>1400</v>
      </c>
      <c r="AV23" s="107"/>
      <c r="AW23" s="78" t="s">
        <v>11</v>
      </c>
      <c r="AX23" s="48">
        <f t="shared" si="71"/>
        <v>10</v>
      </c>
      <c r="AY23" s="57">
        <f t="shared" si="72"/>
        <v>190</v>
      </c>
      <c r="AZ23" s="54">
        <v>10</v>
      </c>
      <c r="BA23" s="7">
        <f t="shared" si="54"/>
        <v>0</v>
      </c>
      <c r="BB23" s="54">
        <v>28</v>
      </c>
      <c r="BC23" s="7">
        <f t="shared" si="55"/>
        <v>0</v>
      </c>
      <c r="BD23" s="54">
        <v>12</v>
      </c>
      <c r="BE23" s="6">
        <f t="shared" si="56"/>
        <v>0</v>
      </c>
      <c r="BF23" s="54"/>
      <c r="BG23" s="6">
        <f t="shared" si="57"/>
        <v>0</v>
      </c>
      <c r="BH23" s="6">
        <f t="shared" si="73"/>
        <v>616000</v>
      </c>
      <c r="BI23" s="6">
        <f t="shared" si="73"/>
        <v>3242.1052631578946</v>
      </c>
      <c r="BJ23" s="6">
        <f t="shared" si="74"/>
        <v>337000</v>
      </c>
      <c r="BK23" s="7">
        <f t="shared" si="74"/>
        <v>1773.6842105263158</v>
      </c>
      <c r="BL23" s="101">
        <f t="shared" si="75"/>
        <v>953000</v>
      </c>
      <c r="BM23" s="90">
        <f t="shared" si="75"/>
        <v>5015.78947368421</v>
      </c>
      <c r="BN23" s="90"/>
      <c r="BO23" s="76" t="e">
        <f t="shared" si="76"/>
        <v>#DIV/0!</v>
      </c>
      <c r="BP23" s="2"/>
      <c r="BR23" s="55"/>
      <c r="BS23" s="55"/>
      <c r="BT23" s="55"/>
      <c r="BU23" s="55"/>
      <c r="BV23" s="183" t="s">
        <v>11</v>
      </c>
      <c r="BW23" s="190">
        <f t="shared" si="77"/>
        <v>10</v>
      </c>
      <c r="BX23" s="119">
        <v>251</v>
      </c>
      <c r="BY23" s="178">
        <v>475300</v>
      </c>
      <c r="BZ23" s="178">
        <f t="shared" si="58"/>
        <v>1893.6254980079682</v>
      </c>
      <c r="CA23" s="178">
        <v>298450</v>
      </c>
      <c r="CB23" s="179">
        <f t="shared" si="59"/>
        <v>1189.0438247011953</v>
      </c>
      <c r="CC23" s="179">
        <v>2200</v>
      </c>
      <c r="CD23" s="179"/>
      <c r="CE23" s="180">
        <f t="shared" si="60"/>
        <v>775950</v>
      </c>
      <c r="CF23" s="181">
        <f t="shared" si="78"/>
        <v>3091.4342629482071</v>
      </c>
      <c r="CG23" s="242">
        <v>107</v>
      </c>
      <c r="CH23" s="242"/>
      <c r="CI23" s="242"/>
      <c r="CJ23" s="242"/>
      <c r="CK23" s="182">
        <f>CE23/CG23</f>
        <v>7251.869158878505</v>
      </c>
      <c r="CM23" s="327">
        <v>15.3</v>
      </c>
      <c r="CN23" s="327">
        <v>19.2</v>
      </c>
      <c r="CO23" s="335">
        <v>4</v>
      </c>
      <c r="CP23" s="334">
        <v>4</v>
      </c>
      <c r="CQ23" s="334">
        <v>4</v>
      </c>
      <c r="CR23" s="357">
        <f t="shared" si="79"/>
        <v>4</v>
      </c>
      <c r="CT23" s="1" t="s">
        <v>186</v>
      </c>
    </row>
    <row r="24" spans="1:103" s="368" customFormat="1" ht="35" customHeight="1" thickTop="1" thickBot="1">
      <c r="A24" s="1434" t="s">
        <v>16</v>
      </c>
      <c r="B24" s="1435"/>
      <c r="C24" s="101">
        <f>SUM(C17:C23)</f>
        <v>740</v>
      </c>
      <c r="D24" s="101">
        <f>SUM(D17:D23)</f>
        <v>420</v>
      </c>
      <c r="E24" s="101">
        <f t="shared" ref="E24:J24" si="80">SUM(E17:E23)</f>
        <v>1386000</v>
      </c>
      <c r="F24" s="101">
        <f t="shared" si="80"/>
        <v>100</v>
      </c>
      <c r="G24" s="101">
        <f t="shared" si="80"/>
        <v>380000</v>
      </c>
      <c r="H24" s="101">
        <f t="shared" si="80"/>
        <v>80</v>
      </c>
      <c r="I24" s="101">
        <f t="shared" si="80"/>
        <v>384000</v>
      </c>
      <c r="J24" s="101">
        <f t="shared" si="80"/>
        <v>140</v>
      </c>
      <c r="K24" s="101">
        <f>SUM(K17:K23)</f>
        <v>280000</v>
      </c>
      <c r="L24" s="101">
        <f>SUM(L17:L23)</f>
        <v>2430000</v>
      </c>
      <c r="M24" s="101">
        <f>L24/C24</f>
        <v>3283.7837837837837</v>
      </c>
      <c r="N24" s="365"/>
      <c r="O24" s="101">
        <f>SUM(O17:O23)</f>
        <v>790</v>
      </c>
      <c r="P24" s="101">
        <f>SUM(P17:P23)</f>
        <v>0</v>
      </c>
      <c r="Q24" s="366" t="e">
        <f t="shared" si="63"/>
        <v>#DIV/0!</v>
      </c>
      <c r="R24" s="367"/>
      <c r="T24" s="368" t="s">
        <v>48</v>
      </c>
      <c r="U24" s="367" t="e">
        <f>C24/W24</f>
        <v>#DIV/0!</v>
      </c>
      <c r="V24" s="369" t="s">
        <v>49</v>
      </c>
      <c r="W24" s="370">
        <v>0</v>
      </c>
      <c r="Y24" s="1434" t="s">
        <v>16</v>
      </c>
      <c r="Z24" s="1435"/>
      <c r="AA24" s="371">
        <f>SUM(AA17:AA23)</f>
        <v>740</v>
      </c>
      <c r="AB24" s="371">
        <f>SUM(AB17:AB23)</f>
        <v>420</v>
      </c>
      <c r="AC24" s="371">
        <f t="shared" ref="AC24:AH24" si="81">SUM(AC17:AC23)</f>
        <v>714000</v>
      </c>
      <c r="AD24" s="371">
        <f t="shared" si="81"/>
        <v>100</v>
      </c>
      <c r="AE24" s="371">
        <f t="shared" si="81"/>
        <v>220000</v>
      </c>
      <c r="AF24" s="371">
        <f t="shared" si="81"/>
        <v>80</v>
      </c>
      <c r="AG24" s="371">
        <f t="shared" si="81"/>
        <v>176000</v>
      </c>
      <c r="AH24" s="371">
        <f t="shared" si="81"/>
        <v>140</v>
      </c>
      <c r="AI24" s="371">
        <f>SUM(AI17:AI23)</f>
        <v>196000</v>
      </c>
      <c r="AJ24" s="371">
        <f>SUM(AJ17:AJ23)</f>
        <v>1306000</v>
      </c>
      <c r="AK24" s="101">
        <f>AJ24/AA24</f>
        <v>1764.8648648648648</v>
      </c>
      <c r="AL24" s="365"/>
      <c r="AM24" s="101">
        <f>SUM(AM17:AM23)</f>
        <v>790</v>
      </c>
      <c r="AN24" s="101">
        <f>SUM(AN17:AN23)</f>
        <v>0</v>
      </c>
      <c r="AO24" s="366" t="e">
        <f>(AJ24+BH24)/AN24</f>
        <v>#DIV/0!</v>
      </c>
      <c r="AP24" s="367"/>
      <c r="AR24" s="368" t="s">
        <v>48</v>
      </c>
      <c r="AS24" s="367" t="e">
        <f>AA24/AU24</f>
        <v>#DIV/0!</v>
      </c>
      <c r="AT24" s="369" t="s">
        <v>49</v>
      </c>
      <c r="AU24" s="368">
        <f>W24</f>
        <v>0</v>
      </c>
      <c r="AW24" s="1434" t="s">
        <v>16</v>
      </c>
      <c r="AX24" s="1435"/>
      <c r="AY24" s="371">
        <f t="shared" si="72"/>
        <v>740</v>
      </c>
      <c r="AZ24" s="101">
        <f>SUM(AZ17:AZ23)</f>
        <v>84</v>
      </c>
      <c r="BA24" s="101">
        <f t="shared" ref="BA24:BF24" si="82">SUM(BA17:BA23)</f>
        <v>0</v>
      </c>
      <c r="BB24" s="101">
        <f t="shared" si="82"/>
        <v>120</v>
      </c>
      <c r="BC24" s="101">
        <f t="shared" si="82"/>
        <v>0</v>
      </c>
      <c r="BD24" s="101">
        <f t="shared" si="82"/>
        <v>60</v>
      </c>
      <c r="BE24" s="101">
        <f t="shared" si="82"/>
        <v>0</v>
      </c>
      <c r="BF24" s="101">
        <f t="shared" si="82"/>
        <v>0</v>
      </c>
      <c r="BG24" s="101">
        <f>SUM(BG17:BG23)</f>
        <v>0</v>
      </c>
      <c r="BH24" s="372">
        <f t="shared" si="73"/>
        <v>2430000</v>
      </c>
      <c r="BI24" s="372">
        <f t="shared" si="73"/>
        <v>3283.7837837837837</v>
      </c>
      <c r="BJ24" s="372">
        <f t="shared" si="74"/>
        <v>1306000</v>
      </c>
      <c r="BK24" s="373">
        <f t="shared" si="74"/>
        <v>1764.8648648648648</v>
      </c>
      <c r="BL24" s="101">
        <f>SUM(BL17:BL23)</f>
        <v>3736000</v>
      </c>
      <c r="BM24" s="374">
        <f>BI24+BK24</f>
        <v>5048.6486486486483</v>
      </c>
      <c r="BN24" s="375"/>
      <c r="BO24" s="366" t="e">
        <f t="shared" si="76"/>
        <v>#DIV/0!</v>
      </c>
      <c r="BP24" s="367"/>
      <c r="BR24" s="368" t="s">
        <v>48</v>
      </c>
      <c r="BS24" s="367" t="e">
        <f>AY24/BU24</f>
        <v>#DIV/0!</v>
      </c>
      <c r="BT24" s="369" t="s">
        <v>49</v>
      </c>
      <c r="BU24" s="368">
        <f>W24</f>
        <v>0</v>
      </c>
      <c r="BV24" s="1434" t="s">
        <v>16</v>
      </c>
      <c r="BW24" s="1435"/>
      <c r="BX24" s="101">
        <f>SUM(BX17:BX23)</f>
        <v>627</v>
      </c>
      <c r="BY24" s="101">
        <f>SUM(BY17:BY23)</f>
        <v>1369600</v>
      </c>
      <c r="BZ24" s="101">
        <f t="shared" si="58"/>
        <v>2184.3700159489631</v>
      </c>
      <c r="CA24" s="101">
        <f>SUM(CA17:CA23)</f>
        <v>852450</v>
      </c>
      <c r="CB24" s="371">
        <f t="shared" si="59"/>
        <v>1359.5693779904307</v>
      </c>
      <c r="CC24" s="371">
        <f>SUM(CC17:CC23)</f>
        <v>8800</v>
      </c>
      <c r="CD24" s="371"/>
      <c r="CE24" s="101">
        <f>BY24+CA24</f>
        <v>2222050</v>
      </c>
      <c r="CF24" s="375">
        <f>CE24/BX24</f>
        <v>3543.939393939394</v>
      </c>
      <c r="CG24" s="244">
        <f>SUM(CG17:CG23)</f>
        <v>602.75</v>
      </c>
      <c r="CH24" s="244"/>
      <c r="CI24" s="244"/>
      <c r="CJ24" s="244"/>
      <c r="CK24" s="366">
        <f>CE24/CG24</f>
        <v>3686.5201161343839</v>
      </c>
      <c r="CL24" s="368">
        <v>7</v>
      </c>
      <c r="CM24" s="384">
        <f>SUM(CM17:CM23)/CL24</f>
        <v>12.785714285714283</v>
      </c>
      <c r="CN24" s="385">
        <f>SUM(CN17:CN23)/CL24</f>
        <v>20.399999999999999</v>
      </c>
      <c r="CO24" s="406">
        <f>SUM(CO17:CO23)/CL24</f>
        <v>2.1428571428571428</v>
      </c>
      <c r="CP24" s="406">
        <f>SUM(CP17:CP23)/CL24</f>
        <v>2</v>
      </c>
      <c r="CQ24" s="406">
        <f>SUM(CQ17:CQ23)/CL24</f>
        <v>3.2857142857142856</v>
      </c>
      <c r="CR24" s="407">
        <f>SUM(CO24:CQ24)/3</f>
        <v>2.4761904761904758</v>
      </c>
      <c r="CS24" s="397" t="s">
        <v>189</v>
      </c>
      <c r="CT24" s="1457">
        <f>CE24/CL24</f>
        <v>317435.71428571426</v>
      </c>
      <c r="CU24" s="1458"/>
      <c r="CV24" s="1458"/>
      <c r="CW24" s="1458"/>
      <c r="CX24" s="1459"/>
      <c r="CY24" s="368" t="s">
        <v>197</v>
      </c>
    </row>
    <row r="25" spans="1:103"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row>
    <row r="26" spans="1:103"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c r="CE26" s="174" t="s">
        <v>126</v>
      </c>
      <c r="CF26" s="175" t="s">
        <v>77</v>
      </c>
      <c r="CG26" s="241" t="s">
        <v>129</v>
      </c>
      <c r="CH26" s="241"/>
      <c r="CI26" s="241"/>
      <c r="CJ26" s="241"/>
      <c r="CK26" s="176" t="s">
        <v>128</v>
      </c>
      <c r="CM26" s="331" t="s">
        <v>172</v>
      </c>
      <c r="CN26" s="332" t="s">
        <v>173</v>
      </c>
      <c r="CO26" s="65" t="s">
        <v>174</v>
      </c>
      <c r="CP26" s="65" t="s">
        <v>175</v>
      </c>
      <c r="CQ26" s="65" t="s">
        <v>176</v>
      </c>
      <c r="CR26" s="333" t="s">
        <v>184</v>
      </c>
      <c r="CT26" s="1" t="s">
        <v>179</v>
      </c>
      <c r="CV26" s="46" t="s">
        <v>182</v>
      </c>
    </row>
    <row r="27" spans="1:103" ht="23.5" customHeight="1">
      <c r="A27" s="75" t="s">
        <v>5</v>
      </c>
      <c r="B27" s="68">
        <v>11</v>
      </c>
      <c r="C27" s="57">
        <f t="shared" ref="C27:C33" si="83">D27+F27+H27+J27</f>
        <v>130</v>
      </c>
      <c r="D27" s="54">
        <v>70</v>
      </c>
      <c r="E27" s="7">
        <f t="shared" ref="E27:E33" si="84">D27*T27</f>
        <v>231000</v>
      </c>
      <c r="F27" s="54">
        <v>15</v>
      </c>
      <c r="G27" s="7">
        <f t="shared" ref="G27:G33" si="85">F27*U27</f>
        <v>57000</v>
      </c>
      <c r="H27" s="54">
        <v>10</v>
      </c>
      <c r="I27" s="6">
        <f t="shared" ref="I27:I33" si="86">H27*V27</f>
        <v>48000</v>
      </c>
      <c r="J27" s="54">
        <v>35</v>
      </c>
      <c r="K27" s="6">
        <f t="shared" ref="K27:K33" si="87">J27*W27</f>
        <v>70000</v>
      </c>
      <c r="L27" s="6">
        <f>E27+G27+I27+K27</f>
        <v>406000</v>
      </c>
      <c r="M27" s="6">
        <f>L27/C27</f>
        <v>3123.0769230769229</v>
      </c>
      <c r="N27" s="70" t="s">
        <v>44</v>
      </c>
      <c r="O27" s="54">
        <v>140</v>
      </c>
      <c r="P27" s="54"/>
      <c r="Q27" s="76" t="e">
        <f>L27/P27</f>
        <v>#DIV/0!</v>
      </c>
      <c r="R27" s="2"/>
      <c r="T27" s="107">
        <v>3300</v>
      </c>
      <c r="U27" s="107">
        <v>3800</v>
      </c>
      <c r="V27" s="107">
        <v>4800</v>
      </c>
      <c r="W27" s="107">
        <v>2000</v>
      </c>
      <c r="X27" s="107"/>
      <c r="Y27" s="75" t="s">
        <v>5</v>
      </c>
      <c r="Z27" s="48">
        <f t="shared" ref="Z27:Z33" si="88">B27</f>
        <v>11</v>
      </c>
      <c r="AA27" s="57">
        <f t="shared" ref="AA27:AA33" si="89">AB27+AD27+AF27+AH27</f>
        <v>130</v>
      </c>
      <c r="AB27" s="7">
        <f t="shared" ref="AB27:AB33" si="90">D27</f>
        <v>70</v>
      </c>
      <c r="AC27" s="7">
        <f t="shared" ref="AC27:AC33" si="91">AB27*AR27</f>
        <v>119000</v>
      </c>
      <c r="AD27" s="7">
        <f>F27</f>
        <v>15</v>
      </c>
      <c r="AE27" s="7">
        <f t="shared" ref="AE27:AE33" si="92">AD27*AS27</f>
        <v>33000</v>
      </c>
      <c r="AF27" s="7">
        <f>H27</f>
        <v>10</v>
      </c>
      <c r="AG27" s="7">
        <f t="shared" ref="AG27:AG33" si="93">AF27*AT27</f>
        <v>22000</v>
      </c>
      <c r="AH27" s="7">
        <f>J27</f>
        <v>35</v>
      </c>
      <c r="AI27" s="7">
        <f t="shared" ref="AI27:AI33" si="94">AH27*AU27</f>
        <v>49000</v>
      </c>
      <c r="AJ27" s="7">
        <f>AC27+AE27+AG27+AI27</f>
        <v>223000</v>
      </c>
      <c r="AK27" s="6">
        <f>AJ27/AA27</f>
        <v>1715.3846153846155</v>
      </c>
      <c r="AL27" s="70" t="str">
        <f>N27</f>
        <v>S</v>
      </c>
      <c r="AM27" s="7">
        <f>O27</f>
        <v>140</v>
      </c>
      <c r="AN27" s="6">
        <f>P27</f>
        <v>0</v>
      </c>
      <c r="AO27" s="76" t="e">
        <f>(AJ27+BH27)/AN27</f>
        <v>#DIV/0!</v>
      </c>
      <c r="AP27" s="2"/>
      <c r="AR27" s="107">
        <v>1700</v>
      </c>
      <c r="AS27" s="107">
        <v>2200</v>
      </c>
      <c r="AT27" s="107">
        <v>2200</v>
      </c>
      <c r="AU27" s="107">
        <v>1400</v>
      </c>
      <c r="AV27" s="107"/>
      <c r="AW27" s="75" t="s">
        <v>5</v>
      </c>
      <c r="AX27" s="48">
        <f>B27</f>
        <v>11</v>
      </c>
      <c r="AY27" s="57">
        <f>C27</f>
        <v>130</v>
      </c>
      <c r="AZ27" s="54"/>
      <c r="BA27" s="7">
        <f t="shared" ref="BA27:BA33" si="95">AZ27*BR27</f>
        <v>0</v>
      </c>
      <c r="BB27" s="54"/>
      <c r="BC27" s="7">
        <f t="shared" ref="BC27:BC33" si="96">BB27*BS27</f>
        <v>0</v>
      </c>
      <c r="BD27" s="54"/>
      <c r="BE27" s="6">
        <f t="shared" ref="BE27:BE33" si="97">BD27*BT27</f>
        <v>0</v>
      </c>
      <c r="BF27" s="54"/>
      <c r="BG27" s="6">
        <f t="shared" ref="BG27:BG33" si="98">BF27*BU27</f>
        <v>0</v>
      </c>
      <c r="BH27" s="6">
        <f>L27</f>
        <v>406000</v>
      </c>
      <c r="BI27" s="6">
        <f>M27</f>
        <v>3123.0769230769229</v>
      </c>
      <c r="BJ27" s="6">
        <f>AJ27</f>
        <v>223000</v>
      </c>
      <c r="BK27" s="7">
        <f>AK27</f>
        <v>1715.3846153846155</v>
      </c>
      <c r="BL27" s="101">
        <f>BH27+BJ27</f>
        <v>629000</v>
      </c>
      <c r="BM27" s="90">
        <f>BI27+BK27</f>
        <v>4838.4615384615381</v>
      </c>
      <c r="BN27" s="90"/>
      <c r="BO27" s="76" t="e">
        <f>Q27+AO27</f>
        <v>#DIV/0!</v>
      </c>
      <c r="BP27" s="2"/>
      <c r="BR27" s="55"/>
      <c r="BS27" s="55"/>
      <c r="BT27" s="55"/>
      <c r="BU27" s="55"/>
      <c r="BV27" s="177" t="s">
        <v>5</v>
      </c>
      <c r="BW27" s="190">
        <f>AX27</f>
        <v>11</v>
      </c>
      <c r="BX27" s="119">
        <v>357</v>
      </c>
      <c r="BY27" s="178">
        <v>883900</v>
      </c>
      <c r="BZ27" s="178">
        <f t="shared" ref="BZ27:BZ34" si="99">BY27/BX27</f>
        <v>2475.9103641456581</v>
      </c>
      <c r="CA27" s="178">
        <v>474900</v>
      </c>
      <c r="CB27" s="179">
        <f t="shared" ref="CB27:CB34" si="100">CA27/BX27</f>
        <v>1330.2521008403362</v>
      </c>
      <c r="CC27" s="179">
        <v>10450</v>
      </c>
      <c r="CD27" s="179"/>
      <c r="CE27" s="180">
        <f t="shared" ref="CE27:CE33" si="101">BY27+CA27+CC27</f>
        <v>1369250</v>
      </c>
      <c r="CF27" s="181">
        <f>CE27/BX27</f>
        <v>3835.4341736694678</v>
      </c>
      <c r="CG27" s="242">
        <v>112</v>
      </c>
      <c r="CH27" s="242"/>
      <c r="CI27" s="242"/>
      <c r="CJ27" s="242"/>
      <c r="CK27" s="182">
        <f>CE27/CG27</f>
        <v>12225.446428571429</v>
      </c>
      <c r="CM27" s="326">
        <v>13.4</v>
      </c>
      <c r="CN27" s="326">
        <v>24.2</v>
      </c>
      <c r="CO27" s="334">
        <v>4</v>
      </c>
      <c r="CP27" s="334">
        <v>4</v>
      </c>
      <c r="CQ27" s="334">
        <v>4</v>
      </c>
      <c r="CR27" s="356">
        <f>SUM(CO27:CQ27)/3</f>
        <v>4</v>
      </c>
      <c r="CT27" s="355" t="s">
        <v>180</v>
      </c>
      <c r="CU27" s="3"/>
      <c r="CV27" s="354">
        <v>5</v>
      </c>
    </row>
    <row r="28" spans="1:103" ht="23.5" customHeight="1">
      <c r="A28" s="77" t="s">
        <v>6</v>
      </c>
      <c r="B28" s="68">
        <v>12</v>
      </c>
      <c r="C28" s="57">
        <f t="shared" si="83"/>
        <v>80</v>
      </c>
      <c r="D28" s="54">
        <v>50</v>
      </c>
      <c r="E28" s="7">
        <f t="shared" si="84"/>
        <v>165000</v>
      </c>
      <c r="F28" s="54">
        <v>10</v>
      </c>
      <c r="G28" s="7">
        <f t="shared" si="85"/>
        <v>38000</v>
      </c>
      <c r="H28" s="54">
        <v>10</v>
      </c>
      <c r="I28" s="6">
        <f t="shared" si="86"/>
        <v>48000</v>
      </c>
      <c r="J28" s="54">
        <v>10</v>
      </c>
      <c r="K28" s="6">
        <f t="shared" si="87"/>
        <v>20000</v>
      </c>
      <c r="L28" s="6">
        <f t="shared" ref="L28:L33" si="102">E28+G28+I28+K28</f>
        <v>271000</v>
      </c>
      <c r="M28" s="6">
        <f t="shared" ref="M28:M33" si="103">L28/C28</f>
        <v>3387.5</v>
      </c>
      <c r="N28" s="70" t="s">
        <v>85</v>
      </c>
      <c r="O28" s="54">
        <v>95</v>
      </c>
      <c r="P28" s="54"/>
      <c r="Q28" s="76" t="e">
        <f t="shared" ref="Q28:Q34" si="104">L28/P28</f>
        <v>#DIV/0!</v>
      </c>
      <c r="R28" s="2"/>
      <c r="T28" s="107">
        <v>3300</v>
      </c>
      <c r="U28" s="107">
        <v>3800</v>
      </c>
      <c r="V28" s="107">
        <v>4800</v>
      </c>
      <c r="W28" s="107">
        <v>2000</v>
      </c>
      <c r="X28" s="107"/>
      <c r="Y28" s="77" t="s">
        <v>6</v>
      </c>
      <c r="Z28" s="48">
        <f t="shared" si="88"/>
        <v>12</v>
      </c>
      <c r="AA28" s="57">
        <f t="shared" si="89"/>
        <v>80</v>
      </c>
      <c r="AB28" s="7">
        <f t="shared" si="90"/>
        <v>50</v>
      </c>
      <c r="AC28" s="7">
        <f t="shared" si="91"/>
        <v>85000</v>
      </c>
      <c r="AD28" s="7">
        <f t="shared" ref="AD28:AD33" si="105">F28</f>
        <v>10</v>
      </c>
      <c r="AE28" s="7">
        <f t="shared" si="92"/>
        <v>22000</v>
      </c>
      <c r="AF28" s="7">
        <f t="shared" ref="AF28:AF33" si="106">H28</f>
        <v>10</v>
      </c>
      <c r="AG28" s="7">
        <f t="shared" si="93"/>
        <v>22000</v>
      </c>
      <c r="AH28" s="7">
        <f t="shared" ref="AH28:AH33" si="107">J28</f>
        <v>10</v>
      </c>
      <c r="AI28" s="7">
        <f t="shared" si="94"/>
        <v>14000</v>
      </c>
      <c r="AJ28" s="7">
        <f t="shared" ref="AJ28:AJ33" si="108">AC28+AE28+AG28+AI28</f>
        <v>143000</v>
      </c>
      <c r="AK28" s="6">
        <f t="shared" ref="AK28:AK33" si="109">AJ28/AA28</f>
        <v>1787.5</v>
      </c>
      <c r="AL28" s="70" t="str">
        <f t="shared" ref="AL28:AN33" si="110">N28</f>
        <v>OFF2</v>
      </c>
      <c r="AM28" s="7">
        <f t="shared" si="110"/>
        <v>95</v>
      </c>
      <c r="AN28" s="6">
        <f t="shared" si="110"/>
        <v>0</v>
      </c>
      <c r="AO28" s="76" t="e">
        <f t="shared" ref="AO28:AO33" si="111">(AJ28+BH28)/AN28</f>
        <v>#DIV/0!</v>
      </c>
      <c r="AP28" s="2"/>
      <c r="AR28" s="107">
        <v>1700</v>
      </c>
      <c r="AS28" s="107">
        <v>2200</v>
      </c>
      <c r="AT28" s="107">
        <v>2200</v>
      </c>
      <c r="AU28" s="107">
        <v>1400</v>
      </c>
      <c r="AV28" s="107"/>
      <c r="AW28" s="77" t="s">
        <v>6</v>
      </c>
      <c r="AX28" s="48">
        <f t="shared" ref="AX28:AX33" si="112">B28</f>
        <v>12</v>
      </c>
      <c r="AY28" s="57">
        <f t="shared" ref="AY28:AY34" si="113">C28</f>
        <v>80</v>
      </c>
      <c r="AZ28" s="54">
        <v>22</v>
      </c>
      <c r="BA28" s="7">
        <f t="shared" si="95"/>
        <v>0</v>
      </c>
      <c r="BB28" s="54">
        <v>10</v>
      </c>
      <c r="BC28" s="7">
        <f t="shared" si="96"/>
        <v>0</v>
      </c>
      <c r="BD28" s="54">
        <v>6</v>
      </c>
      <c r="BE28" s="6">
        <f t="shared" si="97"/>
        <v>0</v>
      </c>
      <c r="BF28" s="54"/>
      <c r="BG28" s="6">
        <f t="shared" si="98"/>
        <v>0</v>
      </c>
      <c r="BH28" s="6">
        <f t="shared" ref="BH28:BI34" si="114">L28</f>
        <v>271000</v>
      </c>
      <c r="BI28" s="6">
        <f t="shared" si="114"/>
        <v>3387.5</v>
      </c>
      <c r="BJ28" s="6">
        <f t="shared" ref="BJ28:BK34" si="115">AJ28</f>
        <v>143000</v>
      </c>
      <c r="BK28" s="7">
        <f t="shared" si="115"/>
        <v>1787.5</v>
      </c>
      <c r="BL28" s="101">
        <f t="shared" ref="BL28:BM33" si="116">BH28+BJ28</f>
        <v>414000</v>
      </c>
      <c r="BM28" s="90">
        <f t="shared" si="116"/>
        <v>5175</v>
      </c>
      <c r="BN28" s="90"/>
      <c r="BO28" s="76" t="e">
        <f t="shared" ref="BO28:BO34" si="117">Q28+AO28</f>
        <v>#DIV/0!</v>
      </c>
      <c r="BP28" s="2"/>
      <c r="BR28" s="55"/>
      <c r="BS28" s="55"/>
      <c r="BT28" s="55"/>
      <c r="BU28" s="55"/>
      <c r="BV28" s="173" t="s">
        <v>6</v>
      </c>
      <c r="BW28" s="190">
        <f t="shared" ref="BW28:BW33" si="118">AX28</f>
        <v>12</v>
      </c>
      <c r="BX28" s="119">
        <v>133</v>
      </c>
      <c r="BY28" s="178">
        <v>326800</v>
      </c>
      <c r="BZ28" s="178">
        <f t="shared" si="99"/>
        <v>2457.1428571428573</v>
      </c>
      <c r="CA28" s="178">
        <v>207900</v>
      </c>
      <c r="CB28" s="179">
        <f t="shared" si="100"/>
        <v>1563.1578947368421</v>
      </c>
      <c r="CC28" s="179">
        <v>0</v>
      </c>
      <c r="CD28" s="179"/>
      <c r="CE28" s="180">
        <f t="shared" si="101"/>
        <v>534700</v>
      </c>
      <c r="CF28" s="181">
        <f t="shared" ref="CF28:CF33" si="119">CE28/BX28</f>
        <v>4020.3007518796994</v>
      </c>
      <c r="CG28" s="242">
        <v>77</v>
      </c>
      <c r="CH28" s="242"/>
      <c r="CI28" s="242"/>
      <c r="CJ28" s="242"/>
      <c r="CK28" s="182">
        <f t="shared" ref="CK28:CK34" si="120">CE28/CG28</f>
        <v>6944.1558441558445</v>
      </c>
      <c r="CM28" s="326">
        <v>15.7</v>
      </c>
      <c r="CN28" s="326">
        <v>25.6</v>
      </c>
      <c r="CO28" s="334">
        <v>5</v>
      </c>
      <c r="CP28" s="334">
        <v>5</v>
      </c>
      <c r="CQ28" s="334">
        <v>4</v>
      </c>
      <c r="CR28" s="356">
        <f t="shared" ref="CR28:CR33" si="121">SUM(CO28:CQ28)/3</f>
        <v>4.666666666666667</v>
      </c>
      <c r="CT28" s="42" t="s">
        <v>181</v>
      </c>
      <c r="CV28" s="1">
        <v>4</v>
      </c>
    </row>
    <row r="29" spans="1:103" ht="23.5" customHeight="1">
      <c r="A29" s="77" t="s">
        <v>7</v>
      </c>
      <c r="B29" s="68">
        <v>13</v>
      </c>
      <c r="C29" s="57">
        <f t="shared" si="83"/>
        <v>80</v>
      </c>
      <c r="D29" s="54">
        <v>50</v>
      </c>
      <c r="E29" s="7">
        <f t="shared" si="84"/>
        <v>165000</v>
      </c>
      <c r="F29" s="54">
        <v>10</v>
      </c>
      <c r="G29" s="7">
        <f t="shared" si="85"/>
        <v>38000</v>
      </c>
      <c r="H29" s="54">
        <v>10</v>
      </c>
      <c r="I29" s="6">
        <f t="shared" si="86"/>
        <v>48000</v>
      </c>
      <c r="J29" s="54">
        <v>10</v>
      </c>
      <c r="K29" s="6">
        <f t="shared" si="87"/>
        <v>20000</v>
      </c>
      <c r="L29" s="6">
        <f t="shared" si="102"/>
        <v>271000</v>
      </c>
      <c r="M29" s="6">
        <f t="shared" si="103"/>
        <v>3387.5</v>
      </c>
      <c r="N29" s="70" t="s">
        <v>85</v>
      </c>
      <c r="O29" s="54">
        <v>95</v>
      </c>
      <c r="P29" s="54"/>
      <c r="Q29" s="76" t="e">
        <f t="shared" si="104"/>
        <v>#DIV/0!</v>
      </c>
      <c r="R29" s="2"/>
      <c r="T29" s="107">
        <v>3300</v>
      </c>
      <c r="U29" s="107">
        <v>3800</v>
      </c>
      <c r="V29" s="107">
        <v>4800</v>
      </c>
      <c r="W29" s="107">
        <v>2000</v>
      </c>
      <c r="X29" s="107"/>
      <c r="Y29" s="77" t="s">
        <v>7</v>
      </c>
      <c r="Z29" s="48">
        <f t="shared" si="88"/>
        <v>13</v>
      </c>
      <c r="AA29" s="57">
        <f t="shared" si="89"/>
        <v>80</v>
      </c>
      <c r="AB29" s="7">
        <f t="shared" si="90"/>
        <v>50</v>
      </c>
      <c r="AC29" s="7">
        <f t="shared" si="91"/>
        <v>85000</v>
      </c>
      <c r="AD29" s="7">
        <f t="shared" si="105"/>
        <v>10</v>
      </c>
      <c r="AE29" s="7">
        <f t="shared" si="92"/>
        <v>22000</v>
      </c>
      <c r="AF29" s="7">
        <f t="shared" si="106"/>
        <v>10</v>
      </c>
      <c r="AG29" s="7">
        <f t="shared" si="93"/>
        <v>22000</v>
      </c>
      <c r="AH29" s="7">
        <f t="shared" si="107"/>
        <v>10</v>
      </c>
      <c r="AI29" s="7">
        <f t="shared" si="94"/>
        <v>14000</v>
      </c>
      <c r="AJ29" s="7">
        <f t="shared" si="108"/>
        <v>143000</v>
      </c>
      <c r="AK29" s="6">
        <f t="shared" si="109"/>
        <v>1787.5</v>
      </c>
      <c r="AL29" s="70" t="str">
        <f t="shared" si="110"/>
        <v>OFF2</v>
      </c>
      <c r="AM29" s="7">
        <f t="shared" si="110"/>
        <v>95</v>
      </c>
      <c r="AN29" s="6">
        <f t="shared" si="110"/>
        <v>0</v>
      </c>
      <c r="AO29" s="76" t="e">
        <f t="shared" si="111"/>
        <v>#DIV/0!</v>
      </c>
      <c r="AP29" s="2"/>
      <c r="AR29" s="107">
        <v>1700</v>
      </c>
      <c r="AS29" s="107">
        <v>2200</v>
      </c>
      <c r="AT29" s="107">
        <v>2200</v>
      </c>
      <c r="AU29" s="107">
        <v>1400</v>
      </c>
      <c r="AV29" s="107"/>
      <c r="AW29" s="77" t="s">
        <v>7</v>
      </c>
      <c r="AX29" s="48">
        <f t="shared" si="112"/>
        <v>13</v>
      </c>
      <c r="AY29" s="57">
        <f t="shared" si="113"/>
        <v>80</v>
      </c>
      <c r="AZ29" s="54">
        <v>22</v>
      </c>
      <c r="BA29" s="7">
        <f t="shared" si="95"/>
        <v>0</v>
      </c>
      <c r="BB29" s="54">
        <v>10</v>
      </c>
      <c r="BC29" s="7">
        <f t="shared" si="96"/>
        <v>0</v>
      </c>
      <c r="BD29" s="54">
        <v>6</v>
      </c>
      <c r="BE29" s="6">
        <f t="shared" si="97"/>
        <v>0</v>
      </c>
      <c r="BF29" s="54"/>
      <c r="BG29" s="6">
        <f t="shared" si="98"/>
        <v>0</v>
      </c>
      <c r="BH29" s="6">
        <f t="shared" si="114"/>
        <v>271000</v>
      </c>
      <c r="BI29" s="6">
        <f t="shared" si="114"/>
        <v>3387.5</v>
      </c>
      <c r="BJ29" s="6">
        <f t="shared" si="115"/>
        <v>143000</v>
      </c>
      <c r="BK29" s="7">
        <f t="shared" si="115"/>
        <v>1787.5</v>
      </c>
      <c r="BL29" s="101">
        <f t="shared" si="116"/>
        <v>414000</v>
      </c>
      <c r="BM29" s="90">
        <f t="shared" si="116"/>
        <v>5175</v>
      </c>
      <c r="BN29" s="90"/>
      <c r="BO29" s="76" t="e">
        <f t="shared" si="117"/>
        <v>#DIV/0!</v>
      </c>
      <c r="BP29" s="2"/>
      <c r="BR29" s="55"/>
      <c r="BS29" s="55"/>
      <c r="BT29" s="55"/>
      <c r="BU29" s="55"/>
      <c r="BV29" s="173" t="s">
        <v>7</v>
      </c>
      <c r="BW29" s="190">
        <f t="shared" si="118"/>
        <v>13</v>
      </c>
      <c r="BX29" s="119">
        <v>82</v>
      </c>
      <c r="BY29" s="178">
        <v>198000</v>
      </c>
      <c r="BZ29" s="178">
        <f t="shared" si="99"/>
        <v>2414.6341463414633</v>
      </c>
      <c r="CA29" s="178">
        <v>108850</v>
      </c>
      <c r="CB29" s="179">
        <f t="shared" si="100"/>
        <v>1327.439024390244</v>
      </c>
      <c r="CC29" s="179">
        <v>0</v>
      </c>
      <c r="CD29" s="179"/>
      <c r="CE29" s="180">
        <f t="shared" si="101"/>
        <v>306850</v>
      </c>
      <c r="CF29" s="181">
        <f t="shared" si="119"/>
        <v>3742.0731707317073</v>
      </c>
      <c r="CG29" s="242">
        <v>83</v>
      </c>
      <c r="CH29" s="242"/>
      <c r="CI29" s="242"/>
      <c r="CJ29" s="242"/>
      <c r="CK29" s="182">
        <f t="shared" si="120"/>
        <v>3696.9879518072289</v>
      </c>
      <c r="CM29" s="326">
        <v>16.899999999999999</v>
      </c>
      <c r="CN29" s="326">
        <v>21.9</v>
      </c>
      <c r="CO29" s="334">
        <v>2</v>
      </c>
      <c r="CP29" s="334">
        <v>2</v>
      </c>
      <c r="CQ29" s="334">
        <v>2</v>
      </c>
      <c r="CR29" s="356">
        <f t="shared" si="121"/>
        <v>2</v>
      </c>
      <c r="CT29" s="42" t="s">
        <v>185</v>
      </c>
      <c r="CV29" s="1">
        <v>3</v>
      </c>
    </row>
    <row r="30" spans="1:103" ht="23.5" customHeight="1">
      <c r="A30" s="77" t="s">
        <v>8</v>
      </c>
      <c r="B30" s="68">
        <v>14</v>
      </c>
      <c r="C30" s="57">
        <f t="shared" si="83"/>
        <v>80</v>
      </c>
      <c r="D30" s="54">
        <v>50</v>
      </c>
      <c r="E30" s="7">
        <f t="shared" si="84"/>
        <v>165000</v>
      </c>
      <c r="F30" s="54">
        <v>10</v>
      </c>
      <c r="G30" s="7">
        <f t="shared" si="85"/>
        <v>38000</v>
      </c>
      <c r="H30" s="54">
        <v>10</v>
      </c>
      <c r="I30" s="6">
        <f t="shared" si="86"/>
        <v>48000</v>
      </c>
      <c r="J30" s="54">
        <v>10</v>
      </c>
      <c r="K30" s="6">
        <f t="shared" si="87"/>
        <v>20000</v>
      </c>
      <c r="L30" s="6">
        <f t="shared" si="102"/>
        <v>271000</v>
      </c>
      <c r="M30" s="6">
        <f t="shared" si="103"/>
        <v>3387.5</v>
      </c>
      <c r="N30" s="70" t="s">
        <v>84</v>
      </c>
      <c r="O30" s="54">
        <v>95</v>
      </c>
      <c r="P30" s="54"/>
      <c r="Q30" s="76" t="e">
        <f t="shared" si="104"/>
        <v>#DIV/0!</v>
      </c>
      <c r="R30" s="2"/>
      <c r="T30" s="107">
        <v>3300</v>
      </c>
      <c r="U30" s="107">
        <v>3800</v>
      </c>
      <c r="V30" s="107">
        <v>4800</v>
      </c>
      <c r="W30" s="107">
        <v>2000</v>
      </c>
      <c r="X30" s="107"/>
      <c r="Y30" s="77" t="s">
        <v>8</v>
      </c>
      <c r="Z30" s="48">
        <f t="shared" si="88"/>
        <v>14</v>
      </c>
      <c r="AA30" s="57">
        <f t="shared" si="89"/>
        <v>80</v>
      </c>
      <c r="AB30" s="7">
        <f t="shared" si="90"/>
        <v>50</v>
      </c>
      <c r="AC30" s="7">
        <f t="shared" si="91"/>
        <v>85000</v>
      </c>
      <c r="AD30" s="7">
        <f t="shared" si="105"/>
        <v>10</v>
      </c>
      <c r="AE30" s="7">
        <f t="shared" si="92"/>
        <v>22000</v>
      </c>
      <c r="AF30" s="7">
        <f t="shared" si="106"/>
        <v>10</v>
      </c>
      <c r="AG30" s="7">
        <f t="shared" si="93"/>
        <v>22000</v>
      </c>
      <c r="AH30" s="7">
        <f t="shared" si="107"/>
        <v>10</v>
      </c>
      <c r="AI30" s="7">
        <f t="shared" si="94"/>
        <v>14000</v>
      </c>
      <c r="AJ30" s="7">
        <f t="shared" si="108"/>
        <v>143000</v>
      </c>
      <c r="AK30" s="6">
        <f t="shared" si="109"/>
        <v>1787.5</v>
      </c>
      <c r="AL30" s="70" t="str">
        <f t="shared" si="110"/>
        <v>OFF2</v>
      </c>
      <c r="AM30" s="7">
        <f t="shared" si="110"/>
        <v>95</v>
      </c>
      <c r="AN30" s="6">
        <f t="shared" si="110"/>
        <v>0</v>
      </c>
      <c r="AO30" s="76" t="e">
        <f t="shared" si="111"/>
        <v>#DIV/0!</v>
      </c>
      <c r="AP30" s="2"/>
      <c r="AR30" s="107">
        <v>1700</v>
      </c>
      <c r="AS30" s="107">
        <v>2200</v>
      </c>
      <c r="AT30" s="107">
        <v>2200</v>
      </c>
      <c r="AU30" s="107">
        <v>1400</v>
      </c>
      <c r="AV30" s="107"/>
      <c r="AW30" s="77" t="s">
        <v>8</v>
      </c>
      <c r="AX30" s="48">
        <f t="shared" si="112"/>
        <v>14</v>
      </c>
      <c r="AY30" s="57">
        <f t="shared" si="113"/>
        <v>80</v>
      </c>
      <c r="AZ30" s="54">
        <v>10</v>
      </c>
      <c r="BA30" s="7">
        <f t="shared" si="95"/>
        <v>0</v>
      </c>
      <c r="BB30" s="54">
        <v>24</v>
      </c>
      <c r="BC30" s="7">
        <f t="shared" si="96"/>
        <v>0</v>
      </c>
      <c r="BD30" s="54">
        <v>12</v>
      </c>
      <c r="BE30" s="6">
        <f t="shared" si="97"/>
        <v>0</v>
      </c>
      <c r="BF30" s="54"/>
      <c r="BG30" s="6">
        <f t="shared" si="98"/>
        <v>0</v>
      </c>
      <c r="BH30" s="6">
        <f t="shared" si="114"/>
        <v>271000</v>
      </c>
      <c r="BI30" s="6">
        <f t="shared" si="114"/>
        <v>3387.5</v>
      </c>
      <c r="BJ30" s="6">
        <f t="shared" si="115"/>
        <v>143000</v>
      </c>
      <c r="BK30" s="7">
        <f t="shared" si="115"/>
        <v>1787.5</v>
      </c>
      <c r="BL30" s="101">
        <f t="shared" si="116"/>
        <v>414000</v>
      </c>
      <c r="BM30" s="90">
        <f t="shared" si="116"/>
        <v>5175</v>
      </c>
      <c r="BN30" s="90"/>
      <c r="BO30" s="76" t="e">
        <f t="shared" si="117"/>
        <v>#DIV/0!</v>
      </c>
      <c r="BP30" s="2"/>
      <c r="BR30" s="55"/>
      <c r="BS30" s="55"/>
      <c r="BT30" s="55"/>
      <c r="BU30" s="55"/>
      <c r="BV30" s="173" t="s">
        <v>8</v>
      </c>
      <c r="BW30" s="190">
        <f t="shared" si="118"/>
        <v>14</v>
      </c>
      <c r="BX30" s="119">
        <v>140</v>
      </c>
      <c r="BY30" s="178">
        <v>250550</v>
      </c>
      <c r="BZ30" s="178">
        <f t="shared" si="99"/>
        <v>1789.6428571428571</v>
      </c>
      <c r="CA30" s="178">
        <v>164400</v>
      </c>
      <c r="CB30" s="179">
        <f t="shared" si="100"/>
        <v>1174.2857142857142</v>
      </c>
      <c r="CC30" s="179">
        <v>0</v>
      </c>
      <c r="CD30" s="179"/>
      <c r="CE30" s="180">
        <f t="shared" si="101"/>
        <v>414950</v>
      </c>
      <c r="CF30" s="181">
        <f t="shared" si="119"/>
        <v>2963.9285714285716</v>
      </c>
      <c r="CG30" s="242">
        <v>81.75</v>
      </c>
      <c r="CH30" s="242"/>
      <c r="CI30" s="242"/>
      <c r="CJ30" s="242"/>
      <c r="CK30" s="182">
        <f t="shared" si="120"/>
        <v>5075.8409785932718</v>
      </c>
      <c r="CM30" s="326">
        <v>16.5</v>
      </c>
      <c r="CN30" s="326">
        <v>23.2</v>
      </c>
      <c r="CO30" s="334">
        <v>1</v>
      </c>
      <c r="CP30" s="334">
        <v>4</v>
      </c>
      <c r="CQ30" s="334">
        <v>4</v>
      </c>
      <c r="CR30" s="356">
        <f t="shared" si="121"/>
        <v>3</v>
      </c>
      <c r="CT30" s="42" t="s">
        <v>177</v>
      </c>
      <c r="CV30" s="1">
        <v>2</v>
      </c>
    </row>
    <row r="31" spans="1:103" ht="23.5" customHeight="1">
      <c r="A31" s="77" t="s">
        <v>9</v>
      </c>
      <c r="B31" s="68">
        <v>15</v>
      </c>
      <c r="C31" s="57">
        <f t="shared" si="83"/>
        <v>80</v>
      </c>
      <c r="D31" s="54">
        <v>50</v>
      </c>
      <c r="E31" s="7">
        <f t="shared" si="84"/>
        <v>165000</v>
      </c>
      <c r="F31" s="54">
        <v>10</v>
      </c>
      <c r="G31" s="7">
        <f t="shared" si="85"/>
        <v>38000</v>
      </c>
      <c r="H31" s="54">
        <v>10</v>
      </c>
      <c r="I31" s="6">
        <f t="shared" si="86"/>
        <v>48000</v>
      </c>
      <c r="J31" s="54">
        <v>10</v>
      </c>
      <c r="K31" s="6">
        <f t="shared" si="87"/>
        <v>20000</v>
      </c>
      <c r="L31" s="6">
        <f t="shared" si="102"/>
        <v>271000</v>
      </c>
      <c r="M31" s="6">
        <f t="shared" si="103"/>
        <v>3387.5</v>
      </c>
      <c r="N31" s="70" t="s">
        <v>84</v>
      </c>
      <c r="O31" s="54">
        <v>95</v>
      </c>
      <c r="P31" s="54"/>
      <c r="Q31" s="76" t="e">
        <f t="shared" si="104"/>
        <v>#DIV/0!</v>
      </c>
      <c r="R31" s="2"/>
      <c r="T31" s="107">
        <v>3300</v>
      </c>
      <c r="U31" s="107">
        <v>3800</v>
      </c>
      <c r="V31" s="107">
        <v>4800</v>
      </c>
      <c r="W31" s="107">
        <v>2000</v>
      </c>
      <c r="X31" s="107"/>
      <c r="Y31" s="77" t="s">
        <v>9</v>
      </c>
      <c r="Z31" s="48">
        <f t="shared" si="88"/>
        <v>15</v>
      </c>
      <c r="AA31" s="57">
        <f t="shared" si="89"/>
        <v>80</v>
      </c>
      <c r="AB31" s="7">
        <f t="shared" si="90"/>
        <v>50</v>
      </c>
      <c r="AC31" s="7">
        <f t="shared" si="91"/>
        <v>85000</v>
      </c>
      <c r="AD31" s="7">
        <f t="shared" si="105"/>
        <v>10</v>
      </c>
      <c r="AE31" s="7">
        <f t="shared" si="92"/>
        <v>22000</v>
      </c>
      <c r="AF31" s="7">
        <f t="shared" si="106"/>
        <v>10</v>
      </c>
      <c r="AG31" s="7">
        <f t="shared" si="93"/>
        <v>22000</v>
      </c>
      <c r="AH31" s="7">
        <f t="shared" si="107"/>
        <v>10</v>
      </c>
      <c r="AI31" s="7">
        <f t="shared" si="94"/>
        <v>14000</v>
      </c>
      <c r="AJ31" s="7">
        <f t="shared" si="108"/>
        <v>143000</v>
      </c>
      <c r="AK31" s="6">
        <f t="shared" si="109"/>
        <v>1787.5</v>
      </c>
      <c r="AL31" s="70" t="str">
        <f t="shared" si="110"/>
        <v>OFF2</v>
      </c>
      <c r="AM31" s="7">
        <f t="shared" si="110"/>
        <v>95</v>
      </c>
      <c r="AN31" s="6">
        <f t="shared" si="110"/>
        <v>0</v>
      </c>
      <c r="AO31" s="76" t="e">
        <f t="shared" si="111"/>
        <v>#DIV/0!</v>
      </c>
      <c r="AP31" s="2"/>
      <c r="AR31" s="107">
        <v>1700</v>
      </c>
      <c r="AS31" s="107">
        <v>2200</v>
      </c>
      <c r="AT31" s="107">
        <v>2200</v>
      </c>
      <c r="AU31" s="107">
        <v>1400</v>
      </c>
      <c r="AV31" s="107"/>
      <c r="AW31" s="77" t="s">
        <v>9</v>
      </c>
      <c r="AX31" s="48">
        <f t="shared" si="112"/>
        <v>15</v>
      </c>
      <c r="AY31" s="57">
        <f t="shared" si="113"/>
        <v>80</v>
      </c>
      <c r="AZ31" s="54">
        <v>10</v>
      </c>
      <c r="BA31" s="7">
        <f t="shared" si="95"/>
        <v>0</v>
      </c>
      <c r="BB31" s="54">
        <v>24</v>
      </c>
      <c r="BC31" s="7">
        <f t="shared" si="96"/>
        <v>0</v>
      </c>
      <c r="BD31" s="54">
        <v>12</v>
      </c>
      <c r="BE31" s="6">
        <f t="shared" si="97"/>
        <v>0</v>
      </c>
      <c r="BF31" s="54"/>
      <c r="BG31" s="6">
        <f t="shared" si="98"/>
        <v>0</v>
      </c>
      <c r="BH31" s="6">
        <f t="shared" si="114"/>
        <v>271000</v>
      </c>
      <c r="BI31" s="6">
        <f t="shared" si="114"/>
        <v>3387.5</v>
      </c>
      <c r="BJ31" s="6">
        <f t="shared" si="115"/>
        <v>143000</v>
      </c>
      <c r="BK31" s="7">
        <f t="shared" si="115"/>
        <v>1787.5</v>
      </c>
      <c r="BL31" s="101">
        <f t="shared" si="116"/>
        <v>414000</v>
      </c>
      <c r="BM31" s="90">
        <f t="shared" si="116"/>
        <v>5175</v>
      </c>
      <c r="BN31" s="90"/>
      <c r="BO31" s="76" t="e">
        <f t="shared" si="117"/>
        <v>#DIV/0!</v>
      </c>
      <c r="BP31" s="2"/>
      <c r="BR31" s="55"/>
      <c r="BS31" s="55"/>
      <c r="BT31" s="55"/>
      <c r="BU31" s="55"/>
      <c r="BV31" s="173" t="s">
        <v>9</v>
      </c>
      <c r="BW31" s="190">
        <f t="shared" si="118"/>
        <v>15</v>
      </c>
      <c r="BX31" s="119">
        <v>302</v>
      </c>
      <c r="BY31" s="178">
        <v>879850</v>
      </c>
      <c r="BZ31" s="178">
        <f t="shared" si="99"/>
        <v>2913.4105960264901</v>
      </c>
      <c r="CA31" s="178">
        <v>491900</v>
      </c>
      <c r="CB31" s="179">
        <f t="shared" si="100"/>
        <v>1628.8079470198675</v>
      </c>
      <c r="CC31" s="179">
        <v>0</v>
      </c>
      <c r="CD31" s="179"/>
      <c r="CE31" s="180">
        <f t="shared" si="101"/>
        <v>1371750</v>
      </c>
      <c r="CF31" s="181">
        <f t="shared" si="119"/>
        <v>4542.2185430463578</v>
      </c>
      <c r="CG31" s="242">
        <v>116</v>
      </c>
      <c r="CH31" s="242"/>
      <c r="CI31" s="242"/>
      <c r="CJ31" s="242"/>
      <c r="CK31" s="182">
        <f t="shared" si="120"/>
        <v>11825.431034482759</v>
      </c>
      <c r="CM31" s="326">
        <v>16</v>
      </c>
      <c r="CN31" s="326">
        <v>26.5</v>
      </c>
      <c r="CO31" s="334">
        <v>5</v>
      </c>
      <c r="CP31" s="334">
        <v>5</v>
      </c>
      <c r="CQ31" s="334">
        <v>4</v>
      </c>
      <c r="CR31" s="356">
        <f t="shared" si="121"/>
        <v>4.666666666666667</v>
      </c>
      <c r="CT31" s="42" t="s">
        <v>178</v>
      </c>
      <c r="CV31" s="1">
        <v>1</v>
      </c>
    </row>
    <row r="32" spans="1:103" ht="23.5" customHeight="1">
      <c r="A32" s="77" t="s">
        <v>10</v>
      </c>
      <c r="B32" s="68">
        <v>16</v>
      </c>
      <c r="C32" s="57">
        <f t="shared" si="83"/>
        <v>100</v>
      </c>
      <c r="D32" s="54">
        <v>60</v>
      </c>
      <c r="E32" s="7">
        <f t="shared" si="84"/>
        <v>198000</v>
      </c>
      <c r="F32" s="54">
        <v>10</v>
      </c>
      <c r="G32" s="7">
        <f t="shared" si="85"/>
        <v>38000</v>
      </c>
      <c r="H32" s="54">
        <v>10</v>
      </c>
      <c r="I32" s="6">
        <f t="shared" si="86"/>
        <v>48000</v>
      </c>
      <c r="J32" s="54">
        <v>20</v>
      </c>
      <c r="K32" s="6">
        <f t="shared" si="87"/>
        <v>40000</v>
      </c>
      <c r="L32" s="6">
        <f t="shared" si="102"/>
        <v>324000</v>
      </c>
      <c r="M32" s="6">
        <f t="shared" si="103"/>
        <v>3240</v>
      </c>
      <c r="N32" s="70" t="s">
        <v>83</v>
      </c>
      <c r="O32" s="54">
        <v>120</v>
      </c>
      <c r="P32" s="54"/>
      <c r="Q32" s="76" t="e">
        <f t="shared" si="104"/>
        <v>#DIV/0!</v>
      </c>
      <c r="R32" s="2"/>
      <c r="T32" s="107">
        <v>3300</v>
      </c>
      <c r="U32" s="107">
        <v>3800</v>
      </c>
      <c r="V32" s="107">
        <v>4800</v>
      </c>
      <c r="W32" s="107">
        <v>2000</v>
      </c>
      <c r="X32" s="107"/>
      <c r="Y32" s="77" t="s">
        <v>10</v>
      </c>
      <c r="Z32" s="48">
        <f t="shared" si="88"/>
        <v>16</v>
      </c>
      <c r="AA32" s="57">
        <f t="shared" si="89"/>
        <v>100</v>
      </c>
      <c r="AB32" s="7">
        <f t="shared" si="90"/>
        <v>60</v>
      </c>
      <c r="AC32" s="7">
        <f t="shared" si="91"/>
        <v>102000</v>
      </c>
      <c r="AD32" s="7">
        <f t="shared" si="105"/>
        <v>10</v>
      </c>
      <c r="AE32" s="7">
        <f t="shared" si="92"/>
        <v>22000</v>
      </c>
      <c r="AF32" s="7">
        <f t="shared" si="106"/>
        <v>10</v>
      </c>
      <c r="AG32" s="7">
        <f t="shared" si="93"/>
        <v>22000</v>
      </c>
      <c r="AH32" s="7">
        <f t="shared" si="107"/>
        <v>20</v>
      </c>
      <c r="AI32" s="7">
        <f t="shared" si="94"/>
        <v>28000</v>
      </c>
      <c r="AJ32" s="7">
        <f t="shared" si="108"/>
        <v>174000</v>
      </c>
      <c r="AK32" s="6">
        <f t="shared" si="109"/>
        <v>1740</v>
      </c>
      <c r="AL32" s="70" t="str">
        <f t="shared" si="110"/>
        <v>OFF1</v>
      </c>
      <c r="AM32" s="7">
        <f t="shared" si="110"/>
        <v>120</v>
      </c>
      <c r="AN32" s="6">
        <f t="shared" si="110"/>
        <v>0</v>
      </c>
      <c r="AO32" s="76" t="e">
        <f t="shared" si="111"/>
        <v>#DIV/0!</v>
      </c>
      <c r="AP32" s="2"/>
      <c r="AR32" s="107">
        <v>1700</v>
      </c>
      <c r="AS32" s="107">
        <v>2200</v>
      </c>
      <c r="AT32" s="107">
        <v>2200</v>
      </c>
      <c r="AU32" s="107">
        <v>1400</v>
      </c>
      <c r="AV32" s="107"/>
      <c r="AW32" s="77" t="s">
        <v>10</v>
      </c>
      <c r="AX32" s="48">
        <f t="shared" si="112"/>
        <v>16</v>
      </c>
      <c r="AY32" s="57">
        <f t="shared" si="113"/>
        <v>100</v>
      </c>
      <c r="AZ32" s="54">
        <v>10</v>
      </c>
      <c r="BA32" s="7">
        <f t="shared" si="95"/>
        <v>0</v>
      </c>
      <c r="BB32" s="54">
        <v>24</v>
      </c>
      <c r="BC32" s="7">
        <f t="shared" si="96"/>
        <v>0</v>
      </c>
      <c r="BD32" s="54">
        <v>12</v>
      </c>
      <c r="BE32" s="6">
        <f t="shared" si="97"/>
        <v>0</v>
      </c>
      <c r="BF32" s="54"/>
      <c r="BG32" s="6">
        <f t="shared" si="98"/>
        <v>0</v>
      </c>
      <c r="BH32" s="6">
        <f t="shared" si="114"/>
        <v>324000</v>
      </c>
      <c r="BI32" s="6">
        <f t="shared" si="114"/>
        <v>3240</v>
      </c>
      <c r="BJ32" s="6">
        <f t="shared" si="115"/>
        <v>174000</v>
      </c>
      <c r="BK32" s="7">
        <f t="shared" si="115"/>
        <v>1740</v>
      </c>
      <c r="BL32" s="101">
        <f t="shared" si="116"/>
        <v>498000</v>
      </c>
      <c r="BM32" s="90">
        <f t="shared" si="116"/>
        <v>4980</v>
      </c>
      <c r="BN32" s="90"/>
      <c r="BO32" s="76" t="e">
        <f t="shared" si="117"/>
        <v>#DIV/0!</v>
      </c>
      <c r="BP32" s="2"/>
      <c r="BR32" s="55"/>
      <c r="BS32" s="55"/>
      <c r="BT32" s="55"/>
      <c r="BU32" s="55"/>
      <c r="BV32" s="173" t="s">
        <v>10</v>
      </c>
      <c r="BW32" s="190">
        <f t="shared" si="118"/>
        <v>16</v>
      </c>
      <c r="BX32" s="119">
        <v>219</v>
      </c>
      <c r="BY32" s="178">
        <v>535200</v>
      </c>
      <c r="BZ32" s="178">
        <f t="shared" si="99"/>
        <v>2443.8356164383563</v>
      </c>
      <c r="CA32" s="178">
        <v>338000</v>
      </c>
      <c r="CB32" s="179">
        <f t="shared" si="100"/>
        <v>1543.3789954337899</v>
      </c>
      <c r="CC32" s="179">
        <v>1650</v>
      </c>
      <c r="CD32" s="179"/>
      <c r="CE32" s="180">
        <f t="shared" si="101"/>
        <v>874850</v>
      </c>
      <c r="CF32" s="181">
        <f t="shared" si="119"/>
        <v>3994.7488584474886</v>
      </c>
      <c r="CG32" s="242">
        <v>99.75</v>
      </c>
      <c r="CH32" s="242"/>
      <c r="CI32" s="242"/>
      <c r="CJ32" s="242"/>
      <c r="CK32" s="182">
        <f t="shared" si="120"/>
        <v>8770.4260651629065</v>
      </c>
      <c r="CM32" s="326">
        <v>17.3</v>
      </c>
      <c r="CN32" s="326">
        <v>27.3</v>
      </c>
      <c r="CO32" s="334">
        <v>5</v>
      </c>
      <c r="CP32" s="334">
        <v>5</v>
      </c>
      <c r="CQ32" s="334">
        <v>3</v>
      </c>
      <c r="CR32" s="356">
        <f t="shared" si="121"/>
        <v>4.333333333333333</v>
      </c>
      <c r="CT32" s="42" t="s">
        <v>183</v>
      </c>
      <c r="CV32" s="1">
        <v>0</v>
      </c>
    </row>
    <row r="33" spans="1:103" ht="23.5" customHeight="1" thickBot="1">
      <c r="A33" s="78" t="s">
        <v>11</v>
      </c>
      <c r="B33" s="68">
        <v>17</v>
      </c>
      <c r="C33" s="57">
        <f t="shared" si="83"/>
        <v>190</v>
      </c>
      <c r="D33" s="54">
        <v>90</v>
      </c>
      <c r="E33" s="7">
        <f t="shared" si="84"/>
        <v>297000</v>
      </c>
      <c r="F33" s="54">
        <v>35</v>
      </c>
      <c r="G33" s="7">
        <f t="shared" si="85"/>
        <v>133000</v>
      </c>
      <c r="H33" s="54">
        <v>20</v>
      </c>
      <c r="I33" s="6">
        <f t="shared" si="86"/>
        <v>96000</v>
      </c>
      <c r="J33" s="54">
        <v>45</v>
      </c>
      <c r="K33" s="6">
        <f t="shared" si="87"/>
        <v>90000</v>
      </c>
      <c r="L33" s="6">
        <f t="shared" si="102"/>
        <v>616000</v>
      </c>
      <c r="M33" s="6">
        <f t="shared" si="103"/>
        <v>3242.1052631578946</v>
      </c>
      <c r="N33" s="70" t="s">
        <v>96</v>
      </c>
      <c r="O33" s="54">
        <v>150</v>
      </c>
      <c r="P33" s="54"/>
      <c r="Q33" s="76" t="e">
        <f t="shared" si="104"/>
        <v>#DIV/0!</v>
      </c>
      <c r="R33" s="2"/>
      <c r="T33" s="107">
        <v>3300</v>
      </c>
      <c r="U33" s="107">
        <v>3800</v>
      </c>
      <c r="V33" s="107">
        <v>4800</v>
      </c>
      <c r="W33" s="107">
        <v>2000</v>
      </c>
      <c r="X33" s="107"/>
      <c r="Y33" s="78" t="s">
        <v>11</v>
      </c>
      <c r="Z33" s="48">
        <f t="shared" si="88"/>
        <v>17</v>
      </c>
      <c r="AA33" s="57">
        <f t="shared" si="89"/>
        <v>190</v>
      </c>
      <c r="AB33" s="7">
        <f t="shared" si="90"/>
        <v>90</v>
      </c>
      <c r="AC33" s="7">
        <f t="shared" si="91"/>
        <v>153000</v>
      </c>
      <c r="AD33" s="7">
        <f t="shared" si="105"/>
        <v>35</v>
      </c>
      <c r="AE33" s="7">
        <f t="shared" si="92"/>
        <v>77000</v>
      </c>
      <c r="AF33" s="7">
        <f t="shared" si="106"/>
        <v>20</v>
      </c>
      <c r="AG33" s="7">
        <f t="shared" si="93"/>
        <v>44000</v>
      </c>
      <c r="AH33" s="7">
        <f t="shared" si="107"/>
        <v>45</v>
      </c>
      <c r="AI33" s="7">
        <f t="shared" si="94"/>
        <v>63000</v>
      </c>
      <c r="AJ33" s="7">
        <f t="shared" si="108"/>
        <v>337000</v>
      </c>
      <c r="AK33" s="6">
        <f t="shared" si="109"/>
        <v>1773.6842105263158</v>
      </c>
      <c r="AL33" s="70" t="str">
        <f t="shared" si="110"/>
        <v>ON2</v>
      </c>
      <c r="AM33" s="7">
        <f t="shared" si="110"/>
        <v>150</v>
      </c>
      <c r="AN33" s="6">
        <f t="shared" si="110"/>
        <v>0</v>
      </c>
      <c r="AO33" s="76" t="e">
        <f t="shared" si="111"/>
        <v>#DIV/0!</v>
      </c>
      <c r="AP33" s="2"/>
      <c r="AR33" s="107">
        <v>1700</v>
      </c>
      <c r="AS33" s="107">
        <v>2200</v>
      </c>
      <c r="AT33" s="107">
        <v>2200</v>
      </c>
      <c r="AU33" s="107">
        <v>1400</v>
      </c>
      <c r="AV33" s="107"/>
      <c r="AW33" s="78" t="s">
        <v>11</v>
      </c>
      <c r="AX33" s="48">
        <f t="shared" si="112"/>
        <v>17</v>
      </c>
      <c r="AY33" s="57">
        <f t="shared" si="113"/>
        <v>190</v>
      </c>
      <c r="AZ33" s="54">
        <v>10</v>
      </c>
      <c r="BA33" s="7">
        <f t="shared" si="95"/>
        <v>0</v>
      </c>
      <c r="BB33" s="54">
        <v>28</v>
      </c>
      <c r="BC33" s="7">
        <f t="shared" si="96"/>
        <v>0</v>
      </c>
      <c r="BD33" s="54">
        <v>12</v>
      </c>
      <c r="BE33" s="6">
        <f t="shared" si="97"/>
        <v>0</v>
      </c>
      <c r="BF33" s="54"/>
      <c r="BG33" s="6">
        <f t="shared" si="98"/>
        <v>0</v>
      </c>
      <c r="BH33" s="6">
        <f t="shared" si="114"/>
        <v>616000</v>
      </c>
      <c r="BI33" s="6">
        <f t="shared" si="114"/>
        <v>3242.1052631578946</v>
      </c>
      <c r="BJ33" s="6">
        <f t="shared" si="115"/>
        <v>337000</v>
      </c>
      <c r="BK33" s="7">
        <f t="shared" si="115"/>
        <v>1773.6842105263158</v>
      </c>
      <c r="BL33" s="101">
        <f t="shared" si="116"/>
        <v>953000</v>
      </c>
      <c r="BM33" s="90">
        <f t="shared" si="116"/>
        <v>5015.78947368421</v>
      </c>
      <c r="BN33" s="90"/>
      <c r="BO33" s="76" t="e">
        <f t="shared" si="117"/>
        <v>#DIV/0!</v>
      </c>
      <c r="BP33" s="2"/>
      <c r="BR33" s="55"/>
      <c r="BS33" s="55"/>
      <c r="BT33" s="55"/>
      <c r="BU33" s="55"/>
      <c r="BV33" s="183" t="s">
        <v>11</v>
      </c>
      <c r="BW33" s="190">
        <f t="shared" si="118"/>
        <v>17</v>
      </c>
      <c r="BX33" s="119">
        <v>443</v>
      </c>
      <c r="BY33" s="178">
        <v>1093200</v>
      </c>
      <c r="BZ33" s="178">
        <f t="shared" si="99"/>
        <v>2467.7200902934537</v>
      </c>
      <c r="CA33" s="178">
        <v>666750</v>
      </c>
      <c r="CB33" s="179">
        <f t="shared" si="100"/>
        <v>1505.0790067720091</v>
      </c>
      <c r="CC33" s="179">
        <v>11000</v>
      </c>
      <c r="CD33" s="179"/>
      <c r="CE33" s="180">
        <f t="shared" si="101"/>
        <v>1770950</v>
      </c>
      <c r="CF33" s="181">
        <f t="shared" si="119"/>
        <v>3997.6297968397289</v>
      </c>
      <c r="CG33" s="242">
        <v>110.5</v>
      </c>
      <c r="CH33" s="242"/>
      <c r="CI33" s="242"/>
      <c r="CJ33" s="242"/>
      <c r="CK33" s="182">
        <f t="shared" si="120"/>
        <v>16026.696832579186</v>
      </c>
      <c r="CM33" s="327">
        <v>16.899999999999999</v>
      </c>
      <c r="CN33" s="327">
        <v>28.7</v>
      </c>
      <c r="CO33" s="335">
        <v>5</v>
      </c>
      <c r="CP33" s="334">
        <v>5</v>
      </c>
      <c r="CQ33" s="335">
        <v>4</v>
      </c>
      <c r="CR33" s="357">
        <f t="shared" si="121"/>
        <v>4.666666666666667</v>
      </c>
      <c r="CT33" s="1" t="s">
        <v>186</v>
      </c>
    </row>
    <row r="34" spans="1:103" s="368" customFormat="1" ht="35" customHeight="1" thickTop="1" thickBot="1">
      <c r="A34" s="1434" t="s">
        <v>16</v>
      </c>
      <c r="B34" s="1435"/>
      <c r="C34" s="101">
        <f>SUM(C27:C33)</f>
        <v>740</v>
      </c>
      <c r="D34" s="101">
        <f>SUM(D27:D33)</f>
        <v>420</v>
      </c>
      <c r="E34" s="101">
        <f t="shared" ref="E34:J34" si="122">SUM(E27:E33)</f>
        <v>1386000</v>
      </c>
      <c r="F34" s="101">
        <f t="shared" si="122"/>
        <v>100</v>
      </c>
      <c r="G34" s="101">
        <f t="shared" si="122"/>
        <v>380000</v>
      </c>
      <c r="H34" s="101">
        <f t="shared" si="122"/>
        <v>80</v>
      </c>
      <c r="I34" s="101">
        <f t="shared" si="122"/>
        <v>384000</v>
      </c>
      <c r="J34" s="101">
        <f t="shared" si="122"/>
        <v>140</v>
      </c>
      <c r="K34" s="101">
        <f>SUM(K27:K33)</f>
        <v>280000</v>
      </c>
      <c r="L34" s="101">
        <f>SUM(L27:L33)</f>
        <v>2430000</v>
      </c>
      <c r="M34" s="101">
        <f>L34/C34</f>
        <v>3283.7837837837837</v>
      </c>
      <c r="N34" s="365"/>
      <c r="O34" s="101">
        <f>SUM(O27:O33)</f>
        <v>790</v>
      </c>
      <c r="P34" s="101">
        <f>SUM(P27:P33)</f>
        <v>0</v>
      </c>
      <c r="Q34" s="366" t="e">
        <f t="shared" si="104"/>
        <v>#DIV/0!</v>
      </c>
      <c r="R34" s="367"/>
      <c r="T34" s="368" t="s">
        <v>48</v>
      </c>
      <c r="U34" s="367" t="e">
        <f>C34/W34</f>
        <v>#DIV/0!</v>
      </c>
      <c r="V34" s="369" t="s">
        <v>49</v>
      </c>
      <c r="W34" s="370">
        <v>0</v>
      </c>
      <c r="Y34" s="1434" t="s">
        <v>16</v>
      </c>
      <c r="Z34" s="1435"/>
      <c r="AA34" s="371">
        <f>SUM(AA27:AA33)</f>
        <v>740</v>
      </c>
      <c r="AB34" s="371">
        <f>SUM(AB27:AB33)</f>
        <v>420</v>
      </c>
      <c r="AC34" s="371">
        <f t="shared" ref="AC34:AH34" si="123">SUM(AC27:AC33)</f>
        <v>714000</v>
      </c>
      <c r="AD34" s="371">
        <f t="shared" si="123"/>
        <v>100</v>
      </c>
      <c r="AE34" s="371">
        <f t="shared" si="123"/>
        <v>220000</v>
      </c>
      <c r="AF34" s="371">
        <f t="shared" si="123"/>
        <v>80</v>
      </c>
      <c r="AG34" s="371">
        <f t="shared" si="123"/>
        <v>176000</v>
      </c>
      <c r="AH34" s="371">
        <f t="shared" si="123"/>
        <v>140</v>
      </c>
      <c r="AI34" s="371">
        <f>SUM(AI27:AI33)</f>
        <v>196000</v>
      </c>
      <c r="AJ34" s="371">
        <f>SUM(AJ27:AJ33)</f>
        <v>1306000</v>
      </c>
      <c r="AK34" s="101">
        <f>AJ34/AA34</f>
        <v>1764.8648648648648</v>
      </c>
      <c r="AL34" s="365"/>
      <c r="AM34" s="101">
        <f>SUM(AM27:AM33)</f>
        <v>790</v>
      </c>
      <c r="AN34" s="101">
        <f>SUM(AN27:AN33)</f>
        <v>0</v>
      </c>
      <c r="AO34" s="366" t="e">
        <f>(AJ34+BH34)/AN34</f>
        <v>#DIV/0!</v>
      </c>
      <c r="AP34" s="367"/>
      <c r="AR34" s="368" t="s">
        <v>48</v>
      </c>
      <c r="AS34" s="367" t="e">
        <f>AA34/AU34</f>
        <v>#DIV/0!</v>
      </c>
      <c r="AT34" s="369" t="s">
        <v>49</v>
      </c>
      <c r="AU34" s="368">
        <f>W34</f>
        <v>0</v>
      </c>
      <c r="AW34" s="1434" t="s">
        <v>16</v>
      </c>
      <c r="AX34" s="1435"/>
      <c r="AY34" s="371">
        <f t="shared" si="113"/>
        <v>740</v>
      </c>
      <c r="AZ34" s="101">
        <f>SUM(AZ27:AZ33)</f>
        <v>84</v>
      </c>
      <c r="BA34" s="101">
        <f t="shared" ref="BA34:BF34" si="124">SUM(BA27:BA33)</f>
        <v>0</v>
      </c>
      <c r="BB34" s="101">
        <f t="shared" si="124"/>
        <v>120</v>
      </c>
      <c r="BC34" s="101">
        <f t="shared" si="124"/>
        <v>0</v>
      </c>
      <c r="BD34" s="101">
        <f t="shared" si="124"/>
        <v>60</v>
      </c>
      <c r="BE34" s="101">
        <f t="shared" si="124"/>
        <v>0</v>
      </c>
      <c r="BF34" s="101">
        <f t="shared" si="124"/>
        <v>0</v>
      </c>
      <c r="BG34" s="101">
        <f>SUM(BG27:BG33)</f>
        <v>0</v>
      </c>
      <c r="BH34" s="372">
        <f t="shared" si="114"/>
        <v>2430000</v>
      </c>
      <c r="BI34" s="372">
        <f t="shared" si="114"/>
        <v>3283.7837837837837</v>
      </c>
      <c r="BJ34" s="372">
        <f t="shared" si="115"/>
        <v>1306000</v>
      </c>
      <c r="BK34" s="373">
        <f t="shared" si="115"/>
        <v>1764.8648648648648</v>
      </c>
      <c r="BL34" s="101">
        <f>SUM(BL27:BL33)</f>
        <v>3736000</v>
      </c>
      <c r="BM34" s="374">
        <f>BI34+BK34</f>
        <v>5048.6486486486483</v>
      </c>
      <c r="BN34" s="375"/>
      <c r="BO34" s="366" t="e">
        <f t="shared" si="117"/>
        <v>#DIV/0!</v>
      </c>
      <c r="BP34" s="367"/>
      <c r="BR34" s="368" t="s">
        <v>48</v>
      </c>
      <c r="BS34" s="367" t="e">
        <f>AY34/BU34</f>
        <v>#DIV/0!</v>
      </c>
      <c r="BT34" s="369" t="s">
        <v>49</v>
      </c>
      <c r="BU34" s="368">
        <f>W34</f>
        <v>0</v>
      </c>
      <c r="BV34" s="1434" t="s">
        <v>16</v>
      </c>
      <c r="BW34" s="1435"/>
      <c r="BX34" s="101">
        <f>SUM(BX27:BX33)</f>
        <v>1676</v>
      </c>
      <c r="BY34" s="101">
        <f>SUM(BY27:BY33)</f>
        <v>4167500</v>
      </c>
      <c r="BZ34" s="101">
        <f t="shared" si="99"/>
        <v>2486.5751789976134</v>
      </c>
      <c r="CA34" s="101">
        <f>SUM(CA27:CA33)</f>
        <v>2452700</v>
      </c>
      <c r="CB34" s="371">
        <f t="shared" si="100"/>
        <v>1463.4248210023866</v>
      </c>
      <c r="CC34" s="371">
        <f>SUM(CC27:CC33)</f>
        <v>23100</v>
      </c>
      <c r="CD34" s="371"/>
      <c r="CE34" s="101">
        <f>BY34+CA34</f>
        <v>6620200</v>
      </c>
      <c r="CF34" s="375">
        <f>CE34/BX34</f>
        <v>3950</v>
      </c>
      <c r="CG34" s="244">
        <f>SUM(CG27:CG33)</f>
        <v>680</v>
      </c>
      <c r="CH34" s="244"/>
      <c r="CI34" s="244"/>
      <c r="CJ34" s="244"/>
      <c r="CK34" s="366">
        <f t="shared" si="120"/>
        <v>9735.5882352941171</v>
      </c>
      <c r="CL34" s="368">
        <v>7</v>
      </c>
      <c r="CM34" s="384">
        <f>SUM(CM27:CM33)/CL34</f>
        <v>16.099999999999998</v>
      </c>
      <c r="CN34" s="385">
        <f>SUM(CN27:CN33)/CL34</f>
        <v>25.342857142857138</v>
      </c>
      <c r="CO34" s="406">
        <f>SUM(CO27:CO33)/CL34</f>
        <v>3.8571428571428572</v>
      </c>
      <c r="CP34" s="406">
        <f>SUM(CP27:CP33)/CL34</f>
        <v>4.2857142857142856</v>
      </c>
      <c r="CQ34" s="406">
        <f>SUM(CQ27:CQ33)/CL34</f>
        <v>3.5714285714285716</v>
      </c>
      <c r="CR34" s="407">
        <f>SUM(CO34:CQ34)/3</f>
        <v>3.9047619047619047</v>
      </c>
      <c r="CS34" s="397" t="s">
        <v>190</v>
      </c>
      <c r="CT34" s="1457">
        <f>CE34/CL34</f>
        <v>945742.85714285716</v>
      </c>
      <c r="CU34" s="1458"/>
      <c r="CV34" s="1458"/>
      <c r="CW34" s="1458"/>
      <c r="CX34" s="1459"/>
      <c r="CY34" s="368" t="s">
        <v>197</v>
      </c>
    </row>
    <row r="35" spans="1:103"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row>
    <row r="36" spans="1:103"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c r="CE36" s="174" t="s">
        <v>126</v>
      </c>
      <c r="CF36" s="175" t="s">
        <v>77</v>
      </c>
      <c r="CG36" s="241" t="s">
        <v>129</v>
      </c>
      <c r="CH36" s="241"/>
      <c r="CI36" s="241"/>
      <c r="CJ36" s="241"/>
      <c r="CK36" s="176" t="s">
        <v>128</v>
      </c>
      <c r="CM36" s="331" t="s">
        <v>172</v>
      </c>
      <c r="CN36" s="332" t="s">
        <v>173</v>
      </c>
      <c r="CO36" s="65" t="s">
        <v>174</v>
      </c>
      <c r="CP36" s="65" t="s">
        <v>175</v>
      </c>
      <c r="CQ36" s="65" t="s">
        <v>176</v>
      </c>
      <c r="CR36" s="333" t="s">
        <v>184</v>
      </c>
      <c r="CT36" s="1" t="s">
        <v>179</v>
      </c>
      <c r="CV36" s="46" t="s">
        <v>182</v>
      </c>
    </row>
    <row r="37" spans="1:103" ht="23.5" customHeight="1">
      <c r="A37" s="75" t="s">
        <v>5</v>
      </c>
      <c r="B37" s="68">
        <v>18</v>
      </c>
      <c r="C37" s="57">
        <f t="shared" ref="C37:C43" si="125">D37+F37+H37+J37</f>
        <v>130</v>
      </c>
      <c r="D37" s="54">
        <v>70</v>
      </c>
      <c r="E37" s="7">
        <f t="shared" ref="E37:E43" si="126">D37*T37</f>
        <v>231000</v>
      </c>
      <c r="F37" s="54">
        <v>15</v>
      </c>
      <c r="G37" s="7">
        <f t="shared" ref="G37:G43" si="127">F37*U37</f>
        <v>57000</v>
      </c>
      <c r="H37" s="54">
        <v>10</v>
      </c>
      <c r="I37" s="6">
        <f t="shared" ref="I37:I43" si="128">H37*V37</f>
        <v>48000</v>
      </c>
      <c r="J37" s="54">
        <v>35</v>
      </c>
      <c r="K37" s="6">
        <f t="shared" ref="K37:K43" si="129">J37*W37</f>
        <v>70000</v>
      </c>
      <c r="L37" s="6">
        <f>E37+G37+I37+K37</f>
        <v>406000</v>
      </c>
      <c r="M37" s="6">
        <f>L37/C37</f>
        <v>3123.0769230769229</v>
      </c>
      <c r="N37" s="70" t="s">
        <v>44</v>
      </c>
      <c r="O37" s="54">
        <v>140</v>
      </c>
      <c r="P37" s="54"/>
      <c r="Q37" s="76" t="e">
        <f>L37/P37</f>
        <v>#DIV/0!</v>
      </c>
      <c r="R37" s="2"/>
      <c r="T37" s="107">
        <v>3300</v>
      </c>
      <c r="U37" s="107">
        <v>3800</v>
      </c>
      <c r="V37" s="107">
        <v>4800</v>
      </c>
      <c r="W37" s="107">
        <v>2000</v>
      </c>
      <c r="X37" s="107"/>
      <c r="Y37" s="75" t="s">
        <v>5</v>
      </c>
      <c r="Z37" s="48">
        <f t="shared" ref="Z37:Z43" si="130">B37</f>
        <v>18</v>
      </c>
      <c r="AA37" s="57">
        <f t="shared" ref="AA37:AA43" si="131">AB37+AD37+AF37+AH37</f>
        <v>130</v>
      </c>
      <c r="AB37" s="7">
        <f t="shared" ref="AB37:AB43" si="132">D37</f>
        <v>70</v>
      </c>
      <c r="AC37" s="7">
        <f t="shared" ref="AC37:AC43" si="133">AB37*AR37</f>
        <v>119000</v>
      </c>
      <c r="AD37" s="7">
        <f>F37</f>
        <v>15</v>
      </c>
      <c r="AE37" s="7">
        <f t="shared" ref="AE37:AE43" si="134">AD37*AS37</f>
        <v>33000</v>
      </c>
      <c r="AF37" s="7">
        <f>H37</f>
        <v>10</v>
      </c>
      <c r="AG37" s="7">
        <f t="shared" ref="AG37:AG43" si="135">AF37*AT37</f>
        <v>22000</v>
      </c>
      <c r="AH37" s="7">
        <f>J37</f>
        <v>35</v>
      </c>
      <c r="AI37" s="7">
        <f t="shared" ref="AI37:AI43" si="136">AH37*AU37</f>
        <v>49000</v>
      </c>
      <c r="AJ37" s="7">
        <f>AC37+AE37+AG37+AI37</f>
        <v>223000</v>
      </c>
      <c r="AK37" s="6">
        <f>AJ37/AA37</f>
        <v>1715.3846153846155</v>
      </c>
      <c r="AL37" s="70" t="str">
        <f>N37</f>
        <v>S</v>
      </c>
      <c r="AM37" s="7">
        <f>O37</f>
        <v>140</v>
      </c>
      <c r="AN37" s="6">
        <f>P37</f>
        <v>0</v>
      </c>
      <c r="AO37" s="76" t="e">
        <f>(AJ37+BH37)/AN37</f>
        <v>#DIV/0!</v>
      </c>
      <c r="AP37" s="2"/>
      <c r="AR37" s="107">
        <v>1700</v>
      </c>
      <c r="AS37" s="107">
        <v>2200</v>
      </c>
      <c r="AT37" s="107">
        <v>2200</v>
      </c>
      <c r="AU37" s="107">
        <v>1400</v>
      </c>
      <c r="AV37" s="107"/>
      <c r="AW37" s="75" t="s">
        <v>5</v>
      </c>
      <c r="AX37" s="48">
        <f>B37</f>
        <v>18</v>
      </c>
      <c r="AY37" s="57">
        <f>C37</f>
        <v>130</v>
      </c>
      <c r="AZ37" s="54"/>
      <c r="BA37" s="7">
        <f t="shared" ref="BA37:BA43" si="137">AZ37*BR37</f>
        <v>0</v>
      </c>
      <c r="BB37" s="54"/>
      <c r="BC37" s="7">
        <f t="shared" ref="BC37:BC43" si="138">BB37*BS37</f>
        <v>0</v>
      </c>
      <c r="BD37" s="54"/>
      <c r="BE37" s="6">
        <f t="shared" ref="BE37:BE43" si="139">BD37*BT37</f>
        <v>0</v>
      </c>
      <c r="BF37" s="54"/>
      <c r="BG37" s="6">
        <f t="shared" ref="BG37:BG43" si="140">BF37*BU37</f>
        <v>0</v>
      </c>
      <c r="BH37" s="6">
        <f>L37</f>
        <v>406000</v>
      </c>
      <c r="BI37" s="6">
        <f>M37</f>
        <v>3123.0769230769229</v>
      </c>
      <c r="BJ37" s="6">
        <f>AJ37</f>
        <v>223000</v>
      </c>
      <c r="BK37" s="7">
        <f>AK37</f>
        <v>1715.3846153846155</v>
      </c>
      <c r="BL37" s="101">
        <f>BH37+BJ37</f>
        <v>629000</v>
      </c>
      <c r="BM37" s="90">
        <f>BI37+BK37</f>
        <v>4838.4615384615381</v>
      </c>
      <c r="BN37" s="90"/>
      <c r="BO37" s="76" t="e">
        <f>Q37+AO37</f>
        <v>#DIV/0!</v>
      </c>
      <c r="BP37" s="2"/>
      <c r="BR37" s="55"/>
      <c r="BS37" s="55"/>
      <c r="BT37" s="55"/>
      <c r="BU37" s="55"/>
      <c r="BV37" s="177" t="s">
        <v>5</v>
      </c>
      <c r="BW37" s="190">
        <f>AX37</f>
        <v>18</v>
      </c>
      <c r="BX37" s="119">
        <v>137</v>
      </c>
      <c r="BY37" s="178">
        <v>388350</v>
      </c>
      <c r="BZ37" s="178">
        <f t="shared" ref="BZ37:BZ44" si="141">BY37/BX37</f>
        <v>2834.6715328467153</v>
      </c>
      <c r="CA37" s="178">
        <v>197550</v>
      </c>
      <c r="CB37" s="179">
        <f t="shared" ref="CB37:CB44" si="142">CA37/BX37</f>
        <v>1441.9708029197079</v>
      </c>
      <c r="CC37" s="179">
        <v>4400</v>
      </c>
      <c r="CD37" s="179"/>
      <c r="CE37" s="180">
        <f t="shared" ref="CE37:CE43" si="143">BY37+CA37+CC37</f>
        <v>590300</v>
      </c>
      <c r="CF37" s="181">
        <f>CE37/BX37</f>
        <v>4308.7591240875909</v>
      </c>
      <c r="CG37" s="242">
        <v>104.75</v>
      </c>
      <c r="CH37" s="242"/>
      <c r="CI37" s="242"/>
      <c r="CJ37" s="242"/>
      <c r="CK37" s="182">
        <f>CE37/CG37</f>
        <v>5635.3221957040569</v>
      </c>
      <c r="CM37" s="326">
        <v>17.399999999999999</v>
      </c>
      <c r="CN37" s="326">
        <v>21.5</v>
      </c>
      <c r="CO37" s="334">
        <v>1</v>
      </c>
      <c r="CP37" s="334">
        <v>2</v>
      </c>
      <c r="CQ37" s="334">
        <v>4</v>
      </c>
      <c r="CR37" s="356">
        <f>SUM(CO37:CQ37)/3</f>
        <v>2.3333333333333335</v>
      </c>
      <c r="CT37" s="355" t="s">
        <v>180</v>
      </c>
      <c r="CU37" s="3"/>
      <c r="CV37" s="354">
        <v>5</v>
      </c>
    </row>
    <row r="38" spans="1:103" ht="23.5" customHeight="1">
      <c r="A38" s="77" t="s">
        <v>6</v>
      </c>
      <c r="B38" s="68">
        <v>19</v>
      </c>
      <c r="C38" s="57">
        <f t="shared" si="125"/>
        <v>80</v>
      </c>
      <c r="D38" s="54">
        <v>50</v>
      </c>
      <c r="E38" s="7">
        <f t="shared" si="126"/>
        <v>165000</v>
      </c>
      <c r="F38" s="54">
        <v>10</v>
      </c>
      <c r="G38" s="7">
        <f t="shared" si="127"/>
        <v>38000</v>
      </c>
      <c r="H38" s="54">
        <v>10</v>
      </c>
      <c r="I38" s="6">
        <f t="shared" si="128"/>
        <v>48000</v>
      </c>
      <c r="J38" s="54">
        <v>10</v>
      </c>
      <c r="K38" s="6">
        <f t="shared" si="129"/>
        <v>20000</v>
      </c>
      <c r="L38" s="6">
        <f t="shared" ref="L38:L43" si="144">E38+G38+I38+K38</f>
        <v>271000</v>
      </c>
      <c r="M38" s="6">
        <f t="shared" ref="M38:M43" si="145">L38/C38</f>
        <v>3387.5</v>
      </c>
      <c r="N38" s="70" t="s">
        <v>85</v>
      </c>
      <c r="O38" s="54">
        <v>95</v>
      </c>
      <c r="P38" s="54"/>
      <c r="Q38" s="76" t="e">
        <f t="shared" ref="Q38:Q44" si="146">L38/P38</f>
        <v>#DIV/0!</v>
      </c>
      <c r="R38" s="2"/>
      <c r="T38" s="107">
        <v>3300</v>
      </c>
      <c r="U38" s="107">
        <v>3800</v>
      </c>
      <c r="V38" s="107">
        <v>4800</v>
      </c>
      <c r="W38" s="107">
        <v>2000</v>
      </c>
      <c r="X38" s="107"/>
      <c r="Y38" s="77" t="s">
        <v>6</v>
      </c>
      <c r="Z38" s="48">
        <f t="shared" si="130"/>
        <v>19</v>
      </c>
      <c r="AA38" s="57">
        <f t="shared" si="131"/>
        <v>80</v>
      </c>
      <c r="AB38" s="7">
        <f t="shared" si="132"/>
        <v>50</v>
      </c>
      <c r="AC38" s="7">
        <f t="shared" si="133"/>
        <v>85000</v>
      </c>
      <c r="AD38" s="7">
        <f t="shared" ref="AD38:AD43" si="147">F38</f>
        <v>10</v>
      </c>
      <c r="AE38" s="7">
        <f t="shared" si="134"/>
        <v>22000</v>
      </c>
      <c r="AF38" s="7">
        <f t="shared" ref="AF38:AF43" si="148">H38</f>
        <v>10</v>
      </c>
      <c r="AG38" s="7">
        <f t="shared" si="135"/>
        <v>22000</v>
      </c>
      <c r="AH38" s="7">
        <f t="shared" ref="AH38:AH43" si="149">J38</f>
        <v>10</v>
      </c>
      <c r="AI38" s="7">
        <f t="shared" si="136"/>
        <v>14000</v>
      </c>
      <c r="AJ38" s="7">
        <f t="shared" ref="AJ38:AJ43" si="150">AC38+AE38+AG38+AI38</f>
        <v>143000</v>
      </c>
      <c r="AK38" s="6">
        <f t="shared" ref="AK38:AK43" si="151">AJ38/AA38</f>
        <v>1787.5</v>
      </c>
      <c r="AL38" s="70" t="str">
        <f t="shared" ref="AL38:AN43" si="152">N38</f>
        <v>OFF2</v>
      </c>
      <c r="AM38" s="7">
        <f t="shared" si="152"/>
        <v>95</v>
      </c>
      <c r="AN38" s="6">
        <f t="shared" si="152"/>
        <v>0</v>
      </c>
      <c r="AO38" s="76" t="e">
        <f t="shared" ref="AO38:AO43" si="153">(AJ38+BH38)/AN38</f>
        <v>#DIV/0!</v>
      </c>
      <c r="AP38" s="2"/>
      <c r="AR38" s="107">
        <v>1700</v>
      </c>
      <c r="AS38" s="107">
        <v>2200</v>
      </c>
      <c r="AT38" s="107">
        <v>2200</v>
      </c>
      <c r="AU38" s="107">
        <v>1400</v>
      </c>
      <c r="AV38" s="107"/>
      <c r="AW38" s="77" t="s">
        <v>6</v>
      </c>
      <c r="AX38" s="48">
        <f t="shared" ref="AX38:AX43" si="154">B38</f>
        <v>19</v>
      </c>
      <c r="AY38" s="57">
        <f t="shared" ref="AY38:AY44" si="155">C38</f>
        <v>80</v>
      </c>
      <c r="AZ38" s="54">
        <v>22</v>
      </c>
      <c r="BA38" s="7">
        <f t="shared" si="137"/>
        <v>0</v>
      </c>
      <c r="BB38" s="54">
        <v>10</v>
      </c>
      <c r="BC38" s="7">
        <f t="shared" si="138"/>
        <v>0</v>
      </c>
      <c r="BD38" s="54">
        <v>6</v>
      </c>
      <c r="BE38" s="6">
        <f t="shared" si="139"/>
        <v>0</v>
      </c>
      <c r="BF38" s="54"/>
      <c r="BG38" s="6">
        <f t="shared" si="140"/>
        <v>0</v>
      </c>
      <c r="BH38" s="6">
        <f t="shared" ref="BH38:BI44" si="156">L38</f>
        <v>271000</v>
      </c>
      <c r="BI38" s="6">
        <f t="shared" si="156"/>
        <v>3387.5</v>
      </c>
      <c r="BJ38" s="6">
        <f t="shared" ref="BJ38:BK44" si="157">AJ38</f>
        <v>143000</v>
      </c>
      <c r="BK38" s="7">
        <f t="shared" si="157"/>
        <v>1787.5</v>
      </c>
      <c r="BL38" s="101">
        <f t="shared" ref="BL38:BM43" si="158">BH38+BJ38</f>
        <v>414000</v>
      </c>
      <c r="BM38" s="90">
        <f t="shared" si="158"/>
        <v>5175</v>
      </c>
      <c r="BN38" s="90"/>
      <c r="BO38" s="76" t="e">
        <f t="shared" ref="BO38:BO44" si="159">Q38+AO38</f>
        <v>#DIV/0!</v>
      </c>
      <c r="BP38" s="2"/>
      <c r="BR38" s="55"/>
      <c r="BS38" s="55"/>
      <c r="BT38" s="55"/>
      <c r="BU38" s="55"/>
      <c r="BV38" s="173" t="s">
        <v>6</v>
      </c>
      <c r="BW38" s="190">
        <f t="shared" ref="BW38:BW43" si="160">AX38</f>
        <v>19</v>
      </c>
      <c r="BX38" s="119">
        <v>132</v>
      </c>
      <c r="BY38" s="178">
        <v>344400</v>
      </c>
      <c r="BZ38" s="178">
        <f t="shared" si="141"/>
        <v>2609.090909090909</v>
      </c>
      <c r="CA38" s="178">
        <v>207700</v>
      </c>
      <c r="CB38" s="179">
        <f t="shared" si="142"/>
        <v>1573.4848484848485</v>
      </c>
      <c r="CC38" s="179">
        <v>8800</v>
      </c>
      <c r="CD38" s="179"/>
      <c r="CE38" s="180">
        <f t="shared" si="143"/>
        <v>560900</v>
      </c>
      <c r="CF38" s="181">
        <f t="shared" ref="CF38:CF43" si="161">CE38/BX38</f>
        <v>4249.242424242424</v>
      </c>
      <c r="CG38" s="242">
        <v>77.5</v>
      </c>
      <c r="CH38" s="242"/>
      <c r="CI38" s="242"/>
      <c r="CJ38" s="242"/>
      <c r="CK38" s="182">
        <f t="shared" ref="CK38:CK44" si="162">CE38/CG38</f>
        <v>7237.4193548387093</v>
      </c>
      <c r="CM38" s="326">
        <v>14.7</v>
      </c>
      <c r="CN38" s="326">
        <v>20</v>
      </c>
      <c r="CO38" s="334">
        <v>4</v>
      </c>
      <c r="CP38" s="334">
        <v>4</v>
      </c>
      <c r="CQ38" s="334">
        <v>4</v>
      </c>
      <c r="CR38" s="356">
        <f t="shared" ref="CR38:CR43" si="163">SUM(CO38:CQ38)/3</f>
        <v>4</v>
      </c>
      <c r="CT38" s="42" t="s">
        <v>181</v>
      </c>
      <c r="CV38" s="1">
        <v>4</v>
      </c>
    </row>
    <row r="39" spans="1:103" ht="23.5" customHeight="1">
      <c r="A39" s="77" t="s">
        <v>7</v>
      </c>
      <c r="B39" s="68">
        <v>20</v>
      </c>
      <c r="C39" s="57">
        <f t="shared" si="125"/>
        <v>80</v>
      </c>
      <c r="D39" s="54">
        <v>50</v>
      </c>
      <c r="E39" s="7">
        <f t="shared" si="126"/>
        <v>165000</v>
      </c>
      <c r="F39" s="54">
        <v>10</v>
      </c>
      <c r="G39" s="7">
        <f t="shared" si="127"/>
        <v>38000</v>
      </c>
      <c r="H39" s="54">
        <v>10</v>
      </c>
      <c r="I39" s="6">
        <f t="shared" si="128"/>
        <v>48000</v>
      </c>
      <c r="J39" s="54">
        <v>10</v>
      </c>
      <c r="K39" s="6">
        <f t="shared" si="129"/>
        <v>20000</v>
      </c>
      <c r="L39" s="6">
        <f t="shared" si="144"/>
        <v>271000</v>
      </c>
      <c r="M39" s="6">
        <f t="shared" si="145"/>
        <v>3387.5</v>
      </c>
      <c r="N39" s="70" t="s">
        <v>85</v>
      </c>
      <c r="O39" s="54">
        <v>95</v>
      </c>
      <c r="P39" s="54"/>
      <c r="Q39" s="76" t="e">
        <f t="shared" si="146"/>
        <v>#DIV/0!</v>
      </c>
      <c r="R39" s="2"/>
      <c r="T39" s="107">
        <v>3300</v>
      </c>
      <c r="U39" s="107">
        <v>3800</v>
      </c>
      <c r="V39" s="107">
        <v>4800</v>
      </c>
      <c r="W39" s="107">
        <v>2000</v>
      </c>
      <c r="X39" s="107"/>
      <c r="Y39" s="77" t="s">
        <v>7</v>
      </c>
      <c r="Z39" s="48">
        <f t="shared" si="130"/>
        <v>20</v>
      </c>
      <c r="AA39" s="57">
        <f t="shared" si="131"/>
        <v>80</v>
      </c>
      <c r="AB39" s="7">
        <f t="shared" si="132"/>
        <v>50</v>
      </c>
      <c r="AC39" s="7">
        <f t="shared" si="133"/>
        <v>85000</v>
      </c>
      <c r="AD39" s="7">
        <f t="shared" si="147"/>
        <v>10</v>
      </c>
      <c r="AE39" s="7">
        <f t="shared" si="134"/>
        <v>22000</v>
      </c>
      <c r="AF39" s="7">
        <f t="shared" si="148"/>
        <v>10</v>
      </c>
      <c r="AG39" s="7">
        <f t="shared" si="135"/>
        <v>22000</v>
      </c>
      <c r="AH39" s="7">
        <f t="shared" si="149"/>
        <v>10</v>
      </c>
      <c r="AI39" s="7">
        <f t="shared" si="136"/>
        <v>14000</v>
      </c>
      <c r="AJ39" s="7">
        <f t="shared" si="150"/>
        <v>143000</v>
      </c>
      <c r="AK39" s="6">
        <f t="shared" si="151"/>
        <v>1787.5</v>
      </c>
      <c r="AL39" s="70" t="str">
        <f t="shared" si="152"/>
        <v>OFF2</v>
      </c>
      <c r="AM39" s="7">
        <f t="shared" si="152"/>
        <v>95</v>
      </c>
      <c r="AN39" s="6">
        <f t="shared" si="152"/>
        <v>0</v>
      </c>
      <c r="AO39" s="76" t="e">
        <f t="shared" si="153"/>
        <v>#DIV/0!</v>
      </c>
      <c r="AP39" s="2"/>
      <c r="AR39" s="107">
        <v>1700</v>
      </c>
      <c r="AS39" s="107">
        <v>2200</v>
      </c>
      <c r="AT39" s="107">
        <v>2200</v>
      </c>
      <c r="AU39" s="107">
        <v>1400</v>
      </c>
      <c r="AV39" s="107"/>
      <c r="AW39" s="77" t="s">
        <v>7</v>
      </c>
      <c r="AX39" s="48">
        <f t="shared" si="154"/>
        <v>20</v>
      </c>
      <c r="AY39" s="57">
        <f t="shared" si="155"/>
        <v>80</v>
      </c>
      <c r="AZ39" s="54">
        <v>22</v>
      </c>
      <c r="BA39" s="7">
        <f t="shared" si="137"/>
        <v>0</v>
      </c>
      <c r="BB39" s="54">
        <v>10</v>
      </c>
      <c r="BC39" s="7">
        <f t="shared" si="138"/>
        <v>0</v>
      </c>
      <c r="BD39" s="54">
        <v>6</v>
      </c>
      <c r="BE39" s="6">
        <f t="shared" si="139"/>
        <v>0</v>
      </c>
      <c r="BF39" s="54"/>
      <c r="BG39" s="6">
        <f t="shared" si="140"/>
        <v>0</v>
      </c>
      <c r="BH39" s="6">
        <f t="shared" si="156"/>
        <v>271000</v>
      </c>
      <c r="BI39" s="6">
        <f t="shared" si="156"/>
        <v>3387.5</v>
      </c>
      <c r="BJ39" s="6">
        <f t="shared" si="157"/>
        <v>143000</v>
      </c>
      <c r="BK39" s="7">
        <f t="shared" si="157"/>
        <v>1787.5</v>
      </c>
      <c r="BL39" s="101">
        <f t="shared" si="158"/>
        <v>414000</v>
      </c>
      <c r="BM39" s="90">
        <f t="shared" si="158"/>
        <v>5175</v>
      </c>
      <c r="BN39" s="90"/>
      <c r="BO39" s="76" t="e">
        <f t="shared" si="159"/>
        <v>#DIV/0!</v>
      </c>
      <c r="BP39" s="2"/>
      <c r="BR39" s="55"/>
      <c r="BS39" s="55"/>
      <c r="BT39" s="55"/>
      <c r="BU39" s="55"/>
      <c r="BV39" s="173" t="s">
        <v>7</v>
      </c>
      <c r="BW39" s="190">
        <f t="shared" si="160"/>
        <v>20</v>
      </c>
      <c r="BX39" s="119">
        <v>169</v>
      </c>
      <c r="BY39" s="178">
        <v>438050</v>
      </c>
      <c r="BZ39" s="178">
        <f t="shared" si="141"/>
        <v>2592.0118343195268</v>
      </c>
      <c r="CA39" s="178">
        <v>268950</v>
      </c>
      <c r="CB39" s="179">
        <f t="shared" si="142"/>
        <v>1591.4201183431953</v>
      </c>
      <c r="CC39" s="179">
        <v>5500</v>
      </c>
      <c r="CD39" s="179"/>
      <c r="CE39" s="180">
        <f t="shared" si="143"/>
        <v>712500</v>
      </c>
      <c r="CF39" s="181">
        <f t="shared" si="161"/>
        <v>4215.9763313609465</v>
      </c>
      <c r="CG39" s="242">
        <v>82.25</v>
      </c>
      <c r="CH39" s="242"/>
      <c r="CI39" s="242"/>
      <c r="CJ39" s="242"/>
      <c r="CK39" s="182">
        <f t="shared" si="162"/>
        <v>8662.6139817629173</v>
      </c>
      <c r="CM39" s="326">
        <v>13.8</v>
      </c>
      <c r="CN39" s="326">
        <v>23.6</v>
      </c>
      <c r="CO39" s="334">
        <v>4</v>
      </c>
      <c r="CP39" s="334">
        <v>4</v>
      </c>
      <c r="CQ39" s="334">
        <v>4</v>
      </c>
      <c r="CR39" s="356">
        <f t="shared" si="163"/>
        <v>4</v>
      </c>
      <c r="CT39" s="42" t="s">
        <v>185</v>
      </c>
      <c r="CV39" s="1">
        <v>3</v>
      </c>
    </row>
    <row r="40" spans="1:103" ht="23.5" customHeight="1">
      <c r="A40" s="77" t="s">
        <v>8</v>
      </c>
      <c r="B40" s="68">
        <v>21</v>
      </c>
      <c r="C40" s="57">
        <f t="shared" si="125"/>
        <v>80</v>
      </c>
      <c r="D40" s="54">
        <v>50</v>
      </c>
      <c r="E40" s="7">
        <f t="shared" si="126"/>
        <v>165000</v>
      </c>
      <c r="F40" s="54">
        <v>10</v>
      </c>
      <c r="G40" s="7">
        <f t="shared" si="127"/>
        <v>38000</v>
      </c>
      <c r="H40" s="54">
        <v>10</v>
      </c>
      <c r="I40" s="6">
        <f t="shared" si="128"/>
        <v>48000</v>
      </c>
      <c r="J40" s="54">
        <v>10</v>
      </c>
      <c r="K40" s="6">
        <f t="shared" si="129"/>
        <v>20000</v>
      </c>
      <c r="L40" s="6">
        <f t="shared" si="144"/>
        <v>271000</v>
      </c>
      <c r="M40" s="6">
        <f t="shared" si="145"/>
        <v>3387.5</v>
      </c>
      <c r="N40" s="70" t="s">
        <v>84</v>
      </c>
      <c r="O40" s="54">
        <v>95</v>
      </c>
      <c r="P40" s="54"/>
      <c r="Q40" s="76" t="e">
        <f t="shared" si="146"/>
        <v>#DIV/0!</v>
      </c>
      <c r="R40" s="2"/>
      <c r="T40" s="107">
        <v>3300</v>
      </c>
      <c r="U40" s="107">
        <v>3800</v>
      </c>
      <c r="V40" s="107">
        <v>4800</v>
      </c>
      <c r="W40" s="107">
        <v>2000</v>
      </c>
      <c r="X40" s="107"/>
      <c r="Y40" s="77" t="s">
        <v>8</v>
      </c>
      <c r="Z40" s="48">
        <f t="shared" si="130"/>
        <v>21</v>
      </c>
      <c r="AA40" s="57">
        <f t="shared" si="131"/>
        <v>80</v>
      </c>
      <c r="AB40" s="7">
        <f t="shared" si="132"/>
        <v>50</v>
      </c>
      <c r="AC40" s="7">
        <f t="shared" si="133"/>
        <v>85000</v>
      </c>
      <c r="AD40" s="7">
        <f t="shared" si="147"/>
        <v>10</v>
      </c>
      <c r="AE40" s="7">
        <f t="shared" si="134"/>
        <v>22000</v>
      </c>
      <c r="AF40" s="7">
        <f t="shared" si="148"/>
        <v>10</v>
      </c>
      <c r="AG40" s="7">
        <f t="shared" si="135"/>
        <v>22000</v>
      </c>
      <c r="AH40" s="7">
        <f t="shared" si="149"/>
        <v>10</v>
      </c>
      <c r="AI40" s="7">
        <f t="shared" si="136"/>
        <v>14000</v>
      </c>
      <c r="AJ40" s="7">
        <f t="shared" si="150"/>
        <v>143000</v>
      </c>
      <c r="AK40" s="6">
        <f t="shared" si="151"/>
        <v>1787.5</v>
      </c>
      <c r="AL40" s="70" t="str">
        <f t="shared" si="152"/>
        <v>OFF2</v>
      </c>
      <c r="AM40" s="7">
        <f t="shared" si="152"/>
        <v>95</v>
      </c>
      <c r="AN40" s="6">
        <f t="shared" si="152"/>
        <v>0</v>
      </c>
      <c r="AO40" s="76" t="e">
        <f t="shared" si="153"/>
        <v>#DIV/0!</v>
      </c>
      <c r="AP40" s="2"/>
      <c r="AR40" s="107">
        <v>1700</v>
      </c>
      <c r="AS40" s="107">
        <v>2200</v>
      </c>
      <c r="AT40" s="107">
        <v>2200</v>
      </c>
      <c r="AU40" s="107">
        <v>1400</v>
      </c>
      <c r="AV40" s="107"/>
      <c r="AW40" s="77" t="s">
        <v>8</v>
      </c>
      <c r="AX40" s="48">
        <f t="shared" si="154"/>
        <v>21</v>
      </c>
      <c r="AY40" s="57">
        <f t="shared" si="155"/>
        <v>80</v>
      </c>
      <c r="AZ40" s="54">
        <v>10</v>
      </c>
      <c r="BA40" s="7">
        <f t="shared" si="137"/>
        <v>0</v>
      </c>
      <c r="BB40" s="54">
        <v>24</v>
      </c>
      <c r="BC40" s="7">
        <f t="shared" si="138"/>
        <v>0</v>
      </c>
      <c r="BD40" s="54">
        <v>12</v>
      </c>
      <c r="BE40" s="6">
        <f t="shared" si="139"/>
        <v>0</v>
      </c>
      <c r="BF40" s="54"/>
      <c r="BG40" s="6">
        <f t="shared" si="140"/>
        <v>0</v>
      </c>
      <c r="BH40" s="6">
        <f t="shared" si="156"/>
        <v>271000</v>
      </c>
      <c r="BI40" s="6">
        <f t="shared" si="156"/>
        <v>3387.5</v>
      </c>
      <c r="BJ40" s="6">
        <f t="shared" si="157"/>
        <v>143000</v>
      </c>
      <c r="BK40" s="7">
        <f t="shared" si="157"/>
        <v>1787.5</v>
      </c>
      <c r="BL40" s="101">
        <f t="shared" si="158"/>
        <v>414000</v>
      </c>
      <c r="BM40" s="90">
        <f t="shared" si="158"/>
        <v>5175</v>
      </c>
      <c r="BN40" s="90"/>
      <c r="BO40" s="76" t="e">
        <f t="shared" si="159"/>
        <v>#DIV/0!</v>
      </c>
      <c r="BP40" s="2"/>
      <c r="BR40" s="55"/>
      <c r="BS40" s="55"/>
      <c r="BT40" s="55"/>
      <c r="BU40" s="55"/>
      <c r="BV40" s="173" t="s">
        <v>8</v>
      </c>
      <c r="BW40" s="190">
        <f t="shared" si="160"/>
        <v>21</v>
      </c>
      <c r="BX40" s="119">
        <v>200</v>
      </c>
      <c r="BY40" s="178">
        <v>509950</v>
      </c>
      <c r="BZ40" s="178">
        <f t="shared" si="141"/>
        <v>2549.75</v>
      </c>
      <c r="CA40" s="178">
        <v>326300</v>
      </c>
      <c r="CB40" s="179">
        <f t="shared" si="142"/>
        <v>1631.5</v>
      </c>
      <c r="CC40" s="179">
        <v>3300</v>
      </c>
      <c r="CD40" s="179"/>
      <c r="CE40" s="180">
        <f t="shared" si="143"/>
        <v>839550</v>
      </c>
      <c r="CF40" s="181">
        <f t="shared" si="161"/>
        <v>4197.75</v>
      </c>
      <c r="CG40" s="242">
        <v>84.75</v>
      </c>
      <c r="CH40" s="242"/>
      <c r="CI40" s="242"/>
      <c r="CJ40" s="242"/>
      <c r="CK40" s="182">
        <f t="shared" si="162"/>
        <v>9906.1946902654872</v>
      </c>
      <c r="CM40" s="326">
        <v>14.5</v>
      </c>
      <c r="CN40" s="326">
        <v>28.2</v>
      </c>
      <c r="CO40" s="334">
        <v>5</v>
      </c>
      <c r="CP40" s="334">
        <v>5</v>
      </c>
      <c r="CQ40" s="334">
        <v>4</v>
      </c>
      <c r="CR40" s="356">
        <f t="shared" si="163"/>
        <v>4.666666666666667</v>
      </c>
      <c r="CT40" s="42" t="s">
        <v>177</v>
      </c>
      <c r="CV40" s="1">
        <v>2</v>
      </c>
    </row>
    <row r="41" spans="1:103" ht="23.5" customHeight="1">
      <c r="A41" s="77" t="s">
        <v>9</v>
      </c>
      <c r="B41" s="68">
        <v>22</v>
      </c>
      <c r="C41" s="57">
        <f t="shared" si="125"/>
        <v>80</v>
      </c>
      <c r="D41" s="54">
        <v>50</v>
      </c>
      <c r="E41" s="7">
        <f t="shared" si="126"/>
        <v>165000</v>
      </c>
      <c r="F41" s="54">
        <v>10</v>
      </c>
      <c r="G41" s="7">
        <f t="shared" si="127"/>
        <v>38000</v>
      </c>
      <c r="H41" s="54">
        <v>10</v>
      </c>
      <c r="I41" s="6">
        <f t="shared" si="128"/>
        <v>48000</v>
      </c>
      <c r="J41" s="54">
        <v>10</v>
      </c>
      <c r="K41" s="6">
        <f t="shared" si="129"/>
        <v>20000</v>
      </c>
      <c r="L41" s="6">
        <f t="shared" si="144"/>
        <v>271000</v>
      </c>
      <c r="M41" s="6">
        <f t="shared" si="145"/>
        <v>3387.5</v>
      </c>
      <c r="N41" s="70" t="s">
        <v>84</v>
      </c>
      <c r="O41" s="54">
        <v>95</v>
      </c>
      <c r="P41" s="54"/>
      <c r="Q41" s="76" t="e">
        <f t="shared" si="146"/>
        <v>#DIV/0!</v>
      </c>
      <c r="R41" s="2"/>
      <c r="T41" s="107">
        <v>3300</v>
      </c>
      <c r="U41" s="107">
        <v>3800</v>
      </c>
      <c r="V41" s="107">
        <v>4800</v>
      </c>
      <c r="W41" s="107">
        <v>2000</v>
      </c>
      <c r="X41" s="107"/>
      <c r="Y41" s="77" t="s">
        <v>9</v>
      </c>
      <c r="Z41" s="48">
        <f t="shared" si="130"/>
        <v>22</v>
      </c>
      <c r="AA41" s="57">
        <f t="shared" si="131"/>
        <v>80</v>
      </c>
      <c r="AB41" s="7">
        <f t="shared" si="132"/>
        <v>50</v>
      </c>
      <c r="AC41" s="7">
        <f t="shared" si="133"/>
        <v>85000</v>
      </c>
      <c r="AD41" s="7">
        <f t="shared" si="147"/>
        <v>10</v>
      </c>
      <c r="AE41" s="7">
        <f t="shared" si="134"/>
        <v>22000</v>
      </c>
      <c r="AF41" s="7">
        <f t="shared" si="148"/>
        <v>10</v>
      </c>
      <c r="AG41" s="7">
        <f t="shared" si="135"/>
        <v>22000</v>
      </c>
      <c r="AH41" s="7">
        <f t="shared" si="149"/>
        <v>10</v>
      </c>
      <c r="AI41" s="7">
        <f t="shared" si="136"/>
        <v>14000</v>
      </c>
      <c r="AJ41" s="7">
        <f t="shared" si="150"/>
        <v>143000</v>
      </c>
      <c r="AK41" s="6">
        <f t="shared" si="151"/>
        <v>1787.5</v>
      </c>
      <c r="AL41" s="70" t="str">
        <f t="shared" si="152"/>
        <v>OFF2</v>
      </c>
      <c r="AM41" s="7">
        <f t="shared" si="152"/>
        <v>95</v>
      </c>
      <c r="AN41" s="6">
        <f t="shared" si="152"/>
        <v>0</v>
      </c>
      <c r="AO41" s="76" t="e">
        <f t="shared" si="153"/>
        <v>#DIV/0!</v>
      </c>
      <c r="AP41" s="2"/>
      <c r="AR41" s="107">
        <v>1700</v>
      </c>
      <c r="AS41" s="107">
        <v>2200</v>
      </c>
      <c r="AT41" s="107">
        <v>2200</v>
      </c>
      <c r="AU41" s="107">
        <v>1400</v>
      </c>
      <c r="AV41" s="107"/>
      <c r="AW41" s="77" t="s">
        <v>9</v>
      </c>
      <c r="AX41" s="48">
        <f t="shared" si="154"/>
        <v>22</v>
      </c>
      <c r="AY41" s="57">
        <f t="shared" si="155"/>
        <v>80</v>
      </c>
      <c r="AZ41" s="54">
        <v>10</v>
      </c>
      <c r="BA41" s="7">
        <f t="shared" si="137"/>
        <v>0</v>
      </c>
      <c r="BB41" s="54">
        <v>24</v>
      </c>
      <c r="BC41" s="7">
        <f t="shared" si="138"/>
        <v>0</v>
      </c>
      <c r="BD41" s="54">
        <v>12</v>
      </c>
      <c r="BE41" s="6">
        <f t="shared" si="139"/>
        <v>0</v>
      </c>
      <c r="BF41" s="54"/>
      <c r="BG41" s="6">
        <f t="shared" si="140"/>
        <v>0</v>
      </c>
      <c r="BH41" s="6">
        <f t="shared" si="156"/>
        <v>271000</v>
      </c>
      <c r="BI41" s="6">
        <f t="shared" si="156"/>
        <v>3387.5</v>
      </c>
      <c r="BJ41" s="6">
        <f t="shared" si="157"/>
        <v>143000</v>
      </c>
      <c r="BK41" s="7">
        <f t="shared" si="157"/>
        <v>1787.5</v>
      </c>
      <c r="BL41" s="101">
        <f t="shared" si="158"/>
        <v>414000</v>
      </c>
      <c r="BM41" s="90">
        <f t="shared" si="158"/>
        <v>5175</v>
      </c>
      <c r="BN41" s="90"/>
      <c r="BO41" s="76" t="e">
        <f t="shared" si="159"/>
        <v>#DIV/0!</v>
      </c>
      <c r="BP41" s="2"/>
      <c r="BR41" s="55"/>
      <c r="BS41" s="55"/>
      <c r="BT41" s="55"/>
      <c r="BU41" s="55"/>
      <c r="BV41" s="173" t="s">
        <v>9</v>
      </c>
      <c r="BW41" s="190">
        <f t="shared" si="160"/>
        <v>22</v>
      </c>
      <c r="BX41" s="119">
        <v>149</v>
      </c>
      <c r="BY41" s="178">
        <v>335050</v>
      </c>
      <c r="BZ41" s="178">
        <f t="shared" si="141"/>
        <v>2248.6577181208054</v>
      </c>
      <c r="CA41" s="178">
        <v>199500</v>
      </c>
      <c r="CB41" s="179">
        <f t="shared" si="142"/>
        <v>1338.9261744966443</v>
      </c>
      <c r="CC41" s="179">
        <v>0</v>
      </c>
      <c r="CD41" s="179"/>
      <c r="CE41" s="180">
        <f t="shared" si="143"/>
        <v>534550</v>
      </c>
      <c r="CF41" s="181">
        <f t="shared" si="161"/>
        <v>3587.5838926174497</v>
      </c>
      <c r="CG41" s="242">
        <v>99.75</v>
      </c>
      <c r="CH41" s="242"/>
      <c r="CI41" s="242"/>
      <c r="CJ41" s="242"/>
      <c r="CK41" s="182">
        <f t="shared" si="162"/>
        <v>5358.8972431077691</v>
      </c>
      <c r="CM41" s="326">
        <v>17.100000000000001</v>
      </c>
      <c r="CN41" s="326">
        <v>24.5</v>
      </c>
      <c r="CO41" s="334">
        <v>4</v>
      </c>
      <c r="CP41" s="334">
        <v>4</v>
      </c>
      <c r="CQ41" s="334">
        <v>4</v>
      </c>
      <c r="CR41" s="356">
        <f t="shared" si="163"/>
        <v>4</v>
      </c>
      <c r="CT41" s="42" t="s">
        <v>178</v>
      </c>
      <c r="CV41" s="1">
        <v>1</v>
      </c>
    </row>
    <row r="42" spans="1:103" ht="23.5" customHeight="1">
      <c r="A42" s="77" t="s">
        <v>10</v>
      </c>
      <c r="B42" s="68">
        <v>23</v>
      </c>
      <c r="C42" s="57">
        <f t="shared" si="125"/>
        <v>100</v>
      </c>
      <c r="D42" s="54">
        <v>60</v>
      </c>
      <c r="E42" s="7">
        <f t="shared" si="126"/>
        <v>198000</v>
      </c>
      <c r="F42" s="54">
        <v>10</v>
      </c>
      <c r="G42" s="7">
        <f t="shared" si="127"/>
        <v>38000</v>
      </c>
      <c r="H42" s="54">
        <v>10</v>
      </c>
      <c r="I42" s="6">
        <f t="shared" si="128"/>
        <v>48000</v>
      </c>
      <c r="J42" s="54">
        <v>20</v>
      </c>
      <c r="K42" s="6">
        <f t="shared" si="129"/>
        <v>40000</v>
      </c>
      <c r="L42" s="6">
        <f t="shared" si="144"/>
        <v>324000</v>
      </c>
      <c r="M42" s="6">
        <f t="shared" si="145"/>
        <v>3240</v>
      </c>
      <c r="N42" s="70" t="s">
        <v>83</v>
      </c>
      <c r="O42" s="54">
        <v>120</v>
      </c>
      <c r="P42" s="54"/>
      <c r="Q42" s="76" t="e">
        <f t="shared" si="146"/>
        <v>#DIV/0!</v>
      </c>
      <c r="R42" s="2"/>
      <c r="T42" s="107">
        <v>3300</v>
      </c>
      <c r="U42" s="107">
        <v>3800</v>
      </c>
      <c r="V42" s="107">
        <v>4800</v>
      </c>
      <c r="W42" s="107">
        <v>2000</v>
      </c>
      <c r="X42" s="107"/>
      <c r="Y42" s="77" t="s">
        <v>10</v>
      </c>
      <c r="Z42" s="48">
        <f t="shared" si="130"/>
        <v>23</v>
      </c>
      <c r="AA42" s="57">
        <f t="shared" si="131"/>
        <v>100</v>
      </c>
      <c r="AB42" s="7">
        <f t="shared" si="132"/>
        <v>60</v>
      </c>
      <c r="AC42" s="7">
        <f t="shared" si="133"/>
        <v>102000</v>
      </c>
      <c r="AD42" s="7">
        <f t="shared" si="147"/>
        <v>10</v>
      </c>
      <c r="AE42" s="7">
        <f t="shared" si="134"/>
        <v>22000</v>
      </c>
      <c r="AF42" s="7">
        <f t="shared" si="148"/>
        <v>10</v>
      </c>
      <c r="AG42" s="7">
        <f t="shared" si="135"/>
        <v>22000</v>
      </c>
      <c r="AH42" s="7">
        <f t="shared" si="149"/>
        <v>20</v>
      </c>
      <c r="AI42" s="7">
        <f t="shared" si="136"/>
        <v>28000</v>
      </c>
      <c r="AJ42" s="7">
        <f t="shared" si="150"/>
        <v>174000</v>
      </c>
      <c r="AK42" s="6">
        <f t="shared" si="151"/>
        <v>1740</v>
      </c>
      <c r="AL42" s="70" t="str">
        <f t="shared" si="152"/>
        <v>OFF1</v>
      </c>
      <c r="AM42" s="7">
        <f t="shared" si="152"/>
        <v>120</v>
      </c>
      <c r="AN42" s="6">
        <f t="shared" si="152"/>
        <v>0</v>
      </c>
      <c r="AO42" s="76" t="e">
        <f t="shared" si="153"/>
        <v>#DIV/0!</v>
      </c>
      <c r="AP42" s="2"/>
      <c r="AR42" s="107">
        <v>1700</v>
      </c>
      <c r="AS42" s="107">
        <v>2200</v>
      </c>
      <c r="AT42" s="107">
        <v>2200</v>
      </c>
      <c r="AU42" s="107">
        <v>1400</v>
      </c>
      <c r="AV42" s="107"/>
      <c r="AW42" s="77" t="s">
        <v>10</v>
      </c>
      <c r="AX42" s="48">
        <f t="shared" si="154"/>
        <v>23</v>
      </c>
      <c r="AY42" s="57">
        <f t="shared" si="155"/>
        <v>100</v>
      </c>
      <c r="AZ42" s="54">
        <v>10</v>
      </c>
      <c r="BA42" s="7">
        <f t="shared" si="137"/>
        <v>0</v>
      </c>
      <c r="BB42" s="54">
        <v>24</v>
      </c>
      <c r="BC42" s="7">
        <f t="shared" si="138"/>
        <v>0</v>
      </c>
      <c r="BD42" s="54">
        <v>12</v>
      </c>
      <c r="BE42" s="6">
        <f t="shared" si="139"/>
        <v>0</v>
      </c>
      <c r="BF42" s="54"/>
      <c r="BG42" s="6">
        <f t="shared" si="140"/>
        <v>0</v>
      </c>
      <c r="BH42" s="6">
        <f t="shared" si="156"/>
        <v>324000</v>
      </c>
      <c r="BI42" s="6">
        <f t="shared" si="156"/>
        <v>3240</v>
      </c>
      <c r="BJ42" s="6">
        <f t="shared" si="157"/>
        <v>174000</v>
      </c>
      <c r="BK42" s="7">
        <f t="shared" si="157"/>
        <v>1740</v>
      </c>
      <c r="BL42" s="101">
        <f t="shared" si="158"/>
        <v>498000</v>
      </c>
      <c r="BM42" s="90">
        <f t="shared" si="158"/>
        <v>4980</v>
      </c>
      <c r="BN42" s="90"/>
      <c r="BO42" s="76" t="e">
        <f t="shared" si="159"/>
        <v>#DIV/0!</v>
      </c>
      <c r="BP42" s="2"/>
      <c r="BR42" s="55"/>
      <c r="BS42" s="55"/>
      <c r="BT42" s="55"/>
      <c r="BU42" s="55"/>
      <c r="BV42" s="173" t="s">
        <v>10</v>
      </c>
      <c r="BW42" s="190">
        <f t="shared" si="160"/>
        <v>23</v>
      </c>
      <c r="BX42" s="119">
        <v>160</v>
      </c>
      <c r="BY42" s="178">
        <v>434850</v>
      </c>
      <c r="BZ42" s="178">
        <f t="shared" si="141"/>
        <v>2717.8125</v>
      </c>
      <c r="CA42" s="178">
        <v>222300</v>
      </c>
      <c r="CB42" s="179">
        <f t="shared" si="142"/>
        <v>1389.375</v>
      </c>
      <c r="CC42" s="179">
        <v>14850</v>
      </c>
      <c r="CD42" s="179"/>
      <c r="CE42" s="180">
        <f t="shared" si="143"/>
        <v>672000</v>
      </c>
      <c r="CF42" s="181">
        <f t="shared" si="161"/>
        <v>4200</v>
      </c>
      <c r="CG42" s="242">
        <v>99.75</v>
      </c>
      <c r="CH42" s="242"/>
      <c r="CI42" s="242"/>
      <c r="CJ42" s="242"/>
      <c r="CK42" s="182">
        <f t="shared" si="162"/>
        <v>6736.8421052631575</v>
      </c>
      <c r="CM42" s="326">
        <v>18.399999999999999</v>
      </c>
      <c r="CN42" s="326">
        <v>26</v>
      </c>
      <c r="CO42" s="334">
        <v>3</v>
      </c>
      <c r="CP42" s="334">
        <v>3</v>
      </c>
      <c r="CQ42" s="334">
        <v>4</v>
      </c>
      <c r="CR42" s="356">
        <f t="shared" si="163"/>
        <v>3.3333333333333335</v>
      </c>
      <c r="CT42" s="42" t="s">
        <v>183</v>
      </c>
      <c r="CV42" s="1">
        <v>0</v>
      </c>
    </row>
    <row r="43" spans="1:103" ht="23.5" customHeight="1" thickBot="1">
      <c r="A43" s="78" t="s">
        <v>11</v>
      </c>
      <c r="B43" s="68">
        <v>24</v>
      </c>
      <c r="C43" s="57">
        <f t="shared" si="125"/>
        <v>290</v>
      </c>
      <c r="D43" s="54">
        <v>160</v>
      </c>
      <c r="E43" s="7">
        <f t="shared" si="126"/>
        <v>528000</v>
      </c>
      <c r="F43" s="54">
        <v>40</v>
      </c>
      <c r="G43" s="7">
        <f t="shared" si="127"/>
        <v>152000</v>
      </c>
      <c r="H43" s="54">
        <v>20</v>
      </c>
      <c r="I43" s="6">
        <f t="shared" si="128"/>
        <v>96000</v>
      </c>
      <c r="J43" s="54">
        <v>70</v>
      </c>
      <c r="K43" s="6">
        <f t="shared" si="129"/>
        <v>140000</v>
      </c>
      <c r="L43" s="6">
        <f t="shared" si="144"/>
        <v>916000</v>
      </c>
      <c r="M43" s="6">
        <f t="shared" si="145"/>
        <v>3158.6206896551726</v>
      </c>
      <c r="N43" s="70" t="s">
        <v>93</v>
      </c>
      <c r="O43" s="54">
        <v>170</v>
      </c>
      <c r="P43" s="54"/>
      <c r="Q43" s="76" t="e">
        <f t="shared" si="146"/>
        <v>#DIV/0!</v>
      </c>
      <c r="R43" s="2"/>
      <c r="T43" s="107">
        <v>3300</v>
      </c>
      <c r="U43" s="107">
        <v>3800</v>
      </c>
      <c r="V43" s="107">
        <v>4800</v>
      </c>
      <c r="W43" s="107">
        <v>2000</v>
      </c>
      <c r="X43" s="107"/>
      <c r="Y43" s="78" t="s">
        <v>11</v>
      </c>
      <c r="Z43" s="48">
        <f t="shared" si="130"/>
        <v>24</v>
      </c>
      <c r="AA43" s="57">
        <f t="shared" si="131"/>
        <v>290</v>
      </c>
      <c r="AB43" s="7">
        <f t="shared" si="132"/>
        <v>160</v>
      </c>
      <c r="AC43" s="7">
        <f t="shared" si="133"/>
        <v>272000</v>
      </c>
      <c r="AD43" s="7">
        <f t="shared" si="147"/>
        <v>40</v>
      </c>
      <c r="AE43" s="7">
        <f t="shared" si="134"/>
        <v>88000</v>
      </c>
      <c r="AF43" s="7">
        <f t="shared" si="148"/>
        <v>20</v>
      </c>
      <c r="AG43" s="7">
        <f t="shared" si="135"/>
        <v>44000</v>
      </c>
      <c r="AH43" s="7">
        <f t="shared" si="149"/>
        <v>70</v>
      </c>
      <c r="AI43" s="7">
        <f t="shared" si="136"/>
        <v>98000</v>
      </c>
      <c r="AJ43" s="7">
        <f t="shared" si="150"/>
        <v>502000</v>
      </c>
      <c r="AK43" s="6">
        <f t="shared" si="151"/>
        <v>1731.0344827586207</v>
      </c>
      <c r="AL43" s="70" t="str">
        <f t="shared" si="152"/>
        <v>TOP2</v>
      </c>
      <c r="AM43" s="7">
        <f t="shared" si="152"/>
        <v>170</v>
      </c>
      <c r="AN43" s="6">
        <f t="shared" si="152"/>
        <v>0</v>
      </c>
      <c r="AO43" s="76" t="e">
        <f t="shared" si="153"/>
        <v>#DIV/0!</v>
      </c>
      <c r="AP43" s="2"/>
      <c r="AR43" s="107">
        <v>1700</v>
      </c>
      <c r="AS43" s="107">
        <v>2200</v>
      </c>
      <c r="AT43" s="107">
        <v>2200</v>
      </c>
      <c r="AU43" s="107">
        <v>1400</v>
      </c>
      <c r="AV43" s="107"/>
      <c r="AW43" s="78" t="s">
        <v>11</v>
      </c>
      <c r="AX43" s="48">
        <f t="shared" si="154"/>
        <v>24</v>
      </c>
      <c r="AY43" s="57">
        <f t="shared" si="155"/>
        <v>290</v>
      </c>
      <c r="AZ43" s="54">
        <v>10</v>
      </c>
      <c r="BA43" s="7">
        <f t="shared" si="137"/>
        <v>0</v>
      </c>
      <c r="BB43" s="54">
        <v>28</v>
      </c>
      <c r="BC43" s="7">
        <f t="shared" si="138"/>
        <v>0</v>
      </c>
      <c r="BD43" s="54">
        <v>12</v>
      </c>
      <c r="BE43" s="6">
        <f t="shared" si="139"/>
        <v>0</v>
      </c>
      <c r="BF43" s="54"/>
      <c r="BG43" s="6">
        <f t="shared" si="140"/>
        <v>0</v>
      </c>
      <c r="BH43" s="6">
        <f t="shared" si="156"/>
        <v>916000</v>
      </c>
      <c r="BI43" s="6">
        <f t="shared" si="156"/>
        <v>3158.6206896551726</v>
      </c>
      <c r="BJ43" s="6">
        <f t="shared" si="157"/>
        <v>502000</v>
      </c>
      <c r="BK43" s="7">
        <f t="shared" si="157"/>
        <v>1731.0344827586207</v>
      </c>
      <c r="BL43" s="101">
        <f t="shared" si="158"/>
        <v>1418000</v>
      </c>
      <c r="BM43" s="90">
        <f t="shared" si="158"/>
        <v>4889.6551724137935</v>
      </c>
      <c r="BN43" s="90"/>
      <c r="BO43" s="76" t="e">
        <f t="shared" si="159"/>
        <v>#DIV/0!</v>
      </c>
      <c r="BP43" s="2"/>
      <c r="BR43" s="55"/>
      <c r="BS43" s="55"/>
      <c r="BT43" s="55"/>
      <c r="BU43" s="55"/>
      <c r="BV43" s="183" t="s">
        <v>11</v>
      </c>
      <c r="BW43" s="190">
        <f t="shared" si="160"/>
        <v>24</v>
      </c>
      <c r="BX43" s="119">
        <v>413</v>
      </c>
      <c r="BY43" s="178">
        <v>1040950</v>
      </c>
      <c r="BZ43" s="178">
        <f t="shared" si="141"/>
        <v>2520.46004842615</v>
      </c>
      <c r="CA43" s="178">
        <v>632850</v>
      </c>
      <c r="CB43" s="179">
        <f t="shared" si="142"/>
        <v>1532.3244552058111</v>
      </c>
      <c r="CC43" s="179">
        <v>4400</v>
      </c>
      <c r="CD43" s="179"/>
      <c r="CE43" s="180">
        <f t="shared" si="143"/>
        <v>1678200</v>
      </c>
      <c r="CF43" s="181">
        <f t="shared" si="161"/>
        <v>4063.4382566585955</v>
      </c>
      <c r="CG43" s="242">
        <v>122.25</v>
      </c>
      <c r="CH43" s="242"/>
      <c r="CI43" s="242"/>
      <c r="CJ43" s="242"/>
      <c r="CK43" s="182">
        <f t="shared" si="162"/>
        <v>13727.60736196319</v>
      </c>
      <c r="CM43" s="327">
        <v>16.8</v>
      </c>
      <c r="CN43" s="327">
        <v>25.3</v>
      </c>
      <c r="CO43" s="335">
        <v>5</v>
      </c>
      <c r="CP43" s="334">
        <v>5</v>
      </c>
      <c r="CQ43" s="334">
        <v>4</v>
      </c>
      <c r="CR43" s="357">
        <f t="shared" si="163"/>
        <v>4.666666666666667</v>
      </c>
      <c r="CT43" s="1" t="s">
        <v>186</v>
      </c>
    </row>
    <row r="44" spans="1:103" ht="31" customHeight="1" thickTop="1" thickBot="1">
      <c r="A44" s="1513" t="s">
        <v>16</v>
      </c>
      <c r="B44" s="1514"/>
      <c r="C44" s="61">
        <f>SUM(C37:C43)</f>
        <v>840</v>
      </c>
      <c r="D44" s="61">
        <f>SUM(D37:D43)</f>
        <v>490</v>
      </c>
      <c r="E44" s="61">
        <f t="shared" ref="E44:J44" si="164">SUM(E37:E43)</f>
        <v>1617000</v>
      </c>
      <c r="F44" s="61">
        <f t="shared" si="164"/>
        <v>105</v>
      </c>
      <c r="G44" s="61">
        <f t="shared" si="164"/>
        <v>399000</v>
      </c>
      <c r="H44" s="61">
        <f t="shared" si="164"/>
        <v>80</v>
      </c>
      <c r="I44" s="61">
        <f t="shared" si="164"/>
        <v>384000</v>
      </c>
      <c r="J44" s="61">
        <f t="shared" si="164"/>
        <v>165</v>
      </c>
      <c r="K44" s="61">
        <f>SUM(K37:K43)</f>
        <v>330000</v>
      </c>
      <c r="L44" s="61">
        <f>SUM(L37:L43)</f>
        <v>2730000</v>
      </c>
      <c r="M44" s="61">
        <f>L44/C44</f>
        <v>3250</v>
      </c>
      <c r="N44" s="86"/>
      <c r="O44" s="61">
        <f>SUM(O37:O43)</f>
        <v>810</v>
      </c>
      <c r="P44" s="61">
        <f>SUM(P37:P43)</f>
        <v>0</v>
      </c>
      <c r="Q44" s="76" t="e">
        <f t="shared" si="146"/>
        <v>#DIV/0!</v>
      </c>
      <c r="R44" s="45"/>
      <c r="T44" s="105" t="s">
        <v>48</v>
      </c>
      <c r="U44" s="108" t="e">
        <f>C44/W44</f>
        <v>#DIV/0!</v>
      </c>
      <c r="V44" s="106" t="s">
        <v>49</v>
      </c>
      <c r="W44" s="114">
        <v>0</v>
      </c>
      <c r="Y44" s="1513" t="s">
        <v>16</v>
      </c>
      <c r="Z44" s="1514"/>
      <c r="AA44" s="88">
        <f>SUM(AA37:AA43)</f>
        <v>840</v>
      </c>
      <c r="AB44" s="88">
        <f>SUM(AB37:AB43)</f>
        <v>490</v>
      </c>
      <c r="AC44" s="88">
        <f t="shared" ref="AC44:AH44" si="165">SUM(AC37:AC43)</f>
        <v>833000</v>
      </c>
      <c r="AD44" s="88">
        <f t="shared" si="165"/>
        <v>105</v>
      </c>
      <c r="AE44" s="88">
        <f t="shared" si="165"/>
        <v>231000</v>
      </c>
      <c r="AF44" s="88">
        <f t="shared" si="165"/>
        <v>80</v>
      </c>
      <c r="AG44" s="88">
        <f t="shared" si="165"/>
        <v>176000</v>
      </c>
      <c r="AH44" s="88">
        <f t="shared" si="165"/>
        <v>165</v>
      </c>
      <c r="AI44" s="88">
        <f>SUM(AI37:AI43)</f>
        <v>231000</v>
      </c>
      <c r="AJ44" s="88">
        <f>SUM(AJ37:AJ43)</f>
        <v>1471000</v>
      </c>
      <c r="AK44" s="61">
        <f>AJ44/AA44</f>
        <v>1751.1904761904761</v>
      </c>
      <c r="AL44" s="86"/>
      <c r="AM44" s="61">
        <f>SUM(AM37:AM43)</f>
        <v>810</v>
      </c>
      <c r="AN44" s="61">
        <f>SUM(AN37:AN43)</f>
        <v>0</v>
      </c>
      <c r="AO44" s="76" t="e">
        <f>(AJ44+BH44)/AN44</f>
        <v>#DIV/0!</v>
      </c>
      <c r="AP44" s="45"/>
      <c r="AR44" s="105" t="s">
        <v>48</v>
      </c>
      <c r="AS44" s="108" t="e">
        <f>AA44/AU44</f>
        <v>#DIV/0!</v>
      </c>
      <c r="AT44" s="106" t="s">
        <v>49</v>
      </c>
      <c r="AU44" s="105">
        <f>W44</f>
        <v>0</v>
      </c>
      <c r="AW44" s="1513" t="s">
        <v>16</v>
      </c>
      <c r="AX44" s="1514"/>
      <c r="AY44" s="57">
        <f t="shared" si="155"/>
        <v>840</v>
      </c>
      <c r="AZ44" s="61">
        <f>SUM(AZ37:AZ43)</f>
        <v>84</v>
      </c>
      <c r="BA44" s="61">
        <f t="shared" ref="BA44:BF44" si="166">SUM(BA37:BA43)</f>
        <v>0</v>
      </c>
      <c r="BB44" s="61">
        <f t="shared" si="166"/>
        <v>120</v>
      </c>
      <c r="BC44" s="61">
        <f t="shared" si="166"/>
        <v>0</v>
      </c>
      <c r="BD44" s="61">
        <f t="shared" si="166"/>
        <v>60</v>
      </c>
      <c r="BE44" s="61">
        <f t="shared" si="166"/>
        <v>0</v>
      </c>
      <c r="BF44" s="61">
        <f t="shared" si="166"/>
        <v>0</v>
      </c>
      <c r="BG44" s="61">
        <f>SUM(BG37:BG43)</f>
        <v>0</v>
      </c>
      <c r="BH44" s="6">
        <f t="shared" si="156"/>
        <v>2730000</v>
      </c>
      <c r="BI44" s="6">
        <f t="shared" si="156"/>
        <v>3250</v>
      </c>
      <c r="BJ44" s="6">
        <f t="shared" si="157"/>
        <v>1471000</v>
      </c>
      <c r="BK44" s="7">
        <f t="shared" si="157"/>
        <v>1751.1904761904761</v>
      </c>
      <c r="BL44" s="101">
        <f>SUM(BL37:BL43)</f>
        <v>4201000</v>
      </c>
      <c r="BM44" s="90">
        <f>BI44+BK44</f>
        <v>5001.1904761904761</v>
      </c>
      <c r="BN44" s="91"/>
      <c r="BO44" s="76" t="e">
        <f t="shared" si="159"/>
        <v>#DIV/0!</v>
      </c>
      <c r="BP44" s="45"/>
      <c r="BR44" s="42" t="s">
        <v>48</v>
      </c>
      <c r="BS44" s="59" t="e">
        <f>AY44/BU44</f>
        <v>#DIV/0!</v>
      </c>
      <c r="BT44" s="60" t="s">
        <v>49</v>
      </c>
      <c r="BU44" s="42">
        <f>W44</f>
        <v>0</v>
      </c>
      <c r="BV44" s="1515" t="s">
        <v>16</v>
      </c>
      <c r="BW44" s="1486"/>
      <c r="BX44" s="191">
        <f>SUM(BX37:BX43)</f>
        <v>1360</v>
      </c>
      <c r="BY44" s="191">
        <f>SUM(BY37:BY43)</f>
        <v>3491600</v>
      </c>
      <c r="BZ44" s="191">
        <f t="shared" si="141"/>
        <v>2567.3529411764707</v>
      </c>
      <c r="CA44" s="191">
        <f>SUM(CA37:CA43)</f>
        <v>2055150</v>
      </c>
      <c r="CB44" s="192">
        <f t="shared" si="142"/>
        <v>1511.1397058823529</v>
      </c>
      <c r="CC44" s="119">
        <f>SUM(CC37:CC43)</f>
        <v>41250</v>
      </c>
      <c r="CD44" s="119"/>
      <c r="CE44" s="191">
        <f>BY44+CA44</f>
        <v>5546750</v>
      </c>
      <c r="CF44" s="193">
        <f>CE44/BX44</f>
        <v>4078.4926470588234</v>
      </c>
      <c r="CG44" s="245">
        <f>SUM(CG37:CG43)</f>
        <v>671</v>
      </c>
      <c r="CH44" s="245"/>
      <c r="CI44" s="245"/>
      <c r="CJ44" s="245"/>
      <c r="CK44" s="194">
        <f t="shared" si="162"/>
        <v>8266.3934426229516</v>
      </c>
      <c r="CL44" s="340">
        <v>7</v>
      </c>
      <c r="CM44" s="386">
        <f>SUM(CM37:CM43)/CL44</f>
        <v>16.100000000000001</v>
      </c>
      <c r="CN44" s="387">
        <f>SUM(CN37:CN43)/CL44</f>
        <v>24.157142857142862</v>
      </c>
      <c r="CO44" s="403">
        <f>SUM(CO37:CO43)/CL44</f>
        <v>3.7142857142857144</v>
      </c>
      <c r="CP44" s="403">
        <f>SUM(CP37:CP43)/CL44</f>
        <v>3.8571428571428572</v>
      </c>
      <c r="CQ44" s="403">
        <f>SUM(CQ37:CQ43)/CL44</f>
        <v>4</v>
      </c>
      <c r="CR44" s="404">
        <f>SUM(CO44:CQ44)/3</f>
        <v>3.8571428571428572</v>
      </c>
      <c r="CS44" s="398" t="s">
        <v>191</v>
      </c>
      <c r="CT44" s="1457">
        <f>CE44/CL44</f>
        <v>792392.85714285716</v>
      </c>
      <c r="CU44" s="1458"/>
      <c r="CV44" s="1458"/>
      <c r="CW44" s="1458"/>
      <c r="CX44" s="1459"/>
      <c r="CY44" s="368" t="s">
        <v>197</v>
      </c>
    </row>
    <row r="45" spans="1:103"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row>
    <row r="46" spans="1:103"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7" t="s">
        <v>13</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c r="CE46" s="174" t="s">
        <v>126</v>
      </c>
      <c r="CF46" s="175" t="s">
        <v>77</v>
      </c>
      <c r="CG46" s="241" t="s">
        <v>129</v>
      </c>
      <c r="CH46" s="241"/>
      <c r="CI46" s="241"/>
      <c r="CJ46" s="241"/>
      <c r="CK46" s="176" t="s">
        <v>128</v>
      </c>
      <c r="CM46" s="331" t="s">
        <v>172</v>
      </c>
      <c r="CN46" s="332" t="s">
        <v>173</v>
      </c>
      <c r="CO46" s="65" t="s">
        <v>174</v>
      </c>
      <c r="CP46" s="65" t="s">
        <v>175</v>
      </c>
      <c r="CQ46" s="65" t="s">
        <v>176</v>
      </c>
      <c r="CR46" s="333" t="s">
        <v>184</v>
      </c>
      <c r="CT46" s="1" t="s">
        <v>179</v>
      </c>
      <c r="CV46" s="46" t="s">
        <v>182</v>
      </c>
    </row>
    <row r="47" spans="1:103" ht="23.5" customHeight="1">
      <c r="A47" s="75" t="s">
        <v>5</v>
      </c>
      <c r="B47" s="68">
        <v>25</v>
      </c>
      <c r="C47" s="57">
        <f t="shared" ref="C47:C53" si="167">D47+F47+H47+J47</f>
        <v>235</v>
      </c>
      <c r="D47" s="54">
        <v>150</v>
      </c>
      <c r="E47" s="7">
        <f t="shared" ref="E47:E53" si="168">D47*T47</f>
        <v>495000</v>
      </c>
      <c r="F47" s="54">
        <v>35</v>
      </c>
      <c r="G47" s="7">
        <f t="shared" ref="G47:G53" si="169">F47*U47</f>
        <v>133000</v>
      </c>
      <c r="H47" s="54">
        <v>15</v>
      </c>
      <c r="I47" s="6">
        <f t="shared" ref="I47:I53" si="170">H47*V47</f>
        <v>72000</v>
      </c>
      <c r="J47" s="54">
        <v>35</v>
      </c>
      <c r="K47" s="6">
        <f t="shared" ref="K47:K53" si="171">J47*W47</f>
        <v>70000</v>
      </c>
      <c r="L47" s="6">
        <f>E47+G47+I47+K47</f>
        <v>770000</v>
      </c>
      <c r="M47" s="6">
        <f>L47/C47</f>
        <v>3276.5957446808511</v>
      </c>
      <c r="N47" s="70" t="s">
        <v>94</v>
      </c>
      <c r="O47" s="54">
        <v>160</v>
      </c>
      <c r="P47" s="54"/>
      <c r="Q47" s="76" t="e">
        <f>L47/P47</f>
        <v>#DIV/0!</v>
      </c>
      <c r="R47" s="2"/>
      <c r="T47" s="107">
        <v>3300</v>
      </c>
      <c r="U47" s="107">
        <v>3800</v>
      </c>
      <c r="V47" s="107">
        <v>4800</v>
      </c>
      <c r="W47" s="107">
        <v>2000</v>
      </c>
      <c r="X47" s="107"/>
      <c r="Y47" s="75" t="s">
        <v>5</v>
      </c>
      <c r="Z47" s="48">
        <f t="shared" ref="Z47:Z53" si="172">B47</f>
        <v>25</v>
      </c>
      <c r="AA47" s="57">
        <f t="shared" ref="AA47:AA53" si="173">AB47+AD47+AF47+AH47</f>
        <v>235</v>
      </c>
      <c r="AB47" s="7">
        <f t="shared" ref="AB47:AB53" si="174">D47</f>
        <v>150</v>
      </c>
      <c r="AC47" s="7">
        <f t="shared" ref="AC47:AC53" si="175">AB47*AR47</f>
        <v>255000</v>
      </c>
      <c r="AD47" s="7">
        <f>F47</f>
        <v>35</v>
      </c>
      <c r="AE47" s="7">
        <f t="shared" ref="AE47:AE53" si="176">AD47*AS47</f>
        <v>77000</v>
      </c>
      <c r="AF47" s="7">
        <f>H47</f>
        <v>15</v>
      </c>
      <c r="AG47" s="7">
        <f t="shared" ref="AG47:AG53" si="177">AF47*AT47</f>
        <v>33000</v>
      </c>
      <c r="AH47" s="7">
        <f>J47</f>
        <v>35</v>
      </c>
      <c r="AI47" s="7">
        <f t="shared" ref="AI47:AI53" si="178">AH47*AU47</f>
        <v>49000</v>
      </c>
      <c r="AJ47" s="7">
        <f>AC47+AE47+AG47+AI47</f>
        <v>414000</v>
      </c>
      <c r="AK47" s="6">
        <f>AJ47/AA47</f>
        <v>1761.7021276595744</v>
      </c>
      <c r="AL47" s="70" t="str">
        <f>N47</f>
        <v>ON1</v>
      </c>
      <c r="AM47" s="7">
        <f>O47</f>
        <v>160</v>
      </c>
      <c r="AN47" s="6">
        <f>P47</f>
        <v>0</v>
      </c>
      <c r="AO47" s="76" t="e">
        <f>(AJ47+BH47)/AN47</f>
        <v>#DIV/0!</v>
      </c>
      <c r="AP47" s="2"/>
      <c r="AR47" s="107">
        <v>1700</v>
      </c>
      <c r="AS47" s="107">
        <v>2200</v>
      </c>
      <c r="AT47" s="107">
        <v>2200</v>
      </c>
      <c r="AU47" s="107">
        <v>1400</v>
      </c>
      <c r="AV47" s="107"/>
      <c r="AW47" s="75" t="s">
        <v>5</v>
      </c>
      <c r="AX47" s="48">
        <f>B47</f>
        <v>25</v>
      </c>
      <c r="AY47" s="57">
        <f>C47</f>
        <v>235</v>
      </c>
      <c r="AZ47" s="54"/>
      <c r="BA47" s="7">
        <f t="shared" ref="BA47:BA53" si="179">AZ47*BR47</f>
        <v>0</v>
      </c>
      <c r="BB47" s="54"/>
      <c r="BC47" s="7">
        <f t="shared" ref="BC47:BC53" si="180">BB47*BS47</f>
        <v>0</v>
      </c>
      <c r="BD47" s="54"/>
      <c r="BE47" s="6">
        <f t="shared" ref="BE47:BE53" si="181">BD47*BT47</f>
        <v>0</v>
      </c>
      <c r="BF47" s="54"/>
      <c r="BG47" s="6">
        <f t="shared" ref="BG47:BG53" si="182">BF47*BU47</f>
        <v>0</v>
      </c>
      <c r="BH47" s="6">
        <f>L47</f>
        <v>770000</v>
      </c>
      <c r="BI47" s="6">
        <f>M47</f>
        <v>3276.5957446808511</v>
      </c>
      <c r="BJ47" s="6">
        <f>AJ47</f>
        <v>414000</v>
      </c>
      <c r="BK47" s="7">
        <f>AK47</f>
        <v>1761.7021276595744</v>
      </c>
      <c r="BL47" s="101">
        <f>BH47+BJ47</f>
        <v>1184000</v>
      </c>
      <c r="BM47" s="90">
        <f>BI47+BK47</f>
        <v>5038.2978723404258</v>
      </c>
      <c r="BN47" s="90"/>
      <c r="BO47" s="76" t="e">
        <f>Q47+AO47</f>
        <v>#DIV/0!</v>
      </c>
      <c r="BP47" s="2"/>
      <c r="BR47" s="55"/>
      <c r="BS47" s="55"/>
      <c r="BT47" s="55"/>
      <c r="BU47" s="55"/>
      <c r="BV47" s="177" t="s">
        <v>5</v>
      </c>
      <c r="BW47" s="190">
        <f>AX47</f>
        <v>25</v>
      </c>
      <c r="BX47" s="119">
        <v>435</v>
      </c>
      <c r="BY47" s="178">
        <v>1115450</v>
      </c>
      <c r="BZ47" s="178">
        <f t="shared" ref="BZ47:BZ54" si="183">BY47/BX47</f>
        <v>2564.2528735632186</v>
      </c>
      <c r="CA47" s="178">
        <v>675450</v>
      </c>
      <c r="CB47" s="179">
        <f t="shared" ref="CB47:CB54" si="184">CA47/BX47</f>
        <v>1552.7586206896551</v>
      </c>
      <c r="CC47" s="179">
        <v>2200</v>
      </c>
      <c r="CD47" s="179"/>
      <c r="CE47" s="180">
        <f t="shared" ref="CE47:CE53" si="185">BY47+CA47+CC47</f>
        <v>1793100</v>
      </c>
      <c r="CF47" s="181">
        <f>CE47/BX47</f>
        <v>4122.0689655172409</v>
      </c>
      <c r="CG47" s="242">
        <v>131.75</v>
      </c>
      <c r="CH47" s="242"/>
      <c r="CI47" s="242"/>
      <c r="CJ47" s="242"/>
      <c r="CK47" s="182">
        <f>CE47/CG47</f>
        <v>13609.867172675522</v>
      </c>
      <c r="CM47" s="326">
        <v>16.3</v>
      </c>
      <c r="CN47" s="326">
        <v>27.9</v>
      </c>
      <c r="CO47" s="334">
        <v>5</v>
      </c>
      <c r="CP47" s="334">
        <v>5</v>
      </c>
      <c r="CQ47" s="334">
        <v>4</v>
      </c>
      <c r="CR47" s="356">
        <f>SUM(CO47:CQ47)/3</f>
        <v>4.666666666666667</v>
      </c>
      <c r="CT47" s="355" t="s">
        <v>180</v>
      </c>
      <c r="CU47" s="3"/>
      <c r="CV47" s="354">
        <v>5</v>
      </c>
    </row>
    <row r="48" spans="1:103" ht="23.5" customHeight="1">
      <c r="A48" s="77" t="s">
        <v>6</v>
      </c>
      <c r="B48" s="68">
        <v>26</v>
      </c>
      <c r="C48" s="57">
        <f t="shared" si="167"/>
        <v>100</v>
      </c>
      <c r="D48" s="54">
        <v>60</v>
      </c>
      <c r="E48" s="7">
        <f t="shared" si="168"/>
        <v>198000</v>
      </c>
      <c r="F48" s="54">
        <v>10</v>
      </c>
      <c r="G48" s="7">
        <f t="shared" si="169"/>
        <v>38000</v>
      </c>
      <c r="H48" s="54">
        <v>10</v>
      </c>
      <c r="I48" s="6">
        <f t="shared" si="170"/>
        <v>48000</v>
      </c>
      <c r="J48" s="54">
        <v>20</v>
      </c>
      <c r="K48" s="6">
        <f t="shared" si="171"/>
        <v>40000</v>
      </c>
      <c r="L48" s="6">
        <f t="shared" ref="L48:L53" si="186">E48+G48+I48+K48</f>
        <v>324000</v>
      </c>
      <c r="M48" s="6">
        <f t="shared" ref="M48:M53" si="187">L48/C48</f>
        <v>3240</v>
      </c>
      <c r="N48" s="70" t="s">
        <v>83</v>
      </c>
      <c r="O48" s="54">
        <v>120</v>
      </c>
      <c r="P48" s="54"/>
      <c r="Q48" s="76" t="e">
        <f t="shared" ref="Q48:Q54" si="188">L48/P48</f>
        <v>#DIV/0!</v>
      </c>
      <c r="R48" s="2"/>
      <c r="T48" s="107">
        <v>3300</v>
      </c>
      <c r="U48" s="107">
        <v>3800</v>
      </c>
      <c r="V48" s="107">
        <v>4800</v>
      </c>
      <c r="W48" s="107">
        <v>2000</v>
      </c>
      <c r="X48" s="107"/>
      <c r="Y48" s="77" t="s">
        <v>6</v>
      </c>
      <c r="Z48" s="48">
        <f t="shared" si="172"/>
        <v>26</v>
      </c>
      <c r="AA48" s="57">
        <f t="shared" si="173"/>
        <v>100</v>
      </c>
      <c r="AB48" s="7">
        <f t="shared" si="174"/>
        <v>60</v>
      </c>
      <c r="AC48" s="7">
        <f t="shared" si="175"/>
        <v>102000</v>
      </c>
      <c r="AD48" s="7">
        <f t="shared" ref="AD48:AD53" si="189">F48</f>
        <v>10</v>
      </c>
      <c r="AE48" s="7">
        <f t="shared" si="176"/>
        <v>22000</v>
      </c>
      <c r="AF48" s="7">
        <f t="shared" ref="AF48:AF53" si="190">H48</f>
        <v>10</v>
      </c>
      <c r="AG48" s="7">
        <f t="shared" si="177"/>
        <v>22000</v>
      </c>
      <c r="AH48" s="7">
        <f t="shared" ref="AH48:AH53" si="191">J48</f>
        <v>20</v>
      </c>
      <c r="AI48" s="7">
        <f t="shared" si="178"/>
        <v>28000</v>
      </c>
      <c r="AJ48" s="7">
        <f t="shared" ref="AJ48:AJ53" si="192">AC48+AE48+AG48+AI48</f>
        <v>174000</v>
      </c>
      <c r="AK48" s="6">
        <f t="shared" ref="AK48:AK53" si="193">AJ48/AA48</f>
        <v>1740</v>
      </c>
      <c r="AL48" s="70" t="str">
        <f t="shared" ref="AL48:AN53" si="194">N48</f>
        <v>OFF1</v>
      </c>
      <c r="AM48" s="7">
        <f t="shared" si="194"/>
        <v>120</v>
      </c>
      <c r="AN48" s="6">
        <f t="shared" si="194"/>
        <v>0</v>
      </c>
      <c r="AO48" s="76" t="e">
        <f t="shared" ref="AO48:AO53" si="195">(AJ48+BH48)/AN48</f>
        <v>#DIV/0!</v>
      </c>
      <c r="AP48" s="2"/>
      <c r="AR48" s="107">
        <v>1700</v>
      </c>
      <c r="AS48" s="107">
        <v>2200</v>
      </c>
      <c r="AT48" s="107">
        <v>2200</v>
      </c>
      <c r="AU48" s="107">
        <v>1400</v>
      </c>
      <c r="AV48" s="107"/>
      <c r="AW48" s="77" t="s">
        <v>6</v>
      </c>
      <c r="AX48" s="48">
        <f t="shared" ref="AX48:AX53" si="196">B48</f>
        <v>26</v>
      </c>
      <c r="AY48" s="57">
        <f t="shared" ref="AY48:AY54" si="197">C48</f>
        <v>100</v>
      </c>
      <c r="AZ48" s="54">
        <v>22</v>
      </c>
      <c r="BA48" s="7">
        <f t="shared" si="179"/>
        <v>0</v>
      </c>
      <c r="BB48" s="54">
        <v>10</v>
      </c>
      <c r="BC48" s="7">
        <f t="shared" si="180"/>
        <v>0</v>
      </c>
      <c r="BD48" s="54">
        <v>6</v>
      </c>
      <c r="BE48" s="6">
        <f t="shared" si="181"/>
        <v>0</v>
      </c>
      <c r="BF48" s="54"/>
      <c r="BG48" s="6">
        <f t="shared" si="182"/>
        <v>0</v>
      </c>
      <c r="BH48" s="6">
        <f t="shared" ref="BH48:BI54" si="198">L48</f>
        <v>324000</v>
      </c>
      <c r="BI48" s="6">
        <f t="shared" si="198"/>
        <v>3240</v>
      </c>
      <c r="BJ48" s="6">
        <f t="shared" ref="BJ48:BK54" si="199">AJ48</f>
        <v>174000</v>
      </c>
      <c r="BK48" s="7">
        <f t="shared" si="199"/>
        <v>1740</v>
      </c>
      <c r="BL48" s="101">
        <f t="shared" ref="BL48:BM53" si="200">BH48+BJ48</f>
        <v>498000</v>
      </c>
      <c r="BM48" s="90">
        <f t="shared" si="200"/>
        <v>4980</v>
      </c>
      <c r="BN48" s="90"/>
      <c r="BO48" s="76" t="e">
        <f t="shared" ref="BO48:BO54" si="201">Q48+AO48</f>
        <v>#DIV/0!</v>
      </c>
      <c r="BP48" s="2"/>
      <c r="BR48" s="55"/>
      <c r="BS48" s="55"/>
      <c r="BT48" s="55"/>
      <c r="BU48" s="55"/>
      <c r="BV48" s="173" t="s">
        <v>6</v>
      </c>
      <c r="BW48" s="190">
        <f t="shared" ref="BW48:BW53" si="202">AX48</f>
        <v>26</v>
      </c>
      <c r="BX48" s="119">
        <v>210</v>
      </c>
      <c r="BY48" s="178">
        <v>441450</v>
      </c>
      <c r="BZ48" s="178">
        <f t="shared" si="183"/>
        <v>2102.1428571428573</v>
      </c>
      <c r="CA48" s="178">
        <v>292650</v>
      </c>
      <c r="CB48" s="179">
        <f t="shared" si="184"/>
        <v>1393.5714285714287</v>
      </c>
      <c r="CC48" s="179">
        <v>2200</v>
      </c>
      <c r="CD48" s="179"/>
      <c r="CE48" s="180">
        <f t="shared" si="185"/>
        <v>736300</v>
      </c>
      <c r="CF48" s="181">
        <f t="shared" ref="CF48:CF53" si="203">CE48/BX48</f>
        <v>3506.1904761904761</v>
      </c>
      <c r="CG48" s="242">
        <v>104.25</v>
      </c>
      <c r="CH48" s="242"/>
      <c r="CI48" s="242"/>
      <c r="CJ48" s="242"/>
      <c r="CK48" s="182">
        <f t="shared" ref="CK48:CK54" si="204">CE48/CG48</f>
        <v>7062.8297362110316</v>
      </c>
      <c r="CM48" s="326">
        <v>17.600000000000001</v>
      </c>
      <c r="CN48" s="326">
        <v>28.3</v>
      </c>
      <c r="CO48" s="334">
        <v>5</v>
      </c>
      <c r="CP48" s="334">
        <v>5</v>
      </c>
      <c r="CQ48" s="334">
        <v>4</v>
      </c>
      <c r="CR48" s="356">
        <f t="shared" ref="CR48:CR53" si="205">SUM(CO48:CQ48)/3</f>
        <v>4.666666666666667</v>
      </c>
      <c r="CT48" s="42" t="s">
        <v>181</v>
      </c>
      <c r="CV48" s="1">
        <v>4</v>
      </c>
    </row>
    <row r="49" spans="1:103" ht="23.5" customHeight="1">
      <c r="A49" s="77" t="s">
        <v>7</v>
      </c>
      <c r="B49" s="68">
        <v>27</v>
      </c>
      <c r="C49" s="57">
        <f t="shared" si="167"/>
        <v>100</v>
      </c>
      <c r="D49" s="54">
        <v>60</v>
      </c>
      <c r="E49" s="7">
        <f t="shared" si="168"/>
        <v>198000</v>
      </c>
      <c r="F49" s="54">
        <v>10</v>
      </c>
      <c r="G49" s="7">
        <f t="shared" si="169"/>
        <v>38000</v>
      </c>
      <c r="H49" s="54">
        <v>10</v>
      </c>
      <c r="I49" s="6">
        <f t="shared" si="170"/>
        <v>48000</v>
      </c>
      <c r="J49" s="54">
        <v>20</v>
      </c>
      <c r="K49" s="6">
        <f t="shared" si="171"/>
        <v>40000</v>
      </c>
      <c r="L49" s="6">
        <f t="shared" si="186"/>
        <v>324000</v>
      </c>
      <c r="M49" s="6">
        <f t="shared" si="187"/>
        <v>3240</v>
      </c>
      <c r="N49" s="70" t="s">
        <v>83</v>
      </c>
      <c r="O49" s="54">
        <v>120</v>
      </c>
      <c r="P49" s="54"/>
      <c r="Q49" s="76" t="e">
        <f t="shared" si="188"/>
        <v>#DIV/0!</v>
      </c>
      <c r="R49" s="2"/>
      <c r="T49" s="107">
        <v>3300</v>
      </c>
      <c r="U49" s="107">
        <v>3800</v>
      </c>
      <c r="V49" s="107">
        <v>4800</v>
      </c>
      <c r="W49" s="107">
        <v>2000</v>
      </c>
      <c r="X49" s="107"/>
      <c r="Y49" s="77" t="s">
        <v>7</v>
      </c>
      <c r="Z49" s="48">
        <f t="shared" si="172"/>
        <v>27</v>
      </c>
      <c r="AA49" s="57">
        <f t="shared" si="173"/>
        <v>100</v>
      </c>
      <c r="AB49" s="7">
        <f t="shared" si="174"/>
        <v>60</v>
      </c>
      <c r="AC49" s="7">
        <f t="shared" si="175"/>
        <v>102000</v>
      </c>
      <c r="AD49" s="7">
        <f t="shared" si="189"/>
        <v>10</v>
      </c>
      <c r="AE49" s="7">
        <f t="shared" si="176"/>
        <v>22000</v>
      </c>
      <c r="AF49" s="7">
        <f t="shared" si="190"/>
        <v>10</v>
      </c>
      <c r="AG49" s="7">
        <f t="shared" si="177"/>
        <v>22000</v>
      </c>
      <c r="AH49" s="7">
        <f t="shared" si="191"/>
        <v>20</v>
      </c>
      <c r="AI49" s="7">
        <f t="shared" si="178"/>
        <v>28000</v>
      </c>
      <c r="AJ49" s="7">
        <f t="shared" si="192"/>
        <v>174000</v>
      </c>
      <c r="AK49" s="6">
        <f t="shared" si="193"/>
        <v>1740</v>
      </c>
      <c r="AL49" s="70" t="str">
        <f t="shared" si="194"/>
        <v>OFF1</v>
      </c>
      <c r="AM49" s="7">
        <f t="shared" si="194"/>
        <v>120</v>
      </c>
      <c r="AN49" s="6">
        <f t="shared" si="194"/>
        <v>0</v>
      </c>
      <c r="AO49" s="76" t="e">
        <f t="shared" si="195"/>
        <v>#DIV/0!</v>
      </c>
      <c r="AP49" s="2"/>
      <c r="AR49" s="107">
        <v>1700</v>
      </c>
      <c r="AS49" s="107">
        <v>2200</v>
      </c>
      <c r="AT49" s="107">
        <v>2200</v>
      </c>
      <c r="AU49" s="107">
        <v>1400</v>
      </c>
      <c r="AV49" s="107"/>
      <c r="AW49" s="77" t="s">
        <v>7</v>
      </c>
      <c r="AX49" s="48">
        <f t="shared" si="196"/>
        <v>27</v>
      </c>
      <c r="AY49" s="57">
        <f t="shared" si="197"/>
        <v>100</v>
      </c>
      <c r="AZ49" s="54">
        <v>22</v>
      </c>
      <c r="BA49" s="7">
        <f t="shared" si="179"/>
        <v>0</v>
      </c>
      <c r="BB49" s="54">
        <v>10</v>
      </c>
      <c r="BC49" s="7">
        <f t="shared" si="180"/>
        <v>0</v>
      </c>
      <c r="BD49" s="54">
        <v>6</v>
      </c>
      <c r="BE49" s="6">
        <f t="shared" si="181"/>
        <v>0</v>
      </c>
      <c r="BF49" s="54"/>
      <c r="BG49" s="6">
        <f t="shared" si="182"/>
        <v>0</v>
      </c>
      <c r="BH49" s="6">
        <f t="shared" si="198"/>
        <v>324000</v>
      </c>
      <c r="BI49" s="6">
        <f t="shared" si="198"/>
        <v>3240</v>
      </c>
      <c r="BJ49" s="6">
        <f t="shared" si="199"/>
        <v>174000</v>
      </c>
      <c r="BK49" s="7">
        <f t="shared" si="199"/>
        <v>1740</v>
      </c>
      <c r="BL49" s="101">
        <f t="shared" si="200"/>
        <v>498000</v>
      </c>
      <c r="BM49" s="90">
        <f t="shared" si="200"/>
        <v>4980</v>
      </c>
      <c r="BN49" s="90"/>
      <c r="BO49" s="76" t="e">
        <f t="shared" si="201"/>
        <v>#DIV/0!</v>
      </c>
      <c r="BP49" s="2"/>
      <c r="BR49" s="55"/>
      <c r="BS49" s="55"/>
      <c r="BT49" s="55"/>
      <c r="BU49" s="55"/>
      <c r="BV49" s="173" t="s">
        <v>7</v>
      </c>
      <c r="BW49" s="190">
        <f t="shared" si="202"/>
        <v>27</v>
      </c>
      <c r="BX49" s="119">
        <v>259</v>
      </c>
      <c r="BY49" s="178">
        <v>660050</v>
      </c>
      <c r="BZ49" s="178">
        <f t="shared" si="183"/>
        <v>2548.4555984555986</v>
      </c>
      <c r="CA49" s="178">
        <v>435850</v>
      </c>
      <c r="CB49" s="179">
        <f t="shared" si="184"/>
        <v>1682.8185328185327</v>
      </c>
      <c r="CC49" s="179">
        <v>6600</v>
      </c>
      <c r="CD49" s="179"/>
      <c r="CE49" s="180">
        <f t="shared" si="185"/>
        <v>1102500</v>
      </c>
      <c r="CF49" s="181">
        <f t="shared" si="203"/>
        <v>4256.7567567567567</v>
      </c>
      <c r="CG49" s="242">
        <v>102</v>
      </c>
      <c r="CH49" s="242"/>
      <c r="CI49" s="242"/>
      <c r="CJ49" s="242"/>
      <c r="CK49" s="182">
        <f t="shared" si="204"/>
        <v>10808.823529411764</v>
      </c>
      <c r="CM49" s="326">
        <v>17.899999999999999</v>
      </c>
      <c r="CN49" s="326">
        <v>31.2</v>
      </c>
      <c r="CO49" s="334">
        <v>5</v>
      </c>
      <c r="CP49" s="334">
        <v>5</v>
      </c>
      <c r="CQ49" s="334">
        <v>4</v>
      </c>
      <c r="CR49" s="356">
        <f t="shared" si="205"/>
        <v>4.666666666666667</v>
      </c>
      <c r="CT49" s="42" t="s">
        <v>185</v>
      </c>
      <c r="CV49" s="1">
        <v>3</v>
      </c>
    </row>
    <row r="50" spans="1:103" ht="23.5" customHeight="1">
      <c r="A50" s="77" t="s">
        <v>8</v>
      </c>
      <c r="B50" s="68">
        <v>28</v>
      </c>
      <c r="C50" s="57">
        <f t="shared" si="167"/>
        <v>90</v>
      </c>
      <c r="D50" s="54">
        <v>50</v>
      </c>
      <c r="E50" s="7">
        <f t="shared" si="168"/>
        <v>165000</v>
      </c>
      <c r="F50" s="54">
        <v>10</v>
      </c>
      <c r="G50" s="7">
        <f t="shared" si="169"/>
        <v>38000</v>
      </c>
      <c r="H50" s="54">
        <v>10</v>
      </c>
      <c r="I50" s="6">
        <f t="shared" si="170"/>
        <v>48000</v>
      </c>
      <c r="J50" s="54">
        <v>20</v>
      </c>
      <c r="K50" s="6">
        <f t="shared" si="171"/>
        <v>40000</v>
      </c>
      <c r="L50" s="6">
        <f t="shared" si="186"/>
        <v>291000</v>
      </c>
      <c r="M50" s="6">
        <f t="shared" si="187"/>
        <v>3233.3333333333335</v>
      </c>
      <c r="N50" s="70" t="s">
        <v>82</v>
      </c>
      <c r="O50" s="54">
        <v>120</v>
      </c>
      <c r="P50" s="54"/>
      <c r="Q50" s="76" t="e">
        <f t="shared" si="188"/>
        <v>#DIV/0!</v>
      </c>
      <c r="R50" s="2"/>
      <c r="T50" s="107">
        <v>3300</v>
      </c>
      <c r="U50" s="107">
        <v>3800</v>
      </c>
      <c r="V50" s="107">
        <v>4800</v>
      </c>
      <c r="W50" s="107">
        <v>2000</v>
      </c>
      <c r="X50" s="107"/>
      <c r="Y50" s="77" t="s">
        <v>8</v>
      </c>
      <c r="Z50" s="48">
        <f t="shared" si="172"/>
        <v>28</v>
      </c>
      <c r="AA50" s="57">
        <f t="shared" si="173"/>
        <v>90</v>
      </c>
      <c r="AB50" s="7">
        <f t="shared" si="174"/>
        <v>50</v>
      </c>
      <c r="AC50" s="7">
        <f t="shared" si="175"/>
        <v>85000</v>
      </c>
      <c r="AD50" s="7">
        <f t="shared" si="189"/>
        <v>10</v>
      </c>
      <c r="AE50" s="7">
        <f t="shared" si="176"/>
        <v>22000</v>
      </c>
      <c r="AF50" s="7">
        <f t="shared" si="190"/>
        <v>10</v>
      </c>
      <c r="AG50" s="7">
        <f t="shared" si="177"/>
        <v>22000</v>
      </c>
      <c r="AH50" s="7">
        <f t="shared" si="191"/>
        <v>20</v>
      </c>
      <c r="AI50" s="7">
        <f t="shared" si="178"/>
        <v>28000</v>
      </c>
      <c r="AJ50" s="7">
        <f t="shared" si="192"/>
        <v>157000</v>
      </c>
      <c r="AK50" s="6">
        <f t="shared" si="193"/>
        <v>1744.4444444444443</v>
      </c>
      <c r="AL50" s="70" t="str">
        <f t="shared" si="194"/>
        <v>OFF1</v>
      </c>
      <c r="AM50" s="7">
        <f t="shared" si="194"/>
        <v>120</v>
      </c>
      <c r="AN50" s="6">
        <f t="shared" si="194"/>
        <v>0</v>
      </c>
      <c r="AO50" s="76" t="e">
        <f t="shared" si="195"/>
        <v>#DIV/0!</v>
      </c>
      <c r="AP50" s="2"/>
      <c r="AR50" s="107">
        <v>1700</v>
      </c>
      <c r="AS50" s="107">
        <v>2200</v>
      </c>
      <c r="AT50" s="107">
        <v>2200</v>
      </c>
      <c r="AU50" s="107">
        <v>1400</v>
      </c>
      <c r="AV50" s="107"/>
      <c r="AW50" s="77" t="s">
        <v>8</v>
      </c>
      <c r="AX50" s="48">
        <f t="shared" si="196"/>
        <v>28</v>
      </c>
      <c r="AY50" s="57">
        <f t="shared" si="197"/>
        <v>90</v>
      </c>
      <c r="AZ50" s="54">
        <v>10</v>
      </c>
      <c r="BA50" s="7">
        <f t="shared" si="179"/>
        <v>0</v>
      </c>
      <c r="BB50" s="54">
        <v>24</v>
      </c>
      <c r="BC50" s="7">
        <f t="shared" si="180"/>
        <v>0</v>
      </c>
      <c r="BD50" s="54">
        <v>12</v>
      </c>
      <c r="BE50" s="6">
        <f t="shared" si="181"/>
        <v>0</v>
      </c>
      <c r="BF50" s="54"/>
      <c r="BG50" s="6">
        <f t="shared" si="182"/>
        <v>0</v>
      </c>
      <c r="BH50" s="6">
        <f t="shared" si="198"/>
        <v>291000</v>
      </c>
      <c r="BI50" s="6">
        <f t="shared" si="198"/>
        <v>3233.3333333333335</v>
      </c>
      <c r="BJ50" s="6">
        <f t="shared" si="199"/>
        <v>157000</v>
      </c>
      <c r="BK50" s="7">
        <f t="shared" si="199"/>
        <v>1744.4444444444443</v>
      </c>
      <c r="BL50" s="101">
        <f t="shared" si="200"/>
        <v>448000</v>
      </c>
      <c r="BM50" s="90">
        <f t="shared" si="200"/>
        <v>4977.7777777777774</v>
      </c>
      <c r="BN50" s="90"/>
      <c r="BO50" s="76" t="e">
        <f t="shared" si="201"/>
        <v>#DIV/0!</v>
      </c>
      <c r="BP50" s="2"/>
      <c r="BR50" s="55"/>
      <c r="BS50" s="55"/>
      <c r="BT50" s="55"/>
      <c r="BU50" s="55"/>
      <c r="BV50" s="173" t="s">
        <v>8</v>
      </c>
      <c r="BW50" s="190">
        <f t="shared" si="202"/>
        <v>28</v>
      </c>
      <c r="BX50" s="119">
        <v>240</v>
      </c>
      <c r="BY50" s="178">
        <v>564400</v>
      </c>
      <c r="BZ50" s="178">
        <f t="shared" si="183"/>
        <v>2351.6666666666665</v>
      </c>
      <c r="CA50" s="178">
        <v>332600</v>
      </c>
      <c r="CB50" s="179">
        <f t="shared" si="184"/>
        <v>1385.8333333333333</v>
      </c>
      <c r="CC50" s="179">
        <v>0</v>
      </c>
      <c r="CD50" s="179"/>
      <c r="CE50" s="180">
        <f t="shared" si="185"/>
        <v>897000</v>
      </c>
      <c r="CF50" s="181">
        <f t="shared" si="203"/>
        <v>3737.5</v>
      </c>
      <c r="CG50" s="242">
        <v>114.25</v>
      </c>
      <c r="CH50" s="242"/>
      <c r="CI50" s="242"/>
      <c r="CJ50" s="242"/>
      <c r="CK50" s="182">
        <f t="shared" si="204"/>
        <v>7851.2035010940917</v>
      </c>
      <c r="CM50" s="326">
        <v>20.5</v>
      </c>
      <c r="CN50" s="326">
        <v>29.2</v>
      </c>
      <c r="CO50" s="334">
        <v>1</v>
      </c>
      <c r="CP50" s="334">
        <v>3</v>
      </c>
      <c r="CQ50" s="334">
        <v>4</v>
      </c>
      <c r="CR50" s="356">
        <f t="shared" si="205"/>
        <v>2.6666666666666665</v>
      </c>
      <c r="CT50" s="42" t="s">
        <v>177</v>
      </c>
      <c r="CV50" s="1">
        <v>2</v>
      </c>
    </row>
    <row r="51" spans="1:103" ht="23.5" customHeight="1">
      <c r="A51" s="77" t="s">
        <v>9</v>
      </c>
      <c r="B51" s="68">
        <v>29</v>
      </c>
      <c r="C51" s="57">
        <f t="shared" si="167"/>
        <v>90</v>
      </c>
      <c r="D51" s="54">
        <v>50</v>
      </c>
      <c r="E51" s="7">
        <f t="shared" si="168"/>
        <v>165000</v>
      </c>
      <c r="F51" s="54">
        <v>10</v>
      </c>
      <c r="G51" s="7">
        <f t="shared" si="169"/>
        <v>38000</v>
      </c>
      <c r="H51" s="54">
        <v>10</v>
      </c>
      <c r="I51" s="6">
        <f t="shared" si="170"/>
        <v>48000</v>
      </c>
      <c r="J51" s="54">
        <v>20</v>
      </c>
      <c r="K51" s="6">
        <f t="shared" si="171"/>
        <v>40000</v>
      </c>
      <c r="L51" s="6">
        <f t="shared" si="186"/>
        <v>291000</v>
      </c>
      <c r="M51" s="6">
        <f t="shared" si="187"/>
        <v>3233.3333333333335</v>
      </c>
      <c r="N51" s="70" t="s">
        <v>82</v>
      </c>
      <c r="O51" s="54">
        <v>120</v>
      </c>
      <c r="P51" s="54"/>
      <c r="Q51" s="76" t="e">
        <f t="shared" si="188"/>
        <v>#DIV/0!</v>
      </c>
      <c r="R51" s="2"/>
      <c r="T51" s="107">
        <v>3300</v>
      </c>
      <c r="U51" s="107">
        <v>3800</v>
      </c>
      <c r="V51" s="107">
        <v>4800</v>
      </c>
      <c r="W51" s="107">
        <v>2000</v>
      </c>
      <c r="X51" s="107"/>
      <c r="Y51" s="77" t="s">
        <v>9</v>
      </c>
      <c r="Z51" s="48">
        <f t="shared" si="172"/>
        <v>29</v>
      </c>
      <c r="AA51" s="57">
        <f t="shared" si="173"/>
        <v>90</v>
      </c>
      <c r="AB51" s="7">
        <f t="shared" si="174"/>
        <v>50</v>
      </c>
      <c r="AC51" s="7">
        <f t="shared" si="175"/>
        <v>85000</v>
      </c>
      <c r="AD51" s="7">
        <f t="shared" si="189"/>
        <v>10</v>
      </c>
      <c r="AE51" s="7">
        <f t="shared" si="176"/>
        <v>22000</v>
      </c>
      <c r="AF51" s="7">
        <f t="shared" si="190"/>
        <v>10</v>
      </c>
      <c r="AG51" s="7">
        <f t="shared" si="177"/>
        <v>22000</v>
      </c>
      <c r="AH51" s="7">
        <f t="shared" si="191"/>
        <v>20</v>
      </c>
      <c r="AI51" s="7">
        <f t="shared" si="178"/>
        <v>28000</v>
      </c>
      <c r="AJ51" s="7">
        <f t="shared" si="192"/>
        <v>157000</v>
      </c>
      <c r="AK51" s="6">
        <f t="shared" si="193"/>
        <v>1744.4444444444443</v>
      </c>
      <c r="AL51" s="70" t="str">
        <f t="shared" si="194"/>
        <v>OFF1</v>
      </c>
      <c r="AM51" s="7">
        <f t="shared" si="194"/>
        <v>120</v>
      </c>
      <c r="AN51" s="6">
        <f t="shared" si="194"/>
        <v>0</v>
      </c>
      <c r="AO51" s="76" t="e">
        <f t="shared" si="195"/>
        <v>#DIV/0!</v>
      </c>
      <c r="AP51" s="2"/>
      <c r="AR51" s="107">
        <v>1700</v>
      </c>
      <c r="AS51" s="107">
        <v>2200</v>
      </c>
      <c r="AT51" s="107">
        <v>2200</v>
      </c>
      <c r="AU51" s="107">
        <v>1400</v>
      </c>
      <c r="AV51" s="107"/>
      <c r="AW51" s="77" t="s">
        <v>9</v>
      </c>
      <c r="AX51" s="48">
        <f t="shared" si="196"/>
        <v>29</v>
      </c>
      <c r="AY51" s="57">
        <f t="shared" si="197"/>
        <v>90</v>
      </c>
      <c r="AZ51" s="54">
        <v>10</v>
      </c>
      <c r="BA51" s="7">
        <f t="shared" si="179"/>
        <v>0</v>
      </c>
      <c r="BB51" s="54">
        <v>24</v>
      </c>
      <c r="BC51" s="7">
        <f t="shared" si="180"/>
        <v>0</v>
      </c>
      <c r="BD51" s="54">
        <v>12</v>
      </c>
      <c r="BE51" s="6">
        <f t="shared" si="181"/>
        <v>0</v>
      </c>
      <c r="BF51" s="54"/>
      <c r="BG51" s="6">
        <f t="shared" si="182"/>
        <v>0</v>
      </c>
      <c r="BH51" s="6">
        <f t="shared" si="198"/>
        <v>291000</v>
      </c>
      <c r="BI51" s="6">
        <f t="shared" si="198"/>
        <v>3233.3333333333335</v>
      </c>
      <c r="BJ51" s="6">
        <f t="shared" si="199"/>
        <v>157000</v>
      </c>
      <c r="BK51" s="7">
        <f t="shared" si="199"/>
        <v>1744.4444444444443</v>
      </c>
      <c r="BL51" s="101">
        <f t="shared" si="200"/>
        <v>448000</v>
      </c>
      <c r="BM51" s="90">
        <f t="shared" si="200"/>
        <v>4977.7777777777774</v>
      </c>
      <c r="BN51" s="90"/>
      <c r="BO51" s="76" t="e">
        <f t="shared" si="201"/>
        <v>#DIV/0!</v>
      </c>
      <c r="BP51" s="2"/>
      <c r="BR51" s="55"/>
      <c r="BS51" s="55"/>
      <c r="BT51" s="55"/>
      <c r="BU51" s="55"/>
      <c r="BV51" s="173" t="s">
        <v>9</v>
      </c>
      <c r="BW51" s="190">
        <f t="shared" si="202"/>
        <v>29</v>
      </c>
      <c r="BX51" s="119">
        <v>87</v>
      </c>
      <c r="BY51" s="178">
        <v>190300</v>
      </c>
      <c r="BZ51" s="178">
        <f t="shared" si="183"/>
        <v>2187.3563218390805</v>
      </c>
      <c r="CA51" s="178">
        <v>145100</v>
      </c>
      <c r="CB51" s="179">
        <f t="shared" si="184"/>
        <v>1667.816091954023</v>
      </c>
      <c r="CC51" s="179">
        <v>5500</v>
      </c>
      <c r="CD51" s="179"/>
      <c r="CE51" s="180">
        <f t="shared" si="185"/>
        <v>340900</v>
      </c>
      <c r="CF51" s="181">
        <f t="shared" si="203"/>
        <v>3918.3908045977009</v>
      </c>
      <c r="CG51" s="242">
        <v>85</v>
      </c>
      <c r="CH51" s="242"/>
      <c r="CI51" s="242"/>
      <c r="CJ51" s="242"/>
      <c r="CK51" s="182">
        <f t="shared" si="204"/>
        <v>4010.5882352941176</v>
      </c>
      <c r="CM51" s="326">
        <v>21.3</v>
      </c>
      <c r="CN51" s="326">
        <v>28.2</v>
      </c>
      <c r="CO51" s="334">
        <v>1</v>
      </c>
      <c r="CP51" s="334">
        <v>3</v>
      </c>
      <c r="CQ51" s="334">
        <v>1</v>
      </c>
      <c r="CR51" s="356">
        <f t="shared" si="205"/>
        <v>1.6666666666666667</v>
      </c>
      <c r="CT51" s="42" t="s">
        <v>178</v>
      </c>
      <c r="CV51" s="1">
        <v>1</v>
      </c>
    </row>
    <row r="52" spans="1:103" ht="23.5" customHeight="1">
      <c r="A52" s="77" t="s">
        <v>10</v>
      </c>
      <c r="B52" s="68">
        <v>30</v>
      </c>
      <c r="C52" s="57">
        <f t="shared" si="167"/>
        <v>145</v>
      </c>
      <c r="D52" s="54">
        <v>70</v>
      </c>
      <c r="E52" s="7">
        <f t="shared" si="168"/>
        <v>231000</v>
      </c>
      <c r="F52" s="54">
        <v>25</v>
      </c>
      <c r="G52" s="7">
        <f t="shared" si="169"/>
        <v>95000</v>
      </c>
      <c r="H52" s="54">
        <v>15</v>
      </c>
      <c r="I52" s="6">
        <f t="shared" si="170"/>
        <v>72000</v>
      </c>
      <c r="J52" s="54">
        <v>35</v>
      </c>
      <c r="K52" s="6">
        <f t="shared" si="171"/>
        <v>70000</v>
      </c>
      <c r="L52" s="6">
        <f t="shared" si="186"/>
        <v>468000</v>
      </c>
      <c r="M52" s="6">
        <f t="shared" si="187"/>
        <v>3227.5862068965516</v>
      </c>
      <c r="N52" s="70" t="s">
        <v>94</v>
      </c>
      <c r="O52" s="54">
        <v>160</v>
      </c>
      <c r="P52" s="54"/>
      <c r="Q52" s="76" t="e">
        <f t="shared" si="188"/>
        <v>#DIV/0!</v>
      </c>
      <c r="R52" s="2"/>
      <c r="T52" s="107">
        <v>3300</v>
      </c>
      <c r="U52" s="107">
        <v>3800</v>
      </c>
      <c r="V52" s="107">
        <v>4800</v>
      </c>
      <c r="W52" s="107">
        <v>2000</v>
      </c>
      <c r="X52" s="107"/>
      <c r="Y52" s="77" t="s">
        <v>10</v>
      </c>
      <c r="Z52" s="48">
        <f t="shared" si="172"/>
        <v>30</v>
      </c>
      <c r="AA52" s="57">
        <f t="shared" si="173"/>
        <v>145</v>
      </c>
      <c r="AB52" s="7">
        <f t="shared" si="174"/>
        <v>70</v>
      </c>
      <c r="AC52" s="7">
        <f t="shared" si="175"/>
        <v>119000</v>
      </c>
      <c r="AD52" s="7">
        <f t="shared" si="189"/>
        <v>25</v>
      </c>
      <c r="AE52" s="7">
        <f t="shared" si="176"/>
        <v>55000</v>
      </c>
      <c r="AF52" s="7">
        <f t="shared" si="190"/>
        <v>15</v>
      </c>
      <c r="AG52" s="7">
        <f t="shared" si="177"/>
        <v>33000</v>
      </c>
      <c r="AH52" s="7">
        <f t="shared" si="191"/>
        <v>35</v>
      </c>
      <c r="AI52" s="7">
        <f t="shared" si="178"/>
        <v>49000</v>
      </c>
      <c r="AJ52" s="7">
        <f t="shared" si="192"/>
        <v>256000</v>
      </c>
      <c r="AK52" s="6">
        <f t="shared" si="193"/>
        <v>1765.5172413793102</v>
      </c>
      <c r="AL52" s="70" t="str">
        <f t="shared" si="194"/>
        <v>ON1</v>
      </c>
      <c r="AM52" s="7">
        <f t="shared" si="194"/>
        <v>160</v>
      </c>
      <c r="AN52" s="6">
        <f t="shared" si="194"/>
        <v>0</v>
      </c>
      <c r="AO52" s="76" t="e">
        <f t="shared" si="195"/>
        <v>#DIV/0!</v>
      </c>
      <c r="AP52" s="2"/>
      <c r="AR52" s="107">
        <v>1700</v>
      </c>
      <c r="AS52" s="107">
        <v>2200</v>
      </c>
      <c r="AT52" s="107">
        <v>2200</v>
      </c>
      <c r="AU52" s="107">
        <v>1400</v>
      </c>
      <c r="AV52" s="107"/>
      <c r="AW52" s="77" t="s">
        <v>10</v>
      </c>
      <c r="AX52" s="48">
        <f t="shared" si="196"/>
        <v>30</v>
      </c>
      <c r="AY52" s="57">
        <f t="shared" si="197"/>
        <v>145</v>
      </c>
      <c r="AZ52" s="54">
        <v>10</v>
      </c>
      <c r="BA52" s="7">
        <f t="shared" si="179"/>
        <v>0</v>
      </c>
      <c r="BB52" s="54">
        <v>24</v>
      </c>
      <c r="BC52" s="7">
        <f t="shared" si="180"/>
        <v>0</v>
      </c>
      <c r="BD52" s="54">
        <v>12</v>
      </c>
      <c r="BE52" s="6">
        <f t="shared" si="181"/>
        <v>0</v>
      </c>
      <c r="BF52" s="54"/>
      <c r="BG52" s="6">
        <f t="shared" si="182"/>
        <v>0</v>
      </c>
      <c r="BH52" s="6">
        <f t="shared" si="198"/>
        <v>468000</v>
      </c>
      <c r="BI52" s="6">
        <f t="shared" si="198"/>
        <v>3227.5862068965516</v>
      </c>
      <c r="BJ52" s="6">
        <f t="shared" si="199"/>
        <v>256000</v>
      </c>
      <c r="BK52" s="7">
        <f t="shared" si="199"/>
        <v>1765.5172413793102</v>
      </c>
      <c r="BL52" s="101">
        <f t="shared" si="200"/>
        <v>724000</v>
      </c>
      <c r="BM52" s="90">
        <f t="shared" si="200"/>
        <v>4993.1034482758623</v>
      </c>
      <c r="BN52" s="90"/>
      <c r="BO52" s="76" t="e">
        <f t="shared" si="201"/>
        <v>#DIV/0!</v>
      </c>
      <c r="BP52" s="2"/>
      <c r="BR52" s="55"/>
      <c r="BS52" s="55"/>
      <c r="BT52" s="55"/>
      <c r="BU52" s="55"/>
      <c r="BV52" s="173" t="s">
        <v>10</v>
      </c>
      <c r="BW52" s="190">
        <f t="shared" si="202"/>
        <v>30</v>
      </c>
      <c r="BX52" s="119">
        <v>118</v>
      </c>
      <c r="BY52" s="178">
        <v>282200</v>
      </c>
      <c r="BZ52" s="178">
        <f t="shared" si="183"/>
        <v>2391.5254237288136</v>
      </c>
      <c r="CA52" s="178">
        <v>158650</v>
      </c>
      <c r="CB52" s="179">
        <f t="shared" si="184"/>
        <v>1344.4915254237287</v>
      </c>
      <c r="CC52" s="179">
        <v>13200</v>
      </c>
      <c r="CD52" s="179"/>
      <c r="CE52" s="180">
        <f t="shared" si="185"/>
        <v>454050</v>
      </c>
      <c r="CF52" s="181">
        <f t="shared" si="203"/>
        <v>3847.8813559322034</v>
      </c>
      <c r="CG52" s="242">
        <v>118.5</v>
      </c>
      <c r="CH52" s="242"/>
      <c r="CI52" s="242"/>
      <c r="CJ52" s="242"/>
      <c r="CK52" s="182">
        <f t="shared" si="204"/>
        <v>3831.6455696202534</v>
      </c>
      <c r="CM52" s="326">
        <v>20.7</v>
      </c>
      <c r="CN52" s="326">
        <v>25.7</v>
      </c>
      <c r="CO52" s="334">
        <v>3</v>
      </c>
      <c r="CP52" s="334">
        <v>1</v>
      </c>
      <c r="CQ52" s="334">
        <v>2</v>
      </c>
      <c r="CR52" s="356">
        <f t="shared" si="205"/>
        <v>2</v>
      </c>
      <c r="CT52" s="42" t="s">
        <v>183</v>
      </c>
      <c r="CV52" s="1">
        <v>0</v>
      </c>
    </row>
    <row r="53" spans="1:103" ht="23.5" customHeight="1" thickBot="1">
      <c r="A53" s="78" t="s">
        <v>11</v>
      </c>
      <c r="B53" s="68"/>
      <c r="C53" s="57">
        <f t="shared" si="167"/>
        <v>0</v>
      </c>
      <c r="D53" s="54"/>
      <c r="E53" s="7">
        <f t="shared" si="168"/>
        <v>0</v>
      </c>
      <c r="F53" s="54"/>
      <c r="G53" s="7">
        <f t="shared" si="169"/>
        <v>0</v>
      </c>
      <c r="H53" s="54"/>
      <c r="I53" s="6">
        <f t="shared" si="170"/>
        <v>0</v>
      </c>
      <c r="J53" s="54"/>
      <c r="K53" s="6">
        <f t="shared" si="171"/>
        <v>0</v>
      </c>
      <c r="L53" s="6">
        <f t="shared" si="186"/>
        <v>0</v>
      </c>
      <c r="M53" s="6" t="e">
        <f t="shared" si="187"/>
        <v>#DIV/0!</v>
      </c>
      <c r="N53" s="70"/>
      <c r="O53" s="54"/>
      <c r="P53" s="54"/>
      <c r="Q53" s="76" t="e">
        <f t="shared" si="188"/>
        <v>#DIV/0!</v>
      </c>
      <c r="R53" s="2"/>
      <c r="T53" s="107">
        <v>3300</v>
      </c>
      <c r="U53" s="107">
        <v>3800</v>
      </c>
      <c r="V53" s="107">
        <v>4800</v>
      </c>
      <c r="W53" s="107">
        <v>2000</v>
      </c>
      <c r="X53" s="107"/>
      <c r="Y53" s="78" t="s">
        <v>11</v>
      </c>
      <c r="Z53" s="48">
        <f t="shared" si="172"/>
        <v>0</v>
      </c>
      <c r="AA53" s="57">
        <f t="shared" si="173"/>
        <v>0</v>
      </c>
      <c r="AB53" s="7">
        <f t="shared" si="174"/>
        <v>0</v>
      </c>
      <c r="AC53" s="7">
        <f t="shared" si="175"/>
        <v>0</v>
      </c>
      <c r="AD53" s="7">
        <f t="shared" si="189"/>
        <v>0</v>
      </c>
      <c r="AE53" s="7">
        <f t="shared" si="176"/>
        <v>0</v>
      </c>
      <c r="AF53" s="7">
        <f t="shared" si="190"/>
        <v>0</v>
      </c>
      <c r="AG53" s="7">
        <f t="shared" si="177"/>
        <v>0</v>
      </c>
      <c r="AH53" s="7">
        <f t="shared" si="191"/>
        <v>0</v>
      </c>
      <c r="AI53" s="7">
        <f t="shared" si="178"/>
        <v>0</v>
      </c>
      <c r="AJ53" s="7">
        <f t="shared" si="192"/>
        <v>0</v>
      </c>
      <c r="AK53" s="6" t="e">
        <f t="shared" si="193"/>
        <v>#DIV/0!</v>
      </c>
      <c r="AL53" s="70">
        <f t="shared" si="194"/>
        <v>0</v>
      </c>
      <c r="AM53" s="7">
        <f t="shared" si="194"/>
        <v>0</v>
      </c>
      <c r="AN53" s="6">
        <f t="shared" si="194"/>
        <v>0</v>
      </c>
      <c r="AO53" s="76" t="e">
        <f t="shared" si="195"/>
        <v>#DIV/0!</v>
      </c>
      <c r="AP53" s="2"/>
      <c r="AR53" s="107">
        <v>1700</v>
      </c>
      <c r="AS53" s="107">
        <v>2200</v>
      </c>
      <c r="AT53" s="107">
        <v>2200</v>
      </c>
      <c r="AU53" s="107">
        <v>1400</v>
      </c>
      <c r="AV53" s="107"/>
      <c r="AW53" s="78" t="s">
        <v>11</v>
      </c>
      <c r="AX53" s="48">
        <f t="shared" si="196"/>
        <v>0</v>
      </c>
      <c r="AY53" s="57">
        <f t="shared" si="197"/>
        <v>0</v>
      </c>
      <c r="AZ53" s="54">
        <v>10</v>
      </c>
      <c r="BA53" s="7">
        <f t="shared" si="179"/>
        <v>0</v>
      </c>
      <c r="BB53" s="54">
        <v>28</v>
      </c>
      <c r="BC53" s="7">
        <f t="shared" si="180"/>
        <v>0</v>
      </c>
      <c r="BD53" s="54">
        <v>12</v>
      </c>
      <c r="BE53" s="6">
        <f t="shared" si="181"/>
        <v>0</v>
      </c>
      <c r="BF53" s="54"/>
      <c r="BG53" s="6">
        <f t="shared" si="182"/>
        <v>0</v>
      </c>
      <c r="BH53" s="6">
        <f t="shared" si="198"/>
        <v>0</v>
      </c>
      <c r="BI53" s="6" t="e">
        <f t="shared" si="198"/>
        <v>#DIV/0!</v>
      </c>
      <c r="BJ53" s="6">
        <f t="shared" si="199"/>
        <v>0</v>
      </c>
      <c r="BK53" s="7" t="e">
        <f t="shared" si="199"/>
        <v>#DIV/0!</v>
      </c>
      <c r="BL53" s="101">
        <f t="shared" si="200"/>
        <v>0</v>
      </c>
      <c r="BM53" s="90" t="e">
        <f t="shared" si="200"/>
        <v>#DIV/0!</v>
      </c>
      <c r="BN53" s="90"/>
      <c r="BO53" s="76" t="e">
        <f t="shared" si="201"/>
        <v>#DIV/0!</v>
      </c>
      <c r="BP53" s="2"/>
      <c r="BR53" s="55"/>
      <c r="BS53" s="55"/>
      <c r="BT53" s="55"/>
      <c r="BU53" s="55"/>
      <c r="BV53" s="183" t="s">
        <v>11</v>
      </c>
      <c r="BW53" s="190">
        <f t="shared" si="202"/>
        <v>0</v>
      </c>
      <c r="BX53" s="119"/>
      <c r="BY53" s="178"/>
      <c r="BZ53" s="178" t="e">
        <f t="shared" si="183"/>
        <v>#DIV/0!</v>
      </c>
      <c r="CA53" s="178">
        <v>0</v>
      </c>
      <c r="CB53" s="179" t="e">
        <f t="shared" si="184"/>
        <v>#DIV/0!</v>
      </c>
      <c r="CC53" s="179">
        <v>0</v>
      </c>
      <c r="CD53" s="179"/>
      <c r="CE53" s="180">
        <f t="shared" si="185"/>
        <v>0</v>
      </c>
      <c r="CF53" s="181" t="e">
        <f t="shared" si="203"/>
        <v>#DIV/0!</v>
      </c>
      <c r="CG53" s="242"/>
      <c r="CH53" s="242"/>
      <c r="CI53" s="242"/>
      <c r="CJ53" s="242"/>
      <c r="CK53" s="182" t="e">
        <f t="shared" si="204"/>
        <v>#DIV/0!</v>
      </c>
      <c r="CM53" s="327"/>
      <c r="CN53" s="327"/>
      <c r="CO53" s="335"/>
      <c r="CP53" s="334"/>
      <c r="CQ53" s="334"/>
      <c r="CR53" s="357">
        <f t="shared" si="205"/>
        <v>0</v>
      </c>
      <c r="CT53" s="1" t="s">
        <v>186</v>
      </c>
    </row>
    <row r="54" spans="1:103" ht="37" customHeight="1" thickTop="1" thickBot="1">
      <c r="A54" s="1513" t="s">
        <v>16</v>
      </c>
      <c r="B54" s="1514"/>
      <c r="C54" s="61">
        <f>SUM(C47:C53)</f>
        <v>760</v>
      </c>
      <c r="D54" s="61">
        <f>SUM(D47:D53)</f>
        <v>440</v>
      </c>
      <c r="E54" s="61">
        <f t="shared" ref="E54:J54" si="206">SUM(E47:E53)</f>
        <v>1452000</v>
      </c>
      <c r="F54" s="61">
        <f t="shared" si="206"/>
        <v>100</v>
      </c>
      <c r="G54" s="61">
        <f t="shared" si="206"/>
        <v>380000</v>
      </c>
      <c r="H54" s="61">
        <f t="shared" si="206"/>
        <v>70</v>
      </c>
      <c r="I54" s="61">
        <f t="shared" si="206"/>
        <v>336000</v>
      </c>
      <c r="J54" s="61">
        <f t="shared" si="206"/>
        <v>150</v>
      </c>
      <c r="K54" s="61">
        <f>SUM(K47:K53)</f>
        <v>300000</v>
      </c>
      <c r="L54" s="61">
        <f>SUM(L47:L53)</f>
        <v>2468000</v>
      </c>
      <c r="M54" s="61">
        <f>L54/C54</f>
        <v>3247.3684210526317</v>
      </c>
      <c r="N54" s="86"/>
      <c r="O54" s="61">
        <f>SUM(O47:O53)</f>
        <v>800</v>
      </c>
      <c r="P54" s="61">
        <f>SUM(P47:P53)</f>
        <v>0</v>
      </c>
      <c r="Q54" s="76" t="e">
        <f t="shared" si="188"/>
        <v>#DIV/0!</v>
      </c>
      <c r="R54" s="45"/>
      <c r="T54" s="105" t="s">
        <v>48</v>
      </c>
      <c r="U54" s="108">
        <f>C54/W54</f>
        <v>253.33333333333334</v>
      </c>
      <c r="V54" s="106" t="s">
        <v>49</v>
      </c>
      <c r="W54" s="114">
        <v>3</v>
      </c>
      <c r="Y54" s="1513" t="s">
        <v>16</v>
      </c>
      <c r="Z54" s="1514"/>
      <c r="AA54" s="88">
        <f>SUM(AA47:AA53)</f>
        <v>760</v>
      </c>
      <c r="AB54" s="88">
        <f>SUM(AB47:AB53)</f>
        <v>440</v>
      </c>
      <c r="AC54" s="88">
        <f t="shared" ref="AC54:AH54" si="207">SUM(AC47:AC53)</f>
        <v>748000</v>
      </c>
      <c r="AD54" s="88">
        <f t="shared" si="207"/>
        <v>100</v>
      </c>
      <c r="AE54" s="88">
        <f t="shared" si="207"/>
        <v>220000</v>
      </c>
      <c r="AF54" s="88">
        <f t="shared" si="207"/>
        <v>70</v>
      </c>
      <c r="AG54" s="88">
        <f t="shared" si="207"/>
        <v>154000</v>
      </c>
      <c r="AH54" s="88">
        <f t="shared" si="207"/>
        <v>150</v>
      </c>
      <c r="AI54" s="88">
        <f>SUM(AI47:AI53)</f>
        <v>210000</v>
      </c>
      <c r="AJ54" s="88">
        <f>SUM(AJ47:AJ53)</f>
        <v>1332000</v>
      </c>
      <c r="AK54" s="61">
        <f>AJ54/AA54</f>
        <v>1752.6315789473683</v>
      </c>
      <c r="AL54" s="86"/>
      <c r="AM54" s="61">
        <f>SUM(AM47:AM53)</f>
        <v>800</v>
      </c>
      <c r="AN54" s="61">
        <f>SUM(AN47:AN53)</f>
        <v>0</v>
      </c>
      <c r="AO54" s="76" t="e">
        <f>(AJ54+BH54)/AN54</f>
        <v>#DIV/0!</v>
      </c>
      <c r="AP54" s="45"/>
      <c r="AR54" s="105" t="s">
        <v>48</v>
      </c>
      <c r="AS54" s="108">
        <f>AA54/AU54</f>
        <v>253.33333333333334</v>
      </c>
      <c r="AT54" s="106" t="s">
        <v>49</v>
      </c>
      <c r="AU54" s="105">
        <f>W54</f>
        <v>3</v>
      </c>
      <c r="AW54" s="1513" t="s">
        <v>16</v>
      </c>
      <c r="AX54" s="1514"/>
      <c r="AY54" s="57">
        <f t="shared" si="197"/>
        <v>760</v>
      </c>
      <c r="AZ54" s="61">
        <f>SUM(AZ47:AZ53)</f>
        <v>84</v>
      </c>
      <c r="BA54" s="61">
        <f t="shared" ref="BA54:BF54" si="208">SUM(BA47:BA53)</f>
        <v>0</v>
      </c>
      <c r="BB54" s="61">
        <f t="shared" si="208"/>
        <v>120</v>
      </c>
      <c r="BC54" s="61">
        <f t="shared" si="208"/>
        <v>0</v>
      </c>
      <c r="BD54" s="61">
        <f t="shared" si="208"/>
        <v>60</v>
      </c>
      <c r="BE54" s="61">
        <f t="shared" si="208"/>
        <v>0</v>
      </c>
      <c r="BF54" s="61">
        <f t="shared" si="208"/>
        <v>0</v>
      </c>
      <c r="BG54" s="61">
        <f>SUM(BG47:BG53)</f>
        <v>0</v>
      </c>
      <c r="BH54" s="6">
        <f t="shared" si="198"/>
        <v>2468000</v>
      </c>
      <c r="BI54" s="6">
        <f t="shared" si="198"/>
        <v>3247.3684210526317</v>
      </c>
      <c r="BJ54" s="6">
        <f t="shared" si="199"/>
        <v>1332000</v>
      </c>
      <c r="BK54" s="7">
        <f t="shared" si="199"/>
        <v>1752.6315789473683</v>
      </c>
      <c r="BL54" s="101">
        <f>SUM(BL47:BL53)</f>
        <v>3800000</v>
      </c>
      <c r="BM54" s="90">
        <f>BI54+BK54</f>
        <v>5000</v>
      </c>
      <c r="BN54" s="91"/>
      <c r="BO54" s="76" t="e">
        <f t="shared" si="201"/>
        <v>#DIV/0!</v>
      </c>
      <c r="BP54" s="45"/>
      <c r="BR54" s="42" t="s">
        <v>48</v>
      </c>
      <c r="BS54" s="59">
        <f>AY54/BU54</f>
        <v>253.33333333333334</v>
      </c>
      <c r="BT54" s="60" t="s">
        <v>49</v>
      </c>
      <c r="BU54" s="42">
        <f>W54</f>
        <v>3</v>
      </c>
      <c r="BV54" s="1515" t="s">
        <v>16</v>
      </c>
      <c r="BW54" s="1486"/>
      <c r="BX54" s="191">
        <f>SUM(BX47:BX53)</f>
        <v>1349</v>
      </c>
      <c r="BY54" s="191">
        <f>SUM(BY47:BY53)</f>
        <v>3253850</v>
      </c>
      <c r="BZ54" s="191">
        <f t="shared" si="183"/>
        <v>2412.0459599703486</v>
      </c>
      <c r="CA54" s="191">
        <f>SUM(CA47:CA53)</f>
        <v>2040300</v>
      </c>
      <c r="CB54" s="192">
        <f t="shared" si="184"/>
        <v>1512.4536693847294</v>
      </c>
      <c r="CC54" s="119">
        <f>SUM(CC47:CC53)</f>
        <v>29700</v>
      </c>
      <c r="CD54" s="119"/>
      <c r="CE54" s="191">
        <f>BY54+CA54</f>
        <v>5294150</v>
      </c>
      <c r="CF54" s="193">
        <f>CE54/BX54</f>
        <v>3924.499629355078</v>
      </c>
      <c r="CG54" s="245">
        <f>SUM(CG47:CG53)</f>
        <v>655.75</v>
      </c>
      <c r="CH54" s="245"/>
      <c r="CI54" s="245"/>
      <c r="CJ54" s="245"/>
      <c r="CK54" s="194">
        <f t="shared" si="204"/>
        <v>8073.4273732367519</v>
      </c>
      <c r="CL54" s="340">
        <v>6</v>
      </c>
      <c r="CM54" s="386">
        <f>SUM(CM47:CM53)/CL54</f>
        <v>19.05</v>
      </c>
      <c r="CN54" s="387">
        <f>SUM(CN47:CN53)/CL54</f>
        <v>28.416666666666668</v>
      </c>
      <c r="CO54" s="403">
        <f>SUM(CO47:CO53)/CL54</f>
        <v>3.3333333333333335</v>
      </c>
      <c r="CP54" s="403">
        <f>SUM(CP47:CP53)/CL54</f>
        <v>3.6666666666666665</v>
      </c>
      <c r="CQ54" s="403">
        <f>SUM(CQ47:CQ53)/CL54</f>
        <v>3.1666666666666665</v>
      </c>
      <c r="CR54" s="404">
        <f>SUM(CO54:CQ54)/3</f>
        <v>3.3888888888888888</v>
      </c>
      <c r="CS54" s="398" t="s">
        <v>192</v>
      </c>
      <c r="CT54" s="1457">
        <f>CE54/CL54</f>
        <v>882358.33333333337</v>
      </c>
      <c r="CU54" s="1458"/>
      <c r="CV54" s="1458"/>
      <c r="CW54" s="1458"/>
      <c r="CX54" s="1459"/>
      <c r="CY54" s="368" t="s">
        <v>197</v>
      </c>
    </row>
    <row r="55" spans="1:103"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row>
    <row r="56" spans="1:103"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c r="CE56" s="174" t="s">
        <v>126</v>
      </c>
      <c r="CF56" s="175" t="s">
        <v>77</v>
      </c>
      <c r="CG56" s="241" t="s">
        <v>129</v>
      </c>
      <c r="CH56" s="241"/>
      <c r="CI56" s="241"/>
      <c r="CJ56" s="241"/>
      <c r="CK56" s="176" t="s">
        <v>128</v>
      </c>
      <c r="CM56" s="331" t="s">
        <v>172</v>
      </c>
      <c r="CN56" s="332" t="s">
        <v>173</v>
      </c>
      <c r="CO56" s="65" t="s">
        <v>174</v>
      </c>
      <c r="CP56" s="65" t="s">
        <v>175</v>
      </c>
      <c r="CQ56" s="65" t="s">
        <v>176</v>
      </c>
      <c r="CR56" s="333" t="s">
        <v>184</v>
      </c>
      <c r="CT56" s="1" t="s">
        <v>179</v>
      </c>
      <c r="CV56" s="46" t="s">
        <v>182</v>
      </c>
    </row>
    <row r="57" spans="1:103" ht="23.5" customHeight="1">
      <c r="A57" s="75" t="s">
        <v>5</v>
      </c>
      <c r="B57" s="68"/>
      <c r="C57" s="57">
        <f t="shared" ref="C57:C63" si="209">D57+F57+H57+J57</f>
        <v>0</v>
      </c>
      <c r="D57" s="54"/>
      <c r="E57" s="7">
        <f t="shared" ref="E57:E63" si="210">D57*T57</f>
        <v>0</v>
      </c>
      <c r="F57" s="54"/>
      <c r="G57" s="7">
        <f t="shared" ref="G57:G63" si="211">F57*U57</f>
        <v>0</v>
      </c>
      <c r="H57" s="54"/>
      <c r="I57" s="6">
        <f t="shared" ref="I57:I63" si="212">H57*V57</f>
        <v>0</v>
      </c>
      <c r="J57" s="54"/>
      <c r="K57" s="6">
        <f t="shared" ref="K57:K63" si="213">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14">B57</f>
        <v>0</v>
      </c>
      <c r="AA57" s="57">
        <f t="shared" ref="AA57:AA63" si="215">AB57+AD57+AF57+AH57</f>
        <v>0</v>
      </c>
      <c r="AB57" s="7">
        <f t="shared" ref="AB57:AB63" si="216">D57</f>
        <v>0</v>
      </c>
      <c r="AC57" s="7">
        <f t="shared" ref="AC57:AC63" si="217">AB57*AR57</f>
        <v>0</v>
      </c>
      <c r="AD57" s="7">
        <f>F57</f>
        <v>0</v>
      </c>
      <c r="AE57" s="7">
        <f t="shared" ref="AE57:AE63" si="218">AD57*AS57</f>
        <v>0</v>
      </c>
      <c r="AF57" s="7">
        <f>H57</f>
        <v>0</v>
      </c>
      <c r="AG57" s="7">
        <f t="shared" ref="AG57:AG63" si="219">AF57*AT57</f>
        <v>0</v>
      </c>
      <c r="AH57" s="7">
        <f>J57</f>
        <v>0</v>
      </c>
      <c r="AI57" s="7">
        <f t="shared" ref="AI57:AI63" si="220">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1">AZ57*BR57</f>
        <v>0</v>
      </c>
      <c r="BB57" s="54"/>
      <c r="BC57" s="7">
        <f t="shared" ref="BC57:BC63" si="222">BB57*BS57</f>
        <v>0</v>
      </c>
      <c r="BD57" s="54"/>
      <c r="BE57" s="6">
        <f t="shared" ref="BE57:BE63" si="223">BD57*BT57</f>
        <v>0</v>
      </c>
      <c r="BF57" s="54"/>
      <c r="BG57" s="6">
        <f t="shared" ref="BG57:BG63" si="224">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c r="BZ57" s="178" t="e">
        <f t="shared" ref="BZ57:BZ64" si="225">BY57/BX57</f>
        <v>#DIV/0!</v>
      </c>
      <c r="CA57" s="178"/>
      <c r="CB57" s="179" t="e">
        <f t="shared" ref="CB57:CB64" si="226">CA57/BX57</f>
        <v>#DIV/0!</v>
      </c>
      <c r="CC57" s="179"/>
      <c r="CD57" s="179"/>
      <c r="CE57" s="180">
        <f t="shared" ref="CE57:CE63" si="227">BY57+CA57+CC57</f>
        <v>0</v>
      </c>
      <c r="CF57" s="181" t="e">
        <f>CE57/BX57</f>
        <v>#DIV/0!</v>
      </c>
      <c r="CG57" s="242"/>
      <c r="CH57" s="242"/>
      <c r="CI57" s="242"/>
      <c r="CJ57" s="242"/>
      <c r="CK57" s="182" t="e">
        <f>CE57/CG57</f>
        <v>#DIV/0!</v>
      </c>
      <c r="CM57" s="326"/>
      <c r="CN57" s="326"/>
      <c r="CO57" s="334"/>
      <c r="CP57" s="334"/>
      <c r="CQ57" s="334"/>
      <c r="CR57" s="356">
        <f>SUM(CO57:CQ57)/3</f>
        <v>0</v>
      </c>
      <c r="CT57" s="355" t="s">
        <v>180</v>
      </c>
      <c r="CU57" s="3"/>
      <c r="CV57" s="354">
        <v>5</v>
      </c>
    </row>
    <row r="58" spans="1:103" ht="23.5" customHeight="1">
      <c r="A58" s="77" t="s">
        <v>6</v>
      </c>
      <c r="B58" s="68"/>
      <c r="C58" s="57">
        <f t="shared" si="209"/>
        <v>0</v>
      </c>
      <c r="D58" s="54"/>
      <c r="E58" s="7">
        <f t="shared" si="210"/>
        <v>0</v>
      </c>
      <c r="F58" s="54"/>
      <c r="G58" s="7">
        <f t="shared" si="211"/>
        <v>0</v>
      </c>
      <c r="H58" s="54"/>
      <c r="I58" s="6">
        <f t="shared" si="212"/>
        <v>0</v>
      </c>
      <c r="J58" s="54"/>
      <c r="K58" s="6">
        <f t="shared" si="213"/>
        <v>0</v>
      </c>
      <c r="L58" s="6">
        <f t="shared" ref="L58:L63" si="228">E58+G58+I58+K58</f>
        <v>0</v>
      </c>
      <c r="M58" s="6" t="e">
        <f t="shared" ref="M58:M63" si="229">L58/C58</f>
        <v>#DIV/0!</v>
      </c>
      <c r="N58" s="70"/>
      <c r="O58" s="54"/>
      <c r="P58" s="54"/>
      <c r="Q58" s="76" t="e">
        <f t="shared" ref="Q58:Q64" si="230">L58/P58</f>
        <v>#DIV/0!</v>
      </c>
      <c r="R58" s="2"/>
      <c r="T58" s="107">
        <v>3300</v>
      </c>
      <c r="U58" s="107">
        <v>3800</v>
      </c>
      <c r="V58" s="107">
        <v>4800</v>
      </c>
      <c r="W58" s="107">
        <v>2000</v>
      </c>
      <c r="X58" s="107"/>
      <c r="Y58" s="77" t="s">
        <v>6</v>
      </c>
      <c r="Z58" s="48">
        <f t="shared" si="214"/>
        <v>0</v>
      </c>
      <c r="AA58" s="57">
        <f t="shared" si="215"/>
        <v>0</v>
      </c>
      <c r="AB58" s="7">
        <f t="shared" si="216"/>
        <v>0</v>
      </c>
      <c r="AC58" s="7">
        <f t="shared" si="217"/>
        <v>0</v>
      </c>
      <c r="AD58" s="7">
        <f t="shared" ref="AD58:AD63" si="231">F58</f>
        <v>0</v>
      </c>
      <c r="AE58" s="7">
        <f t="shared" si="218"/>
        <v>0</v>
      </c>
      <c r="AF58" s="7">
        <f t="shared" ref="AF58:AF63" si="232">H58</f>
        <v>0</v>
      </c>
      <c r="AG58" s="7">
        <f t="shared" si="219"/>
        <v>0</v>
      </c>
      <c r="AH58" s="7">
        <f t="shared" ref="AH58:AH63" si="233">J58</f>
        <v>0</v>
      </c>
      <c r="AI58" s="7">
        <f t="shared" si="220"/>
        <v>0</v>
      </c>
      <c r="AJ58" s="7">
        <f t="shared" ref="AJ58:AJ63" si="234">AC58+AE58+AG58+AI58</f>
        <v>0</v>
      </c>
      <c r="AK58" s="6" t="e">
        <f t="shared" ref="AK58:AK63" si="235">AJ58/AA58</f>
        <v>#DIV/0!</v>
      </c>
      <c r="AL58" s="70">
        <f t="shared" ref="AL58:AN63" si="236">N58</f>
        <v>0</v>
      </c>
      <c r="AM58" s="7">
        <f t="shared" si="236"/>
        <v>0</v>
      </c>
      <c r="AN58" s="6">
        <f t="shared" si="236"/>
        <v>0</v>
      </c>
      <c r="AO58" s="76" t="e">
        <f t="shared" ref="AO58:AO63" si="237">(AJ58+BH58)/AN58</f>
        <v>#DIV/0!</v>
      </c>
      <c r="AP58" s="2"/>
      <c r="AR58" s="107">
        <v>1700</v>
      </c>
      <c r="AS58" s="107">
        <v>2200</v>
      </c>
      <c r="AT58" s="107">
        <v>2200</v>
      </c>
      <c r="AU58" s="107">
        <v>1400</v>
      </c>
      <c r="AV58" s="107"/>
      <c r="AW58" s="77" t="s">
        <v>6</v>
      </c>
      <c r="AX58" s="48">
        <f t="shared" ref="AX58:AX63" si="238">B58</f>
        <v>0</v>
      </c>
      <c r="AY58" s="57">
        <f t="shared" ref="AY58:AY64" si="239">C58</f>
        <v>0</v>
      </c>
      <c r="AZ58" s="54">
        <v>22</v>
      </c>
      <c r="BA58" s="7">
        <f t="shared" si="221"/>
        <v>0</v>
      </c>
      <c r="BB58" s="54">
        <v>10</v>
      </c>
      <c r="BC58" s="7">
        <f t="shared" si="222"/>
        <v>0</v>
      </c>
      <c r="BD58" s="54">
        <v>6</v>
      </c>
      <c r="BE58" s="6">
        <f t="shared" si="223"/>
        <v>0</v>
      </c>
      <c r="BF58" s="54"/>
      <c r="BG58" s="6">
        <f t="shared" si="224"/>
        <v>0</v>
      </c>
      <c r="BH58" s="6">
        <f t="shared" ref="BH58:BI64" si="240">L58</f>
        <v>0</v>
      </c>
      <c r="BI58" s="6" t="e">
        <f t="shared" si="240"/>
        <v>#DIV/0!</v>
      </c>
      <c r="BJ58" s="6">
        <f t="shared" ref="BJ58:BK64" si="241">AJ58</f>
        <v>0</v>
      </c>
      <c r="BK58" s="7" t="e">
        <f t="shared" si="241"/>
        <v>#DIV/0!</v>
      </c>
      <c r="BL58" s="101">
        <f t="shared" ref="BL58:BM63" si="242">BH58+BJ58</f>
        <v>0</v>
      </c>
      <c r="BM58" s="90" t="e">
        <f t="shared" si="242"/>
        <v>#DIV/0!</v>
      </c>
      <c r="BN58" s="90"/>
      <c r="BO58" s="76" t="e">
        <f t="shared" ref="BO58:BO64" si="243">Q58+AO58</f>
        <v>#DIV/0!</v>
      </c>
      <c r="BP58" s="2"/>
      <c r="BR58" s="55"/>
      <c r="BS58" s="55"/>
      <c r="BT58" s="55"/>
      <c r="BU58" s="55"/>
      <c r="BV58" s="173" t="s">
        <v>6</v>
      </c>
      <c r="BW58" s="190">
        <f t="shared" ref="BW58:BW63" si="244">AX58</f>
        <v>0</v>
      </c>
      <c r="BX58" s="119"/>
      <c r="BY58" s="178"/>
      <c r="BZ58" s="178" t="e">
        <f t="shared" si="225"/>
        <v>#DIV/0!</v>
      </c>
      <c r="CA58" s="178"/>
      <c r="CB58" s="179" t="e">
        <f t="shared" si="226"/>
        <v>#DIV/0!</v>
      </c>
      <c r="CC58" s="179"/>
      <c r="CD58" s="179"/>
      <c r="CE58" s="180">
        <f t="shared" si="227"/>
        <v>0</v>
      </c>
      <c r="CF58" s="181" t="e">
        <f t="shared" ref="CF58:CF63" si="245">CE58/BX58</f>
        <v>#DIV/0!</v>
      </c>
      <c r="CG58" s="242"/>
      <c r="CH58" s="242"/>
      <c r="CI58" s="242"/>
      <c r="CJ58" s="242"/>
      <c r="CK58" s="182" t="e">
        <f t="shared" ref="CK58:CK64" si="246">CE58/CG58</f>
        <v>#DIV/0!</v>
      </c>
      <c r="CM58" s="326"/>
      <c r="CN58" s="326"/>
      <c r="CO58" s="334"/>
      <c r="CP58" s="334"/>
      <c r="CQ58" s="334"/>
      <c r="CR58" s="356">
        <f t="shared" ref="CR58:CR63" si="247">SUM(CO58:CQ58)/3</f>
        <v>0</v>
      </c>
      <c r="CT58" s="42" t="s">
        <v>181</v>
      </c>
      <c r="CV58" s="1">
        <v>4</v>
      </c>
    </row>
    <row r="59" spans="1:103" ht="23.5" customHeight="1">
      <c r="A59" s="77" t="s">
        <v>7</v>
      </c>
      <c r="B59" s="68"/>
      <c r="C59" s="57">
        <f t="shared" si="209"/>
        <v>0</v>
      </c>
      <c r="D59" s="54"/>
      <c r="E59" s="7">
        <f t="shared" si="210"/>
        <v>0</v>
      </c>
      <c r="F59" s="54"/>
      <c r="G59" s="7">
        <f t="shared" si="211"/>
        <v>0</v>
      </c>
      <c r="H59" s="54"/>
      <c r="I59" s="6">
        <f t="shared" si="212"/>
        <v>0</v>
      </c>
      <c r="J59" s="54"/>
      <c r="K59" s="6">
        <f t="shared" si="213"/>
        <v>0</v>
      </c>
      <c r="L59" s="6">
        <f t="shared" si="228"/>
        <v>0</v>
      </c>
      <c r="M59" s="6" t="e">
        <f t="shared" si="229"/>
        <v>#DIV/0!</v>
      </c>
      <c r="N59" s="70"/>
      <c r="O59" s="54"/>
      <c r="P59" s="54"/>
      <c r="Q59" s="76" t="e">
        <f t="shared" si="230"/>
        <v>#DIV/0!</v>
      </c>
      <c r="R59" s="2"/>
      <c r="T59" s="107">
        <v>3300</v>
      </c>
      <c r="U59" s="107">
        <v>3800</v>
      </c>
      <c r="V59" s="107">
        <v>4800</v>
      </c>
      <c r="W59" s="107">
        <v>2000</v>
      </c>
      <c r="X59" s="107"/>
      <c r="Y59" s="77" t="s">
        <v>7</v>
      </c>
      <c r="Z59" s="48">
        <f t="shared" si="214"/>
        <v>0</v>
      </c>
      <c r="AA59" s="57">
        <f t="shared" si="215"/>
        <v>0</v>
      </c>
      <c r="AB59" s="7">
        <f t="shared" si="216"/>
        <v>0</v>
      </c>
      <c r="AC59" s="7">
        <f t="shared" si="217"/>
        <v>0</v>
      </c>
      <c r="AD59" s="7">
        <f t="shared" si="231"/>
        <v>0</v>
      </c>
      <c r="AE59" s="7">
        <f t="shared" si="218"/>
        <v>0</v>
      </c>
      <c r="AF59" s="7">
        <f t="shared" si="232"/>
        <v>0</v>
      </c>
      <c r="AG59" s="7">
        <f t="shared" si="219"/>
        <v>0</v>
      </c>
      <c r="AH59" s="7">
        <f t="shared" si="233"/>
        <v>0</v>
      </c>
      <c r="AI59" s="7">
        <f t="shared" si="220"/>
        <v>0</v>
      </c>
      <c r="AJ59" s="7">
        <f t="shared" si="234"/>
        <v>0</v>
      </c>
      <c r="AK59" s="6" t="e">
        <f t="shared" si="235"/>
        <v>#DIV/0!</v>
      </c>
      <c r="AL59" s="70">
        <f t="shared" si="236"/>
        <v>0</v>
      </c>
      <c r="AM59" s="7">
        <f t="shared" si="236"/>
        <v>0</v>
      </c>
      <c r="AN59" s="6">
        <f t="shared" si="236"/>
        <v>0</v>
      </c>
      <c r="AO59" s="76" t="e">
        <f t="shared" si="237"/>
        <v>#DIV/0!</v>
      </c>
      <c r="AP59" s="2"/>
      <c r="AR59" s="107">
        <v>1700</v>
      </c>
      <c r="AS59" s="107">
        <v>2200</v>
      </c>
      <c r="AT59" s="107">
        <v>2200</v>
      </c>
      <c r="AU59" s="107">
        <v>1400</v>
      </c>
      <c r="AV59" s="107"/>
      <c r="AW59" s="77" t="s">
        <v>7</v>
      </c>
      <c r="AX59" s="48">
        <f t="shared" si="238"/>
        <v>0</v>
      </c>
      <c r="AY59" s="57">
        <f t="shared" si="239"/>
        <v>0</v>
      </c>
      <c r="AZ59" s="54">
        <v>22</v>
      </c>
      <c r="BA59" s="7">
        <f t="shared" si="221"/>
        <v>0</v>
      </c>
      <c r="BB59" s="54">
        <v>10</v>
      </c>
      <c r="BC59" s="7">
        <f t="shared" si="222"/>
        <v>0</v>
      </c>
      <c r="BD59" s="54">
        <v>6</v>
      </c>
      <c r="BE59" s="6">
        <f t="shared" si="223"/>
        <v>0</v>
      </c>
      <c r="BF59" s="54"/>
      <c r="BG59" s="6">
        <f t="shared" si="224"/>
        <v>0</v>
      </c>
      <c r="BH59" s="6">
        <f t="shared" si="240"/>
        <v>0</v>
      </c>
      <c r="BI59" s="6" t="e">
        <f t="shared" si="240"/>
        <v>#DIV/0!</v>
      </c>
      <c r="BJ59" s="6">
        <f t="shared" si="241"/>
        <v>0</v>
      </c>
      <c r="BK59" s="7" t="e">
        <f t="shared" si="241"/>
        <v>#DIV/0!</v>
      </c>
      <c r="BL59" s="101">
        <f t="shared" si="242"/>
        <v>0</v>
      </c>
      <c r="BM59" s="90" t="e">
        <f t="shared" si="242"/>
        <v>#DIV/0!</v>
      </c>
      <c r="BN59" s="90"/>
      <c r="BO59" s="76" t="e">
        <f t="shared" si="243"/>
        <v>#DIV/0!</v>
      </c>
      <c r="BP59" s="2"/>
      <c r="BR59" s="55"/>
      <c r="BS59" s="55"/>
      <c r="BT59" s="55"/>
      <c r="BU59" s="55"/>
      <c r="BV59" s="173" t="s">
        <v>7</v>
      </c>
      <c r="BW59" s="190">
        <f t="shared" si="244"/>
        <v>0</v>
      </c>
      <c r="BX59" s="119"/>
      <c r="BY59" s="178"/>
      <c r="BZ59" s="178" t="e">
        <f t="shared" si="225"/>
        <v>#DIV/0!</v>
      </c>
      <c r="CA59" s="178"/>
      <c r="CB59" s="179" t="e">
        <f t="shared" si="226"/>
        <v>#DIV/0!</v>
      </c>
      <c r="CC59" s="179"/>
      <c r="CD59" s="179"/>
      <c r="CE59" s="180">
        <f t="shared" si="227"/>
        <v>0</v>
      </c>
      <c r="CF59" s="181" t="e">
        <f t="shared" si="245"/>
        <v>#DIV/0!</v>
      </c>
      <c r="CG59" s="242"/>
      <c r="CH59" s="242"/>
      <c r="CI59" s="242"/>
      <c r="CJ59" s="242"/>
      <c r="CK59" s="182" t="e">
        <f t="shared" si="246"/>
        <v>#DIV/0!</v>
      </c>
      <c r="CM59" s="326"/>
      <c r="CN59" s="326"/>
      <c r="CO59" s="334"/>
      <c r="CP59" s="334"/>
      <c r="CQ59" s="334"/>
      <c r="CR59" s="356">
        <f t="shared" si="247"/>
        <v>0</v>
      </c>
      <c r="CT59" s="42" t="s">
        <v>185</v>
      </c>
      <c r="CV59" s="1">
        <v>3</v>
      </c>
    </row>
    <row r="60" spans="1:103" ht="23.5" customHeight="1">
      <c r="A60" s="77" t="s">
        <v>8</v>
      </c>
      <c r="B60" s="68"/>
      <c r="C60" s="57">
        <f t="shared" si="209"/>
        <v>0</v>
      </c>
      <c r="D60" s="54"/>
      <c r="E60" s="7">
        <f t="shared" si="210"/>
        <v>0</v>
      </c>
      <c r="F60" s="54"/>
      <c r="G60" s="7">
        <f t="shared" si="211"/>
        <v>0</v>
      </c>
      <c r="H60" s="54"/>
      <c r="I60" s="6">
        <f t="shared" si="212"/>
        <v>0</v>
      </c>
      <c r="J60" s="54"/>
      <c r="K60" s="6">
        <f t="shared" si="213"/>
        <v>0</v>
      </c>
      <c r="L60" s="6">
        <f t="shared" si="228"/>
        <v>0</v>
      </c>
      <c r="M60" s="6" t="e">
        <f t="shared" si="229"/>
        <v>#DIV/0!</v>
      </c>
      <c r="N60" s="70"/>
      <c r="O60" s="54"/>
      <c r="P60" s="54"/>
      <c r="Q60" s="76" t="e">
        <f t="shared" si="230"/>
        <v>#DIV/0!</v>
      </c>
      <c r="R60" s="2"/>
      <c r="T60" s="107">
        <v>3300</v>
      </c>
      <c r="U60" s="107">
        <v>3800</v>
      </c>
      <c r="V60" s="107">
        <v>4800</v>
      </c>
      <c r="W60" s="107">
        <v>2000</v>
      </c>
      <c r="X60" s="107"/>
      <c r="Y60" s="77" t="s">
        <v>8</v>
      </c>
      <c r="Z60" s="48">
        <f t="shared" si="214"/>
        <v>0</v>
      </c>
      <c r="AA60" s="57">
        <f t="shared" si="215"/>
        <v>0</v>
      </c>
      <c r="AB60" s="7">
        <f t="shared" si="216"/>
        <v>0</v>
      </c>
      <c r="AC60" s="7">
        <f t="shared" si="217"/>
        <v>0</v>
      </c>
      <c r="AD60" s="7">
        <f t="shared" si="231"/>
        <v>0</v>
      </c>
      <c r="AE60" s="7">
        <f t="shared" si="218"/>
        <v>0</v>
      </c>
      <c r="AF60" s="7">
        <f t="shared" si="232"/>
        <v>0</v>
      </c>
      <c r="AG60" s="7">
        <f t="shared" si="219"/>
        <v>0</v>
      </c>
      <c r="AH60" s="7">
        <f t="shared" si="233"/>
        <v>0</v>
      </c>
      <c r="AI60" s="7">
        <f t="shared" si="220"/>
        <v>0</v>
      </c>
      <c r="AJ60" s="7">
        <f t="shared" si="234"/>
        <v>0</v>
      </c>
      <c r="AK60" s="6" t="e">
        <f t="shared" si="235"/>
        <v>#DIV/0!</v>
      </c>
      <c r="AL60" s="70">
        <f t="shared" si="236"/>
        <v>0</v>
      </c>
      <c r="AM60" s="7">
        <f t="shared" si="236"/>
        <v>0</v>
      </c>
      <c r="AN60" s="6">
        <f t="shared" si="236"/>
        <v>0</v>
      </c>
      <c r="AO60" s="76" t="e">
        <f t="shared" si="237"/>
        <v>#DIV/0!</v>
      </c>
      <c r="AP60" s="2"/>
      <c r="AR60" s="107">
        <v>1700</v>
      </c>
      <c r="AS60" s="107">
        <v>2200</v>
      </c>
      <c r="AT60" s="107">
        <v>2200</v>
      </c>
      <c r="AU60" s="107">
        <v>1400</v>
      </c>
      <c r="AV60" s="107"/>
      <c r="AW60" s="77" t="s">
        <v>8</v>
      </c>
      <c r="AX60" s="48">
        <f t="shared" si="238"/>
        <v>0</v>
      </c>
      <c r="AY60" s="57">
        <f t="shared" si="239"/>
        <v>0</v>
      </c>
      <c r="AZ60" s="54">
        <v>10</v>
      </c>
      <c r="BA60" s="7">
        <f t="shared" si="221"/>
        <v>0</v>
      </c>
      <c r="BB60" s="54">
        <v>24</v>
      </c>
      <c r="BC60" s="7">
        <f t="shared" si="222"/>
        <v>0</v>
      </c>
      <c r="BD60" s="54">
        <v>12</v>
      </c>
      <c r="BE60" s="6">
        <f t="shared" si="223"/>
        <v>0</v>
      </c>
      <c r="BF60" s="54"/>
      <c r="BG60" s="6">
        <f t="shared" si="224"/>
        <v>0</v>
      </c>
      <c r="BH60" s="6">
        <f t="shared" si="240"/>
        <v>0</v>
      </c>
      <c r="BI60" s="6" t="e">
        <f t="shared" si="240"/>
        <v>#DIV/0!</v>
      </c>
      <c r="BJ60" s="6">
        <f t="shared" si="241"/>
        <v>0</v>
      </c>
      <c r="BK60" s="7" t="e">
        <f t="shared" si="241"/>
        <v>#DIV/0!</v>
      </c>
      <c r="BL60" s="101">
        <f t="shared" si="242"/>
        <v>0</v>
      </c>
      <c r="BM60" s="90" t="e">
        <f t="shared" si="242"/>
        <v>#DIV/0!</v>
      </c>
      <c r="BN60" s="90"/>
      <c r="BO60" s="76" t="e">
        <f t="shared" si="243"/>
        <v>#DIV/0!</v>
      </c>
      <c r="BP60" s="2"/>
      <c r="BR60" s="55"/>
      <c r="BS60" s="55"/>
      <c r="BT60" s="55"/>
      <c r="BU60" s="55"/>
      <c r="BV60" s="173" t="s">
        <v>8</v>
      </c>
      <c r="BW60" s="190">
        <f t="shared" si="244"/>
        <v>0</v>
      </c>
      <c r="BX60" s="119"/>
      <c r="BY60" s="178"/>
      <c r="BZ60" s="178" t="e">
        <f t="shared" si="225"/>
        <v>#DIV/0!</v>
      </c>
      <c r="CA60" s="178"/>
      <c r="CB60" s="179" t="e">
        <f t="shared" si="226"/>
        <v>#DIV/0!</v>
      </c>
      <c r="CC60" s="179"/>
      <c r="CD60" s="179"/>
      <c r="CE60" s="180">
        <f t="shared" si="227"/>
        <v>0</v>
      </c>
      <c r="CF60" s="181" t="e">
        <f t="shared" si="245"/>
        <v>#DIV/0!</v>
      </c>
      <c r="CG60" s="242"/>
      <c r="CH60" s="242"/>
      <c r="CI60" s="242"/>
      <c r="CJ60" s="242"/>
      <c r="CK60" s="182" t="e">
        <f t="shared" si="246"/>
        <v>#DIV/0!</v>
      </c>
      <c r="CM60" s="326"/>
      <c r="CN60" s="326"/>
      <c r="CO60" s="334"/>
      <c r="CP60" s="334"/>
      <c r="CQ60" s="334"/>
      <c r="CR60" s="356">
        <f t="shared" si="247"/>
        <v>0</v>
      </c>
      <c r="CT60" s="42" t="s">
        <v>177</v>
      </c>
      <c r="CV60" s="1">
        <v>2</v>
      </c>
    </row>
    <row r="61" spans="1:103" ht="23.5" customHeight="1">
      <c r="A61" s="77" t="s">
        <v>9</v>
      </c>
      <c r="B61" s="68"/>
      <c r="C61" s="57">
        <f t="shared" si="209"/>
        <v>0</v>
      </c>
      <c r="D61" s="54"/>
      <c r="E61" s="7">
        <f t="shared" si="210"/>
        <v>0</v>
      </c>
      <c r="F61" s="54"/>
      <c r="G61" s="7">
        <f t="shared" si="211"/>
        <v>0</v>
      </c>
      <c r="H61" s="54"/>
      <c r="I61" s="6">
        <f t="shared" si="212"/>
        <v>0</v>
      </c>
      <c r="J61" s="54"/>
      <c r="K61" s="6">
        <f t="shared" si="213"/>
        <v>0</v>
      </c>
      <c r="L61" s="6">
        <f t="shared" si="228"/>
        <v>0</v>
      </c>
      <c r="M61" s="6" t="e">
        <f t="shared" si="229"/>
        <v>#DIV/0!</v>
      </c>
      <c r="N61" s="70"/>
      <c r="O61" s="54"/>
      <c r="P61" s="54"/>
      <c r="Q61" s="76" t="e">
        <f t="shared" si="230"/>
        <v>#DIV/0!</v>
      </c>
      <c r="R61" s="2"/>
      <c r="T61" s="107">
        <v>3300</v>
      </c>
      <c r="U61" s="107">
        <v>3800</v>
      </c>
      <c r="V61" s="107">
        <v>4800</v>
      </c>
      <c r="W61" s="107">
        <v>2000</v>
      </c>
      <c r="X61" s="107"/>
      <c r="Y61" s="77" t="s">
        <v>9</v>
      </c>
      <c r="Z61" s="48">
        <f t="shared" si="214"/>
        <v>0</v>
      </c>
      <c r="AA61" s="57">
        <f t="shared" si="215"/>
        <v>0</v>
      </c>
      <c r="AB61" s="7">
        <f t="shared" si="216"/>
        <v>0</v>
      </c>
      <c r="AC61" s="7">
        <f t="shared" si="217"/>
        <v>0</v>
      </c>
      <c r="AD61" s="7">
        <f t="shared" si="231"/>
        <v>0</v>
      </c>
      <c r="AE61" s="7">
        <f t="shared" si="218"/>
        <v>0</v>
      </c>
      <c r="AF61" s="7">
        <f t="shared" si="232"/>
        <v>0</v>
      </c>
      <c r="AG61" s="7">
        <f t="shared" si="219"/>
        <v>0</v>
      </c>
      <c r="AH61" s="7">
        <f t="shared" si="233"/>
        <v>0</v>
      </c>
      <c r="AI61" s="7">
        <f t="shared" si="220"/>
        <v>0</v>
      </c>
      <c r="AJ61" s="7">
        <f t="shared" si="234"/>
        <v>0</v>
      </c>
      <c r="AK61" s="6" t="e">
        <f t="shared" si="235"/>
        <v>#DIV/0!</v>
      </c>
      <c r="AL61" s="70">
        <f t="shared" si="236"/>
        <v>0</v>
      </c>
      <c r="AM61" s="7">
        <f t="shared" si="236"/>
        <v>0</v>
      </c>
      <c r="AN61" s="6">
        <f t="shared" si="236"/>
        <v>0</v>
      </c>
      <c r="AO61" s="76" t="e">
        <f t="shared" si="237"/>
        <v>#DIV/0!</v>
      </c>
      <c r="AP61" s="2"/>
      <c r="AR61" s="107">
        <v>1700</v>
      </c>
      <c r="AS61" s="107">
        <v>2200</v>
      </c>
      <c r="AT61" s="107">
        <v>2200</v>
      </c>
      <c r="AU61" s="107">
        <v>1400</v>
      </c>
      <c r="AV61" s="107"/>
      <c r="AW61" s="77" t="s">
        <v>9</v>
      </c>
      <c r="AX61" s="48">
        <f t="shared" si="238"/>
        <v>0</v>
      </c>
      <c r="AY61" s="57">
        <f t="shared" si="239"/>
        <v>0</v>
      </c>
      <c r="AZ61" s="54">
        <v>10</v>
      </c>
      <c r="BA61" s="7">
        <f t="shared" si="221"/>
        <v>0</v>
      </c>
      <c r="BB61" s="54">
        <v>24</v>
      </c>
      <c r="BC61" s="7">
        <f t="shared" si="222"/>
        <v>0</v>
      </c>
      <c r="BD61" s="54">
        <v>12</v>
      </c>
      <c r="BE61" s="6">
        <f t="shared" si="223"/>
        <v>0</v>
      </c>
      <c r="BF61" s="54"/>
      <c r="BG61" s="6">
        <f t="shared" si="224"/>
        <v>0</v>
      </c>
      <c r="BH61" s="6">
        <f t="shared" si="240"/>
        <v>0</v>
      </c>
      <c r="BI61" s="6" t="e">
        <f t="shared" si="240"/>
        <v>#DIV/0!</v>
      </c>
      <c r="BJ61" s="6">
        <f t="shared" si="241"/>
        <v>0</v>
      </c>
      <c r="BK61" s="7" t="e">
        <f t="shared" si="241"/>
        <v>#DIV/0!</v>
      </c>
      <c r="BL61" s="101">
        <f t="shared" si="242"/>
        <v>0</v>
      </c>
      <c r="BM61" s="90" t="e">
        <f t="shared" si="242"/>
        <v>#DIV/0!</v>
      </c>
      <c r="BN61" s="90"/>
      <c r="BO61" s="76" t="e">
        <f t="shared" si="243"/>
        <v>#DIV/0!</v>
      </c>
      <c r="BP61" s="2"/>
      <c r="BR61" s="55"/>
      <c r="BS61" s="55"/>
      <c r="BT61" s="55"/>
      <c r="BU61" s="55"/>
      <c r="BV61" s="173" t="s">
        <v>9</v>
      </c>
      <c r="BW61" s="190">
        <f t="shared" si="244"/>
        <v>0</v>
      </c>
      <c r="BX61" s="119"/>
      <c r="BY61" s="178"/>
      <c r="BZ61" s="178" t="e">
        <f t="shared" si="225"/>
        <v>#DIV/0!</v>
      </c>
      <c r="CA61" s="178"/>
      <c r="CB61" s="179" t="e">
        <f t="shared" si="226"/>
        <v>#DIV/0!</v>
      </c>
      <c r="CC61" s="179"/>
      <c r="CD61" s="179"/>
      <c r="CE61" s="180">
        <f t="shared" si="227"/>
        <v>0</v>
      </c>
      <c r="CF61" s="181" t="e">
        <f t="shared" si="245"/>
        <v>#DIV/0!</v>
      </c>
      <c r="CG61" s="242"/>
      <c r="CH61" s="242"/>
      <c r="CI61" s="242"/>
      <c r="CJ61" s="242"/>
      <c r="CK61" s="182" t="e">
        <f t="shared" si="246"/>
        <v>#DIV/0!</v>
      </c>
      <c r="CM61" s="326"/>
      <c r="CN61" s="326"/>
      <c r="CO61" s="334"/>
      <c r="CP61" s="334"/>
      <c r="CQ61" s="334"/>
      <c r="CR61" s="356">
        <f t="shared" si="247"/>
        <v>0</v>
      </c>
      <c r="CT61" s="42" t="s">
        <v>178</v>
      </c>
      <c r="CV61" s="1">
        <v>1</v>
      </c>
    </row>
    <row r="62" spans="1:103" ht="23.5" customHeight="1">
      <c r="A62" s="77" t="s">
        <v>10</v>
      </c>
      <c r="B62" s="68"/>
      <c r="C62" s="57">
        <f t="shared" si="209"/>
        <v>0</v>
      </c>
      <c r="D62" s="54"/>
      <c r="E62" s="7">
        <f t="shared" si="210"/>
        <v>0</v>
      </c>
      <c r="F62" s="54"/>
      <c r="G62" s="7">
        <f t="shared" si="211"/>
        <v>0</v>
      </c>
      <c r="H62" s="54"/>
      <c r="I62" s="6">
        <f t="shared" si="212"/>
        <v>0</v>
      </c>
      <c r="J62" s="54"/>
      <c r="K62" s="6">
        <f t="shared" si="213"/>
        <v>0</v>
      </c>
      <c r="L62" s="6">
        <f t="shared" si="228"/>
        <v>0</v>
      </c>
      <c r="M62" s="6" t="e">
        <f t="shared" si="229"/>
        <v>#DIV/0!</v>
      </c>
      <c r="N62" s="70"/>
      <c r="O62" s="54"/>
      <c r="P62" s="54"/>
      <c r="Q62" s="76" t="e">
        <f t="shared" si="230"/>
        <v>#DIV/0!</v>
      </c>
      <c r="R62" s="2"/>
      <c r="T62" s="107">
        <v>3300</v>
      </c>
      <c r="U62" s="107">
        <v>3800</v>
      </c>
      <c r="V62" s="107">
        <v>4800</v>
      </c>
      <c r="W62" s="107">
        <v>2000</v>
      </c>
      <c r="X62" s="107"/>
      <c r="Y62" s="77" t="s">
        <v>10</v>
      </c>
      <c r="Z62" s="48">
        <f t="shared" si="214"/>
        <v>0</v>
      </c>
      <c r="AA62" s="57">
        <f t="shared" si="215"/>
        <v>0</v>
      </c>
      <c r="AB62" s="7">
        <f t="shared" si="216"/>
        <v>0</v>
      </c>
      <c r="AC62" s="7">
        <f t="shared" si="217"/>
        <v>0</v>
      </c>
      <c r="AD62" s="7">
        <f t="shared" si="231"/>
        <v>0</v>
      </c>
      <c r="AE62" s="7">
        <f t="shared" si="218"/>
        <v>0</v>
      </c>
      <c r="AF62" s="7">
        <f t="shared" si="232"/>
        <v>0</v>
      </c>
      <c r="AG62" s="7">
        <f t="shared" si="219"/>
        <v>0</v>
      </c>
      <c r="AH62" s="7">
        <f t="shared" si="233"/>
        <v>0</v>
      </c>
      <c r="AI62" s="7">
        <f t="shared" si="220"/>
        <v>0</v>
      </c>
      <c r="AJ62" s="7">
        <f t="shared" si="234"/>
        <v>0</v>
      </c>
      <c r="AK62" s="6" t="e">
        <f t="shared" si="235"/>
        <v>#DIV/0!</v>
      </c>
      <c r="AL62" s="70">
        <f t="shared" si="236"/>
        <v>0</v>
      </c>
      <c r="AM62" s="7">
        <f t="shared" si="236"/>
        <v>0</v>
      </c>
      <c r="AN62" s="6">
        <f t="shared" si="236"/>
        <v>0</v>
      </c>
      <c r="AO62" s="76" t="e">
        <f t="shared" si="237"/>
        <v>#DIV/0!</v>
      </c>
      <c r="AP62" s="2"/>
      <c r="AR62" s="107">
        <v>1700</v>
      </c>
      <c r="AS62" s="107">
        <v>2200</v>
      </c>
      <c r="AT62" s="107">
        <v>2200</v>
      </c>
      <c r="AU62" s="107">
        <v>1400</v>
      </c>
      <c r="AV62" s="107"/>
      <c r="AW62" s="77" t="s">
        <v>10</v>
      </c>
      <c r="AX62" s="48">
        <f t="shared" si="238"/>
        <v>0</v>
      </c>
      <c r="AY62" s="57">
        <f t="shared" si="239"/>
        <v>0</v>
      </c>
      <c r="AZ62" s="54">
        <v>10</v>
      </c>
      <c r="BA62" s="7">
        <f t="shared" si="221"/>
        <v>0</v>
      </c>
      <c r="BB62" s="54">
        <v>24</v>
      </c>
      <c r="BC62" s="7">
        <f t="shared" si="222"/>
        <v>0</v>
      </c>
      <c r="BD62" s="54">
        <v>12</v>
      </c>
      <c r="BE62" s="6">
        <f t="shared" si="223"/>
        <v>0</v>
      </c>
      <c r="BF62" s="54"/>
      <c r="BG62" s="6">
        <f t="shared" si="224"/>
        <v>0</v>
      </c>
      <c r="BH62" s="6">
        <f t="shared" si="240"/>
        <v>0</v>
      </c>
      <c r="BI62" s="6" t="e">
        <f t="shared" si="240"/>
        <v>#DIV/0!</v>
      </c>
      <c r="BJ62" s="6">
        <f t="shared" si="241"/>
        <v>0</v>
      </c>
      <c r="BK62" s="7" t="e">
        <f t="shared" si="241"/>
        <v>#DIV/0!</v>
      </c>
      <c r="BL62" s="101">
        <f t="shared" si="242"/>
        <v>0</v>
      </c>
      <c r="BM62" s="90" t="e">
        <f t="shared" si="242"/>
        <v>#DIV/0!</v>
      </c>
      <c r="BN62" s="90"/>
      <c r="BO62" s="76" t="e">
        <f t="shared" si="243"/>
        <v>#DIV/0!</v>
      </c>
      <c r="BP62" s="2"/>
      <c r="BR62" s="55"/>
      <c r="BS62" s="55"/>
      <c r="BT62" s="55"/>
      <c r="BU62" s="55"/>
      <c r="BV62" s="173" t="s">
        <v>10</v>
      </c>
      <c r="BW62" s="190">
        <f t="shared" si="244"/>
        <v>0</v>
      </c>
      <c r="BX62" s="119"/>
      <c r="BY62" s="178"/>
      <c r="BZ62" s="178" t="e">
        <f t="shared" si="225"/>
        <v>#DIV/0!</v>
      </c>
      <c r="CA62" s="178">
        <v>0</v>
      </c>
      <c r="CB62" s="179" t="e">
        <f t="shared" si="226"/>
        <v>#DIV/0!</v>
      </c>
      <c r="CC62" s="179"/>
      <c r="CD62" s="179"/>
      <c r="CE62" s="180">
        <f t="shared" si="227"/>
        <v>0</v>
      </c>
      <c r="CF62" s="181" t="e">
        <f t="shared" si="245"/>
        <v>#DIV/0!</v>
      </c>
      <c r="CG62" s="242"/>
      <c r="CH62" s="242"/>
      <c r="CI62" s="242"/>
      <c r="CJ62" s="242"/>
      <c r="CK62" s="182" t="e">
        <f t="shared" si="246"/>
        <v>#DIV/0!</v>
      </c>
      <c r="CM62" s="326"/>
      <c r="CN62" s="326"/>
      <c r="CO62" s="334"/>
      <c r="CP62" s="334"/>
      <c r="CQ62" s="334"/>
      <c r="CR62" s="356">
        <f t="shared" si="247"/>
        <v>0</v>
      </c>
      <c r="CT62" s="42" t="s">
        <v>183</v>
      </c>
      <c r="CV62" s="1">
        <v>0</v>
      </c>
    </row>
    <row r="63" spans="1:103" ht="23.5" customHeight="1" thickBot="1">
      <c r="A63" s="78" t="s">
        <v>11</v>
      </c>
      <c r="B63" s="68"/>
      <c r="C63" s="57">
        <f t="shared" si="209"/>
        <v>0</v>
      </c>
      <c r="D63" s="54"/>
      <c r="E63" s="7">
        <f t="shared" si="210"/>
        <v>0</v>
      </c>
      <c r="F63" s="54"/>
      <c r="G63" s="7">
        <f t="shared" si="211"/>
        <v>0</v>
      </c>
      <c r="H63" s="54"/>
      <c r="I63" s="6">
        <f t="shared" si="212"/>
        <v>0</v>
      </c>
      <c r="J63" s="54"/>
      <c r="K63" s="6">
        <f t="shared" si="213"/>
        <v>0</v>
      </c>
      <c r="L63" s="6">
        <f t="shared" si="228"/>
        <v>0</v>
      </c>
      <c r="M63" s="6" t="e">
        <f t="shared" si="229"/>
        <v>#DIV/0!</v>
      </c>
      <c r="N63" s="70"/>
      <c r="O63" s="54"/>
      <c r="P63" s="54"/>
      <c r="Q63" s="76" t="e">
        <f t="shared" si="230"/>
        <v>#DIV/0!</v>
      </c>
      <c r="R63" s="2"/>
      <c r="T63" s="107">
        <v>3300</v>
      </c>
      <c r="U63" s="107">
        <v>3800</v>
      </c>
      <c r="V63" s="107">
        <v>4800</v>
      </c>
      <c r="W63" s="107">
        <v>2000</v>
      </c>
      <c r="X63" s="107"/>
      <c r="Y63" s="78" t="s">
        <v>11</v>
      </c>
      <c r="Z63" s="48">
        <f t="shared" si="214"/>
        <v>0</v>
      </c>
      <c r="AA63" s="57">
        <f t="shared" si="215"/>
        <v>0</v>
      </c>
      <c r="AB63" s="7">
        <f t="shared" si="216"/>
        <v>0</v>
      </c>
      <c r="AC63" s="7">
        <f t="shared" si="217"/>
        <v>0</v>
      </c>
      <c r="AD63" s="7">
        <f t="shared" si="231"/>
        <v>0</v>
      </c>
      <c r="AE63" s="7">
        <f t="shared" si="218"/>
        <v>0</v>
      </c>
      <c r="AF63" s="7">
        <f t="shared" si="232"/>
        <v>0</v>
      </c>
      <c r="AG63" s="7">
        <f t="shared" si="219"/>
        <v>0</v>
      </c>
      <c r="AH63" s="7">
        <f t="shared" si="233"/>
        <v>0</v>
      </c>
      <c r="AI63" s="7">
        <f t="shared" si="220"/>
        <v>0</v>
      </c>
      <c r="AJ63" s="7">
        <f t="shared" si="234"/>
        <v>0</v>
      </c>
      <c r="AK63" s="6" t="e">
        <f t="shared" si="235"/>
        <v>#DIV/0!</v>
      </c>
      <c r="AL63" s="70">
        <f t="shared" si="236"/>
        <v>0</v>
      </c>
      <c r="AM63" s="7">
        <f t="shared" si="236"/>
        <v>0</v>
      </c>
      <c r="AN63" s="6">
        <f t="shared" si="236"/>
        <v>0</v>
      </c>
      <c r="AO63" s="76" t="e">
        <f t="shared" si="237"/>
        <v>#DIV/0!</v>
      </c>
      <c r="AP63" s="2"/>
      <c r="AR63" s="107">
        <v>1700</v>
      </c>
      <c r="AS63" s="107">
        <v>2200</v>
      </c>
      <c r="AT63" s="107">
        <v>2200</v>
      </c>
      <c r="AU63" s="107">
        <v>1400</v>
      </c>
      <c r="AV63" s="107"/>
      <c r="AW63" s="78" t="s">
        <v>11</v>
      </c>
      <c r="AX63" s="48">
        <f t="shared" si="238"/>
        <v>0</v>
      </c>
      <c r="AY63" s="57">
        <f t="shared" si="239"/>
        <v>0</v>
      </c>
      <c r="AZ63" s="54">
        <v>10</v>
      </c>
      <c r="BA63" s="7">
        <f t="shared" si="221"/>
        <v>0</v>
      </c>
      <c r="BB63" s="54">
        <v>28</v>
      </c>
      <c r="BC63" s="7">
        <f t="shared" si="222"/>
        <v>0</v>
      </c>
      <c r="BD63" s="54">
        <v>12</v>
      </c>
      <c r="BE63" s="6">
        <f t="shared" si="223"/>
        <v>0</v>
      </c>
      <c r="BF63" s="54"/>
      <c r="BG63" s="6">
        <f t="shared" si="224"/>
        <v>0</v>
      </c>
      <c r="BH63" s="6">
        <f t="shared" si="240"/>
        <v>0</v>
      </c>
      <c r="BI63" s="6" t="e">
        <f t="shared" si="240"/>
        <v>#DIV/0!</v>
      </c>
      <c r="BJ63" s="6">
        <f t="shared" si="241"/>
        <v>0</v>
      </c>
      <c r="BK63" s="7" t="e">
        <f t="shared" si="241"/>
        <v>#DIV/0!</v>
      </c>
      <c r="BL63" s="101">
        <f t="shared" si="242"/>
        <v>0</v>
      </c>
      <c r="BM63" s="90" t="e">
        <f t="shared" si="242"/>
        <v>#DIV/0!</v>
      </c>
      <c r="BN63" s="90"/>
      <c r="BO63" s="76" t="e">
        <f t="shared" si="243"/>
        <v>#DIV/0!</v>
      </c>
      <c r="BP63" s="2"/>
      <c r="BR63" s="55"/>
      <c r="BS63" s="55"/>
      <c r="BT63" s="55"/>
      <c r="BU63" s="55"/>
      <c r="BV63" s="183" t="s">
        <v>11</v>
      </c>
      <c r="BW63" s="190">
        <f t="shared" si="244"/>
        <v>0</v>
      </c>
      <c r="BX63" s="119"/>
      <c r="BY63" s="178"/>
      <c r="BZ63" s="178" t="e">
        <f t="shared" si="225"/>
        <v>#DIV/0!</v>
      </c>
      <c r="CA63" s="178">
        <v>0</v>
      </c>
      <c r="CB63" s="179" t="e">
        <f t="shared" si="226"/>
        <v>#DIV/0!</v>
      </c>
      <c r="CC63" s="179">
        <v>0</v>
      </c>
      <c r="CD63" s="179"/>
      <c r="CE63" s="180">
        <f t="shared" si="227"/>
        <v>0</v>
      </c>
      <c r="CF63" s="181" t="e">
        <f t="shared" si="245"/>
        <v>#DIV/0!</v>
      </c>
      <c r="CG63" s="242"/>
      <c r="CH63" s="242"/>
      <c r="CI63" s="242"/>
      <c r="CJ63" s="242"/>
      <c r="CK63" s="182" t="e">
        <f t="shared" si="246"/>
        <v>#DIV/0!</v>
      </c>
      <c r="CM63" s="327"/>
      <c r="CN63" s="327"/>
      <c r="CO63" s="335"/>
      <c r="CP63" s="335"/>
      <c r="CQ63" s="335"/>
      <c r="CR63" s="357">
        <f t="shared" si="247"/>
        <v>0</v>
      </c>
      <c r="CT63" s="1" t="s">
        <v>186</v>
      </c>
    </row>
    <row r="64" spans="1:103" ht="23.5" customHeight="1" thickTop="1" thickBot="1">
      <c r="A64" s="1513" t="s">
        <v>16</v>
      </c>
      <c r="B64" s="1514"/>
      <c r="C64" s="61">
        <f>SUM(C57:C63)</f>
        <v>0</v>
      </c>
      <c r="D64" s="61">
        <f>SUM(D57:D63)</f>
        <v>0</v>
      </c>
      <c r="E64" s="61">
        <f t="shared" ref="E64:J64" si="248">SUM(E57:E63)</f>
        <v>0</v>
      </c>
      <c r="F64" s="61">
        <f t="shared" si="248"/>
        <v>0</v>
      </c>
      <c r="G64" s="61">
        <f t="shared" si="248"/>
        <v>0</v>
      </c>
      <c r="H64" s="61">
        <f t="shared" si="248"/>
        <v>0</v>
      </c>
      <c r="I64" s="61">
        <f t="shared" si="248"/>
        <v>0</v>
      </c>
      <c r="J64" s="61">
        <f t="shared" si="248"/>
        <v>0</v>
      </c>
      <c r="K64" s="61">
        <f>SUM(K57:K63)</f>
        <v>0</v>
      </c>
      <c r="L64" s="61">
        <f>SUM(L57:L63)</f>
        <v>0</v>
      </c>
      <c r="M64" s="61" t="e">
        <f>L64/C64</f>
        <v>#DIV/0!</v>
      </c>
      <c r="N64" s="86"/>
      <c r="O64" s="61">
        <f>SUM(O57:O63)</f>
        <v>0</v>
      </c>
      <c r="P64" s="61">
        <f>SUM(P57:P63)</f>
        <v>0</v>
      </c>
      <c r="Q64" s="76" t="e">
        <f t="shared" si="230"/>
        <v>#DIV/0!</v>
      </c>
      <c r="R64" s="45"/>
      <c r="T64" s="105" t="s">
        <v>48</v>
      </c>
      <c r="U64" s="108" t="e">
        <f>C64/W64</f>
        <v>#DIV/0!</v>
      </c>
      <c r="V64" s="106" t="s">
        <v>49</v>
      </c>
      <c r="W64" s="114">
        <v>0</v>
      </c>
      <c r="Y64" s="1513" t="s">
        <v>16</v>
      </c>
      <c r="Z64" s="1514"/>
      <c r="AA64" s="88">
        <f>SUM(AA57:AA63)</f>
        <v>0</v>
      </c>
      <c r="AB64" s="88">
        <f>SUM(AB57:AB63)</f>
        <v>0</v>
      </c>
      <c r="AC64" s="88">
        <f t="shared" ref="AC64:AH64" si="249">SUM(AC57:AC63)</f>
        <v>0</v>
      </c>
      <c r="AD64" s="88">
        <f t="shared" si="249"/>
        <v>0</v>
      </c>
      <c r="AE64" s="88">
        <f t="shared" si="249"/>
        <v>0</v>
      </c>
      <c r="AF64" s="88">
        <f t="shared" si="249"/>
        <v>0</v>
      </c>
      <c r="AG64" s="88">
        <f t="shared" si="249"/>
        <v>0</v>
      </c>
      <c r="AH64" s="88">
        <f t="shared" si="249"/>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39"/>
        <v>0</v>
      </c>
      <c r="AZ64" s="61">
        <f>SUM(AZ57:AZ63)</f>
        <v>84</v>
      </c>
      <c r="BA64" s="61">
        <f t="shared" ref="BA64:BF64" si="250">SUM(BA57:BA63)</f>
        <v>0</v>
      </c>
      <c r="BB64" s="61">
        <f t="shared" si="250"/>
        <v>120</v>
      </c>
      <c r="BC64" s="61">
        <f t="shared" si="250"/>
        <v>0</v>
      </c>
      <c r="BD64" s="61">
        <f t="shared" si="250"/>
        <v>60</v>
      </c>
      <c r="BE64" s="61">
        <f t="shared" si="250"/>
        <v>0</v>
      </c>
      <c r="BF64" s="61">
        <f t="shared" si="250"/>
        <v>0</v>
      </c>
      <c r="BG64" s="61">
        <f>SUM(BG57:BG63)</f>
        <v>0</v>
      </c>
      <c r="BH64" s="6">
        <f t="shared" si="240"/>
        <v>0</v>
      </c>
      <c r="BI64" s="6" t="e">
        <f t="shared" si="240"/>
        <v>#DIV/0!</v>
      </c>
      <c r="BJ64" s="6">
        <f t="shared" si="241"/>
        <v>0</v>
      </c>
      <c r="BK64" s="7" t="e">
        <f t="shared" si="241"/>
        <v>#DIV/0!</v>
      </c>
      <c r="BL64" s="101">
        <f>SUM(BL57:BL63)</f>
        <v>0</v>
      </c>
      <c r="BM64" s="90" t="e">
        <f>BI64+BK64</f>
        <v>#DIV/0!</v>
      </c>
      <c r="BN64" s="91"/>
      <c r="BO64" s="76" t="e">
        <f t="shared" si="243"/>
        <v>#DIV/0!</v>
      </c>
      <c r="BP64" s="45"/>
      <c r="BR64" s="42" t="s">
        <v>48</v>
      </c>
      <c r="BS64" s="59" t="e">
        <f>AY64/BU64</f>
        <v>#DIV/0!</v>
      </c>
      <c r="BT64" s="60" t="s">
        <v>49</v>
      </c>
      <c r="BU64" s="42">
        <f>W64</f>
        <v>0</v>
      </c>
      <c r="BV64" s="1515" t="s">
        <v>16</v>
      </c>
      <c r="BW64" s="1486"/>
      <c r="BX64" s="191">
        <f>SUM(BX57:BX63)</f>
        <v>0</v>
      </c>
      <c r="BY64" s="191">
        <f>SUM(BY57:BY63)</f>
        <v>0</v>
      </c>
      <c r="BZ64" s="191" t="e">
        <f t="shared" si="225"/>
        <v>#DIV/0!</v>
      </c>
      <c r="CA64" s="191">
        <f>SUM(CA57:CA63)</f>
        <v>0</v>
      </c>
      <c r="CB64" s="192" t="e">
        <f t="shared" si="226"/>
        <v>#DIV/0!</v>
      </c>
      <c r="CC64" s="119">
        <f>SUM(CC57:CC63)</f>
        <v>0</v>
      </c>
      <c r="CD64" s="119"/>
      <c r="CE64" s="191">
        <f>BY64+CA64</f>
        <v>0</v>
      </c>
      <c r="CF64" s="193" t="e">
        <f>CE64/BX64</f>
        <v>#DIV/0!</v>
      </c>
      <c r="CG64" s="245">
        <f>SUM(CG57:CG63)</f>
        <v>0</v>
      </c>
      <c r="CH64" s="245"/>
      <c r="CI64" s="245"/>
      <c r="CJ64" s="245"/>
      <c r="CK64" s="194" t="e">
        <f t="shared" si="246"/>
        <v>#DIV/0!</v>
      </c>
      <c r="CL64" s="340"/>
      <c r="CM64" s="352" t="e">
        <f>SUM(CM57:CM63)/CL64</f>
        <v>#DIV/0!</v>
      </c>
      <c r="CN64" s="351" t="e">
        <f>SUM(CN57:CN63)/CL64</f>
        <v>#DIV/0!</v>
      </c>
      <c r="CO64" s="351" t="e">
        <f>SUM(CO57:CO63)/CL64</f>
        <v>#DIV/0!</v>
      </c>
      <c r="CP64" s="351" t="e">
        <f>SUM(CP57:CP63)/CL64</f>
        <v>#DIV/0!</v>
      </c>
      <c r="CQ64" s="351" t="e">
        <f>SUM(CQ57:CQ63)/CL64</f>
        <v>#DIV/0!</v>
      </c>
      <c r="CR64" s="353" t="e">
        <f>SUM(CO64:CQ64)/3</f>
        <v>#DIV/0!</v>
      </c>
      <c r="CS64" s="398"/>
      <c r="CT64" s="1457" t="e">
        <f>CE64/CL64</f>
        <v>#DIV/0!</v>
      </c>
      <c r="CU64" s="1458"/>
      <c r="CV64" s="1458"/>
      <c r="CW64" s="1458"/>
      <c r="CX64" s="1459"/>
    </row>
    <row r="65" spans="1:97"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row>
    <row r="66" spans="1:97"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t="s">
        <v>127</v>
      </c>
      <c r="CD66" s="185"/>
      <c r="CE66" s="185" t="s">
        <v>131</v>
      </c>
      <c r="CF66" s="185" t="s">
        <v>132</v>
      </c>
      <c r="CG66" s="241" t="s">
        <v>129</v>
      </c>
      <c r="CH66" s="241"/>
      <c r="CI66" s="241"/>
      <c r="CJ66" s="241"/>
      <c r="CK66" s="176" t="s">
        <v>128</v>
      </c>
      <c r="CM66" s="331" t="s">
        <v>172</v>
      </c>
      <c r="CN66" s="332" t="s">
        <v>173</v>
      </c>
      <c r="CO66" s="65" t="s">
        <v>174</v>
      </c>
      <c r="CP66" s="65" t="s">
        <v>175</v>
      </c>
      <c r="CQ66" s="65" t="s">
        <v>176</v>
      </c>
      <c r="CR66" s="333" t="s">
        <v>184</v>
      </c>
      <c r="CS66" s="399"/>
    </row>
    <row r="67" spans="1:97" ht="23" customHeight="1">
      <c r="A67" s="75" t="s">
        <v>5</v>
      </c>
      <c r="B67" s="58"/>
      <c r="C67" s="7">
        <f t="shared" ref="C67:J70" si="251">C7+C17+C27+C37+C47+C57</f>
        <v>625</v>
      </c>
      <c r="D67" s="7">
        <f t="shared" si="251"/>
        <v>360</v>
      </c>
      <c r="E67" s="7">
        <f t="shared" si="251"/>
        <v>1188000</v>
      </c>
      <c r="F67" s="7">
        <f t="shared" si="251"/>
        <v>80</v>
      </c>
      <c r="G67" s="7">
        <f t="shared" si="251"/>
        <v>304000</v>
      </c>
      <c r="H67" s="7">
        <f t="shared" si="251"/>
        <v>45</v>
      </c>
      <c r="I67" s="7">
        <f t="shared" si="251"/>
        <v>216000</v>
      </c>
      <c r="J67" s="7">
        <f>J7+J17+J27+J37+J47+J57</f>
        <v>140</v>
      </c>
      <c r="K67" s="7">
        <f>K7+K17+K27+K37+K47+K57</f>
        <v>280000</v>
      </c>
      <c r="L67" s="7">
        <f>L7+L17+L27+L37+L47+L57</f>
        <v>1988000</v>
      </c>
      <c r="M67" s="7">
        <f t="shared" ref="M67:M74" si="252">L67/C67</f>
        <v>3180.8</v>
      </c>
      <c r="N67" s="70"/>
      <c r="O67" s="7">
        <f>O7+O17+O27+O37+O47+O57</f>
        <v>580</v>
      </c>
      <c r="P67" s="7">
        <f>P7+P17+P27+P37+P47+P57</f>
        <v>0</v>
      </c>
      <c r="Q67" s="76" t="e">
        <f>L67/P67</f>
        <v>#DIV/0!</v>
      </c>
      <c r="R67" s="45"/>
      <c r="T67" s="107">
        <v>3300</v>
      </c>
      <c r="U67" s="107">
        <v>3800</v>
      </c>
      <c r="V67" s="107">
        <v>4800</v>
      </c>
      <c r="W67" s="107">
        <v>2000</v>
      </c>
      <c r="X67" s="107"/>
      <c r="Y67" s="75" t="s">
        <v>5</v>
      </c>
      <c r="Z67" s="58"/>
      <c r="AA67" s="7">
        <f t="shared" ref="AA67:AH70" si="253">AA7+AA17+AA27+AA37+AA47+AA57</f>
        <v>625</v>
      </c>
      <c r="AB67" s="7">
        <f t="shared" si="253"/>
        <v>360</v>
      </c>
      <c r="AC67" s="7">
        <f t="shared" si="253"/>
        <v>612000</v>
      </c>
      <c r="AD67" s="7">
        <f t="shared" si="253"/>
        <v>80</v>
      </c>
      <c r="AE67" s="7">
        <f t="shared" si="253"/>
        <v>176000</v>
      </c>
      <c r="AF67" s="7">
        <f t="shared" si="253"/>
        <v>45</v>
      </c>
      <c r="AG67" s="7">
        <f t="shared" si="253"/>
        <v>99000</v>
      </c>
      <c r="AH67" s="7">
        <f>AH7+AH17+AH27+AH37+AH47+AH57</f>
        <v>140</v>
      </c>
      <c r="AI67" s="7">
        <f>AI7+AI17+AI27+AI37+AI47+AI57</f>
        <v>196000</v>
      </c>
      <c r="AJ67" s="7">
        <f>AJ7+AJ17+AJ27+AJ37+AJ47+AJ57</f>
        <v>1083000</v>
      </c>
      <c r="AK67" s="7">
        <f t="shared" ref="AK67:AK74" si="254">AJ67/AA67</f>
        <v>1732.8</v>
      </c>
      <c r="AL67" s="70" t="s">
        <v>75</v>
      </c>
      <c r="AM67" s="7">
        <f>AM7+AM17+AM27+AM37+AM47+AM57</f>
        <v>580</v>
      </c>
      <c r="AN67" s="7">
        <f>AN7+AN17+AN27+AN37+AN47+AN57</f>
        <v>0</v>
      </c>
      <c r="AO67" s="76" t="e">
        <f>(AJ67+BH67)/AN67</f>
        <v>#DIV/0!</v>
      </c>
      <c r="AP67" s="10"/>
      <c r="AR67" s="107">
        <v>1700</v>
      </c>
      <c r="AS67" s="107">
        <v>2200</v>
      </c>
      <c r="AT67" s="107">
        <v>2200</v>
      </c>
      <c r="AU67" s="107">
        <v>1400</v>
      </c>
      <c r="AV67" s="107"/>
      <c r="AW67" s="75" t="s">
        <v>5</v>
      </c>
      <c r="AX67" s="58"/>
      <c r="AY67" s="7">
        <f>AY7+AY17+AY27+AY37+AY47+AY57</f>
        <v>625</v>
      </c>
      <c r="AZ67" s="54"/>
      <c r="BA67" s="7">
        <f t="shared" ref="BA67:BA73" si="255">AZ67*BR67</f>
        <v>0</v>
      </c>
      <c r="BB67" s="54"/>
      <c r="BC67" s="7">
        <f t="shared" ref="BC67:BC73" si="256">BB67*BS67</f>
        <v>0</v>
      </c>
      <c r="BD67" s="54"/>
      <c r="BE67" s="6">
        <f t="shared" ref="BE67:BE73" si="257">BD67*BT67</f>
        <v>0</v>
      </c>
      <c r="BF67" s="54"/>
      <c r="BG67" s="6">
        <f t="shared" ref="BG67:BG73" si="258">BF67*BU67</f>
        <v>0</v>
      </c>
      <c r="BH67" s="7">
        <f>BH7+BH17+BH27+BH37+BH47+BH57</f>
        <v>1988000</v>
      </c>
      <c r="BI67" s="6">
        <f>BH67/AY67</f>
        <v>3180.8</v>
      </c>
      <c r="BJ67" s="7">
        <f>BJ7+BJ17+BJ27+BJ37+BJ47+BJ57</f>
        <v>1083000</v>
      </c>
      <c r="BK67" s="7">
        <f>AK67</f>
        <v>1732.8</v>
      </c>
      <c r="BL67" s="119">
        <f t="shared" ref="BL67:BM70" si="259">BL7+BL17+BL27+BL37+BL47+BL57</f>
        <v>3071000</v>
      </c>
      <c r="BM67" s="7" t="e">
        <f t="shared" si="259"/>
        <v>#DIV/0!</v>
      </c>
      <c r="BN67" s="90"/>
      <c r="BO67" s="76" t="e">
        <f>Q67+AO67</f>
        <v>#DIV/0!</v>
      </c>
      <c r="BP67" s="10"/>
      <c r="BR67" s="55"/>
      <c r="BS67" s="55"/>
      <c r="BT67" s="55"/>
      <c r="BU67" s="55"/>
      <c r="BV67" s="177" t="s">
        <v>5</v>
      </c>
      <c r="BW67" s="187"/>
      <c r="BX67" s="179">
        <f t="shared" ref="BX67:BY70" si="260">BX7+BX17+BX27+BX37+BX47+BX57</f>
        <v>994</v>
      </c>
      <c r="BY67" s="179">
        <f t="shared" si="260"/>
        <v>2529000</v>
      </c>
      <c r="BZ67" s="178">
        <f t="shared" ref="BZ67:BZ74" si="261">BY67/BX67</f>
        <v>2544.2655935613684</v>
      </c>
      <c r="CA67" s="179">
        <f>CA7+CA17+CA27+CA37+CA47+CA57</f>
        <v>1439650</v>
      </c>
      <c r="CB67" s="179">
        <f>CA67/BX67</f>
        <v>1448.3400402414486</v>
      </c>
      <c r="CC67" s="179">
        <f>CC7+CC17+CC27+CC37+CC47+CC57</f>
        <v>18700</v>
      </c>
      <c r="CD67" s="179"/>
      <c r="CE67" s="119">
        <f t="shared" ref="CE67:CF70" si="262">CE7+CE17+CE27+CE37+CE47+CE57</f>
        <v>3987350</v>
      </c>
      <c r="CF67" s="179" t="e">
        <f t="shared" si="262"/>
        <v>#DIV/0!</v>
      </c>
      <c r="CG67" s="246">
        <f>CG7+CG17+CG27+CG37+CG47+CG57</f>
        <v>442.25</v>
      </c>
      <c r="CH67" s="916"/>
      <c r="CI67" s="916"/>
      <c r="CJ67" s="916"/>
      <c r="CK67" s="206">
        <f>CE67/CG67</f>
        <v>9016.0542679479931</v>
      </c>
      <c r="CM67" s="328">
        <f>CM7+CM17+CM27+CM37+CM47+CM57</f>
        <v>55.3</v>
      </c>
      <c r="CN67" s="328">
        <f>CN7+CN17+CN27+CN37+CN47+CN57</f>
        <v>91</v>
      </c>
      <c r="CO67" s="359">
        <f>CO7+CO17+CO37+CO47+CO27+CO57</f>
        <v>11</v>
      </c>
      <c r="CP67" s="359">
        <f>CP7+CP17+CP37+CP47+CP27+CP57</f>
        <v>12</v>
      </c>
      <c r="CQ67" s="359">
        <f>CQ7+CQ17+CQ37+CQ47+CQ27+CQ57</f>
        <v>16</v>
      </c>
      <c r="CR67" s="360">
        <f>SUM(CO67:CQ67)/3</f>
        <v>13</v>
      </c>
    </row>
    <row r="68" spans="1:97" ht="23" customHeight="1">
      <c r="A68" s="77" t="s">
        <v>6</v>
      </c>
      <c r="B68" s="58"/>
      <c r="C68" s="7">
        <f t="shared" si="251"/>
        <v>340</v>
      </c>
      <c r="D68" s="7">
        <f t="shared" si="251"/>
        <v>210</v>
      </c>
      <c r="E68" s="7">
        <f t="shared" si="251"/>
        <v>693000</v>
      </c>
      <c r="F68" s="7">
        <f t="shared" si="251"/>
        <v>40</v>
      </c>
      <c r="G68" s="7">
        <f t="shared" si="251"/>
        <v>152000</v>
      </c>
      <c r="H68" s="7">
        <f>H8+H18+H28+H38+H48+H58</f>
        <v>40</v>
      </c>
      <c r="I68" s="7">
        <f t="shared" si="251"/>
        <v>192000</v>
      </c>
      <c r="J68" s="7">
        <f t="shared" si="251"/>
        <v>50</v>
      </c>
      <c r="K68" s="7">
        <f t="shared" ref="K68:L70" si="263">K8+K18+K28+K38+K48+K58</f>
        <v>100000</v>
      </c>
      <c r="L68" s="7">
        <f t="shared" si="263"/>
        <v>1137000</v>
      </c>
      <c r="M68" s="7">
        <f t="shared" si="252"/>
        <v>3344.1176470588234</v>
      </c>
      <c r="N68" s="70"/>
      <c r="O68" s="7">
        <f t="shared" ref="O68:P70" si="264">O8+O18+O28+O38+O48+O58</f>
        <v>405</v>
      </c>
      <c r="P68" s="7">
        <f t="shared" si="264"/>
        <v>0</v>
      </c>
      <c r="Q68" s="76" t="e">
        <f t="shared" ref="Q68:Q74" si="265">L68/P68</f>
        <v>#DIV/0!</v>
      </c>
      <c r="R68" s="45"/>
      <c r="T68" s="107">
        <v>3300</v>
      </c>
      <c r="U68" s="107">
        <v>3800</v>
      </c>
      <c r="V68" s="107">
        <v>4800</v>
      </c>
      <c r="W68" s="107">
        <v>2000</v>
      </c>
      <c r="X68" s="107"/>
      <c r="Y68" s="77" t="s">
        <v>6</v>
      </c>
      <c r="Z68" s="58"/>
      <c r="AA68" s="7">
        <f t="shared" si="253"/>
        <v>340</v>
      </c>
      <c r="AB68" s="7">
        <f t="shared" si="253"/>
        <v>210</v>
      </c>
      <c r="AC68" s="7">
        <f t="shared" si="253"/>
        <v>357000</v>
      </c>
      <c r="AD68" s="7">
        <f t="shared" si="253"/>
        <v>40</v>
      </c>
      <c r="AE68" s="7">
        <f t="shared" si="253"/>
        <v>88000</v>
      </c>
      <c r="AF68" s="7">
        <f>AF8+AF18+AF28+AF38+AF48+AF58</f>
        <v>40</v>
      </c>
      <c r="AG68" s="7">
        <f t="shared" si="253"/>
        <v>88000</v>
      </c>
      <c r="AH68" s="7">
        <f t="shared" si="253"/>
        <v>50</v>
      </c>
      <c r="AI68" s="7">
        <f t="shared" ref="AI68:AJ70" si="266">AI8+AI18+AI28+AI38+AI48+AI58</f>
        <v>70000</v>
      </c>
      <c r="AJ68" s="7">
        <f t="shared" si="266"/>
        <v>603000</v>
      </c>
      <c r="AK68" s="7">
        <f t="shared" si="254"/>
        <v>1773.5294117647059</v>
      </c>
      <c r="AL68" s="70" t="s">
        <v>75</v>
      </c>
      <c r="AM68" s="7">
        <f t="shared" ref="AM68:AN70" si="267">AM8+AM18+AM28+AM38+AM48+AM58</f>
        <v>405</v>
      </c>
      <c r="AN68" s="7">
        <f t="shared" si="267"/>
        <v>0</v>
      </c>
      <c r="AO68" s="76" t="e">
        <f t="shared" ref="AO68:AO73" si="268">(AJ68+BH68)/AN68</f>
        <v>#DIV/0!</v>
      </c>
      <c r="AP68" s="10"/>
      <c r="AR68" s="107">
        <v>1700</v>
      </c>
      <c r="AS68" s="107">
        <v>2200</v>
      </c>
      <c r="AT68" s="107">
        <v>2200</v>
      </c>
      <c r="AU68" s="107">
        <v>1400</v>
      </c>
      <c r="AV68" s="107"/>
      <c r="AW68" s="77" t="s">
        <v>6</v>
      </c>
      <c r="AX68" s="58"/>
      <c r="AY68" s="7">
        <f>AY8+AY18+AY28+AY38+AY48+AY58</f>
        <v>340</v>
      </c>
      <c r="AZ68" s="54">
        <v>22</v>
      </c>
      <c r="BA68" s="7">
        <f t="shared" si="255"/>
        <v>0</v>
      </c>
      <c r="BB68" s="54">
        <v>10</v>
      </c>
      <c r="BC68" s="7">
        <f t="shared" si="256"/>
        <v>0</v>
      </c>
      <c r="BD68" s="54">
        <v>6</v>
      </c>
      <c r="BE68" s="6">
        <f t="shared" si="257"/>
        <v>0</v>
      </c>
      <c r="BF68" s="54"/>
      <c r="BG68" s="6">
        <f t="shared" si="258"/>
        <v>0</v>
      </c>
      <c r="BH68" s="7">
        <f>BH8+BH18+BH28+BH38+BH48+BH58</f>
        <v>1137000</v>
      </c>
      <c r="BI68" s="6">
        <f t="shared" ref="BI68:BI73" si="269">BH68/AY68</f>
        <v>3344.1176470588234</v>
      </c>
      <c r="BJ68" s="7">
        <f>BJ8+BJ18+BJ28+BJ38+BJ48+BJ58</f>
        <v>603000</v>
      </c>
      <c r="BK68" s="7">
        <f t="shared" ref="BK68:BK74" si="270">AK68</f>
        <v>1773.5294117647059</v>
      </c>
      <c r="BL68" s="119">
        <f t="shared" si="259"/>
        <v>1740000</v>
      </c>
      <c r="BM68" s="7" t="e">
        <f t="shared" si="259"/>
        <v>#DIV/0!</v>
      </c>
      <c r="BN68" s="90"/>
      <c r="BO68" s="76" t="e">
        <f t="shared" ref="BO68:BO74" si="271">Q68+AO68</f>
        <v>#DIV/0!</v>
      </c>
      <c r="BP68" s="10"/>
      <c r="BR68" s="55"/>
      <c r="BS68" s="55"/>
      <c r="BT68" s="55"/>
      <c r="BU68" s="55"/>
      <c r="BV68" s="173" t="s">
        <v>6</v>
      </c>
      <c r="BW68" s="187"/>
      <c r="BX68" s="179">
        <f t="shared" si="260"/>
        <v>504</v>
      </c>
      <c r="BY68" s="179">
        <f t="shared" si="260"/>
        <v>1185500</v>
      </c>
      <c r="BZ68" s="178">
        <f t="shared" si="261"/>
        <v>2352.1825396825398</v>
      </c>
      <c r="CA68" s="179">
        <f>CA8+CA18+CA28+CA38+CA48+CA58</f>
        <v>739750</v>
      </c>
      <c r="CB68" s="179">
        <f t="shared" ref="CB68:CB73" si="272">CA68/BX68</f>
        <v>1467.7579365079366</v>
      </c>
      <c r="CC68" s="179">
        <f>CC8+CC18+CC28+CC38+CC48+CC58</f>
        <v>12100</v>
      </c>
      <c r="CD68" s="179"/>
      <c r="CE68" s="119">
        <f t="shared" si="262"/>
        <v>1937350</v>
      </c>
      <c r="CF68" s="179" t="e">
        <f t="shared" si="262"/>
        <v>#DIV/0!</v>
      </c>
      <c r="CG68" s="246">
        <f>CG8+CG18+CG28+CG38+CG48+CG58</f>
        <v>336.5</v>
      </c>
      <c r="CH68" s="916"/>
      <c r="CI68" s="916"/>
      <c r="CJ68" s="916"/>
      <c r="CK68" s="206">
        <f t="shared" ref="CK68:CK73" si="273">CE68/CG68</f>
        <v>5757.3551263001482</v>
      </c>
      <c r="CM68" s="328">
        <f t="shared" ref="CM68:CN72" si="274">CM8+CM18+CM28+CM38+CM48+CM58</f>
        <v>56.9</v>
      </c>
      <c r="CN68" s="328">
        <f t="shared" si="274"/>
        <v>91.6</v>
      </c>
      <c r="CO68" s="359">
        <f t="shared" ref="CO68:CQ73" si="275">CO8+CO18+CO38+CO48+CO28+CO58</f>
        <v>16</v>
      </c>
      <c r="CP68" s="359">
        <f t="shared" si="275"/>
        <v>15</v>
      </c>
      <c r="CQ68" s="359">
        <f t="shared" si="275"/>
        <v>16</v>
      </c>
      <c r="CR68" s="360">
        <f t="shared" ref="CR68:CR73" si="276">SUM(CO68:CQ68)/3</f>
        <v>15.666666666666666</v>
      </c>
    </row>
    <row r="69" spans="1:97" ht="23" customHeight="1">
      <c r="A69" s="77" t="s">
        <v>7</v>
      </c>
      <c r="B69" s="58"/>
      <c r="C69" s="7">
        <f t="shared" si="251"/>
        <v>340</v>
      </c>
      <c r="D69" s="7">
        <f t="shared" si="251"/>
        <v>210</v>
      </c>
      <c r="E69" s="7">
        <f t="shared" si="251"/>
        <v>693000</v>
      </c>
      <c r="F69" s="7">
        <f t="shared" si="251"/>
        <v>40</v>
      </c>
      <c r="G69" s="7">
        <f t="shared" si="251"/>
        <v>152000</v>
      </c>
      <c r="H69" s="7">
        <f t="shared" si="251"/>
        <v>40</v>
      </c>
      <c r="I69" s="7">
        <f t="shared" si="251"/>
        <v>192000</v>
      </c>
      <c r="J69" s="7">
        <f t="shared" si="251"/>
        <v>50</v>
      </c>
      <c r="K69" s="7">
        <f t="shared" si="263"/>
        <v>100000</v>
      </c>
      <c r="L69" s="7">
        <f t="shared" si="263"/>
        <v>1137000</v>
      </c>
      <c r="M69" s="7">
        <f t="shared" si="252"/>
        <v>3344.1176470588234</v>
      </c>
      <c r="N69" s="70"/>
      <c r="O69" s="7">
        <f t="shared" si="264"/>
        <v>405</v>
      </c>
      <c r="P69" s="7">
        <f t="shared" si="264"/>
        <v>0</v>
      </c>
      <c r="Q69" s="76" t="e">
        <f t="shared" si="265"/>
        <v>#DIV/0!</v>
      </c>
      <c r="R69" s="45"/>
      <c r="T69" s="107">
        <v>3300</v>
      </c>
      <c r="U69" s="107">
        <v>3800</v>
      </c>
      <c r="V69" s="107">
        <v>4800</v>
      </c>
      <c r="W69" s="107">
        <v>2000</v>
      </c>
      <c r="X69" s="107"/>
      <c r="Y69" s="77" t="s">
        <v>7</v>
      </c>
      <c r="Z69" s="58"/>
      <c r="AA69" s="7">
        <f t="shared" si="253"/>
        <v>340</v>
      </c>
      <c r="AB69" s="7">
        <f t="shared" si="253"/>
        <v>210</v>
      </c>
      <c r="AC69" s="7">
        <f t="shared" si="253"/>
        <v>357000</v>
      </c>
      <c r="AD69" s="7">
        <f t="shared" si="253"/>
        <v>40</v>
      </c>
      <c r="AE69" s="7">
        <f t="shared" si="253"/>
        <v>88000</v>
      </c>
      <c r="AF69" s="7">
        <f t="shared" si="253"/>
        <v>40</v>
      </c>
      <c r="AG69" s="7">
        <f t="shared" si="253"/>
        <v>88000</v>
      </c>
      <c r="AH69" s="7">
        <f t="shared" si="253"/>
        <v>50</v>
      </c>
      <c r="AI69" s="7">
        <f t="shared" si="266"/>
        <v>70000</v>
      </c>
      <c r="AJ69" s="7">
        <f t="shared" si="266"/>
        <v>603000</v>
      </c>
      <c r="AK69" s="7">
        <f t="shared" si="254"/>
        <v>1773.5294117647059</v>
      </c>
      <c r="AL69" s="70" t="s">
        <v>75</v>
      </c>
      <c r="AM69" s="7">
        <f t="shared" si="267"/>
        <v>405</v>
      </c>
      <c r="AN69" s="7">
        <f t="shared" si="267"/>
        <v>0</v>
      </c>
      <c r="AO69" s="76" t="e">
        <f t="shared" si="268"/>
        <v>#DIV/0!</v>
      </c>
      <c r="AP69" s="10"/>
      <c r="AR69" s="107">
        <v>1700</v>
      </c>
      <c r="AS69" s="107">
        <v>2200</v>
      </c>
      <c r="AT69" s="107">
        <v>2200</v>
      </c>
      <c r="AU69" s="107">
        <v>1400</v>
      </c>
      <c r="AV69" s="107"/>
      <c r="AW69" s="77" t="s">
        <v>7</v>
      </c>
      <c r="AX69" s="58"/>
      <c r="AY69" s="7">
        <f>AY9+AY19+AY29+AY39+AY49+AY59</f>
        <v>340</v>
      </c>
      <c r="AZ69" s="54">
        <v>22</v>
      </c>
      <c r="BA69" s="7">
        <f t="shared" si="255"/>
        <v>0</v>
      </c>
      <c r="BB69" s="54">
        <v>10</v>
      </c>
      <c r="BC69" s="7">
        <f t="shared" si="256"/>
        <v>0</v>
      </c>
      <c r="BD69" s="54">
        <v>6</v>
      </c>
      <c r="BE69" s="6">
        <f t="shared" si="257"/>
        <v>0</v>
      </c>
      <c r="BF69" s="54"/>
      <c r="BG69" s="6">
        <f t="shared" si="258"/>
        <v>0</v>
      </c>
      <c r="BH69" s="7">
        <f>BH9+BH19+BH29+BH39+BH49+BH59</f>
        <v>1137000</v>
      </c>
      <c r="BI69" s="6">
        <f t="shared" si="269"/>
        <v>3344.1176470588234</v>
      </c>
      <c r="BJ69" s="7">
        <f>BJ9+BJ19+BJ29+BJ39+BJ49+BJ59</f>
        <v>603000</v>
      </c>
      <c r="BK69" s="7">
        <f t="shared" si="270"/>
        <v>1773.5294117647059</v>
      </c>
      <c r="BL69" s="119">
        <f t="shared" si="259"/>
        <v>1740000</v>
      </c>
      <c r="BM69" s="7" t="e">
        <f t="shared" si="259"/>
        <v>#DIV/0!</v>
      </c>
      <c r="BN69" s="90"/>
      <c r="BO69" s="76" t="e">
        <f t="shared" si="271"/>
        <v>#DIV/0!</v>
      </c>
      <c r="BP69" s="10"/>
      <c r="BR69" s="55"/>
      <c r="BS69" s="55"/>
      <c r="BT69" s="55"/>
      <c r="BU69" s="55"/>
      <c r="BV69" s="173" t="s">
        <v>7</v>
      </c>
      <c r="BW69" s="187"/>
      <c r="BX69" s="179">
        <f t="shared" si="260"/>
        <v>573</v>
      </c>
      <c r="BY69" s="179">
        <f t="shared" si="260"/>
        <v>1460150</v>
      </c>
      <c r="BZ69" s="178">
        <f t="shared" si="261"/>
        <v>2548.2547993019198</v>
      </c>
      <c r="CA69" s="179">
        <f>CA9+CA19+CA29+CA39+CA49+CA59</f>
        <v>903950</v>
      </c>
      <c r="CB69" s="179">
        <f t="shared" si="272"/>
        <v>1577.5741710296684</v>
      </c>
      <c r="CC69" s="179">
        <f>CC9+CC19+CC29+CC39+CC49+CC59</f>
        <v>12100</v>
      </c>
      <c r="CD69" s="179"/>
      <c r="CE69" s="119">
        <f t="shared" si="262"/>
        <v>2376200</v>
      </c>
      <c r="CF69" s="179" t="e">
        <f t="shared" si="262"/>
        <v>#DIV/0!</v>
      </c>
      <c r="CG69" s="246">
        <f>CG9+CG19+CG29+CG39+CG49+CG59</f>
        <v>349</v>
      </c>
      <c r="CH69" s="916"/>
      <c r="CI69" s="916"/>
      <c r="CJ69" s="916"/>
      <c r="CK69" s="206">
        <f t="shared" si="273"/>
        <v>6808.5959885386819</v>
      </c>
      <c r="CM69" s="328">
        <f t="shared" si="274"/>
        <v>59.499999999999993</v>
      </c>
      <c r="CN69" s="328">
        <f t="shared" si="274"/>
        <v>99.2</v>
      </c>
      <c r="CO69" s="359">
        <f t="shared" si="275"/>
        <v>12</v>
      </c>
      <c r="CP69" s="359">
        <f t="shared" si="275"/>
        <v>12</v>
      </c>
      <c r="CQ69" s="359">
        <f t="shared" si="275"/>
        <v>14</v>
      </c>
      <c r="CR69" s="360">
        <f t="shared" si="276"/>
        <v>12.666666666666666</v>
      </c>
    </row>
    <row r="70" spans="1:97" ht="23" customHeight="1">
      <c r="A70" s="77" t="s">
        <v>8</v>
      </c>
      <c r="B70" s="58"/>
      <c r="C70" s="7">
        <f t="shared" si="251"/>
        <v>330</v>
      </c>
      <c r="D70" s="7">
        <f t="shared" si="251"/>
        <v>200</v>
      </c>
      <c r="E70" s="7">
        <f t="shared" si="251"/>
        <v>660000</v>
      </c>
      <c r="F70" s="7">
        <f t="shared" si="251"/>
        <v>40</v>
      </c>
      <c r="G70" s="7">
        <f t="shared" si="251"/>
        <v>152000</v>
      </c>
      <c r="H70" s="7">
        <f t="shared" si="251"/>
        <v>40</v>
      </c>
      <c r="I70" s="7">
        <f t="shared" si="251"/>
        <v>192000</v>
      </c>
      <c r="J70" s="7">
        <f t="shared" si="251"/>
        <v>50</v>
      </c>
      <c r="K70" s="7">
        <f t="shared" si="263"/>
        <v>100000</v>
      </c>
      <c r="L70" s="7">
        <f t="shared" si="263"/>
        <v>1104000</v>
      </c>
      <c r="M70" s="7">
        <f t="shared" si="252"/>
        <v>3345.4545454545455</v>
      </c>
      <c r="N70" s="70"/>
      <c r="O70" s="7">
        <f t="shared" si="264"/>
        <v>405</v>
      </c>
      <c r="P70" s="7">
        <f t="shared" si="264"/>
        <v>0</v>
      </c>
      <c r="Q70" s="76" t="e">
        <f t="shared" si="265"/>
        <v>#DIV/0!</v>
      </c>
      <c r="R70" s="45"/>
      <c r="T70" s="107">
        <v>3300</v>
      </c>
      <c r="U70" s="107">
        <v>3800</v>
      </c>
      <c r="V70" s="107">
        <v>4800</v>
      </c>
      <c r="W70" s="107">
        <v>2000</v>
      </c>
      <c r="X70" s="107"/>
      <c r="Y70" s="77" t="s">
        <v>8</v>
      </c>
      <c r="Z70" s="58"/>
      <c r="AA70" s="7">
        <f t="shared" si="253"/>
        <v>330</v>
      </c>
      <c r="AB70" s="7">
        <f t="shared" si="253"/>
        <v>200</v>
      </c>
      <c r="AC70" s="7">
        <f t="shared" si="253"/>
        <v>340000</v>
      </c>
      <c r="AD70" s="7">
        <f t="shared" si="253"/>
        <v>40</v>
      </c>
      <c r="AE70" s="7">
        <f t="shared" si="253"/>
        <v>88000</v>
      </c>
      <c r="AF70" s="7">
        <f t="shared" si="253"/>
        <v>40</v>
      </c>
      <c r="AG70" s="7">
        <f t="shared" si="253"/>
        <v>88000</v>
      </c>
      <c r="AH70" s="7">
        <f t="shared" si="253"/>
        <v>50</v>
      </c>
      <c r="AI70" s="7">
        <f t="shared" si="266"/>
        <v>70000</v>
      </c>
      <c r="AJ70" s="7">
        <f t="shared" si="266"/>
        <v>586000</v>
      </c>
      <c r="AK70" s="7">
        <f t="shared" si="254"/>
        <v>1775.7575757575758</v>
      </c>
      <c r="AL70" s="70" t="s">
        <v>75</v>
      </c>
      <c r="AM70" s="7">
        <f t="shared" si="267"/>
        <v>405</v>
      </c>
      <c r="AN70" s="7">
        <f t="shared" si="267"/>
        <v>0</v>
      </c>
      <c r="AO70" s="76" t="e">
        <f t="shared" si="268"/>
        <v>#DIV/0!</v>
      </c>
      <c r="AP70" s="10"/>
      <c r="AR70" s="107">
        <v>1700</v>
      </c>
      <c r="AS70" s="107">
        <v>2200</v>
      </c>
      <c r="AT70" s="107">
        <v>2200</v>
      </c>
      <c r="AU70" s="107">
        <v>1400</v>
      </c>
      <c r="AV70" s="107"/>
      <c r="AW70" s="77" t="s">
        <v>8</v>
      </c>
      <c r="AX70" s="58"/>
      <c r="AY70" s="7">
        <f>AY10+AY20+AY30+AY40+AY50+AY60</f>
        <v>330</v>
      </c>
      <c r="AZ70" s="54">
        <v>10</v>
      </c>
      <c r="BA70" s="7">
        <f t="shared" si="255"/>
        <v>0</v>
      </c>
      <c r="BB70" s="54">
        <v>24</v>
      </c>
      <c r="BC70" s="7">
        <f t="shared" si="256"/>
        <v>0</v>
      </c>
      <c r="BD70" s="54">
        <v>12</v>
      </c>
      <c r="BE70" s="6">
        <f t="shared" si="257"/>
        <v>0</v>
      </c>
      <c r="BF70" s="54"/>
      <c r="BG70" s="6">
        <f t="shared" si="258"/>
        <v>0</v>
      </c>
      <c r="BH70" s="7">
        <f>BH10+BH20+BH30+BH40+BH50+BH60</f>
        <v>1104000</v>
      </c>
      <c r="BI70" s="6">
        <f t="shared" si="269"/>
        <v>3345.4545454545455</v>
      </c>
      <c r="BJ70" s="7">
        <f>BJ10+BJ20+BJ30+BJ40+BJ50+BJ60</f>
        <v>586000</v>
      </c>
      <c r="BK70" s="7">
        <f t="shared" si="270"/>
        <v>1775.7575757575758</v>
      </c>
      <c r="BL70" s="119">
        <f t="shared" si="259"/>
        <v>1690000</v>
      </c>
      <c r="BM70" s="7" t="e">
        <f t="shared" si="259"/>
        <v>#DIV/0!</v>
      </c>
      <c r="BN70" s="90"/>
      <c r="BO70" s="76" t="e">
        <f t="shared" si="271"/>
        <v>#DIV/0!</v>
      </c>
      <c r="BP70" s="10"/>
      <c r="BR70" s="55"/>
      <c r="BS70" s="55"/>
      <c r="BT70" s="55"/>
      <c r="BU70" s="55"/>
      <c r="BV70" s="173" t="s">
        <v>8</v>
      </c>
      <c r="BW70" s="187"/>
      <c r="BX70" s="179">
        <f t="shared" si="260"/>
        <v>623</v>
      </c>
      <c r="BY70" s="179">
        <f t="shared" si="260"/>
        <v>1445650</v>
      </c>
      <c r="BZ70" s="178">
        <f t="shared" si="261"/>
        <v>2320.4654895666131</v>
      </c>
      <c r="CA70" s="179">
        <f>CA10+CA20+CA30+CA40+CA50+CA60</f>
        <v>882200</v>
      </c>
      <c r="CB70" s="179">
        <f t="shared" si="272"/>
        <v>1416.051364365971</v>
      </c>
      <c r="CC70" s="179">
        <f>CC10+CC20+CC30+CC40+CC50+CC60</f>
        <v>4400</v>
      </c>
      <c r="CD70" s="179"/>
      <c r="CE70" s="119">
        <f t="shared" si="262"/>
        <v>2332250</v>
      </c>
      <c r="CF70" s="179" t="e">
        <f t="shared" si="262"/>
        <v>#DIV/0!</v>
      </c>
      <c r="CG70" s="246">
        <f>CG10+CG20+CG30+CG40+CG50+CG60</f>
        <v>361.75</v>
      </c>
      <c r="CH70" s="916"/>
      <c r="CI70" s="916"/>
      <c r="CJ70" s="916"/>
      <c r="CK70" s="206">
        <f t="shared" si="273"/>
        <v>6447.1319972356596</v>
      </c>
      <c r="CM70" s="328">
        <f t="shared" si="274"/>
        <v>67</v>
      </c>
      <c r="CN70" s="328">
        <f t="shared" si="274"/>
        <v>101.2</v>
      </c>
      <c r="CO70" s="359">
        <f t="shared" si="275"/>
        <v>8</v>
      </c>
      <c r="CP70" s="359">
        <f t="shared" si="275"/>
        <v>13</v>
      </c>
      <c r="CQ70" s="359">
        <f t="shared" si="275"/>
        <v>14</v>
      </c>
      <c r="CR70" s="360">
        <f t="shared" si="276"/>
        <v>11.666666666666666</v>
      </c>
    </row>
    <row r="71" spans="1:97" ht="23" customHeight="1">
      <c r="A71" s="77" t="s">
        <v>9</v>
      </c>
      <c r="B71" s="58"/>
      <c r="C71" s="7">
        <f t="shared" ref="C71:K71" si="277">C21+C11+C31+C41+C51+C61</f>
        <v>410</v>
      </c>
      <c r="D71" s="7">
        <f t="shared" si="277"/>
        <v>250</v>
      </c>
      <c r="E71" s="7">
        <f t="shared" si="277"/>
        <v>825000</v>
      </c>
      <c r="F71" s="7">
        <f t="shared" si="277"/>
        <v>50</v>
      </c>
      <c r="G71" s="7">
        <f t="shared" si="277"/>
        <v>190000</v>
      </c>
      <c r="H71" s="7">
        <f t="shared" si="277"/>
        <v>50</v>
      </c>
      <c r="I71" s="7">
        <f t="shared" si="277"/>
        <v>240000</v>
      </c>
      <c r="J71" s="7">
        <f t="shared" si="277"/>
        <v>60</v>
      </c>
      <c r="K71" s="7">
        <f t="shared" si="277"/>
        <v>120000</v>
      </c>
      <c r="L71" s="7">
        <f>L21+L11+L31+L41+L51+L61</f>
        <v>1375000</v>
      </c>
      <c r="M71" s="7">
        <f t="shared" si="252"/>
        <v>3353.6585365853657</v>
      </c>
      <c r="N71" s="70"/>
      <c r="O71" s="7">
        <f>O21+O11+O31+O41+O51+O61</f>
        <v>500</v>
      </c>
      <c r="P71" s="7">
        <f>P21+P11+P31+P41+P51+P61</f>
        <v>0</v>
      </c>
      <c r="Q71" s="76" t="e">
        <f t="shared" si="265"/>
        <v>#DIV/0!</v>
      </c>
      <c r="R71" s="45"/>
      <c r="T71" s="107">
        <v>3300</v>
      </c>
      <c r="U71" s="107">
        <v>3800</v>
      </c>
      <c r="V71" s="107">
        <v>4800</v>
      </c>
      <c r="W71" s="107">
        <v>2000</v>
      </c>
      <c r="X71" s="107"/>
      <c r="Y71" s="77" t="s">
        <v>9</v>
      </c>
      <c r="Z71" s="58"/>
      <c r="AA71" s="7">
        <f t="shared" ref="AA71:AI71" si="278">AA21+AA11+AA31+AA41+AA51+AA61</f>
        <v>410</v>
      </c>
      <c r="AB71" s="7">
        <f t="shared" si="278"/>
        <v>250</v>
      </c>
      <c r="AC71" s="7">
        <f t="shared" si="278"/>
        <v>425000</v>
      </c>
      <c r="AD71" s="7">
        <f t="shared" si="278"/>
        <v>50</v>
      </c>
      <c r="AE71" s="7">
        <f t="shared" si="278"/>
        <v>110000</v>
      </c>
      <c r="AF71" s="7">
        <f t="shared" si="278"/>
        <v>50</v>
      </c>
      <c r="AG71" s="7">
        <f t="shared" si="278"/>
        <v>110000</v>
      </c>
      <c r="AH71" s="7">
        <f t="shared" si="278"/>
        <v>60</v>
      </c>
      <c r="AI71" s="7">
        <f t="shared" si="278"/>
        <v>84000</v>
      </c>
      <c r="AJ71" s="7">
        <f>AJ21+AJ11+AJ31+AJ41+AJ51+AJ61</f>
        <v>729000</v>
      </c>
      <c r="AK71" s="7">
        <f t="shared" si="254"/>
        <v>1778.0487804878048</v>
      </c>
      <c r="AL71" s="70" t="s">
        <v>75</v>
      </c>
      <c r="AM71" s="7">
        <f>AM21+AM11+AM31+AM41+AM51+AM61</f>
        <v>500</v>
      </c>
      <c r="AN71" s="7">
        <f>AN21+AN11+AN31+AN41+AN51+AN61</f>
        <v>0</v>
      </c>
      <c r="AO71" s="76" t="e">
        <f t="shared" si="268"/>
        <v>#DIV/0!</v>
      </c>
      <c r="AP71" s="10"/>
      <c r="AR71" s="107">
        <v>1700</v>
      </c>
      <c r="AS71" s="107">
        <v>2200</v>
      </c>
      <c r="AT71" s="107">
        <v>2200</v>
      </c>
      <c r="AU71" s="107">
        <v>1400</v>
      </c>
      <c r="AV71" s="107"/>
      <c r="AW71" s="77" t="s">
        <v>9</v>
      </c>
      <c r="AX71" s="58"/>
      <c r="AY71" s="7">
        <f>AY21+AY11+AY31+AY41+AY51+AY61</f>
        <v>410</v>
      </c>
      <c r="AZ71" s="54">
        <v>10</v>
      </c>
      <c r="BA71" s="7">
        <f t="shared" si="255"/>
        <v>0</v>
      </c>
      <c r="BB71" s="54">
        <v>24</v>
      </c>
      <c r="BC71" s="7">
        <f t="shared" si="256"/>
        <v>0</v>
      </c>
      <c r="BD71" s="54">
        <v>12</v>
      </c>
      <c r="BE71" s="6">
        <f t="shared" si="257"/>
        <v>0</v>
      </c>
      <c r="BF71" s="54"/>
      <c r="BG71" s="6">
        <f t="shared" si="258"/>
        <v>0</v>
      </c>
      <c r="BH71" s="7">
        <f>BH21+BH11+BH31+BH41+BH51+BH61</f>
        <v>1375000</v>
      </c>
      <c r="BI71" s="6">
        <f t="shared" si="269"/>
        <v>3353.6585365853657</v>
      </c>
      <c r="BJ71" s="7">
        <f>BJ21+BJ11+BJ31+BJ41+BJ51+BJ61</f>
        <v>729000</v>
      </c>
      <c r="BK71" s="7">
        <f t="shared" si="270"/>
        <v>1778.0487804878048</v>
      </c>
      <c r="BL71" s="119">
        <f>BL21+BL11+BL31+BL41+BL51+BL61</f>
        <v>2104000</v>
      </c>
      <c r="BM71" s="7" t="e">
        <f>BM21+BM11+BM31+BM41+BM51+BM61</f>
        <v>#DIV/0!</v>
      </c>
      <c r="BN71" s="90"/>
      <c r="BO71" s="76" t="e">
        <f t="shared" si="271"/>
        <v>#DIV/0!</v>
      </c>
      <c r="BP71" s="10"/>
      <c r="BR71" s="55"/>
      <c r="BS71" s="55"/>
      <c r="BT71" s="55"/>
      <c r="BU71" s="55"/>
      <c r="BV71" s="173" t="s">
        <v>9</v>
      </c>
      <c r="BW71" s="187"/>
      <c r="BX71" s="179">
        <f>BX21+BX11+BX31+BX41+BX51+BX61</f>
        <v>792</v>
      </c>
      <c r="BY71" s="179">
        <f>BY21+BY11+BY31+BY41+BY51+BY61</f>
        <v>1966750</v>
      </c>
      <c r="BZ71" s="178">
        <f t="shared" si="261"/>
        <v>2483.2702020202019</v>
      </c>
      <c r="CA71" s="179">
        <f>CA21+CA11+CA31+CA41+CA51+CA61</f>
        <v>1216200</v>
      </c>
      <c r="CB71" s="179">
        <f t="shared" si="272"/>
        <v>1535.6060606060605</v>
      </c>
      <c r="CC71" s="179">
        <f>CC21+CC11+CC31+CC41+CC51+CC61</f>
        <v>5500</v>
      </c>
      <c r="CD71" s="179"/>
      <c r="CE71" s="119">
        <f>CE21+CE11+CE31+CE41+CE51+CE61</f>
        <v>3188450</v>
      </c>
      <c r="CF71" s="179" t="e">
        <f>CF21+CF11+CF31+CF41+CF51+CF61</f>
        <v>#DIV/0!</v>
      </c>
      <c r="CG71" s="246">
        <f>CG21+CG11+CG31+CG41+CG51+CG61</f>
        <v>467.75</v>
      </c>
      <c r="CH71" s="916"/>
      <c r="CI71" s="916"/>
      <c r="CJ71" s="916"/>
      <c r="CK71" s="206">
        <f t="shared" si="273"/>
        <v>6816.5686798503475</v>
      </c>
      <c r="CM71" s="328">
        <f t="shared" si="274"/>
        <v>78.3</v>
      </c>
      <c r="CN71" s="328">
        <f t="shared" si="274"/>
        <v>130.1</v>
      </c>
      <c r="CO71" s="359">
        <f t="shared" si="275"/>
        <v>19</v>
      </c>
      <c r="CP71" s="359">
        <f t="shared" si="275"/>
        <v>21</v>
      </c>
      <c r="CQ71" s="359">
        <f t="shared" si="275"/>
        <v>17</v>
      </c>
      <c r="CR71" s="360">
        <f t="shared" si="276"/>
        <v>19</v>
      </c>
    </row>
    <row r="72" spans="1:97" ht="23" customHeight="1">
      <c r="A72" s="77" t="s">
        <v>10</v>
      </c>
      <c r="B72" s="58"/>
      <c r="C72" s="7">
        <f t="shared" ref="C72:K73" si="279">C12+C22+C32+C42+C52+C62</f>
        <v>545</v>
      </c>
      <c r="D72" s="7">
        <f t="shared" si="279"/>
        <v>310</v>
      </c>
      <c r="E72" s="7">
        <f t="shared" si="279"/>
        <v>1023000</v>
      </c>
      <c r="F72" s="7">
        <f t="shared" si="279"/>
        <v>65</v>
      </c>
      <c r="G72" s="7">
        <f t="shared" si="279"/>
        <v>247000</v>
      </c>
      <c r="H72" s="7">
        <f t="shared" si="279"/>
        <v>55</v>
      </c>
      <c r="I72" s="7">
        <f t="shared" si="279"/>
        <v>264000</v>
      </c>
      <c r="J72" s="7">
        <f t="shared" si="279"/>
        <v>115</v>
      </c>
      <c r="K72" s="7">
        <f t="shared" si="279"/>
        <v>230000</v>
      </c>
      <c r="L72" s="7">
        <f>L12+L22+L32+L42+L52+L62</f>
        <v>1764000</v>
      </c>
      <c r="M72" s="7">
        <f t="shared" si="252"/>
        <v>3236.6972477064219</v>
      </c>
      <c r="N72" s="70"/>
      <c r="O72" s="7">
        <f>O12+O22+O32+O42+O52+O62</f>
        <v>640</v>
      </c>
      <c r="P72" s="7">
        <f>P12+P22+P32+P42+P52+P62</f>
        <v>0</v>
      </c>
      <c r="Q72" s="76" t="e">
        <f t="shared" si="265"/>
        <v>#DIV/0!</v>
      </c>
      <c r="R72" s="45"/>
      <c r="T72" s="107">
        <v>3300</v>
      </c>
      <c r="U72" s="107">
        <v>3800</v>
      </c>
      <c r="V72" s="107">
        <v>4800</v>
      </c>
      <c r="W72" s="107">
        <v>2000</v>
      </c>
      <c r="X72" s="107"/>
      <c r="Y72" s="77" t="s">
        <v>10</v>
      </c>
      <c r="Z72" s="58"/>
      <c r="AA72" s="7">
        <f t="shared" ref="AA72:AI73" si="280">AA12+AA22+AA32+AA42+AA52+AA62</f>
        <v>545</v>
      </c>
      <c r="AB72" s="7">
        <f t="shared" si="280"/>
        <v>310</v>
      </c>
      <c r="AC72" s="7">
        <f t="shared" si="280"/>
        <v>527000</v>
      </c>
      <c r="AD72" s="7">
        <f t="shared" si="280"/>
        <v>65</v>
      </c>
      <c r="AE72" s="7">
        <f t="shared" si="280"/>
        <v>143000</v>
      </c>
      <c r="AF72" s="7">
        <f t="shared" si="280"/>
        <v>55</v>
      </c>
      <c r="AG72" s="7">
        <f t="shared" si="280"/>
        <v>121000</v>
      </c>
      <c r="AH72" s="7">
        <f t="shared" si="280"/>
        <v>115</v>
      </c>
      <c r="AI72" s="7">
        <f t="shared" si="280"/>
        <v>161000</v>
      </c>
      <c r="AJ72" s="7">
        <f>AJ12+AJ22+AJ32+AJ42+AJ52+AJ62</f>
        <v>952000</v>
      </c>
      <c r="AK72" s="7">
        <f t="shared" si="254"/>
        <v>1746.788990825688</v>
      </c>
      <c r="AL72" s="70" t="s">
        <v>75</v>
      </c>
      <c r="AM72" s="7">
        <f>AM12+AM22+AM32+AM42+AM52+AM62</f>
        <v>640</v>
      </c>
      <c r="AN72" s="7">
        <f>AN12+AN22+AN32+AN42+AN52+AN62</f>
        <v>0</v>
      </c>
      <c r="AO72" s="76" t="e">
        <f t="shared" si="268"/>
        <v>#DIV/0!</v>
      </c>
      <c r="AP72" s="10"/>
      <c r="AR72" s="107">
        <v>1700</v>
      </c>
      <c r="AS72" s="107">
        <v>2200</v>
      </c>
      <c r="AT72" s="107">
        <v>2200</v>
      </c>
      <c r="AU72" s="107">
        <v>1400</v>
      </c>
      <c r="AV72" s="107"/>
      <c r="AW72" s="77" t="s">
        <v>10</v>
      </c>
      <c r="AX72" s="58"/>
      <c r="AY72" s="7">
        <f>AY12+AY22+AY32+AY42+AY52+AY62</f>
        <v>545</v>
      </c>
      <c r="AZ72" s="54">
        <v>10</v>
      </c>
      <c r="BA72" s="7">
        <f t="shared" si="255"/>
        <v>0</v>
      </c>
      <c r="BB72" s="54">
        <v>24</v>
      </c>
      <c r="BC72" s="7">
        <f t="shared" si="256"/>
        <v>0</v>
      </c>
      <c r="BD72" s="54">
        <v>12</v>
      </c>
      <c r="BE72" s="6">
        <f t="shared" si="257"/>
        <v>0</v>
      </c>
      <c r="BF72" s="54"/>
      <c r="BG72" s="6">
        <f t="shared" si="258"/>
        <v>0</v>
      </c>
      <c r="BH72" s="7">
        <f>BH12+BH22+BH32+BH42+BH52+BH62</f>
        <v>1764000</v>
      </c>
      <c r="BI72" s="6">
        <f t="shared" si="269"/>
        <v>3236.6972477064219</v>
      </c>
      <c r="BJ72" s="7">
        <f>BJ12+BJ22+BJ32+BJ42+BJ52+BJ62</f>
        <v>952000</v>
      </c>
      <c r="BK72" s="7">
        <f t="shared" si="270"/>
        <v>1746.788990825688</v>
      </c>
      <c r="BL72" s="119">
        <f>BL12+BL22+BL32+BL42+BL52+BL62</f>
        <v>2716000</v>
      </c>
      <c r="BM72" s="7" t="e">
        <f>BM12+BM22+BM32+BM42+BM52+BM62</f>
        <v>#DIV/0!</v>
      </c>
      <c r="BN72" s="90"/>
      <c r="BO72" s="76" t="e">
        <f t="shared" si="271"/>
        <v>#DIV/0!</v>
      </c>
      <c r="BP72" s="10"/>
      <c r="BR72" s="55"/>
      <c r="BS72" s="55"/>
      <c r="BT72" s="55"/>
      <c r="BU72" s="55"/>
      <c r="BV72" s="173" t="s">
        <v>10</v>
      </c>
      <c r="BW72" s="187"/>
      <c r="BX72" s="179">
        <f>BX12+BX22+BX32+BX42+BX52+BX62</f>
        <v>627</v>
      </c>
      <c r="BY72" s="179">
        <f>BY12+BY22+BY32+BY42+BY52+BY62</f>
        <v>1604900</v>
      </c>
      <c r="BZ72" s="178">
        <f t="shared" si="261"/>
        <v>2559.6491228070176</v>
      </c>
      <c r="CA72" s="179">
        <f>CA12+CA22+CA32+CA42+CA52+CA62</f>
        <v>924900</v>
      </c>
      <c r="CB72" s="179">
        <f t="shared" si="272"/>
        <v>1475.1196172248804</v>
      </c>
      <c r="CC72" s="179">
        <f>CC12+CC22+CC32+CC42+CC52+CC62</f>
        <v>35750</v>
      </c>
      <c r="CD72" s="179"/>
      <c r="CE72" s="119">
        <f t="shared" ref="CE72:CG73" si="281">CE12+CE22+CE32+CE42+CE52+CE62</f>
        <v>2565550</v>
      </c>
      <c r="CF72" s="179" t="e">
        <f t="shared" si="281"/>
        <v>#DIV/0!</v>
      </c>
      <c r="CG72" s="246">
        <f t="shared" si="281"/>
        <v>475</v>
      </c>
      <c r="CH72" s="916"/>
      <c r="CI72" s="916"/>
      <c r="CJ72" s="916"/>
      <c r="CK72" s="206">
        <f t="shared" si="273"/>
        <v>5401.1578947368425</v>
      </c>
      <c r="CM72" s="328">
        <f t="shared" si="274"/>
        <v>88.2</v>
      </c>
      <c r="CN72" s="328">
        <f t="shared" si="274"/>
        <v>120.1</v>
      </c>
      <c r="CO72" s="359">
        <f t="shared" si="275"/>
        <v>16</v>
      </c>
      <c r="CP72" s="359">
        <f t="shared" si="275"/>
        <v>14</v>
      </c>
      <c r="CQ72" s="359">
        <f t="shared" si="275"/>
        <v>11</v>
      </c>
      <c r="CR72" s="360">
        <f t="shared" si="276"/>
        <v>13.666666666666666</v>
      </c>
    </row>
    <row r="73" spans="1:97" ht="23" customHeight="1" thickBot="1">
      <c r="A73" s="78" t="s">
        <v>11</v>
      </c>
      <c r="B73" s="58"/>
      <c r="C73" s="7">
        <f t="shared" si="279"/>
        <v>860</v>
      </c>
      <c r="D73" s="7">
        <f t="shared" si="279"/>
        <v>430</v>
      </c>
      <c r="E73" s="7">
        <f t="shared" si="279"/>
        <v>1419000</v>
      </c>
      <c r="F73" s="7">
        <f t="shared" si="279"/>
        <v>145</v>
      </c>
      <c r="G73" s="7">
        <f t="shared" si="279"/>
        <v>551000</v>
      </c>
      <c r="H73" s="7">
        <f t="shared" si="279"/>
        <v>80</v>
      </c>
      <c r="I73" s="7">
        <f t="shared" si="279"/>
        <v>384000</v>
      </c>
      <c r="J73" s="7">
        <f t="shared" si="279"/>
        <v>205</v>
      </c>
      <c r="K73" s="7">
        <f t="shared" si="279"/>
        <v>410000</v>
      </c>
      <c r="L73" s="7">
        <f>L13+L23+L33+L43+L53+L63</f>
        <v>2764000</v>
      </c>
      <c r="M73" s="7">
        <f t="shared" si="252"/>
        <v>3213.953488372093</v>
      </c>
      <c r="N73" s="70"/>
      <c r="O73" s="7">
        <f>O13+O23+O33+O43+O53+O63</f>
        <v>620</v>
      </c>
      <c r="P73" s="7">
        <f>P13+P23+P33+P43+P53+P63</f>
        <v>0</v>
      </c>
      <c r="Q73" s="76" t="e">
        <f t="shared" si="265"/>
        <v>#DIV/0!</v>
      </c>
      <c r="R73" s="45"/>
      <c r="T73" s="107">
        <v>3300</v>
      </c>
      <c r="U73" s="107">
        <v>3800</v>
      </c>
      <c r="V73" s="107">
        <v>4800</v>
      </c>
      <c r="W73" s="107">
        <v>2000</v>
      </c>
      <c r="X73" s="107"/>
      <c r="Y73" s="78" t="s">
        <v>11</v>
      </c>
      <c r="Z73" s="58"/>
      <c r="AA73" s="7">
        <f t="shared" si="280"/>
        <v>860</v>
      </c>
      <c r="AB73" s="7">
        <f t="shared" si="280"/>
        <v>430</v>
      </c>
      <c r="AC73" s="7">
        <f t="shared" si="280"/>
        <v>731000</v>
      </c>
      <c r="AD73" s="7">
        <f t="shared" si="280"/>
        <v>145</v>
      </c>
      <c r="AE73" s="7">
        <f t="shared" si="280"/>
        <v>319000</v>
      </c>
      <c r="AF73" s="7">
        <f t="shared" si="280"/>
        <v>80</v>
      </c>
      <c r="AG73" s="7">
        <f t="shared" si="280"/>
        <v>176000</v>
      </c>
      <c r="AH73" s="7">
        <f t="shared" si="280"/>
        <v>205</v>
      </c>
      <c r="AI73" s="7">
        <f t="shared" si="280"/>
        <v>287000</v>
      </c>
      <c r="AJ73" s="7">
        <f>AJ13+AJ23+AJ33+AJ43+AJ53+AJ63</f>
        <v>1513000</v>
      </c>
      <c r="AK73" s="7">
        <f t="shared" si="254"/>
        <v>1759.3023255813953</v>
      </c>
      <c r="AL73" s="70" t="s">
        <v>75</v>
      </c>
      <c r="AM73" s="7">
        <f>AM13+AM23+AM33+AM43+AM53+AM63</f>
        <v>620</v>
      </c>
      <c r="AN73" s="7">
        <f>AN13+AN23+AN33+AN43+AN53+AN63</f>
        <v>0</v>
      </c>
      <c r="AO73" s="76" t="e">
        <f t="shared" si="268"/>
        <v>#DIV/0!</v>
      </c>
      <c r="AP73" s="10"/>
      <c r="AR73" s="107">
        <v>1700</v>
      </c>
      <c r="AS73" s="107">
        <v>2200</v>
      </c>
      <c r="AT73" s="107">
        <v>2200</v>
      </c>
      <c r="AU73" s="107">
        <v>1400</v>
      </c>
      <c r="AV73" s="107"/>
      <c r="AW73" s="78" t="s">
        <v>11</v>
      </c>
      <c r="AX73" s="58"/>
      <c r="AY73" s="7">
        <f>AY13+AY23+AY33+AY43+AY53+AY63</f>
        <v>860</v>
      </c>
      <c r="AZ73" s="54">
        <v>10</v>
      </c>
      <c r="BA73" s="7">
        <f t="shared" si="255"/>
        <v>0</v>
      </c>
      <c r="BB73" s="54">
        <v>28</v>
      </c>
      <c r="BC73" s="7">
        <f t="shared" si="256"/>
        <v>0</v>
      </c>
      <c r="BD73" s="54">
        <v>12</v>
      </c>
      <c r="BE73" s="6">
        <f t="shared" si="257"/>
        <v>0</v>
      </c>
      <c r="BF73" s="54"/>
      <c r="BG73" s="6">
        <f t="shared" si="258"/>
        <v>0</v>
      </c>
      <c r="BH73" s="7">
        <f>BH13+BH23+BH33+BH43+BH53+BH63</f>
        <v>2764000</v>
      </c>
      <c r="BI73" s="6">
        <f t="shared" si="269"/>
        <v>3213.953488372093</v>
      </c>
      <c r="BJ73" s="7">
        <f>BJ13+BJ23+BJ33+BJ43+BJ53+BJ63</f>
        <v>1513000</v>
      </c>
      <c r="BK73" s="7">
        <f t="shared" si="270"/>
        <v>1759.3023255813953</v>
      </c>
      <c r="BL73" s="119">
        <f>BL13+BL23+BL33+BL43+BL53+BL63</f>
        <v>4277000</v>
      </c>
      <c r="BM73" s="7" t="e">
        <f>BM13+BM23+BM33+BM43+BM53+BM63</f>
        <v>#DIV/0!</v>
      </c>
      <c r="BN73" s="90"/>
      <c r="BO73" s="76" t="e">
        <f t="shared" si="271"/>
        <v>#DIV/0!</v>
      </c>
      <c r="BP73" s="10"/>
      <c r="BR73" s="55"/>
      <c r="BS73" s="55"/>
      <c r="BT73" s="55"/>
      <c r="BU73" s="55"/>
      <c r="BV73" s="183" t="s">
        <v>11</v>
      </c>
      <c r="BW73" s="187"/>
      <c r="BX73" s="179">
        <f>BX13+BX23+BX33+BX43+BX53+BX63</f>
        <v>1196</v>
      </c>
      <c r="BY73" s="179">
        <f>BY13+BY23+BY33+BY43+BY53+BY63</f>
        <v>2821050</v>
      </c>
      <c r="BZ73" s="178">
        <f t="shared" si="261"/>
        <v>2358.7374581939798</v>
      </c>
      <c r="CA73" s="179">
        <f>CA13+CA23+CA33+CA43+CA53+CA63</f>
        <v>1725050</v>
      </c>
      <c r="CB73" s="179">
        <f t="shared" si="272"/>
        <v>1442.3494983277592</v>
      </c>
      <c r="CC73" s="179">
        <f>CC13+CC23+CC33+CC43+CC53+CC63</f>
        <v>21450</v>
      </c>
      <c r="CD73" s="179"/>
      <c r="CE73" s="119">
        <f t="shared" si="281"/>
        <v>4567550</v>
      </c>
      <c r="CF73" s="179" t="e">
        <f t="shared" si="281"/>
        <v>#DIV/0!</v>
      </c>
      <c r="CG73" s="246">
        <f t="shared" si="281"/>
        <v>437</v>
      </c>
      <c r="CH73" s="916"/>
      <c r="CI73" s="916"/>
      <c r="CJ73" s="916"/>
      <c r="CK73" s="206">
        <f t="shared" si="273"/>
        <v>10452.059496567506</v>
      </c>
      <c r="CL73" s="1">
        <f>CL14+CL24+CL34+CL44+CL54+CL64</f>
        <v>30</v>
      </c>
      <c r="CM73" s="329">
        <f>CM13+CM23+CM33+CM43+CM53+CM63</f>
        <v>62.599999999999994</v>
      </c>
      <c r="CN73" s="329">
        <f>CN13+CN23+CN33+CN43+CN53+CN63</f>
        <v>89.6</v>
      </c>
      <c r="CO73" s="359">
        <f t="shared" si="275"/>
        <v>15</v>
      </c>
      <c r="CP73" s="359">
        <f t="shared" si="275"/>
        <v>15</v>
      </c>
      <c r="CQ73" s="359">
        <f t="shared" si="275"/>
        <v>16</v>
      </c>
      <c r="CR73" s="361">
        <f t="shared" si="276"/>
        <v>15.333333333333334</v>
      </c>
    </row>
    <row r="74" spans="1:97" s="42" customFormat="1" ht="47" customHeight="1" thickTop="1" thickBot="1">
      <c r="A74" s="79" t="s">
        <v>3</v>
      </c>
      <c r="B74" s="80">
        <f>SUM(B67:B73)</f>
        <v>0</v>
      </c>
      <c r="C74" s="81">
        <f>SUM(C67:C73)</f>
        <v>3450</v>
      </c>
      <c r="D74" s="82">
        <f t="shared" ref="D74:K74" si="282">SUM(D67:D73)</f>
        <v>1970</v>
      </c>
      <c r="E74" s="82">
        <f t="shared" si="282"/>
        <v>6501000</v>
      </c>
      <c r="F74" s="82">
        <f t="shared" si="282"/>
        <v>460</v>
      </c>
      <c r="G74" s="82">
        <f t="shared" si="282"/>
        <v>1748000</v>
      </c>
      <c r="H74" s="82">
        <f t="shared" si="282"/>
        <v>350</v>
      </c>
      <c r="I74" s="82">
        <f t="shared" si="282"/>
        <v>1680000</v>
      </c>
      <c r="J74" s="82">
        <f t="shared" si="282"/>
        <v>670</v>
      </c>
      <c r="K74" s="82">
        <f t="shared" si="282"/>
        <v>1340000</v>
      </c>
      <c r="L74" s="87">
        <f>SUM(L67:L73)</f>
        <v>11269000</v>
      </c>
      <c r="M74" s="82">
        <f t="shared" si="252"/>
        <v>3266.376811594203</v>
      </c>
      <c r="N74" s="86"/>
      <c r="O74" s="152">
        <f>SUM(O67:O73)</f>
        <v>3555</v>
      </c>
      <c r="P74" s="82">
        <f>SUM(P67:P73)</f>
        <v>0</v>
      </c>
      <c r="Q74" s="76" t="e">
        <f t="shared" si="265"/>
        <v>#DIV/0!</v>
      </c>
      <c r="R74" s="67"/>
      <c r="T74" s="109" t="s">
        <v>48</v>
      </c>
      <c r="U74" s="110">
        <f>C74/W74</f>
        <v>1150</v>
      </c>
      <c r="V74" s="111" t="s">
        <v>49</v>
      </c>
      <c r="W74" s="112">
        <f>W14+W24+W34+W44+W54+W64</f>
        <v>3</v>
      </c>
      <c r="X74" s="112"/>
      <c r="Y74" s="79" t="s">
        <v>3</v>
      </c>
      <c r="Z74" s="80">
        <f>SUM(Z67:Z73)</f>
        <v>0</v>
      </c>
      <c r="AA74" s="81">
        <f>SUM(AA67:AA73)</f>
        <v>3450</v>
      </c>
      <c r="AB74" s="82">
        <f t="shared" ref="AB74:AI74" si="283">SUM(AB67:AB73)</f>
        <v>1970</v>
      </c>
      <c r="AC74" s="82">
        <f t="shared" si="283"/>
        <v>3349000</v>
      </c>
      <c r="AD74" s="82">
        <f t="shared" si="283"/>
        <v>460</v>
      </c>
      <c r="AE74" s="82">
        <f t="shared" si="283"/>
        <v>1012000</v>
      </c>
      <c r="AF74" s="82">
        <f t="shared" si="283"/>
        <v>350</v>
      </c>
      <c r="AG74" s="82">
        <f t="shared" si="283"/>
        <v>770000</v>
      </c>
      <c r="AH74" s="82">
        <f t="shared" si="283"/>
        <v>670</v>
      </c>
      <c r="AI74" s="82">
        <f t="shared" si="283"/>
        <v>938000</v>
      </c>
      <c r="AJ74" s="87">
        <f>SUM(AJ67:AJ73)</f>
        <v>6069000</v>
      </c>
      <c r="AK74" s="82">
        <f t="shared" si="254"/>
        <v>1759.1304347826087</v>
      </c>
      <c r="AL74" s="86"/>
      <c r="AM74" s="82">
        <f>SUM(AM67:AM73)</f>
        <v>3555</v>
      </c>
      <c r="AN74" s="82">
        <f>SUM(AN67:AN73)</f>
        <v>0</v>
      </c>
      <c r="AO74" s="76" t="e">
        <f>(AJ74+BH74)/AN74</f>
        <v>#DIV/0!</v>
      </c>
      <c r="AP74" s="43"/>
      <c r="AR74" s="109" t="s">
        <v>48</v>
      </c>
      <c r="AS74" s="110">
        <f>AA74/AU74</f>
        <v>1150</v>
      </c>
      <c r="AT74" s="111" t="s">
        <v>49</v>
      </c>
      <c r="AU74" s="112">
        <v>3</v>
      </c>
      <c r="AV74" s="112"/>
      <c r="AW74" s="117" t="s">
        <v>3</v>
      </c>
      <c r="AX74" s="81">
        <f>SUM(AX67:AX73)</f>
        <v>0</v>
      </c>
      <c r="AY74" s="81">
        <f>SUM(AY67:AY73)</f>
        <v>3450</v>
      </c>
      <c r="AZ74" s="81">
        <f t="shared" ref="AZ74:BG74" si="284">SUM(AZ67:AZ73)</f>
        <v>84</v>
      </c>
      <c r="BA74" s="81">
        <f t="shared" si="284"/>
        <v>0</v>
      </c>
      <c r="BB74" s="81">
        <f t="shared" si="284"/>
        <v>120</v>
      </c>
      <c r="BC74" s="81">
        <f t="shared" si="284"/>
        <v>0</v>
      </c>
      <c r="BD74" s="81">
        <f t="shared" si="284"/>
        <v>60</v>
      </c>
      <c r="BE74" s="81">
        <f t="shared" si="284"/>
        <v>0</v>
      </c>
      <c r="BF74" s="81">
        <f t="shared" si="284"/>
        <v>0</v>
      </c>
      <c r="BG74" s="81">
        <f t="shared" si="284"/>
        <v>0</v>
      </c>
      <c r="BH74" s="81">
        <f>SUM(BH67:BH73)</f>
        <v>11269000</v>
      </c>
      <c r="BI74" s="81">
        <f>BH74/AY74</f>
        <v>3266.376811594203</v>
      </c>
      <c r="BJ74" s="81">
        <f>SUM(BJ67:BJ73)</f>
        <v>6069000</v>
      </c>
      <c r="BK74" s="81">
        <f t="shared" si="270"/>
        <v>1759.1304347826087</v>
      </c>
      <c r="BL74" s="118">
        <f>SUM(BL67:BL73)</f>
        <v>17338000</v>
      </c>
      <c r="BM74" s="81">
        <f>BL74/AY74</f>
        <v>5025.507246376812</v>
      </c>
      <c r="BN74" s="92"/>
      <c r="BO74" s="102" t="e">
        <f t="shared" si="271"/>
        <v>#DIV/0!</v>
      </c>
      <c r="BP74" s="43"/>
      <c r="BR74" s="63" t="s">
        <v>48</v>
      </c>
      <c r="BS74" s="103">
        <f>AY74/BU74</f>
        <v>1150</v>
      </c>
      <c r="BT74" s="62" t="s">
        <v>49</v>
      </c>
      <c r="BU74" s="42">
        <f>W74</f>
        <v>3</v>
      </c>
      <c r="BV74" s="188" t="s">
        <v>3</v>
      </c>
      <c r="BW74" s="189">
        <f>SUM(BW67:BW73)</f>
        <v>0</v>
      </c>
      <c r="BX74" s="81">
        <f>SUM(BX67:BX73)</f>
        <v>5309</v>
      </c>
      <c r="BY74" s="81">
        <f>SUM(BY67:BY73)</f>
        <v>13013000</v>
      </c>
      <c r="BZ74" s="81">
        <f t="shared" si="261"/>
        <v>2451.1207383688079</v>
      </c>
      <c r="CA74" s="81">
        <f>SUM(CA67:CA73)</f>
        <v>7831700</v>
      </c>
      <c r="CB74" s="81">
        <f>CA74/BX74</f>
        <v>1475.1742324354868</v>
      </c>
      <c r="CC74" s="81">
        <f>SUM(CC67:CC73)</f>
        <v>110000</v>
      </c>
      <c r="CD74" s="81"/>
      <c r="CE74" s="81">
        <f>SUM(CE67:CE73)</f>
        <v>20954700</v>
      </c>
      <c r="CF74" s="81">
        <f>CE74/BX74</f>
        <v>3947.0145036730082</v>
      </c>
      <c r="CG74" s="247">
        <f>SUM(CG67:CG73)</f>
        <v>2869.25</v>
      </c>
      <c r="CH74" s="917"/>
      <c r="CI74" s="917"/>
      <c r="CJ74" s="917"/>
      <c r="CK74" s="102">
        <f>CE74/CG74</f>
        <v>7303.1976997473212</v>
      </c>
      <c r="CM74" s="389">
        <f>SUM(CM67:CM73)/CL73</f>
        <v>15.593333333333332</v>
      </c>
      <c r="CN74" s="390">
        <f>SUM(CN67:CN73)/CL73</f>
        <v>24.093333333333337</v>
      </c>
      <c r="CO74" s="403">
        <f>SUM(CO67:CO73)/CL73</f>
        <v>3.2333333333333334</v>
      </c>
      <c r="CP74" s="403">
        <f>SUM(CP67:CP73)/CL73</f>
        <v>3.4</v>
      </c>
      <c r="CQ74" s="403">
        <f>SUM(CQ67:CQ73)/CL73</f>
        <v>3.4666666666666668</v>
      </c>
      <c r="CR74" s="404">
        <f>SUM(CO74:CQ74)/3</f>
        <v>3.3666666666666667</v>
      </c>
      <c r="CS74" s="400"/>
    </row>
    <row r="75" spans="1:97" s="38" customFormat="1" ht="20.25" hidden="1" customHeigh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248"/>
      <c r="CH75" s="248"/>
      <c r="CI75" s="248"/>
      <c r="CJ75" s="248"/>
      <c r="CK75" s="37"/>
      <c r="CS75" s="401"/>
    </row>
    <row r="76" spans="1:97" ht="30.5" hidden="1" customHeight="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249"/>
      <c r="CH76" s="249"/>
      <c r="CI76" s="249"/>
      <c r="CJ76" s="249"/>
    </row>
    <row r="77" spans="1:97" ht="32.25" hidden="1" customHeigh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250"/>
      <c r="CH77" s="250"/>
      <c r="CI77" s="250"/>
      <c r="CJ77" s="250"/>
      <c r="CK77" s="14"/>
    </row>
    <row r="78" spans="1:97" ht="32.25" hidden="1" customHeigh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251"/>
      <c r="CH78" s="251"/>
      <c r="CI78" s="251"/>
      <c r="CJ78" s="251"/>
    </row>
    <row r="79" spans="1:97"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252"/>
      <c r="CH79" s="252"/>
      <c r="CI79" s="252"/>
      <c r="CJ79" s="252"/>
      <c r="CK79" s="39"/>
    </row>
    <row r="80" spans="1:97"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253"/>
      <c r="CH80" s="253"/>
      <c r="CI80" s="253"/>
      <c r="CJ80" s="253"/>
      <c r="CK80" s="40"/>
    </row>
    <row r="81" spans="1:97"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97"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97"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254"/>
      <c r="CH83" s="254"/>
      <c r="CI83" s="254"/>
      <c r="CJ83" s="254"/>
    </row>
    <row r="84" spans="1:97" s="11" customFormat="1" ht="32.25" hidden="1" customHeight="1">
      <c r="A84" s="1478"/>
      <c r="B84" s="1479"/>
      <c r="C84" s="28">
        <f t="shared" ref="C84:P84" si="285">C74-C80</f>
        <v>3450</v>
      </c>
      <c r="D84" s="28">
        <f t="shared" si="285"/>
        <v>1970</v>
      </c>
      <c r="E84" s="28"/>
      <c r="F84" s="28"/>
      <c r="G84" s="28">
        <f t="shared" si="285"/>
        <v>1748000</v>
      </c>
      <c r="H84" s="28"/>
      <c r="I84" s="28">
        <f t="shared" si="285"/>
        <v>1680000</v>
      </c>
      <c r="J84" s="28"/>
      <c r="K84" s="29">
        <f t="shared" si="285"/>
        <v>1340000</v>
      </c>
      <c r="L84" s="29"/>
      <c r="M84" s="29"/>
      <c r="N84" s="28">
        <f t="shared" si="285"/>
        <v>0</v>
      </c>
      <c r="O84" s="28"/>
      <c r="P84" s="28">
        <f t="shared" si="285"/>
        <v>0</v>
      </c>
      <c r="Q84" s="1"/>
      <c r="R84" s="1"/>
      <c r="T84" s="113"/>
      <c r="U84" s="113"/>
      <c r="V84" s="113"/>
      <c r="W84" s="113"/>
      <c r="X84" s="113"/>
      <c r="Y84" s="1478"/>
      <c r="Z84" s="1479"/>
      <c r="AA84" s="28">
        <f>AA74-AA80</f>
        <v>3450</v>
      </c>
      <c r="AB84" s="28">
        <f>AB74-AB80</f>
        <v>1970</v>
      </c>
      <c r="AC84" s="28"/>
      <c r="AD84" s="28"/>
      <c r="AE84" s="28">
        <f>AE74-AE80</f>
        <v>1012000</v>
      </c>
      <c r="AF84" s="28"/>
      <c r="AG84" s="28">
        <f>AG74-AG80</f>
        <v>770000</v>
      </c>
      <c r="AH84" s="28"/>
      <c r="AI84" s="29">
        <f>AI74-AI80</f>
        <v>938000</v>
      </c>
      <c r="AJ84" s="29"/>
      <c r="AK84" s="29"/>
      <c r="AL84" s="28">
        <f>AL74-AL80</f>
        <v>0</v>
      </c>
      <c r="AM84" s="28"/>
      <c r="AN84" s="28">
        <f>AN74-AN80</f>
        <v>0</v>
      </c>
      <c r="AO84" s="1"/>
      <c r="AP84" s="1"/>
      <c r="AR84" s="113"/>
      <c r="AS84" s="113"/>
      <c r="AT84" s="113"/>
      <c r="AU84" s="113"/>
      <c r="AV84" s="113"/>
      <c r="AW84" s="1478"/>
      <c r="AX84" s="1479"/>
      <c r="AY84" s="28">
        <f>AY74-AY80</f>
        <v>3450</v>
      </c>
      <c r="AZ84" s="28">
        <f>AZ74-AZ80</f>
        <v>84</v>
      </c>
      <c r="BA84" s="28"/>
      <c r="BB84" s="28"/>
      <c r="BC84" s="28">
        <f>BC74-BC80</f>
        <v>0</v>
      </c>
      <c r="BD84" s="28"/>
      <c r="BE84" s="28">
        <f>BE74-BE80</f>
        <v>0</v>
      </c>
      <c r="BF84" s="28"/>
      <c r="BG84" s="29">
        <f>BG74-BG80</f>
        <v>0</v>
      </c>
      <c r="BH84" s="29"/>
      <c r="BI84" s="29"/>
      <c r="BJ84" s="28">
        <f>BJ74-BJ80</f>
        <v>6069000</v>
      </c>
      <c r="BK84" s="28"/>
      <c r="BL84" s="28">
        <f>BL74-BL80</f>
        <v>17338000</v>
      </c>
      <c r="BM84" s="97"/>
      <c r="BN84" s="97"/>
      <c r="BO84" s="1"/>
      <c r="BP84" s="1"/>
      <c r="BV84" s="1478"/>
      <c r="BW84" s="1479"/>
      <c r="BX84" s="28">
        <f>BX74-BX80</f>
        <v>5309</v>
      </c>
      <c r="BY84" s="29"/>
      <c r="BZ84" s="29"/>
      <c r="CA84" s="28" t="e">
        <f>CA74-CA80</f>
        <v>#REF!</v>
      </c>
      <c r="CB84" s="28"/>
      <c r="CC84" s="28"/>
      <c r="CD84" s="28"/>
      <c r="CE84" s="28" t="e">
        <f>CE74-CE80</f>
        <v>#REF!</v>
      </c>
      <c r="CF84" s="97"/>
      <c r="CG84" s="255"/>
      <c r="CH84" s="255"/>
      <c r="CI84" s="255"/>
      <c r="CJ84" s="255"/>
      <c r="CK84" s="1"/>
      <c r="CS84" s="402"/>
    </row>
    <row r="85" spans="1:97" s="11" customFormat="1" ht="32.25" hidden="1" customHeight="1">
      <c r="A85" s="1478"/>
      <c r="B85" s="1479"/>
      <c r="C85" s="30" t="e">
        <f>C74/C80</f>
        <v>#DIV/0!</v>
      </c>
      <c r="D85" s="30" t="e">
        <f t="shared" ref="D85:P85" si="286">D74/D80</f>
        <v>#DIV/0!</v>
      </c>
      <c r="E85" s="30"/>
      <c r="F85" s="30"/>
      <c r="G85" s="30" t="e">
        <f t="shared" si="286"/>
        <v>#DIV/0!</v>
      </c>
      <c r="H85" s="30"/>
      <c r="I85" s="30" t="e">
        <f t="shared" si="286"/>
        <v>#DIV/0!</v>
      </c>
      <c r="J85" s="30"/>
      <c r="K85" s="30" t="e">
        <f t="shared" si="286"/>
        <v>#DIV/0!</v>
      </c>
      <c r="L85" s="30"/>
      <c r="M85" s="30"/>
      <c r="N85" s="30" t="e">
        <f t="shared" si="286"/>
        <v>#DIV/0!</v>
      </c>
      <c r="O85" s="30"/>
      <c r="P85" s="30" t="e">
        <f t="shared" si="286"/>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c r="CE85" s="30" t="e">
        <f>CE74/CE80</f>
        <v>#REF!</v>
      </c>
      <c r="CF85" s="98"/>
      <c r="CG85" s="256"/>
      <c r="CH85" s="256"/>
      <c r="CI85" s="256"/>
      <c r="CJ85" s="256"/>
      <c r="CK85" s="1"/>
      <c r="CS85" s="402"/>
    </row>
    <row r="86" spans="1:97"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238"/>
      <c r="CH86" s="238"/>
      <c r="CI86" s="238"/>
      <c r="CJ86" s="238"/>
      <c r="CK86" s="1"/>
      <c r="CS86" s="402"/>
    </row>
    <row r="87" spans="1:97"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254"/>
      <c r="CH87" s="254"/>
      <c r="CI87" s="254"/>
      <c r="CJ87" s="254"/>
      <c r="CK87" s="1"/>
      <c r="CS87" s="402"/>
    </row>
    <row r="88" spans="1:97"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257"/>
      <c r="CH88" s="257"/>
      <c r="CI88" s="257"/>
      <c r="CJ88" s="257"/>
      <c r="CK88" s="1"/>
      <c r="CS88" s="402"/>
    </row>
    <row r="89" spans="1:97"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238"/>
      <c r="CH89" s="238"/>
      <c r="CI89" s="238"/>
      <c r="CJ89" s="238"/>
      <c r="CK89" s="1"/>
      <c r="CS89" s="402"/>
    </row>
    <row r="90" spans="1:97"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254"/>
      <c r="CH90" s="254"/>
      <c r="CI90" s="254"/>
      <c r="CJ90" s="254"/>
      <c r="CK90" s="1"/>
      <c r="CS90" s="402"/>
    </row>
    <row r="91" spans="1:97" s="11" customFormat="1" ht="30" hidden="1" customHeight="1">
      <c r="A91" s="1478"/>
      <c r="B91" s="1479"/>
      <c r="C91" s="22">
        <f>C74-C88</f>
        <v>3450</v>
      </c>
      <c r="D91" s="22">
        <f t="shared" ref="D91:P91" si="287">D74-D88</f>
        <v>1970</v>
      </c>
      <c r="E91" s="22"/>
      <c r="F91" s="22"/>
      <c r="G91" s="22">
        <f t="shared" si="287"/>
        <v>1748000</v>
      </c>
      <c r="H91" s="22"/>
      <c r="I91" s="22">
        <f t="shared" si="287"/>
        <v>1680000</v>
      </c>
      <c r="J91" s="22"/>
      <c r="K91" s="22">
        <f t="shared" si="287"/>
        <v>1340000</v>
      </c>
      <c r="L91" s="22"/>
      <c r="M91" s="22"/>
      <c r="N91" s="22">
        <f t="shared" si="287"/>
        <v>0</v>
      </c>
      <c r="O91" s="22"/>
      <c r="P91" s="22">
        <f t="shared" si="287"/>
        <v>0</v>
      </c>
      <c r="Q91" s="1"/>
      <c r="R91" s="1"/>
      <c r="T91" s="113"/>
      <c r="U91" s="113"/>
      <c r="V91" s="113"/>
      <c r="W91" s="113"/>
      <c r="X91" s="113"/>
      <c r="Y91" s="1478"/>
      <c r="Z91" s="1479"/>
      <c r="AA91" s="22">
        <f>AA74-AA88</f>
        <v>3450</v>
      </c>
      <c r="AB91" s="22">
        <f>AB74-AB88</f>
        <v>1970</v>
      </c>
      <c r="AC91" s="22"/>
      <c r="AD91" s="22"/>
      <c r="AE91" s="22">
        <f>AE74-AE88</f>
        <v>1012000</v>
      </c>
      <c r="AF91" s="22"/>
      <c r="AG91" s="22">
        <f>AG74-AG88</f>
        <v>770000</v>
      </c>
      <c r="AH91" s="22"/>
      <c r="AI91" s="22">
        <f>AI74-AI88</f>
        <v>938000</v>
      </c>
      <c r="AJ91" s="22"/>
      <c r="AK91" s="22"/>
      <c r="AL91" s="22">
        <f>AL74-AL88</f>
        <v>0</v>
      </c>
      <c r="AM91" s="22"/>
      <c r="AN91" s="22">
        <f>AN74-AN88</f>
        <v>0</v>
      </c>
      <c r="AO91" s="1"/>
      <c r="AP91" s="1"/>
      <c r="AR91" s="113"/>
      <c r="AS91" s="113"/>
      <c r="AT91" s="113"/>
      <c r="AU91" s="113"/>
      <c r="AV91" s="113"/>
      <c r="AW91" s="1478"/>
      <c r="AX91" s="1479"/>
      <c r="AY91" s="22">
        <f>AY74-AY88</f>
        <v>3450</v>
      </c>
      <c r="AZ91" s="22">
        <f>AZ74-AZ88</f>
        <v>84</v>
      </c>
      <c r="BA91" s="22"/>
      <c r="BB91" s="22"/>
      <c r="BC91" s="22">
        <f>BC74-BC88</f>
        <v>0</v>
      </c>
      <c r="BD91" s="22"/>
      <c r="BE91" s="22">
        <f>BE74-BE88</f>
        <v>0</v>
      </c>
      <c r="BF91" s="22"/>
      <c r="BG91" s="22">
        <f>BG74-BG88</f>
        <v>0</v>
      </c>
      <c r="BH91" s="22"/>
      <c r="BI91" s="22"/>
      <c r="BJ91" s="22">
        <f>BJ74-BJ88</f>
        <v>6069000</v>
      </c>
      <c r="BK91" s="22"/>
      <c r="BL91" s="22">
        <f>BL74-BL88</f>
        <v>17338000</v>
      </c>
      <c r="BM91" s="100"/>
      <c r="BN91" s="100"/>
      <c r="BO91" s="1"/>
      <c r="BP91" s="1"/>
      <c r="BV91" s="1478"/>
      <c r="BW91" s="1479"/>
      <c r="BX91" s="22">
        <f>BX74-BX88</f>
        <v>5309</v>
      </c>
      <c r="BY91" s="22"/>
      <c r="BZ91" s="22"/>
      <c r="CA91" s="22">
        <f>CA74-CA88</f>
        <v>7831700</v>
      </c>
      <c r="CB91" s="22"/>
      <c r="CC91" s="22"/>
      <c r="CD91" s="22"/>
      <c r="CE91" s="22">
        <f>CE74-CE88</f>
        <v>20954700</v>
      </c>
      <c r="CF91" s="100"/>
      <c r="CG91" s="258"/>
      <c r="CH91" s="258"/>
      <c r="CI91" s="258"/>
      <c r="CJ91" s="258"/>
      <c r="CK91" s="1"/>
      <c r="CS91" s="402"/>
    </row>
    <row r="92" spans="1:97" s="11" customFormat="1" ht="32" hidden="1" customHeight="1">
      <c r="A92" s="1478"/>
      <c r="B92" s="1479"/>
      <c r="C92" s="64" t="e">
        <f>C74/C88</f>
        <v>#DIV/0!</v>
      </c>
      <c r="D92" s="64" t="e">
        <f t="shared" ref="D92:P92" si="288">D74/D88</f>
        <v>#DIV/0!</v>
      </c>
      <c r="E92" s="64"/>
      <c r="F92" s="64"/>
      <c r="G92" s="64" t="e">
        <f t="shared" si="288"/>
        <v>#DIV/0!</v>
      </c>
      <c r="H92" s="64"/>
      <c r="I92" s="64" t="e">
        <f t="shared" si="288"/>
        <v>#DIV/0!</v>
      </c>
      <c r="J92" s="64"/>
      <c r="K92" s="64" t="e">
        <f t="shared" si="288"/>
        <v>#DIV/0!</v>
      </c>
      <c r="L92" s="25"/>
      <c r="M92" s="25"/>
      <c r="N92" s="25" t="e">
        <f t="shared" si="288"/>
        <v>#DIV/0!</v>
      </c>
      <c r="O92" s="25"/>
      <c r="P92" s="25" t="e">
        <f t="shared" si="288"/>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c r="CE92" s="25" t="e">
        <f>CE74/CE88</f>
        <v>#DIV/0!</v>
      </c>
      <c r="CF92" s="72"/>
      <c r="CG92" s="259"/>
      <c r="CH92" s="259"/>
      <c r="CI92" s="259"/>
      <c r="CJ92" s="259"/>
      <c r="CK92" s="17"/>
      <c r="CS92" s="402"/>
    </row>
    <row r="93" spans="1:97" s="11" customFormat="1" ht="39" customHeight="1" thickTop="1">
      <c r="A93" s="1489" t="s">
        <v>52</v>
      </c>
      <c r="B93" s="1489"/>
      <c r="C93" s="1489"/>
      <c r="D93" s="1489" t="s">
        <v>41</v>
      </c>
      <c r="E93" s="1489"/>
      <c r="F93" s="1489" t="s">
        <v>42</v>
      </c>
      <c r="G93" s="1489"/>
      <c r="H93" s="1489" t="s">
        <v>43</v>
      </c>
      <c r="I93" s="1489"/>
      <c r="J93" s="1489" t="s">
        <v>115</v>
      </c>
      <c r="K93" s="1489"/>
      <c r="L93" s="1489" t="s">
        <v>54</v>
      </c>
      <c r="M93" s="1489"/>
      <c r="N93" s="1487" t="s">
        <v>55</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
      <c r="AM93" s="1"/>
      <c r="AN93" s="1"/>
      <c r="AO93" s="1"/>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7">
        <f>BL74</f>
        <v>17338000</v>
      </c>
      <c r="BM93" s="1"/>
      <c r="BN93" s="1"/>
      <c r="BO93" s="1"/>
      <c r="BP93" s="1"/>
      <c r="BV93" s="83"/>
      <c r="BW93" s="83"/>
      <c r="BX93" s="83"/>
      <c r="BY93" s="1490"/>
      <c r="BZ93" s="1490"/>
      <c r="CA93" s="1"/>
      <c r="CB93" s="1"/>
      <c r="CC93" s="203" t="s">
        <v>140</v>
      </c>
      <c r="CD93" s="203"/>
      <c r="CE93" s="195">
        <f>CE74/1.1</f>
        <v>19049727.27272727</v>
      </c>
      <c r="CF93" s="202" t="s">
        <v>139</v>
      </c>
      <c r="CG93" s="286">
        <f>CE93/BL93</f>
        <v>1.0987269161799094</v>
      </c>
      <c r="CH93" s="286"/>
      <c r="CI93" s="286"/>
      <c r="CJ93" s="286"/>
      <c r="CK93" s="1491">
        <f>CE93-BL93</f>
        <v>1711727.2727272697</v>
      </c>
      <c r="CL93" s="1488"/>
      <c r="CM93" s="1488"/>
      <c r="CN93" s="1488"/>
      <c r="CO93" s="1488"/>
      <c r="CS93" s="402"/>
    </row>
    <row r="94" spans="1:97"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c r="AM94" s="1"/>
      <c r="AN94" s="1"/>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c r="CD94" s="1"/>
      <c r="CE94" s="1"/>
      <c r="CF94" s="1"/>
      <c r="CG94" s="238"/>
      <c r="CH94" s="238"/>
      <c r="CI94" s="238"/>
      <c r="CJ94" s="238"/>
      <c r="CK94" s="1"/>
      <c r="CS94" s="402"/>
    </row>
    <row r="95" spans="1:97" ht="66" customHeight="1" thickTop="1" thickBot="1">
      <c r="A95" s="1489"/>
      <c r="B95" s="1489"/>
      <c r="C95" s="1489"/>
      <c r="D95" s="150">
        <f>D74/(D74+F74+H74+J74)</f>
        <v>0.57101449275362315</v>
      </c>
      <c r="E95" s="66">
        <f>E74/(E74+G74+I74+K74)</f>
        <v>0.57689235957050311</v>
      </c>
      <c r="F95" s="150">
        <f>F74/(D74+F74+H74+J74)</f>
        <v>0.13333333333333333</v>
      </c>
      <c r="G95" s="66">
        <f>G74/(E74+G74+I74+K74)</f>
        <v>0.15511580441920311</v>
      </c>
      <c r="H95" s="150">
        <f>H74/(D74+F74+H74+J74)</f>
        <v>0.10144927536231885</v>
      </c>
      <c r="I95" s="66">
        <f>I74/(E74+G74+I74+K74)</f>
        <v>0.1490815511580442</v>
      </c>
      <c r="J95" s="153">
        <f>J74/(D74+F74+H74+J74)</f>
        <v>0.19420289855072465</v>
      </c>
      <c r="K95" s="66">
        <f>K74/(E74+G74+I74+K74)</f>
        <v>0.11891028485224954</v>
      </c>
      <c r="L95" s="66">
        <f>D95+F95+H95+J95</f>
        <v>1</v>
      </c>
      <c r="M95" s="66">
        <f>E95+G95+I95+K95</f>
        <v>1</v>
      </c>
      <c r="P95" s="1">
        <v>1560</v>
      </c>
      <c r="Q95" s="146">
        <f>O74*P95</f>
        <v>5545800</v>
      </c>
      <c r="Y95" s="1489"/>
      <c r="Z95" s="1489"/>
      <c r="AA95" s="1489"/>
      <c r="AB95" s="66">
        <f>AB74/(AB74+AD74+AF74+AH74)</f>
        <v>0.57101449275362315</v>
      </c>
      <c r="AC95" s="66">
        <f>AC74/(AC74+AE74+AG74+AI74)</f>
        <v>0.55182072829131656</v>
      </c>
      <c r="AD95" s="66">
        <f>AD74/(AB74+AD74+AF74+AH74)</f>
        <v>0.13333333333333333</v>
      </c>
      <c r="AE95" s="66">
        <f>AE74/(AC74+AE74+AG74+AI74)</f>
        <v>0.16674905256220135</v>
      </c>
      <c r="AF95" s="66">
        <f>AF74/(AB74+AD74+AF74+AH74)</f>
        <v>0.10144927536231885</v>
      </c>
      <c r="AG95" s="66">
        <f>AG74/(AC74+AE74+AG74+AI74)</f>
        <v>0.12687427912341406</v>
      </c>
      <c r="AH95" s="66">
        <f>AH74/(AB74+AD74+AF74+AH74)</f>
        <v>0.19420289855072465</v>
      </c>
      <c r="AI95" s="66">
        <f>AI74/(AC74+AE74+AG74+AI74)</f>
        <v>0.15455594002306805</v>
      </c>
      <c r="AJ95" s="66">
        <f>AB95+AD95+AF95+AH95</f>
        <v>1</v>
      </c>
      <c r="AK95" s="66">
        <f>AC95+AE95+AG95+AI95</f>
        <v>1</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1519"/>
      <c r="CF95" s="85"/>
      <c r="CG95" s="260"/>
      <c r="CH95" s="260"/>
      <c r="CI95" s="260"/>
      <c r="CJ95" s="260"/>
      <c r="CK95" s="84" t="e">
        <f>CK74+#REF!</f>
        <v>#REF!</v>
      </c>
    </row>
    <row r="96" spans="1:97" ht="19" thickTop="1"/>
    <row r="97" spans="1:97" ht="32" customHeight="1"/>
    <row r="98" spans="1:97" s="31" customFormat="1" ht="34.25" customHeight="1">
      <c r="A98" s="41" t="s">
        <v>88</v>
      </c>
      <c r="B98" s="42"/>
      <c r="T98" s="105"/>
      <c r="U98" s="105"/>
      <c r="V98" s="105"/>
      <c r="W98" s="105"/>
      <c r="X98" s="105"/>
      <c r="Y98" s="41"/>
      <c r="Z98" s="42"/>
      <c r="AR98" s="105"/>
      <c r="AS98" s="105"/>
      <c r="AT98" s="105"/>
      <c r="AU98" s="105"/>
      <c r="AV98" s="105"/>
      <c r="AW98" s="41"/>
      <c r="AX98" s="42"/>
      <c r="CG98" s="238"/>
      <c r="CH98" s="238"/>
      <c r="CI98" s="238"/>
      <c r="CJ98" s="238"/>
      <c r="CS98" s="32"/>
    </row>
    <row r="99" spans="1:97"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G99" s="261"/>
      <c r="CH99" s="261"/>
      <c r="CI99" s="261"/>
      <c r="CJ99" s="261"/>
      <c r="CS99" s="203"/>
    </row>
    <row r="100" spans="1:97"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c r="P100" s="1501">
        <f>K100*O100</f>
        <v>0</v>
      </c>
      <c r="Q100" s="1501"/>
      <c r="R100" s="131"/>
      <c r="S100" s="131"/>
      <c r="T100" s="1501">
        <f>M100*O100</f>
        <v>0</v>
      </c>
      <c r="U100" s="1501"/>
      <c r="V100" s="1501"/>
      <c r="W100" s="1501"/>
      <c r="Y100" s="11">
        <v>5500</v>
      </c>
      <c r="AA100" s="1">
        <v>5</v>
      </c>
      <c r="AB100" s="1">
        <v>483600</v>
      </c>
      <c r="AC100" s="145">
        <v>1221000</v>
      </c>
    </row>
    <row r="101" spans="1:97" ht="73" customHeight="1">
      <c r="A101" s="1497" t="s">
        <v>93</v>
      </c>
      <c r="B101" s="1497"/>
      <c r="C101" s="1497"/>
      <c r="D101" s="1497"/>
      <c r="E101" s="1502" t="s">
        <v>101</v>
      </c>
      <c r="F101" s="1502"/>
      <c r="G101" s="1502"/>
      <c r="H101" s="1502"/>
      <c r="I101" s="1499">
        <v>280</v>
      </c>
      <c r="J101" s="1499"/>
      <c r="K101" s="1500">
        <f t="shared" ref="K101:K106" si="289">I101*Y101</f>
        <v>1540000</v>
      </c>
      <c r="L101" s="1500"/>
      <c r="M101" s="1499">
        <v>170</v>
      </c>
      <c r="N101" s="1499"/>
      <c r="O101" s="143">
        <v>1</v>
      </c>
      <c r="P101" s="1501">
        <f t="shared" ref="P101:P106" si="290">K101*O101</f>
        <v>1540000</v>
      </c>
      <c r="Q101" s="1501"/>
      <c r="R101" s="131"/>
      <c r="S101" s="131"/>
      <c r="T101" s="1501">
        <f t="shared" ref="T101:T106" si="291">M101*O101</f>
        <v>170</v>
      </c>
      <c r="U101" s="1501"/>
      <c r="V101" s="1501"/>
      <c r="W101" s="1501"/>
      <c r="Y101" s="11">
        <v>5500</v>
      </c>
      <c r="AA101" s="1">
        <v>6</v>
      </c>
      <c r="AB101" s="16">
        <f>Q95</f>
        <v>5545800</v>
      </c>
      <c r="AC101" s="145">
        <v>17338000</v>
      </c>
    </row>
    <row r="102" spans="1:97" ht="73" customHeight="1">
      <c r="A102" s="1497" t="s">
        <v>94</v>
      </c>
      <c r="B102" s="1497"/>
      <c r="C102" s="1497"/>
      <c r="D102" s="1497"/>
      <c r="E102" s="1502" t="s">
        <v>103</v>
      </c>
      <c r="F102" s="1502"/>
      <c r="G102" s="1502"/>
      <c r="H102" s="1502"/>
      <c r="I102" s="1499">
        <v>220</v>
      </c>
      <c r="J102" s="1499"/>
      <c r="K102" s="1500">
        <f t="shared" si="289"/>
        <v>1210000</v>
      </c>
      <c r="L102" s="1500"/>
      <c r="M102" s="1499">
        <v>160</v>
      </c>
      <c r="N102" s="1499"/>
      <c r="O102" s="143">
        <v>2</v>
      </c>
      <c r="P102" s="1501">
        <f t="shared" si="290"/>
        <v>2420000</v>
      </c>
      <c r="Q102" s="1501"/>
      <c r="R102" s="131"/>
      <c r="S102" s="131"/>
      <c r="T102" s="1501">
        <f t="shared" si="291"/>
        <v>320</v>
      </c>
      <c r="U102" s="1501"/>
      <c r="V102" s="1501"/>
      <c r="W102" s="1501"/>
      <c r="Y102" s="11">
        <v>5500</v>
      </c>
      <c r="AA102" s="1">
        <v>7</v>
      </c>
      <c r="AC102" s="145"/>
    </row>
    <row r="103" spans="1:97" ht="73" customHeight="1">
      <c r="A103" s="1497" t="s">
        <v>96</v>
      </c>
      <c r="B103" s="1497"/>
      <c r="C103" s="1497"/>
      <c r="D103" s="1497"/>
      <c r="E103" s="1502" t="s">
        <v>104</v>
      </c>
      <c r="F103" s="1502"/>
      <c r="G103" s="1502"/>
      <c r="H103" s="1502"/>
      <c r="I103" s="1499">
        <v>180</v>
      </c>
      <c r="J103" s="1499"/>
      <c r="K103" s="1500">
        <f t="shared" si="289"/>
        <v>990000</v>
      </c>
      <c r="L103" s="1500"/>
      <c r="M103" s="1499">
        <v>150</v>
      </c>
      <c r="N103" s="1499"/>
      <c r="O103" s="143">
        <v>3</v>
      </c>
      <c r="P103" s="1501">
        <f t="shared" si="290"/>
        <v>2970000</v>
      </c>
      <c r="Q103" s="1501"/>
      <c r="R103" s="131"/>
      <c r="S103" s="131"/>
      <c r="T103" s="1501">
        <f t="shared" si="291"/>
        <v>450</v>
      </c>
      <c r="U103" s="1501"/>
      <c r="V103" s="1501"/>
      <c r="W103" s="1501"/>
      <c r="Y103" s="11">
        <v>5500</v>
      </c>
      <c r="AA103" s="1">
        <v>8</v>
      </c>
      <c r="AC103" s="145"/>
    </row>
    <row r="104" spans="1:97" ht="73" customHeight="1">
      <c r="A104" s="1497" t="s">
        <v>97</v>
      </c>
      <c r="B104" s="1497"/>
      <c r="C104" s="1497"/>
      <c r="D104" s="1497"/>
      <c r="E104" s="1502" t="s">
        <v>105</v>
      </c>
      <c r="F104" s="1502"/>
      <c r="G104" s="1502"/>
      <c r="H104" s="1502"/>
      <c r="I104" s="1499">
        <v>130</v>
      </c>
      <c r="J104" s="1499"/>
      <c r="K104" s="1500">
        <f t="shared" si="289"/>
        <v>715000</v>
      </c>
      <c r="L104" s="1500"/>
      <c r="M104" s="1499">
        <v>140</v>
      </c>
      <c r="N104" s="1499"/>
      <c r="O104" s="143">
        <v>3</v>
      </c>
      <c r="P104" s="1501">
        <f t="shared" si="290"/>
        <v>2145000</v>
      </c>
      <c r="Q104" s="1501"/>
      <c r="R104" s="131"/>
      <c r="S104" s="131"/>
      <c r="T104" s="1501">
        <f t="shared" si="291"/>
        <v>420</v>
      </c>
      <c r="U104" s="1501"/>
      <c r="V104" s="1501"/>
      <c r="W104" s="1501"/>
      <c r="Y104" s="11">
        <v>5500</v>
      </c>
      <c r="AA104" s="1">
        <v>9</v>
      </c>
      <c r="AC104" s="145"/>
    </row>
    <row r="105" spans="1:97" ht="73" customHeight="1">
      <c r="A105" s="1497" t="s">
        <v>83</v>
      </c>
      <c r="B105" s="1497"/>
      <c r="C105" s="1497"/>
      <c r="D105" s="1497"/>
      <c r="E105" s="1502" t="s">
        <v>106</v>
      </c>
      <c r="F105" s="1502"/>
      <c r="G105" s="1502"/>
      <c r="H105" s="1502"/>
      <c r="I105" s="1499">
        <v>100</v>
      </c>
      <c r="J105" s="1499"/>
      <c r="K105" s="1500">
        <f t="shared" si="289"/>
        <v>550000</v>
      </c>
      <c r="L105" s="1500"/>
      <c r="M105" s="1499">
        <v>120</v>
      </c>
      <c r="N105" s="1499"/>
      <c r="O105" s="143">
        <v>8</v>
      </c>
      <c r="P105" s="1501">
        <f t="shared" si="290"/>
        <v>4400000</v>
      </c>
      <c r="Q105" s="1501"/>
      <c r="R105" s="131"/>
      <c r="S105" s="131"/>
      <c r="T105" s="1501">
        <f t="shared" si="291"/>
        <v>960</v>
      </c>
      <c r="U105" s="1501"/>
      <c r="V105" s="1501"/>
      <c r="W105" s="1501"/>
      <c r="Y105" s="11">
        <v>5500</v>
      </c>
    </row>
    <row r="106" spans="1:97" ht="73" customHeight="1" thickBot="1">
      <c r="A106" s="1497" t="s">
        <v>85</v>
      </c>
      <c r="B106" s="1497"/>
      <c r="C106" s="1497"/>
      <c r="D106" s="1497"/>
      <c r="E106" s="1502" t="s">
        <v>107</v>
      </c>
      <c r="F106" s="1502"/>
      <c r="G106" s="1502"/>
      <c r="H106" s="1502"/>
      <c r="I106" s="1499">
        <v>60</v>
      </c>
      <c r="J106" s="1499"/>
      <c r="K106" s="1500">
        <f t="shared" si="289"/>
        <v>330000</v>
      </c>
      <c r="L106" s="1500"/>
      <c r="M106" s="1499">
        <v>95</v>
      </c>
      <c r="N106" s="1499"/>
      <c r="O106" s="143">
        <v>13</v>
      </c>
      <c r="P106" s="1501">
        <f t="shared" si="290"/>
        <v>4290000</v>
      </c>
      <c r="Q106" s="1501"/>
      <c r="R106" s="131"/>
      <c r="S106" s="131"/>
      <c r="T106" s="1501">
        <f t="shared" si="291"/>
        <v>1235</v>
      </c>
      <c r="U106" s="1501"/>
      <c r="V106" s="1501"/>
      <c r="W106" s="1501"/>
      <c r="Y106" s="11">
        <v>5500</v>
      </c>
    </row>
    <row r="107" spans="1:97" ht="73" customHeight="1" thickTop="1" thickBot="1">
      <c r="A107" s="1497"/>
      <c r="B107" s="1497"/>
      <c r="C107" s="1497"/>
      <c r="D107" s="1497"/>
      <c r="E107" s="1511"/>
      <c r="F107" s="1511"/>
      <c r="G107" s="1511"/>
      <c r="H107" s="1511"/>
      <c r="I107" s="1497"/>
      <c r="J107" s="1497"/>
      <c r="K107" s="1497"/>
      <c r="L107" s="1497"/>
      <c r="M107" s="1497"/>
      <c r="N107" s="1497"/>
      <c r="O107" s="130">
        <f>SUM(O100:O106)</f>
        <v>30</v>
      </c>
      <c r="P107" s="1512">
        <f>SUM(P100:Q106)</f>
        <v>17765000</v>
      </c>
      <c r="Q107" s="1497"/>
      <c r="R107" s="131"/>
      <c r="S107" s="131"/>
      <c r="T107" s="1503">
        <f>SUM(T100:W106)</f>
        <v>3555</v>
      </c>
      <c r="U107" s="1503"/>
      <c r="V107" s="1503"/>
      <c r="W107" s="1503"/>
      <c r="Y107" s="1504">
        <f>P107/T107</f>
        <v>4997.1870604781998</v>
      </c>
      <c r="Z107" s="1505"/>
      <c r="AA107" s="1506"/>
    </row>
    <row r="108" spans="1:97" ht="73" customHeight="1" thickBot="1">
      <c r="A108" s="1488"/>
      <c r="B108" s="1488"/>
      <c r="C108" s="1488"/>
      <c r="D108" s="1488"/>
      <c r="E108" s="1488"/>
      <c r="F108" s="1488"/>
      <c r="G108" s="1488"/>
      <c r="H108" s="1488"/>
      <c r="I108" s="1488"/>
      <c r="J108" s="1488"/>
      <c r="K108" s="1488"/>
      <c r="L108" s="1488"/>
      <c r="M108" s="1488"/>
      <c r="N108" s="1488"/>
      <c r="O108" s="46"/>
      <c r="P108" s="1507">
        <f>Q95/P107</f>
        <v>0.31217562623135381</v>
      </c>
      <c r="Q108" s="1507"/>
      <c r="T108" s="1395"/>
      <c r="U108" s="1395"/>
      <c r="V108" s="1395"/>
      <c r="W108" s="1395"/>
      <c r="Y108" s="1508" t="s">
        <v>109</v>
      </c>
      <c r="Z108" s="1509"/>
      <c r="AA108" s="1510"/>
    </row>
    <row r="109" spans="1:97" ht="32" customHeight="1" thickTop="1"/>
    <row r="110" spans="1:97" ht="32" customHeight="1"/>
    <row r="111" spans="1:97" ht="32" customHeight="1"/>
    <row r="112" spans="1:97" ht="32" customHeight="1"/>
    <row r="113" ht="32" customHeight="1"/>
  </sheetData>
  <mergeCells count="199">
    <mergeCell ref="A2:B2"/>
    <mergeCell ref="Y2:Z2"/>
    <mergeCell ref="AW2:AX2"/>
    <mergeCell ref="A3:B3"/>
    <mergeCell ref="C3:D3"/>
    <mergeCell ref="E3:Q3"/>
    <mergeCell ref="T3:W3"/>
    <mergeCell ref="Y3:Z3"/>
    <mergeCell ref="AA3:AB3"/>
    <mergeCell ref="AC3:AO3"/>
    <mergeCell ref="AW3:BM3"/>
    <mergeCell ref="BV3:CF3"/>
    <mergeCell ref="A4:B4"/>
    <mergeCell ref="E4:K4"/>
    <mergeCell ref="L4:M4"/>
    <mergeCell ref="O4:Q4"/>
    <mergeCell ref="Y4:Z4"/>
    <mergeCell ref="AC4:AI4"/>
    <mergeCell ref="AJ4:AK4"/>
    <mergeCell ref="AM4:AO4"/>
    <mergeCell ref="AW4:AX4"/>
    <mergeCell ref="BV4:BW4"/>
    <mergeCell ref="CB4:CC4"/>
    <mergeCell ref="CM4:CR4"/>
    <mergeCell ref="A5:Q5"/>
    <mergeCell ref="T5:W5"/>
    <mergeCell ref="Y5:AO5"/>
    <mergeCell ref="AW5:BO5"/>
    <mergeCell ref="BV5:CK5"/>
    <mergeCell ref="CM5:CR5"/>
    <mergeCell ref="A14:B14"/>
    <mergeCell ref="Y14:Z14"/>
    <mergeCell ref="AW14:AX14"/>
    <mergeCell ref="BV14:BW14"/>
    <mergeCell ref="CT14:CX14"/>
    <mergeCell ref="A15:Q15"/>
    <mergeCell ref="Y15:AO15"/>
    <mergeCell ref="AW15:BO15"/>
    <mergeCell ref="BV15:CK15"/>
    <mergeCell ref="CM15:CR15"/>
    <mergeCell ref="A24:B24"/>
    <mergeCell ref="Y24:Z24"/>
    <mergeCell ref="AW24:AX24"/>
    <mergeCell ref="BV24:BW24"/>
    <mergeCell ref="CT24:CX24"/>
    <mergeCell ref="A25:Q25"/>
    <mergeCell ref="Y25:AO25"/>
    <mergeCell ref="AW25:BO25"/>
    <mergeCell ref="BV25:CK25"/>
    <mergeCell ref="CM25:CR25"/>
    <mergeCell ref="A34:B34"/>
    <mergeCell ref="Y34:Z34"/>
    <mergeCell ref="AW34:AX34"/>
    <mergeCell ref="BV34:BW34"/>
    <mergeCell ref="CT34:CX34"/>
    <mergeCell ref="A35:Q35"/>
    <mergeCell ref="Y35:AO35"/>
    <mergeCell ref="AW35:BO35"/>
    <mergeCell ref="BV35:CK35"/>
    <mergeCell ref="CM35:CR35"/>
    <mergeCell ref="A44:B44"/>
    <mergeCell ref="Y44:Z44"/>
    <mergeCell ref="AW44:AX44"/>
    <mergeCell ref="BV44:BW44"/>
    <mergeCell ref="CT44:CX44"/>
    <mergeCell ref="A45:Q45"/>
    <mergeCell ref="Y45:AO45"/>
    <mergeCell ref="AW45:BO45"/>
    <mergeCell ref="BV45:CK45"/>
    <mergeCell ref="CM45:CR45"/>
    <mergeCell ref="BV64:BW64"/>
    <mergeCell ref="CT64:CX64"/>
    <mergeCell ref="A65:Q65"/>
    <mergeCell ref="Y65:AO65"/>
    <mergeCell ref="AW65:BO65"/>
    <mergeCell ref="BV65:CK65"/>
    <mergeCell ref="CM65:CR65"/>
    <mergeCell ref="A54:B54"/>
    <mergeCell ref="Y54:Z54"/>
    <mergeCell ref="AW54:AX54"/>
    <mergeCell ref="BV54:BW54"/>
    <mergeCell ref="CT54:CX54"/>
    <mergeCell ref="A55:Q55"/>
    <mergeCell ref="Y55:AO55"/>
    <mergeCell ref="AW55:BO55"/>
    <mergeCell ref="BV55:CK55"/>
    <mergeCell ref="CM55:CR55"/>
    <mergeCell ref="A77:B92"/>
    <mergeCell ref="C77:D77"/>
    <mergeCell ref="G77:P77"/>
    <mergeCell ref="Y77:Z92"/>
    <mergeCell ref="AA77:AB77"/>
    <mergeCell ref="AE77:AN77"/>
    <mergeCell ref="A64:B64"/>
    <mergeCell ref="Y64:Z64"/>
    <mergeCell ref="AW64:AX64"/>
    <mergeCell ref="AW77:AX92"/>
    <mergeCell ref="AY77:AZ77"/>
    <mergeCell ref="BC77:BL77"/>
    <mergeCell ref="BV77:BW92"/>
    <mergeCell ref="BY77:CE77"/>
    <mergeCell ref="C78:P78"/>
    <mergeCell ref="AA78:AN78"/>
    <mergeCell ref="AY78:BL78"/>
    <mergeCell ref="BX78:CE78"/>
    <mergeCell ref="CK93:CO93"/>
    <mergeCell ref="CA95:CE95"/>
    <mergeCell ref="A99:D99"/>
    <mergeCell ref="E99:H99"/>
    <mergeCell ref="I99:J99"/>
    <mergeCell ref="K99:L99"/>
    <mergeCell ref="M99:N99"/>
    <mergeCell ref="P99:Q99"/>
    <mergeCell ref="AJ93:AK93"/>
    <mergeCell ref="AZ93:BA93"/>
    <mergeCell ref="BB93:BC93"/>
    <mergeCell ref="BD93:BE93"/>
    <mergeCell ref="BF93:BG93"/>
    <mergeCell ref="BH93:BI93"/>
    <mergeCell ref="N93:Q93"/>
    <mergeCell ref="Y93:AA95"/>
    <mergeCell ref="AB93:AC93"/>
    <mergeCell ref="AD93:AE93"/>
    <mergeCell ref="AF93:AG93"/>
    <mergeCell ref="AH93:AI93"/>
    <mergeCell ref="A93:C95"/>
    <mergeCell ref="D93:E93"/>
    <mergeCell ref="F93:G93"/>
    <mergeCell ref="T99:W99"/>
    <mergeCell ref="A100:D100"/>
    <mergeCell ref="E100:H100"/>
    <mergeCell ref="I100:J100"/>
    <mergeCell ref="K100:L100"/>
    <mergeCell ref="M100:N100"/>
    <mergeCell ref="P100:Q100"/>
    <mergeCell ref="T100:W100"/>
    <mergeCell ref="BY93:BZ93"/>
    <mergeCell ref="H93:I93"/>
    <mergeCell ref="J93:K93"/>
    <mergeCell ref="L93:M93"/>
    <mergeCell ref="BJ95:BL95"/>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s>
  <phoneticPr fontId="1"/>
  <pageMargins left="0.7" right="0.7" top="0.75" bottom="0.75" header="0.3" footer="0.3"/>
  <pageSetup paperSize="8"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834B-0176-0742-8D04-76019CDDEF69}">
  <sheetPr>
    <tabColor rgb="FFFFC000"/>
  </sheetPr>
  <dimension ref="A1:BI39"/>
  <sheetViews>
    <sheetView topLeftCell="E1" zoomScale="50" workbookViewId="0">
      <selection sqref="A1:R1"/>
    </sheetView>
  </sheetViews>
  <sheetFormatPr baseColWidth="10" defaultRowHeight="17"/>
  <cols>
    <col min="3" max="8" width="13.5" customWidth="1"/>
    <col min="9" max="9" width="17" customWidth="1"/>
    <col min="10" max="12" width="13.5" customWidth="1"/>
    <col min="13" max="18" width="10.83203125" customWidth="1"/>
    <col min="19" max="19" width="3.6640625" customWidth="1"/>
    <col min="22" max="31" width="13.5" customWidth="1"/>
    <col min="38" max="38" width="4.33203125" customWidth="1"/>
    <col min="41" max="47" width="13.5" customWidth="1"/>
    <col min="48" max="48" width="17" customWidth="1"/>
    <col min="49" max="54" width="13.5" customWidth="1"/>
    <col min="55" max="60" width="11" customWidth="1"/>
  </cols>
  <sheetData>
    <row r="1" spans="1:60" ht="31" customHeight="1">
      <c r="A1" s="1561">
        <v>43585</v>
      </c>
      <c r="B1" s="1562"/>
      <c r="C1" s="1562"/>
      <c r="D1" s="1562"/>
      <c r="E1" s="1562"/>
      <c r="F1" s="1562"/>
      <c r="G1" s="1562"/>
      <c r="H1" s="1562"/>
      <c r="I1" s="1562"/>
      <c r="J1" s="1562"/>
      <c r="K1" s="1562"/>
      <c r="L1" s="1562"/>
      <c r="M1" s="1562"/>
      <c r="N1" s="1562"/>
      <c r="O1" s="1562"/>
      <c r="P1" s="1562"/>
      <c r="Q1" s="1562"/>
      <c r="R1" s="1563"/>
      <c r="T1" s="1561">
        <v>43951</v>
      </c>
      <c r="U1" s="1562"/>
      <c r="V1" s="1562"/>
      <c r="W1" s="1562"/>
      <c r="X1" s="1562"/>
      <c r="Y1" s="1562"/>
      <c r="Z1" s="1562"/>
      <c r="AA1" s="1562"/>
      <c r="AB1" s="1562"/>
      <c r="AC1" s="1562"/>
      <c r="AD1" s="1562"/>
      <c r="AE1" s="1562"/>
      <c r="AF1" s="1562"/>
      <c r="AG1" s="1562"/>
      <c r="AH1" s="1562"/>
      <c r="AI1" s="1562"/>
      <c r="AJ1" s="1562"/>
      <c r="AK1" s="1563"/>
      <c r="AM1" s="1561">
        <v>44316</v>
      </c>
      <c r="AN1" s="1562"/>
      <c r="AO1" s="1562"/>
      <c r="AP1" s="1562"/>
      <c r="AQ1" s="1562"/>
      <c r="AR1" s="1562"/>
      <c r="AS1" s="1562"/>
      <c r="AT1" s="1562"/>
      <c r="AU1" s="1562"/>
      <c r="AV1" s="1562"/>
      <c r="AW1" s="1562"/>
      <c r="AX1" s="1562"/>
      <c r="AY1" s="1562"/>
      <c r="AZ1" s="1562"/>
      <c r="BA1" s="1562"/>
      <c r="BB1" s="1562"/>
      <c r="BC1" s="1562"/>
      <c r="BD1" s="1562"/>
      <c r="BE1" s="1562"/>
      <c r="BF1" s="1562"/>
      <c r="BG1" s="1562"/>
      <c r="BH1" s="1563"/>
    </row>
    <row r="2" spans="1:60" ht="18">
      <c r="A2" s="174" t="s">
        <v>13</v>
      </c>
      <c r="B2" s="174" t="s">
        <v>666</v>
      </c>
      <c r="C2" s="174" t="s">
        <v>1</v>
      </c>
      <c r="D2" s="174" t="s">
        <v>39</v>
      </c>
      <c r="E2" s="174" t="s">
        <v>40</v>
      </c>
      <c r="F2" s="174" t="s">
        <v>37</v>
      </c>
      <c r="G2" s="174" t="s">
        <v>38</v>
      </c>
      <c r="H2" s="174" t="s">
        <v>127</v>
      </c>
      <c r="I2" s="174" t="s">
        <v>126</v>
      </c>
      <c r="J2" s="174" t="s">
        <v>77</v>
      </c>
      <c r="K2" s="884" t="s">
        <v>129</v>
      </c>
      <c r="L2" s="174" t="s">
        <v>128</v>
      </c>
      <c r="M2" s="331" t="s">
        <v>172</v>
      </c>
      <c r="N2" s="332" t="s">
        <v>173</v>
      </c>
      <c r="O2" s="65" t="s">
        <v>174</v>
      </c>
      <c r="P2" s="65" t="s">
        <v>175</v>
      </c>
      <c r="Q2" s="65" t="s">
        <v>176</v>
      </c>
      <c r="R2" s="65" t="s">
        <v>184</v>
      </c>
      <c r="T2" s="174" t="s">
        <v>13</v>
      </c>
      <c r="U2" s="174" t="s">
        <v>666</v>
      </c>
      <c r="V2" s="174" t="s">
        <v>1</v>
      </c>
      <c r="W2" s="174" t="s">
        <v>39</v>
      </c>
      <c r="X2" s="174" t="s">
        <v>40</v>
      </c>
      <c r="Y2" s="174" t="s">
        <v>37</v>
      </c>
      <c r="Z2" s="174" t="s">
        <v>38</v>
      </c>
      <c r="AA2" s="174" t="s">
        <v>127</v>
      </c>
      <c r="AB2" s="174" t="s">
        <v>126</v>
      </c>
      <c r="AC2" s="174" t="s">
        <v>77</v>
      </c>
      <c r="AD2" s="884" t="s">
        <v>129</v>
      </c>
      <c r="AE2" s="174" t="s">
        <v>128</v>
      </c>
      <c r="AF2" s="331" t="s">
        <v>172</v>
      </c>
      <c r="AG2" s="332" t="s">
        <v>173</v>
      </c>
      <c r="AH2" s="65" t="s">
        <v>174</v>
      </c>
      <c r="AI2" s="65" t="s">
        <v>175</v>
      </c>
      <c r="AJ2" s="65" t="s">
        <v>176</v>
      </c>
      <c r="AK2" s="65" t="s">
        <v>184</v>
      </c>
      <c r="AM2" s="174" t="s">
        <v>13</v>
      </c>
      <c r="AN2" s="174" t="s">
        <v>666</v>
      </c>
      <c r="AO2" s="174" t="s">
        <v>1</v>
      </c>
      <c r="AP2" s="174" t="s">
        <v>39</v>
      </c>
      <c r="AQ2" s="174" t="s">
        <v>40</v>
      </c>
      <c r="AR2" s="174" t="s">
        <v>37</v>
      </c>
      <c r="AS2" s="174" t="s">
        <v>38</v>
      </c>
      <c r="AT2" s="174" t="s">
        <v>127</v>
      </c>
      <c r="AU2" s="174" t="s">
        <v>478</v>
      </c>
      <c r="AV2" s="174" t="s">
        <v>126</v>
      </c>
      <c r="AW2" s="174" t="s">
        <v>77</v>
      </c>
      <c r="AX2" s="884" t="s">
        <v>613</v>
      </c>
      <c r="AY2" s="884" t="s">
        <v>491</v>
      </c>
      <c r="AZ2" s="884" t="s">
        <v>490</v>
      </c>
      <c r="BA2" s="884" t="s">
        <v>668</v>
      </c>
      <c r="BB2" s="174" t="s">
        <v>128</v>
      </c>
      <c r="BC2" s="331" t="s">
        <v>172</v>
      </c>
      <c r="BD2" s="332" t="s">
        <v>173</v>
      </c>
      <c r="BE2" s="65" t="s">
        <v>174</v>
      </c>
      <c r="BF2" s="65" t="s">
        <v>175</v>
      </c>
      <c r="BG2" s="65" t="s">
        <v>176</v>
      </c>
      <c r="BH2" s="65" t="s">
        <v>184</v>
      </c>
    </row>
    <row r="3" spans="1:60" ht="25">
      <c r="A3" s="190">
        <v>1</v>
      </c>
      <c r="B3" s="174" t="s">
        <v>6</v>
      </c>
      <c r="C3" s="119"/>
      <c r="D3" s="178">
        <v>0</v>
      </c>
      <c r="E3" s="178" t="e">
        <f t="shared" ref="E3:E28" si="0">D3/C3</f>
        <v>#DIV/0!</v>
      </c>
      <c r="F3" s="178">
        <v>0</v>
      </c>
      <c r="G3" s="179" t="e">
        <f t="shared" ref="G3:G28" si="1">F3/C3</f>
        <v>#DIV/0!</v>
      </c>
      <c r="H3" s="179"/>
      <c r="I3" s="180">
        <f t="shared" ref="I3:I28" si="2">D3+F3+H3</f>
        <v>0</v>
      </c>
      <c r="J3" s="178" t="e">
        <f>I3/C3</f>
        <v>#DIV/0!</v>
      </c>
      <c r="K3" s="885"/>
      <c r="L3" s="576" t="e">
        <f>I3/K3</f>
        <v>#DIV/0!</v>
      </c>
      <c r="M3" s="321"/>
      <c r="N3" s="321"/>
      <c r="O3" s="65"/>
      <c r="P3" s="65"/>
      <c r="Q3" s="65"/>
      <c r="R3" s="356">
        <f t="shared" ref="R3:R9" si="3">SUM(O3:Q3)/3</f>
        <v>0</v>
      </c>
      <c r="T3" s="190">
        <v>1</v>
      </c>
      <c r="U3" s="174" t="s">
        <v>8</v>
      </c>
      <c r="V3" s="119"/>
      <c r="W3" s="178">
        <v>0</v>
      </c>
      <c r="X3" s="178" t="e">
        <f t="shared" ref="X3:X33" si="4">W3/V3</f>
        <v>#DIV/0!</v>
      </c>
      <c r="Y3" s="178">
        <v>0</v>
      </c>
      <c r="Z3" s="179" t="e">
        <f t="shared" ref="Z3:Z33" si="5">Y3/V3</f>
        <v>#DIV/0!</v>
      </c>
      <c r="AA3" s="179"/>
      <c r="AB3" s="180">
        <f t="shared" ref="AB3:AB33" si="6">W3+Y3+AA3</f>
        <v>0</v>
      </c>
      <c r="AC3" s="178" t="e">
        <f>AB3/V3</f>
        <v>#DIV/0!</v>
      </c>
      <c r="AD3" s="885"/>
      <c r="AE3" s="576" t="e">
        <f>AB3/AD3</f>
        <v>#DIV/0!</v>
      </c>
      <c r="AF3" s="321"/>
      <c r="AG3" s="321"/>
      <c r="AH3" s="65"/>
      <c r="AI3" s="65"/>
      <c r="AJ3" s="65"/>
      <c r="AK3" s="356">
        <f t="shared" ref="AK3:AK33" si="7">SUM(AH3:AJ3)/3</f>
        <v>0</v>
      </c>
      <c r="AM3" s="190">
        <v>1</v>
      </c>
      <c r="AN3" s="174" t="s">
        <v>9</v>
      </c>
      <c r="AO3" s="119"/>
      <c r="AP3" s="178">
        <v>0</v>
      </c>
      <c r="AQ3" s="178" t="e">
        <f t="shared" ref="AQ3:AQ33" si="8">AP3/AO3</f>
        <v>#DIV/0!</v>
      </c>
      <c r="AR3" s="178">
        <v>0</v>
      </c>
      <c r="AS3" s="179" t="e">
        <f t="shared" ref="AS3:AS33" si="9">AR3/AO3</f>
        <v>#DIV/0!</v>
      </c>
      <c r="AT3" s="179"/>
      <c r="AU3" s="179"/>
      <c r="AV3" s="180">
        <f>AP3+AR3+AT3+AU3</f>
        <v>0</v>
      </c>
      <c r="AW3" s="178" t="e">
        <f>AV3/AO3</f>
        <v>#DIV/0!</v>
      </c>
      <c r="AX3" s="885"/>
      <c r="AY3" s="885"/>
      <c r="AZ3" s="885"/>
      <c r="BA3" s="885">
        <f>AX3+AY3+AZ3</f>
        <v>0</v>
      </c>
      <c r="BB3" s="576" t="e">
        <f>AV3/AX3</f>
        <v>#DIV/0!</v>
      </c>
      <c r="BC3" s="321"/>
      <c r="BD3" s="321"/>
      <c r="BE3" s="65"/>
      <c r="BF3" s="65"/>
      <c r="BG3" s="65"/>
      <c r="BH3" s="356">
        <f t="shared" ref="BH3:BH26" si="10">SUM(BE3:BG3)/3</f>
        <v>0</v>
      </c>
    </row>
    <row r="4" spans="1:60" ht="25">
      <c r="A4" s="190">
        <v>2</v>
      </c>
      <c r="B4" s="174" t="s">
        <v>7</v>
      </c>
      <c r="C4" s="119"/>
      <c r="D4" s="178">
        <v>0</v>
      </c>
      <c r="E4" s="178" t="e">
        <f t="shared" si="0"/>
        <v>#DIV/0!</v>
      </c>
      <c r="F4" s="178">
        <v>0</v>
      </c>
      <c r="G4" s="179" t="e">
        <f t="shared" si="1"/>
        <v>#DIV/0!</v>
      </c>
      <c r="H4" s="179"/>
      <c r="I4" s="180">
        <f t="shared" si="2"/>
        <v>0</v>
      </c>
      <c r="J4" s="178" t="e">
        <f t="shared" ref="J4:J9" si="11">I4/C4</f>
        <v>#DIV/0!</v>
      </c>
      <c r="K4" s="885"/>
      <c r="L4" s="576" t="e">
        <f t="shared" ref="L4:L9" si="12">I4/K4</f>
        <v>#DIV/0!</v>
      </c>
      <c r="M4" s="321"/>
      <c r="N4" s="321"/>
      <c r="O4" s="65"/>
      <c r="P4" s="65"/>
      <c r="Q4" s="65"/>
      <c r="R4" s="356">
        <f t="shared" si="3"/>
        <v>0</v>
      </c>
      <c r="T4" s="190">
        <v>2</v>
      </c>
      <c r="U4" s="174" t="s">
        <v>9</v>
      </c>
      <c r="V4" s="119"/>
      <c r="W4" s="178">
        <v>0</v>
      </c>
      <c r="X4" s="178" t="e">
        <f t="shared" si="4"/>
        <v>#DIV/0!</v>
      </c>
      <c r="Y4" s="178">
        <v>0</v>
      </c>
      <c r="Z4" s="179" t="e">
        <f t="shared" si="5"/>
        <v>#DIV/0!</v>
      </c>
      <c r="AA4" s="179"/>
      <c r="AB4" s="180">
        <f t="shared" si="6"/>
        <v>0</v>
      </c>
      <c r="AC4" s="178" t="e">
        <f t="shared" ref="AC4:AC9" si="13">AB4/V4</f>
        <v>#DIV/0!</v>
      </c>
      <c r="AD4" s="885"/>
      <c r="AE4" s="576" t="e">
        <f t="shared" ref="AE4:AE9" si="14">AB4/AD4</f>
        <v>#DIV/0!</v>
      </c>
      <c r="AF4" s="321"/>
      <c r="AG4" s="321"/>
      <c r="AH4" s="65"/>
      <c r="AI4" s="65"/>
      <c r="AJ4" s="65"/>
      <c r="AK4" s="356">
        <f t="shared" si="7"/>
        <v>0</v>
      </c>
      <c r="AM4" s="190">
        <v>2</v>
      </c>
      <c r="AN4" s="174" t="s">
        <v>10</v>
      </c>
      <c r="AO4" s="119"/>
      <c r="AP4" s="178">
        <v>0</v>
      </c>
      <c r="AQ4" s="178" t="e">
        <f t="shared" si="8"/>
        <v>#DIV/0!</v>
      </c>
      <c r="AR4" s="178">
        <v>0</v>
      </c>
      <c r="AS4" s="179" t="e">
        <f t="shared" si="9"/>
        <v>#DIV/0!</v>
      </c>
      <c r="AT4" s="179"/>
      <c r="AU4" s="179"/>
      <c r="AV4" s="180">
        <f>AP4+AR4+AT4+AU4</f>
        <v>0</v>
      </c>
      <c r="AW4" s="178" t="e">
        <f t="shared" ref="AW4:AW9" si="15">AV4/AO4</f>
        <v>#DIV/0!</v>
      </c>
      <c r="AX4" s="885"/>
      <c r="AY4" s="885"/>
      <c r="AZ4" s="885"/>
      <c r="BA4" s="885">
        <f t="shared" ref="BA4:BA26" si="16">AX4+AY4+AZ4</f>
        <v>0</v>
      </c>
      <c r="BB4" s="576" t="e">
        <f t="shared" ref="BB4:BB9" si="17">AV4/AX4</f>
        <v>#DIV/0!</v>
      </c>
      <c r="BC4" s="321"/>
      <c r="BD4" s="321"/>
      <c r="BE4" s="65"/>
      <c r="BF4" s="65"/>
      <c r="BG4" s="65"/>
      <c r="BH4" s="356">
        <f t="shared" si="10"/>
        <v>0</v>
      </c>
    </row>
    <row r="5" spans="1:60" ht="25">
      <c r="A5" s="190">
        <v>3</v>
      </c>
      <c r="B5" s="174" t="s">
        <v>8</v>
      </c>
      <c r="C5" s="119"/>
      <c r="D5" s="178">
        <v>0</v>
      </c>
      <c r="E5" s="178" t="e">
        <f t="shared" si="0"/>
        <v>#DIV/0!</v>
      </c>
      <c r="F5" s="178">
        <v>0</v>
      </c>
      <c r="G5" s="179" t="e">
        <f t="shared" si="1"/>
        <v>#DIV/0!</v>
      </c>
      <c r="H5" s="179"/>
      <c r="I5" s="180">
        <f t="shared" si="2"/>
        <v>0</v>
      </c>
      <c r="J5" s="178" t="e">
        <f t="shared" si="11"/>
        <v>#DIV/0!</v>
      </c>
      <c r="K5" s="885"/>
      <c r="L5" s="576" t="e">
        <f t="shared" si="12"/>
        <v>#DIV/0!</v>
      </c>
      <c r="M5" s="321"/>
      <c r="N5" s="321"/>
      <c r="O5" s="65"/>
      <c r="P5" s="65"/>
      <c r="Q5" s="65"/>
      <c r="R5" s="356">
        <f t="shared" si="3"/>
        <v>0</v>
      </c>
      <c r="T5" s="190">
        <v>3</v>
      </c>
      <c r="U5" s="174" t="s">
        <v>10</v>
      </c>
      <c r="V5" s="119"/>
      <c r="W5" s="178">
        <v>0</v>
      </c>
      <c r="X5" s="178" t="e">
        <f t="shared" si="4"/>
        <v>#DIV/0!</v>
      </c>
      <c r="Y5" s="178">
        <v>0</v>
      </c>
      <c r="Z5" s="179" t="e">
        <f t="shared" si="5"/>
        <v>#DIV/0!</v>
      </c>
      <c r="AA5" s="179"/>
      <c r="AB5" s="180">
        <f t="shared" si="6"/>
        <v>0</v>
      </c>
      <c r="AC5" s="178" t="e">
        <f t="shared" si="13"/>
        <v>#DIV/0!</v>
      </c>
      <c r="AD5" s="885"/>
      <c r="AE5" s="576" t="e">
        <f t="shared" si="14"/>
        <v>#DIV/0!</v>
      </c>
      <c r="AF5" s="321"/>
      <c r="AG5" s="321"/>
      <c r="AH5" s="65"/>
      <c r="AI5" s="65"/>
      <c r="AJ5" s="65"/>
      <c r="AK5" s="356">
        <f t="shared" si="7"/>
        <v>0</v>
      </c>
      <c r="AM5" s="190">
        <v>3</v>
      </c>
      <c r="AN5" s="886" t="s">
        <v>11</v>
      </c>
      <c r="AO5" s="119"/>
      <c r="AP5" s="178">
        <v>0</v>
      </c>
      <c r="AQ5" s="178" t="e">
        <f t="shared" si="8"/>
        <v>#DIV/0!</v>
      </c>
      <c r="AR5" s="178">
        <v>0</v>
      </c>
      <c r="AS5" s="179" t="e">
        <f t="shared" si="9"/>
        <v>#DIV/0!</v>
      </c>
      <c r="AT5" s="179"/>
      <c r="AU5" s="179"/>
      <c r="AV5" s="180">
        <f t="shared" ref="AV5:AV26" si="18">AP5+AR5+AT5+AU5</f>
        <v>0</v>
      </c>
      <c r="AW5" s="178" t="e">
        <f t="shared" si="15"/>
        <v>#DIV/0!</v>
      </c>
      <c r="AX5" s="885"/>
      <c r="AY5" s="885"/>
      <c r="AZ5" s="885"/>
      <c r="BA5" s="885">
        <f t="shared" si="16"/>
        <v>0</v>
      </c>
      <c r="BB5" s="576" t="e">
        <f t="shared" si="17"/>
        <v>#DIV/0!</v>
      </c>
      <c r="BC5" s="321"/>
      <c r="BD5" s="321"/>
      <c r="BE5" s="65"/>
      <c r="BF5" s="65"/>
      <c r="BG5" s="65"/>
      <c r="BH5" s="356">
        <f t="shared" si="10"/>
        <v>0</v>
      </c>
    </row>
    <row r="6" spans="1:60" ht="25">
      <c r="A6" s="190">
        <v>4</v>
      </c>
      <c r="B6" s="174" t="s">
        <v>9</v>
      </c>
      <c r="C6" s="119"/>
      <c r="D6" s="178">
        <v>0</v>
      </c>
      <c r="E6" s="178" t="e">
        <f t="shared" si="0"/>
        <v>#DIV/0!</v>
      </c>
      <c r="F6" s="178">
        <v>0</v>
      </c>
      <c r="G6" s="179" t="e">
        <f t="shared" si="1"/>
        <v>#DIV/0!</v>
      </c>
      <c r="H6" s="179"/>
      <c r="I6" s="180">
        <f t="shared" si="2"/>
        <v>0</v>
      </c>
      <c r="J6" s="178" t="e">
        <f t="shared" si="11"/>
        <v>#DIV/0!</v>
      </c>
      <c r="K6" s="885"/>
      <c r="L6" s="576" t="e">
        <f t="shared" si="12"/>
        <v>#DIV/0!</v>
      </c>
      <c r="M6" s="321"/>
      <c r="N6" s="321"/>
      <c r="O6" s="65"/>
      <c r="P6" s="65"/>
      <c r="Q6" s="65"/>
      <c r="R6" s="356">
        <f t="shared" si="3"/>
        <v>0</v>
      </c>
      <c r="T6" s="190">
        <v>4</v>
      </c>
      <c r="U6" s="886" t="s">
        <v>11</v>
      </c>
      <c r="V6" s="119"/>
      <c r="W6" s="178">
        <v>0</v>
      </c>
      <c r="X6" s="178" t="e">
        <f t="shared" si="4"/>
        <v>#DIV/0!</v>
      </c>
      <c r="Y6" s="178">
        <v>0</v>
      </c>
      <c r="Z6" s="179" t="e">
        <f t="shared" si="5"/>
        <v>#DIV/0!</v>
      </c>
      <c r="AA6" s="179"/>
      <c r="AB6" s="180">
        <f t="shared" si="6"/>
        <v>0</v>
      </c>
      <c r="AC6" s="178" t="e">
        <f t="shared" si="13"/>
        <v>#DIV/0!</v>
      </c>
      <c r="AD6" s="885"/>
      <c r="AE6" s="576" t="e">
        <f t="shared" si="14"/>
        <v>#DIV/0!</v>
      </c>
      <c r="AF6" s="321"/>
      <c r="AG6" s="321"/>
      <c r="AH6" s="65"/>
      <c r="AI6" s="65"/>
      <c r="AJ6" s="65"/>
      <c r="AK6" s="356">
        <f t="shared" si="7"/>
        <v>0</v>
      </c>
      <c r="AM6" s="190">
        <v>4</v>
      </c>
      <c r="AN6" s="887" t="s">
        <v>5</v>
      </c>
      <c r="AO6" s="119"/>
      <c r="AP6" s="178">
        <v>0</v>
      </c>
      <c r="AQ6" s="178" t="e">
        <f t="shared" si="8"/>
        <v>#DIV/0!</v>
      </c>
      <c r="AR6" s="178">
        <v>0</v>
      </c>
      <c r="AS6" s="179" t="e">
        <f t="shared" si="9"/>
        <v>#DIV/0!</v>
      </c>
      <c r="AT6" s="179"/>
      <c r="AU6" s="179"/>
      <c r="AV6" s="180">
        <f t="shared" si="18"/>
        <v>0</v>
      </c>
      <c r="AW6" s="178" t="e">
        <f t="shared" si="15"/>
        <v>#DIV/0!</v>
      </c>
      <c r="AX6" s="885"/>
      <c r="AY6" s="885"/>
      <c r="AZ6" s="885"/>
      <c r="BA6" s="885">
        <f t="shared" si="16"/>
        <v>0</v>
      </c>
      <c r="BB6" s="576" t="e">
        <f t="shared" si="17"/>
        <v>#DIV/0!</v>
      </c>
      <c r="BC6" s="321"/>
      <c r="BD6" s="321"/>
      <c r="BE6" s="65"/>
      <c r="BF6" s="65"/>
      <c r="BG6" s="65"/>
      <c r="BH6" s="356">
        <f t="shared" si="10"/>
        <v>0</v>
      </c>
    </row>
    <row r="7" spans="1:60" ht="25">
      <c r="A7" s="190">
        <v>5</v>
      </c>
      <c r="B7" s="174" t="s">
        <v>10</v>
      </c>
      <c r="C7" s="119"/>
      <c r="D7" s="178">
        <v>0</v>
      </c>
      <c r="E7" s="178" t="e">
        <f t="shared" si="0"/>
        <v>#DIV/0!</v>
      </c>
      <c r="F7" s="178">
        <v>0</v>
      </c>
      <c r="G7" s="179" t="e">
        <f t="shared" si="1"/>
        <v>#DIV/0!</v>
      </c>
      <c r="H7" s="179"/>
      <c r="I7" s="180">
        <f t="shared" si="2"/>
        <v>0</v>
      </c>
      <c r="J7" s="178" t="e">
        <f t="shared" si="11"/>
        <v>#DIV/0!</v>
      </c>
      <c r="K7" s="885"/>
      <c r="L7" s="576" t="e">
        <f t="shared" si="12"/>
        <v>#DIV/0!</v>
      </c>
      <c r="M7" s="321"/>
      <c r="N7" s="321"/>
      <c r="O7" s="65"/>
      <c r="P7" s="65"/>
      <c r="Q7" s="65"/>
      <c r="R7" s="356">
        <f t="shared" si="3"/>
        <v>0</v>
      </c>
      <c r="T7" s="190">
        <v>5</v>
      </c>
      <c r="U7" s="887" t="s">
        <v>5</v>
      </c>
      <c r="V7" s="119"/>
      <c r="W7" s="178">
        <v>0</v>
      </c>
      <c r="X7" s="178" t="e">
        <f t="shared" si="4"/>
        <v>#DIV/0!</v>
      </c>
      <c r="Y7" s="178">
        <v>0</v>
      </c>
      <c r="Z7" s="179" t="e">
        <f t="shared" si="5"/>
        <v>#DIV/0!</v>
      </c>
      <c r="AA7" s="179"/>
      <c r="AB7" s="180">
        <f t="shared" si="6"/>
        <v>0</v>
      </c>
      <c r="AC7" s="178" t="e">
        <f t="shared" si="13"/>
        <v>#DIV/0!</v>
      </c>
      <c r="AD7" s="885"/>
      <c r="AE7" s="576" t="e">
        <f t="shared" si="14"/>
        <v>#DIV/0!</v>
      </c>
      <c r="AF7" s="321"/>
      <c r="AG7" s="321"/>
      <c r="AH7" s="65"/>
      <c r="AI7" s="65"/>
      <c r="AJ7" s="65"/>
      <c r="AK7" s="356">
        <f t="shared" si="7"/>
        <v>0</v>
      </c>
      <c r="AM7" s="190">
        <v>5</v>
      </c>
      <c r="AN7" s="174" t="s">
        <v>6</v>
      </c>
      <c r="AO7" s="119"/>
      <c r="AP7" s="178">
        <v>0</v>
      </c>
      <c r="AQ7" s="178" t="e">
        <f t="shared" si="8"/>
        <v>#DIV/0!</v>
      </c>
      <c r="AR7" s="178">
        <v>0</v>
      </c>
      <c r="AS7" s="179" t="e">
        <f t="shared" si="9"/>
        <v>#DIV/0!</v>
      </c>
      <c r="AT7" s="179"/>
      <c r="AU7" s="179"/>
      <c r="AV7" s="180">
        <f t="shared" si="18"/>
        <v>0</v>
      </c>
      <c r="AW7" s="178" t="e">
        <f t="shared" si="15"/>
        <v>#DIV/0!</v>
      </c>
      <c r="AX7" s="885"/>
      <c r="AY7" s="885"/>
      <c r="AZ7" s="885"/>
      <c r="BA7" s="885">
        <f t="shared" si="16"/>
        <v>0</v>
      </c>
      <c r="BB7" s="576" t="e">
        <f t="shared" si="17"/>
        <v>#DIV/0!</v>
      </c>
      <c r="BC7" s="321"/>
      <c r="BD7" s="321"/>
      <c r="BE7" s="65"/>
      <c r="BF7" s="65"/>
      <c r="BG7" s="65"/>
      <c r="BH7" s="356">
        <f t="shared" si="10"/>
        <v>0</v>
      </c>
    </row>
    <row r="8" spans="1:60" ht="25">
      <c r="A8" s="190">
        <v>6</v>
      </c>
      <c r="B8" s="886" t="s">
        <v>11</v>
      </c>
      <c r="C8" s="119"/>
      <c r="D8" s="178">
        <v>0</v>
      </c>
      <c r="E8" s="178" t="e">
        <f t="shared" si="0"/>
        <v>#DIV/0!</v>
      </c>
      <c r="F8" s="178">
        <v>0</v>
      </c>
      <c r="G8" s="179" t="e">
        <f t="shared" si="1"/>
        <v>#DIV/0!</v>
      </c>
      <c r="H8" s="179"/>
      <c r="I8" s="180">
        <f t="shared" si="2"/>
        <v>0</v>
      </c>
      <c r="J8" s="178" t="e">
        <f t="shared" si="11"/>
        <v>#DIV/0!</v>
      </c>
      <c r="K8" s="885"/>
      <c r="L8" s="576" t="e">
        <f t="shared" si="12"/>
        <v>#DIV/0!</v>
      </c>
      <c r="M8" s="322"/>
      <c r="N8" s="321"/>
      <c r="O8" s="65"/>
      <c r="P8" s="65"/>
      <c r="Q8" s="65"/>
      <c r="R8" s="356">
        <f t="shared" si="3"/>
        <v>0</v>
      </c>
      <c r="T8" s="190">
        <v>6</v>
      </c>
      <c r="U8" s="174" t="s">
        <v>6</v>
      </c>
      <c r="V8" s="119"/>
      <c r="W8" s="178">
        <v>0</v>
      </c>
      <c r="X8" s="178" t="e">
        <f t="shared" si="4"/>
        <v>#DIV/0!</v>
      </c>
      <c r="Y8" s="178">
        <v>0</v>
      </c>
      <c r="Z8" s="179" t="e">
        <f t="shared" si="5"/>
        <v>#DIV/0!</v>
      </c>
      <c r="AA8" s="179"/>
      <c r="AB8" s="180">
        <f t="shared" si="6"/>
        <v>0</v>
      </c>
      <c r="AC8" s="178" t="e">
        <f t="shared" si="13"/>
        <v>#DIV/0!</v>
      </c>
      <c r="AD8" s="885"/>
      <c r="AE8" s="576" t="e">
        <f t="shared" si="14"/>
        <v>#DIV/0!</v>
      </c>
      <c r="AF8" s="322"/>
      <c r="AG8" s="321"/>
      <c r="AH8" s="65"/>
      <c r="AI8" s="65"/>
      <c r="AJ8" s="65"/>
      <c r="AK8" s="356">
        <f t="shared" si="7"/>
        <v>0</v>
      </c>
      <c r="AM8" s="190">
        <v>6</v>
      </c>
      <c r="AN8" s="174" t="s">
        <v>7</v>
      </c>
      <c r="AO8" s="119"/>
      <c r="AP8" s="178">
        <v>0</v>
      </c>
      <c r="AQ8" s="178" t="e">
        <f t="shared" si="8"/>
        <v>#DIV/0!</v>
      </c>
      <c r="AR8" s="178">
        <v>0</v>
      </c>
      <c r="AS8" s="179" t="e">
        <f t="shared" si="9"/>
        <v>#DIV/0!</v>
      </c>
      <c r="AT8" s="179"/>
      <c r="AU8" s="179"/>
      <c r="AV8" s="180">
        <f t="shared" si="18"/>
        <v>0</v>
      </c>
      <c r="AW8" s="178" t="e">
        <f t="shared" si="15"/>
        <v>#DIV/0!</v>
      </c>
      <c r="AX8" s="885"/>
      <c r="AY8" s="885"/>
      <c r="AZ8" s="885"/>
      <c r="BA8" s="885">
        <f t="shared" si="16"/>
        <v>0</v>
      </c>
      <c r="BB8" s="576" t="e">
        <f t="shared" si="17"/>
        <v>#DIV/0!</v>
      </c>
      <c r="BC8" s="322"/>
      <c r="BD8" s="321"/>
      <c r="BE8" s="65"/>
      <c r="BF8" s="65"/>
      <c r="BG8" s="65"/>
      <c r="BH8" s="356">
        <f t="shared" si="10"/>
        <v>0</v>
      </c>
    </row>
    <row r="9" spans="1:60" ht="25">
      <c r="A9" s="190">
        <v>7</v>
      </c>
      <c r="B9" s="887" t="s">
        <v>5</v>
      </c>
      <c r="C9" s="119"/>
      <c r="D9" s="178">
        <v>0</v>
      </c>
      <c r="E9" s="178" t="e">
        <f t="shared" si="0"/>
        <v>#DIV/0!</v>
      </c>
      <c r="F9" s="178">
        <v>0</v>
      </c>
      <c r="G9" s="179" t="e">
        <f t="shared" si="1"/>
        <v>#DIV/0!</v>
      </c>
      <c r="H9" s="179">
        <v>0</v>
      </c>
      <c r="I9" s="180">
        <f t="shared" si="2"/>
        <v>0</v>
      </c>
      <c r="J9" s="178" t="e">
        <f t="shared" si="11"/>
        <v>#DIV/0!</v>
      </c>
      <c r="K9" s="885"/>
      <c r="L9" s="576" t="e">
        <f t="shared" si="12"/>
        <v>#DIV/0!</v>
      </c>
      <c r="M9" s="322"/>
      <c r="N9" s="321"/>
      <c r="O9" s="888"/>
      <c r="P9" s="334"/>
      <c r="Q9" s="334"/>
      <c r="R9" s="356">
        <f t="shared" si="3"/>
        <v>0</v>
      </c>
      <c r="T9" s="190">
        <v>7</v>
      </c>
      <c r="U9" s="174" t="s">
        <v>7</v>
      </c>
      <c r="V9" s="119"/>
      <c r="W9" s="178">
        <v>0</v>
      </c>
      <c r="X9" s="178" t="e">
        <f t="shared" si="4"/>
        <v>#DIV/0!</v>
      </c>
      <c r="Y9" s="178">
        <v>0</v>
      </c>
      <c r="Z9" s="179" t="e">
        <f t="shared" si="5"/>
        <v>#DIV/0!</v>
      </c>
      <c r="AA9" s="179">
        <v>0</v>
      </c>
      <c r="AB9" s="180">
        <f t="shared" si="6"/>
        <v>0</v>
      </c>
      <c r="AC9" s="178" t="e">
        <f t="shared" si="13"/>
        <v>#DIV/0!</v>
      </c>
      <c r="AD9" s="885"/>
      <c r="AE9" s="576" t="e">
        <f t="shared" si="14"/>
        <v>#DIV/0!</v>
      </c>
      <c r="AF9" s="322"/>
      <c r="AG9" s="321"/>
      <c r="AH9" s="888"/>
      <c r="AI9" s="334"/>
      <c r="AJ9" s="334"/>
      <c r="AK9" s="356">
        <f t="shared" si="7"/>
        <v>0</v>
      </c>
      <c r="AM9" s="190">
        <v>7</v>
      </c>
      <c r="AN9" s="174" t="s">
        <v>8</v>
      </c>
      <c r="AO9" s="119"/>
      <c r="AP9" s="178">
        <v>0</v>
      </c>
      <c r="AQ9" s="178" t="e">
        <f t="shared" si="8"/>
        <v>#DIV/0!</v>
      </c>
      <c r="AR9" s="178">
        <v>0</v>
      </c>
      <c r="AS9" s="179" t="e">
        <f t="shared" si="9"/>
        <v>#DIV/0!</v>
      </c>
      <c r="AT9" s="179">
        <v>0</v>
      </c>
      <c r="AU9" s="179"/>
      <c r="AV9" s="180">
        <f t="shared" si="18"/>
        <v>0</v>
      </c>
      <c r="AW9" s="178" t="e">
        <f t="shared" si="15"/>
        <v>#DIV/0!</v>
      </c>
      <c r="AX9" s="885"/>
      <c r="AY9" s="885"/>
      <c r="AZ9" s="885"/>
      <c r="BA9" s="885">
        <f t="shared" si="16"/>
        <v>0</v>
      </c>
      <c r="BB9" s="576" t="e">
        <f t="shared" si="17"/>
        <v>#DIV/0!</v>
      </c>
      <c r="BC9" s="322"/>
      <c r="BD9" s="321"/>
      <c r="BE9" s="888"/>
      <c r="BF9" s="334"/>
      <c r="BG9" s="334"/>
      <c r="BH9" s="356">
        <f t="shared" si="10"/>
        <v>0</v>
      </c>
    </row>
    <row r="10" spans="1:60" ht="25">
      <c r="A10" s="190">
        <v>8</v>
      </c>
      <c r="B10" s="174" t="s">
        <v>6</v>
      </c>
      <c r="C10" s="119"/>
      <c r="D10" s="178">
        <v>0</v>
      </c>
      <c r="E10" s="178" t="e">
        <f t="shared" si="0"/>
        <v>#DIV/0!</v>
      </c>
      <c r="F10" s="178">
        <v>0</v>
      </c>
      <c r="G10" s="179" t="e">
        <f t="shared" si="1"/>
        <v>#DIV/0!</v>
      </c>
      <c r="H10" s="179"/>
      <c r="I10" s="180">
        <f t="shared" si="2"/>
        <v>0</v>
      </c>
      <c r="J10" s="178" t="e">
        <f>I10/C10</f>
        <v>#DIV/0!</v>
      </c>
      <c r="K10" s="885"/>
      <c r="L10" s="576" t="e">
        <f>I10/K10</f>
        <v>#DIV/0!</v>
      </c>
      <c r="M10" s="321"/>
      <c r="N10" s="321"/>
      <c r="O10" s="65"/>
      <c r="P10" s="65"/>
      <c r="Q10" s="65"/>
      <c r="R10" s="356">
        <f t="shared" ref="R10:R33" si="19">SUM(O10:Q10)/3</f>
        <v>0</v>
      </c>
      <c r="T10" s="190">
        <v>8</v>
      </c>
      <c r="U10" s="174" t="s">
        <v>8</v>
      </c>
      <c r="V10" s="119"/>
      <c r="W10" s="178">
        <v>0</v>
      </c>
      <c r="X10" s="178" t="e">
        <f t="shared" si="4"/>
        <v>#DIV/0!</v>
      </c>
      <c r="Y10" s="178">
        <v>0</v>
      </c>
      <c r="Z10" s="179" t="e">
        <f t="shared" si="5"/>
        <v>#DIV/0!</v>
      </c>
      <c r="AA10" s="179"/>
      <c r="AB10" s="180">
        <f t="shared" si="6"/>
        <v>0</v>
      </c>
      <c r="AC10" s="178" t="e">
        <f>AB10/V10</f>
        <v>#DIV/0!</v>
      </c>
      <c r="AD10" s="885"/>
      <c r="AE10" s="576" t="e">
        <f>AB10/AD10</f>
        <v>#DIV/0!</v>
      </c>
      <c r="AF10" s="321"/>
      <c r="AG10" s="321"/>
      <c r="AH10" s="65"/>
      <c r="AI10" s="65"/>
      <c r="AJ10" s="65"/>
      <c r="AK10" s="356">
        <f t="shared" si="7"/>
        <v>0</v>
      </c>
      <c r="AM10" s="190">
        <v>8</v>
      </c>
      <c r="AN10" s="174" t="s">
        <v>9</v>
      </c>
      <c r="AO10" s="119"/>
      <c r="AP10" s="178">
        <v>0</v>
      </c>
      <c r="AQ10" s="178" t="e">
        <f t="shared" si="8"/>
        <v>#DIV/0!</v>
      </c>
      <c r="AR10" s="178">
        <v>0</v>
      </c>
      <c r="AS10" s="179" t="e">
        <f t="shared" si="9"/>
        <v>#DIV/0!</v>
      </c>
      <c r="AT10" s="179"/>
      <c r="AU10" s="179"/>
      <c r="AV10" s="180">
        <f t="shared" si="18"/>
        <v>0</v>
      </c>
      <c r="AW10" s="178" t="e">
        <f>AV10/AO10</f>
        <v>#DIV/0!</v>
      </c>
      <c r="AX10" s="885"/>
      <c r="AY10" s="885"/>
      <c r="AZ10" s="885"/>
      <c r="BA10" s="885">
        <f t="shared" si="16"/>
        <v>0</v>
      </c>
      <c r="BB10" s="576" t="e">
        <f>AV10/AX10</f>
        <v>#DIV/0!</v>
      </c>
      <c r="BC10" s="321"/>
      <c r="BD10" s="321"/>
      <c r="BE10" s="65"/>
      <c r="BF10" s="65"/>
      <c r="BG10" s="65"/>
      <c r="BH10" s="356">
        <f t="shared" si="10"/>
        <v>0</v>
      </c>
    </row>
    <row r="11" spans="1:60" ht="25">
      <c r="A11" s="190">
        <v>9</v>
      </c>
      <c r="B11" s="174" t="s">
        <v>7</v>
      </c>
      <c r="C11" s="119"/>
      <c r="D11" s="178">
        <v>0</v>
      </c>
      <c r="E11" s="178" t="e">
        <f t="shared" si="0"/>
        <v>#DIV/0!</v>
      </c>
      <c r="F11" s="178">
        <v>0</v>
      </c>
      <c r="G11" s="179" t="e">
        <f t="shared" si="1"/>
        <v>#DIV/0!</v>
      </c>
      <c r="H11" s="179"/>
      <c r="I11" s="180">
        <f t="shared" si="2"/>
        <v>0</v>
      </c>
      <c r="J11" s="178" t="e">
        <f t="shared" ref="J11:J16" si="20">I11/C11</f>
        <v>#DIV/0!</v>
      </c>
      <c r="K11" s="885"/>
      <c r="L11" s="576" t="e">
        <f t="shared" ref="L11:L16" si="21">I11/K11</f>
        <v>#DIV/0!</v>
      </c>
      <c r="M11" s="321"/>
      <c r="N11" s="321"/>
      <c r="O11" s="65"/>
      <c r="P11" s="65"/>
      <c r="Q11" s="65"/>
      <c r="R11" s="356">
        <f t="shared" si="19"/>
        <v>0</v>
      </c>
      <c r="T11" s="190">
        <v>9</v>
      </c>
      <c r="U11" s="174" t="s">
        <v>9</v>
      </c>
      <c r="V11" s="119"/>
      <c r="W11" s="178">
        <v>0</v>
      </c>
      <c r="X11" s="178" t="e">
        <f t="shared" si="4"/>
        <v>#DIV/0!</v>
      </c>
      <c r="Y11" s="178">
        <v>0</v>
      </c>
      <c r="Z11" s="179" t="e">
        <f t="shared" si="5"/>
        <v>#DIV/0!</v>
      </c>
      <c r="AA11" s="179"/>
      <c r="AB11" s="180">
        <f t="shared" si="6"/>
        <v>0</v>
      </c>
      <c r="AC11" s="178" t="e">
        <f t="shared" ref="AC11:AC16" si="22">AB11/V11</f>
        <v>#DIV/0!</v>
      </c>
      <c r="AD11" s="885"/>
      <c r="AE11" s="576" t="e">
        <f t="shared" ref="AE11:AE16" si="23">AB11/AD11</f>
        <v>#DIV/0!</v>
      </c>
      <c r="AF11" s="321"/>
      <c r="AG11" s="321"/>
      <c r="AH11" s="65"/>
      <c r="AI11" s="65"/>
      <c r="AJ11" s="65"/>
      <c r="AK11" s="356">
        <f t="shared" si="7"/>
        <v>0</v>
      </c>
      <c r="AM11" s="190">
        <v>9</v>
      </c>
      <c r="AN11" s="174" t="s">
        <v>10</v>
      </c>
      <c r="AO11" s="119"/>
      <c r="AP11" s="178">
        <v>0</v>
      </c>
      <c r="AQ11" s="178" t="e">
        <f t="shared" si="8"/>
        <v>#DIV/0!</v>
      </c>
      <c r="AR11" s="178">
        <v>0</v>
      </c>
      <c r="AS11" s="179" t="e">
        <f t="shared" si="9"/>
        <v>#DIV/0!</v>
      </c>
      <c r="AT11" s="179"/>
      <c r="AU11" s="179"/>
      <c r="AV11" s="180">
        <f t="shared" si="18"/>
        <v>0</v>
      </c>
      <c r="AW11" s="178" t="e">
        <f t="shared" ref="AW11:AW16" si="24">AV11/AO11</f>
        <v>#DIV/0!</v>
      </c>
      <c r="AX11" s="885"/>
      <c r="AY11" s="885"/>
      <c r="AZ11" s="885"/>
      <c r="BA11" s="885">
        <f t="shared" si="16"/>
        <v>0</v>
      </c>
      <c r="BB11" s="576" t="e">
        <f t="shared" ref="BB11:BB16" si="25">AV11/AX11</f>
        <v>#DIV/0!</v>
      </c>
      <c r="BC11" s="321"/>
      <c r="BD11" s="321"/>
      <c r="BE11" s="65"/>
      <c r="BF11" s="65"/>
      <c r="BG11" s="65"/>
      <c r="BH11" s="356">
        <f t="shared" si="10"/>
        <v>0</v>
      </c>
    </row>
    <row r="12" spans="1:60" ht="25">
      <c r="A12" s="190">
        <v>10</v>
      </c>
      <c r="B12" s="174" t="s">
        <v>8</v>
      </c>
      <c r="C12" s="119"/>
      <c r="D12" s="178">
        <v>0</v>
      </c>
      <c r="E12" s="178" t="e">
        <f t="shared" si="0"/>
        <v>#DIV/0!</v>
      </c>
      <c r="F12" s="178">
        <v>0</v>
      </c>
      <c r="G12" s="179" t="e">
        <f t="shared" si="1"/>
        <v>#DIV/0!</v>
      </c>
      <c r="H12" s="179"/>
      <c r="I12" s="180">
        <f t="shared" si="2"/>
        <v>0</v>
      </c>
      <c r="J12" s="178" t="e">
        <f t="shared" si="20"/>
        <v>#DIV/0!</v>
      </c>
      <c r="K12" s="885"/>
      <c r="L12" s="576" t="e">
        <f t="shared" si="21"/>
        <v>#DIV/0!</v>
      </c>
      <c r="M12" s="321"/>
      <c r="N12" s="321"/>
      <c r="O12" s="65"/>
      <c r="P12" s="65"/>
      <c r="Q12" s="65"/>
      <c r="R12" s="356">
        <f t="shared" si="19"/>
        <v>0</v>
      </c>
      <c r="T12" s="190">
        <v>10</v>
      </c>
      <c r="U12" s="174" t="s">
        <v>10</v>
      </c>
      <c r="V12" s="119"/>
      <c r="W12" s="178">
        <v>0</v>
      </c>
      <c r="X12" s="178" t="e">
        <f t="shared" si="4"/>
        <v>#DIV/0!</v>
      </c>
      <c r="Y12" s="178">
        <v>0</v>
      </c>
      <c r="Z12" s="179" t="e">
        <f t="shared" si="5"/>
        <v>#DIV/0!</v>
      </c>
      <c r="AA12" s="179"/>
      <c r="AB12" s="180">
        <f t="shared" si="6"/>
        <v>0</v>
      </c>
      <c r="AC12" s="178" t="e">
        <f t="shared" si="22"/>
        <v>#DIV/0!</v>
      </c>
      <c r="AD12" s="885"/>
      <c r="AE12" s="576" t="e">
        <f t="shared" si="23"/>
        <v>#DIV/0!</v>
      </c>
      <c r="AF12" s="321"/>
      <c r="AG12" s="321"/>
      <c r="AH12" s="65"/>
      <c r="AI12" s="65"/>
      <c r="AJ12" s="65"/>
      <c r="AK12" s="356">
        <f t="shared" si="7"/>
        <v>0</v>
      </c>
      <c r="AM12" s="190">
        <v>10</v>
      </c>
      <c r="AN12" s="886" t="s">
        <v>11</v>
      </c>
      <c r="AO12" s="119"/>
      <c r="AP12" s="178">
        <v>0</v>
      </c>
      <c r="AQ12" s="178" t="e">
        <f t="shared" si="8"/>
        <v>#DIV/0!</v>
      </c>
      <c r="AR12" s="178">
        <v>0</v>
      </c>
      <c r="AS12" s="179" t="e">
        <f t="shared" si="9"/>
        <v>#DIV/0!</v>
      </c>
      <c r="AT12" s="179"/>
      <c r="AU12" s="179"/>
      <c r="AV12" s="180">
        <f t="shared" si="18"/>
        <v>0</v>
      </c>
      <c r="AW12" s="178" t="e">
        <f t="shared" si="24"/>
        <v>#DIV/0!</v>
      </c>
      <c r="AX12" s="885"/>
      <c r="AY12" s="885"/>
      <c r="AZ12" s="885"/>
      <c r="BA12" s="885">
        <f t="shared" si="16"/>
        <v>0</v>
      </c>
      <c r="BB12" s="576" t="e">
        <f t="shared" si="25"/>
        <v>#DIV/0!</v>
      </c>
      <c r="BC12" s="321"/>
      <c r="BD12" s="321"/>
      <c r="BE12" s="65"/>
      <c r="BF12" s="65"/>
      <c r="BG12" s="65"/>
      <c r="BH12" s="356">
        <f t="shared" si="10"/>
        <v>0</v>
      </c>
    </row>
    <row r="13" spans="1:60" ht="25">
      <c r="A13" s="190">
        <v>11</v>
      </c>
      <c r="B13" s="174" t="s">
        <v>9</v>
      </c>
      <c r="C13" s="119"/>
      <c r="D13" s="178">
        <v>0</v>
      </c>
      <c r="E13" s="178" t="e">
        <f t="shared" si="0"/>
        <v>#DIV/0!</v>
      </c>
      <c r="F13" s="178">
        <v>0</v>
      </c>
      <c r="G13" s="179" t="e">
        <f t="shared" si="1"/>
        <v>#DIV/0!</v>
      </c>
      <c r="H13" s="179"/>
      <c r="I13" s="180">
        <f t="shared" si="2"/>
        <v>0</v>
      </c>
      <c r="J13" s="178" t="e">
        <f t="shared" si="20"/>
        <v>#DIV/0!</v>
      </c>
      <c r="K13" s="885"/>
      <c r="L13" s="576" t="e">
        <f t="shared" si="21"/>
        <v>#DIV/0!</v>
      </c>
      <c r="M13" s="321"/>
      <c r="N13" s="321"/>
      <c r="O13" s="65"/>
      <c r="P13" s="65"/>
      <c r="Q13" s="65"/>
      <c r="R13" s="356">
        <f t="shared" si="19"/>
        <v>0</v>
      </c>
      <c r="T13" s="190">
        <v>11</v>
      </c>
      <c r="U13" s="886" t="s">
        <v>11</v>
      </c>
      <c r="V13" s="119"/>
      <c r="W13" s="178">
        <v>0</v>
      </c>
      <c r="X13" s="178" t="e">
        <f t="shared" si="4"/>
        <v>#DIV/0!</v>
      </c>
      <c r="Y13" s="178">
        <v>0</v>
      </c>
      <c r="Z13" s="179" t="e">
        <f t="shared" si="5"/>
        <v>#DIV/0!</v>
      </c>
      <c r="AA13" s="179"/>
      <c r="AB13" s="180">
        <f t="shared" si="6"/>
        <v>0</v>
      </c>
      <c r="AC13" s="178" t="e">
        <f t="shared" si="22"/>
        <v>#DIV/0!</v>
      </c>
      <c r="AD13" s="885"/>
      <c r="AE13" s="576" t="e">
        <f t="shared" si="23"/>
        <v>#DIV/0!</v>
      </c>
      <c r="AF13" s="321"/>
      <c r="AG13" s="321"/>
      <c r="AH13" s="65"/>
      <c r="AI13" s="65"/>
      <c r="AJ13" s="65"/>
      <c r="AK13" s="356">
        <f t="shared" si="7"/>
        <v>0</v>
      </c>
      <c r="AM13" s="190">
        <v>11</v>
      </c>
      <c r="AN13" s="887" t="s">
        <v>5</v>
      </c>
      <c r="AO13" s="119"/>
      <c r="AP13" s="178">
        <v>0</v>
      </c>
      <c r="AQ13" s="178" t="e">
        <f t="shared" si="8"/>
        <v>#DIV/0!</v>
      </c>
      <c r="AR13" s="178">
        <v>0</v>
      </c>
      <c r="AS13" s="179" t="e">
        <f t="shared" si="9"/>
        <v>#DIV/0!</v>
      </c>
      <c r="AT13" s="179"/>
      <c r="AU13" s="179"/>
      <c r="AV13" s="180">
        <f t="shared" si="18"/>
        <v>0</v>
      </c>
      <c r="AW13" s="178" t="e">
        <f t="shared" si="24"/>
        <v>#DIV/0!</v>
      </c>
      <c r="AX13" s="885"/>
      <c r="AY13" s="885"/>
      <c r="AZ13" s="885"/>
      <c r="BA13" s="885">
        <f t="shared" si="16"/>
        <v>0</v>
      </c>
      <c r="BB13" s="576" t="e">
        <f t="shared" si="25"/>
        <v>#DIV/0!</v>
      </c>
      <c r="BC13" s="321"/>
      <c r="BD13" s="321"/>
      <c r="BE13" s="65"/>
      <c r="BF13" s="65"/>
      <c r="BG13" s="65"/>
      <c r="BH13" s="356">
        <f t="shared" si="10"/>
        <v>0</v>
      </c>
    </row>
    <row r="14" spans="1:60" ht="25">
      <c r="A14" s="190">
        <v>12</v>
      </c>
      <c r="B14" s="174" t="s">
        <v>10</v>
      </c>
      <c r="C14" s="119"/>
      <c r="D14" s="178">
        <v>0</v>
      </c>
      <c r="E14" s="178" t="e">
        <f t="shared" si="0"/>
        <v>#DIV/0!</v>
      </c>
      <c r="F14" s="178">
        <v>0</v>
      </c>
      <c r="G14" s="179" t="e">
        <f t="shared" si="1"/>
        <v>#DIV/0!</v>
      </c>
      <c r="H14" s="179"/>
      <c r="I14" s="180">
        <f t="shared" si="2"/>
        <v>0</v>
      </c>
      <c r="J14" s="178" t="e">
        <f t="shared" si="20"/>
        <v>#DIV/0!</v>
      </c>
      <c r="K14" s="885"/>
      <c r="L14" s="576" t="e">
        <f t="shared" si="21"/>
        <v>#DIV/0!</v>
      </c>
      <c r="M14" s="321"/>
      <c r="N14" s="321"/>
      <c r="O14" s="65"/>
      <c r="P14" s="65"/>
      <c r="Q14" s="65"/>
      <c r="R14" s="356">
        <f t="shared" si="19"/>
        <v>0</v>
      </c>
      <c r="T14" s="190">
        <v>12</v>
      </c>
      <c r="U14" s="887" t="s">
        <v>5</v>
      </c>
      <c r="V14" s="119"/>
      <c r="W14" s="178">
        <v>0</v>
      </c>
      <c r="X14" s="178" t="e">
        <f t="shared" si="4"/>
        <v>#DIV/0!</v>
      </c>
      <c r="Y14" s="178">
        <v>0</v>
      </c>
      <c r="Z14" s="179" t="e">
        <f t="shared" si="5"/>
        <v>#DIV/0!</v>
      </c>
      <c r="AA14" s="179"/>
      <c r="AB14" s="180">
        <f t="shared" si="6"/>
        <v>0</v>
      </c>
      <c r="AC14" s="178" t="e">
        <f t="shared" si="22"/>
        <v>#DIV/0!</v>
      </c>
      <c r="AD14" s="885"/>
      <c r="AE14" s="576" t="e">
        <f t="shared" si="23"/>
        <v>#DIV/0!</v>
      </c>
      <c r="AF14" s="321"/>
      <c r="AG14" s="321"/>
      <c r="AH14" s="65"/>
      <c r="AI14" s="65"/>
      <c r="AJ14" s="65"/>
      <c r="AK14" s="356">
        <f t="shared" si="7"/>
        <v>0</v>
      </c>
      <c r="AM14" s="190">
        <v>12</v>
      </c>
      <c r="AN14" s="174" t="s">
        <v>6</v>
      </c>
      <c r="AO14" s="119"/>
      <c r="AP14" s="178">
        <v>0</v>
      </c>
      <c r="AQ14" s="178" t="e">
        <f t="shared" si="8"/>
        <v>#DIV/0!</v>
      </c>
      <c r="AR14" s="178">
        <v>0</v>
      </c>
      <c r="AS14" s="179" t="e">
        <f t="shared" si="9"/>
        <v>#DIV/0!</v>
      </c>
      <c r="AT14" s="179"/>
      <c r="AU14" s="179"/>
      <c r="AV14" s="180">
        <f t="shared" si="18"/>
        <v>0</v>
      </c>
      <c r="AW14" s="178" t="e">
        <f t="shared" si="24"/>
        <v>#DIV/0!</v>
      </c>
      <c r="AX14" s="885"/>
      <c r="AY14" s="885"/>
      <c r="AZ14" s="885"/>
      <c r="BA14" s="885">
        <f t="shared" si="16"/>
        <v>0</v>
      </c>
      <c r="BB14" s="576" t="e">
        <f t="shared" si="25"/>
        <v>#DIV/0!</v>
      </c>
      <c r="BC14" s="321"/>
      <c r="BD14" s="321"/>
      <c r="BE14" s="65"/>
      <c r="BF14" s="65"/>
      <c r="BG14" s="65"/>
      <c r="BH14" s="356">
        <f t="shared" si="10"/>
        <v>0</v>
      </c>
    </row>
    <row r="15" spans="1:60" ht="25">
      <c r="A15" s="190">
        <v>13</v>
      </c>
      <c r="B15" s="886" t="s">
        <v>11</v>
      </c>
      <c r="C15" s="119"/>
      <c r="D15" s="178">
        <v>0</v>
      </c>
      <c r="E15" s="178" t="e">
        <f t="shared" si="0"/>
        <v>#DIV/0!</v>
      </c>
      <c r="F15" s="178">
        <v>0</v>
      </c>
      <c r="G15" s="179" t="e">
        <f t="shared" si="1"/>
        <v>#DIV/0!</v>
      </c>
      <c r="H15" s="179"/>
      <c r="I15" s="180">
        <f t="shared" si="2"/>
        <v>0</v>
      </c>
      <c r="J15" s="178" t="e">
        <f t="shared" si="20"/>
        <v>#DIV/0!</v>
      </c>
      <c r="K15" s="885"/>
      <c r="L15" s="576" t="e">
        <f t="shared" si="21"/>
        <v>#DIV/0!</v>
      </c>
      <c r="M15" s="322"/>
      <c r="N15" s="321"/>
      <c r="O15" s="65"/>
      <c r="P15" s="65"/>
      <c r="Q15" s="65"/>
      <c r="R15" s="356">
        <f t="shared" si="19"/>
        <v>0</v>
      </c>
      <c r="T15" s="190">
        <v>13</v>
      </c>
      <c r="U15" s="174" t="s">
        <v>6</v>
      </c>
      <c r="V15" s="119"/>
      <c r="W15" s="178">
        <v>0</v>
      </c>
      <c r="X15" s="178" t="e">
        <f t="shared" si="4"/>
        <v>#DIV/0!</v>
      </c>
      <c r="Y15" s="178">
        <v>0</v>
      </c>
      <c r="Z15" s="179" t="e">
        <f t="shared" si="5"/>
        <v>#DIV/0!</v>
      </c>
      <c r="AA15" s="179"/>
      <c r="AB15" s="180">
        <f t="shared" si="6"/>
        <v>0</v>
      </c>
      <c r="AC15" s="178" t="e">
        <f t="shared" si="22"/>
        <v>#DIV/0!</v>
      </c>
      <c r="AD15" s="885"/>
      <c r="AE15" s="576" t="e">
        <f t="shared" si="23"/>
        <v>#DIV/0!</v>
      </c>
      <c r="AF15" s="322"/>
      <c r="AG15" s="321"/>
      <c r="AH15" s="65"/>
      <c r="AI15" s="65"/>
      <c r="AJ15" s="65"/>
      <c r="AK15" s="356">
        <f t="shared" si="7"/>
        <v>0</v>
      </c>
      <c r="AM15" s="190">
        <v>13</v>
      </c>
      <c r="AN15" s="174" t="s">
        <v>7</v>
      </c>
      <c r="AO15" s="119"/>
      <c r="AP15" s="178">
        <v>0</v>
      </c>
      <c r="AQ15" s="178" t="e">
        <f t="shared" si="8"/>
        <v>#DIV/0!</v>
      </c>
      <c r="AR15" s="178">
        <v>0</v>
      </c>
      <c r="AS15" s="179" t="e">
        <f t="shared" si="9"/>
        <v>#DIV/0!</v>
      </c>
      <c r="AT15" s="179"/>
      <c r="AU15" s="179"/>
      <c r="AV15" s="180">
        <f t="shared" si="18"/>
        <v>0</v>
      </c>
      <c r="AW15" s="178" t="e">
        <f t="shared" si="24"/>
        <v>#DIV/0!</v>
      </c>
      <c r="AX15" s="885"/>
      <c r="AY15" s="885"/>
      <c r="AZ15" s="885"/>
      <c r="BA15" s="885">
        <f t="shared" si="16"/>
        <v>0</v>
      </c>
      <c r="BB15" s="576" t="e">
        <f t="shared" si="25"/>
        <v>#DIV/0!</v>
      </c>
      <c r="BC15" s="322"/>
      <c r="BD15" s="321"/>
      <c r="BE15" s="65"/>
      <c r="BF15" s="65"/>
      <c r="BG15" s="65"/>
      <c r="BH15" s="356">
        <f t="shared" si="10"/>
        <v>0</v>
      </c>
    </row>
    <row r="16" spans="1:60" ht="25">
      <c r="A16" s="190">
        <v>14</v>
      </c>
      <c r="B16" s="887" t="s">
        <v>5</v>
      </c>
      <c r="C16" s="119"/>
      <c r="D16" s="178">
        <v>0</v>
      </c>
      <c r="E16" s="178" t="e">
        <f t="shared" si="0"/>
        <v>#DIV/0!</v>
      </c>
      <c r="F16" s="178">
        <v>0</v>
      </c>
      <c r="G16" s="179" t="e">
        <f t="shared" si="1"/>
        <v>#DIV/0!</v>
      </c>
      <c r="H16" s="179">
        <v>0</v>
      </c>
      <c r="I16" s="180">
        <f t="shared" si="2"/>
        <v>0</v>
      </c>
      <c r="J16" s="178" t="e">
        <f t="shared" si="20"/>
        <v>#DIV/0!</v>
      </c>
      <c r="K16" s="885"/>
      <c r="L16" s="576" t="e">
        <f t="shared" si="21"/>
        <v>#DIV/0!</v>
      </c>
      <c r="M16" s="322"/>
      <c r="N16" s="321"/>
      <c r="O16" s="888"/>
      <c r="P16" s="334"/>
      <c r="Q16" s="334"/>
      <c r="R16" s="356">
        <f t="shared" si="19"/>
        <v>0</v>
      </c>
      <c r="T16" s="190">
        <v>14</v>
      </c>
      <c r="U16" s="174" t="s">
        <v>7</v>
      </c>
      <c r="V16" s="119"/>
      <c r="W16" s="178">
        <v>0</v>
      </c>
      <c r="X16" s="178" t="e">
        <f t="shared" si="4"/>
        <v>#DIV/0!</v>
      </c>
      <c r="Y16" s="178">
        <v>0</v>
      </c>
      <c r="Z16" s="179" t="e">
        <f t="shared" si="5"/>
        <v>#DIV/0!</v>
      </c>
      <c r="AA16" s="179">
        <v>0</v>
      </c>
      <c r="AB16" s="180">
        <f t="shared" si="6"/>
        <v>0</v>
      </c>
      <c r="AC16" s="178" t="e">
        <f t="shared" si="22"/>
        <v>#DIV/0!</v>
      </c>
      <c r="AD16" s="885"/>
      <c r="AE16" s="576" t="e">
        <f t="shared" si="23"/>
        <v>#DIV/0!</v>
      </c>
      <c r="AF16" s="322"/>
      <c r="AG16" s="321"/>
      <c r="AH16" s="888"/>
      <c r="AI16" s="334"/>
      <c r="AJ16" s="334"/>
      <c r="AK16" s="356">
        <f t="shared" si="7"/>
        <v>0</v>
      </c>
      <c r="AM16" s="190">
        <v>14</v>
      </c>
      <c r="AN16" s="174" t="s">
        <v>8</v>
      </c>
      <c r="AO16" s="119"/>
      <c r="AP16" s="178">
        <v>0</v>
      </c>
      <c r="AQ16" s="178" t="e">
        <f t="shared" si="8"/>
        <v>#DIV/0!</v>
      </c>
      <c r="AR16" s="178">
        <v>0</v>
      </c>
      <c r="AS16" s="179" t="e">
        <f t="shared" si="9"/>
        <v>#DIV/0!</v>
      </c>
      <c r="AT16" s="179">
        <v>0</v>
      </c>
      <c r="AU16" s="179"/>
      <c r="AV16" s="180">
        <f t="shared" si="18"/>
        <v>0</v>
      </c>
      <c r="AW16" s="178" t="e">
        <f t="shared" si="24"/>
        <v>#DIV/0!</v>
      </c>
      <c r="AX16" s="885"/>
      <c r="AY16" s="885"/>
      <c r="AZ16" s="885"/>
      <c r="BA16" s="885">
        <f t="shared" si="16"/>
        <v>0</v>
      </c>
      <c r="BB16" s="576" t="e">
        <f t="shared" si="25"/>
        <v>#DIV/0!</v>
      </c>
      <c r="BC16" s="322"/>
      <c r="BD16" s="321"/>
      <c r="BE16" s="888"/>
      <c r="BF16" s="334"/>
      <c r="BG16" s="334"/>
      <c r="BH16" s="356">
        <f t="shared" si="10"/>
        <v>0</v>
      </c>
    </row>
    <row r="17" spans="1:60" ht="25">
      <c r="A17" s="190">
        <v>15</v>
      </c>
      <c r="B17" s="174" t="s">
        <v>6</v>
      </c>
      <c r="C17" s="119"/>
      <c r="D17" s="178">
        <v>0</v>
      </c>
      <c r="E17" s="178" t="e">
        <f t="shared" si="0"/>
        <v>#DIV/0!</v>
      </c>
      <c r="F17" s="178">
        <v>0</v>
      </c>
      <c r="G17" s="179" t="e">
        <f t="shared" si="1"/>
        <v>#DIV/0!</v>
      </c>
      <c r="H17" s="179"/>
      <c r="I17" s="180">
        <f t="shared" si="2"/>
        <v>0</v>
      </c>
      <c r="J17" s="178" t="e">
        <f>I17/C17</f>
        <v>#DIV/0!</v>
      </c>
      <c r="K17" s="885"/>
      <c r="L17" s="576" t="e">
        <f>I17/K17</f>
        <v>#DIV/0!</v>
      </c>
      <c r="M17" s="321"/>
      <c r="N17" s="321"/>
      <c r="O17" s="65"/>
      <c r="P17" s="65"/>
      <c r="Q17" s="65"/>
      <c r="R17" s="356">
        <f t="shared" si="19"/>
        <v>0</v>
      </c>
      <c r="T17" s="190">
        <v>15</v>
      </c>
      <c r="U17" s="174" t="s">
        <v>8</v>
      </c>
      <c r="V17" s="119"/>
      <c r="W17" s="178">
        <v>0</v>
      </c>
      <c r="X17" s="178" t="e">
        <f t="shared" si="4"/>
        <v>#DIV/0!</v>
      </c>
      <c r="Y17" s="178">
        <v>0</v>
      </c>
      <c r="Z17" s="179" t="e">
        <f t="shared" si="5"/>
        <v>#DIV/0!</v>
      </c>
      <c r="AA17" s="179"/>
      <c r="AB17" s="180">
        <f t="shared" si="6"/>
        <v>0</v>
      </c>
      <c r="AC17" s="178" t="e">
        <f>AB17/V17</f>
        <v>#DIV/0!</v>
      </c>
      <c r="AD17" s="885"/>
      <c r="AE17" s="576" t="e">
        <f>AB17/AD17</f>
        <v>#DIV/0!</v>
      </c>
      <c r="AF17" s="321"/>
      <c r="AG17" s="321"/>
      <c r="AH17" s="65"/>
      <c r="AI17" s="65"/>
      <c r="AJ17" s="65"/>
      <c r="AK17" s="356">
        <f t="shared" si="7"/>
        <v>0</v>
      </c>
      <c r="AM17" s="190">
        <v>15</v>
      </c>
      <c r="AN17" s="174" t="s">
        <v>9</v>
      </c>
      <c r="AO17" s="119"/>
      <c r="AP17" s="178">
        <v>0</v>
      </c>
      <c r="AQ17" s="178" t="e">
        <f t="shared" si="8"/>
        <v>#DIV/0!</v>
      </c>
      <c r="AR17" s="178">
        <v>0</v>
      </c>
      <c r="AS17" s="179" t="e">
        <f t="shared" si="9"/>
        <v>#DIV/0!</v>
      </c>
      <c r="AT17" s="179"/>
      <c r="AU17" s="179"/>
      <c r="AV17" s="180">
        <f t="shared" si="18"/>
        <v>0</v>
      </c>
      <c r="AW17" s="178" t="e">
        <f>AV17/AO17</f>
        <v>#DIV/0!</v>
      </c>
      <c r="AX17" s="885"/>
      <c r="AY17" s="885"/>
      <c r="AZ17" s="885"/>
      <c r="BA17" s="885">
        <f t="shared" si="16"/>
        <v>0</v>
      </c>
      <c r="BB17" s="576" t="e">
        <f>AV17/AX17</f>
        <v>#DIV/0!</v>
      </c>
      <c r="BC17" s="321"/>
      <c r="BD17" s="321"/>
      <c r="BE17" s="65"/>
      <c r="BF17" s="65"/>
      <c r="BG17" s="65"/>
      <c r="BH17" s="356">
        <f t="shared" si="10"/>
        <v>0</v>
      </c>
    </row>
    <row r="18" spans="1:60" ht="25">
      <c r="A18" s="190">
        <v>16</v>
      </c>
      <c r="B18" s="174" t="s">
        <v>7</v>
      </c>
      <c r="C18" s="119"/>
      <c r="D18" s="178">
        <v>0</v>
      </c>
      <c r="E18" s="178" t="e">
        <f t="shared" si="0"/>
        <v>#DIV/0!</v>
      </c>
      <c r="F18" s="178">
        <v>0</v>
      </c>
      <c r="G18" s="179" t="e">
        <f t="shared" si="1"/>
        <v>#DIV/0!</v>
      </c>
      <c r="H18" s="179"/>
      <c r="I18" s="180">
        <f t="shared" si="2"/>
        <v>0</v>
      </c>
      <c r="J18" s="178" t="e">
        <f t="shared" ref="J18:J23" si="26">I18/C18</f>
        <v>#DIV/0!</v>
      </c>
      <c r="K18" s="885"/>
      <c r="L18" s="576" t="e">
        <f t="shared" ref="L18:L23" si="27">I18/K18</f>
        <v>#DIV/0!</v>
      </c>
      <c r="M18" s="321"/>
      <c r="N18" s="321"/>
      <c r="O18" s="65"/>
      <c r="P18" s="65"/>
      <c r="Q18" s="65"/>
      <c r="R18" s="356">
        <f t="shared" si="19"/>
        <v>0</v>
      </c>
      <c r="T18" s="190">
        <v>16</v>
      </c>
      <c r="U18" s="174" t="s">
        <v>9</v>
      </c>
      <c r="V18" s="119"/>
      <c r="W18" s="178">
        <v>0</v>
      </c>
      <c r="X18" s="178" t="e">
        <f t="shared" si="4"/>
        <v>#DIV/0!</v>
      </c>
      <c r="Y18" s="178">
        <v>0</v>
      </c>
      <c r="Z18" s="179" t="e">
        <f t="shared" si="5"/>
        <v>#DIV/0!</v>
      </c>
      <c r="AA18" s="179"/>
      <c r="AB18" s="180">
        <f t="shared" si="6"/>
        <v>0</v>
      </c>
      <c r="AC18" s="178" t="e">
        <f t="shared" ref="AC18:AC23" si="28">AB18/V18</f>
        <v>#DIV/0!</v>
      </c>
      <c r="AD18" s="885"/>
      <c r="AE18" s="576" t="e">
        <f t="shared" ref="AE18:AE23" si="29">AB18/AD18</f>
        <v>#DIV/0!</v>
      </c>
      <c r="AF18" s="321"/>
      <c r="AG18" s="321"/>
      <c r="AH18" s="65"/>
      <c r="AI18" s="65"/>
      <c r="AJ18" s="65"/>
      <c r="AK18" s="356">
        <f t="shared" si="7"/>
        <v>0</v>
      </c>
      <c r="AM18" s="190">
        <v>16</v>
      </c>
      <c r="AN18" s="174" t="s">
        <v>10</v>
      </c>
      <c r="AO18" s="119"/>
      <c r="AP18" s="178">
        <v>0</v>
      </c>
      <c r="AQ18" s="178" t="e">
        <f t="shared" si="8"/>
        <v>#DIV/0!</v>
      </c>
      <c r="AR18" s="178">
        <v>0</v>
      </c>
      <c r="AS18" s="179" t="e">
        <f t="shared" si="9"/>
        <v>#DIV/0!</v>
      </c>
      <c r="AT18" s="179"/>
      <c r="AU18" s="179"/>
      <c r="AV18" s="180">
        <f t="shared" si="18"/>
        <v>0</v>
      </c>
      <c r="AW18" s="178" t="e">
        <f t="shared" ref="AW18:AW23" si="30">AV18/AO18</f>
        <v>#DIV/0!</v>
      </c>
      <c r="AX18" s="885"/>
      <c r="AY18" s="885"/>
      <c r="AZ18" s="885"/>
      <c r="BA18" s="885">
        <f t="shared" si="16"/>
        <v>0</v>
      </c>
      <c r="BB18" s="576" t="e">
        <f t="shared" ref="BB18:BB23" si="31">AV18/AX18</f>
        <v>#DIV/0!</v>
      </c>
      <c r="BC18" s="321"/>
      <c r="BD18" s="321"/>
      <c r="BE18" s="65"/>
      <c r="BF18" s="65"/>
      <c r="BG18" s="65"/>
      <c r="BH18" s="356">
        <f t="shared" si="10"/>
        <v>0</v>
      </c>
    </row>
    <row r="19" spans="1:60" ht="25">
      <c r="A19" s="190">
        <v>17</v>
      </c>
      <c r="B19" s="174" t="s">
        <v>8</v>
      </c>
      <c r="C19" s="119"/>
      <c r="D19" s="178">
        <v>0</v>
      </c>
      <c r="E19" s="178" t="e">
        <f t="shared" si="0"/>
        <v>#DIV/0!</v>
      </c>
      <c r="F19" s="178">
        <v>0</v>
      </c>
      <c r="G19" s="179" t="e">
        <f t="shared" si="1"/>
        <v>#DIV/0!</v>
      </c>
      <c r="H19" s="179"/>
      <c r="I19" s="180">
        <f t="shared" si="2"/>
        <v>0</v>
      </c>
      <c r="J19" s="178" t="e">
        <f t="shared" si="26"/>
        <v>#DIV/0!</v>
      </c>
      <c r="K19" s="885"/>
      <c r="L19" s="576" t="e">
        <f t="shared" si="27"/>
        <v>#DIV/0!</v>
      </c>
      <c r="M19" s="321"/>
      <c r="N19" s="321"/>
      <c r="O19" s="65"/>
      <c r="P19" s="65"/>
      <c r="Q19" s="65"/>
      <c r="R19" s="356">
        <f t="shared" si="19"/>
        <v>0</v>
      </c>
      <c r="T19" s="190">
        <v>17</v>
      </c>
      <c r="U19" s="174" t="s">
        <v>10</v>
      </c>
      <c r="V19" s="119"/>
      <c r="W19" s="178">
        <v>0</v>
      </c>
      <c r="X19" s="178" t="e">
        <f t="shared" si="4"/>
        <v>#DIV/0!</v>
      </c>
      <c r="Y19" s="178">
        <v>0</v>
      </c>
      <c r="Z19" s="179" t="e">
        <f t="shared" si="5"/>
        <v>#DIV/0!</v>
      </c>
      <c r="AA19" s="179"/>
      <c r="AB19" s="180">
        <f t="shared" si="6"/>
        <v>0</v>
      </c>
      <c r="AC19" s="178" t="e">
        <f t="shared" si="28"/>
        <v>#DIV/0!</v>
      </c>
      <c r="AD19" s="885"/>
      <c r="AE19" s="576" t="e">
        <f t="shared" si="29"/>
        <v>#DIV/0!</v>
      </c>
      <c r="AF19" s="321"/>
      <c r="AG19" s="321"/>
      <c r="AH19" s="65"/>
      <c r="AI19" s="65"/>
      <c r="AJ19" s="65"/>
      <c r="AK19" s="356">
        <f t="shared" si="7"/>
        <v>0</v>
      </c>
      <c r="AM19" s="190">
        <v>17</v>
      </c>
      <c r="AN19" s="886" t="s">
        <v>11</v>
      </c>
      <c r="AO19" s="119"/>
      <c r="AP19" s="178">
        <v>0</v>
      </c>
      <c r="AQ19" s="178" t="e">
        <f t="shared" si="8"/>
        <v>#DIV/0!</v>
      </c>
      <c r="AR19" s="178">
        <v>0</v>
      </c>
      <c r="AS19" s="179" t="e">
        <f t="shared" si="9"/>
        <v>#DIV/0!</v>
      </c>
      <c r="AT19" s="179"/>
      <c r="AU19" s="179"/>
      <c r="AV19" s="180">
        <f t="shared" si="18"/>
        <v>0</v>
      </c>
      <c r="AW19" s="178" t="e">
        <f t="shared" si="30"/>
        <v>#DIV/0!</v>
      </c>
      <c r="AX19" s="885"/>
      <c r="AY19" s="885"/>
      <c r="AZ19" s="885"/>
      <c r="BA19" s="885">
        <f t="shared" si="16"/>
        <v>0</v>
      </c>
      <c r="BB19" s="576" t="e">
        <f t="shared" si="31"/>
        <v>#DIV/0!</v>
      </c>
      <c r="BC19" s="321"/>
      <c r="BD19" s="321"/>
      <c r="BE19" s="65"/>
      <c r="BF19" s="65"/>
      <c r="BG19" s="65"/>
      <c r="BH19" s="356">
        <f t="shared" si="10"/>
        <v>0</v>
      </c>
    </row>
    <row r="20" spans="1:60" ht="25">
      <c r="A20" s="190">
        <v>18</v>
      </c>
      <c r="B20" s="174" t="s">
        <v>9</v>
      </c>
      <c r="C20" s="119"/>
      <c r="D20" s="178">
        <v>0</v>
      </c>
      <c r="E20" s="178" t="e">
        <f t="shared" si="0"/>
        <v>#DIV/0!</v>
      </c>
      <c r="F20" s="178">
        <v>0</v>
      </c>
      <c r="G20" s="179" t="e">
        <f t="shared" si="1"/>
        <v>#DIV/0!</v>
      </c>
      <c r="H20" s="179"/>
      <c r="I20" s="180">
        <f t="shared" si="2"/>
        <v>0</v>
      </c>
      <c r="J20" s="178" t="e">
        <f t="shared" si="26"/>
        <v>#DIV/0!</v>
      </c>
      <c r="K20" s="885"/>
      <c r="L20" s="576" t="e">
        <f t="shared" si="27"/>
        <v>#DIV/0!</v>
      </c>
      <c r="M20" s="321"/>
      <c r="N20" s="321"/>
      <c r="O20" s="65"/>
      <c r="P20" s="65"/>
      <c r="Q20" s="65"/>
      <c r="R20" s="356">
        <f t="shared" si="19"/>
        <v>0</v>
      </c>
      <c r="T20" s="190">
        <v>18</v>
      </c>
      <c r="U20" s="886" t="s">
        <v>11</v>
      </c>
      <c r="V20" s="119"/>
      <c r="W20" s="178">
        <v>0</v>
      </c>
      <c r="X20" s="178" t="e">
        <f t="shared" si="4"/>
        <v>#DIV/0!</v>
      </c>
      <c r="Y20" s="178">
        <v>0</v>
      </c>
      <c r="Z20" s="179" t="e">
        <f t="shared" si="5"/>
        <v>#DIV/0!</v>
      </c>
      <c r="AA20" s="179"/>
      <c r="AB20" s="180">
        <f t="shared" si="6"/>
        <v>0</v>
      </c>
      <c r="AC20" s="178" t="e">
        <f t="shared" si="28"/>
        <v>#DIV/0!</v>
      </c>
      <c r="AD20" s="885"/>
      <c r="AE20" s="576" t="e">
        <f t="shared" si="29"/>
        <v>#DIV/0!</v>
      </c>
      <c r="AF20" s="321"/>
      <c r="AG20" s="321"/>
      <c r="AH20" s="65"/>
      <c r="AI20" s="65"/>
      <c r="AJ20" s="65"/>
      <c r="AK20" s="356">
        <f t="shared" si="7"/>
        <v>0</v>
      </c>
      <c r="AM20" s="190">
        <v>18</v>
      </c>
      <c r="AN20" s="887" t="s">
        <v>5</v>
      </c>
      <c r="AO20" s="119"/>
      <c r="AP20" s="178">
        <v>0</v>
      </c>
      <c r="AQ20" s="178" t="e">
        <f t="shared" si="8"/>
        <v>#DIV/0!</v>
      </c>
      <c r="AR20" s="178">
        <v>0</v>
      </c>
      <c r="AS20" s="179" t="e">
        <f t="shared" si="9"/>
        <v>#DIV/0!</v>
      </c>
      <c r="AT20" s="179"/>
      <c r="AU20" s="179"/>
      <c r="AV20" s="180">
        <f t="shared" si="18"/>
        <v>0</v>
      </c>
      <c r="AW20" s="178" t="e">
        <f t="shared" si="30"/>
        <v>#DIV/0!</v>
      </c>
      <c r="AX20" s="885"/>
      <c r="AY20" s="885"/>
      <c r="AZ20" s="885"/>
      <c r="BA20" s="885">
        <f t="shared" si="16"/>
        <v>0</v>
      </c>
      <c r="BB20" s="576" t="e">
        <f t="shared" si="31"/>
        <v>#DIV/0!</v>
      </c>
      <c r="BC20" s="321"/>
      <c r="BD20" s="321"/>
      <c r="BE20" s="65"/>
      <c r="BF20" s="65"/>
      <c r="BG20" s="65"/>
      <c r="BH20" s="356">
        <f t="shared" si="10"/>
        <v>0</v>
      </c>
    </row>
    <row r="21" spans="1:60" ht="25">
      <c r="A21" s="190">
        <v>19</v>
      </c>
      <c r="B21" s="174" t="s">
        <v>10</v>
      </c>
      <c r="C21" s="119"/>
      <c r="D21" s="178">
        <v>0</v>
      </c>
      <c r="E21" s="178" t="e">
        <f t="shared" si="0"/>
        <v>#DIV/0!</v>
      </c>
      <c r="F21" s="178">
        <v>0</v>
      </c>
      <c r="G21" s="179" t="e">
        <f t="shared" si="1"/>
        <v>#DIV/0!</v>
      </c>
      <c r="H21" s="179"/>
      <c r="I21" s="180">
        <f t="shared" si="2"/>
        <v>0</v>
      </c>
      <c r="J21" s="178" t="e">
        <f t="shared" si="26"/>
        <v>#DIV/0!</v>
      </c>
      <c r="K21" s="885"/>
      <c r="L21" s="576" t="e">
        <f t="shared" si="27"/>
        <v>#DIV/0!</v>
      </c>
      <c r="M21" s="321"/>
      <c r="N21" s="321"/>
      <c r="O21" s="65"/>
      <c r="P21" s="65"/>
      <c r="Q21" s="65"/>
      <c r="R21" s="356">
        <f t="shared" si="19"/>
        <v>0</v>
      </c>
      <c r="T21" s="190">
        <v>19</v>
      </c>
      <c r="U21" s="887" t="s">
        <v>5</v>
      </c>
      <c r="V21" s="119"/>
      <c r="W21" s="178">
        <v>0</v>
      </c>
      <c r="X21" s="178" t="e">
        <f t="shared" si="4"/>
        <v>#DIV/0!</v>
      </c>
      <c r="Y21" s="178">
        <v>0</v>
      </c>
      <c r="Z21" s="179" t="e">
        <f t="shared" si="5"/>
        <v>#DIV/0!</v>
      </c>
      <c r="AA21" s="179"/>
      <c r="AB21" s="180">
        <f t="shared" si="6"/>
        <v>0</v>
      </c>
      <c r="AC21" s="178" t="e">
        <f t="shared" si="28"/>
        <v>#DIV/0!</v>
      </c>
      <c r="AD21" s="885"/>
      <c r="AE21" s="576" t="e">
        <f t="shared" si="29"/>
        <v>#DIV/0!</v>
      </c>
      <c r="AF21" s="321"/>
      <c r="AG21" s="321"/>
      <c r="AH21" s="65"/>
      <c r="AI21" s="65"/>
      <c r="AJ21" s="65"/>
      <c r="AK21" s="356">
        <f t="shared" si="7"/>
        <v>0</v>
      </c>
      <c r="AM21" s="190">
        <v>19</v>
      </c>
      <c r="AN21" s="174" t="s">
        <v>6</v>
      </c>
      <c r="AO21" s="119"/>
      <c r="AP21" s="178">
        <v>0</v>
      </c>
      <c r="AQ21" s="178" t="e">
        <f t="shared" si="8"/>
        <v>#DIV/0!</v>
      </c>
      <c r="AR21" s="178">
        <v>0</v>
      </c>
      <c r="AS21" s="179" t="e">
        <f t="shared" si="9"/>
        <v>#DIV/0!</v>
      </c>
      <c r="AT21" s="179"/>
      <c r="AU21" s="179"/>
      <c r="AV21" s="180">
        <f t="shared" si="18"/>
        <v>0</v>
      </c>
      <c r="AW21" s="178" t="e">
        <f t="shared" si="30"/>
        <v>#DIV/0!</v>
      </c>
      <c r="AX21" s="885"/>
      <c r="AY21" s="885"/>
      <c r="AZ21" s="885"/>
      <c r="BA21" s="885">
        <f t="shared" si="16"/>
        <v>0</v>
      </c>
      <c r="BB21" s="576" t="e">
        <f t="shared" si="31"/>
        <v>#DIV/0!</v>
      </c>
      <c r="BC21" s="321"/>
      <c r="BD21" s="321"/>
      <c r="BE21" s="65"/>
      <c r="BF21" s="65"/>
      <c r="BG21" s="65"/>
      <c r="BH21" s="356">
        <f t="shared" si="10"/>
        <v>0</v>
      </c>
    </row>
    <row r="22" spans="1:60" ht="25">
      <c r="A22" s="190">
        <v>20</v>
      </c>
      <c r="B22" s="886" t="s">
        <v>11</v>
      </c>
      <c r="C22" s="119"/>
      <c r="D22" s="178">
        <v>0</v>
      </c>
      <c r="E22" s="178" t="e">
        <f t="shared" si="0"/>
        <v>#DIV/0!</v>
      </c>
      <c r="F22" s="178">
        <v>0</v>
      </c>
      <c r="G22" s="179" t="e">
        <f t="shared" si="1"/>
        <v>#DIV/0!</v>
      </c>
      <c r="H22" s="179"/>
      <c r="I22" s="180">
        <f t="shared" si="2"/>
        <v>0</v>
      </c>
      <c r="J22" s="178" t="e">
        <f t="shared" si="26"/>
        <v>#DIV/0!</v>
      </c>
      <c r="K22" s="885"/>
      <c r="L22" s="576" t="e">
        <f t="shared" si="27"/>
        <v>#DIV/0!</v>
      </c>
      <c r="M22" s="322"/>
      <c r="N22" s="321"/>
      <c r="O22" s="65"/>
      <c r="P22" s="65"/>
      <c r="Q22" s="65"/>
      <c r="R22" s="356">
        <f t="shared" si="19"/>
        <v>0</v>
      </c>
      <c r="T22" s="190">
        <v>20</v>
      </c>
      <c r="U22" s="174" t="s">
        <v>6</v>
      </c>
      <c r="V22" s="119"/>
      <c r="W22" s="178">
        <v>0</v>
      </c>
      <c r="X22" s="178" t="e">
        <f t="shared" si="4"/>
        <v>#DIV/0!</v>
      </c>
      <c r="Y22" s="178">
        <v>0</v>
      </c>
      <c r="Z22" s="179" t="e">
        <f t="shared" si="5"/>
        <v>#DIV/0!</v>
      </c>
      <c r="AA22" s="179"/>
      <c r="AB22" s="180">
        <f t="shared" si="6"/>
        <v>0</v>
      </c>
      <c r="AC22" s="178" t="e">
        <f t="shared" si="28"/>
        <v>#DIV/0!</v>
      </c>
      <c r="AD22" s="885"/>
      <c r="AE22" s="576" t="e">
        <f t="shared" si="29"/>
        <v>#DIV/0!</v>
      </c>
      <c r="AF22" s="322"/>
      <c r="AG22" s="321"/>
      <c r="AH22" s="65"/>
      <c r="AI22" s="65"/>
      <c r="AJ22" s="65"/>
      <c r="AK22" s="356">
        <f t="shared" si="7"/>
        <v>0</v>
      </c>
      <c r="AM22" s="190">
        <v>20</v>
      </c>
      <c r="AN22" s="174" t="s">
        <v>7</v>
      </c>
      <c r="AO22" s="119"/>
      <c r="AP22" s="178">
        <v>0</v>
      </c>
      <c r="AQ22" s="178" t="e">
        <f t="shared" si="8"/>
        <v>#DIV/0!</v>
      </c>
      <c r="AR22" s="178">
        <v>0</v>
      </c>
      <c r="AS22" s="179" t="e">
        <f t="shared" si="9"/>
        <v>#DIV/0!</v>
      </c>
      <c r="AT22" s="179"/>
      <c r="AU22" s="179"/>
      <c r="AV22" s="180">
        <f t="shared" si="18"/>
        <v>0</v>
      </c>
      <c r="AW22" s="178" t="e">
        <f t="shared" si="30"/>
        <v>#DIV/0!</v>
      </c>
      <c r="AX22" s="885"/>
      <c r="AY22" s="885"/>
      <c r="AZ22" s="885"/>
      <c r="BA22" s="885">
        <f t="shared" si="16"/>
        <v>0</v>
      </c>
      <c r="BB22" s="576" t="e">
        <f t="shared" si="31"/>
        <v>#DIV/0!</v>
      </c>
      <c r="BC22" s="322"/>
      <c r="BD22" s="321"/>
      <c r="BE22" s="65"/>
      <c r="BF22" s="65"/>
      <c r="BG22" s="65"/>
      <c r="BH22" s="356">
        <f t="shared" si="10"/>
        <v>0</v>
      </c>
    </row>
    <row r="23" spans="1:60" ht="25">
      <c r="A23" s="190">
        <v>21</v>
      </c>
      <c r="B23" s="887" t="s">
        <v>5</v>
      </c>
      <c r="C23" s="119"/>
      <c r="D23" s="178">
        <v>0</v>
      </c>
      <c r="E23" s="178" t="e">
        <f t="shared" si="0"/>
        <v>#DIV/0!</v>
      </c>
      <c r="F23" s="178">
        <v>0</v>
      </c>
      <c r="G23" s="179" t="e">
        <f t="shared" si="1"/>
        <v>#DIV/0!</v>
      </c>
      <c r="H23" s="179">
        <v>0</v>
      </c>
      <c r="I23" s="180">
        <f t="shared" si="2"/>
        <v>0</v>
      </c>
      <c r="J23" s="178" t="e">
        <f t="shared" si="26"/>
        <v>#DIV/0!</v>
      </c>
      <c r="K23" s="885"/>
      <c r="L23" s="576" t="e">
        <f t="shared" si="27"/>
        <v>#DIV/0!</v>
      </c>
      <c r="M23" s="322"/>
      <c r="N23" s="321"/>
      <c r="O23" s="888"/>
      <c r="P23" s="334"/>
      <c r="Q23" s="334"/>
      <c r="R23" s="356">
        <f t="shared" si="19"/>
        <v>0</v>
      </c>
      <c r="T23" s="190">
        <v>21</v>
      </c>
      <c r="U23" s="174" t="s">
        <v>7</v>
      </c>
      <c r="V23" s="119"/>
      <c r="W23" s="178">
        <v>0</v>
      </c>
      <c r="X23" s="178" t="e">
        <f t="shared" si="4"/>
        <v>#DIV/0!</v>
      </c>
      <c r="Y23" s="178">
        <v>0</v>
      </c>
      <c r="Z23" s="179" t="e">
        <f t="shared" si="5"/>
        <v>#DIV/0!</v>
      </c>
      <c r="AA23" s="179">
        <v>0</v>
      </c>
      <c r="AB23" s="180">
        <f t="shared" si="6"/>
        <v>0</v>
      </c>
      <c r="AC23" s="178" t="e">
        <f t="shared" si="28"/>
        <v>#DIV/0!</v>
      </c>
      <c r="AD23" s="885"/>
      <c r="AE23" s="576" t="e">
        <f t="shared" si="29"/>
        <v>#DIV/0!</v>
      </c>
      <c r="AF23" s="322"/>
      <c r="AG23" s="321"/>
      <c r="AH23" s="888"/>
      <c r="AI23" s="334"/>
      <c r="AJ23" s="334"/>
      <c r="AK23" s="356">
        <f t="shared" si="7"/>
        <v>0</v>
      </c>
      <c r="AM23" s="190">
        <v>21</v>
      </c>
      <c r="AN23" s="174" t="s">
        <v>8</v>
      </c>
      <c r="AO23" s="119"/>
      <c r="AP23" s="178">
        <v>0</v>
      </c>
      <c r="AQ23" s="178" t="e">
        <f t="shared" si="8"/>
        <v>#DIV/0!</v>
      </c>
      <c r="AR23" s="178">
        <v>0</v>
      </c>
      <c r="AS23" s="179" t="e">
        <f t="shared" si="9"/>
        <v>#DIV/0!</v>
      </c>
      <c r="AT23" s="179">
        <v>0</v>
      </c>
      <c r="AU23" s="179"/>
      <c r="AV23" s="180">
        <f t="shared" si="18"/>
        <v>0</v>
      </c>
      <c r="AW23" s="178" t="e">
        <f t="shared" si="30"/>
        <v>#DIV/0!</v>
      </c>
      <c r="AX23" s="885"/>
      <c r="AY23" s="885"/>
      <c r="AZ23" s="885"/>
      <c r="BA23" s="885">
        <f t="shared" si="16"/>
        <v>0</v>
      </c>
      <c r="BB23" s="576" t="e">
        <f t="shared" si="31"/>
        <v>#DIV/0!</v>
      </c>
      <c r="BC23" s="322"/>
      <c r="BD23" s="321"/>
      <c r="BE23" s="888"/>
      <c r="BF23" s="334"/>
      <c r="BG23" s="334"/>
      <c r="BH23" s="356">
        <f t="shared" si="10"/>
        <v>0</v>
      </c>
    </row>
    <row r="24" spans="1:60" ht="25">
      <c r="A24" s="190">
        <v>22</v>
      </c>
      <c r="B24" s="174" t="s">
        <v>6</v>
      </c>
      <c r="C24" s="119"/>
      <c r="D24" s="178">
        <v>0</v>
      </c>
      <c r="E24" s="178" t="e">
        <f t="shared" si="0"/>
        <v>#DIV/0!</v>
      </c>
      <c r="F24" s="178">
        <v>0</v>
      </c>
      <c r="G24" s="179" t="e">
        <f t="shared" si="1"/>
        <v>#DIV/0!</v>
      </c>
      <c r="H24" s="179"/>
      <c r="I24" s="180">
        <f t="shared" si="2"/>
        <v>0</v>
      </c>
      <c r="J24" s="178" t="e">
        <f t="shared" ref="J24:J34" si="32">I24/C24</f>
        <v>#DIV/0!</v>
      </c>
      <c r="K24" s="885"/>
      <c r="L24" s="576" t="e">
        <f t="shared" ref="L24:L34" si="33">I24/K24</f>
        <v>#DIV/0!</v>
      </c>
      <c r="M24" s="321"/>
      <c r="N24" s="321"/>
      <c r="O24" s="65"/>
      <c r="P24" s="65"/>
      <c r="Q24" s="65"/>
      <c r="R24" s="356">
        <f t="shared" si="19"/>
        <v>0</v>
      </c>
      <c r="T24" s="190">
        <v>22</v>
      </c>
      <c r="U24" s="174" t="s">
        <v>8</v>
      </c>
      <c r="V24" s="119"/>
      <c r="W24" s="178">
        <v>0</v>
      </c>
      <c r="X24" s="178" t="e">
        <f t="shared" si="4"/>
        <v>#DIV/0!</v>
      </c>
      <c r="Y24" s="178">
        <v>0</v>
      </c>
      <c r="Z24" s="179" t="e">
        <f t="shared" si="5"/>
        <v>#DIV/0!</v>
      </c>
      <c r="AA24" s="179"/>
      <c r="AB24" s="180">
        <f t="shared" si="6"/>
        <v>0</v>
      </c>
      <c r="AC24" s="178" t="e">
        <f t="shared" ref="AC24:AC34" si="34">AB24/V24</f>
        <v>#DIV/0!</v>
      </c>
      <c r="AD24" s="885"/>
      <c r="AE24" s="576" t="e">
        <f t="shared" ref="AE24:AE34" si="35">AB24/AD24</f>
        <v>#DIV/0!</v>
      </c>
      <c r="AF24" s="321"/>
      <c r="AG24" s="321"/>
      <c r="AH24" s="65"/>
      <c r="AI24" s="65"/>
      <c r="AJ24" s="65"/>
      <c r="AK24" s="356">
        <f t="shared" si="7"/>
        <v>0</v>
      </c>
      <c r="AM24" s="190">
        <v>22</v>
      </c>
      <c r="AN24" s="174" t="s">
        <v>9</v>
      </c>
      <c r="AO24" s="119"/>
      <c r="AP24" s="178">
        <v>0</v>
      </c>
      <c r="AQ24" s="178" t="e">
        <f t="shared" si="8"/>
        <v>#DIV/0!</v>
      </c>
      <c r="AR24" s="178">
        <v>0</v>
      </c>
      <c r="AS24" s="179" t="e">
        <f t="shared" si="9"/>
        <v>#DIV/0!</v>
      </c>
      <c r="AT24" s="179"/>
      <c r="AU24" s="179"/>
      <c r="AV24" s="180">
        <f t="shared" si="18"/>
        <v>0</v>
      </c>
      <c r="AW24" s="178" t="e">
        <f>AV24/AO24</f>
        <v>#DIV/0!</v>
      </c>
      <c r="AX24" s="885"/>
      <c r="AY24" s="885"/>
      <c r="AZ24" s="885"/>
      <c r="BA24" s="885">
        <f t="shared" si="16"/>
        <v>0</v>
      </c>
      <c r="BB24" s="576" t="e">
        <f t="shared" ref="BB24:BB33" si="36">AV24/AX24</f>
        <v>#DIV/0!</v>
      </c>
      <c r="BC24" s="321"/>
      <c r="BD24" s="321"/>
      <c r="BE24" s="65"/>
      <c r="BF24" s="65"/>
      <c r="BG24" s="65"/>
      <c r="BH24" s="356">
        <f t="shared" si="10"/>
        <v>0</v>
      </c>
    </row>
    <row r="25" spans="1:60" ht="25">
      <c r="A25" s="190">
        <v>23</v>
      </c>
      <c r="B25" s="174" t="s">
        <v>7</v>
      </c>
      <c r="C25" s="119"/>
      <c r="D25" s="178">
        <v>0</v>
      </c>
      <c r="E25" s="178" t="e">
        <f t="shared" si="0"/>
        <v>#DIV/0!</v>
      </c>
      <c r="F25" s="178">
        <v>0</v>
      </c>
      <c r="G25" s="179" t="e">
        <f t="shared" si="1"/>
        <v>#DIV/0!</v>
      </c>
      <c r="H25" s="179"/>
      <c r="I25" s="180">
        <f t="shared" si="2"/>
        <v>0</v>
      </c>
      <c r="J25" s="178" t="e">
        <f t="shared" si="32"/>
        <v>#DIV/0!</v>
      </c>
      <c r="K25" s="885"/>
      <c r="L25" s="576" t="e">
        <f t="shared" si="33"/>
        <v>#DIV/0!</v>
      </c>
      <c r="M25" s="321"/>
      <c r="N25" s="321"/>
      <c r="O25" s="65"/>
      <c r="P25" s="65"/>
      <c r="Q25" s="65"/>
      <c r="R25" s="356">
        <f t="shared" si="19"/>
        <v>0</v>
      </c>
      <c r="T25" s="190">
        <v>23</v>
      </c>
      <c r="U25" s="174" t="s">
        <v>9</v>
      </c>
      <c r="V25" s="119"/>
      <c r="W25" s="178">
        <v>0</v>
      </c>
      <c r="X25" s="178" t="e">
        <f t="shared" si="4"/>
        <v>#DIV/0!</v>
      </c>
      <c r="Y25" s="178">
        <v>0</v>
      </c>
      <c r="Z25" s="179" t="e">
        <f t="shared" si="5"/>
        <v>#DIV/0!</v>
      </c>
      <c r="AA25" s="179"/>
      <c r="AB25" s="180">
        <f t="shared" si="6"/>
        <v>0</v>
      </c>
      <c r="AC25" s="178" t="e">
        <f t="shared" si="34"/>
        <v>#DIV/0!</v>
      </c>
      <c r="AD25" s="885"/>
      <c r="AE25" s="576" t="e">
        <f t="shared" si="35"/>
        <v>#DIV/0!</v>
      </c>
      <c r="AF25" s="321"/>
      <c r="AG25" s="321"/>
      <c r="AH25" s="65"/>
      <c r="AI25" s="65"/>
      <c r="AJ25" s="65"/>
      <c r="AK25" s="356">
        <f t="shared" si="7"/>
        <v>0</v>
      </c>
      <c r="AM25" s="190">
        <v>23</v>
      </c>
      <c r="AN25" s="174" t="s">
        <v>10</v>
      </c>
      <c r="AO25" s="119"/>
      <c r="AP25" s="178">
        <v>0</v>
      </c>
      <c r="AQ25" s="178" t="e">
        <f t="shared" si="8"/>
        <v>#DIV/0!</v>
      </c>
      <c r="AR25" s="178">
        <v>0</v>
      </c>
      <c r="AS25" s="179" t="e">
        <f t="shared" si="9"/>
        <v>#DIV/0!</v>
      </c>
      <c r="AT25" s="179"/>
      <c r="AU25" s="179"/>
      <c r="AV25" s="180">
        <f t="shared" si="18"/>
        <v>0</v>
      </c>
      <c r="AW25" s="178" t="e">
        <f>AV25/AO25</f>
        <v>#DIV/0!</v>
      </c>
      <c r="AX25" s="885"/>
      <c r="AY25" s="885"/>
      <c r="AZ25" s="885"/>
      <c r="BA25" s="885">
        <f t="shared" si="16"/>
        <v>0</v>
      </c>
      <c r="BB25" s="576" t="e">
        <f t="shared" si="36"/>
        <v>#DIV/0!</v>
      </c>
      <c r="BC25" s="321"/>
      <c r="BD25" s="321"/>
      <c r="BE25" s="65"/>
      <c r="BF25" s="65"/>
      <c r="BG25" s="65"/>
      <c r="BH25" s="356">
        <f t="shared" si="10"/>
        <v>0</v>
      </c>
    </row>
    <row r="26" spans="1:60" ht="25">
      <c r="A26" s="190">
        <v>24</v>
      </c>
      <c r="B26" s="174" t="s">
        <v>8</v>
      </c>
      <c r="C26" s="119"/>
      <c r="D26" s="178">
        <v>0</v>
      </c>
      <c r="E26" s="178" t="e">
        <f t="shared" si="0"/>
        <v>#DIV/0!</v>
      </c>
      <c r="F26" s="178">
        <v>0</v>
      </c>
      <c r="G26" s="179" t="e">
        <f t="shared" si="1"/>
        <v>#DIV/0!</v>
      </c>
      <c r="H26" s="179"/>
      <c r="I26" s="180">
        <f t="shared" si="2"/>
        <v>0</v>
      </c>
      <c r="J26" s="178" t="e">
        <f t="shared" si="32"/>
        <v>#DIV/0!</v>
      </c>
      <c r="K26" s="885"/>
      <c r="L26" s="576" t="e">
        <f t="shared" si="33"/>
        <v>#DIV/0!</v>
      </c>
      <c r="M26" s="321"/>
      <c r="N26" s="321"/>
      <c r="O26" s="65"/>
      <c r="P26" s="65"/>
      <c r="Q26" s="65"/>
      <c r="R26" s="356">
        <f t="shared" si="19"/>
        <v>0</v>
      </c>
      <c r="T26" s="190">
        <v>24</v>
      </c>
      <c r="U26" s="174" t="s">
        <v>10</v>
      </c>
      <c r="V26" s="119"/>
      <c r="W26" s="178">
        <v>0</v>
      </c>
      <c r="X26" s="178" t="e">
        <f t="shared" si="4"/>
        <v>#DIV/0!</v>
      </c>
      <c r="Y26" s="178"/>
      <c r="Z26" s="179" t="e">
        <f t="shared" si="5"/>
        <v>#DIV/0!</v>
      </c>
      <c r="AA26" s="179"/>
      <c r="AB26" s="180">
        <f t="shared" si="6"/>
        <v>0</v>
      </c>
      <c r="AC26" s="178" t="e">
        <f t="shared" si="34"/>
        <v>#DIV/0!</v>
      </c>
      <c r="AD26" s="885"/>
      <c r="AE26" s="576" t="e">
        <f t="shared" si="35"/>
        <v>#DIV/0!</v>
      </c>
      <c r="AF26" s="321"/>
      <c r="AG26" s="321"/>
      <c r="AH26" s="65"/>
      <c r="AI26" s="65"/>
      <c r="AJ26" s="65"/>
      <c r="AK26" s="356">
        <f t="shared" si="7"/>
        <v>0</v>
      </c>
      <c r="AM26" s="190">
        <v>24</v>
      </c>
      <c r="AN26" s="886" t="s">
        <v>11</v>
      </c>
      <c r="AO26" s="119"/>
      <c r="AP26" s="178">
        <v>0</v>
      </c>
      <c r="AQ26" s="178" t="e">
        <f t="shared" si="8"/>
        <v>#DIV/0!</v>
      </c>
      <c r="AR26" s="178"/>
      <c r="AS26" s="179" t="e">
        <f t="shared" si="9"/>
        <v>#DIV/0!</v>
      </c>
      <c r="AT26" s="179"/>
      <c r="AU26" s="179"/>
      <c r="AV26" s="180">
        <f t="shared" si="18"/>
        <v>0</v>
      </c>
      <c r="AW26" s="178" t="e">
        <f>AV26/AO26</f>
        <v>#DIV/0!</v>
      </c>
      <c r="AX26" s="885"/>
      <c r="AY26" s="885"/>
      <c r="AZ26" s="885"/>
      <c r="BA26" s="885">
        <f t="shared" si="16"/>
        <v>0</v>
      </c>
      <c r="BB26" s="576" t="e">
        <f t="shared" si="36"/>
        <v>#DIV/0!</v>
      </c>
      <c r="BC26" s="321"/>
      <c r="BD26" s="321"/>
      <c r="BE26" s="65"/>
      <c r="BF26" s="65"/>
      <c r="BG26" s="65"/>
      <c r="BH26" s="356">
        <f t="shared" si="10"/>
        <v>0</v>
      </c>
    </row>
    <row r="27" spans="1:60" ht="25">
      <c r="A27" s="190">
        <v>25</v>
      </c>
      <c r="B27" s="174" t="s">
        <v>9</v>
      </c>
      <c r="C27" s="119"/>
      <c r="D27" s="178">
        <v>0</v>
      </c>
      <c r="E27" s="178" t="e">
        <f t="shared" si="0"/>
        <v>#DIV/0!</v>
      </c>
      <c r="F27" s="178">
        <v>0</v>
      </c>
      <c r="G27" s="179" t="e">
        <f t="shared" si="1"/>
        <v>#DIV/0!</v>
      </c>
      <c r="H27" s="179"/>
      <c r="I27" s="180">
        <f t="shared" si="2"/>
        <v>0</v>
      </c>
      <c r="J27" s="178" t="e">
        <f t="shared" si="32"/>
        <v>#DIV/0!</v>
      </c>
      <c r="K27" s="885"/>
      <c r="L27" s="576" t="e">
        <f t="shared" si="33"/>
        <v>#DIV/0!</v>
      </c>
      <c r="M27" s="321"/>
      <c r="N27" s="321"/>
      <c r="O27" s="65"/>
      <c r="P27" s="65"/>
      <c r="Q27" s="65"/>
      <c r="R27" s="356">
        <f t="shared" si="19"/>
        <v>0</v>
      </c>
      <c r="T27" s="190">
        <v>25</v>
      </c>
      <c r="U27" s="886" t="s">
        <v>11</v>
      </c>
      <c r="V27" s="119"/>
      <c r="W27" s="178"/>
      <c r="X27" s="178" t="e">
        <f t="shared" si="4"/>
        <v>#DIV/0!</v>
      </c>
      <c r="Y27" s="178"/>
      <c r="Z27" s="179" t="e">
        <f t="shared" si="5"/>
        <v>#DIV/0!</v>
      </c>
      <c r="AA27" s="179"/>
      <c r="AB27" s="180">
        <f t="shared" si="6"/>
        <v>0</v>
      </c>
      <c r="AC27" s="178" t="e">
        <f t="shared" si="34"/>
        <v>#DIV/0!</v>
      </c>
      <c r="AD27" s="885"/>
      <c r="AE27" s="576" t="e">
        <f t="shared" si="35"/>
        <v>#DIV/0!</v>
      </c>
      <c r="AF27" s="321"/>
      <c r="AG27" s="321"/>
      <c r="AH27" s="65"/>
      <c r="AI27" s="65"/>
      <c r="AJ27" s="65"/>
      <c r="AK27" s="356">
        <f t="shared" si="7"/>
        <v>0</v>
      </c>
      <c r="AM27" s="190">
        <v>25</v>
      </c>
      <c r="AN27" s="887" t="s">
        <v>5</v>
      </c>
      <c r="AO27" s="119"/>
      <c r="AP27" s="178"/>
      <c r="AQ27" s="178" t="e">
        <f t="shared" si="8"/>
        <v>#DIV/0!</v>
      </c>
      <c r="AR27" s="178"/>
      <c r="AS27" s="179" t="e">
        <f t="shared" si="9"/>
        <v>#DIV/0!</v>
      </c>
      <c r="AT27" s="179"/>
      <c r="AU27" s="573"/>
      <c r="AV27" s="180">
        <f>AP27+AR27+AT27+AU27</f>
        <v>0</v>
      </c>
      <c r="AW27" s="181" t="e">
        <f>AV27/AO27</f>
        <v>#DIV/0!</v>
      </c>
      <c r="AX27" s="291"/>
      <c r="AY27" s="291"/>
      <c r="AZ27" s="291"/>
      <c r="BA27" s="291">
        <f>SUM(AX27:AZ27)</f>
        <v>0</v>
      </c>
      <c r="BB27" s="576" t="e">
        <f t="shared" si="36"/>
        <v>#DIV/0!</v>
      </c>
      <c r="BC27" s="326"/>
      <c r="BD27" s="326"/>
      <c r="BE27" s="334"/>
      <c r="BF27" s="334"/>
      <c r="BG27" s="334"/>
      <c r="BH27" s="356">
        <f>SUM(BE27:BG27)/3</f>
        <v>0</v>
      </c>
    </row>
    <row r="28" spans="1:60" ht="25">
      <c r="A28" s="190">
        <v>26</v>
      </c>
      <c r="B28" s="174" t="s">
        <v>10</v>
      </c>
      <c r="C28" s="119"/>
      <c r="D28" s="178">
        <v>0</v>
      </c>
      <c r="E28" s="178" t="e">
        <f t="shared" si="0"/>
        <v>#DIV/0!</v>
      </c>
      <c r="F28" s="178">
        <v>0</v>
      </c>
      <c r="G28" s="179" t="e">
        <f t="shared" si="1"/>
        <v>#DIV/0!</v>
      </c>
      <c r="H28" s="179"/>
      <c r="I28" s="180">
        <f t="shared" si="2"/>
        <v>0</v>
      </c>
      <c r="J28" s="178" t="e">
        <f t="shared" si="32"/>
        <v>#DIV/0!</v>
      </c>
      <c r="K28" s="885"/>
      <c r="L28" s="576" t="e">
        <f t="shared" si="33"/>
        <v>#DIV/0!</v>
      </c>
      <c r="M28" s="321"/>
      <c r="N28" s="321"/>
      <c r="O28" s="65"/>
      <c r="P28" s="65"/>
      <c r="Q28" s="65"/>
      <c r="R28" s="356">
        <f t="shared" si="19"/>
        <v>0</v>
      </c>
      <c r="T28" s="190">
        <v>26</v>
      </c>
      <c r="U28" s="887" t="s">
        <v>5</v>
      </c>
      <c r="V28" s="119"/>
      <c r="W28" s="178"/>
      <c r="X28" s="178" t="e">
        <f t="shared" si="4"/>
        <v>#DIV/0!</v>
      </c>
      <c r="Y28" s="178"/>
      <c r="Z28" s="179" t="e">
        <f t="shared" si="5"/>
        <v>#DIV/0!</v>
      </c>
      <c r="AA28" s="179"/>
      <c r="AB28" s="180">
        <f t="shared" si="6"/>
        <v>0</v>
      </c>
      <c r="AC28" s="178" t="e">
        <f t="shared" si="34"/>
        <v>#DIV/0!</v>
      </c>
      <c r="AD28" s="885"/>
      <c r="AE28" s="576" t="e">
        <f t="shared" si="35"/>
        <v>#DIV/0!</v>
      </c>
      <c r="AF28" s="321"/>
      <c r="AG28" s="321"/>
      <c r="AH28" s="65"/>
      <c r="AI28" s="65"/>
      <c r="AJ28" s="65"/>
      <c r="AK28" s="356">
        <f t="shared" si="7"/>
        <v>0</v>
      </c>
      <c r="AM28" s="190">
        <v>26</v>
      </c>
      <c r="AN28" s="174" t="s">
        <v>6</v>
      </c>
      <c r="AO28" s="119"/>
      <c r="AP28" s="178"/>
      <c r="AQ28" s="178" t="e">
        <f t="shared" si="8"/>
        <v>#DIV/0!</v>
      </c>
      <c r="AR28" s="178"/>
      <c r="AS28" s="179" t="e">
        <f t="shared" si="9"/>
        <v>#DIV/0!</v>
      </c>
      <c r="AT28" s="179"/>
      <c r="AU28" s="573"/>
      <c r="AV28" s="180">
        <f t="shared" ref="AV28:AV33" si="37">AP28+AR28+AT28+AU28</f>
        <v>0</v>
      </c>
      <c r="AW28" s="181" t="e">
        <f t="shared" ref="AW28:AW33" si="38">AV28/AO28</f>
        <v>#DIV/0!</v>
      </c>
      <c r="AX28" s="291"/>
      <c r="AY28" s="291"/>
      <c r="AZ28" s="291"/>
      <c r="BA28" s="291">
        <f t="shared" ref="BA28:BA33" si="39">SUM(AX28:AZ28)</f>
        <v>0</v>
      </c>
      <c r="BB28" s="576" t="e">
        <f t="shared" si="36"/>
        <v>#DIV/0!</v>
      </c>
      <c r="BC28" s="326"/>
      <c r="BD28" s="326"/>
      <c r="BE28" s="334"/>
      <c r="BF28" s="334"/>
      <c r="BG28" s="334"/>
      <c r="BH28" s="356">
        <f t="shared" ref="BH28:BH33" si="40">SUM(BE28:BG28)/3</f>
        <v>0</v>
      </c>
    </row>
    <row r="29" spans="1:60" ht="25">
      <c r="A29" s="190">
        <v>27</v>
      </c>
      <c r="B29" s="886" t="s">
        <v>11</v>
      </c>
      <c r="C29" s="119">
        <v>247</v>
      </c>
      <c r="D29" s="178">
        <v>554550</v>
      </c>
      <c r="E29" s="178">
        <f t="shared" ref="E29:E34" si="41">D29/C29</f>
        <v>2245.1417004048585</v>
      </c>
      <c r="F29" s="178">
        <v>329450</v>
      </c>
      <c r="G29" s="179">
        <f t="shared" ref="G29:G34" si="42">F29/C29</f>
        <v>1333.8056680161944</v>
      </c>
      <c r="H29" s="179">
        <v>0</v>
      </c>
      <c r="I29" s="180">
        <f>D29+F29+H29</f>
        <v>884000</v>
      </c>
      <c r="J29" s="178">
        <f t="shared" si="32"/>
        <v>3578.9473684210525</v>
      </c>
      <c r="K29" s="885">
        <v>118.75</v>
      </c>
      <c r="L29" s="576">
        <f t="shared" si="33"/>
        <v>7444.2105263157891</v>
      </c>
      <c r="M29" s="322"/>
      <c r="N29" s="321"/>
      <c r="O29" s="65"/>
      <c r="P29" s="65"/>
      <c r="Q29" s="65"/>
      <c r="R29" s="356">
        <f t="shared" si="19"/>
        <v>0</v>
      </c>
      <c r="T29" s="190">
        <v>27</v>
      </c>
      <c r="U29" s="174" t="s">
        <v>6</v>
      </c>
      <c r="V29" s="119"/>
      <c r="W29" s="178"/>
      <c r="X29" s="178" t="e">
        <f t="shared" si="4"/>
        <v>#DIV/0!</v>
      </c>
      <c r="Y29" s="178"/>
      <c r="Z29" s="179" t="e">
        <f t="shared" si="5"/>
        <v>#DIV/0!</v>
      </c>
      <c r="AA29" s="179">
        <v>0</v>
      </c>
      <c r="AB29" s="180">
        <f t="shared" si="6"/>
        <v>0</v>
      </c>
      <c r="AC29" s="178" t="e">
        <f t="shared" si="34"/>
        <v>#DIV/0!</v>
      </c>
      <c r="AD29" s="885"/>
      <c r="AE29" s="576" t="e">
        <f t="shared" si="35"/>
        <v>#DIV/0!</v>
      </c>
      <c r="AF29" s="322"/>
      <c r="AG29" s="321"/>
      <c r="AH29" s="65"/>
      <c r="AI29" s="65"/>
      <c r="AJ29" s="65"/>
      <c r="AK29" s="356">
        <f t="shared" si="7"/>
        <v>0</v>
      </c>
      <c r="AM29" s="190">
        <v>27</v>
      </c>
      <c r="AN29" s="174" t="s">
        <v>7</v>
      </c>
      <c r="AO29" s="119"/>
      <c r="AP29" s="178"/>
      <c r="AQ29" s="178" t="e">
        <f t="shared" si="8"/>
        <v>#DIV/0!</v>
      </c>
      <c r="AR29" s="178"/>
      <c r="AS29" s="179" t="e">
        <f t="shared" si="9"/>
        <v>#DIV/0!</v>
      </c>
      <c r="AT29" s="179"/>
      <c r="AU29" s="573"/>
      <c r="AV29" s="180">
        <f t="shared" si="37"/>
        <v>0</v>
      </c>
      <c r="AW29" s="181" t="e">
        <f t="shared" si="38"/>
        <v>#DIV/0!</v>
      </c>
      <c r="AX29" s="291"/>
      <c r="AY29" s="291"/>
      <c r="AZ29" s="291"/>
      <c r="BA29" s="291">
        <f t="shared" si="39"/>
        <v>0</v>
      </c>
      <c r="BB29" s="576" t="e">
        <f t="shared" si="36"/>
        <v>#DIV/0!</v>
      </c>
      <c r="BC29" s="326"/>
      <c r="BD29" s="326"/>
      <c r="BE29" s="334"/>
      <c r="BF29" s="334"/>
      <c r="BG29" s="334"/>
      <c r="BH29" s="356">
        <f t="shared" si="40"/>
        <v>0</v>
      </c>
    </row>
    <row r="30" spans="1:60" ht="25">
      <c r="A30" s="190">
        <v>28</v>
      </c>
      <c r="B30" s="887" t="s">
        <v>5</v>
      </c>
      <c r="C30" s="119">
        <v>130</v>
      </c>
      <c r="D30" s="178">
        <v>385200</v>
      </c>
      <c r="E30" s="178">
        <f t="shared" si="41"/>
        <v>2963.0769230769229</v>
      </c>
      <c r="F30" s="178">
        <v>191000</v>
      </c>
      <c r="G30" s="179">
        <f t="shared" si="42"/>
        <v>1469.2307692307693</v>
      </c>
      <c r="H30" s="179"/>
      <c r="I30" s="180">
        <f>D30+F30+H30</f>
        <v>576200</v>
      </c>
      <c r="J30" s="178">
        <f t="shared" si="32"/>
        <v>4432.3076923076924</v>
      </c>
      <c r="K30" s="885">
        <v>100.5</v>
      </c>
      <c r="L30" s="576">
        <f t="shared" si="33"/>
        <v>5733.333333333333</v>
      </c>
      <c r="M30" s="322"/>
      <c r="N30" s="321"/>
      <c r="O30" s="888"/>
      <c r="P30" s="334"/>
      <c r="Q30" s="334"/>
      <c r="R30" s="356">
        <f t="shared" si="19"/>
        <v>0</v>
      </c>
      <c r="T30" s="190">
        <v>28</v>
      </c>
      <c r="U30" s="174" t="s">
        <v>7</v>
      </c>
      <c r="V30" s="119"/>
      <c r="W30" s="178"/>
      <c r="X30" s="178" t="e">
        <f t="shared" si="4"/>
        <v>#DIV/0!</v>
      </c>
      <c r="Y30" s="178"/>
      <c r="Z30" s="179" t="e">
        <f t="shared" si="5"/>
        <v>#DIV/0!</v>
      </c>
      <c r="AA30" s="179"/>
      <c r="AB30" s="180">
        <f t="shared" si="6"/>
        <v>0</v>
      </c>
      <c r="AC30" s="178" t="e">
        <f t="shared" si="34"/>
        <v>#DIV/0!</v>
      </c>
      <c r="AD30" s="885"/>
      <c r="AE30" s="576" t="e">
        <f t="shared" si="35"/>
        <v>#DIV/0!</v>
      </c>
      <c r="AF30" s="322"/>
      <c r="AG30" s="321"/>
      <c r="AH30" s="888"/>
      <c r="AI30" s="334"/>
      <c r="AJ30" s="334"/>
      <c r="AK30" s="356">
        <f t="shared" si="7"/>
        <v>0</v>
      </c>
      <c r="AM30" s="190">
        <v>28</v>
      </c>
      <c r="AN30" s="174" t="s">
        <v>8</v>
      </c>
      <c r="AO30" s="119"/>
      <c r="AP30" s="178"/>
      <c r="AQ30" s="178" t="e">
        <f t="shared" si="8"/>
        <v>#DIV/0!</v>
      </c>
      <c r="AR30" s="178"/>
      <c r="AS30" s="179" t="e">
        <f t="shared" si="9"/>
        <v>#DIV/0!</v>
      </c>
      <c r="AT30" s="179"/>
      <c r="AU30" s="573"/>
      <c r="AV30" s="180">
        <f t="shared" si="37"/>
        <v>0</v>
      </c>
      <c r="AW30" s="181" t="e">
        <f t="shared" si="38"/>
        <v>#DIV/0!</v>
      </c>
      <c r="AX30" s="291"/>
      <c r="AY30" s="291"/>
      <c r="AZ30" s="291"/>
      <c r="BA30" s="291">
        <f t="shared" si="39"/>
        <v>0</v>
      </c>
      <c r="BB30" s="576" t="e">
        <f t="shared" si="36"/>
        <v>#DIV/0!</v>
      </c>
      <c r="BC30" s="326"/>
      <c r="BD30" s="326"/>
      <c r="BE30" s="334"/>
      <c r="BF30" s="334"/>
      <c r="BG30" s="334"/>
      <c r="BH30" s="356">
        <f t="shared" si="40"/>
        <v>0</v>
      </c>
    </row>
    <row r="31" spans="1:60" ht="25">
      <c r="A31" s="190">
        <v>29</v>
      </c>
      <c r="B31" s="174" t="s">
        <v>6</v>
      </c>
      <c r="C31" s="119">
        <v>40</v>
      </c>
      <c r="D31" s="178">
        <v>132100</v>
      </c>
      <c r="E31" s="178">
        <f t="shared" si="41"/>
        <v>3302.5</v>
      </c>
      <c r="F31" s="178">
        <v>65700</v>
      </c>
      <c r="G31" s="179">
        <f t="shared" si="42"/>
        <v>1642.5</v>
      </c>
      <c r="H31" s="179"/>
      <c r="I31" s="180">
        <f>D31+F31+H31</f>
        <v>197800</v>
      </c>
      <c r="J31" s="178">
        <f t="shared" si="32"/>
        <v>4945</v>
      </c>
      <c r="K31" s="885">
        <v>70.5</v>
      </c>
      <c r="L31" s="576">
        <f t="shared" si="33"/>
        <v>2805.6737588652481</v>
      </c>
      <c r="M31" s="321"/>
      <c r="N31" s="321"/>
      <c r="O31" s="65"/>
      <c r="P31" s="65"/>
      <c r="Q31" s="65"/>
      <c r="R31" s="356">
        <f t="shared" si="19"/>
        <v>0</v>
      </c>
      <c r="T31" s="190">
        <v>29</v>
      </c>
      <c r="U31" s="174" t="s">
        <v>8</v>
      </c>
      <c r="V31" s="119"/>
      <c r="W31" s="178"/>
      <c r="X31" s="178" t="e">
        <f t="shared" si="4"/>
        <v>#DIV/0!</v>
      </c>
      <c r="Y31" s="178"/>
      <c r="Z31" s="179" t="e">
        <f t="shared" si="5"/>
        <v>#DIV/0!</v>
      </c>
      <c r="AA31" s="179"/>
      <c r="AB31" s="180">
        <f t="shared" si="6"/>
        <v>0</v>
      </c>
      <c r="AC31" s="178" t="e">
        <f t="shared" si="34"/>
        <v>#DIV/0!</v>
      </c>
      <c r="AD31" s="885"/>
      <c r="AE31" s="576" t="e">
        <f t="shared" si="35"/>
        <v>#DIV/0!</v>
      </c>
      <c r="AF31" s="321"/>
      <c r="AG31" s="321"/>
      <c r="AH31" s="65"/>
      <c r="AI31" s="65"/>
      <c r="AJ31" s="65"/>
      <c r="AK31" s="356">
        <f t="shared" si="7"/>
        <v>0</v>
      </c>
      <c r="AM31" s="190">
        <v>29</v>
      </c>
      <c r="AN31" s="174" t="s">
        <v>9</v>
      </c>
      <c r="AO31" s="119"/>
      <c r="AP31" s="178"/>
      <c r="AQ31" s="178" t="e">
        <f t="shared" si="8"/>
        <v>#DIV/0!</v>
      </c>
      <c r="AR31" s="178"/>
      <c r="AS31" s="179" t="e">
        <f t="shared" si="9"/>
        <v>#DIV/0!</v>
      </c>
      <c r="AT31" s="179"/>
      <c r="AU31" s="573"/>
      <c r="AV31" s="180">
        <f t="shared" si="37"/>
        <v>0</v>
      </c>
      <c r="AW31" s="181" t="e">
        <f t="shared" si="38"/>
        <v>#DIV/0!</v>
      </c>
      <c r="AX31" s="291"/>
      <c r="AY31" s="291"/>
      <c r="AZ31" s="291"/>
      <c r="BA31" s="291">
        <f t="shared" si="39"/>
        <v>0</v>
      </c>
      <c r="BB31" s="576" t="e">
        <f t="shared" si="36"/>
        <v>#DIV/0!</v>
      </c>
      <c r="BC31" s="326"/>
      <c r="BD31" s="326"/>
      <c r="BE31" s="334"/>
      <c r="BF31" s="334"/>
      <c r="BG31" s="334"/>
      <c r="BH31" s="356">
        <f t="shared" si="40"/>
        <v>0</v>
      </c>
    </row>
    <row r="32" spans="1:60" ht="25">
      <c r="A32" s="190">
        <v>30</v>
      </c>
      <c r="B32" s="174" t="s">
        <v>7</v>
      </c>
      <c r="C32" s="119">
        <v>19</v>
      </c>
      <c r="D32" s="178">
        <v>47200</v>
      </c>
      <c r="E32" s="178">
        <f t="shared" si="41"/>
        <v>2484.2105263157896</v>
      </c>
      <c r="F32" s="178">
        <v>27700</v>
      </c>
      <c r="G32" s="179">
        <f t="shared" si="42"/>
        <v>1457.8947368421052</v>
      </c>
      <c r="H32" s="179"/>
      <c r="I32" s="180">
        <f>D32+F32+H32</f>
        <v>74900</v>
      </c>
      <c r="J32" s="178">
        <f t="shared" si="32"/>
        <v>3942.1052631578946</v>
      </c>
      <c r="K32" s="885">
        <v>69.75</v>
      </c>
      <c r="L32" s="576">
        <f t="shared" si="33"/>
        <v>1073.8351254480287</v>
      </c>
      <c r="M32" s="321"/>
      <c r="N32" s="321"/>
      <c r="O32" s="65"/>
      <c r="P32" s="65"/>
      <c r="Q32" s="65"/>
      <c r="R32" s="356">
        <f t="shared" si="19"/>
        <v>0</v>
      </c>
      <c r="T32" s="190">
        <v>30</v>
      </c>
      <c r="U32" s="174" t="s">
        <v>9</v>
      </c>
      <c r="V32" s="119"/>
      <c r="W32" s="178"/>
      <c r="X32" s="178" t="e">
        <f t="shared" si="4"/>
        <v>#DIV/0!</v>
      </c>
      <c r="Y32" s="178"/>
      <c r="Z32" s="179" t="e">
        <f t="shared" si="5"/>
        <v>#DIV/0!</v>
      </c>
      <c r="AA32" s="179"/>
      <c r="AB32" s="180">
        <f t="shared" si="6"/>
        <v>0</v>
      </c>
      <c r="AC32" s="178" t="e">
        <f t="shared" si="34"/>
        <v>#DIV/0!</v>
      </c>
      <c r="AD32" s="885"/>
      <c r="AE32" s="576" t="e">
        <f t="shared" si="35"/>
        <v>#DIV/0!</v>
      </c>
      <c r="AF32" s="321"/>
      <c r="AG32" s="321"/>
      <c r="AH32" s="65"/>
      <c r="AI32" s="65"/>
      <c r="AJ32" s="65"/>
      <c r="AK32" s="356">
        <f t="shared" si="7"/>
        <v>0</v>
      </c>
      <c r="AM32" s="190">
        <v>30</v>
      </c>
      <c r="AN32" s="174" t="s">
        <v>10</v>
      </c>
      <c r="AO32" s="119">
        <v>218</v>
      </c>
      <c r="AP32" s="178">
        <v>605150</v>
      </c>
      <c r="AQ32" s="178">
        <f t="shared" si="8"/>
        <v>2775.9174311926604</v>
      </c>
      <c r="AR32" s="178">
        <v>354900</v>
      </c>
      <c r="AS32" s="179">
        <f t="shared" si="9"/>
        <v>1627.9816513761468</v>
      </c>
      <c r="AT32" s="179">
        <v>5280</v>
      </c>
      <c r="AU32" s="573">
        <v>5940</v>
      </c>
      <c r="AV32" s="180">
        <f t="shared" si="37"/>
        <v>971270</v>
      </c>
      <c r="AW32" s="181">
        <f t="shared" si="38"/>
        <v>4455.3669724770643</v>
      </c>
      <c r="AX32" s="291">
        <v>106.5</v>
      </c>
      <c r="AY32" s="291">
        <v>31</v>
      </c>
      <c r="AZ32" s="291">
        <v>0</v>
      </c>
      <c r="BA32" s="291">
        <f t="shared" si="39"/>
        <v>137.5</v>
      </c>
      <c r="BB32" s="576">
        <f t="shared" si="36"/>
        <v>9119.9061032863847</v>
      </c>
      <c r="BC32" s="326">
        <v>13.8</v>
      </c>
      <c r="BD32" s="326">
        <v>26.9</v>
      </c>
      <c r="BE32" s="578">
        <v>5</v>
      </c>
      <c r="BF32" s="578">
        <v>5</v>
      </c>
      <c r="BG32" s="334">
        <v>2</v>
      </c>
      <c r="BH32" s="356">
        <f t="shared" si="40"/>
        <v>4</v>
      </c>
    </row>
    <row r="33" spans="1:61" ht="26" thickBot="1">
      <c r="A33" s="889">
        <v>31</v>
      </c>
      <c r="B33" s="890" t="s">
        <v>8</v>
      </c>
      <c r="C33" s="891">
        <v>70</v>
      </c>
      <c r="D33" s="892">
        <v>154250</v>
      </c>
      <c r="E33" s="892">
        <f t="shared" si="41"/>
        <v>2203.5714285714284</v>
      </c>
      <c r="F33" s="892">
        <v>87600</v>
      </c>
      <c r="G33" s="893">
        <f t="shared" si="42"/>
        <v>1251.4285714285713</v>
      </c>
      <c r="H33" s="893"/>
      <c r="I33" s="894">
        <f>D33+F33+H33</f>
        <v>241850</v>
      </c>
      <c r="J33" s="892">
        <f t="shared" si="32"/>
        <v>3455</v>
      </c>
      <c r="K33" s="895">
        <v>73</v>
      </c>
      <c r="L33" s="896">
        <f t="shared" si="33"/>
        <v>3313.0136986301368</v>
      </c>
      <c r="M33" s="324"/>
      <c r="N33" s="324"/>
      <c r="O33" s="333"/>
      <c r="P33" s="333"/>
      <c r="Q33" s="333"/>
      <c r="R33" s="897">
        <f t="shared" si="19"/>
        <v>0</v>
      </c>
      <c r="T33" s="889">
        <v>31</v>
      </c>
      <c r="U33" s="174" t="s">
        <v>10</v>
      </c>
      <c r="V33" s="891"/>
      <c r="W33" s="892"/>
      <c r="X33" s="892" t="e">
        <f t="shared" si="4"/>
        <v>#DIV/0!</v>
      </c>
      <c r="Y33" s="892"/>
      <c r="Z33" s="893" t="e">
        <f t="shared" si="5"/>
        <v>#DIV/0!</v>
      </c>
      <c r="AA33" s="893"/>
      <c r="AB33" s="894">
        <f t="shared" si="6"/>
        <v>0</v>
      </c>
      <c r="AC33" s="892" t="e">
        <f t="shared" si="34"/>
        <v>#DIV/0!</v>
      </c>
      <c r="AD33" s="895"/>
      <c r="AE33" s="896" t="e">
        <f t="shared" si="35"/>
        <v>#DIV/0!</v>
      </c>
      <c r="AF33" s="324"/>
      <c r="AG33" s="324"/>
      <c r="AH33" s="333"/>
      <c r="AI33" s="333"/>
      <c r="AJ33" s="333"/>
      <c r="AK33" s="897">
        <f t="shared" si="7"/>
        <v>0</v>
      </c>
      <c r="AM33" s="889">
        <v>31</v>
      </c>
      <c r="AN33" s="886" t="s">
        <v>11</v>
      </c>
      <c r="AO33" s="119">
        <v>433</v>
      </c>
      <c r="AP33" s="178">
        <v>1195750</v>
      </c>
      <c r="AQ33" s="178">
        <f t="shared" si="8"/>
        <v>2761.5473441108543</v>
      </c>
      <c r="AR33" s="178">
        <v>668500</v>
      </c>
      <c r="AS33" s="179">
        <f t="shared" si="9"/>
        <v>1543.8799076212472</v>
      </c>
      <c r="AT33" s="179">
        <v>11770</v>
      </c>
      <c r="AU33" s="573"/>
      <c r="AV33" s="180">
        <f t="shared" si="37"/>
        <v>1876020</v>
      </c>
      <c r="AW33" s="181">
        <f t="shared" si="38"/>
        <v>4332.6096997690529</v>
      </c>
      <c r="AX33" s="291">
        <v>115.5</v>
      </c>
      <c r="AY33" s="291">
        <v>18.5</v>
      </c>
      <c r="AZ33" s="291">
        <v>0</v>
      </c>
      <c r="BA33" s="291">
        <f t="shared" si="39"/>
        <v>134</v>
      </c>
      <c r="BB33" s="896">
        <f t="shared" si="36"/>
        <v>16242.597402597403</v>
      </c>
      <c r="BC33" s="327">
        <v>15.7</v>
      </c>
      <c r="BD33" s="327">
        <v>24.8</v>
      </c>
      <c r="BE33" s="335">
        <v>2</v>
      </c>
      <c r="BF33" s="578">
        <v>5</v>
      </c>
      <c r="BG33" s="578">
        <v>5</v>
      </c>
      <c r="BH33" s="357">
        <f t="shared" si="40"/>
        <v>4</v>
      </c>
    </row>
    <row r="34" spans="1:61" ht="43" customHeight="1" thickTop="1" thickBot="1">
      <c r="A34" s="903" t="s">
        <v>3</v>
      </c>
      <c r="B34" s="898"/>
      <c r="C34" s="899">
        <f>SUM(C3:C33)</f>
        <v>506</v>
      </c>
      <c r="D34" s="899">
        <f t="shared" ref="D34:R34" si="43">SUM(D3:D33)</f>
        <v>1273300</v>
      </c>
      <c r="E34" s="899">
        <f t="shared" si="41"/>
        <v>2516.403162055336</v>
      </c>
      <c r="F34" s="899">
        <f t="shared" si="43"/>
        <v>701450</v>
      </c>
      <c r="G34" s="899">
        <f t="shared" si="42"/>
        <v>1386.2648221343873</v>
      </c>
      <c r="H34" s="899">
        <f t="shared" si="43"/>
        <v>0</v>
      </c>
      <c r="I34" s="899">
        <f t="shared" si="43"/>
        <v>1974750</v>
      </c>
      <c r="J34" s="899">
        <f t="shared" si="32"/>
        <v>3902.6679841897235</v>
      </c>
      <c r="K34" s="899">
        <f t="shared" si="43"/>
        <v>432.5</v>
      </c>
      <c r="L34" s="899">
        <f t="shared" si="33"/>
        <v>4565.8959537572255</v>
      </c>
      <c r="M34" s="899">
        <f t="shared" si="43"/>
        <v>0</v>
      </c>
      <c r="N34" s="899">
        <f t="shared" si="43"/>
        <v>0</v>
      </c>
      <c r="O34" s="899">
        <f t="shared" si="43"/>
        <v>0</v>
      </c>
      <c r="P34" s="899">
        <f t="shared" si="43"/>
        <v>0</v>
      </c>
      <c r="Q34" s="899">
        <f t="shared" si="43"/>
        <v>0</v>
      </c>
      <c r="R34" s="900">
        <f t="shared" si="43"/>
        <v>0</v>
      </c>
      <c r="T34" s="903" t="s">
        <v>3</v>
      </c>
      <c r="U34" s="898"/>
      <c r="V34" s="899">
        <f>SUM(V3:V33)</f>
        <v>0</v>
      </c>
      <c r="W34" s="899">
        <f>SUM(W3:W33)</f>
        <v>0</v>
      </c>
      <c r="X34" s="899" t="e">
        <f>W34/V34</f>
        <v>#DIV/0!</v>
      </c>
      <c r="Y34" s="899">
        <f>SUM(Y3:Y33)</f>
        <v>0</v>
      </c>
      <c r="Z34" s="899" t="e">
        <f>Y34/V34</f>
        <v>#DIV/0!</v>
      </c>
      <c r="AA34" s="899">
        <f>SUM(AA3:AA33)</f>
        <v>0</v>
      </c>
      <c r="AB34" s="899">
        <f>SUM(AB3:AB33)</f>
        <v>0</v>
      </c>
      <c r="AC34" s="899" t="e">
        <f t="shared" si="34"/>
        <v>#DIV/0!</v>
      </c>
      <c r="AD34" s="899">
        <f>SUM(AD3:AD33)</f>
        <v>0</v>
      </c>
      <c r="AE34" s="899" t="e">
        <f t="shared" si="35"/>
        <v>#DIV/0!</v>
      </c>
      <c r="AF34" s="899">
        <f t="shared" ref="AF34:AK34" si="44">SUM(AF3:AF33)</f>
        <v>0</v>
      </c>
      <c r="AG34" s="899">
        <f t="shared" si="44"/>
        <v>0</v>
      </c>
      <c r="AH34" s="899">
        <f t="shared" si="44"/>
        <v>0</v>
      </c>
      <c r="AI34" s="899">
        <f t="shared" si="44"/>
        <v>0</v>
      </c>
      <c r="AJ34" s="899">
        <f t="shared" si="44"/>
        <v>0</v>
      </c>
      <c r="AK34" s="900">
        <f t="shared" si="44"/>
        <v>0</v>
      </c>
      <c r="AM34" s="903" t="s">
        <v>3</v>
      </c>
      <c r="AN34" s="898"/>
      <c r="AO34" s="899">
        <f>SUM(AO3:AO33)</f>
        <v>651</v>
      </c>
      <c r="AP34" s="899">
        <f>SUM(AP3:AP33)</f>
        <v>1800900</v>
      </c>
      <c r="AQ34" s="899">
        <f>AP34/AO34</f>
        <v>2766.3594470046082</v>
      </c>
      <c r="AR34" s="899">
        <f>SUM(AR3:AR33)</f>
        <v>1023400</v>
      </c>
      <c r="AS34" s="899">
        <f>AR34/AO34</f>
        <v>1572.0430107526881</v>
      </c>
      <c r="AT34" s="899">
        <f>SUM(AT3:AT33)</f>
        <v>17050</v>
      </c>
      <c r="AU34" s="899">
        <f>SUM(AU3:AU33)</f>
        <v>5940</v>
      </c>
      <c r="AV34" s="899">
        <f>SUM(AV3:AV33)</f>
        <v>2847290</v>
      </c>
      <c r="AW34" s="899">
        <f>AV34/AO34</f>
        <v>4373.7173579109067</v>
      </c>
      <c r="AX34" s="899">
        <f>SUM(AX3:AX33)</f>
        <v>222</v>
      </c>
      <c r="AY34" s="899">
        <f>SUM(AY3:AY33)</f>
        <v>49.5</v>
      </c>
      <c r="AZ34" s="899">
        <f>SUM(AZ3:AZ33)</f>
        <v>0</v>
      </c>
      <c r="BA34" s="899">
        <f>SUM(BA3:BA33)</f>
        <v>271.5</v>
      </c>
      <c r="BB34" s="912">
        <f>AV34/BA34</f>
        <v>10487.255985267035</v>
      </c>
      <c r="BC34" s="913">
        <f t="shared" ref="BC34:BH34" si="45">SUM(BC3:BC33)</f>
        <v>29.5</v>
      </c>
      <c r="BD34" s="914">
        <f t="shared" si="45"/>
        <v>51.7</v>
      </c>
      <c r="BE34" s="914">
        <f t="shared" si="45"/>
        <v>7</v>
      </c>
      <c r="BF34" s="914">
        <f t="shared" si="45"/>
        <v>10</v>
      </c>
      <c r="BG34" s="914">
        <f t="shared" si="45"/>
        <v>7</v>
      </c>
      <c r="BH34" s="915">
        <f t="shared" si="45"/>
        <v>8</v>
      </c>
    </row>
    <row r="35" spans="1:61" ht="44" customHeight="1" thickTop="1" thickBot="1">
      <c r="A35" s="904" t="s">
        <v>667</v>
      </c>
      <c r="B35" s="901"/>
      <c r="C35" s="901"/>
      <c r="D35" s="905">
        <f>D34/1.1</f>
        <v>1157545.4545454544</v>
      </c>
      <c r="E35" s="905">
        <f t="shared" ref="E35:J35" si="46">E34/1.1</f>
        <v>2287.6392382321233</v>
      </c>
      <c r="F35" s="905">
        <f t="shared" si="46"/>
        <v>637681.81818181812</v>
      </c>
      <c r="G35" s="905">
        <f t="shared" si="46"/>
        <v>1260.2407473948974</v>
      </c>
      <c r="H35" s="905">
        <f t="shared" si="46"/>
        <v>0</v>
      </c>
      <c r="I35" s="909">
        <f t="shared" si="46"/>
        <v>1795227.2727272725</v>
      </c>
      <c r="J35" s="905">
        <f t="shared" si="46"/>
        <v>3547.8799856270211</v>
      </c>
      <c r="K35" s="901"/>
      <c r="L35" s="901"/>
      <c r="M35" s="901"/>
      <c r="N35" s="901"/>
      <c r="O35" s="901"/>
      <c r="P35" s="901"/>
      <c r="Q35" s="901"/>
      <c r="R35" s="902"/>
      <c r="T35" s="904" t="s">
        <v>667</v>
      </c>
      <c r="U35" s="901"/>
      <c r="V35" s="901"/>
      <c r="W35" s="905">
        <f t="shared" ref="W35:AC35" si="47">W34/1.1</f>
        <v>0</v>
      </c>
      <c r="X35" s="905" t="e">
        <f t="shared" si="47"/>
        <v>#DIV/0!</v>
      </c>
      <c r="Y35" s="905">
        <f t="shared" si="47"/>
        <v>0</v>
      </c>
      <c r="Z35" s="905" t="e">
        <f t="shared" si="47"/>
        <v>#DIV/0!</v>
      </c>
      <c r="AA35" s="905">
        <f t="shared" si="47"/>
        <v>0</v>
      </c>
      <c r="AB35" s="905">
        <f t="shared" si="47"/>
        <v>0</v>
      </c>
      <c r="AC35" s="905" t="e">
        <f t="shared" si="47"/>
        <v>#DIV/0!</v>
      </c>
      <c r="AD35" s="901"/>
      <c r="AE35" s="901"/>
      <c r="AF35" s="901"/>
      <c r="AG35" s="901"/>
      <c r="AH35" s="901"/>
      <c r="AI35" s="901"/>
      <c r="AJ35" s="901"/>
      <c r="AK35" s="902"/>
      <c r="AM35" s="904" t="s">
        <v>667</v>
      </c>
      <c r="AN35" s="906"/>
      <c r="AO35" s="906"/>
      <c r="AP35" s="907">
        <f t="shared" ref="AP35:AW35" si="48">AP34/1.1</f>
        <v>1637181.8181818181</v>
      </c>
      <c r="AQ35" s="907">
        <f t="shared" si="48"/>
        <v>2514.8722245496438</v>
      </c>
      <c r="AR35" s="907">
        <f t="shared" si="48"/>
        <v>930363.63636363624</v>
      </c>
      <c r="AS35" s="907">
        <f t="shared" si="48"/>
        <v>1429.1300097751709</v>
      </c>
      <c r="AT35" s="907">
        <f t="shared" si="48"/>
        <v>15499.999999999998</v>
      </c>
      <c r="AU35" s="907">
        <f t="shared" si="48"/>
        <v>5400</v>
      </c>
      <c r="AV35" s="908">
        <f t="shared" si="48"/>
        <v>2588445.4545454541</v>
      </c>
      <c r="AW35" s="907">
        <f t="shared" si="48"/>
        <v>3976.106689009915</v>
      </c>
      <c r="AX35" s="906"/>
      <c r="AY35" s="906"/>
      <c r="AZ35" s="906"/>
      <c r="BA35" s="906"/>
      <c r="BB35" s="907">
        <f>BB34/1.1</f>
        <v>9533.8690775154846</v>
      </c>
      <c r="BC35" s="389">
        <f>BC34/BI35</f>
        <v>14.75</v>
      </c>
      <c r="BD35" s="910">
        <f>BD34/BI35</f>
        <v>25.85</v>
      </c>
      <c r="BE35" s="910">
        <f>BE34/BI35</f>
        <v>3.5</v>
      </c>
      <c r="BF35" s="910">
        <f>BF34/BI35</f>
        <v>5</v>
      </c>
      <c r="BG35" s="910">
        <f>BG34/BI35</f>
        <v>3.5</v>
      </c>
      <c r="BH35" s="911">
        <f>BH34/BI35</f>
        <v>4</v>
      </c>
      <c r="BI35">
        <v>2</v>
      </c>
    </row>
    <row r="36" spans="1:61" ht="37" customHeight="1" thickTop="1"/>
    <row r="37" spans="1:61" ht="37" customHeight="1"/>
    <row r="38" spans="1:61" ht="37" customHeight="1"/>
    <row r="39" spans="1:61" ht="37" customHeight="1"/>
  </sheetData>
  <mergeCells count="3">
    <mergeCell ref="A1:R1"/>
    <mergeCell ref="T1:AK1"/>
    <mergeCell ref="AM1:BH1"/>
  </mergeCells>
  <phoneticPr fontId="1"/>
  <pageMargins left="0.7" right="0.7" top="0.75" bottom="0.75" header="0.3" footer="0.3"/>
  <pageSetup paperSize="8"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72E3-8403-E74C-9122-9D9DA903824A}">
  <sheetPr>
    <tabColor rgb="FFFFC000"/>
    <pageSetUpPr fitToPage="1"/>
  </sheetPr>
  <dimension ref="A1:DN113"/>
  <sheetViews>
    <sheetView topLeftCell="CH55" zoomScale="75" workbookViewId="0">
      <selection activeCell="DP67" sqref="DP67"/>
    </sheetView>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7" width="12.5" style="1" customWidth="1"/>
    <col min="38" max="38" width="19" style="1" customWidth="1"/>
    <col min="39" max="39" width="11.33203125" style="1" customWidth="1"/>
    <col min="40" max="40" width="15.33203125" style="1" customWidth="1"/>
    <col min="41" max="41" width="24"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69" width="5.33203125" style="1" customWidth="1"/>
    <col min="70" max="70" width="7.5" style="1" hidden="1" customWidth="1"/>
    <col min="71" max="73" width="0.1640625" style="1" hidden="1" customWidth="1"/>
    <col min="74" max="74" width="15.5" style="1" customWidth="1"/>
    <col min="75" max="75" width="7.1640625" style="1" customWidth="1"/>
    <col min="76" max="82" width="16" style="1" customWidth="1"/>
    <col min="83" max="83" width="26.33203125" style="1" customWidth="1"/>
    <col min="84" max="84" width="16" style="1" customWidth="1"/>
    <col min="85" max="88" width="16" style="277" customWidth="1"/>
    <col min="89" max="89" width="16" style="1" customWidth="1"/>
    <col min="90" max="90" width="5.1640625" style="1" customWidth="1"/>
    <col min="91" max="92" width="16.5" style="1" bestFit="1" customWidth="1"/>
    <col min="93" max="96" width="10.33203125" style="1" customWidth="1"/>
    <col min="97" max="97" width="5.33203125" style="1" customWidth="1"/>
    <col min="98" max="98" width="9" style="1"/>
    <col min="99" max="99" width="19.5" style="1" customWidth="1"/>
    <col min="100" max="104" width="9" style="1"/>
    <col min="105" max="105" width="5.1640625" style="1" customWidth="1"/>
    <col min="106" max="107" width="16.5" style="1" bestFit="1" customWidth="1"/>
    <col min="108" max="111" width="10.33203125" style="1" customWidth="1"/>
    <col min="112" max="112" width="5.33203125" style="1" customWidth="1"/>
    <col min="113" max="113" width="9" style="1"/>
    <col min="114" max="114" width="19.5" style="1" customWidth="1"/>
    <col min="115" max="16384" width="9" style="1"/>
  </cols>
  <sheetData>
    <row r="1" spans="1:115" s="31" customFormat="1" ht="64" customHeight="1">
      <c r="A1" s="144" t="s">
        <v>445</v>
      </c>
      <c r="B1" s="42"/>
      <c r="T1" s="105"/>
      <c r="U1" s="105"/>
      <c r="V1" s="105"/>
      <c r="W1" s="105"/>
      <c r="X1" s="105"/>
      <c r="Y1" s="41"/>
      <c r="Z1" s="42"/>
      <c r="AR1" s="105"/>
      <c r="AS1" s="105"/>
      <c r="AT1" s="105"/>
      <c r="AU1" s="105"/>
      <c r="AV1" s="105"/>
      <c r="AW1" s="41"/>
      <c r="AX1" s="42"/>
      <c r="CG1" s="238"/>
      <c r="CH1" s="238"/>
      <c r="CI1" s="238"/>
      <c r="CJ1" s="238"/>
      <c r="CS1" s="32"/>
      <c r="DA1" s="486"/>
      <c r="DB1" s="486"/>
      <c r="DC1" s="486"/>
      <c r="DD1" s="486"/>
      <c r="DE1" s="486"/>
      <c r="DF1" s="486"/>
      <c r="DG1" s="487"/>
      <c r="DH1" s="486"/>
      <c r="DI1" s="486"/>
    </row>
    <row r="2" spans="1:115" s="31" customFormat="1" ht="34.25" customHeight="1" thickBot="1">
      <c r="A2" s="1385" t="s">
        <v>64</v>
      </c>
      <c r="B2" s="1386"/>
      <c r="C2" s="132" t="s">
        <v>4</v>
      </c>
      <c r="D2" s="133"/>
      <c r="E2" s="133"/>
      <c r="F2" s="133">
        <v>3</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v>
      </c>
      <c r="BK2" s="33"/>
      <c r="BL2" s="32" t="s">
        <v>51</v>
      </c>
      <c r="BM2" s="32"/>
      <c r="BN2" s="32"/>
      <c r="BO2" s="31">
        <v>240</v>
      </c>
      <c r="CE2" s="201">
        <f>CE14+CE24+CE34+CE44+CE54+CE64</f>
        <v>5623440</v>
      </c>
      <c r="CG2" s="262"/>
      <c r="CH2" s="262"/>
      <c r="CI2" s="262"/>
      <c r="CJ2" s="262"/>
    </row>
    <row r="3" spans="1:115"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428</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612</v>
      </c>
      <c r="BW3" s="1399"/>
      <c r="BX3" s="1399"/>
      <c r="BY3" s="1399"/>
      <c r="BZ3" s="1399"/>
      <c r="CA3" s="1399"/>
      <c r="CB3" s="1399"/>
      <c r="CC3" s="1399"/>
      <c r="CD3" s="1399"/>
      <c r="CE3" s="1399"/>
      <c r="CF3" s="1399"/>
      <c r="CG3" s="263" t="s">
        <v>86</v>
      </c>
      <c r="CH3" s="799"/>
      <c r="CI3" s="799"/>
      <c r="CJ3" s="799"/>
      <c r="CK3" s="121" t="s">
        <v>35</v>
      </c>
    </row>
    <row r="4" spans="1:115" s="46" customFormat="1" ht="53" customHeight="1">
      <c r="A4" s="1403" t="s">
        <v>58</v>
      </c>
      <c r="B4" s="1404"/>
      <c r="C4" s="115" t="s">
        <v>59</v>
      </c>
      <c r="D4" s="115">
        <v>245</v>
      </c>
      <c r="E4" s="1405" t="s">
        <v>60</v>
      </c>
      <c r="F4" s="1406"/>
      <c r="G4" s="1406"/>
      <c r="H4" s="1406"/>
      <c r="I4" s="1406"/>
      <c r="J4" s="1406"/>
      <c r="K4" s="1407"/>
      <c r="L4" s="1408">
        <v>3300</v>
      </c>
      <c r="M4" s="1408"/>
      <c r="N4" s="116" t="s">
        <v>35</v>
      </c>
      <c r="O4" s="1409">
        <f>D4*L4</f>
        <v>808500</v>
      </c>
      <c r="P4" s="1409"/>
      <c r="Q4" s="1410"/>
      <c r="R4" s="69"/>
      <c r="T4" s="106"/>
      <c r="U4" s="106"/>
      <c r="V4" s="106"/>
      <c r="W4" s="106"/>
      <c r="X4" s="106"/>
      <c r="Y4" s="1403" t="s">
        <v>58</v>
      </c>
      <c r="Z4" s="1404"/>
      <c r="AA4" s="115" t="s">
        <v>59</v>
      </c>
      <c r="AB4" s="115">
        <f>D4</f>
        <v>245</v>
      </c>
      <c r="AC4" s="1405" t="s">
        <v>61</v>
      </c>
      <c r="AD4" s="1406"/>
      <c r="AE4" s="1406"/>
      <c r="AF4" s="1406"/>
      <c r="AG4" s="1406"/>
      <c r="AH4" s="1406"/>
      <c r="AI4" s="1407"/>
      <c r="AJ4" s="1408">
        <v>2000</v>
      </c>
      <c r="AK4" s="1408"/>
      <c r="AL4" s="71" t="s">
        <v>35</v>
      </c>
      <c r="AM4" s="1421">
        <f>AB4*AJ4</f>
        <v>490000</v>
      </c>
      <c r="AN4" s="1421"/>
      <c r="AO4" s="1422"/>
      <c r="AP4" s="69"/>
      <c r="AR4" s="106"/>
      <c r="AS4" s="106"/>
      <c r="AT4" s="106"/>
      <c r="AU4" s="106"/>
      <c r="AV4" s="106"/>
      <c r="AW4" s="1423" t="s">
        <v>58</v>
      </c>
      <c r="AX4" s="1424"/>
      <c r="AY4" s="122" t="s">
        <v>59</v>
      </c>
      <c r="AZ4" s="122"/>
      <c r="BA4" s="122"/>
      <c r="BB4" s="122"/>
      <c r="BC4" s="122"/>
      <c r="BD4" s="122"/>
      <c r="BE4" s="122"/>
      <c r="BF4" s="122"/>
      <c r="BG4" s="122"/>
      <c r="BH4" s="123">
        <f>D4</f>
        <v>245</v>
      </c>
      <c r="BI4" s="124" t="s">
        <v>62</v>
      </c>
      <c r="BJ4" s="125">
        <f>L4+AJ4</f>
        <v>5300</v>
      </c>
      <c r="BK4" s="124" t="s">
        <v>35</v>
      </c>
      <c r="BL4" s="125">
        <f>O4+AM4</f>
        <v>1298500</v>
      </c>
      <c r="BM4" s="124" t="s">
        <v>87</v>
      </c>
      <c r="BN4" s="126">
        <f>BH4/BJ2</f>
        <v>81.666666666666671</v>
      </c>
      <c r="BO4" s="127">
        <f>BL4/BJ2</f>
        <v>432833.33333333331</v>
      </c>
      <c r="BP4" s="69"/>
      <c r="BV4" s="1423" t="s">
        <v>125</v>
      </c>
      <c r="BW4" s="1424"/>
      <c r="BX4" s="122" t="s">
        <v>59</v>
      </c>
      <c r="BY4" s="123" t="str">
        <f>AC4</f>
        <v>飲料単価</v>
      </c>
      <c r="BZ4" s="124" t="s">
        <v>62</v>
      </c>
      <c r="CA4" s="169" t="e">
        <f>AK4+BI4</f>
        <v>#VALUE!</v>
      </c>
      <c r="CB4" s="1425" t="s">
        <v>130</v>
      </c>
      <c r="CC4" s="1426"/>
      <c r="CD4" s="1427"/>
      <c r="CE4" s="198">
        <v>25440000</v>
      </c>
      <c r="CF4" s="170" t="s">
        <v>87</v>
      </c>
      <c r="CG4" s="264" t="e">
        <f>BY4/CA2</f>
        <v>#VALUE!</v>
      </c>
      <c r="CH4" s="800"/>
      <c r="CI4" s="800"/>
      <c r="CJ4" s="800"/>
      <c r="CK4" s="172" t="e">
        <f>CE4/CA2</f>
        <v>#DIV/0!</v>
      </c>
      <c r="CM4" s="1414" t="s">
        <v>416</v>
      </c>
      <c r="CN4" s="1415"/>
      <c r="CO4" s="1415"/>
      <c r="CP4" s="1415"/>
      <c r="CQ4" s="1415"/>
      <c r="CR4" s="1416"/>
      <c r="DB4" s="1414" t="s">
        <v>416</v>
      </c>
      <c r="DC4" s="1415"/>
      <c r="DD4" s="1415"/>
      <c r="DE4" s="1415"/>
      <c r="DF4" s="1415"/>
      <c r="DG4" s="1416"/>
    </row>
    <row r="5" spans="1:115"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8"/>
      <c r="CH5" s="1418"/>
      <c r="CI5" s="1418"/>
      <c r="CJ5" s="1418"/>
      <c r="CK5" s="1419"/>
      <c r="CM5" s="1420" t="str">
        <f>BV5</f>
        <v>1st week</v>
      </c>
      <c r="CN5" s="1420"/>
      <c r="CO5" s="1420"/>
      <c r="CP5" s="1420"/>
      <c r="CQ5" s="1420"/>
      <c r="CR5" s="1420"/>
      <c r="CV5" s="46"/>
      <c r="DB5" s="1420">
        <f>CO5</f>
        <v>0</v>
      </c>
      <c r="DC5" s="1420"/>
      <c r="DD5" s="1420"/>
      <c r="DE5" s="1420"/>
      <c r="DF5" s="1420"/>
      <c r="DG5" s="1420"/>
      <c r="DK5" s="46"/>
    </row>
    <row r="6" spans="1:115"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478</v>
      </c>
      <c r="CE6" s="174" t="s">
        <v>126</v>
      </c>
      <c r="CF6" s="175" t="s">
        <v>77</v>
      </c>
      <c r="CG6" s="175" t="s">
        <v>613</v>
      </c>
      <c r="CH6" s="175" t="s">
        <v>614</v>
      </c>
      <c r="CI6" s="175" t="s">
        <v>490</v>
      </c>
      <c r="CJ6" s="175" t="s">
        <v>54</v>
      </c>
      <c r="CK6" s="176" t="s">
        <v>128</v>
      </c>
      <c r="CM6" s="331" t="s">
        <v>172</v>
      </c>
      <c r="CN6" s="332" t="s">
        <v>173</v>
      </c>
      <c r="CO6" s="65" t="s">
        <v>174</v>
      </c>
      <c r="CP6" s="65" t="s">
        <v>175</v>
      </c>
      <c r="CQ6" s="65" t="s">
        <v>176</v>
      </c>
      <c r="CR6" s="333" t="s">
        <v>184</v>
      </c>
      <c r="CT6" s="1" t="s">
        <v>179</v>
      </c>
      <c r="CU6" s="1"/>
      <c r="CV6" s="46" t="s">
        <v>182</v>
      </c>
      <c r="DB6" s="331" t="s">
        <v>172</v>
      </c>
      <c r="DC6" s="332" t="s">
        <v>173</v>
      </c>
      <c r="DD6" s="65" t="s">
        <v>174</v>
      </c>
      <c r="DE6" s="65" t="s">
        <v>175</v>
      </c>
      <c r="DF6" s="65" t="s">
        <v>176</v>
      </c>
      <c r="DG6" s="333" t="s">
        <v>184</v>
      </c>
      <c r="DI6" s="1" t="s">
        <v>179</v>
      </c>
      <c r="DJ6" s="1"/>
      <c r="DK6" s="46" t="s">
        <v>182</v>
      </c>
    </row>
    <row r="7" spans="1:115"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v>0</v>
      </c>
      <c r="BZ7" s="178" t="e">
        <f t="shared" ref="BZ7:BZ14" si="16">BY7/BX7</f>
        <v>#DIV/0!</v>
      </c>
      <c r="CA7" s="178">
        <v>0</v>
      </c>
      <c r="CB7" s="179" t="e">
        <f t="shared" ref="CB7:CB14" si="17">CA7/BX7</f>
        <v>#DIV/0!</v>
      </c>
      <c r="CC7" s="179"/>
      <c r="CD7" s="179"/>
      <c r="CE7" s="180">
        <f t="shared" ref="CE7:CE14" si="18">BY7+CA7+CC7</f>
        <v>0</v>
      </c>
      <c r="CF7" s="181" t="e">
        <f>CE7/BX7</f>
        <v>#DIV/0!</v>
      </c>
      <c r="CG7" s="291"/>
      <c r="CH7" s="291"/>
      <c r="CI7" s="291"/>
      <c r="CJ7" s="291">
        <f>SUM(CG7:CI7)</f>
        <v>0</v>
      </c>
      <c r="CK7" s="182" t="e">
        <f>CE7/CJ7</f>
        <v>#DIV/0!</v>
      </c>
      <c r="CM7" s="321"/>
      <c r="CN7" s="321"/>
      <c r="CO7" s="65"/>
      <c r="CP7" s="65"/>
      <c r="CQ7" s="65"/>
      <c r="CR7" s="356">
        <f t="shared" ref="CR7:CR14" si="19">SUM(CO7:CQ7)/3</f>
        <v>0</v>
      </c>
      <c r="CT7" s="355" t="s">
        <v>180</v>
      </c>
      <c r="CU7" s="3"/>
      <c r="CV7" s="354">
        <v>5</v>
      </c>
      <c r="DB7" s="321"/>
      <c r="DC7" s="321"/>
      <c r="DD7" s="65"/>
      <c r="DE7" s="65"/>
      <c r="DF7" s="65"/>
      <c r="DG7" s="356">
        <f t="shared" ref="DG7:DG14" si="20">SUM(DD7:DF7)/3</f>
        <v>0</v>
      </c>
      <c r="DI7" s="355" t="s">
        <v>180</v>
      </c>
      <c r="DJ7" s="3"/>
      <c r="DK7" s="354">
        <v>5</v>
      </c>
    </row>
    <row r="8" spans="1:115" ht="23.5" customHeight="1">
      <c r="A8" s="77" t="s">
        <v>6</v>
      </c>
      <c r="B8" s="68"/>
      <c r="C8" s="57">
        <f t="shared" si="0"/>
        <v>0</v>
      </c>
      <c r="D8" s="54"/>
      <c r="E8" s="7">
        <f t="shared" si="1"/>
        <v>0</v>
      </c>
      <c r="F8" s="54"/>
      <c r="G8" s="7">
        <f t="shared" si="2"/>
        <v>0</v>
      </c>
      <c r="H8" s="54"/>
      <c r="I8" s="6">
        <f t="shared" si="3"/>
        <v>0</v>
      </c>
      <c r="J8" s="54"/>
      <c r="K8" s="6">
        <f t="shared" si="4"/>
        <v>0</v>
      </c>
      <c r="L8" s="6">
        <f t="shared" ref="L8:L13" si="21">E8+G8+I8+K8</f>
        <v>0</v>
      </c>
      <c r="M8" s="6" t="e">
        <f t="shared" ref="M8:M13" si="22">L8/C8</f>
        <v>#DIV/0!</v>
      </c>
      <c r="N8" s="70"/>
      <c r="O8" s="54"/>
      <c r="P8" s="6"/>
      <c r="Q8" s="76" t="e">
        <f t="shared" ref="Q8:Q14" si="23">L8/P8</f>
        <v>#DIV/0!</v>
      </c>
      <c r="R8" s="2"/>
      <c r="T8" s="107">
        <v>3300</v>
      </c>
      <c r="U8" s="107">
        <v>3800</v>
      </c>
      <c r="V8" s="107">
        <v>4800</v>
      </c>
      <c r="W8" s="107">
        <v>2000</v>
      </c>
      <c r="X8" s="107"/>
      <c r="Y8" s="77" t="s">
        <v>6</v>
      </c>
      <c r="Z8" s="48">
        <f t="shared" si="5"/>
        <v>0</v>
      </c>
      <c r="AA8" s="57">
        <f t="shared" si="6"/>
        <v>0</v>
      </c>
      <c r="AB8" s="7">
        <f t="shared" si="7"/>
        <v>0</v>
      </c>
      <c r="AC8" s="7">
        <f t="shared" si="8"/>
        <v>0</v>
      </c>
      <c r="AD8" s="7">
        <f t="shared" ref="AD8:AD13" si="24">F8</f>
        <v>0</v>
      </c>
      <c r="AE8" s="7">
        <f t="shared" si="9"/>
        <v>0</v>
      </c>
      <c r="AF8" s="7">
        <f t="shared" ref="AF8:AF13" si="25">H8</f>
        <v>0</v>
      </c>
      <c r="AG8" s="7">
        <f t="shared" si="10"/>
        <v>0</v>
      </c>
      <c r="AH8" s="7">
        <f t="shared" ref="AH8:AH13" si="26">J8</f>
        <v>0</v>
      </c>
      <c r="AI8" s="7">
        <f t="shared" si="11"/>
        <v>0</v>
      </c>
      <c r="AJ8" s="7">
        <f t="shared" ref="AJ8:AJ13" si="27">AC8+AE8+AG8+AI8</f>
        <v>0</v>
      </c>
      <c r="AK8" s="6" t="e">
        <f t="shared" ref="AK8:AK13" si="28">AJ8/AA8</f>
        <v>#DIV/0!</v>
      </c>
      <c r="AL8" s="70">
        <f t="shared" ref="AL8:AL13" si="29">N8</f>
        <v>0</v>
      </c>
      <c r="AM8" s="7">
        <f t="shared" ref="AM8:AM13" si="30">O8</f>
        <v>0</v>
      </c>
      <c r="AN8" s="6">
        <f t="shared" ref="AN8:AN13" si="31">P8</f>
        <v>0</v>
      </c>
      <c r="AO8" s="76" t="e">
        <f t="shared" ref="AO8:AO13" si="32">(AJ8+BH8)/AN8</f>
        <v>#DIV/0!</v>
      </c>
      <c r="AP8" s="2"/>
      <c r="AR8" s="107">
        <v>1700</v>
      </c>
      <c r="AS8" s="107">
        <v>2200</v>
      </c>
      <c r="AT8" s="107">
        <v>2200</v>
      </c>
      <c r="AU8" s="107">
        <v>1400</v>
      </c>
      <c r="AV8" s="107"/>
      <c r="AW8" s="77" t="s">
        <v>6</v>
      </c>
      <c r="AX8" s="48">
        <f t="shared" ref="AX8:AX13" si="33">B8</f>
        <v>0</v>
      </c>
      <c r="AY8" s="57">
        <f t="shared" ref="AY8:AY14" si="34">C8</f>
        <v>0</v>
      </c>
      <c r="AZ8" s="54">
        <v>22</v>
      </c>
      <c r="BA8" s="7">
        <f t="shared" si="12"/>
        <v>0</v>
      </c>
      <c r="BB8" s="54">
        <v>10</v>
      </c>
      <c r="BC8" s="7">
        <f t="shared" si="13"/>
        <v>0</v>
      </c>
      <c r="BD8" s="54">
        <v>6</v>
      </c>
      <c r="BE8" s="6">
        <f t="shared" si="14"/>
        <v>0</v>
      </c>
      <c r="BF8" s="54"/>
      <c r="BG8" s="6">
        <f t="shared" si="15"/>
        <v>0</v>
      </c>
      <c r="BH8" s="6">
        <f t="shared" ref="BH8:BH14" si="35">L8</f>
        <v>0</v>
      </c>
      <c r="BI8" s="6" t="e">
        <f t="shared" ref="BI8:BI13" si="36">M8</f>
        <v>#DIV/0!</v>
      </c>
      <c r="BJ8" s="6">
        <f t="shared" ref="BJ8:BJ14" si="37">AJ8</f>
        <v>0</v>
      </c>
      <c r="BK8" s="7" t="e">
        <f t="shared" ref="BK8:BK13" si="38">AK8</f>
        <v>#DIV/0!</v>
      </c>
      <c r="BL8" s="101">
        <f t="shared" ref="BL8:BL13" si="39">BH8+BJ8</f>
        <v>0</v>
      </c>
      <c r="BM8" s="90" t="e">
        <f t="shared" ref="BM8:BM13" si="40">BI8+BK8</f>
        <v>#DIV/0!</v>
      </c>
      <c r="BN8" s="90"/>
      <c r="BO8" s="76" t="e">
        <f t="shared" ref="BO8:BO14" si="41">Q8+AO8</f>
        <v>#DIV/0!</v>
      </c>
      <c r="BP8" s="2"/>
      <c r="BR8" s="55"/>
      <c r="BS8" s="55"/>
      <c r="BT8" s="55"/>
      <c r="BU8" s="55"/>
      <c r="BV8" s="173" t="s">
        <v>6</v>
      </c>
      <c r="BW8" s="190">
        <f t="shared" ref="BW8:BW13" si="42">AX8</f>
        <v>0</v>
      </c>
      <c r="BX8" s="119"/>
      <c r="BY8" s="178">
        <v>0</v>
      </c>
      <c r="BZ8" s="178" t="e">
        <f t="shared" si="16"/>
        <v>#DIV/0!</v>
      </c>
      <c r="CA8" s="178">
        <v>0</v>
      </c>
      <c r="CB8" s="179" t="e">
        <f t="shared" si="17"/>
        <v>#DIV/0!</v>
      </c>
      <c r="CC8" s="179"/>
      <c r="CD8" s="179"/>
      <c r="CE8" s="180">
        <f t="shared" si="18"/>
        <v>0</v>
      </c>
      <c r="CF8" s="181" t="e">
        <f t="shared" ref="CF8:CF13" si="43">CE8/BX8</f>
        <v>#DIV/0!</v>
      </c>
      <c r="CG8" s="291"/>
      <c r="CH8" s="291"/>
      <c r="CI8" s="291"/>
      <c r="CJ8" s="291">
        <f t="shared" ref="CJ8:CJ13" si="44">SUM(CG8:CI8)</f>
        <v>0</v>
      </c>
      <c r="CK8" s="182" t="e">
        <f t="shared" ref="CK8:CK13" si="45">CE8/CJ8</f>
        <v>#DIV/0!</v>
      </c>
      <c r="CM8" s="321"/>
      <c r="CN8" s="321"/>
      <c r="CO8" s="65"/>
      <c r="CP8" s="65"/>
      <c r="CQ8" s="65"/>
      <c r="CR8" s="356">
        <f t="shared" si="19"/>
        <v>0</v>
      </c>
      <c r="CT8" s="42" t="s">
        <v>181</v>
      </c>
      <c r="CV8" s="1">
        <v>4</v>
      </c>
      <c r="DB8" s="321"/>
      <c r="DC8" s="321"/>
      <c r="DD8" s="65"/>
      <c r="DE8" s="65"/>
      <c r="DF8" s="65"/>
      <c r="DG8" s="356">
        <f t="shared" si="20"/>
        <v>0</v>
      </c>
      <c r="DI8" s="42" t="s">
        <v>181</v>
      </c>
      <c r="DK8" s="1">
        <v>4</v>
      </c>
    </row>
    <row r="9" spans="1:115" ht="23.5" customHeight="1">
      <c r="A9" s="77" t="s">
        <v>7</v>
      </c>
      <c r="B9" s="68"/>
      <c r="C9" s="57">
        <f t="shared" si="0"/>
        <v>0</v>
      </c>
      <c r="D9" s="54"/>
      <c r="E9" s="7">
        <f t="shared" si="1"/>
        <v>0</v>
      </c>
      <c r="F9" s="54"/>
      <c r="G9" s="7">
        <f t="shared" si="2"/>
        <v>0</v>
      </c>
      <c r="H9" s="54"/>
      <c r="I9" s="6">
        <f t="shared" si="3"/>
        <v>0</v>
      </c>
      <c r="J9" s="54"/>
      <c r="K9" s="6">
        <f t="shared" si="4"/>
        <v>0</v>
      </c>
      <c r="L9" s="6">
        <f t="shared" si="21"/>
        <v>0</v>
      </c>
      <c r="M9" s="6" t="e">
        <f t="shared" si="22"/>
        <v>#DIV/0!</v>
      </c>
      <c r="N9" s="70"/>
      <c r="O9" s="54"/>
      <c r="P9" s="6"/>
      <c r="Q9" s="76" t="e">
        <f t="shared" si="23"/>
        <v>#DIV/0!</v>
      </c>
      <c r="R9" s="2"/>
      <c r="T9" s="107">
        <v>3300</v>
      </c>
      <c r="U9" s="107">
        <v>3800</v>
      </c>
      <c r="V9" s="107">
        <v>4800</v>
      </c>
      <c r="W9" s="107">
        <v>2000</v>
      </c>
      <c r="X9" s="107"/>
      <c r="Y9" s="77" t="s">
        <v>7</v>
      </c>
      <c r="Z9" s="48">
        <f t="shared" si="5"/>
        <v>0</v>
      </c>
      <c r="AA9" s="57">
        <f t="shared" si="6"/>
        <v>0</v>
      </c>
      <c r="AB9" s="7">
        <f t="shared" si="7"/>
        <v>0</v>
      </c>
      <c r="AC9" s="7">
        <f t="shared" si="8"/>
        <v>0</v>
      </c>
      <c r="AD9" s="7">
        <f t="shared" si="24"/>
        <v>0</v>
      </c>
      <c r="AE9" s="7">
        <f t="shared" si="9"/>
        <v>0</v>
      </c>
      <c r="AF9" s="7">
        <f t="shared" si="25"/>
        <v>0</v>
      </c>
      <c r="AG9" s="7">
        <f t="shared" si="10"/>
        <v>0</v>
      </c>
      <c r="AH9" s="7">
        <f t="shared" si="26"/>
        <v>0</v>
      </c>
      <c r="AI9" s="7">
        <f t="shared" si="11"/>
        <v>0</v>
      </c>
      <c r="AJ9" s="7">
        <f t="shared" si="27"/>
        <v>0</v>
      </c>
      <c r="AK9" s="6" t="e">
        <f t="shared" si="28"/>
        <v>#DIV/0!</v>
      </c>
      <c r="AL9" s="70">
        <f t="shared" si="29"/>
        <v>0</v>
      </c>
      <c r="AM9" s="7">
        <f t="shared" si="30"/>
        <v>0</v>
      </c>
      <c r="AN9" s="6">
        <f t="shared" si="31"/>
        <v>0</v>
      </c>
      <c r="AO9" s="76" t="e">
        <f t="shared" si="32"/>
        <v>#DIV/0!</v>
      </c>
      <c r="AP9" s="2"/>
      <c r="AR9" s="107">
        <v>1700</v>
      </c>
      <c r="AS9" s="107">
        <v>2200</v>
      </c>
      <c r="AT9" s="107">
        <v>2200</v>
      </c>
      <c r="AU9" s="107">
        <v>1400</v>
      </c>
      <c r="AV9" s="107"/>
      <c r="AW9" s="77" t="s">
        <v>7</v>
      </c>
      <c r="AX9" s="48">
        <f t="shared" si="33"/>
        <v>0</v>
      </c>
      <c r="AY9" s="57">
        <f t="shared" si="34"/>
        <v>0</v>
      </c>
      <c r="AZ9" s="54">
        <v>22</v>
      </c>
      <c r="BA9" s="7">
        <f t="shared" si="12"/>
        <v>0</v>
      </c>
      <c r="BB9" s="54">
        <v>10</v>
      </c>
      <c r="BC9" s="7">
        <f t="shared" si="13"/>
        <v>0</v>
      </c>
      <c r="BD9" s="54">
        <v>6</v>
      </c>
      <c r="BE9" s="6">
        <f t="shared" si="14"/>
        <v>0</v>
      </c>
      <c r="BF9" s="54"/>
      <c r="BG9" s="6">
        <f t="shared" si="15"/>
        <v>0</v>
      </c>
      <c r="BH9" s="6">
        <f t="shared" si="35"/>
        <v>0</v>
      </c>
      <c r="BI9" s="6" t="e">
        <f t="shared" si="36"/>
        <v>#DIV/0!</v>
      </c>
      <c r="BJ9" s="6">
        <f t="shared" si="37"/>
        <v>0</v>
      </c>
      <c r="BK9" s="7" t="e">
        <f t="shared" si="38"/>
        <v>#DIV/0!</v>
      </c>
      <c r="BL9" s="101">
        <f t="shared" si="39"/>
        <v>0</v>
      </c>
      <c r="BM9" s="90" t="e">
        <f t="shared" si="40"/>
        <v>#DIV/0!</v>
      </c>
      <c r="BN9" s="90"/>
      <c r="BO9" s="76" t="e">
        <f t="shared" si="41"/>
        <v>#DIV/0!</v>
      </c>
      <c r="BP9" s="2"/>
      <c r="BR9" s="55"/>
      <c r="BS9" s="55"/>
      <c r="BT9" s="55"/>
      <c r="BU9" s="55"/>
      <c r="BV9" s="173" t="s">
        <v>7</v>
      </c>
      <c r="BW9" s="190">
        <f t="shared" si="42"/>
        <v>0</v>
      </c>
      <c r="BX9" s="119"/>
      <c r="BY9" s="178">
        <v>0</v>
      </c>
      <c r="BZ9" s="178" t="e">
        <f t="shared" si="16"/>
        <v>#DIV/0!</v>
      </c>
      <c r="CA9" s="178">
        <v>0</v>
      </c>
      <c r="CB9" s="179" t="e">
        <f t="shared" si="17"/>
        <v>#DIV/0!</v>
      </c>
      <c r="CC9" s="179"/>
      <c r="CD9" s="179"/>
      <c r="CE9" s="180">
        <f t="shared" si="18"/>
        <v>0</v>
      </c>
      <c r="CF9" s="181" t="e">
        <f t="shared" si="43"/>
        <v>#DIV/0!</v>
      </c>
      <c r="CG9" s="291"/>
      <c r="CH9" s="291"/>
      <c r="CI9" s="291"/>
      <c r="CJ9" s="291">
        <f t="shared" si="44"/>
        <v>0</v>
      </c>
      <c r="CK9" s="182" t="e">
        <f t="shared" si="45"/>
        <v>#DIV/0!</v>
      </c>
      <c r="CM9" s="321"/>
      <c r="CN9" s="321"/>
      <c r="CO9" s="65"/>
      <c r="CP9" s="65"/>
      <c r="CQ9" s="65"/>
      <c r="CR9" s="356">
        <f t="shared" si="19"/>
        <v>0</v>
      </c>
      <c r="CT9" s="42" t="s">
        <v>440</v>
      </c>
      <c r="CV9" s="1">
        <v>3</v>
      </c>
      <c r="DB9" s="321"/>
      <c r="DC9" s="321"/>
      <c r="DD9" s="65"/>
      <c r="DE9" s="65"/>
      <c r="DF9" s="65"/>
      <c r="DG9" s="356">
        <f t="shared" si="20"/>
        <v>0</v>
      </c>
      <c r="DI9" s="42" t="s">
        <v>185</v>
      </c>
      <c r="DK9" s="1">
        <v>3</v>
      </c>
    </row>
    <row r="10" spans="1:115" ht="23.5" customHeight="1">
      <c r="A10" s="77" t="s">
        <v>8</v>
      </c>
      <c r="B10" s="68"/>
      <c r="C10" s="57">
        <f t="shared" si="0"/>
        <v>0</v>
      </c>
      <c r="D10" s="54"/>
      <c r="E10" s="7">
        <f t="shared" si="1"/>
        <v>0</v>
      </c>
      <c r="F10" s="54"/>
      <c r="G10" s="7">
        <f t="shared" si="2"/>
        <v>0</v>
      </c>
      <c r="H10" s="54"/>
      <c r="I10" s="6">
        <f t="shared" si="3"/>
        <v>0</v>
      </c>
      <c r="J10" s="54"/>
      <c r="K10" s="6">
        <f t="shared" si="4"/>
        <v>0</v>
      </c>
      <c r="L10" s="6">
        <f t="shared" si="21"/>
        <v>0</v>
      </c>
      <c r="M10" s="6" t="e">
        <f t="shared" si="22"/>
        <v>#DIV/0!</v>
      </c>
      <c r="N10" s="70"/>
      <c r="O10" s="54"/>
      <c r="P10" s="6"/>
      <c r="Q10" s="76" t="e">
        <f t="shared" si="23"/>
        <v>#DIV/0!</v>
      </c>
      <c r="R10" s="2"/>
      <c r="T10" s="107">
        <v>3300</v>
      </c>
      <c r="U10" s="107">
        <v>3800</v>
      </c>
      <c r="V10" s="107">
        <v>4800</v>
      </c>
      <c r="W10" s="107">
        <v>2000</v>
      </c>
      <c r="X10" s="107"/>
      <c r="Y10" s="77" t="s">
        <v>8</v>
      </c>
      <c r="Z10" s="48">
        <f t="shared" si="5"/>
        <v>0</v>
      </c>
      <c r="AA10" s="57">
        <f t="shared" si="6"/>
        <v>0</v>
      </c>
      <c r="AB10" s="7">
        <f t="shared" si="7"/>
        <v>0</v>
      </c>
      <c r="AC10" s="7">
        <f t="shared" si="8"/>
        <v>0</v>
      </c>
      <c r="AD10" s="7">
        <f t="shared" si="24"/>
        <v>0</v>
      </c>
      <c r="AE10" s="7">
        <f t="shared" si="9"/>
        <v>0</v>
      </c>
      <c r="AF10" s="7">
        <f t="shared" si="25"/>
        <v>0</v>
      </c>
      <c r="AG10" s="7">
        <f t="shared" si="10"/>
        <v>0</v>
      </c>
      <c r="AH10" s="7">
        <f t="shared" si="26"/>
        <v>0</v>
      </c>
      <c r="AI10" s="7">
        <f t="shared" si="11"/>
        <v>0</v>
      </c>
      <c r="AJ10" s="7">
        <f t="shared" si="27"/>
        <v>0</v>
      </c>
      <c r="AK10" s="6" t="e">
        <f t="shared" si="28"/>
        <v>#DIV/0!</v>
      </c>
      <c r="AL10" s="70">
        <f t="shared" si="29"/>
        <v>0</v>
      </c>
      <c r="AM10" s="7">
        <f t="shared" si="30"/>
        <v>0</v>
      </c>
      <c r="AN10" s="6">
        <f t="shared" si="31"/>
        <v>0</v>
      </c>
      <c r="AO10" s="76" t="e">
        <f t="shared" si="32"/>
        <v>#DIV/0!</v>
      </c>
      <c r="AP10" s="2"/>
      <c r="AR10" s="107">
        <v>1700</v>
      </c>
      <c r="AS10" s="107">
        <v>2200</v>
      </c>
      <c r="AT10" s="107">
        <v>2200</v>
      </c>
      <c r="AU10" s="107">
        <v>1400</v>
      </c>
      <c r="AV10" s="107"/>
      <c r="AW10" s="77" t="s">
        <v>8</v>
      </c>
      <c r="AX10" s="48">
        <f t="shared" si="33"/>
        <v>0</v>
      </c>
      <c r="AY10" s="57">
        <f t="shared" si="34"/>
        <v>0</v>
      </c>
      <c r="AZ10" s="54">
        <v>10</v>
      </c>
      <c r="BA10" s="7">
        <f t="shared" si="12"/>
        <v>0</v>
      </c>
      <c r="BB10" s="54">
        <v>24</v>
      </c>
      <c r="BC10" s="7">
        <f t="shared" si="13"/>
        <v>0</v>
      </c>
      <c r="BD10" s="54">
        <v>12</v>
      </c>
      <c r="BE10" s="6">
        <f t="shared" si="14"/>
        <v>0</v>
      </c>
      <c r="BF10" s="54"/>
      <c r="BG10" s="6">
        <f t="shared" si="15"/>
        <v>0</v>
      </c>
      <c r="BH10" s="6">
        <f t="shared" si="35"/>
        <v>0</v>
      </c>
      <c r="BI10" s="6" t="e">
        <f t="shared" si="36"/>
        <v>#DIV/0!</v>
      </c>
      <c r="BJ10" s="6">
        <f t="shared" si="37"/>
        <v>0</v>
      </c>
      <c r="BK10" s="7" t="e">
        <f t="shared" si="38"/>
        <v>#DIV/0!</v>
      </c>
      <c r="BL10" s="101">
        <f t="shared" si="39"/>
        <v>0</v>
      </c>
      <c r="BM10" s="90" t="e">
        <f t="shared" si="40"/>
        <v>#DIV/0!</v>
      </c>
      <c r="BN10" s="90"/>
      <c r="BO10" s="76" t="e">
        <f t="shared" si="41"/>
        <v>#DIV/0!</v>
      </c>
      <c r="BP10" s="2"/>
      <c r="BR10" s="55"/>
      <c r="BS10" s="55"/>
      <c r="BT10" s="55"/>
      <c r="BU10" s="55"/>
      <c r="BV10" s="173" t="s">
        <v>8</v>
      </c>
      <c r="BW10" s="190">
        <f t="shared" si="42"/>
        <v>0</v>
      </c>
      <c r="BX10" s="119"/>
      <c r="BY10" s="178">
        <v>0</v>
      </c>
      <c r="BZ10" s="178" t="e">
        <f t="shared" si="16"/>
        <v>#DIV/0!</v>
      </c>
      <c r="CA10" s="178">
        <v>0</v>
      </c>
      <c r="CB10" s="179" t="e">
        <f t="shared" si="17"/>
        <v>#DIV/0!</v>
      </c>
      <c r="CC10" s="179"/>
      <c r="CD10" s="179"/>
      <c r="CE10" s="180">
        <f t="shared" si="18"/>
        <v>0</v>
      </c>
      <c r="CF10" s="181" t="e">
        <f t="shared" si="43"/>
        <v>#DIV/0!</v>
      </c>
      <c r="CG10" s="291"/>
      <c r="CH10" s="291"/>
      <c r="CI10" s="291"/>
      <c r="CJ10" s="291">
        <f t="shared" si="44"/>
        <v>0</v>
      </c>
      <c r="CK10" s="182" t="e">
        <f t="shared" si="45"/>
        <v>#DIV/0!</v>
      </c>
      <c r="CM10" s="321"/>
      <c r="CN10" s="321"/>
      <c r="CO10" s="65"/>
      <c r="CP10" s="65"/>
      <c r="CQ10" s="65"/>
      <c r="CR10" s="356">
        <f t="shared" si="19"/>
        <v>0</v>
      </c>
      <c r="CT10" s="42" t="s">
        <v>177</v>
      </c>
      <c r="CV10" s="1">
        <v>2</v>
      </c>
      <c r="DB10" s="321"/>
      <c r="DC10" s="321"/>
      <c r="DD10" s="65"/>
      <c r="DE10" s="65"/>
      <c r="DF10" s="65"/>
      <c r="DG10" s="356">
        <f t="shared" si="20"/>
        <v>0</v>
      </c>
      <c r="DI10" s="42" t="s">
        <v>177</v>
      </c>
      <c r="DK10" s="1">
        <v>2</v>
      </c>
    </row>
    <row r="11" spans="1:115" ht="23.5" customHeight="1">
      <c r="A11" s="77" t="s">
        <v>9</v>
      </c>
      <c r="B11" s="68">
        <v>1</v>
      </c>
      <c r="C11" s="57">
        <f t="shared" si="0"/>
        <v>0</v>
      </c>
      <c r="D11" s="54"/>
      <c r="E11" s="7">
        <f t="shared" si="1"/>
        <v>0</v>
      </c>
      <c r="F11" s="54"/>
      <c r="G11" s="7">
        <f t="shared" si="2"/>
        <v>0</v>
      </c>
      <c r="H11" s="54"/>
      <c r="I11" s="6">
        <f t="shared" si="3"/>
        <v>0</v>
      </c>
      <c r="J11" s="54"/>
      <c r="K11" s="6">
        <f t="shared" si="4"/>
        <v>0</v>
      </c>
      <c r="L11" s="6">
        <f t="shared" si="21"/>
        <v>0</v>
      </c>
      <c r="M11" s="6" t="e">
        <f t="shared" si="22"/>
        <v>#DIV/0!</v>
      </c>
      <c r="N11" s="70"/>
      <c r="O11" s="54"/>
      <c r="P11" s="6"/>
      <c r="Q11" s="76" t="e">
        <f t="shared" si="23"/>
        <v>#DIV/0!</v>
      </c>
      <c r="R11" s="2"/>
      <c r="T11" s="107">
        <v>3300</v>
      </c>
      <c r="U11" s="107">
        <v>3800</v>
      </c>
      <c r="V11" s="107">
        <v>4800</v>
      </c>
      <c r="W11" s="107">
        <v>2000</v>
      </c>
      <c r="X11" s="107"/>
      <c r="Y11" s="77" t="s">
        <v>9</v>
      </c>
      <c r="Z11" s="48">
        <f t="shared" si="5"/>
        <v>1</v>
      </c>
      <c r="AA11" s="57">
        <f t="shared" si="6"/>
        <v>0</v>
      </c>
      <c r="AB11" s="7">
        <f t="shared" si="7"/>
        <v>0</v>
      </c>
      <c r="AC11" s="7">
        <f t="shared" si="8"/>
        <v>0</v>
      </c>
      <c r="AD11" s="7">
        <f t="shared" si="24"/>
        <v>0</v>
      </c>
      <c r="AE11" s="7">
        <f t="shared" si="9"/>
        <v>0</v>
      </c>
      <c r="AF11" s="7">
        <f t="shared" si="25"/>
        <v>0</v>
      </c>
      <c r="AG11" s="7">
        <f t="shared" si="10"/>
        <v>0</v>
      </c>
      <c r="AH11" s="7">
        <f t="shared" si="26"/>
        <v>0</v>
      </c>
      <c r="AI11" s="7">
        <f t="shared" si="11"/>
        <v>0</v>
      </c>
      <c r="AJ11" s="7">
        <f t="shared" si="27"/>
        <v>0</v>
      </c>
      <c r="AK11" s="6" t="e">
        <f t="shared" si="28"/>
        <v>#DIV/0!</v>
      </c>
      <c r="AL11" s="70">
        <f t="shared" si="29"/>
        <v>0</v>
      </c>
      <c r="AM11" s="7">
        <f t="shared" si="30"/>
        <v>0</v>
      </c>
      <c r="AN11" s="6">
        <f t="shared" si="31"/>
        <v>0</v>
      </c>
      <c r="AO11" s="76" t="e">
        <f t="shared" si="32"/>
        <v>#DIV/0!</v>
      </c>
      <c r="AP11" s="2"/>
      <c r="AR11" s="107">
        <v>1700</v>
      </c>
      <c r="AS11" s="107">
        <v>2200</v>
      </c>
      <c r="AT11" s="107">
        <v>2200</v>
      </c>
      <c r="AU11" s="107">
        <v>1400</v>
      </c>
      <c r="AV11" s="107"/>
      <c r="AW11" s="77" t="s">
        <v>9</v>
      </c>
      <c r="AX11" s="48">
        <f t="shared" si="33"/>
        <v>1</v>
      </c>
      <c r="AY11" s="57">
        <f t="shared" si="34"/>
        <v>0</v>
      </c>
      <c r="AZ11" s="54">
        <v>10</v>
      </c>
      <c r="BA11" s="7">
        <f t="shared" si="12"/>
        <v>0</v>
      </c>
      <c r="BB11" s="54">
        <v>24</v>
      </c>
      <c r="BC11" s="7">
        <f t="shared" si="13"/>
        <v>0</v>
      </c>
      <c r="BD11" s="54">
        <v>12</v>
      </c>
      <c r="BE11" s="6">
        <f t="shared" si="14"/>
        <v>0</v>
      </c>
      <c r="BF11" s="54"/>
      <c r="BG11" s="6">
        <f t="shared" si="15"/>
        <v>0</v>
      </c>
      <c r="BH11" s="6">
        <f t="shared" si="35"/>
        <v>0</v>
      </c>
      <c r="BI11" s="6" t="e">
        <f t="shared" si="36"/>
        <v>#DIV/0!</v>
      </c>
      <c r="BJ11" s="6">
        <f t="shared" si="37"/>
        <v>0</v>
      </c>
      <c r="BK11" s="7" t="e">
        <f t="shared" si="38"/>
        <v>#DIV/0!</v>
      </c>
      <c r="BL11" s="101">
        <f t="shared" si="39"/>
        <v>0</v>
      </c>
      <c r="BM11" s="90" t="e">
        <f t="shared" si="40"/>
        <v>#DIV/0!</v>
      </c>
      <c r="BN11" s="90"/>
      <c r="BO11" s="76" t="e">
        <f t="shared" si="41"/>
        <v>#DIV/0!</v>
      </c>
      <c r="BP11" s="2"/>
      <c r="BR11" s="55"/>
      <c r="BS11" s="55"/>
      <c r="BT11" s="55"/>
      <c r="BU11" s="55"/>
      <c r="BV11" s="173" t="s">
        <v>9</v>
      </c>
      <c r="BW11" s="190">
        <f t="shared" si="42"/>
        <v>1</v>
      </c>
      <c r="BX11" s="119">
        <v>118</v>
      </c>
      <c r="BY11" s="178">
        <v>107800</v>
      </c>
      <c r="BZ11" s="178">
        <f t="shared" si="16"/>
        <v>913.5593220338983</v>
      </c>
      <c r="CA11" s="178">
        <v>63800</v>
      </c>
      <c r="CB11" s="179">
        <f t="shared" si="17"/>
        <v>540.67796610169489</v>
      </c>
      <c r="CC11" s="179"/>
      <c r="CD11" s="179"/>
      <c r="CE11" s="180">
        <f t="shared" si="18"/>
        <v>171600</v>
      </c>
      <c r="CF11" s="181">
        <f t="shared" si="43"/>
        <v>1454.2372881355932</v>
      </c>
      <c r="CG11" s="291"/>
      <c r="CH11" s="291"/>
      <c r="CI11" s="291"/>
      <c r="CJ11" s="291">
        <f t="shared" si="44"/>
        <v>0</v>
      </c>
      <c r="CK11" s="182" t="e">
        <f t="shared" si="45"/>
        <v>#DIV/0!</v>
      </c>
      <c r="CM11" s="321"/>
      <c r="CN11" s="321"/>
      <c r="CO11" s="65"/>
      <c r="CP11" s="65"/>
      <c r="CQ11" s="65"/>
      <c r="CR11" s="356">
        <f t="shared" si="19"/>
        <v>0</v>
      </c>
      <c r="CT11" s="42" t="s">
        <v>178</v>
      </c>
      <c r="CV11" s="1">
        <v>1</v>
      </c>
      <c r="DB11" s="321"/>
      <c r="DC11" s="321"/>
      <c r="DD11" s="65"/>
      <c r="DE11" s="65"/>
      <c r="DF11" s="65"/>
      <c r="DG11" s="356">
        <f t="shared" si="20"/>
        <v>0</v>
      </c>
      <c r="DI11" s="42" t="s">
        <v>178</v>
      </c>
      <c r="DK11" s="1">
        <v>1</v>
      </c>
    </row>
    <row r="12" spans="1:115" ht="23.5" customHeight="1">
      <c r="A12" s="77" t="s">
        <v>10</v>
      </c>
      <c r="B12" s="68">
        <v>2</v>
      </c>
      <c r="C12" s="57">
        <f t="shared" si="0"/>
        <v>0</v>
      </c>
      <c r="D12" s="54"/>
      <c r="E12" s="7">
        <f t="shared" si="1"/>
        <v>0</v>
      </c>
      <c r="F12" s="54"/>
      <c r="G12" s="7">
        <f t="shared" si="2"/>
        <v>0</v>
      </c>
      <c r="H12" s="54"/>
      <c r="I12" s="6">
        <f t="shared" si="3"/>
        <v>0</v>
      </c>
      <c r="J12" s="54"/>
      <c r="K12" s="6">
        <f t="shared" si="4"/>
        <v>0</v>
      </c>
      <c r="L12" s="6">
        <f t="shared" si="21"/>
        <v>0</v>
      </c>
      <c r="M12" s="6" t="e">
        <f t="shared" si="22"/>
        <v>#DIV/0!</v>
      </c>
      <c r="N12" s="70"/>
      <c r="O12" s="54"/>
      <c r="P12" s="6"/>
      <c r="Q12" s="76" t="e">
        <f t="shared" si="23"/>
        <v>#DIV/0!</v>
      </c>
      <c r="R12" s="2"/>
      <c r="T12" s="107">
        <v>3300</v>
      </c>
      <c r="U12" s="107">
        <v>3800</v>
      </c>
      <c r="V12" s="107">
        <v>4800</v>
      </c>
      <c r="W12" s="107">
        <v>2000</v>
      </c>
      <c r="X12" s="107"/>
      <c r="Y12" s="77" t="s">
        <v>10</v>
      </c>
      <c r="Z12" s="48">
        <f t="shared" si="5"/>
        <v>2</v>
      </c>
      <c r="AA12" s="57">
        <f t="shared" si="6"/>
        <v>0</v>
      </c>
      <c r="AB12" s="7">
        <f t="shared" si="7"/>
        <v>0</v>
      </c>
      <c r="AC12" s="7">
        <f t="shared" si="8"/>
        <v>0</v>
      </c>
      <c r="AD12" s="7">
        <f t="shared" si="24"/>
        <v>0</v>
      </c>
      <c r="AE12" s="7">
        <f t="shared" si="9"/>
        <v>0</v>
      </c>
      <c r="AF12" s="7">
        <f t="shared" si="25"/>
        <v>0</v>
      </c>
      <c r="AG12" s="7">
        <f t="shared" si="10"/>
        <v>0</v>
      </c>
      <c r="AH12" s="7">
        <f t="shared" si="26"/>
        <v>0</v>
      </c>
      <c r="AI12" s="7">
        <f t="shared" si="11"/>
        <v>0</v>
      </c>
      <c r="AJ12" s="7">
        <f t="shared" si="27"/>
        <v>0</v>
      </c>
      <c r="AK12" s="6" t="e">
        <f t="shared" si="28"/>
        <v>#DIV/0!</v>
      </c>
      <c r="AL12" s="70">
        <f t="shared" si="29"/>
        <v>0</v>
      </c>
      <c r="AM12" s="7">
        <f t="shared" si="30"/>
        <v>0</v>
      </c>
      <c r="AN12" s="6">
        <f t="shared" si="31"/>
        <v>0</v>
      </c>
      <c r="AO12" s="76" t="e">
        <f t="shared" si="32"/>
        <v>#DIV/0!</v>
      </c>
      <c r="AP12" s="2"/>
      <c r="AR12" s="107">
        <v>1700</v>
      </c>
      <c r="AS12" s="107">
        <v>2200</v>
      </c>
      <c r="AT12" s="107">
        <v>2200</v>
      </c>
      <c r="AU12" s="107">
        <v>1400</v>
      </c>
      <c r="AV12" s="107"/>
      <c r="AW12" s="77" t="s">
        <v>10</v>
      </c>
      <c r="AX12" s="48">
        <f t="shared" si="33"/>
        <v>2</v>
      </c>
      <c r="AY12" s="57">
        <f t="shared" si="34"/>
        <v>0</v>
      </c>
      <c r="AZ12" s="54">
        <v>10</v>
      </c>
      <c r="BA12" s="7">
        <f t="shared" si="12"/>
        <v>0</v>
      </c>
      <c r="BB12" s="54">
        <v>24</v>
      </c>
      <c r="BC12" s="7">
        <f t="shared" si="13"/>
        <v>0</v>
      </c>
      <c r="BD12" s="54">
        <v>12</v>
      </c>
      <c r="BE12" s="6">
        <f t="shared" si="14"/>
        <v>0</v>
      </c>
      <c r="BF12" s="54"/>
      <c r="BG12" s="6">
        <f t="shared" si="15"/>
        <v>0</v>
      </c>
      <c r="BH12" s="6">
        <f t="shared" si="35"/>
        <v>0</v>
      </c>
      <c r="BI12" s="6" t="e">
        <f t="shared" si="36"/>
        <v>#DIV/0!</v>
      </c>
      <c r="BJ12" s="6">
        <f t="shared" si="37"/>
        <v>0</v>
      </c>
      <c r="BK12" s="7" t="e">
        <f t="shared" si="38"/>
        <v>#DIV/0!</v>
      </c>
      <c r="BL12" s="101">
        <f t="shared" si="39"/>
        <v>0</v>
      </c>
      <c r="BM12" s="90" t="e">
        <f t="shared" si="40"/>
        <v>#DIV/0!</v>
      </c>
      <c r="BN12" s="90"/>
      <c r="BO12" s="76" t="e">
        <f t="shared" si="41"/>
        <v>#DIV/0!</v>
      </c>
      <c r="BP12" s="2"/>
      <c r="BR12" s="55"/>
      <c r="BS12" s="55"/>
      <c r="BT12" s="55"/>
      <c r="BU12" s="55"/>
      <c r="BV12" s="173" t="s">
        <v>10</v>
      </c>
      <c r="BW12" s="190">
        <f t="shared" si="42"/>
        <v>2</v>
      </c>
      <c r="BX12" s="119">
        <v>71</v>
      </c>
      <c r="BY12" s="178">
        <v>44650</v>
      </c>
      <c r="BZ12" s="178">
        <f t="shared" si="16"/>
        <v>628.87323943661977</v>
      </c>
      <c r="CA12" s="178">
        <v>20550</v>
      </c>
      <c r="CB12" s="179">
        <f t="shared" si="17"/>
        <v>289.43661971830988</v>
      </c>
      <c r="CC12" s="179"/>
      <c r="CD12" s="179"/>
      <c r="CE12" s="180">
        <f t="shared" si="18"/>
        <v>65200</v>
      </c>
      <c r="CF12" s="181">
        <f t="shared" si="43"/>
        <v>918.30985915492954</v>
      </c>
      <c r="CG12" s="291"/>
      <c r="CH12" s="291"/>
      <c r="CI12" s="291"/>
      <c r="CJ12" s="291">
        <f t="shared" si="44"/>
        <v>0</v>
      </c>
      <c r="CK12" s="182" t="e">
        <f t="shared" si="45"/>
        <v>#DIV/0!</v>
      </c>
      <c r="CM12" s="322"/>
      <c r="CN12" s="321"/>
      <c r="CO12" s="65"/>
      <c r="CP12" s="65"/>
      <c r="CQ12" s="65"/>
      <c r="CR12" s="356">
        <f t="shared" si="19"/>
        <v>0</v>
      </c>
      <c r="CT12" s="42" t="s">
        <v>183</v>
      </c>
      <c r="CV12" s="1">
        <v>0</v>
      </c>
      <c r="DB12" s="322"/>
      <c r="DC12" s="321"/>
      <c r="DD12" s="65"/>
      <c r="DE12" s="65"/>
      <c r="DF12" s="65"/>
      <c r="DG12" s="356">
        <f t="shared" si="20"/>
        <v>0</v>
      </c>
      <c r="DI12" s="42" t="s">
        <v>183</v>
      </c>
      <c r="DK12" s="1">
        <v>0</v>
      </c>
    </row>
    <row r="13" spans="1:115" ht="23.5" customHeight="1" thickBot="1">
      <c r="A13" s="78" t="s">
        <v>11</v>
      </c>
      <c r="B13" s="68">
        <v>3</v>
      </c>
      <c r="C13" s="57">
        <f t="shared" si="0"/>
        <v>0</v>
      </c>
      <c r="D13" s="54"/>
      <c r="E13" s="7">
        <f t="shared" si="1"/>
        <v>0</v>
      </c>
      <c r="F13" s="54"/>
      <c r="G13" s="7">
        <f t="shared" si="2"/>
        <v>0</v>
      </c>
      <c r="H13" s="54"/>
      <c r="I13" s="6">
        <f t="shared" si="3"/>
        <v>0</v>
      </c>
      <c r="J13" s="54"/>
      <c r="K13" s="6">
        <f t="shared" si="4"/>
        <v>0</v>
      </c>
      <c r="L13" s="6">
        <f t="shared" si="21"/>
        <v>0</v>
      </c>
      <c r="M13" s="6" t="e">
        <f t="shared" si="22"/>
        <v>#DIV/0!</v>
      </c>
      <c r="N13" s="70"/>
      <c r="O13" s="54"/>
      <c r="P13" s="6"/>
      <c r="Q13" s="76" t="e">
        <f t="shared" si="23"/>
        <v>#DIV/0!</v>
      </c>
      <c r="R13" s="2"/>
      <c r="T13" s="107">
        <v>3300</v>
      </c>
      <c r="U13" s="107">
        <v>3800</v>
      </c>
      <c r="V13" s="107">
        <v>4800</v>
      </c>
      <c r="W13" s="107">
        <v>2000</v>
      </c>
      <c r="X13" s="107"/>
      <c r="Y13" s="78" t="s">
        <v>11</v>
      </c>
      <c r="Z13" s="48">
        <f t="shared" si="5"/>
        <v>3</v>
      </c>
      <c r="AA13" s="57">
        <f t="shared" si="6"/>
        <v>0</v>
      </c>
      <c r="AB13" s="7">
        <f t="shared" si="7"/>
        <v>0</v>
      </c>
      <c r="AC13" s="7">
        <f t="shared" si="8"/>
        <v>0</v>
      </c>
      <c r="AD13" s="7">
        <f t="shared" si="24"/>
        <v>0</v>
      </c>
      <c r="AE13" s="7">
        <f t="shared" si="9"/>
        <v>0</v>
      </c>
      <c r="AF13" s="7">
        <f t="shared" si="25"/>
        <v>0</v>
      </c>
      <c r="AG13" s="7">
        <f t="shared" si="10"/>
        <v>0</v>
      </c>
      <c r="AH13" s="7">
        <f t="shared" si="26"/>
        <v>0</v>
      </c>
      <c r="AI13" s="7">
        <f t="shared" si="11"/>
        <v>0</v>
      </c>
      <c r="AJ13" s="7">
        <f t="shared" si="27"/>
        <v>0</v>
      </c>
      <c r="AK13" s="6" t="e">
        <f t="shared" si="28"/>
        <v>#DIV/0!</v>
      </c>
      <c r="AL13" s="70">
        <f t="shared" si="29"/>
        <v>0</v>
      </c>
      <c r="AM13" s="7">
        <f t="shared" si="30"/>
        <v>0</v>
      </c>
      <c r="AN13" s="6">
        <f t="shared" si="31"/>
        <v>0</v>
      </c>
      <c r="AO13" s="76" t="e">
        <f t="shared" si="32"/>
        <v>#DIV/0!</v>
      </c>
      <c r="AP13" s="2"/>
      <c r="AR13" s="107">
        <v>1700</v>
      </c>
      <c r="AS13" s="107">
        <v>2200</v>
      </c>
      <c r="AT13" s="107">
        <v>2200</v>
      </c>
      <c r="AU13" s="107">
        <v>1400</v>
      </c>
      <c r="AV13" s="107"/>
      <c r="AW13" s="78" t="s">
        <v>11</v>
      </c>
      <c r="AX13" s="48">
        <f t="shared" si="33"/>
        <v>3</v>
      </c>
      <c r="AY13" s="57">
        <f t="shared" si="34"/>
        <v>0</v>
      </c>
      <c r="AZ13" s="54">
        <v>10</v>
      </c>
      <c r="BA13" s="7">
        <f t="shared" si="12"/>
        <v>0</v>
      </c>
      <c r="BB13" s="54">
        <v>28</v>
      </c>
      <c r="BC13" s="7">
        <f t="shared" si="13"/>
        <v>0</v>
      </c>
      <c r="BD13" s="54">
        <v>12</v>
      </c>
      <c r="BE13" s="6">
        <f t="shared" si="14"/>
        <v>0</v>
      </c>
      <c r="BF13" s="54"/>
      <c r="BG13" s="6">
        <f t="shared" si="15"/>
        <v>0</v>
      </c>
      <c r="BH13" s="6">
        <f t="shared" si="35"/>
        <v>0</v>
      </c>
      <c r="BI13" s="6" t="e">
        <f t="shared" si="36"/>
        <v>#DIV/0!</v>
      </c>
      <c r="BJ13" s="6">
        <f t="shared" si="37"/>
        <v>0</v>
      </c>
      <c r="BK13" s="7" t="e">
        <f t="shared" si="38"/>
        <v>#DIV/0!</v>
      </c>
      <c r="BL13" s="101">
        <f t="shared" si="39"/>
        <v>0</v>
      </c>
      <c r="BM13" s="90" t="e">
        <f t="shared" si="40"/>
        <v>#DIV/0!</v>
      </c>
      <c r="BN13" s="90"/>
      <c r="BO13" s="76" t="e">
        <f t="shared" si="41"/>
        <v>#DIV/0!</v>
      </c>
      <c r="BP13" s="2"/>
      <c r="BR13" s="55"/>
      <c r="BS13" s="55"/>
      <c r="BT13" s="55"/>
      <c r="BU13" s="55"/>
      <c r="BV13" s="183" t="s">
        <v>11</v>
      </c>
      <c r="BW13" s="190">
        <f t="shared" si="42"/>
        <v>3</v>
      </c>
      <c r="BX13" s="119">
        <v>163</v>
      </c>
      <c r="BY13" s="178">
        <v>159900</v>
      </c>
      <c r="BZ13" s="178">
        <f t="shared" si="16"/>
        <v>980.98159509202458</v>
      </c>
      <c r="CA13" s="178">
        <v>75200</v>
      </c>
      <c r="CB13" s="179">
        <f t="shared" si="17"/>
        <v>461.34969325153372</v>
      </c>
      <c r="CC13" s="179"/>
      <c r="CD13" s="179"/>
      <c r="CE13" s="180">
        <f t="shared" si="18"/>
        <v>235100</v>
      </c>
      <c r="CF13" s="181">
        <f t="shared" si="43"/>
        <v>1442.3312883435583</v>
      </c>
      <c r="CG13" s="291"/>
      <c r="CH13" s="291"/>
      <c r="CI13" s="291"/>
      <c r="CJ13" s="291">
        <f t="shared" si="44"/>
        <v>0</v>
      </c>
      <c r="CK13" s="182" t="e">
        <f t="shared" si="45"/>
        <v>#DIV/0!</v>
      </c>
      <c r="CM13" s="323"/>
      <c r="CN13" s="324"/>
      <c r="CO13" s="358"/>
      <c r="CP13" s="334"/>
      <c r="CQ13" s="334"/>
      <c r="CR13" s="357">
        <f t="shared" si="19"/>
        <v>0</v>
      </c>
      <c r="CT13" s="1" t="s">
        <v>186</v>
      </c>
      <c r="DB13" s="323"/>
      <c r="DC13" s="324"/>
      <c r="DD13" s="358"/>
      <c r="DE13" s="334"/>
      <c r="DF13" s="334"/>
      <c r="DG13" s="357">
        <f t="shared" si="20"/>
        <v>0</v>
      </c>
      <c r="DI13" s="1" t="s">
        <v>186</v>
      </c>
    </row>
    <row r="14" spans="1:115" ht="23.5" customHeight="1" thickTop="1" thickBot="1">
      <c r="A14" s="1513" t="s">
        <v>16</v>
      </c>
      <c r="B14" s="1514"/>
      <c r="C14" s="61">
        <f>SUM(C7:C13)</f>
        <v>0</v>
      </c>
      <c r="D14" s="61">
        <f>SUM(D7:D13)</f>
        <v>0</v>
      </c>
      <c r="E14" s="61">
        <f t="shared" ref="E14:J14" si="46">SUM(E7:E13)</f>
        <v>0</v>
      </c>
      <c r="F14" s="61">
        <f t="shared" si="46"/>
        <v>0</v>
      </c>
      <c r="G14" s="61">
        <f t="shared" si="46"/>
        <v>0</v>
      </c>
      <c r="H14" s="61">
        <f t="shared" si="46"/>
        <v>0</v>
      </c>
      <c r="I14" s="61">
        <f t="shared" si="46"/>
        <v>0</v>
      </c>
      <c r="J14" s="61">
        <f t="shared" si="46"/>
        <v>0</v>
      </c>
      <c r="K14" s="61">
        <f>SUM(K7:K13)</f>
        <v>0</v>
      </c>
      <c r="L14" s="61">
        <f>SUM(L7:L13)</f>
        <v>0</v>
      </c>
      <c r="M14" s="61" t="e">
        <f>L14/C14</f>
        <v>#DIV/0!</v>
      </c>
      <c r="N14" s="86"/>
      <c r="O14" s="61">
        <f>SUM(O7:O13)</f>
        <v>0</v>
      </c>
      <c r="P14" s="61">
        <f>SUM(P7:P13)</f>
        <v>0</v>
      </c>
      <c r="Q14" s="76" t="e">
        <f t="shared" si="23"/>
        <v>#DIV/0!</v>
      </c>
      <c r="R14" s="45"/>
      <c r="T14" s="105" t="s">
        <v>48</v>
      </c>
      <c r="U14" s="108" t="e">
        <f>C14/W14</f>
        <v>#DIV/0!</v>
      </c>
      <c r="V14" s="106" t="s">
        <v>49</v>
      </c>
      <c r="W14" s="114">
        <v>0</v>
      </c>
      <c r="Y14" s="1513" t="s">
        <v>16</v>
      </c>
      <c r="Z14" s="1514"/>
      <c r="AA14" s="88">
        <f>SUM(AA7:AA13)</f>
        <v>0</v>
      </c>
      <c r="AB14" s="88">
        <f>SUM(AB7:AB13)</f>
        <v>0</v>
      </c>
      <c r="AC14" s="88">
        <f t="shared" ref="AC14:AH14" si="47">SUM(AC7:AC13)</f>
        <v>0</v>
      </c>
      <c r="AD14" s="88">
        <f t="shared" si="47"/>
        <v>0</v>
      </c>
      <c r="AE14" s="88">
        <f t="shared" si="47"/>
        <v>0</v>
      </c>
      <c r="AF14" s="88">
        <f t="shared" si="47"/>
        <v>0</v>
      </c>
      <c r="AG14" s="88">
        <f t="shared" si="47"/>
        <v>0</v>
      </c>
      <c r="AH14" s="88">
        <f t="shared" si="47"/>
        <v>0</v>
      </c>
      <c r="AI14" s="88">
        <f>SUM(AI7:AI13)</f>
        <v>0</v>
      </c>
      <c r="AJ14" s="88">
        <f>SUM(AJ7:AJ13)</f>
        <v>0</v>
      </c>
      <c r="AK14" s="61" t="e">
        <f>AJ14/AA14</f>
        <v>#DIV/0!</v>
      </c>
      <c r="AL14" s="86"/>
      <c r="AM14" s="61">
        <f>SUM(AM7:AM13)</f>
        <v>0</v>
      </c>
      <c r="AN14" s="61">
        <f>SUM(AN7:AN13)</f>
        <v>0</v>
      </c>
      <c r="AO14" s="76" t="e">
        <f>(AJ14+BH14)/AN14</f>
        <v>#DIV/0!</v>
      </c>
      <c r="AP14" s="45"/>
      <c r="AR14" s="105" t="s">
        <v>48</v>
      </c>
      <c r="AS14" s="108" t="e">
        <f>AA14/AU14</f>
        <v>#DIV/0!</v>
      </c>
      <c r="AT14" s="106" t="s">
        <v>49</v>
      </c>
      <c r="AU14" s="105">
        <f>W14</f>
        <v>0</v>
      </c>
      <c r="AW14" s="1513" t="s">
        <v>16</v>
      </c>
      <c r="AX14" s="1514"/>
      <c r="AY14" s="57">
        <f t="shared" si="34"/>
        <v>0</v>
      </c>
      <c r="AZ14" s="61">
        <f>SUM(AZ7:AZ13)</f>
        <v>84</v>
      </c>
      <c r="BA14" s="61">
        <f t="shared" ref="BA14:BF14" si="48">SUM(BA7:BA13)</f>
        <v>0</v>
      </c>
      <c r="BB14" s="61">
        <f t="shared" si="48"/>
        <v>120</v>
      </c>
      <c r="BC14" s="61">
        <f t="shared" si="48"/>
        <v>0</v>
      </c>
      <c r="BD14" s="61">
        <f t="shared" si="48"/>
        <v>60</v>
      </c>
      <c r="BE14" s="61">
        <f t="shared" si="48"/>
        <v>0</v>
      </c>
      <c r="BF14" s="61">
        <f t="shared" si="48"/>
        <v>0</v>
      </c>
      <c r="BG14" s="61">
        <f>SUM(BG7:BG13)</f>
        <v>0</v>
      </c>
      <c r="BH14" s="6">
        <f t="shared" si="35"/>
        <v>0</v>
      </c>
      <c r="BI14" s="6" t="e">
        <f>M14</f>
        <v>#DIV/0!</v>
      </c>
      <c r="BJ14" s="6">
        <f t="shared" si="37"/>
        <v>0</v>
      </c>
      <c r="BK14" s="7" t="e">
        <f>AK14</f>
        <v>#DIV/0!</v>
      </c>
      <c r="BL14" s="101">
        <f>SUM(BL7:BL13)</f>
        <v>0</v>
      </c>
      <c r="BM14" s="90" t="e">
        <f>BI14+BK14</f>
        <v>#DIV/0!</v>
      </c>
      <c r="BN14" s="91"/>
      <c r="BO14" s="76" t="e">
        <f t="shared" si="41"/>
        <v>#DIV/0!</v>
      </c>
      <c r="BP14" s="45"/>
      <c r="BR14" s="42" t="s">
        <v>48</v>
      </c>
      <c r="BS14" s="59" t="e">
        <f>AY14/BU14</f>
        <v>#DIV/0!</v>
      </c>
      <c r="BT14" s="60" t="s">
        <v>49</v>
      </c>
      <c r="BU14" s="42">
        <f>W14</f>
        <v>0</v>
      </c>
      <c r="BV14" s="1515" t="s">
        <v>16</v>
      </c>
      <c r="BW14" s="1486"/>
      <c r="BX14" s="178">
        <f>SUM(BX7:BX13)</f>
        <v>352</v>
      </c>
      <c r="BY14" s="178">
        <f>SUM(BY7:BY13)</f>
        <v>312350</v>
      </c>
      <c r="BZ14" s="178">
        <f t="shared" si="16"/>
        <v>887.3579545454545</v>
      </c>
      <c r="CA14" s="178">
        <f>SUM(CA7:CA13)</f>
        <v>159550</v>
      </c>
      <c r="CB14" s="371">
        <f t="shared" si="17"/>
        <v>453.26704545454544</v>
      </c>
      <c r="CC14" s="371">
        <f>SUM(CC7:CC13)</f>
        <v>0</v>
      </c>
      <c r="CD14" s="371">
        <f>SUM(CD7:CD13)</f>
        <v>0</v>
      </c>
      <c r="CE14" s="180">
        <f t="shared" si="18"/>
        <v>471900</v>
      </c>
      <c r="CF14" s="181">
        <f>CE14/BX14</f>
        <v>1340.625</v>
      </c>
      <c r="CG14" s="538">
        <f>SUM(CG7:CG13)</f>
        <v>0</v>
      </c>
      <c r="CH14" s="538">
        <f>SUM(CH7:CH13)</f>
        <v>0</v>
      </c>
      <c r="CI14" s="538">
        <f>SUM(CI7:CI13)</f>
        <v>0</v>
      </c>
      <c r="CJ14" s="538">
        <f>SUM(CJ7:CJ13)</f>
        <v>0</v>
      </c>
      <c r="CK14" s="366" t="e">
        <f>CE14/CJ14</f>
        <v>#DIV/0!</v>
      </c>
      <c r="CL14" s="340"/>
      <c r="CM14" s="349" t="e">
        <f>SUM(CM7:CM13)/CL14</f>
        <v>#DIV/0!</v>
      </c>
      <c r="CN14" s="350" t="e">
        <f>SUM(CN7:CN13)/CL14</f>
        <v>#DIV/0!</v>
      </c>
      <c r="CO14" s="351" t="e">
        <f>SUM(CO7:CO13)/CL14</f>
        <v>#DIV/0!</v>
      </c>
      <c r="CP14" s="351" t="e">
        <f>SUM(CP7:CP13)/CL14</f>
        <v>#DIV/0!</v>
      </c>
      <c r="CQ14" s="351" t="e">
        <f>SUM(CQ7:CQ13)/CL14</f>
        <v>#DIV/0!</v>
      </c>
      <c r="CR14" s="353" t="e">
        <f t="shared" si="19"/>
        <v>#DIV/0!</v>
      </c>
      <c r="CS14" s="340"/>
      <c r="CT14" s="340"/>
      <c r="CU14" s="340"/>
      <c r="CV14" s="340"/>
      <c r="DA14" s="340"/>
      <c r="DB14" s="349" t="e">
        <f>SUM(DB7:DB13)/DA14</f>
        <v>#DIV/0!</v>
      </c>
      <c r="DC14" s="350" t="e">
        <f>SUM(DC7:DC13)/DA14</f>
        <v>#DIV/0!</v>
      </c>
      <c r="DD14" s="351" t="e">
        <f>SUM(DD7:DD13)/DA14</f>
        <v>#DIV/0!</v>
      </c>
      <c r="DE14" s="351" t="e">
        <f>SUM(DE7:DE13)/DA14</f>
        <v>#DIV/0!</v>
      </c>
      <c r="DF14" s="351" t="e">
        <f>SUM(DF7:DF13)/DA14</f>
        <v>#DIV/0!</v>
      </c>
      <c r="DG14" s="353" t="e">
        <f t="shared" si="20"/>
        <v>#DIV/0!</v>
      </c>
      <c r="DH14" s="340"/>
      <c r="DI14" s="340"/>
      <c r="DJ14" s="340"/>
      <c r="DK14" s="340"/>
    </row>
    <row r="15" spans="1:115"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2"/>
      <c r="CH15" s="1432"/>
      <c r="CI15" s="1432"/>
      <c r="CJ15" s="1432"/>
      <c r="CK15" s="1433"/>
      <c r="CM15" s="1420" t="str">
        <f>BV15</f>
        <v>2nd week</v>
      </c>
      <c r="CN15" s="1420"/>
      <c r="CO15" s="1420"/>
      <c r="CP15" s="1420"/>
      <c r="CQ15" s="1420"/>
      <c r="CR15" s="1420"/>
      <c r="DB15" s="1420">
        <f>CO15</f>
        <v>0</v>
      </c>
      <c r="DC15" s="1420"/>
      <c r="DD15" s="1420"/>
      <c r="DE15" s="1420"/>
      <c r="DF15" s="1420"/>
      <c r="DG15" s="1420"/>
    </row>
    <row r="16" spans="1:115"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478</v>
      </c>
      <c r="CE16" s="174" t="s">
        <v>126</v>
      </c>
      <c r="CF16" s="175" t="s">
        <v>77</v>
      </c>
      <c r="CG16" s="175" t="s">
        <v>613</v>
      </c>
      <c r="CH16" s="175" t="s">
        <v>614</v>
      </c>
      <c r="CI16" s="175" t="s">
        <v>490</v>
      </c>
      <c r="CJ16" s="175" t="s">
        <v>54</v>
      </c>
      <c r="CK16" s="176" t="s">
        <v>128</v>
      </c>
      <c r="CM16" s="331" t="s">
        <v>172</v>
      </c>
      <c r="CN16" s="332" t="s">
        <v>173</v>
      </c>
      <c r="CO16" s="65" t="s">
        <v>174</v>
      </c>
      <c r="CP16" s="65" t="s">
        <v>175</v>
      </c>
      <c r="CQ16" s="65" t="s">
        <v>176</v>
      </c>
      <c r="CR16" s="333" t="s">
        <v>184</v>
      </c>
      <c r="CT16" s="1" t="s">
        <v>179</v>
      </c>
      <c r="CV16" s="46" t="s">
        <v>182</v>
      </c>
      <c r="DB16" s="331" t="s">
        <v>172</v>
      </c>
      <c r="DC16" s="332" t="s">
        <v>173</v>
      </c>
      <c r="DD16" s="65" t="s">
        <v>174</v>
      </c>
      <c r="DE16" s="65" t="s">
        <v>175</v>
      </c>
      <c r="DF16" s="65" t="s">
        <v>176</v>
      </c>
      <c r="DG16" s="333" t="s">
        <v>184</v>
      </c>
      <c r="DI16" s="1" t="s">
        <v>179</v>
      </c>
      <c r="DK16" s="46" t="s">
        <v>182</v>
      </c>
    </row>
    <row r="17" spans="1:115" ht="23.5" customHeight="1">
      <c r="A17" s="75" t="s">
        <v>5</v>
      </c>
      <c r="B17" s="68">
        <v>4</v>
      </c>
      <c r="C17" s="57">
        <f t="shared" ref="C17:C23" si="49">D17+F17+H17+J17</f>
        <v>0</v>
      </c>
      <c r="D17" s="54"/>
      <c r="E17" s="7">
        <f t="shared" ref="E17:E23" si="50">D17*T17</f>
        <v>0</v>
      </c>
      <c r="F17" s="54"/>
      <c r="G17" s="7">
        <f t="shared" ref="G17:G23" si="51">F17*U17</f>
        <v>0</v>
      </c>
      <c r="H17" s="54"/>
      <c r="I17" s="6">
        <f t="shared" ref="I17:I23" si="52">H17*V17</f>
        <v>0</v>
      </c>
      <c r="J17" s="54"/>
      <c r="K17" s="6">
        <f t="shared" ref="K17:K23" si="53">J17*W17</f>
        <v>0</v>
      </c>
      <c r="L17" s="6">
        <f>E17+G17+I17+K17</f>
        <v>0</v>
      </c>
      <c r="M17" s="6" t="e">
        <f>L17/C17</f>
        <v>#DIV/0!</v>
      </c>
      <c r="N17" s="70"/>
      <c r="O17" s="54"/>
      <c r="P17" s="54"/>
      <c r="Q17" s="76" t="e">
        <f>L17/P17</f>
        <v>#DIV/0!</v>
      </c>
      <c r="R17" s="2"/>
      <c r="T17" s="107">
        <v>3300</v>
      </c>
      <c r="U17" s="107">
        <v>3800</v>
      </c>
      <c r="V17" s="107">
        <v>4800</v>
      </c>
      <c r="W17" s="107">
        <v>2000</v>
      </c>
      <c r="X17" s="107"/>
      <c r="Y17" s="75" t="s">
        <v>5</v>
      </c>
      <c r="Z17" s="48">
        <f t="shared" ref="Z17:Z23" si="54">B17</f>
        <v>4</v>
      </c>
      <c r="AA17" s="57">
        <f t="shared" ref="AA17:AA23" si="55">AB17+AD17+AF17+AH17</f>
        <v>0</v>
      </c>
      <c r="AB17" s="7">
        <f t="shared" ref="AB17:AB23" si="56">D17</f>
        <v>0</v>
      </c>
      <c r="AC17" s="7">
        <f t="shared" ref="AC17:AC23" si="57">AB17*AR17</f>
        <v>0</v>
      </c>
      <c r="AD17" s="7">
        <f>F17</f>
        <v>0</v>
      </c>
      <c r="AE17" s="7">
        <f t="shared" ref="AE17:AE23" si="58">AD17*AS17</f>
        <v>0</v>
      </c>
      <c r="AF17" s="7">
        <f>H17</f>
        <v>0</v>
      </c>
      <c r="AG17" s="7">
        <f t="shared" ref="AG17:AG23" si="59">AF17*AT17</f>
        <v>0</v>
      </c>
      <c r="AH17" s="7">
        <f>J17</f>
        <v>0</v>
      </c>
      <c r="AI17" s="7">
        <f t="shared" ref="AI17:AI23" si="60">AH17*AU17</f>
        <v>0</v>
      </c>
      <c r="AJ17" s="7">
        <f>AC17+AE17+AG17+AI17</f>
        <v>0</v>
      </c>
      <c r="AK17" s="6" t="e">
        <f>AJ17/AA17</f>
        <v>#DIV/0!</v>
      </c>
      <c r="AL17" s="70">
        <f>N17</f>
        <v>0</v>
      </c>
      <c r="AM17" s="7">
        <f>O17</f>
        <v>0</v>
      </c>
      <c r="AN17" s="6">
        <f>P17</f>
        <v>0</v>
      </c>
      <c r="AO17" s="76" t="e">
        <f>(AJ17+BH17)/AN17</f>
        <v>#DIV/0!</v>
      </c>
      <c r="AP17" s="2"/>
      <c r="AR17" s="107">
        <v>1700</v>
      </c>
      <c r="AS17" s="107">
        <v>2200</v>
      </c>
      <c r="AT17" s="107">
        <v>2200</v>
      </c>
      <c r="AU17" s="107">
        <v>1400</v>
      </c>
      <c r="AV17" s="107"/>
      <c r="AW17" s="75" t="s">
        <v>5</v>
      </c>
      <c r="AX17" s="48">
        <f>B17</f>
        <v>4</v>
      </c>
      <c r="AY17" s="57">
        <f>C17</f>
        <v>0</v>
      </c>
      <c r="AZ17" s="54"/>
      <c r="BA17" s="7">
        <f t="shared" ref="BA17:BA23" si="61">AZ17*BR17</f>
        <v>0</v>
      </c>
      <c r="BB17" s="54"/>
      <c r="BC17" s="7">
        <f t="shared" ref="BC17:BC23" si="62">BB17*BS17</f>
        <v>0</v>
      </c>
      <c r="BD17" s="54"/>
      <c r="BE17" s="6">
        <f t="shared" ref="BE17:BE23" si="63">BD17*BT17</f>
        <v>0</v>
      </c>
      <c r="BF17" s="54"/>
      <c r="BG17" s="6">
        <f t="shared" ref="BG17:BG23" si="64">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4</v>
      </c>
      <c r="BX17" s="119">
        <v>153</v>
      </c>
      <c r="BY17" s="178">
        <v>121000</v>
      </c>
      <c r="BZ17" s="178">
        <f t="shared" ref="BZ17:BZ24" si="65">BY17/BX17</f>
        <v>790.84967320261433</v>
      </c>
      <c r="CA17" s="178">
        <v>71700</v>
      </c>
      <c r="CB17" s="179">
        <f t="shared" ref="CB17:CB24" si="66">CA17/BX17</f>
        <v>468.62745098039215</v>
      </c>
      <c r="CC17" s="179"/>
      <c r="CD17" s="179"/>
      <c r="CE17" s="180">
        <f t="shared" ref="CE17:CE22" si="67">BY17+CA17+CC17</f>
        <v>192700</v>
      </c>
      <c r="CF17" s="181">
        <f t="shared" ref="CF17:CF24" si="68">CE17/BX17</f>
        <v>1259.4771241830065</v>
      </c>
      <c r="CG17" s="291"/>
      <c r="CH17" s="291"/>
      <c r="CI17" s="291"/>
      <c r="CJ17" s="291">
        <f>SUM(CG17:CI17)</f>
        <v>0</v>
      </c>
      <c r="CK17" s="182" t="e">
        <f>CE17/CJ17</f>
        <v>#DIV/0!</v>
      </c>
      <c r="CM17" s="326"/>
      <c r="CN17" s="326"/>
      <c r="CO17" s="334"/>
      <c r="CP17" s="334"/>
      <c r="CQ17" s="334"/>
      <c r="CR17" s="356">
        <f>SUM(CO17:CQ17)/3</f>
        <v>0</v>
      </c>
      <c r="CT17" s="355" t="s">
        <v>180</v>
      </c>
      <c r="CU17" s="3"/>
      <c r="CV17" s="354">
        <v>5</v>
      </c>
      <c r="DB17" s="326"/>
      <c r="DC17" s="326"/>
      <c r="DD17" s="334"/>
      <c r="DE17" s="334"/>
      <c r="DF17" s="334"/>
      <c r="DG17" s="356">
        <f>SUM(DD17:DF17)/3</f>
        <v>0</v>
      </c>
      <c r="DI17" s="355" t="s">
        <v>180</v>
      </c>
      <c r="DJ17" s="3"/>
      <c r="DK17" s="354">
        <v>5</v>
      </c>
    </row>
    <row r="18" spans="1:115" ht="23.5" customHeight="1">
      <c r="A18" s="77" t="s">
        <v>6</v>
      </c>
      <c r="B18" s="68">
        <v>5</v>
      </c>
      <c r="C18" s="57">
        <f t="shared" si="49"/>
        <v>0</v>
      </c>
      <c r="D18" s="54"/>
      <c r="E18" s="7">
        <f t="shared" si="50"/>
        <v>0</v>
      </c>
      <c r="F18" s="54"/>
      <c r="G18" s="7">
        <f t="shared" si="51"/>
        <v>0</v>
      </c>
      <c r="H18" s="54"/>
      <c r="I18" s="6">
        <f t="shared" si="52"/>
        <v>0</v>
      </c>
      <c r="J18" s="54"/>
      <c r="K18" s="6">
        <f t="shared" si="53"/>
        <v>0</v>
      </c>
      <c r="L18" s="6">
        <f t="shared" ref="L18:L23" si="69">E18+G18+I18+K18</f>
        <v>0</v>
      </c>
      <c r="M18" s="6" t="e">
        <f t="shared" ref="M18:M23" si="70">L18/C18</f>
        <v>#DIV/0!</v>
      </c>
      <c r="N18" s="70"/>
      <c r="O18" s="54"/>
      <c r="P18" s="54"/>
      <c r="Q18" s="76" t="e">
        <f t="shared" ref="Q18:Q24" si="71">L18/P18</f>
        <v>#DIV/0!</v>
      </c>
      <c r="R18" s="2"/>
      <c r="T18" s="107">
        <v>3300</v>
      </c>
      <c r="U18" s="107">
        <v>3800</v>
      </c>
      <c r="V18" s="107">
        <v>4800</v>
      </c>
      <c r="W18" s="107">
        <v>2000</v>
      </c>
      <c r="X18" s="107"/>
      <c r="Y18" s="77" t="s">
        <v>6</v>
      </c>
      <c r="Z18" s="48">
        <f t="shared" si="54"/>
        <v>5</v>
      </c>
      <c r="AA18" s="57">
        <f t="shared" si="55"/>
        <v>0</v>
      </c>
      <c r="AB18" s="7">
        <f t="shared" si="56"/>
        <v>0</v>
      </c>
      <c r="AC18" s="7">
        <f t="shared" si="57"/>
        <v>0</v>
      </c>
      <c r="AD18" s="7">
        <f t="shared" ref="AD18:AD23" si="72">F18</f>
        <v>0</v>
      </c>
      <c r="AE18" s="7">
        <f t="shared" si="58"/>
        <v>0</v>
      </c>
      <c r="AF18" s="7">
        <f t="shared" ref="AF18:AF23" si="73">H18</f>
        <v>0</v>
      </c>
      <c r="AG18" s="7">
        <f t="shared" si="59"/>
        <v>0</v>
      </c>
      <c r="AH18" s="7">
        <f t="shared" ref="AH18:AH23" si="74">J18</f>
        <v>0</v>
      </c>
      <c r="AI18" s="7">
        <f t="shared" si="60"/>
        <v>0</v>
      </c>
      <c r="AJ18" s="7">
        <f t="shared" ref="AJ18:AJ23" si="75">AC18+AE18+AG18+AI18</f>
        <v>0</v>
      </c>
      <c r="AK18" s="6" t="e">
        <f t="shared" ref="AK18:AK23" si="76">AJ18/AA18</f>
        <v>#DIV/0!</v>
      </c>
      <c r="AL18" s="70">
        <f t="shared" ref="AL18:AL23" si="77">N18</f>
        <v>0</v>
      </c>
      <c r="AM18" s="7">
        <f t="shared" ref="AM18:AM23" si="78">O18</f>
        <v>0</v>
      </c>
      <c r="AN18" s="6">
        <f t="shared" ref="AN18:AN23" si="79">P18</f>
        <v>0</v>
      </c>
      <c r="AO18" s="76" t="e">
        <f t="shared" ref="AO18:AO23" si="80">(AJ18+BH18)/AN18</f>
        <v>#DIV/0!</v>
      </c>
      <c r="AP18" s="2"/>
      <c r="AR18" s="107">
        <v>1700</v>
      </c>
      <c r="AS18" s="107">
        <v>2200</v>
      </c>
      <c r="AT18" s="107">
        <v>2200</v>
      </c>
      <c r="AU18" s="107">
        <v>1400</v>
      </c>
      <c r="AV18" s="107"/>
      <c r="AW18" s="77" t="s">
        <v>6</v>
      </c>
      <c r="AX18" s="48">
        <f t="shared" ref="AX18:AX23" si="81">B18</f>
        <v>5</v>
      </c>
      <c r="AY18" s="57">
        <f t="shared" ref="AY18:AY24" si="82">C18</f>
        <v>0</v>
      </c>
      <c r="AZ18" s="54">
        <v>22</v>
      </c>
      <c r="BA18" s="7">
        <f t="shared" si="61"/>
        <v>0</v>
      </c>
      <c r="BB18" s="54">
        <v>10</v>
      </c>
      <c r="BC18" s="7">
        <f t="shared" si="62"/>
        <v>0</v>
      </c>
      <c r="BD18" s="54">
        <v>6</v>
      </c>
      <c r="BE18" s="6">
        <f t="shared" si="63"/>
        <v>0</v>
      </c>
      <c r="BF18" s="54"/>
      <c r="BG18" s="6">
        <f t="shared" si="64"/>
        <v>0</v>
      </c>
      <c r="BH18" s="6">
        <f t="shared" ref="BH18:BH24" si="83">L18</f>
        <v>0</v>
      </c>
      <c r="BI18" s="6" t="e">
        <f t="shared" ref="BI18:BI24" si="84">M18</f>
        <v>#DIV/0!</v>
      </c>
      <c r="BJ18" s="6">
        <f t="shared" ref="BJ18:BJ24" si="85">AJ18</f>
        <v>0</v>
      </c>
      <c r="BK18" s="7" t="e">
        <f t="shared" ref="BK18:BK24" si="86">AK18</f>
        <v>#DIV/0!</v>
      </c>
      <c r="BL18" s="101">
        <f t="shared" ref="BL18:BL23" si="87">BH18+BJ18</f>
        <v>0</v>
      </c>
      <c r="BM18" s="90" t="e">
        <f t="shared" ref="BM18:BM23" si="88">BI18+BK18</f>
        <v>#DIV/0!</v>
      </c>
      <c r="BN18" s="90"/>
      <c r="BO18" s="76" t="e">
        <f t="shared" ref="BO18:BO24" si="89">Q18+AO18</f>
        <v>#DIV/0!</v>
      </c>
      <c r="BP18" s="2"/>
      <c r="BR18" s="55"/>
      <c r="BS18" s="55"/>
      <c r="BT18" s="55"/>
      <c r="BU18" s="55"/>
      <c r="BV18" s="173" t="s">
        <v>6</v>
      </c>
      <c r="BW18" s="190">
        <f t="shared" ref="BW18:BW23" si="90">AX18</f>
        <v>5</v>
      </c>
      <c r="BX18" s="119">
        <v>155</v>
      </c>
      <c r="BY18" s="178">
        <v>158000</v>
      </c>
      <c r="BZ18" s="178">
        <f t="shared" si="65"/>
        <v>1019.3548387096774</v>
      </c>
      <c r="CA18" s="178">
        <v>73700</v>
      </c>
      <c r="CB18" s="179">
        <f t="shared" si="66"/>
        <v>475.48387096774195</v>
      </c>
      <c r="CC18" s="179"/>
      <c r="CD18" s="179"/>
      <c r="CE18" s="180">
        <f t="shared" si="67"/>
        <v>231700</v>
      </c>
      <c r="CF18" s="181">
        <f t="shared" si="68"/>
        <v>1494.8387096774193</v>
      </c>
      <c r="CG18" s="291"/>
      <c r="CH18" s="291"/>
      <c r="CI18" s="291"/>
      <c r="CJ18" s="291">
        <f t="shared" ref="CJ18:CJ23" si="91">SUM(CG18:CI18)</f>
        <v>0</v>
      </c>
      <c r="CK18" s="182" t="e">
        <f t="shared" ref="CK18:CK23" si="92">CE18/CJ18</f>
        <v>#DIV/0!</v>
      </c>
      <c r="CM18" s="326"/>
      <c r="CN18" s="326"/>
      <c r="CO18" s="334"/>
      <c r="CP18" s="334"/>
      <c r="CQ18" s="334"/>
      <c r="CR18" s="356">
        <f t="shared" ref="CR18:CR23" si="93">SUM(CO18:CQ18)/3</f>
        <v>0</v>
      </c>
      <c r="CT18" s="42" t="s">
        <v>181</v>
      </c>
      <c r="CV18" s="1">
        <v>4</v>
      </c>
      <c r="DB18" s="326"/>
      <c r="DC18" s="326"/>
      <c r="DD18" s="334"/>
      <c r="DE18" s="334"/>
      <c r="DF18" s="334"/>
      <c r="DG18" s="356">
        <f t="shared" ref="DG18:DG23" si="94">SUM(DD18:DF18)/3</f>
        <v>0</v>
      </c>
      <c r="DI18" s="42" t="s">
        <v>181</v>
      </c>
      <c r="DK18" s="1">
        <v>4</v>
      </c>
    </row>
    <row r="19" spans="1:115" ht="23.5" customHeight="1">
      <c r="A19" s="77" t="s">
        <v>7</v>
      </c>
      <c r="B19" s="68">
        <v>6</v>
      </c>
      <c r="C19" s="57">
        <f t="shared" si="49"/>
        <v>0</v>
      </c>
      <c r="D19" s="54"/>
      <c r="E19" s="7">
        <f t="shared" si="50"/>
        <v>0</v>
      </c>
      <c r="F19" s="54"/>
      <c r="G19" s="7">
        <f t="shared" si="51"/>
        <v>0</v>
      </c>
      <c r="H19" s="54"/>
      <c r="I19" s="6">
        <f t="shared" si="52"/>
        <v>0</v>
      </c>
      <c r="J19" s="54"/>
      <c r="K19" s="6">
        <f t="shared" si="53"/>
        <v>0</v>
      </c>
      <c r="L19" s="6">
        <f t="shared" si="69"/>
        <v>0</v>
      </c>
      <c r="M19" s="6" t="e">
        <f t="shared" si="70"/>
        <v>#DIV/0!</v>
      </c>
      <c r="N19" s="70"/>
      <c r="O19" s="54"/>
      <c r="P19" s="54"/>
      <c r="Q19" s="76" t="e">
        <f t="shared" si="71"/>
        <v>#DIV/0!</v>
      </c>
      <c r="R19" s="2"/>
      <c r="T19" s="107">
        <v>3300</v>
      </c>
      <c r="U19" s="107">
        <v>3800</v>
      </c>
      <c r="V19" s="107">
        <v>4800</v>
      </c>
      <c r="W19" s="107">
        <v>2000</v>
      </c>
      <c r="X19" s="107"/>
      <c r="Y19" s="77" t="s">
        <v>7</v>
      </c>
      <c r="Z19" s="48">
        <f t="shared" si="54"/>
        <v>6</v>
      </c>
      <c r="AA19" s="57">
        <f t="shared" si="55"/>
        <v>0</v>
      </c>
      <c r="AB19" s="7">
        <f t="shared" si="56"/>
        <v>0</v>
      </c>
      <c r="AC19" s="7">
        <f t="shared" si="57"/>
        <v>0</v>
      </c>
      <c r="AD19" s="7">
        <f t="shared" si="72"/>
        <v>0</v>
      </c>
      <c r="AE19" s="7">
        <f t="shared" si="58"/>
        <v>0</v>
      </c>
      <c r="AF19" s="7">
        <f t="shared" si="73"/>
        <v>0</v>
      </c>
      <c r="AG19" s="7">
        <f t="shared" si="59"/>
        <v>0</v>
      </c>
      <c r="AH19" s="7">
        <f t="shared" si="74"/>
        <v>0</v>
      </c>
      <c r="AI19" s="7">
        <f t="shared" si="60"/>
        <v>0</v>
      </c>
      <c r="AJ19" s="7">
        <f t="shared" si="75"/>
        <v>0</v>
      </c>
      <c r="AK19" s="6" t="e">
        <f t="shared" si="76"/>
        <v>#DIV/0!</v>
      </c>
      <c r="AL19" s="70">
        <f t="shared" si="77"/>
        <v>0</v>
      </c>
      <c r="AM19" s="7">
        <f t="shared" si="78"/>
        <v>0</v>
      </c>
      <c r="AN19" s="6">
        <f t="shared" si="79"/>
        <v>0</v>
      </c>
      <c r="AO19" s="76" t="e">
        <f t="shared" si="80"/>
        <v>#DIV/0!</v>
      </c>
      <c r="AP19" s="2"/>
      <c r="AR19" s="107">
        <v>1700</v>
      </c>
      <c r="AS19" s="107">
        <v>2200</v>
      </c>
      <c r="AT19" s="107">
        <v>2200</v>
      </c>
      <c r="AU19" s="107">
        <v>1400</v>
      </c>
      <c r="AV19" s="107"/>
      <c r="AW19" s="77" t="s">
        <v>7</v>
      </c>
      <c r="AX19" s="48">
        <f t="shared" si="81"/>
        <v>6</v>
      </c>
      <c r="AY19" s="57">
        <f t="shared" si="82"/>
        <v>0</v>
      </c>
      <c r="AZ19" s="54">
        <v>22</v>
      </c>
      <c r="BA19" s="7">
        <f t="shared" si="61"/>
        <v>0</v>
      </c>
      <c r="BB19" s="54">
        <v>10</v>
      </c>
      <c r="BC19" s="7">
        <f t="shared" si="62"/>
        <v>0</v>
      </c>
      <c r="BD19" s="54">
        <v>6</v>
      </c>
      <c r="BE19" s="6">
        <f t="shared" si="63"/>
        <v>0</v>
      </c>
      <c r="BF19" s="54"/>
      <c r="BG19" s="6">
        <f t="shared" si="64"/>
        <v>0</v>
      </c>
      <c r="BH19" s="6">
        <f t="shared" si="83"/>
        <v>0</v>
      </c>
      <c r="BI19" s="6" t="e">
        <f t="shared" si="84"/>
        <v>#DIV/0!</v>
      </c>
      <c r="BJ19" s="6">
        <f t="shared" si="85"/>
        <v>0</v>
      </c>
      <c r="BK19" s="7" t="e">
        <f t="shared" si="86"/>
        <v>#DIV/0!</v>
      </c>
      <c r="BL19" s="101">
        <f t="shared" si="87"/>
        <v>0</v>
      </c>
      <c r="BM19" s="90" t="e">
        <f t="shared" si="88"/>
        <v>#DIV/0!</v>
      </c>
      <c r="BN19" s="90"/>
      <c r="BO19" s="76" t="e">
        <f t="shared" si="89"/>
        <v>#DIV/0!</v>
      </c>
      <c r="BP19" s="2"/>
      <c r="BR19" s="55"/>
      <c r="BS19" s="55"/>
      <c r="BT19" s="55"/>
      <c r="BU19" s="55"/>
      <c r="BV19" s="173" t="s">
        <v>7</v>
      </c>
      <c r="BW19" s="190">
        <f t="shared" si="90"/>
        <v>6</v>
      </c>
      <c r="BX19" s="119">
        <v>154</v>
      </c>
      <c r="BY19" s="178">
        <v>111350</v>
      </c>
      <c r="BZ19" s="178">
        <f t="shared" si="65"/>
        <v>723.0519480519481</v>
      </c>
      <c r="CA19" s="178">
        <v>85000</v>
      </c>
      <c r="CB19" s="179">
        <f t="shared" si="66"/>
        <v>551.9480519480519</v>
      </c>
      <c r="CC19" s="179"/>
      <c r="CD19" s="179"/>
      <c r="CE19" s="180">
        <f t="shared" si="67"/>
        <v>196350</v>
      </c>
      <c r="CF19" s="181">
        <f t="shared" si="68"/>
        <v>1275</v>
      </c>
      <c r="CG19" s="291"/>
      <c r="CH19" s="291"/>
      <c r="CI19" s="291"/>
      <c r="CJ19" s="291">
        <f t="shared" si="91"/>
        <v>0</v>
      </c>
      <c r="CK19" s="182" t="e">
        <f t="shared" si="92"/>
        <v>#DIV/0!</v>
      </c>
      <c r="CM19" s="326"/>
      <c r="CN19" s="326"/>
      <c r="CO19" s="334"/>
      <c r="CP19" s="334"/>
      <c r="CQ19" s="334"/>
      <c r="CR19" s="356">
        <f t="shared" si="93"/>
        <v>0</v>
      </c>
      <c r="CT19" s="42" t="s">
        <v>440</v>
      </c>
      <c r="CV19" s="1">
        <v>3</v>
      </c>
      <c r="DB19" s="326"/>
      <c r="DC19" s="326"/>
      <c r="DD19" s="334"/>
      <c r="DE19" s="334"/>
      <c r="DF19" s="334"/>
      <c r="DG19" s="356">
        <f t="shared" si="94"/>
        <v>0</v>
      </c>
      <c r="DI19" s="42" t="s">
        <v>185</v>
      </c>
      <c r="DK19" s="1">
        <v>3</v>
      </c>
    </row>
    <row r="20" spans="1:115" ht="23.5" customHeight="1">
      <c r="A20" s="77" t="s">
        <v>8</v>
      </c>
      <c r="B20" s="68">
        <v>7</v>
      </c>
      <c r="C20" s="57">
        <f t="shared" si="49"/>
        <v>0</v>
      </c>
      <c r="D20" s="54"/>
      <c r="E20" s="7">
        <f t="shared" si="50"/>
        <v>0</v>
      </c>
      <c r="F20" s="54"/>
      <c r="G20" s="7">
        <f t="shared" si="51"/>
        <v>0</v>
      </c>
      <c r="H20" s="54"/>
      <c r="I20" s="6">
        <f t="shared" si="52"/>
        <v>0</v>
      </c>
      <c r="J20" s="54"/>
      <c r="K20" s="6">
        <f t="shared" si="53"/>
        <v>0</v>
      </c>
      <c r="L20" s="6">
        <f t="shared" si="69"/>
        <v>0</v>
      </c>
      <c r="M20" s="6" t="e">
        <f t="shared" si="70"/>
        <v>#DIV/0!</v>
      </c>
      <c r="N20" s="70"/>
      <c r="O20" s="54"/>
      <c r="P20" s="54"/>
      <c r="Q20" s="76" t="e">
        <f t="shared" si="71"/>
        <v>#DIV/0!</v>
      </c>
      <c r="R20" s="2"/>
      <c r="T20" s="107">
        <v>3300</v>
      </c>
      <c r="U20" s="107">
        <v>3800</v>
      </c>
      <c r="V20" s="107">
        <v>4800</v>
      </c>
      <c r="W20" s="107">
        <v>2000</v>
      </c>
      <c r="X20" s="107"/>
      <c r="Y20" s="77" t="s">
        <v>8</v>
      </c>
      <c r="Z20" s="48">
        <f t="shared" si="54"/>
        <v>7</v>
      </c>
      <c r="AA20" s="57">
        <f t="shared" si="55"/>
        <v>0</v>
      </c>
      <c r="AB20" s="7">
        <f t="shared" si="56"/>
        <v>0</v>
      </c>
      <c r="AC20" s="7">
        <f t="shared" si="57"/>
        <v>0</v>
      </c>
      <c r="AD20" s="7">
        <f t="shared" si="72"/>
        <v>0</v>
      </c>
      <c r="AE20" s="7">
        <f t="shared" si="58"/>
        <v>0</v>
      </c>
      <c r="AF20" s="7">
        <f t="shared" si="73"/>
        <v>0</v>
      </c>
      <c r="AG20" s="7">
        <f t="shared" si="59"/>
        <v>0</v>
      </c>
      <c r="AH20" s="7">
        <f t="shared" si="74"/>
        <v>0</v>
      </c>
      <c r="AI20" s="7">
        <f t="shared" si="60"/>
        <v>0</v>
      </c>
      <c r="AJ20" s="7">
        <f t="shared" si="75"/>
        <v>0</v>
      </c>
      <c r="AK20" s="6" t="e">
        <f t="shared" si="76"/>
        <v>#DIV/0!</v>
      </c>
      <c r="AL20" s="70">
        <f t="shared" si="77"/>
        <v>0</v>
      </c>
      <c r="AM20" s="7">
        <f t="shared" si="78"/>
        <v>0</v>
      </c>
      <c r="AN20" s="6">
        <f t="shared" si="79"/>
        <v>0</v>
      </c>
      <c r="AO20" s="76" t="e">
        <f t="shared" si="80"/>
        <v>#DIV/0!</v>
      </c>
      <c r="AP20" s="2"/>
      <c r="AR20" s="107">
        <v>1700</v>
      </c>
      <c r="AS20" s="107">
        <v>2200</v>
      </c>
      <c r="AT20" s="107">
        <v>2200</v>
      </c>
      <c r="AU20" s="107">
        <v>1400</v>
      </c>
      <c r="AV20" s="107"/>
      <c r="AW20" s="77" t="s">
        <v>8</v>
      </c>
      <c r="AX20" s="48">
        <f t="shared" si="81"/>
        <v>7</v>
      </c>
      <c r="AY20" s="57">
        <f t="shared" si="82"/>
        <v>0</v>
      </c>
      <c r="AZ20" s="54">
        <v>10</v>
      </c>
      <c r="BA20" s="7">
        <f t="shared" si="61"/>
        <v>0</v>
      </c>
      <c r="BB20" s="54">
        <v>24</v>
      </c>
      <c r="BC20" s="7">
        <f t="shared" si="62"/>
        <v>0</v>
      </c>
      <c r="BD20" s="54">
        <v>12</v>
      </c>
      <c r="BE20" s="6">
        <f t="shared" si="63"/>
        <v>0</v>
      </c>
      <c r="BF20" s="54"/>
      <c r="BG20" s="6">
        <f t="shared" si="64"/>
        <v>0</v>
      </c>
      <c r="BH20" s="6">
        <f t="shared" si="83"/>
        <v>0</v>
      </c>
      <c r="BI20" s="6" t="e">
        <f t="shared" si="84"/>
        <v>#DIV/0!</v>
      </c>
      <c r="BJ20" s="6">
        <f t="shared" si="85"/>
        <v>0</v>
      </c>
      <c r="BK20" s="7" t="e">
        <f t="shared" si="86"/>
        <v>#DIV/0!</v>
      </c>
      <c r="BL20" s="101">
        <f t="shared" si="87"/>
        <v>0</v>
      </c>
      <c r="BM20" s="90" t="e">
        <f t="shared" si="88"/>
        <v>#DIV/0!</v>
      </c>
      <c r="BN20" s="90"/>
      <c r="BO20" s="76" t="e">
        <f t="shared" si="89"/>
        <v>#DIV/0!</v>
      </c>
      <c r="BP20" s="2"/>
      <c r="BR20" s="55"/>
      <c r="BS20" s="55"/>
      <c r="BT20" s="55"/>
      <c r="BU20" s="55"/>
      <c r="BV20" s="173" t="s">
        <v>8</v>
      </c>
      <c r="BW20" s="190">
        <f t="shared" si="90"/>
        <v>7</v>
      </c>
      <c r="BX20" s="119">
        <v>30</v>
      </c>
      <c r="BY20" s="178">
        <v>47450</v>
      </c>
      <c r="BZ20" s="178">
        <f t="shared" si="65"/>
        <v>1581.6666666666667</v>
      </c>
      <c r="CA20" s="178">
        <v>19250</v>
      </c>
      <c r="CB20" s="179">
        <f t="shared" si="66"/>
        <v>641.66666666666663</v>
      </c>
      <c r="CC20" s="179"/>
      <c r="CD20" s="179"/>
      <c r="CE20" s="180">
        <f t="shared" si="67"/>
        <v>66700</v>
      </c>
      <c r="CF20" s="181">
        <f t="shared" si="68"/>
        <v>2223.3333333333335</v>
      </c>
      <c r="CG20" s="291"/>
      <c r="CH20" s="291"/>
      <c r="CI20" s="291"/>
      <c r="CJ20" s="291">
        <f t="shared" si="91"/>
        <v>0</v>
      </c>
      <c r="CK20" s="182" t="e">
        <f t="shared" si="92"/>
        <v>#DIV/0!</v>
      </c>
      <c r="CM20" s="326"/>
      <c r="CN20" s="326"/>
      <c r="CO20" s="334"/>
      <c r="CP20" s="334"/>
      <c r="CQ20" s="334"/>
      <c r="CR20" s="356">
        <f t="shared" si="93"/>
        <v>0</v>
      </c>
      <c r="CT20" s="42" t="s">
        <v>177</v>
      </c>
      <c r="CV20" s="1">
        <v>2</v>
      </c>
      <c r="DB20" s="326"/>
      <c r="DC20" s="326"/>
      <c r="DD20" s="334"/>
      <c r="DE20" s="334"/>
      <c r="DF20" s="334"/>
      <c r="DG20" s="356">
        <f t="shared" si="94"/>
        <v>0</v>
      </c>
      <c r="DI20" s="42" t="s">
        <v>177</v>
      </c>
      <c r="DK20" s="1">
        <v>2</v>
      </c>
    </row>
    <row r="21" spans="1:115" ht="23.5" customHeight="1">
      <c r="A21" s="77" t="s">
        <v>9</v>
      </c>
      <c r="B21" s="68">
        <v>8</v>
      </c>
      <c r="C21" s="57">
        <f t="shared" si="49"/>
        <v>0</v>
      </c>
      <c r="D21" s="54"/>
      <c r="E21" s="7">
        <f t="shared" si="50"/>
        <v>0</v>
      </c>
      <c r="F21" s="54"/>
      <c r="G21" s="7">
        <f t="shared" si="51"/>
        <v>0</v>
      </c>
      <c r="H21" s="54"/>
      <c r="I21" s="6">
        <f t="shared" si="52"/>
        <v>0</v>
      </c>
      <c r="J21" s="54"/>
      <c r="K21" s="6">
        <f t="shared" si="53"/>
        <v>0</v>
      </c>
      <c r="L21" s="6">
        <f t="shared" si="69"/>
        <v>0</v>
      </c>
      <c r="M21" s="6" t="e">
        <f t="shared" si="70"/>
        <v>#DIV/0!</v>
      </c>
      <c r="N21" s="70"/>
      <c r="O21" s="54"/>
      <c r="P21" s="54"/>
      <c r="Q21" s="76" t="e">
        <f t="shared" si="71"/>
        <v>#DIV/0!</v>
      </c>
      <c r="R21" s="2"/>
      <c r="T21" s="107">
        <v>3300</v>
      </c>
      <c r="U21" s="107">
        <v>3800</v>
      </c>
      <c r="V21" s="107">
        <v>4800</v>
      </c>
      <c r="W21" s="107">
        <v>2000</v>
      </c>
      <c r="X21" s="107"/>
      <c r="Y21" s="77" t="s">
        <v>9</v>
      </c>
      <c r="Z21" s="48">
        <f t="shared" si="54"/>
        <v>8</v>
      </c>
      <c r="AA21" s="57">
        <f t="shared" si="55"/>
        <v>0</v>
      </c>
      <c r="AB21" s="7">
        <f t="shared" si="56"/>
        <v>0</v>
      </c>
      <c r="AC21" s="7">
        <f t="shared" si="57"/>
        <v>0</v>
      </c>
      <c r="AD21" s="7">
        <f t="shared" si="72"/>
        <v>0</v>
      </c>
      <c r="AE21" s="7">
        <f t="shared" si="58"/>
        <v>0</v>
      </c>
      <c r="AF21" s="7">
        <f t="shared" si="73"/>
        <v>0</v>
      </c>
      <c r="AG21" s="7">
        <f t="shared" si="59"/>
        <v>0</v>
      </c>
      <c r="AH21" s="7">
        <f t="shared" si="74"/>
        <v>0</v>
      </c>
      <c r="AI21" s="7">
        <f t="shared" si="60"/>
        <v>0</v>
      </c>
      <c r="AJ21" s="7">
        <f t="shared" si="75"/>
        <v>0</v>
      </c>
      <c r="AK21" s="6" t="e">
        <f t="shared" si="76"/>
        <v>#DIV/0!</v>
      </c>
      <c r="AL21" s="70">
        <f t="shared" si="77"/>
        <v>0</v>
      </c>
      <c r="AM21" s="7">
        <f t="shared" si="78"/>
        <v>0</v>
      </c>
      <c r="AN21" s="6">
        <f t="shared" si="79"/>
        <v>0</v>
      </c>
      <c r="AO21" s="76" t="e">
        <f t="shared" si="80"/>
        <v>#DIV/0!</v>
      </c>
      <c r="AP21" s="2"/>
      <c r="AR21" s="107">
        <v>1700</v>
      </c>
      <c r="AS21" s="107">
        <v>2200</v>
      </c>
      <c r="AT21" s="107">
        <v>2200</v>
      </c>
      <c r="AU21" s="107">
        <v>1400</v>
      </c>
      <c r="AV21" s="107"/>
      <c r="AW21" s="77" t="s">
        <v>9</v>
      </c>
      <c r="AX21" s="48">
        <f t="shared" si="81"/>
        <v>8</v>
      </c>
      <c r="AY21" s="57">
        <f t="shared" si="82"/>
        <v>0</v>
      </c>
      <c r="AZ21" s="54">
        <v>10</v>
      </c>
      <c r="BA21" s="7">
        <f t="shared" si="61"/>
        <v>0</v>
      </c>
      <c r="BB21" s="54">
        <v>24</v>
      </c>
      <c r="BC21" s="7">
        <f t="shared" si="62"/>
        <v>0</v>
      </c>
      <c r="BD21" s="54">
        <v>12</v>
      </c>
      <c r="BE21" s="6">
        <f t="shared" si="63"/>
        <v>0</v>
      </c>
      <c r="BF21" s="54"/>
      <c r="BG21" s="6">
        <f t="shared" si="64"/>
        <v>0</v>
      </c>
      <c r="BH21" s="6">
        <f t="shared" si="83"/>
        <v>0</v>
      </c>
      <c r="BI21" s="6" t="e">
        <f t="shared" si="84"/>
        <v>#DIV/0!</v>
      </c>
      <c r="BJ21" s="6">
        <f t="shared" si="85"/>
        <v>0</v>
      </c>
      <c r="BK21" s="7" t="e">
        <f t="shared" si="86"/>
        <v>#DIV/0!</v>
      </c>
      <c r="BL21" s="101">
        <f t="shared" si="87"/>
        <v>0</v>
      </c>
      <c r="BM21" s="90" t="e">
        <f t="shared" si="88"/>
        <v>#DIV/0!</v>
      </c>
      <c r="BN21" s="90"/>
      <c r="BO21" s="76" t="e">
        <f t="shared" si="89"/>
        <v>#DIV/0!</v>
      </c>
      <c r="BP21" s="2"/>
      <c r="BR21" s="55"/>
      <c r="BS21" s="55"/>
      <c r="BT21" s="55"/>
      <c r="BU21" s="55"/>
      <c r="BV21" s="173" t="s">
        <v>9</v>
      </c>
      <c r="BW21" s="190">
        <f t="shared" si="90"/>
        <v>8</v>
      </c>
      <c r="BX21" s="119">
        <v>46</v>
      </c>
      <c r="BY21" s="178">
        <v>25950</v>
      </c>
      <c r="BZ21" s="178">
        <f t="shared" si="65"/>
        <v>564.13043478260875</v>
      </c>
      <c r="CA21" s="178">
        <v>25900</v>
      </c>
      <c r="CB21" s="179">
        <f t="shared" si="66"/>
        <v>563.04347826086962</v>
      </c>
      <c r="CC21" s="179"/>
      <c r="CD21" s="179"/>
      <c r="CE21" s="180">
        <f t="shared" si="67"/>
        <v>51850</v>
      </c>
      <c r="CF21" s="181">
        <f t="shared" si="68"/>
        <v>1127.1739130434783</v>
      </c>
      <c r="CG21" s="291"/>
      <c r="CH21" s="291"/>
      <c r="CI21" s="291"/>
      <c r="CJ21" s="291">
        <f t="shared" si="91"/>
        <v>0</v>
      </c>
      <c r="CK21" s="182" t="e">
        <f t="shared" si="92"/>
        <v>#DIV/0!</v>
      </c>
      <c r="CM21" s="326"/>
      <c r="CN21" s="326"/>
      <c r="CO21" s="334"/>
      <c r="CP21" s="334"/>
      <c r="CQ21" s="334"/>
      <c r="CR21" s="356">
        <f t="shared" si="93"/>
        <v>0</v>
      </c>
      <c r="CT21" s="42" t="s">
        <v>178</v>
      </c>
      <c r="CV21" s="1">
        <v>1</v>
      </c>
      <c r="DB21" s="326"/>
      <c r="DC21" s="326"/>
      <c r="DD21" s="334"/>
      <c r="DE21" s="334"/>
      <c r="DF21" s="334"/>
      <c r="DG21" s="356">
        <f t="shared" si="94"/>
        <v>0</v>
      </c>
      <c r="DI21" s="42" t="s">
        <v>178</v>
      </c>
      <c r="DK21" s="1">
        <v>1</v>
      </c>
    </row>
    <row r="22" spans="1:115" ht="23.5" customHeight="1">
      <c r="A22" s="77" t="s">
        <v>10</v>
      </c>
      <c r="B22" s="68">
        <v>9</v>
      </c>
      <c r="C22" s="57">
        <f t="shared" si="49"/>
        <v>0</v>
      </c>
      <c r="D22" s="54"/>
      <c r="E22" s="7">
        <f t="shared" si="50"/>
        <v>0</v>
      </c>
      <c r="F22" s="54"/>
      <c r="G22" s="7">
        <f t="shared" si="51"/>
        <v>0</v>
      </c>
      <c r="H22" s="54"/>
      <c r="I22" s="6">
        <f t="shared" si="52"/>
        <v>0</v>
      </c>
      <c r="J22" s="54"/>
      <c r="K22" s="6">
        <f t="shared" si="53"/>
        <v>0</v>
      </c>
      <c r="L22" s="6">
        <f t="shared" si="69"/>
        <v>0</v>
      </c>
      <c r="M22" s="6" t="e">
        <f t="shared" si="70"/>
        <v>#DIV/0!</v>
      </c>
      <c r="N22" s="70"/>
      <c r="O22" s="54"/>
      <c r="P22" s="54"/>
      <c r="Q22" s="76" t="e">
        <f t="shared" si="71"/>
        <v>#DIV/0!</v>
      </c>
      <c r="R22" s="2"/>
      <c r="T22" s="107">
        <v>3300</v>
      </c>
      <c r="U22" s="107">
        <v>3800</v>
      </c>
      <c r="V22" s="107">
        <v>4800</v>
      </c>
      <c r="W22" s="107">
        <v>2000</v>
      </c>
      <c r="X22" s="107"/>
      <c r="Y22" s="77" t="s">
        <v>10</v>
      </c>
      <c r="Z22" s="48">
        <f t="shared" si="54"/>
        <v>9</v>
      </c>
      <c r="AA22" s="57">
        <f t="shared" si="55"/>
        <v>0</v>
      </c>
      <c r="AB22" s="7">
        <f t="shared" si="56"/>
        <v>0</v>
      </c>
      <c r="AC22" s="7">
        <f t="shared" si="57"/>
        <v>0</v>
      </c>
      <c r="AD22" s="7">
        <f t="shared" si="72"/>
        <v>0</v>
      </c>
      <c r="AE22" s="7">
        <f t="shared" si="58"/>
        <v>0</v>
      </c>
      <c r="AF22" s="7">
        <f t="shared" si="73"/>
        <v>0</v>
      </c>
      <c r="AG22" s="7">
        <f t="shared" si="59"/>
        <v>0</v>
      </c>
      <c r="AH22" s="7">
        <f t="shared" si="74"/>
        <v>0</v>
      </c>
      <c r="AI22" s="7">
        <f t="shared" si="60"/>
        <v>0</v>
      </c>
      <c r="AJ22" s="7">
        <f t="shared" si="75"/>
        <v>0</v>
      </c>
      <c r="AK22" s="6" t="e">
        <f t="shared" si="76"/>
        <v>#DIV/0!</v>
      </c>
      <c r="AL22" s="70">
        <f t="shared" si="77"/>
        <v>0</v>
      </c>
      <c r="AM22" s="7">
        <f t="shared" si="78"/>
        <v>0</v>
      </c>
      <c r="AN22" s="6">
        <f t="shared" si="79"/>
        <v>0</v>
      </c>
      <c r="AO22" s="76" t="e">
        <f t="shared" si="80"/>
        <v>#DIV/0!</v>
      </c>
      <c r="AP22" s="2"/>
      <c r="AR22" s="107">
        <v>1700</v>
      </c>
      <c r="AS22" s="107">
        <v>2200</v>
      </c>
      <c r="AT22" s="107">
        <v>2200</v>
      </c>
      <c r="AU22" s="107">
        <v>1400</v>
      </c>
      <c r="AV22" s="107"/>
      <c r="AW22" s="77" t="s">
        <v>10</v>
      </c>
      <c r="AX22" s="48">
        <f t="shared" si="81"/>
        <v>9</v>
      </c>
      <c r="AY22" s="57">
        <f t="shared" si="82"/>
        <v>0</v>
      </c>
      <c r="AZ22" s="54">
        <v>10</v>
      </c>
      <c r="BA22" s="7">
        <f t="shared" si="61"/>
        <v>0</v>
      </c>
      <c r="BB22" s="54">
        <v>24</v>
      </c>
      <c r="BC22" s="7">
        <f t="shared" si="62"/>
        <v>0</v>
      </c>
      <c r="BD22" s="54">
        <v>12</v>
      </c>
      <c r="BE22" s="6">
        <f t="shared" si="63"/>
        <v>0</v>
      </c>
      <c r="BF22" s="54"/>
      <c r="BG22" s="6">
        <f t="shared" si="64"/>
        <v>0</v>
      </c>
      <c r="BH22" s="6">
        <f t="shared" si="83"/>
        <v>0</v>
      </c>
      <c r="BI22" s="6" t="e">
        <f t="shared" si="84"/>
        <v>#DIV/0!</v>
      </c>
      <c r="BJ22" s="6">
        <f t="shared" si="85"/>
        <v>0</v>
      </c>
      <c r="BK22" s="7" t="e">
        <f t="shared" si="86"/>
        <v>#DIV/0!</v>
      </c>
      <c r="BL22" s="101">
        <f t="shared" si="87"/>
        <v>0</v>
      </c>
      <c r="BM22" s="90" t="e">
        <f t="shared" si="88"/>
        <v>#DIV/0!</v>
      </c>
      <c r="BN22" s="90"/>
      <c r="BO22" s="76" t="e">
        <f t="shared" si="89"/>
        <v>#DIV/0!</v>
      </c>
      <c r="BP22" s="2"/>
      <c r="BR22" s="55"/>
      <c r="BS22" s="55"/>
      <c r="BT22" s="55"/>
      <c r="BU22" s="55"/>
      <c r="BV22" s="173" t="s">
        <v>10</v>
      </c>
      <c r="BW22" s="190">
        <f t="shared" si="90"/>
        <v>9</v>
      </c>
      <c r="BX22" s="119">
        <v>75</v>
      </c>
      <c r="BY22" s="178">
        <v>103300</v>
      </c>
      <c r="BZ22" s="178">
        <f t="shared" si="65"/>
        <v>1377.3333333333333</v>
      </c>
      <c r="CA22" s="178">
        <v>34900</v>
      </c>
      <c r="CB22" s="179">
        <f t="shared" si="66"/>
        <v>465.33333333333331</v>
      </c>
      <c r="CC22" s="179"/>
      <c r="CD22" s="179"/>
      <c r="CE22" s="180">
        <f t="shared" si="67"/>
        <v>138200</v>
      </c>
      <c r="CF22" s="181">
        <f t="shared" si="68"/>
        <v>1842.6666666666667</v>
      </c>
      <c r="CG22" s="291"/>
      <c r="CH22" s="291"/>
      <c r="CI22" s="291"/>
      <c r="CJ22" s="291">
        <f t="shared" si="91"/>
        <v>0</v>
      </c>
      <c r="CK22" s="182" t="e">
        <f t="shared" si="92"/>
        <v>#DIV/0!</v>
      </c>
      <c r="CM22" s="326"/>
      <c r="CN22" s="326"/>
      <c r="CO22" s="334"/>
      <c r="CP22" s="334"/>
      <c r="CQ22" s="334"/>
      <c r="CR22" s="356">
        <f t="shared" si="93"/>
        <v>0</v>
      </c>
      <c r="CT22" s="42" t="s">
        <v>183</v>
      </c>
      <c r="CV22" s="1">
        <v>0</v>
      </c>
      <c r="DB22" s="326"/>
      <c r="DC22" s="326"/>
      <c r="DD22" s="334"/>
      <c r="DE22" s="334"/>
      <c r="DF22" s="334"/>
      <c r="DG22" s="356">
        <f t="shared" si="94"/>
        <v>0</v>
      </c>
      <c r="DI22" s="42" t="s">
        <v>183</v>
      </c>
      <c r="DK22" s="1">
        <v>0</v>
      </c>
    </row>
    <row r="23" spans="1:115" ht="23.5" customHeight="1" thickBot="1">
      <c r="A23" s="78" t="s">
        <v>11</v>
      </c>
      <c r="B23" s="68">
        <v>10</v>
      </c>
      <c r="C23" s="57">
        <f t="shared" si="49"/>
        <v>0</v>
      </c>
      <c r="D23" s="54"/>
      <c r="E23" s="7">
        <f t="shared" si="50"/>
        <v>0</v>
      </c>
      <c r="F23" s="54"/>
      <c r="G23" s="7">
        <f t="shared" si="51"/>
        <v>0</v>
      </c>
      <c r="H23" s="54"/>
      <c r="I23" s="6">
        <f t="shared" si="52"/>
        <v>0</v>
      </c>
      <c r="J23" s="54"/>
      <c r="K23" s="6">
        <f t="shared" si="53"/>
        <v>0</v>
      </c>
      <c r="L23" s="6">
        <f t="shared" si="69"/>
        <v>0</v>
      </c>
      <c r="M23" s="6" t="e">
        <f t="shared" si="70"/>
        <v>#DIV/0!</v>
      </c>
      <c r="N23" s="70"/>
      <c r="O23" s="54"/>
      <c r="P23" s="54"/>
      <c r="Q23" s="76" t="e">
        <f t="shared" si="71"/>
        <v>#DIV/0!</v>
      </c>
      <c r="R23" s="2"/>
      <c r="T23" s="107">
        <v>3300</v>
      </c>
      <c r="U23" s="107">
        <v>3800</v>
      </c>
      <c r="V23" s="107">
        <v>4800</v>
      </c>
      <c r="W23" s="107">
        <v>2000</v>
      </c>
      <c r="X23" s="107"/>
      <c r="Y23" s="78" t="s">
        <v>11</v>
      </c>
      <c r="Z23" s="48">
        <f t="shared" si="54"/>
        <v>10</v>
      </c>
      <c r="AA23" s="57">
        <f t="shared" si="55"/>
        <v>0</v>
      </c>
      <c r="AB23" s="7">
        <f t="shared" si="56"/>
        <v>0</v>
      </c>
      <c r="AC23" s="7">
        <f t="shared" si="57"/>
        <v>0</v>
      </c>
      <c r="AD23" s="7">
        <f t="shared" si="72"/>
        <v>0</v>
      </c>
      <c r="AE23" s="7">
        <f t="shared" si="58"/>
        <v>0</v>
      </c>
      <c r="AF23" s="7">
        <f t="shared" si="73"/>
        <v>0</v>
      </c>
      <c r="AG23" s="7">
        <f t="shared" si="59"/>
        <v>0</v>
      </c>
      <c r="AH23" s="7">
        <f t="shared" si="74"/>
        <v>0</v>
      </c>
      <c r="AI23" s="7">
        <f t="shared" si="60"/>
        <v>0</v>
      </c>
      <c r="AJ23" s="7">
        <f t="shared" si="75"/>
        <v>0</v>
      </c>
      <c r="AK23" s="6" t="e">
        <f t="shared" si="76"/>
        <v>#DIV/0!</v>
      </c>
      <c r="AL23" s="70">
        <f t="shared" si="77"/>
        <v>0</v>
      </c>
      <c r="AM23" s="7">
        <f t="shared" si="78"/>
        <v>0</v>
      </c>
      <c r="AN23" s="6">
        <f t="shared" si="79"/>
        <v>0</v>
      </c>
      <c r="AO23" s="76" t="e">
        <f t="shared" si="80"/>
        <v>#DIV/0!</v>
      </c>
      <c r="AP23" s="2"/>
      <c r="AR23" s="107">
        <v>1700</v>
      </c>
      <c r="AS23" s="107">
        <v>2200</v>
      </c>
      <c r="AT23" s="107">
        <v>2200</v>
      </c>
      <c r="AU23" s="107">
        <v>1400</v>
      </c>
      <c r="AV23" s="107"/>
      <c r="AW23" s="78" t="s">
        <v>11</v>
      </c>
      <c r="AX23" s="48">
        <f t="shared" si="81"/>
        <v>10</v>
      </c>
      <c r="AY23" s="57">
        <f t="shared" si="82"/>
        <v>0</v>
      </c>
      <c r="AZ23" s="54">
        <v>10</v>
      </c>
      <c r="BA23" s="7">
        <f t="shared" si="61"/>
        <v>0</v>
      </c>
      <c r="BB23" s="54">
        <v>28</v>
      </c>
      <c r="BC23" s="7">
        <f t="shared" si="62"/>
        <v>0</v>
      </c>
      <c r="BD23" s="54">
        <v>12</v>
      </c>
      <c r="BE23" s="6">
        <f t="shared" si="63"/>
        <v>0</v>
      </c>
      <c r="BF23" s="54"/>
      <c r="BG23" s="6">
        <f t="shared" si="64"/>
        <v>0</v>
      </c>
      <c r="BH23" s="6">
        <f t="shared" si="83"/>
        <v>0</v>
      </c>
      <c r="BI23" s="6" t="e">
        <f t="shared" si="84"/>
        <v>#DIV/0!</v>
      </c>
      <c r="BJ23" s="6">
        <f t="shared" si="85"/>
        <v>0</v>
      </c>
      <c r="BK23" s="7" t="e">
        <f t="shared" si="86"/>
        <v>#DIV/0!</v>
      </c>
      <c r="BL23" s="101">
        <f t="shared" si="87"/>
        <v>0</v>
      </c>
      <c r="BM23" s="90" t="e">
        <f t="shared" si="88"/>
        <v>#DIV/0!</v>
      </c>
      <c r="BN23" s="90"/>
      <c r="BO23" s="76" t="e">
        <f t="shared" si="89"/>
        <v>#DIV/0!</v>
      </c>
      <c r="BP23" s="2"/>
      <c r="BR23" s="55"/>
      <c r="BS23" s="55"/>
      <c r="BT23" s="55"/>
      <c r="BU23" s="55"/>
      <c r="BV23" s="183" t="s">
        <v>11</v>
      </c>
      <c r="BW23" s="190">
        <f t="shared" si="90"/>
        <v>10</v>
      </c>
      <c r="BX23" s="119">
        <v>75</v>
      </c>
      <c r="BY23" s="178">
        <v>64700</v>
      </c>
      <c r="BZ23" s="178">
        <f t="shared" si="65"/>
        <v>862.66666666666663</v>
      </c>
      <c r="CA23" s="178">
        <v>43900</v>
      </c>
      <c r="CB23" s="179">
        <f t="shared" si="66"/>
        <v>585.33333333333337</v>
      </c>
      <c r="CC23" s="179"/>
      <c r="CD23" s="179"/>
      <c r="CE23" s="180">
        <f>BY23+CA23+CC23+CD23</f>
        <v>108600</v>
      </c>
      <c r="CF23" s="181">
        <f t="shared" si="68"/>
        <v>1448</v>
      </c>
      <c r="CG23" s="291"/>
      <c r="CH23" s="291"/>
      <c r="CI23" s="291"/>
      <c r="CJ23" s="291">
        <f t="shared" si="91"/>
        <v>0</v>
      </c>
      <c r="CK23" s="182" t="e">
        <f t="shared" si="92"/>
        <v>#DIV/0!</v>
      </c>
      <c r="CM23" s="327"/>
      <c r="CN23" s="327"/>
      <c r="CO23" s="335"/>
      <c r="CP23" s="334"/>
      <c r="CQ23" s="334"/>
      <c r="CR23" s="357">
        <f t="shared" si="93"/>
        <v>0</v>
      </c>
      <c r="CT23" s="1" t="s">
        <v>186</v>
      </c>
      <c r="DB23" s="327"/>
      <c r="DC23" s="327"/>
      <c r="DD23" s="335"/>
      <c r="DE23" s="334"/>
      <c r="DF23" s="334"/>
      <c r="DG23" s="357">
        <f t="shared" si="94"/>
        <v>0</v>
      </c>
      <c r="DI23" s="1" t="s">
        <v>186</v>
      </c>
    </row>
    <row r="24" spans="1:115" ht="23.5" customHeight="1" thickTop="1" thickBot="1">
      <c r="A24" s="1513" t="s">
        <v>16</v>
      </c>
      <c r="B24" s="1514"/>
      <c r="C24" s="61">
        <f>SUM(C17:C23)</f>
        <v>0</v>
      </c>
      <c r="D24" s="61">
        <f>SUM(D17:D23)</f>
        <v>0</v>
      </c>
      <c r="E24" s="61">
        <f t="shared" ref="E24:J24" si="95">SUM(E17:E23)</f>
        <v>0</v>
      </c>
      <c r="F24" s="61">
        <f t="shared" si="95"/>
        <v>0</v>
      </c>
      <c r="G24" s="61">
        <f t="shared" si="95"/>
        <v>0</v>
      </c>
      <c r="H24" s="61">
        <f t="shared" si="95"/>
        <v>0</v>
      </c>
      <c r="I24" s="61">
        <f t="shared" si="95"/>
        <v>0</v>
      </c>
      <c r="J24" s="61">
        <f t="shared" si="95"/>
        <v>0</v>
      </c>
      <c r="K24" s="61">
        <f>SUM(K17:K23)</f>
        <v>0</v>
      </c>
      <c r="L24" s="61">
        <f>SUM(L17:L23)</f>
        <v>0</v>
      </c>
      <c r="M24" s="61" t="e">
        <f>L24/C24</f>
        <v>#DIV/0!</v>
      </c>
      <c r="N24" s="86"/>
      <c r="O24" s="61">
        <f>SUM(O17:O23)</f>
        <v>0</v>
      </c>
      <c r="P24" s="61">
        <f>SUM(P17:P23)</f>
        <v>0</v>
      </c>
      <c r="Q24" s="76" t="e">
        <f t="shared" si="71"/>
        <v>#DIV/0!</v>
      </c>
      <c r="R24" s="45"/>
      <c r="T24" s="105" t="s">
        <v>48</v>
      </c>
      <c r="U24" s="108" t="e">
        <f>C24/W24</f>
        <v>#DIV/0!</v>
      </c>
      <c r="V24" s="106" t="s">
        <v>49</v>
      </c>
      <c r="W24" s="114">
        <v>0</v>
      </c>
      <c r="Y24" s="1513" t="s">
        <v>16</v>
      </c>
      <c r="Z24" s="1514"/>
      <c r="AA24" s="88">
        <f>SUM(AA17:AA23)</f>
        <v>0</v>
      </c>
      <c r="AB24" s="88">
        <f>SUM(AB17:AB23)</f>
        <v>0</v>
      </c>
      <c r="AC24" s="88">
        <f t="shared" ref="AC24:AH24" si="96">SUM(AC17:AC23)</f>
        <v>0</v>
      </c>
      <c r="AD24" s="88">
        <f t="shared" si="96"/>
        <v>0</v>
      </c>
      <c r="AE24" s="88">
        <f t="shared" si="96"/>
        <v>0</v>
      </c>
      <c r="AF24" s="88">
        <f t="shared" si="96"/>
        <v>0</v>
      </c>
      <c r="AG24" s="88">
        <f t="shared" si="96"/>
        <v>0</v>
      </c>
      <c r="AH24" s="88">
        <f t="shared" si="96"/>
        <v>0</v>
      </c>
      <c r="AI24" s="88">
        <f>SUM(AI17:AI23)</f>
        <v>0</v>
      </c>
      <c r="AJ24" s="88">
        <f>SUM(AJ17:AJ23)</f>
        <v>0</v>
      </c>
      <c r="AK24" s="61" t="e">
        <f>AJ24/AA24</f>
        <v>#DIV/0!</v>
      </c>
      <c r="AL24" s="86"/>
      <c r="AM24" s="61">
        <f>SUM(AM17:AM23)</f>
        <v>0</v>
      </c>
      <c r="AN24" s="61">
        <f>SUM(AN17:AN23)</f>
        <v>0</v>
      </c>
      <c r="AO24" s="76" t="e">
        <f>(AJ24+BH24)/AN24</f>
        <v>#DIV/0!</v>
      </c>
      <c r="AP24" s="45"/>
      <c r="AR24" s="105" t="s">
        <v>48</v>
      </c>
      <c r="AS24" s="108" t="e">
        <f>AA24/AU24</f>
        <v>#DIV/0!</v>
      </c>
      <c r="AT24" s="106" t="s">
        <v>49</v>
      </c>
      <c r="AU24" s="105">
        <f>W24</f>
        <v>0</v>
      </c>
      <c r="AW24" s="1513" t="s">
        <v>16</v>
      </c>
      <c r="AX24" s="1514"/>
      <c r="AY24" s="57">
        <f t="shared" si="82"/>
        <v>0</v>
      </c>
      <c r="AZ24" s="61">
        <f>SUM(AZ17:AZ23)</f>
        <v>84</v>
      </c>
      <c r="BA24" s="61">
        <f t="shared" ref="BA24:BF24" si="97">SUM(BA17:BA23)</f>
        <v>0</v>
      </c>
      <c r="BB24" s="61">
        <f t="shared" si="97"/>
        <v>120</v>
      </c>
      <c r="BC24" s="61">
        <f t="shared" si="97"/>
        <v>0</v>
      </c>
      <c r="BD24" s="61">
        <f t="shared" si="97"/>
        <v>60</v>
      </c>
      <c r="BE24" s="61">
        <f t="shared" si="97"/>
        <v>0</v>
      </c>
      <c r="BF24" s="61">
        <f t="shared" si="97"/>
        <v>0</v>
      </c>
      <c r="BG24" s="61">
        <f>SUM(BG17:BG23)</f>
        <v>0</v>
      </c>
      <c r="BH24" s="6">
        <f t="shared" si="83"/>
        <v>0</v>
      </c>
      <c r="BI24" s="6" t="e">
        <f t="shared" si="84"/>
        <v>#DIV/0!</v>
      </c>
      <c r="BJ24" s="6">
        <f t="shared" si="85"/>
        <v>0</v>
      </c>
      <c r="BK24" s="7" t="e">
        <f t="shared" si="86"/>
        <v>#DIV/0!</v>
      </c>
      <c r="BL24" s="101">
        <f>SUM(BL17:BL23)</f>
        <v>0</v>
      </c>
      <c r="BM24" s="90" t="e">
        <f>BI24+BK24</f>
        <v>#DIV/0!</v>
      </c>
      <c r="BN24" s="91"/>
      <c r="BO24" s="76" t="e">
        <f t="shared" si="89"/>
        <v>#DIV/0!</v>
      </c>
      <c r="BP24" s="45"/>
      <c r="BR24" s="42" t="s">
        <v>48</v>
      </c>
      <c r="BS24" s="59" t="e">
        <f>AY24/BU24</f>
        <v>#DIV/0!</v>
      </c>
      <c r="BT24" s="60" t="s">
        <v>49</v>
      </c>
      <c r="BU24" s="42">
        <f>W24</f>
        <v>0</v>
      </c>
      <c r="BV24" s="1515" t="s">
        <v>16</v>
      </c>
      <c r="BW24" s="1486"/>
      <c r="BX24" s="178">
        <f>SUM(BX17:BX23)</f>
        <v>688</v>
      </c>
      <c r="BY24" s="178">
        <f>SUM(BY17:BY23)</f>
        <v>631750</v>
      </c>
      <c r="BZ24" s="178">
        <f t="shared" si="65"/>
        <v>918.24127906976742</v>
      </c>
      <c r="CA24" s="178">
        <f>SUM(CA17:CA23)</f>
        <v>354350</v>
      </c>
      <c r="CB24" s="371">
        <f t="shared" si="66"/>
        <v>515.04360465116281</v>
      </c>
      <c r="CC24" s="371">
        <f>SUM(CC17:CC23)</f>
        <v>0</v>
      </c>
      <c r="CD24" s="371">
        <f>SUM(CD17:CD23)</f>
        <v>0</v>
      </c>
      <c r="CE24" s="180">
        <f>BY24+CA24+CC24+CD24</f>
        <v>986100</v>
      </c>
      <c r="CF24" s="181">
        <f t="shared" si="68"/>
        <v>1433.2848837209303</v>
      </c>
      <c r="CG24" s="538">
        <f>SUM(CG17:CG23)</f>
        <v>0</v>
      </c>
      <c r="CH24" s="538">
        <f>SUM(CH17:CH23)</f>
        <v>0</v>
      </c>
      <c r="CI24" s="538">
        <f>SUM(CI17:CI23)</f>
        <v>0</v>
      </c>
      <c r="CJ24" s="538">
        <f>SUM(CJ17:CJ23)</f>
        <v>0</v>
      </c>
      <c r="CK24" s="366" t="e">
        <f>CE24/CJ24</f>
        <v>#DIV/0!</v>
      </c>
      <c r="CL24" s="340"/>
      <c r="CM24" s="349" t="e">
        <f>SUM(CM17:CM23)/CL24</f>
        <v>#DIV/0!</v>
      </c>
      <c r="CN24" s="351" t="e">
        <f>SUM(CN17:CN23)/CL24</f>
        <v>#DIV/0!</v>
      </c>
      <c r="CO24" s="351" t="e">
        <f>SUM(CO17:CO23)/CL24</f>
        <v>#DIV/0!</v>
      </c>
      <c r="CP24" s="351" t="e">
        <f>SUM(CP17:CP23)/CL24</f>
        <v>#DIV/0!</v>
      </c>
      <c r="CQ24" s="351" t="e">
        <f>SUM(CQ17:CQ23)/CL24</f>
        <v>#DIV/0!</v>
      </c>
      <c r="CR24" s="353" t="e">
        <f>SUM(CO24:CQ24)/3</f>
        <v>#DIV/0!</v>
      </c>
      <c r="CS24" s="340"/>
      <c r="CT24" s="340"/>
      <c r="CU24" s="340"/>
      <c r="CV24" s="340"/>
      <c r="DA24" s="340"/>
      <c r="DB24" s="349" t="e">
        <f>SUM(DB17:DB23)/DA24</f>
        <v>#DIV/0!</v>
      </c>
      <c r="DC24" s="351" t="e">
        <f>SUM(DC17:DC23)/DA24</f>
        <v>#DIV/0!</v>
      </c>
      <c r="DD24" s="351" t="e">
        <f>SUM(DD17:DD23)/DA24</f>
        <v>#DIV/0!</v>
      </c>
      <c r="DE24" s="351" t="e">
        <f>SUM(DE17:DE23)/DA24</f>
        <v>#DIV/0!</v>
      </c>
      <c r="DF24" s="351" t="e">
        <f>SUM(DF17:DF23)/DA24</f>
        <v>#DIV/0!</v>
      </c>
      <c r="DG24" s="353" t="e">
        <f>SUM(DD24:DF24)/3</f>
        <v>#DIV/0!</v>
      </c>
      <c r="DH24" s="340"/>
      <c r="DI24" s="340"/>
      <c r="DJ24" s="340"/>
      <c r="DK24" s="340"/>
    </row>
    <row r="25" spans="1:115"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2"/>
      <c r="CH25" s="1432"/>
      <c r="CI25" s="1432"/>
      <c r="CJ25" s="1432"/>
      <c r="CK25" s="1433"/>
      <c r="CM25" s="1420" t="str">
        <f>BV25</f>
        <v>3rd week</v>
      </c>
      <c r="CN25" s="1420"/>
      <c r="CO25" s="1420"/>
      <c r="CP25" s="1420"/>
      <c r="CQ25" s="1420"/>
      <c r="CR25" s="1420"/>
      <c r="DB25" s="1420">
        <f>CO25</f>
        <v>0</v>
      </c>
      <c r="DC25" s="1420"/>
      <c r="DD25" s="1420"/>
      <c r="DE25" s="1420"/>
      <c r="DF25" s="1420"/>
      <c r="DG25" s="1420"/>
    </row>
    <row r="26" spans="1:115"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478</v>
      </c>
      <c r="CE26" s="174" t="s">
        <v>126</v>
      </c>
      <c r="CF26" s="175" t="s">
        <v>77</v>
      </c>
      <c r="CG26" s="175" t="s">
        <v>613</v>
      </c>
      <c r="CH26" s="175" t="s">
        <v>614</v>
      </c>
      <c r="CI26" s="175" t="s">
        <v>490</v>
      </c>
      <c r="CJ26" s="175" t="s">
        <v>54</v>
      </c>
      <c r="CK26" s="176" t="s">
        <v>128</v>
      </c>
      <c r="CM26" s="331" t="s">
        <v>172</v>
      </c>
      <c r="CN26" s="332" t="s">
        <v>173</v>
      </c>
      <c r="CO26" s="65" t="s">
        <v>174</v>
      </c>
      <c r="CP26" s="65" t="s">
        <v>175</v>
      </c>
      <c r="CQ26" s="65" t="s">
        <v>176</v>
      </c>
      <c r="CR26" s="333" t="s">
        <v>184</v>
      </c>
      <c r="CT26" s="1" t="s">
        <v>179</v>
      </c>
      <c r="CV26" s="46" t="s">
        <v>182</v>
      </c>
      <c r="DB26" s="331" t="s">
        <v>172</v>
      </c>
      <c r="DC26" s="332" t="s">
        <v>173</v>
      </c>
      <c r="DD26" s="65" t="s">
        <v>174</v>
      </c>
      <c r="DE26" s="65" t="s">
        <v>175</v>
      </c>
      <c r="DF26" s="65" t="s">
        <v>176</v>
      </c>
      <c r="DG26" s="333" t="s">
        <v>184</v>
      </c>
      <c r="DI26" s="1" t="s">
        <v>179</v>
      </c>
      <c r="DK26" s="46" t="s">
        <v>182</v>
      </c>
    </row>
    <row r="27" spans="1:115" ht="23.5" customHeight="1">
      <c r="A27" s="75" t="s">
        <v>5</v>
      </c>
      <c r="B27" s="68">
        <v>11</v>
      </c>
      <c r="C27" s="57">
        <f t="shared" ref="C27:C33" si="98">D27+F27+H27+J27</f>
        <v>0</v>
      </c>
      <c r="D27" s="54"/>
      <c r="E27" s="7">
        <f t="shared" ref="E27:E33" si="99">D27*T27</f>
        <v>0</v>
      </c>
      <c r="F27" s="54"/>
      <c r="G27" s="7">
        <f t="shared" ref="G27:G33" si="100">F27*U27</f>
        <v>0</v>
      </c>
      <c r="H27" s="54"/>
      <c r="I27" s="6">
        <f t="shared" ref="I27:I33" si="101">H27*V27</f>
        <v>0</v>
      </c>
      <c r="J27" s="54"/>
      <c r="K27" s="6">
        <f t="shared" ref="K27:K33" si="102">J27*W27</f>
        <v>0</v>
      </c>
      <c r="L27" s="6">
        <f>E27+G27+I27+K27</f>
        <v>0</v>
      </c>
      <c r="M27" s="6" t="e">
        <f>L27/C27</f>
        <v>#DIV/0!</v>
      </c>
      <c r="N27" s="70"/>
      <c r="O27" s="54"/>
      <c r="P27" s="54"/>
      <c r="Q27" s="76" t="e">
        <f>L27/P27</f>
        <v>#DIV/0!</v>
      </c>
      <c r="R27" s="2"/>
      <c r="T27" s="107">
        <v>3300</v>
      </c>
      <c r="U27" s="107">
        <v>3800</v>
      </c>
      <c r="V27" s="107">
        <v>4800</v>
      </c>
      <c r="W27" s="107">
        <v>2000</v>
      </c>
      <c r="X27" s="107"/>
      <c r="Y27" s="75" t="s">
        <v>5</v>
      </c>
      <c r="Z27" s="48">
        <f t="shared" ref="Z27:Z33" si="103">B27</f>
        <v>11</v>
      </c>
      <c r="AA27" s="57">
        <f t="shared" ref="AA27:AA33" si="104">AB27+AD27+AF27+AH27</f>
        <v>0</v>
      </c>
      <c r="AB27" s="7">
        <f t="shared" ref="AB27:AB33" si="105">D27</f>
        <v>0</v>
      </c>
      <c r="AC27" s="7">
        <f t="shared" ref="AC27:AC33" si="106">AB27*AR27</f>
        <v>0</v>
      </c>
      <c r="AD27" s="7">
        <f>F27</f>
        <v>0</v>
      </c>
      <c r="AE27" s="7">
        <f t="shared" ref="AE27:AE33" si="107">AD27*AS27</f>
        <v>0</v>
      </c>
      <c r="AF27" s="7">
        <f>H27</f>
        <v>0</v>
      </c>
      <c r="AG27" s="7">
        <f t="shared" ref="AG27:AG33" si="108">AF27*AT27</f>
        <v>0</v>
      </c>
      <c r="AH27" s="7">
        <f>J27</f>
        <v>0</v>
      </c>
      <c r="AI27" s="7">
        <f t="shared" ref="AI27:AI33" si="109">AH27*AU27</f>
        <v>0</v>
      </c>
      <c r="AJ27" s="7">
        <f>AC27+AE27+AG27+AI27</f>
        <v>0</v>
      </c>
      <c r="AK27" s="6" t="e">
        <f>AJ27/AA27</f>
        <v>#DIV/0!</v>
      </c>
      <c r="AL27" s="70">
        <f>N27</f>
        <v>0</v>
      </c>
      <c r="AM27" s="7">
        <f>O27</f>
        <v>0</v>
      </c>
      <c r="AN27" s="6">
        <f>P27</f>
        <v>0</v>
      </c>
      <c r="AO27" s="76" t="e">
        <f>(AJ27+BH27)/AN27</f>
        <v>#DIV/0!</v>
      </c>
      <c r="AP27" s="2"/>
      <c r="AR27" s="107">
        <v>1700</v>
      </c>
      <c r="AS27" s="107">
        <v>2200</v>
      </c>
      <c r="AT27" s="107">
        <v>2200</v>
      </c>
      <c r="AU27" s="107">
        <v>1400</v>
      </c>
      <c r="AV27" s="107"/>
      <c r="AW27" s="75" t="s">
        <v>5</v>
      </c>
      <c r="AX27" s="48">
        <f>B27</f>
        <v>11</v>
      </c>
      <c r="AY27" s="57">
        <f>C27</f>
        <v>0</v>
      </c>
      <c r="AZ27" s="54"/>
      <c r="BA27" s="7">
        <f t="shared" ref="BA27:BA33" si="110">AZ27*BR27</f>
        <v>0</v>
      </c>
      <c r="BB27" s="54"/>
      <c r="BC27" s="7">
        <f t="shared" ref="BC27:BC33" si="111">BB27*BS27</f>
        <v>0</v>
      </c>
      <c r="BD27" s="54"/>
      <c r="BE27" s="6">
        <f t="shared" ref="BE27:BE33" si="112">BD27*BT27</f>
        <v>0</v>
      </c>
      <c r="BF27" s="54"/>
      <c r="BG27" s="6">
        <f t="shared" ref="BG27:BG33" si="113">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11</v>
      </c>
      <c r="BX27" s="119">
        <v>108</v>
      </c>
      <c r="BY27" s="178">
        <v>102000</v>
      </c>
      <c r="BZ27" s="178">
        <f t="shared" ref="BZ27:BZ34" si="114">BY27/BX27</f>
        <v>944.44444444444446</v>
      </c>
      <c r="CA27" s="178">
        <v>39150</v>
      </c>
      <c r="CB27" s="179">
        <f t="shared" ref="CB27:CB34" si="115">CA27/BX27</f>
        <v>362.5</v>
      </c>
      <c r="CC27" s="179"/>
      <c r="CD27" s="179"/>
      <c r="CE27" s="468">
        <f>BY27+CA27+CC27+CD27</f>
        <v>141150</v>
      </c>
      <c r="CF27" s="181">
        <f t="shared" ref="CF27:CF34" si="116">CE27/BX27</f>
        <v>1306.9444444444443</v>
      </c>
      <c r="CG27" s="291"/>
      <c r="CH27" s="291"/>
      <c r="CI27" s="291"/>
      <c r="CJ27" s="291">
        <f>SUM(CG27:CI27)</f>
        <v>0</v>
      </c>
      <c r="CK27" s="182" t="e">
        <f>CE27/CJ27</f>
        <v>#DIV/0!</v>
      </c>
      <c r="CM27" s="326"/>
      <c r="CN27" s="326"/>
      <c r="CO27" s="334"/>
      <c r="CP27" s="334"/>
      <c r="CQ27" s="334"/>
      <c r="CR27" s="356">
        <f>SUM(CO27:CQ27)/3</f>
        <v>0</v>
      </c>
      <c r="CT27" s="355" t="s">
        <v>180</v>
      </c>
      <c r="CU27" s="3"/>
      <c r="CV27" s="354">
        <v>5</v>
      </c>
      <c r="DB27" s="326"/>
      <c r="DC27" s="326"/>
      <c r="DD27" s="334"/>
      <c r="DE27" s="334"/>
      <c r="DF27" s="334"/>
      <c r="DG27" s="356">
        <f>SUM(DD27:DF27)/3</f>
        <v>0</v>
      </c>
      <c r="DI27" s="355" t="s">
        <v>180</v>
      </c>
      <c r="DJ27" s="3"/>
      <c r="DK27" s="354">
        <v>5</v>
      </c>
    </row>
    <row r="28" spans="1:115" ht="23.5" customHeight="1">
      <c r="A28" s="77" t="s">
        <v>6</v>
      </c>
      <c r="B28" s="68">
        <v>12</v>
      </c>
      <c r="C28" s="57">
        <f t="shared" si="98"/>
        <v>0</v>
      </c>
      <c r="D28" s="54"/>
      <c r="E28" s="7">
        <f t="shared" si="99"/>
        <v>0</v>
      </c>
      <c r="F28" s="54"/>
      <c r="G28" s="7">
        <f t="shared" si="100"/>
        <v>0</v>
      </c>
      <c r="H28" s="54"/>
      <c r="I28" s="6">
        <f t="shared" si="101"/>
        <v>0</v>
      </c>
      <c r="J28" s="54"/>
      <c r="K28" s="6">
        <f t="shared" si="102"/>
        <v>0</v>
      </c>
      <c r="L28" s="6">
        <f t="shared" ref="L28:L33" si="117">E28+G28+I28+K28</f>
        <v>0</v>
      </c>
      <c r="M28" s="6" t="e">
        <f t="shared" ref="M28:M33" si="118">L28/C28</f>
        <v>#DIV/0!</v>
      </c>
      <c r="N28" s="70"/>
      <c r="O28" s="54"/>
      <c r="P28" s="54"/>
      <c r="Q28" s="76" t="e">
        <f t="shared" ref="Q28:Q34" si="119">L28/P28</f>
        <v>#DIV/0!</v>
      </c>
      <c r="R28" s="2"/>
      <c r="T28" s="107">
        <v>3300</v>
      </c>
      <c r="U28" s="107">
        <v>3800</v>
      </c>
      <c r="V28" s="107">
        <v>4800</v>
      </c>
      <c r="W28" s="107">
        <v>2000</v>
      </c>
      <c r="X28" s="107"/>
      <c r="Y28" s="77" t="s">
        <v>6</v>
      </c>
      <c r="Z28" s="48">
        <f t="shared" si="103"/>
        <v>12</v>
      </c>
      <c r="AA28" s="57">
        <f t="shared" si="104"/>
        <v>0</v>
      </c>
      <c r="AB28" s="7">
        <f t="shared" si="105"/>
        <v>0</v>
      </c>
      <c r="AC28" s="7">
        <f t="shared" si="106"/>
        <v>0</v>
      </c>
      <c r="AD28" s="7">
        <f t="shared" ref="AD28:AD33" si="120">F28</f>
        <v>0</v>
      </c>
      <c r="AE28" s="7">
        <f t="shared" si="107"/>
        <v>0</v>
      </c>
      <c r="AF28" s="7">
        <f t="shared" ref="AF28:AF33" si="121">H28</f>
        <v>0</v>
      </c>
      <c r="AG28" s="7">
        <f t="shared" si="108"/>
        <v>0</v>
      </c>
      <c r="AH28" s="7">
        <f t="shared" ref="AH28:AH33" si="122">J28</f>
        <v>0</v>
      </c>
      <c r="AI28" s="7">
        <f t="shared" si="109"/>
        <v>0</v>
      </c>
      <c r="AJ28" s="7">
        <f t="shared" ref="AJ28:AJ33" si="123">AC28+AE28+AG28+AI28</f>
        <v>0</v>
      </c>
      <c r="AK28" s="6" t="e">
        <f t="shared" ref="AK28:AK33" si="124">AJ28/AA28</f>
        <v>#DIV/0!</v>
      </c>
      <c r="AL28" s="70">
        <f t="shared" ref="AL28:AL33" si="125">N28</f>
        <v>0</v>
      </c>
      <c r="AM28" s="7">
        <f t="shared" ref="AM28:AM33" si="126">O28</f>
        <v>0</v>
      </c>
      <c r="AN28" s="6">
        <f t="shared" ref="AN28:AN33" si="127">P28</f>
        <v>0</v>
      </c>
      <c r="AO28" s="76" t="e">
        <f t="shared" ref="AO28:AO33" si="128">(AJ28+BH28)/AN28</f>
        <v>#DIV/0!</v>
      </c>
      <c r="AP28" s="2"/>
      <c r="AR28" s="107">
        <v>1700</v>
      </c>
      <c r="AS28" s="107">
        <v>2200</v>
      </c>
      <c r="AT28" s="107">
        <v>2200</v>
      </c>
      <c r="AU28" s="107">
        <v>1400</v>
      </c>
      <c r="AV28" s="107"/>
      <c r="AW28" s="77" t="s">
        <v>6</v>
      </c>
      <c r="AX28" s="48">
        <f t="shared" ref="AX28:AX33" si="129">B28</f>
        <v>12</v>
      </c>
      <c r="AY28" s="57">
        <f t="shared" ref="AY28:AY34" si="130">C28</f>
        <v>0</v>
      </c>
      <c r="AZ28" s="54">
        <v>22</v>
      </c>
      <c r="BA28" s="7">
        <f t="shared" si="110"/>
        <v>0</v>
      </c>
      <c r="BB28" s="54">
        <v>10</v>
      </c>
      <c r="BC28" s="7">
        <f t="shared" si="111"/>
        <v>0</v>
      </c>
      <c r="BD28" s="54">
        <v>6</v>
      </c>
      <c r="BE28" s="6">
        <f t="shared" si="112"/>
        <v>0</v>
      </c>
      <c r="BF28" s="54"/>
      <c r="BG28" s="6">
        <f t="shared" si="113"/>
        <v>0</v>
      </c>
      <c r="BH28" s="6">
        <f t="shared" ref="BH28:BH34" si="131">L28</f>
        <v>0</v>
      </c>
      <c r="BI28" s="6" t="e">
        <f t="shared" ref="BI28:BI34" si="132">M28</f>
        <v>#DIV/0!</v>
      </c>
      <c r="BJ28" s="6">
        <f t="shared" ref="BJ28:BJ34" si="133">AJ28</f>
        <v>0</v>
      </c>
      <c r="BK28" s="7" t="e">
        <f t="shared" ref="BK28:BK34" si="134">AK28</f>
        <v>#DIV/0!</v>
      </c>
      <c r="BL28" s="101">
        <f t="shared" ref="BL28:BL33" si="135">BH28+BJ28</f>
        <v>0</v>
      </c>
      <c r="BM28" s="90" t="e">
        <f t="shared" ref="BM28:BM33" si="136">BI28+BK28</f>
        <v>#DIV/0!</v>
      </c>
      <c r="BN28" s="90"/>
      <c r="BO28" s="76" t="e">
        <f t="shared" ref="BO28:BO34" si="137">Q28+AO28</f>
        <v>#DIV/0!</v>
      </c>
      <c r="BP28" s="2"/>
      <c r="BR28" s="55"/>
      <c r="BS28" s="55"/>
      <c r="BT28" s="55"/>
      <c r="BU28" s="55"/>
      <c r="BV28" s="173" t="s">
        <v>6</v>
      </c>
      <c r="BW28" s="190">
        <f t="shared" ref="BW28:BW33" si="138">AX28</f>
        <v>12</v>
      </c>
      <c r="BX28" s="119">
        <v>79</v>
      </c>
      <c r="BY28" s="178">
        <v>61900</v>
      </c>
      <c r="BZ28" s="178">
        <f t="shared" si="114"/>
        <v>783.54430379746839</v>
      </c>
      <c r="CA28" s="178">
        <v>58500</v>
      </c>
      <c r="CB28" s="179">
        <f t="shared" si="115"/>
        <v>740.50632911392404</v>
      </c>
      <c r="CC28" s="179"/>
      <c r="CD28" s="179"/>
      <c r="CE28" s="180">
        <f t="shared" ref="CE28:CE33" si="139">BY28+CA28+CC28+CD28</f>
        <v>120400</v>
      </c>
      <c r="CF28" s="181">
        <f t="shared" si="116"/>
        <v>1524.0506329113923</v>
      </c>
      <c r="CG28" s="291"/>
      <c r="CH28" s="291"/>
      <c r="CI28" s="291"/>
      <c r="CJ28" s="291">
        <f t="shared" ref="CJ28:CJ33" si="140">SUM(CG28:CI28)</f>
        <v>0</v>
      </c>
      <c r="CK28" s="182" t="e">
        <f t="shared" ref="CK28:CK33" si="141">CE28/CJ28</f>
        <v>#DIV/0!</v>
      </c>
      <c r="CM28" s="326"/>
      <c r="CN28" s="326"/>
      <c r="CO28" s="334"/>
      <c r="CP28" s="334"/>
      <c r="CQ28" s="334"/>
      <c r="CR28" s="356">
        <f t="shared" ref="CR28:CR33" si="142">SUM(CO28:CQ28)/3</f>
        <v>0</v>
      </c>
      <c r="CT28" s="42" t="s">
        <v>181</v>
      </c>
      <c r="CV28" s="1">
        <v>4</v>
      </c>
      <c r="DB28" s="326"/>
      <c r="DC28" s="326"/>
      <c r="DD28" s="334"/>
      <c r="DE28" s="334"/>
      <c r="DF28" s="334"/>
      <c r="DG28" s="356">
        <f t="shared" ref="DG28:DG33" si="143">SUM(DD28:DF28)/3</f>
        <v>0</v>
      </c>
      <c r="DI28" s="42" t="s">
        <v>181</v>
      </c>
      <c r="DK28" s="1">
        <v>4</v>
      </c>
    </row>
    <row r="29" spans="1:115" ht="23.5" customHeight="1">
      <c r="A29" s="77" t="s">
        <v>7</v>
      </c>
      <c r="B29" s="68">
        <v>13</v>
      </c>
      <c r="C29" s="57">
        <f t="shared" si="98"/>
        <v>0</v>
      </c>
      <c r="D29" s="54"/>
      <c r="E29" s="7">
        <f t="shared" si="99"/>
        <v>0</v>
      </c>
      <c r="F29" s="54"/>
      <c r="G29" s="7">
        <f t="shared" si="100"/>
        <v>0</v>
      </c>
      <c r="H29" s="54"/>
      <c r="I29" s="6">
        <f t="shared" si="101"/>
        <v>0</v>
      </c>
      <c r="J29" s="54"/>
      <c r="K29" s="6">
        <f t="shared" si="102"/>
        <v>0</v>
      </c>
      <c r="L29" s="6">
        <f t="shared" si="117"/>
        <v>0</v>
      </c>
      <c r="M29" s="6" t="e">
        <f t="shared" si="118"/>
        <v>#DIV/0!</v>
      </c>
      <c r="N29" s="70"/>
      <c r="O29" s="54"/>
      <c r="P29" s="54"/>
      <c r="Q29" s="76" t="e">
        <f t="shared" si="119"/>
        <v>#DIV/0!</v>
      </c>
      <c r="R29" s="2"/>
      <c r="T29" s="107">
        <v>3300</v>
      </c>
      <c r="U29" s="107">
        <v>3800</v>
      </c>
      <c r="V29" s="107">
        <v>4800</v>
      </c>
      <c r="W29" s="107">
        <v>2000</v>
      </c>
      <c r="X29" s="107"/>
      <c r="Y29" s="77" t="s">
        <v>7</v>
      </c>
      <c r="Z29" s="48">
        <f t="shared" si="103"/>
        <v>13</v>
      </c>
      <c r="AA29" s="57">
        <f t="shared" si="104"/>
        <v>0</v>
      </c>
      <c r="AB29" s="7">
        <f t="shared" si="105"/>
        <v>0</v>
      </c>
      <c r="AC29" s="7">
        <f t="shared" si="106"/>
        <v>0</v>
      </c>
      <c r="AD29" s="7">
        <f t="shared" si="120"/>
        <v>0</v>
      </c>
      <c r="AE29" s="7">
        <f t="shared" si="107"/>
        <v>0</v>
      </c>
      <c r="AF29" s="7">
        <f t="shared" si="121"/>
        <v>0</v>
      </c>
      <c r="AG29" s="7">
        <f t="shared" si="108"/>
        <v>0</v>
      </c>
      <c r="AH29" s="7">
        <f t="shared" si="122"/>
        <v>0</v>
      </c>
      <c r="AI29" s="7">
        <f t="shared" si="109"/>
        <v>0</v>
      </c>
      <c r="AJ29" s="7">
        <f t="shared" si="123"/>
        <v>0</v>
      </c>
      <c r="AK29" s="6" t="e">
        <f t="shared" si="124"/>
        <v>#DIV/0!</v>
      </c>
      <c r="AL29" s="70">
        <f t="shared" si="125"/>
        <v>0</v>
      </c>
      <c r="AM29" s="7">
        <f t="shared" si="126"/>
        <v>0</v>
      </c>
      <c r="AN29" s="6">
        <f t="shared" si="127"/>
        <v>0</v>
      </c>
      <c r="AO29" s="76" t="e">
        <f t="shared" si="128"/>
        <v>#DIV/0!</v>
      </c>
      <c r="AP29" s="2"/>
      <c r="AR29" s="107">
        <v>1700</v>
      </c>
      <c r="AS29" s="107">
        <v>2200</v>
      </c>
      <c r="AT29" s="107">
        <v>2200</v>
      </c>
      <c r="AU29" s="107">
        <v>1400</v>
      </c>
      <c r="AV29" s="107"/>
      <c r="AW29" s="77" t="s">
        <v>7</v>
      </c>
      <c r="AX29" s="48">
        <f t="shared" si="129"/>
        <v>13</v>
      </c>
      <c r="AY29" s="57">
        <f t="shared" si="130"/>
        <v>0</v>
      </c>
      <c r="AZ29" s="54">
        <v>22</v>
      </c>
      <c r="BA29" s="7">
        <f t="shared" si="110"/>
        <v>0</v>
      </c>
      <c r="BB29" s="54">
        <v>10</v>
      </c>
      <c r="BC29" s="7">
        <f t="shared" si="111"/>
        <v>0</v>
      </c>
      <c r="BD29" s="54">
        <v>6</v>
      </c>
      <c r="BE29" s="6">
        <f t="shared" si="112"/>
        <v>0</v>
      </c>
      <c r="BF29" s="54"/>
      <c r="BG29" s="6">
        <f t="shared" si="113"/>
        <v>0</v>
      </c>
      <c r="BH29" s="6">
        <f t="shared" si="131"/>
        <v>0</v>
      </c>
      <c r="BI29" s="6" t="e">
        <f t="shared" si="132"/>
        <v>#DIV/0!</v>
      </c>
      <c r="BJ29" s="6">
        <f t="shared" si="133"/>
        <v>0</v>
      </c>
      <c r="BK29" s="7" t="e">
        <f t="shared" si="134"/>
        <v>#DIV/0!</v>
      </c>
      <c r="BL29" s="101">
        <f t="shared" si="135"/>
        <v>0</v>
      </c>
      <c r="BM29" s="90" t="e">
        <f t="shared" si="136"/>
        <v>#DIV/0!</v>
      </c>
      <c r="BN29" s="90"/>
      <c r="BO29" s="76" t="e">
        <f t="shared" si="137"/>
        <v>#DIV/0!</v>
      </c>
      <c r="BP29" s="2"/>
      <c r="BR29" s="55"/>
      <c r="BS29" s="55"/>
      <c r="BT29" s="55"/>
      <c r="BU29" s="55"/>
      <c r="BV29" s="173" t="s">
        <v>7</v>
      </c>
      <c r="BW29" s="190">
        <f t="shared" si="138"/>
        <v>13</v>
      </c>
      <c r="BX29" s="1">
        <v>57</v>
      </c>
      <c r="BY29" s="178">
        <v>53400</v>
      </c>
      <c r="BZ29" s="178">
        <f>BY29/BX28</f>
        <v>675.94936708860757</v>
      </c>
      <c r="CA29" s="178">
        <v>36400</v>
      </c>
      <c r="CB29" s="179">
        <f t="shared" si="115"/>
        <v>638.59649122807014</v>
      </c>
      <c r="CC29" s="179"/>
      <c r="CD29" s="179"/>
      <c r="CE29" s="180">
        <f t="shared" si="139"/>
        <v>89800</v>
      </c>
      <c r="CF29" s="181">
        <f t="shared" si="116"/>
        <v>1575.4385964912281</v>
      </c>
      <c r="CG29" s="291"/>
      <c r="CH29" s="291"/>
      <c r="CI29" s="291"/>
      <c r="CJ29" s="291">
        <f t="shared" si="140"/>
        <v>0</v>
      </c>
      <c r="CK29" s="182" t="e">
        <f t="shared" si="141"/>
        <v>#DIV/0!</v>
      </c>
      <c r="CM29" s="326"/>
      <c r="CN29" s="326"/>
      <c r="CO29" s="334"/>
      <c r="CP29" s="334"/>
      <c r="CQ29" s="334"/>
      <c r="CR29" s="356">
        <f t="shared" si="142"/>
        <v>0</v>
      </c>
      <c r="CT29" s="42" t="s">
        <v>440</v>
      </c>
      <c r="CV29" s="1">
        <v>3</v>
      </c>
      <c r="DB29" s="326"/>
      <c r="DC29" s="326"/>
      <c r="DD29" s="334"/>
      <c r="DE29" s="334"/>
      <c r="DF29" s="334"/>
      <c r="DG29" s="356">
        <f t="shared" si="143"/>
        <v>0</v>
      </c>
      <c r="DI29" s="42" t="s">
        <v>185</v>
      </c>
      <c r="DK29" s="1">
        <v>3</v>
      </c>
    </row>
    <row r="30" spans="1:115" ht="23.5" customHeight="1">
      <c r="A30" s="77" t="s">
        <v>8</v>
      </c>
      <c r="B30" s="68">
        <v>14</v>
      </c>
      <c r="C30" s="57">
        <f t="shared" si="98"/>
        <v>0</v>
      </c>
      <c r="D30" s="54"/>
      <c r="E30" s="7">
        <f t="shared" si="99"/>
        <v>0</v>
      </c>
      <c r="F30" s="54"/>
      <c r="G30" s="7">
        <f t="shared" si="100"/>
        <v>0</v>
      </c>
      <c r="H30" s="54"/>
      <c r="I30" s="6">
        <f t="shared" si="101"/>
        <v>0</v>
      </c>
      <c r="J30" s="54"/>
      <c r="K30" s="6">
        <f t="shared" si="102"/>
        <v>0</v>
      </c>
      <c r="L30" s="6">
        <f t="shared" si="117"/>
        <v>0</v>
      </c>
      <c r="M30" s="6" t="e">
        <f t="shared" si="118"/>
        <v>#DIV/0!</v>
      </c>
      <c r="N30" s="70"/>
      <c r="O30" s="54"/>
      <c r="P30" s="54"/>
      <c r="Q30" s="76" t="e">
        <f t="shared" si="119"/>
        <v>#DIV/0!</v>
      </c>
      <c r="R30" s="2"/>
      <c r="T30" s="107">
        <v>3300</v>
      </c>
      <c r="U30" s="107">
        <v>3800</v>
      </c>
      <c r="V30" s="107">
        <v>4800</v>
      </c>
      <c r="W30" s="107">
        <v>2000</v>
      </c>
      <c r="X30" s="107"/>
      <c r="Y30" s="77" t="s">
        <v>8</v>
      </c>
      <c r="Z30" s="48">
        <f t="shared" si="103"/>
        <v>14</v>
      </c>
      <c r="AA30" s="57">
        <f t="shared" si="104"/>
        <v>0</v>
      </c>
      <c r="AB30" s="7">
        <f t="shared" si="105"/>
        <v>0</v>
      </c>
      <c r="AC30" s="7">
        <f t="shared" si="106"/>
        <v>0</v>
      </c>
      <c r="AD30" s="7">
        <f t="shared" si="120"/>
        <v>0</v>
      </c>
      <c r="AE30" s="7">
        <f t="shared" si="107"/>
        <v>0</v>
      </c>
      <c r="AF30" s="7">
        <f t="shared" si="121"/>
        <v>0</v>
      </c>
      <c r="AG30" s="7">
        <f t="shared" si="108"/>
        <v>0</v>
      </c>
      <c r="AH30" s="7">
        <f t="shared" si="122"/>
        <v>0</v>
      </c>
      <c r="AI30" s="7">
        <f t="shared" si="109"/>
        <v>0</v>
      </c>
      <c r="AJ30" s="7">
        <f t="shared" si="123"/>
        <v>0</v>
      </c>
      <c r="AK30" s="6" t="e">
        <f t="shared" si="124"/>
        <v>#DIV/0!</v>
      </c>
      <c r="AL30" s="70">
        <f t="shared" si="125"/>
        <v>0</v>
      </c>
      <c r="AM30" s="7">
        <f t="shared" si="126"/>
        <v>0</v>
      </c>
      <c r="AN30" s="6">
        <f t="shared" si="127"/>
        <v>0</v>
      </c>
      <c r="AO30" s="76" t="e">
        <f t="shared" si="128"/>
        <v>#DIV/0!</v>
      </c>
      <c r="AP30" s="2"/>
      <c r="AR30" s="107">
        <v>1700</v>
      </c>
      <c r="AS30" s="107">
        <v>2200</v>
      </c>
      <c r="AT30" s="107">
        <v>2200</v>
      </c>
      <c r="AU30" s="107">
        <v>1400</v>
      </c>
      <c r="AV30" s="107"/>
      <c r="AW30" s="77" t="s">
        <v>8</v>
      </c>
      <c r="AX30" s="48">
        <f t="shared" si="129"/>
        <v>14</v>
      </c>
      <c r="AY30" s="57">
        <f t="shared" si="130"/>
        <v>0</v>
      </c>
      <c r="AZ30" s="54">
        <v>10</v>
      </c>
      <c r="BA30" s="7">
        <f t="shared" si="110"/>
        <v>0</v>
      </c>
      <c r="BB30" s="54">
        <v>24</v>
      </c>
      <c r="BC30" s="7">
        <f t="shared" si="111"/>
        <v>0</v>
      </c>
      <c r="BD30" s="54">
        <v>12</v>
      </c>
      <c r="BE30" s="6">
        <f t="shared" si="112"/>
        <v>0</v>
      </c>
      <c r="BF30" s="54"/>
      <c r="BG30" s="6">
        <f t="shared" si="113"/>
        <v>0</v>
      </c>
      <c r="BH30" s="6">
        <f t="shared" si="131"/>
        <v>0</v>
      </c>
      <c r="BI30" s="6" t="e">
        <f t="shared" si="132"/>
        <v>#DIV/0!</v>
      </c>
      <c r="BJ30" s="6">
        <f t="shared" si="133"/>
        <v>0</v>
      </c>
      <c r="BK30" s="7" t="e">
        <f t="shared" si="134"/>
        <v>#DIV/0!</v>
      </c>
      <c r="BL30" s="101">
        <f t="shared" si="135"/>
        <v>0</v>
      </c>
      <c r="BM30" s="90" t="e">
        <f t="shared" si="136"/>
        <v>#DIV/0!</v>
      </c>
      <c r="BN30" s="90"/>
      <c r="BO30" s="76" t="e">
        <f t="shared" si="137"/>
        <v>#DIV/0!</v>
      </c>
      <c r="BP30" s="2"/>
      <c r="BR30" s="55"/>
      <c r="BS30" s="55"/>
      <c r="BT30" s="55"/>
      <c r="BU30" s="55"/>
      <c r="BV30" s="173" t="s">
        <v>8</v>
      </c>
      <c r="BW30" s="190">
        <f t="shared" si="138"/>
        <v>14</v>
      </c>
      <c r="BX30" s="119">
        <v>59</v>
      </c>
      <c r="BY30" s="178">
        <v>69500</v>
      </c>
      <c r="BZ30" s="178">
        <f t="shared" si="114"/>
        <v>1177.9661016949153</v>
      </c>
      <c r="CA30" s="178">
        <v>35700</v>
      </c>
      <c r="CB30" s="179">
        <f t="shared" si="115"/>
        <v>605.08474576271192</v>
      </c>
      <c r="CC30" s="179"/>
      <c r="CD30" s="179"/>
      <c r="CE30" s="180">
        <f t="shared" si="139"/>
        <v>105200</v>
      </c>
      <c r="CF30" s="181">
        <f t="shared" si="116"/>
        <v>1783.050847457627</v>
      </c>
      <c r="CG30" s="291"/>
      <c r="CH30" s="291"/>
      <c r="CI30" s="291"/>
      <c r="CJ30" s="291">
        <f t="shared" si="140"/>
        <v>0</v>
      </c>
      <c r="CK30" s="182" t="e">
        <f t="shared" si="141"/>
        <v>#DIV/0!</v>
      </c>
      <c r="CM30" s="326"/>
      <c r="CN30" s="326"/>
      <c r="CO30" s="334"/>
      <c r="CP30" s="334"/>
      <c r="CQ30" s="334"/>
      <c r="CR30" s="356">
        <f t="shared" si="142"/>
        <v>0</v>
      </c>
      <c r="CT30" s="42" t="s">
        <v>177</v>
      </c>
      <c r="CV30" s="1">
        <v>2</v>
      </c>
      <c r="DB30" s="326"/>
      <c r="DC30" s="326"/>
      <c r="DD30" s="334"/>
      <c r="DE30" s="334"/>
      <c r="DF30" s="334"/>
      <c r="DG30" s="356">
        <f t="shared" si="143"/>
        <v>0</v>
      </c>
      <c r="DI30" s="42" t="s">
        <v>177</v>
      </c>
      <c r="DK30" s="1">
        <v>2</v>
      </c>
    </row>
    <row r="31" spans="1:115" ht="23.5" customHeight="1">
      <c r="A31" s="77" t="s">
        <v>9</v>
      </c>
      <c r="B31" s="68">
        <v>15</v>
      </c>
      <c r="C31" s="57">
        <f t="shared" si="98"/>
        <v>0</v>
      </c>
      <c r="D31" s="54"/>
      <c r="E31" s="7">
        <f t="shared" si="99"/>
        <v>0</v>
      </c>
      <c r="F31" s="54"/>
      <c r="G31" s="7">
        <f t="shared" si="100"/>
        <v>0</v>
      </c>
      <c r="H31" s="54"/>
      <c r="I31" s="6">
        <f t="shared" si="101"/>
        <v>0</v>
      </c>
      <c r="J31" s="54"/>
      <c r="K31" s="6">
        <f t="shared" si="102"/>
        <v>0</v>
      </c>
      <c r="L31" s="6">
        <f t="shared" si="117"/>
        <v>0</v>
      </c>
      <c r="M31" s="6" t="e">
        <f t="shared" si="118"/>
        <v>#DIV/0!</v>
      </c>
      <c r="N31" s="70"/>
      <c r="O31" s="54"/>
      <c r="P31" s="54"/>
      <c r="Q31" s="76" t="e">
        <f t="shared" si="119"/>
        <v>#DIV/0!</v>
      </c>
      <c r="R31" s="2"/>
      <c r="T31" s="107">
        <v>3300</v>
      </c>
      <c r="U31" s="107">
        <v>3800</v>
      </c>
      <c r="V31" s="107">
        <v>4800</v>
      </c>
      <c r="W31" s="107">
        <v>2000</v>
      </c>
      <c r="X31" s="107"/>
      <c r="Y31" s="77" t="s">
        <v>9</v>
      </c>
      <c r="Z31" s="48">
        <f t="shared" si="103"/>
        <v>15</v>
      </c>
      <c r="AA31" s="57">
        <f t="shared" si="104"/>
        <v>0</v>
      </c>
      <c r="AB31" s="7">
        <f t="shared" si="105"/>
        <v>0</v>
      </c>
      <c r="AC31" s="7">
        <f t="shared" si="106"/>
        <v>0</v>
      </c>
      <c r="AD31" s="7">
        <f t="shared" si="120"/>
        <v>0</v>
      </c>
      <c r="AE31" s="7">
        <f t="shared" si="107"/>
        <v>0</v>
      </c>
      <c r="AF31" s="7">
        <f t="shared" si="121"/>
        <v>0</v>
      </c>
      <c r="AG31" s="7">
        <f t="shared" si="108"/>
        <v>0</v>
      </c>
      <c r="AH31" s="7">
        <f t="shared" si="122"/>
        <v>0</v>
      </c>
      <c r="AI31" s="7">
        <f t="shared" si="109"/>
        <v>0</v>
      </c>
      <c r="AJ31" s="7">
        <f t="shared" si="123"/>
        <v>0</v>
      </c>
      <c r="AK31" s="6" t="e">
        <f t="shared" si="124"/>
        <v>#DIV/0!</v>
      </c>
      <c r="AL31" s="70">
        <f t="shared" si="125"/>
        <v>0</v>
      </c>
      <c r="AM31" s="7">
        <f t="shared" si="126"/>
        <v>0</v>
      </c>
      <c r="AN31" s="6">
        <f t="shared" si="127"/>
        <v>0</v>
      </c>
      <c r="AO31" s="76" t="e">
        <f t="shared" si="128"/>
        <v>#DIV/0!</v>
      </c>
      <c r="AP31" s="2"/>
      <c r="AR31" s="107">
        <v>1700</v>
      </c>
      <c r="AS31" s="107">
        <v>2200</v>
      </c>
      <c r="AT31" s="107">
        <v>2200</v>
      </c>
      <c r="AU31" s="107">
        <v>1400</v>
      </c>
      <c r="AV31" s="107"/>
      <c r="AW31" s="77" t="s">
        <v>9</v>
      </c>
      <c r="AX31" s="48">
        <f t="shared" si="129"/>
        <v>15</v>
      </c>
      <c r="AY31" s="57">
        <f t="shared" si="130"/>
        <v>0</v>
      </c>
      <c r="AZ31" s="54">
        <v>10</v>
      </c>
      <c r="BA31" s="7">
        <f t="shared" si="110"/>
        <v>0</v>
      </c>
      <c r="BB31" s="54">
        <v>24</v>
      </c>
      <c r="BC31" s="7">
        <f t="shared" si="111"/>
        <v>0</v>
      </c>
      <c r="BD31" s="54">
        <v>12</v>
      </c>
      <c r="BE31" s="6">
        <f t="shared" si="112"/>
        <v>0</v>
      </c>
      <c r="BF31" s="54"/>
      <c r="BG31" s="6">
        <f t="shared" si="113"/>
        <v>0</v>
      </c>
      <c r="BH31" s="6">
        <f t="shared" si="131"/>
        <v>0</v>
      </c>
      <c r="BI31" s="6" t="e">
        <f t="shared" si="132"/>
        <v>#DIV/0!</v>
      </c>
      <c r="BJ31" s="6">
        <f t="shared" si="133"/>
        <v>0</v>
      </c>
      <c r="BK31" s="7" t="e">
        <f t="shared" si="134"/>
        <v>#DIV/0!</v>
      </c>
      <c r="BL31" s="101">
        <f t="shared" si="135"/>
        <v>0</v>
      </c>
      <c r="BM31" s="90" t="e">
        <f t="shared" si="136"/>
        <v>#DIV/0!</v>
      </c>
      <c r="BN31" s="90"/>
      <c r="BO31" s="76" t="e">
        <f t="shared" si="137"/>
        <v>#DIV/0!</v>
      </c>
      <c r="BP31" s="2"/>
      <c r="BR31" s="55"/>
      <c r="BS31" s="55"/>
      <c r="BT31" s="55"/>
      <c r="BU31" s="55"/>
      <c r="BV31" s="173" t="s">
        <v>9</v>
      </c>
      <c r="BW31" s="190">
        <f t="shared" si="138"/>
        <v>15</v>
      </c>
      <c r="BX31" s="119">
        <v>73</v>
      </c>
      <c r="BY31" s="178">
        <v>67150</v>
      </c>
      <c r="BZ31" s="178">
        <f t="shared" si="114"/>
        <v>919.86301369863008</v>
      </c>
      <c r="CA31" s="178">
        <v>38000</v>
      </c>
      <c r="CB31" s="179">
        <f t="shared" si="115"/>
        <v>520.54794520547944</v>
      </c>
      <c r="CC31" s="179"/>
      <c r="CD31" s="179"/>
      <c r="CE31" s="180">
        <f t="shared" si="139"/>
        <v>105150</v>
      </c>
      <c r="CF31" s="181">
        <f t="shared" si="116"/>
        <v>1440.4109589041095</v>
      </c>
      <c r="CG31" s="291"/>
      <c r="CH31" s="291"/>
      <c r="CI31" s="291"/>
      <c r="CJ31" s="291">
        <f t="shared" si="140"/>
        <v>0</v>
      </c>
      <c r="CK31" s="182" t="e">
        <f t="shared" si="141"/>
        <v>#DIV/0!</v>
      </c>
      <c r="CM31" s="326"/>
      <c r="CN31" s="326"/>
      <c r="CO31" s="334"/>
      <c r="CP31" s="334"/>
      <c r="CQ31" s="334"/>
      <c r="CR31" s="356">
        <f t="shared" si="142"/>
        <v>0</v>
      </c>
      <c r="CT31" s="42" t="s">
        <v>178</v>
      </c>
      <c r="CV31" s="1">
        <v>1</v>
      </c>
      <c r="DB31" s="326"/>
      <c r="DC31" s="326"/>
      <c r="DD31" s="334"/>
      <c r="DE31" s="334"/>
      <c r="DF31" s="334"/>
      <c r="DG31" s="356">
        <f t="shared" si="143"/>
        <v>0</v>
      </c>
      <c r="DI31" s="42" t="s">
        <v>178</v>
      </c>
      <c r="DK31" s="1">
        <v>1</v>
      </c>
    </row>
    <row r="32" spans="1:115" ht="23.5" customHeight="1">
      <c r="A32" s="77" t="s">
        <v>10</v>
      </c>
      <c r="B32" s="68">
        <v>16</v>
      </c>
      <c r="C32" s="57">
        <f t="shared" si="98"/>
        <v>0</v>
      </c>
      <c r="D32" s="54"/>
      <c r="E32" s="7">
        <f t="shared" si="99"/>
        <v>0</v>
      </c>
      <c r="F32" s="54"/>
      <c r="G32" s="7">
        <f t="shared" si="100"/>
        <v>0</v>
      </c>
      <c r="H32" s="54"/>
      <c r="I32" s="6">
        <f t="shared" si="101"/>
        <v>0</v>
      </c>
      <c r="J32" s="54"/>
      <c r="K32" s="6">
        <f t="shared" si="102"/>
        <v>0</v>
      </c>
      <c r="L32" s="6">
        <f t="shared" si="117"/>
        <v>0</v>
      </c>
      <c r="M32" s="6" t="e">
        <f t="shared" si="118"/>
        <v>#DIV/0!</v>
      </c>
      <c r="N32" s="70"/>
      <c r="O32" s="54"/>
      <c r="P32" s="54"/>
      <c r="Q32" s="76" t="e">
        <f t="shared" si="119"/>
        <v>#DIV/0!</v>
      </c>
      <c r="R32" s="2"/>
      <c r="T32" s="107">
        <v>3300</v>
      </c>
      <c r="U32" s="107">
        <v>3800</v>
      </c>
      <c r="V32" s="107">
        <v>4800</v>
      </c>
      <c r="W32" s="107">
        <v>2000</v>
      </c>
      <c r="X32" s="107"/>
      <c r="Y32" s="77" t="s">
        <v>10</v>
      </c>
      <c r="Z32" s="48">
        <f t="shared" si="103"/>
        <v>16</v>
      </c>
      <c r="AA32" s="57">
        <f t="shared" si="104"/>
        <v>0</v>
      </c>
      <c r="AB32" s="7">
        <f t="shared" si="105"/>
        <v>0</v>
      </c>
      <c r="AC32" s="7">
        <f t="shared" si="106"/>
        <v>0</v>
      </c>
      <c r="AD32" s="7">
        <f t="shared" si="120"/>
        <v>0</v>
      </c>
      <c r="AE32" s="7">
        <f t="shared" si="107"/>
        <v>0</v>
      </c>
      <c r="AF32" s="7">
        <f t="shared" si="121"/>
        <v>0</v>
      </c>
      <c r="AG32" s="7">
        <f t="shared" si="108"/>
        <v>0</v>
      </c>
      <c r="AH32" s="7">
        <f t="shared" si="122"/>
        <v>0</v>
      </c>
      <c r="AI32" s="7">
        <f t="shared" si="109"/>
        <v>0</v>
      </c>
      <c r="AJ32" s="7">
        <f t="shared" si="123"/>
        <v>0</v>
      </c>
      <c r="AK32" s="6" t="e">
        <f t="shared" si="124"/>
        <v>#DIV/0!</v>
      </c>
      <c r="AL32" s="70">
        <f t="shared" si="125"/>
        <v>0</v>
      </c>
      <c r="AM32" s="7">
        <f t="shared" si="126"/>
        <v>0</v>
      </c>
      <c r="AN32" s="6">
        <f t="shared" si="127"/>
        <v>0</v>
      </c>
      <c r="AO32" s="76" t="e">
        <f t="shared" si="128"/>
        <v>#DIV/0!</v>
      </c>
      <c r="AP32" s="2"/>
      <c r="AR32" s="107">
        <v>1700</v>
      </c>
      <c r="AS32" s="107">
        <v>2200</v>
      </c>
      <c r="AT32" s="107">
        <v>2200</v>
      </c>
      <c r="AU32" s="107">
        <v>1400</v>
      </c>
      <c r="AV32" s="107"/>
      <c r="AW32" s="77" t="s">
        <v>10</v>
      </c>
      <c r="AX32" s="48">
        <f t="shared" si="129"/>
        <v>16</v>
      </c>
      <c r="AY32" s="57">
        <f t="shared" si="130"/>
        <v>0</v>
      </c>
      <c r="AZ32" s="54">
        <v>10</v>
      </c>
      <c r="BA32" s="7">
        <f t="shared" si="110"/>
        <v>0</v>
      </c>
      <c r="BB32" s="54">
        <v>24</v>
      </c>
      <c r="BC32" s="7">
        <f t="shared" si="111"/>
        <v>0</v>
      </c>
      <c r="BD32" s="54">
        <v>12</v>
      </c>
      <c r="BE32" s="6">
        <f t="shared" si="112"/>
        <v>0</v>
      </c>
      <c r="BF32" s="54"/>
      <c r="BG32" s="6">
        <f t="shared" si="113"/>
        <v>0</v>
      </c>
      <c r="BH32" s="6">
        <f t="shared" si="131"/>
        <v>0</v>
      </c>
      <c r="BI32" s="6" t="e">
        <f t="shared" si="132"/>
        <v>#DIV/0!</v>
      </c>
      <c r="BJ32" s="6">
        <f t="shared" si="133"/>
        <v>0</v>
      </c>
      <c r="BK32" s="7" t="e">
        <f t="shared" si="134"/>
        <v>#DIV/0!</v>
      </c>
      <c r="BL32" s="101">
        <f t="shared" si="135"/>
        <v>0</v>
      </c>
      <c r="BM32" s="90" t="e">
        <f t="shared" si="136"/>
        <v>#DIV/0!</v>
      </c>
      <c r="BN32" s="90"/>
      <c r="BO32" s="76" t="e">
        <f t="shared" si="137"/>
        <v>#DIV/0!</v>
      </c>
      <c r="BP32" s="2"/>
      <c r="BR32" s="55"/>
      <c r="BS32" s="55"/>
      <c r="BT32" s="55"/>
      <c r="BU32" s="55"/>
      <c r="BV32" s="173" t="s">
        <v>10</v>
      </c>
      <c r="BW32" s="190">
        <f t="shared" si="138"/>
        <v>16</v>
      </c>
      <c r="BX32" s="119">
        <v>110</v>
      </c>
      <c r="BY32" s="178">
        <v>62200</v>
      </c>
      <c r="BZ32" s="178">
        <f t="shared" si="114"/>
        <v>565.4545454545455</v>
      </c>
      <c r="CA32" s="178">
        <v>72950</v>
      </c>
      <c r="CB32" s="179">
        <f t="shared" si="115"/>
        <v>663.18181818181813</v>
      </c>
      <c r="CC32" s="179"/>
      <c r="CD32" s="179"/>
      <c r="CE32" s="180">
        <f t="shared" si="139"/>
        <v>135150</v>
      </c>
      <c r="CF32" s="181">
        <f t="shared" si="116"/>
        <v>1228.6363636363637</v>
      </c>
      <c r="CG32" s="291"/>
      <c r="CH32" s="291"/>
      <c r="CI32" s="291"/>
      <c r="CJ32" s="291">
        <f t="shared" si="140"/>
        <v>0</v>
      </c>
      <c r="CK32" s="182" t="e">
        <f t="shared" si="141"/>
        <v>#DIV/0!</v>
      </c>
      <c r="CM32" s="326"/>
      <c r="CN32" s="326"/>
      <c r="CO32" s="334"/>
      <c r="CP32" s="334"/>
      <c r="CQ32" s="334"/>
      <c r="CR32" s="356">
        <f t="shared" si="142"/>
        <v>0</v>
      </c>
      <c r="CT32" s="42" t="s">
        <v>183</v>
      </c>
      <c r="CV32" s="1">
        <v>0</v>
      </c>
      <c r="DB32" s="326"/>
      <c r="DC32" s="326"/>
      <c r="DD32" s="334"/>
      <c r="DE32" s="334"/>
      <c r="DF32" s="334"/>
      <c r="DG32" s="356">
        <f t="shared" si="143"/>
        <v>0</v>
      </c>
      <c r="DI32" s="42" t="s">
        <v>183</v>
      </c>
      <c r="DK32" s="1">
        <v>0</v>
      </c>
    </row>
    <row r="33" spans="1:118" ht="23.5" customHeight="1" thickBot="1">
      <c r="A33" s="78" t="s">
        <v>11</v>
      </c>
      <c r="B33" s="68">
        <v>17</v>
      </c>
      <c r="C33" s="57">
        <f t="shared" si="98"/>
        <v>0</v>
      </c>
      <c r="D33" s="54"/>
      <c r="E33" s="7">
        <f t="shared" si="99"/>
        <v>0</v>
      </c>
      <c r="F33" s="54"/>
      <c r="G33" s="7">
        <f t="shared" si="100"/>
        <v>0</v>
      </c>
      <c r="H33" s="54"/>
      <c r="I33" s="6">
        <f t="shared" si="101"/>
        <v>0</v>
      </c>
      <c r="J33" s="54"/>
      <c r="K33" s="6">
        <f t="shared" si="102"/>
        <v>0</v>
      </c>
      <c r="L33" s="6">
        <f t="shared" si="117"/>
        <v>0</v>
      </c>
      <c r="M33" s="6" t="e">
        <f t="shared" si="118"/>
        <v>#DIV/0!</v>
      </c>
      <c r="N33" s="70"/>
      <c r="O33" s="54"/>
      <c r="P33" s="54"/>
      <c r="Q33" s="76" t="e">
        <f t="shared" si="119"/>
        <v>#DIV/0!</v>
      </c>
      <c r="R33" s="2"/>
      <c r="T33" s="107">
        <v>3300</v>
      </c>
      <c r="U33" s="107">
        <v>3800</v>
      </c>
      <c r="V33" s="107">
        <v>4800</v>
      </c>
      <c r="W33" s="107">
        <v>2000</v>
      </c>
      <c r="X33" s="107"/>
      <c r="Y33" s="78" t="s">
        <v>11</v>
      </c>
      <c r="Z33" s="48">
        <f t="shared" si="103"/>
        <v>17</v>
      </c>
      <c r="AA33" s="57">
        <f t="shared" si="104"/>
        <v>0</v>
      </c>
      <c r="AB33" s="7">
        <f t="shared" si="105"/>
        <v>0</v>
      </c>
      <c r="AC33" s="7">
        <f t="shared" si="106"/>
        <v>0</v>
      </c>
      <c r="AD33" s="7">
        <f t="shared" si="120"/>
        <v>0</v>
      </c>
      <c r="AE33" s="7">
        <f t="shared" si="107"/>
        <v>0</v>
      </c>
      <c r="AF33" s="7">
        <f t="shared" si="121"/>
        <v>0</v>
      </c>
      <c r="AG33" s="7">
        <f t="shared" si="108"/>
        <v>0</v>
      </c>
      <c r="AH33" s="7">
        <f t="shared" si="122"/>
        <v>0</v>
      </c>
      <c r="AI33" s="7">
        <f t="shared" si="109"/>
        <v>0</v>
      </c>
      <c r="AJ33" s="7">
        <f t="shared" si="123"/>
        <v>0</v>
      </c>
      <c r="AK33" s="6" t="e">
        <f t="shared" si="124"/>
        <v>#DIV/0!</v>
      </c>
      <c r="AL33" s="70">
        <f t="shared" si="125"/>
        <v>0</v>
      </c>
      <c r="AM33" s="7">
        <f t="shared" si="126"/>
        <v>0</v>
      </c>
      <c r="AN33" s="6">
        <f t="shared" si="127"/>
        <v>0</v>
      </c>
      <c r="AO33" s="76" t="e">
        <f t="shared" si="128"/>
        <v>#DIV/0!</v>
      </c>
      <c r="AP33" s="2"/>
      <c r="AR33" s="107">
        <v>1700</v>
      </c>
      <c r="AS33" s="107">
        <v>2200</v>
      </c>
      <c r="AT33" s="107">
        <v>2200</v>
      </c>
      <c r="AU33" s="107">
        <v>1400</v>
      </c>
      <c r="AV33" s="107"/>
      <c r="AW33" s="78" t="s">
        <v>11</v>
      </c>
      <c r="AX33" s="48">
        <f t="shared" si="129"/>
        <v>17</v>
      </c>
      <c r="AY33" s="57">
        <f t="shared" si="130"/>
        <v>0</v>
      </c>
      <c r="AZ33" s="54">
        <v>10</v>
      </c>
      <c r="BA33" s="7">
        <f t="shared" si="110"/>
        <v>0</v>
      </c>
      <c r="BB33" s="54">
        <v>28</v>
      </c>
      <c r="BC33" s="7">
        <f t="shared" si="111"/>
        <v>0</v>
      </c>
      <c r="BD33" s="54">
        <v>12</v>
      </c>
      <c r="BE33" s="6">
        <f t="shared" si="112"/>
        <v>0</v>
      </c>
      <c r="BF33" s="54"/>
      <c r="BG33" s="6">
        <f t="shared" si="113"/>
        <v>0</v>
      </c>
      <c r="BH33" s="6">
        <f t="shared" si="131"/>
        <v>0</v>
      </c>
      <c r="BI33" s="6" t="e">
        <f t="shared" si="132"/>
        <v>#DIV/0!</v>
      </c>
      <c r="BJ33" s="6">
        <f t="shared" si="133"/>
        <v>0</v>
      </c>
      <c r="BK33" s="7" t="e">
        <f t="shared" si="134"/>
        <v>#DIV/0!</v>
      </c>
      <c r="BL33" s="101">
        <f t="shared" si="135"/>
        <v>0</v>
      </c>
      <c r="BM33" s="90" t="e">
        <f t="shared" si="136"/>
        <v>#DIV/0!</v>
      </c>
      <c r="BN33" s="90"/>
      <c r="BO33" s="76" t="e">
        <f t="shared" si="137"/>
        <v>#DIV/0!</v>
      </c>
      <c r="BP33" s="2"/>
      <c r="BR33" s="55"/>
      <c r="BS33" s="55"/>
      <c r="BT33" s="55"/>
      <c r="BU33" s="55"/>
      <c r="BV33" s="183" t="s">
        <v>11</v>
      </c>
      <c r="BW33" s="190">
        <f t="shared" si="138"/>
        <v>17</v>
      </c>
      <c r="BX33" s="119">
        <v>190</v>
      </c>
      <c r="BY33" s="178">
        <v>129850</v>
      </c>
      <c r="BZ33" s="178">
        <f t="shared" si="114"/>
        <v>683.42105263157896</v>
      </c>
      <c r="CA33" s="178">
        <v>129700</v>
      </c>
      <c r="CB33" s="179">
        <f t="shared" si="115"/>
        <v>682.63157894736844</v>
      </c>
      <c r="CC33" s="179"/>
      <c r="CD33" s="179"/>
      <c r="CE33" s="180">
        <f t="shared" si="139"/>
        <v>259550</v>
      </c>
      <c r="CF33" s="181">
        <f t="shared" si="116"/>
        <v>1366.0526315789473</v>
      </c>
      <c r="CG33" s="291"/>
      <c r="CH33" s="291"/>
      <c r="CI33" s="291"/>
      <c r="CJ33" s="291">
        <f t="shared" si="140"/>
        <v>0</v>
      </c>
      <c r="CK33" s="182" t="e">
        <f t="shared" si="141"/>
        <v>#DIV/0!</v>
      </c>
      <c r="CM33" s="327"/>
      <c r="CN33" s="327"/>
      <c r="CO33" s="335"/>
      <c r="CP33" s="334"/>
      <c r="CQ33" s="335"/>
      <c r="CR33" s="357">
        <f t="shared" si="142"/>
        <v>0</v>
      </c>
      <c r="CT33" s="1" t="s">
        <v>186</v>
      </c>
      <c r="DB33" s="327"/>
      <c r="DC33" s="327"/>
      <c r="DD33" s="335"/>
      <c r="DE33" s="334"/>
      <c r="DF33" s="335"/>
      <c r="DG33" s="357">
        <f t="shared" si="143"/>
        <v>0</v>
      </c>
      <c r="DI33" s="1" t="s">
        <v>186</v>
      </c>
    </row>
    <row r="34" spans="1:118" ht="23.5" customHeight="1" thickTop="1" thickBot="1">
      <c r="A34" s="1513" t="s">
        <v>16</v>
      </c>
      <c r="B34" s="1514"/>
      <c r="C34" s="61">
        <f>SUM(C27:C33)</f>
        <v>0</v>
      </c>
      <c r="D34" s="61">
        <f>SUM(D27:D33)</f>
        <v>0</v>
      </c>
      <c r="E34" s="61">
        <f t="shared" ref="E34:J34" si="144">SUM(E27:E33)</f>
        <v>0</v>
      </c>
      <c r="F34" s="61">
        <f t="shared" si="144"/>
        <v>0</v>
      </c>
      <c r="G34" s="61">
        <f t="shared" si="144"/>
        <v>0</v>
      </c>
      <c r="H34" s="61">
        <f t="shared" si="144"/>
        <v>0</v>
      </c>
      <c r="I34" s="61">
        <f t="shared" si="144"/>
        <v>0</v>
      </c>
      <c r="J34" s="61">
        <f t="shared" si="144"/>
        <v>0</v>
      </c>
      <c r="K34" s="61">
        <f>SUM(K27:K33)</f>
        <v>0</v>
      </c>
      <c r="L34" s="61">
        <f>SUM(L27:L33)</f>
        <v>0</v>
      </c>
      <c r="M34" s="61" t="e">
        <f>L34/C34</f>
        <v>#DIV/0!</v>
      </c>
      <c r="N34" s="86"/>
      <c r="O34" s="61">
        <f>SUM(O27:O33)</f>
        <v>0</v>
      </c>
      <c r="P34" s="61">
        <f>SUM(P27:P33)</f>
        <v>0</v>
      </c>
      <c r="Q34" s="76" t="e">
        <f t="shared" si="119"/>
        <v>#DIV/0!</v>
      </c>
      <c r="R34" s="45"/>
      <c r="T34" s="105" t="s">
        <v>48</v>
      </c>
      <c r="U34" s="108" t="e">
        <f>C34/W34</f>
        <v>#DIV/0!</v>
      </c>
      <c r="V34" s="106" t="s">
        <v>49</v>
      </c>
      <c r="W34" s="114">
        <v>0</v>
      </c>
      <c r="Y34" s="1513" t="s">
        <v>16</v>
      </c>
      <c r="Z34" s="1514"/>
      <c r="AA34" s="88">
        <f>SUM(AA27:AA33)</f>
        <v>0</v>
      </c>
      <c r="AB34" s="88">
        <f>SUM(AB27:AB33)</f>
        <v>0</v>
      </c>
      <c r="AC34" s="88">
        <f t="shared" ref="AC34:AH34" si="145">SUM(AC27:AC33)</f>
        <v>0</v>
      </c>
      <c r="AD34" s="88">
        <f t="shared" si="145"/>
        <v>0</v>
      </c>
      <c r="AE34" s="88">
        <f t="shared" si="145"/>
        <v>0</v>
      </c>
      <c r="AF34" s="88">
        <f t="shared" si="145"/>
        <v>0</v>
      </c>
      <c r="AG34" s="88">
        <f t="shared" si="145"/>
        <v>0</v>
      </c>
      <c r="AH34" s="88">
        <f t="shared" si="145"/>
        <v>0</v>
      </c>
      <c r="AI34" s="88">
        <f>SUM(AI27:AI33)</f>
        <v>0</v>
      </c>
      <c r="AJ34" s="88">
        <f>SUM(AJ27:AJ33)</f>
        <v>0</v>
      </c>
      <c r="AK34" s="61" t="e">
        <f>AJ34/AA34</f>
        <v>#DIV/0!</v>
      </c>
      <c r="AL34" s="86"/>
      <c r="AM34" s="61">
        <f>SUM(AM27:AM33)</f>
        <v>0</v>
      </c>
      <c r="AN34" s="61">
        <f>SUM(AN27:AN33)</f>
        <v>0</v>
      </c>
      <c r="AO34" s="76" t="e">
        <f>(AJ34+BH34)/AN34</f>
        <v>#DIV/0!</v>
      </c>
      <c r="AP34" s="45"/>
      <c r="AR34" s="105" t="s">
        <v>48</v>
      </c>
      <c r="AS34" s="108" t="e">
        <f>AA34/AU34</f>
        <v>#DIV/0!</v>
      </c>
      <c r="AT34" s="106" t="s">
        <v>49</v>
      </c>
      <c r="AU34" s="105">
        <f>W34</f>
        <v>0</v>
      </c>
      <c r="AW34" s="1513" t="s">
        <v>16</v>
      </c>
      <c r="AX34" s="1514"/>
      <c r="AY34" s="57">
        <f t="shared" si="130"/>
        <v>0</v>
      </c>
      <c r="AZ34" s="61">
        <f>SUM(AZ27:AZ33)</f>
        <v>84</v>
      </c>
      <c r="BA34" s="61">
        <f t="shared" ref="BA34:BF34" si="146">SUM(BA27:BA33)</f>
        <v>0</v>
      </c>
      <c r="BB34" s="61">
        <f t="shared" si="146"/>
        <v>120</v>
      </c>
      <c r="BC34" s="61">
        <f t="shared" si="146"/>
        <v>0</v>
      </c>
      <c r="BD34" s="61">
        <f t="shared" si="146"/>
        <v>60</v>
      </c>
      <c r="BE34" s="61">
        <f t="shared" si="146"/>
        <v>0</v>
      </c>
      <c r="BF34" s="61">
        <f t="shared" si="146"/>
        <v>0</v>
      </c>
      <c r="BG34" s="61">
        <f>SUM(BG27:BG33)</f>
        <v>0</v>
      </c>
      <c r="BH34" s="6">
        <f t="shared" si="131"/>
        <v>0</v>
      </c>
      <c r="BI34" s="6" t="e">
        <f t="shared" si="132"/>
        <v>#DIV/0!</v>
      </c>
      <c r="BJ34" s="6">
        <f t="shared" si="133"/>
        <v>0</v>
      </c>
      <c r="BK34" s="7" t="e">
        <f t="shared" si="134"/>
        <v>#DIV/0!</v>
      </c>
      <c r="BL34" s="101">
        <f>SUM(BL27:BL33)</f>
        <v>0</v>
      </c>
      <c r="BM34" s="90" t="e">
        <f>BI34+BK34</f>
        <v>#DIV/0!</v>
      </c>
      <c r="BN34" s="91"/>
      <c r="BO34" s="76" t="e">
        <f t="shared" si="137"/>
        <v>#DIV/0!</v>
      </c>
      <c r="BP34" s="45"/>
      <c r="BR34" s="42" t="s">
        <v>48</v>
      </c>
      <c r="BS34" s="59" t="e">
        <f>AY34/BU34</f>
        <v>#DIV/0!</v>
      </c>
      <c r="BT34" s="60" t="s">
        <v>49</v>
      </c>
      <c r="BU34" s="42">
        <f>W34</f>
        <v>0</v>
      </c>
      <c r="BV34" s="1515" t="s">
        <v>16</v>
      </c>
      <c r="BW34" s="1486"/>
      <c r="BX34" s="178">
        <f>SUM(BX27:BX33)</f>
        <v>676</v>
      </c>
      <c r="BY34" s="178">
        <f>SUM(BY27:BY33)</f>
        <v>546000</v>
      </c>
      <c r="BZ34" s="178">
        <f t="shared" si="114"/>
        <v>807.69230769230774</v>
      </c>
      <c r="CA34" s="178">
        <f>SUM(CA27:CA33)</f>
        <v>410400</v>
      </c>
      <c r="CB34" s="371">
        <f t="shared" si="115"/>
        <v>607.10059171597629</v>
      </c>
      <c r="CC34" s="371">
        <f>SUM(CC27:CC33)</f>
        <v>0</v>
      </c>
      <c r="CD34" s="371">
        <f>SUM(CD27:CD33)</f>
        <v>0</v>
      </c>
      <c r="CE34" s="577">
        <f>BY34+CA34+CC34+CD34</f>
        <v>956400</v>
      </c>
      <c r="CF34" s="181">
        <f t="shared" si="116"/>
        <v>1414.792899408284</v>
      </c>
      <c r="CG34" s="538">
        <f>SUM(CG27:CG33)</f>
        <v>0</v>
      </c>
      <c r="CH34" s="538">
        <f>SUM(CH27:CH33)</f>
        <v>0</v>
      </c>
      <c r="CI34" s="538">
        <f>SUM(CI27:CI33)</f>
        <v>0</v>
      </c>
      <c r="CJ34" s="538">
        <f>SUM(CJ27:CJ33)</f>
        <v>0</v>
      </c>
      <c r="CK34" s="366" t="e">
        <f>CE34/CJ34</f>
        <v>#DIV/0!</v>
      </c>
      <c r="CL34" s="340"/>
      <c r="CM34" s="349" t="e">
        <f>SUM(CM27:CM33)/CL34</f>
        <v>#DIV/0!</v>
      </c>
      <c r="CN34" s="351" t="e">
        <f>SUM(CN27:CN33)/CL34</f>
        <v>#DIV/0!</v>
      </c>
      <c r="CO34" s="351" t="e">
        <f>SUM(CO27:CO33)/CL34</f>
        <v>#DIV/0!</v>
      </c>
      <c r="CP34" s="351" t="e">
        <f>SUM(CP27:CP33)/CL34</f>
        <v>#DIV/0!</v>
      </c>
      <c r="CQ34" s="351" t="e">
        <f>SUM(CQ27:CQ33)/CL34</f>
        <v>#DIV/0!</v>
      </c>
      <c r="CR34" s="353" t="e">
        <f>SUM(CO34:CQ34)/3</f>
        <v>#DIV/0!</v>
      </c>
      <c r="CS34" s="340"/>
      <c r="CT34" s="340"/>
      <c r="CU34" s="340"/>
      <c r="CV34" s="340"/>
      <c r="DA34" s="340"/>
      <c r="DB34" s="349" t="e">
        <f>SUM(DB27:DB33)/DA34</f>
        <v>#DIV/0!</v>
      </c>
      <c r="DC34" s="351" t="e">
        <f>SUM(DC27:DC33)/DA34</f>
        <v>#DIV/0!</v>
      </c>
      <c r="DD34" s="351" t="e">
        <f>SUM(DD27:DD33)/DA34</f>
        <v>#DIV/0!</v>
      </c>
      <c r="DE34" s="351" t="e">
        <f>SUM(DE27:DE33)/DA34</f>
        <v>#DIV/0!</v>
      </c>
      <c r="DF34" s="351" t="e">
        <f>SUM(DF27:DF33)/DA34</f>
        <v>#DIV/0!</v>
      </c>
      <c r="DG34" s="353" t="e">
        <f>SUM(DD34:DF34)/3</f>
        <v>#DIV/0!</v>
      </c>
      <c r="DH34" s="340"/>
      <c r="DI34" s="340"/>
      <c r="DJ34" s="340"/>
      <c r="DK34" s="340"/>
    </row>
    <row r="35" spans="1:118"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2"/>
      <c r="CH35" s="1432"/>
      <c r="CI35" s="1432"/>
      <c r="CJ35" s="1432"/>
      <c r="CK35" s="1433"/>
      <c r="CM35" s="1420" t="str">
        <f>BV35</f>
        <v>4th week</v>
      </c>
      <c r="CN35" s="1420"/>
      <c r="CO35" s="1420"/>
      <c r="CP35" s="1420"/>
      <c r="CQ35" s="1420"/>
      <c r="CR35" s="1420"/>
      <c r="DB35" s="1420">
        <f>CO35</f>
        <v>0</v>
      </c>
      <c r="DC35" s="1420"/>
      <c r="DD35" s="1420"/>
      <c r="DE35" s="1420"/>
      <c r="DF35" s="1420"/>
      <c r="DG35" s="1420"/>
    </row>
    <row r="36" spans="1:118"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478</v>
      </c>
      <c r="CE36" s="174" t="s">
        <v>126</v>
      </c>
      <c r="CF36" s="175" t="s">
        <v>77</v>
      </c>
      <c r="CG36" s="175" t="s">
        <v>613</v>
      </c>
      <c r="CH36" s="175" t="s">
        <v>614</v>
      </c>
      <c r="CI36" s="175" t="s">
        <v>490</v>
      </c>
      <c r="CJ36" s="175" t="s">
        <v>54</v>
      </c>
      <c r="CK36" s="176" t="s">
        <v>128</v>
      </c>
      <c r="CM36" s="331" t="s">
        <v>172</v>
      </c>
      <c r="CN36" s="332" t="s">
        <v>173</v>
      </c>
      <c r="CO36" s="65" t="s">
        <v>174</v>
      </c>
      <c r="CP36" s="65" t="s">
        <v>175</v>
      </c>
      <c r="CQ36" s="65" t="s">
        <v>176</v>
      </c>
      <c r="CR36" s="333" t="s">
        <v>184</v>
      </c>
      <c r="CT36" s="1" t="s">
        <v>179</v>
      </c>
      <c r="CV36" s="46" t="s">
        <v>182</v>
      </c>
      <c r="DB36" s="331" t="s">
        <v>172</v>
      </c>
      <c r="DC36" s="332" t="s">
        <v>173</v>
      </c>
      <c r="DD36" s="65" t="s">
        <v>174</v>
      </c>
      <c r="DE36" s="65" t="s">
        <v>175</v>
      </c>
      <c r="DF36" s="65" t="s">
        <v>176</v>
      </c>
      <c r="DG36" s="333" t="s">
        <v>184</v>
      </c>
      <c r="DI36" s="1" t="s">
        <v>179</v>
      </c>
      <c r="DK36" s="46" t="s">
        <v>182</v>
      </c>
    </row>
    <row r="37" spans="1:118" ht="23.5" customHeight="1">
      <c r="A37" s="75" t="s">
        <v>5</v>
      </c>
      <c r="B37" s="68">
        <v>18</v>
      </c>
      <c r="C37" s="57">
        <f t="shared" ref="C37:C43" si="147">D37+F37+H37+J37</f>
        <v>0</v>
      </c>
      <c r="D37" s="54"/>
      <c r="E37" s="7">
        <f t="shared" ref="E37:E43" si="148">D37*T37</f>
        <v>0</v>
      </c>
      <c r="F37" s="54"/>
      <c r="G37" s="7">
        <f t="shared" ref="G37:G43" si="149">F37*U37</f>
        <v>0</v>
      </c>
      <c r="H37" s="54"/>
      <c r="I37" s="6">
        <f t="shared" ref="I37:I43" si="150">H37*V37</f>
        <v>0</v>
      </c>
      <c r="J37" s="54"/>
      <c r="K37" s="6">
        <f t="shared" ref="K37:K43" si="151">J37*W37</f>
        <v>0</v>
      </c>
      <c r="L37" s="6">
        <f>E37+G37+I37+K37</f>
        <v>0</v>
      </c>
      <c r="M37" s="6" t="e">
        <f>L37/C37</f>
        <v>#DIV/0!</v>
      </c>
      <c r="N37" s="70"/>
      <c r="O37" s="54"/>
      <c r="P37" s="54"/>
      <c r="Q37" s="76" t="e">
        <f>L37/P37</f>
        <v>#DIV/0!</v>
      </c>
      <c r="R37" s="2"/>
      <c r="T37" s="107">
        <v>3300</v>
      </c>
      <c r="U37" s="107">
        <v>3800</v>
      </c>
      <c r="V37" s="107">
        <v>4800</v>
      </c>
      <c r="W37" s="107">
        <v>2000</v>
      </c>
      <c r="X37" s="107"/>
      <c r="Y37" s="75" t="s">
        <v>5</v>
      </c>
      <c r="Z37" s="48">
        <f t="shared" ref="Z37:Z43" si="152">B37</f>
        <v>18</v>
      </c>
      <c r="AA37" s="57">
        <f t="shared" ref="AA37:AA43" si="153">AB37+AD37+AF37+AH37</f>
        <v>0</v>
      </c>
      <c r="AB37" s="7">
        <f t="shared" ref="AB37:AB43" si="154">D37</f>
        <v>0</v>
      </c>
      <c r="AC37" s="7">
        <f t="shared" ref="AC37:AC43" si="155">AB37*AR37</f>
        <v>0</v>
      </c>
      <c r="AD37" s="7">
        <f>F37</f>
        <v>0</v>
      </c>
      <c r="AE37" s="7">
        <f t="shared" ref="AE37:AE43" si="156">AD37*AS37</f>
        <v>0</v>
      </c>
      <c r="AF37" s="7">
        <f>H37</f>
        <v>0</v>
      </c>
      <c r="AG37" s="7">
        <f t="shared" ref="AG37:AG43" si="157">AF37*AT37</f>
        <v>0</v>
      </c>
      <c r="AH37" s="7">
        <f>J37</f>
        <v>0</v>
      </c>
      <c r="AI37" s="7">
        <f t="shared" ref="AI37:AI43" si="158">AH37*AU37</f>
        <v>0</v>
      </c>
      <c r="AJ37" s="7">
        <f>AC37+AE37+AG37+AI37</f>
        <v>0</v>
      </c>
      <c r="AK37" s="6" t="e">
        <f>AJ37/AA37</f>
        <v>#DIV/0!</v>
      </c>
      <c r="AL37" s="70">
        <f>N37</f>
        <v>0</v>
      </c>
      <c r="AM37" s="7">
        <f>O37</f>
        <v>0</v>
      </c>
      <c r="AN37" s="6">
        <f>P37</f>
        <v>0</v>
      </c>
      <c r="AO37" s="76" t="e">
        <f>(AJ37+BH37)/AN37</f>
        <v>#DIV/0!</v>
      </c>
      <c r="AP37" s="2"/>
      <c r="AR37" s="107">
        <v>1700</v>
      </c>
      <c r="AS37" s="107">
        <v>2200</v>
      </c>
      <c r="AT37" s="107">
        <v>2200</v>
      </c>
      <c r="AU37" s="107">
        <v>1400</v>
      </c>
      <c r="AV37" s="107"/>
      <c r="AW37" s="75" t="s">
        <v>5</v>
      </c>
      <c r="AX37" s="48">
        <f>B37</f>
        <v>18</v>
      </c>
      <c r="AY37" s="57">
        <f>C37</f>
        <v>0</v>
      </c>
      <c r="AZ37" s="54"/>
      <c r="BA37" s="7">
        <f t="shared" ref="BA37:BA43" si="159">AZ37*BR37</f>
        <v>0</v>
      </c>
      <c r="BB37" s="54"/>
      <c r="BC37" s="7">
        <f t="shared" ref="BC37:BC43" si="160">BB37*BS37</f>
        <v>0</v>
      </c>
      <c r="BD37" s="54"/>
      <c r="BE37" s="6">
        <f t="shared" ref="BE37:BE43" si="161">BD37*BT37</f>
        <v>0</v>
      </c>
      <c r="BF37" s="54"/>
      <c r="BG37" s="6">
        <f t="shared" ref="BG37:BG43" si="162">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18</v>
      </c>
      <c r="BX37" s="119">
        <v>234</v>
      </c>
      <c r="BY37" s="178">
        <v>209850</v>
      </c>
      <c r="BZ37" s="178">
        <f t="shared" ref="BZ37:BZ44" si="163">BY37/BX37</f>
        <v>896.79487179487182</v>
      </c>
      <c r="CA37" s="178">
        <v>151900</v>
      </c>
      <c r="CB37" s="179">
        <f t="shared" ref="CB37:CB44" si="164">CA37/BX37</f>
        <v>649.14529914529919</v>
      </c>
      <c r="CC37" s="179"/>
      <c r="CD37" s="179"/>
      <c r="CE37" s="180">
        <f>BY37+CA37+CC37+CD37</f>
        <v>361750</v>
      </c>
      <c r="CF37" s="181">
        <f>CE37/BX37</f>
        <v>1545.9401709401709</v>
      </c>
      <c r="CG37" s="291"/>
      <c r="CH37" s="291"/>
      <c r="CI37" s="291"/>
      <c r="CJ37" s="291">
        <f>SUM(CG37:CI37)</f>
        <v>0</v>
      </c>
      <c r="CK37" s="182" t="e">
        <f>CE37/CJ37</f>
        <v>#DIV/0!</v>
      </c>
      <c r="CM37" s="326"/>
      <c r="CN37" s="326"/>
      <c r="CO37" s="334"/>
      <c r="CP37" s="334"/>
      <c r="CQ37" s="334"/>
      <c r="CR37" s="356">
        <f>SUM(CO37:CQ37)/3</f>
        <v>0</v>
      </c>
      <c r="CT37" s="355" t="s">
        <v>180</v>
      </c>
      <c r="CU37" s="3"/>
      <c r="CV37" s="354">
        <v>5</v>
      </c>
      <c r="DB37" s="326"/>
      <c r="DC37" s="326"/>
      <c r="DD37" s="334"/>
      <c r="DE37" s="334"/>
      <c r="DF37" s="334"/>
      <c r="DG37" s="356">
        <f>SUM(DD37:DF37)/3</f>
        <v>0</v>
      </c>
      <c r="DI37" s="355" t="s">
        <v>180</v>
      </c>
      <c r="DJ37" s="3"/>
      <c r="DK37" s="354">
        <v>5</v>
      </c>
    </row>
    <row r="38" spans="1:118" ht="23.5" customHeight="1">
      <c r="A38" s="77" t="s">
        <v>6</v>
      </c>
      <c r="B38" s="68">
        <v>19</v>
      </c>
      <c r="C38" s="57">
        <f t="shared" si="147"/>
        <v>0</v>
      </c>
      <c r="D38" s="54"/>
      <c r="E38" s="7">
        <f t="shared" si="148"/>
        <v>0</v>
      </c>
      <c r="F38" s="54"/>
      <c r="G38" s="7">
        <f t="shared" si="149"/>
        <v>0</v>
      </c>
      <c r="H38" s="54"/>
      <c r="I38" s="6">
        <f t="shared" si="150"/>
        <v>0</v>
      </c>
      <c r="J38" s="54"/>
      <c r="K38" s="6">
        <f t="shared" si="151"/>
        <v>0</v>
      </c>
      <c r="L38" s="6">
        <f t="shared" ref="L38:L43" si="165">E38+G38+I38+K38</f>
        <v>0</v>
      </c>
      <c r="M38" s="6" t="e">
        <f t="shared" ref="M38:M43" si="166">L38/C38</f>
        <v>#DIV/0!</v>
      </c>
      <c r="N38" s="70"/>
      <c r="O38" s="54"/>
      <c r="P38" s="54"/>
      <c r="Q38" s="76" t="e">
        <f t="shared" ref="Q38:Q44" si="167">L38/P38</f>
        <v>#DIV/0!</v>
      </c>
      <c r="R38" s="2"/>
      <c r="T38" s="107">
        <v>3300</v>
      </c>
      <c r="U38" s="107">
        <v>3800</v>
      </c>
      <c r="V38" s="107">
        <v>4800</v>
      </c>
      <c r="W38" s="107">
        <v>2000</v>
      </c>
      <c r="X38" s="107"/>
      <c r="Y38" s="77" t="s">
        <v>6</v>
      </c>
      <c r="Z38" s="48">
        <f t="shared" si="152"/>
        <v>19</v>
      </c>
      <c r="AA38" s="57">
        <f t="shared" si="153"/>
        <v>0</v>
      </c>
      <c r="AB38" s="7">
        <f t="shared" si="154"/>
        <v>0</v>
      </c>
      <c r="AC38" s="7">
        <f t="shared" si="155"/>
        <v>0</v>
      </c>
      <c r="AD38" s="7">
        <f t="shared" ref="AD38:AD43" si="168">F38</f>
        <v>0</v>
      </c>
      <c r="AE38" s="7">
        <f t="shared" si="156"/>
        <v>0</v>
      </c>
      <c r="AF38" s="7">
        <f t="shared" ref="AF38:AF43" si="169">H38</f>
        <v>0</v>
      </c>
      <c r="AG38" s="7">
        <f t="shared" si="157"/>
        <v>0</v>
      </c>
      <c r="AH38" s="7">
        <f t="shared" ref="AH38:AH43" si="170">J38</f>
        <v>0</v>
      </c>
      <c r="AI38" s="7">
        <f t="shared" si="158"/>
        <v>0</v>
      </c>
      <c r="AJ38" s="7">
        <f t="shared" ref="AJ38:AJ43" si="171">AC38+AE38+AG38+AI38</f>
        <v>0</v>
      </c>
      <c r="AK38" s="6" t="e">
        <f t="shared" ref="AK38:AK43" si="172">AJ38/AA38</f>
        <v>#DIV/0!</v>
      </c>
      <c r="AL38" s="70">
        <f t="shared" ref="AL38:AL43" si="173">N38</f>
        <v>0</v>
      </c>
      <c r="AM38" s="7">
        <f t="shared" ref="AM38:AM43" si="174">O38</f>
        <v>0</v>
      </c>
      <c r="AN38" s="6">
        <f t="shared" ref="AN38:AN43" si="175">P38</f>
        <v>0</v>
      </c>
      <c r="AO38" s="76" t="e">
        <f t="shared" ref="AO38:AO43" si="176">(AJ38+BH38)/AN38</f>
        <v>#DIV/0!</v>
      </c>
      <c r="AP38" s="2"/>
      <c r="AR38" s="107">
        <v>1700</v>
      </c>
      <c r="AS38" s="107">
        <v>2200</v>
      </c>
      <c r="AT38" s="107">
        <v>2200</v>
      </c>
      <c r="AU38" s="107">
        <v>1400</v>
      </c>
      <c r="AV38" s="107"/>
      <c r="AW38" s="77" t="s">
        <v>6</v>
      </c>
      <c r="AX38" s="48">
        <f t="shared" ref="AX38:AX43" si="177">B38</f>
        <v>19</v>
      </c>
      <c r="AY38" s="57">
        <f t="shared" ref="AY38:AY44" si="178">C38</f>
        <v>0</v>
      </c>
      <c r="AZ38" s="54">
        <v>22</v>
      </c>
      <c r="BA38" s="7">
        <f t="shared" si="159"/>
        <v>0</v>
      </c>
      <c r="BB38" s="54">
        <v>10</v>
      </c>
      <c r="BC38" s="7">
        <f t="shared" si="160"/>
        <v>0</v>
      </c>
      <c r="BD38" s="54">
        <v>6</v>
      </c>
      <c r="BE38" s="6">
        <f t="shared" si="161"/>
        <v>0</v>
      </c>
      <c r="BF38" s="54"/>
      <c r="BG38" s="6">
        <f t="shared" si="162"/>
        <v>0</v>
      </c>
      <c r="BH38" s="6">
        <f t="shared" ref="BH38:BH44" si="179">L38</f>
        <v>0</v>
      </c>
      <c r="BI38" s="6" t="e">
        <f t="shared" ref="BI38:BI44" si="180">M38</f>
        <v>#DIV/0!</v>
      </c>
      <c r="BJ38" s="6">
        <f t="shared" ref="BJ38:BJ44" si="181">AJ38</f>
        <v>0</v>
      </c>
      <c r="BK38" s="7" t="e">
        <f t="shared" ref="BK38:BK44" si="182">AK38</f>
        <v>#DIV/0!</v>
      </c>
      <c r="BL38" s="101">
        <f t="shared" ref="BL38:BL43" si="183">BH38+BJ38</f>
        <v>0</v>
      </c>
      <c r="BM38" s="90" t="e">
        <f t="shared" ref="BM38:BM43" si="184">BI38+BK38</f>
        <v>#DIV/0!</v>
      </c>
      <c r="BN38" s="90"/>
      <c r="BO38" s="76" t="e">
        <f t="shared" ref="BO38:BO44" si="185">Q38+AO38</f>
        <v>#DIV/0!</v>
      </c>
      <c r="BP38" s="2"/>
      <c r="BR38" s="55"/>
      <c r="BS38" s="55"/>
      <c r="BT38" s="55"/>
      <c r="BU38" s="55"/>
      <c r="BV38" s="173" t="s">
        <v>6</v>
      </c>
      <c r="BW38" s="190">
        <f t="shared" ref="BW38:BW43" si="186">AX38</f>
        <v>19</v>
      </c>
      <c r="BX38" s="119"/>
      <c r="BY38" s="178">
        <v>0</v>
      </c>
      <c r="BZ38" s="178" t="e">
        <f t="shared" si="163"/>
        <v>#DIV/0!</v>
      </c>
      <c r="CA38" s="178">
        <v>0</v>
      </c>
      <c r="CB38" s="179" t="e">
        <f t="shared" si="164"/>
        <v>#DIV/0!</v>
      </c>
      <c r="CC38" s="179"/>
      <c r="CD38" s="179"/>
      <c r="CE38" s="180">
        <f t="shared" ref="CE38:CE43" si="187">BY38+CA38+CC38+CD38</f>
        <v>0</v>
      </c>
      <c r="CF38" s="181" t="e">
        <f t="shared" ref="CF38:CF43" si="188">CE38/BX38</f>
        <v>#DIV/0!</v>
      </c>
      <c r="CG38" s="291"/>
      <c r="CH38" s="291"/>
      <c r="CI38" s="291"/>
      <c r="CJ38" s="291">
        <f t="shared" ref="CJ38:CJ43" si="189">SUM(CG38:CI38)</f>
        <v>0</v>
      </c>
      <c r="CK38" s="182" t="e">
        <f t="shared" ref="CK38:CK43" si="190">CE38/CJ38</f>
        <v>#DIV/0!</v>
      </c>
      <c r="CM38" s="326"/>
      <c r="CN38" s="326"/>
      <c r="CO38" s="334"/>
      <c r="CP38" s="334"/>
      <c r="CQ38" s="334"/>
      <c r="CR38" s="356">
        <f t="shared" ref="CR38:CR43" si="191">SUM(CO38:CQ38)/3</f>
        <v>0</v>
      </c>
      <c r="CT38" s="42" t="s">
        <v>181</v>
      </c>
      <c r="CV38" s="1">
        <v>4</v>
      </c>
      <c r="DB38" s="326"/>
      <c r="DC38" s="326"/>
      <c r="DD38" s="334"/>
      <c r="DE38" s="334"/>
      <c r="DF38" s="334"/>
      <c r="DG38" s="356">
        <f t="shared" ref="DG38:DG43" si="192">SUM(DD38:DF38)/3</f>
        <v>0</v>
      </c>
      <c r="DI38" s="42" t="s">
        <v>181</v>
      </c>
      <c r="DK38" s="1">
        <v>4</v>
      </c>
    </row>
    <row r="39" spans="1:118" ht="23.5" customHeight="1">
      <c r="A39" s="77" t="s">
        <v>7</v>
      </c>
      <c r="B39" s="68">
        <v>20</v>
      </c>
      <c r="C39" s="57">
        <f t="shared" si="147"/>
        <v>0</v>
      </c>
      <c r="D39" s="54"/>
      <c r="E39" s="7">
        <f t="shared" si="148"/>
        <v>0</v>
      </c>
      <c r="F39" s="54"/>
      <c r="G39" s="7">
        <f t="shared" si="149"/>
        <v>0</v>
      </c>
      <c r="H39" s="54"/>
      <c r="I39" s="6">
        <f t="shared" si="150"/>
        <v>0</v>
      </c>
      <c r="J39" s="54"/>
      <c r="K39" s="6">
        <f t="shared" si="151"/>
        <v>0</v>
      </c>
      <c r="L39" s="6">
        <f t="shared" si="165"/>
        <v>0</v>
      </c>
      <c r="M39" s="6" t="e">
        <f t="shared" si="166"/>
        <v>#DIV/0!</v>
      </c>
      <c r="N39" s="70"/>
      <c r="O39" s="54"/>
      <c r="P39" s="54"/>
      <c r="Q39" s="76" t="e">
        <f t="shared" si="167"/>
        <v>#DIV/0!</v>
      </c>
      <c r="R39" s="2"/>
      <c r="T39" s="107">
        <v>3300</v>
      </c>
      <c r="U39" s="107">
        <v>3800</v>
      </c>
      <c r="V39" s="107">
        <v>4800</v>
      </c>
      <c r="W39" s="107">
        <v>2000</v>
      </c>
      <c r="X39" s="107"/>
      <c r="Y39" s="77" t="s">
        <v>7</v>
      </c>
      <c r="Z39" s="48">
        <f t="shared" si="152"/>
        <v>20</v>
      </c>
      <c r="AA39" s="57">
        <f t="shared" si="153"/>
        <v>0</v>
      </c>
      <c r="AB39" s="7">
        <f t="shared" si="154"/>
        <v>0</v>
      </c>
      <c r="AC39" s="7">
        <f t="shared" si="155"/>
        <v>0</v>
      </c>
      <c r="AD39" s="7">
        <f t="shared" si="168"/>
        <v>0</v>
      </c>
      <c r="AE39" s="7">
        <f t="shared" si="156"/>
        <v>0</v>
      </c>
      <c r="AF39" s="7">
        <f t="shared" si="169"/>
        <v>0</v>
      </c>
      <c r="AG39" s="7">
        <f t="shared" si="157"/>
        <v>0</v>
      </c>
      <c r="AH39" s="7">
        <f t="shared" si="170"/>
        <v>0</v>
      </c>
      <c r="AI39" s="7">
        <f t="shared" si="158"/>
        <v>0</v>
      </c>
      <c r="AJ39" s="7">
        <f t="shared" si="171"/>
        <v>0</v>
      </c>
      <c r="AK39" s="6" t="e">
        <f t="shared" si="172"/>
        <v>#DIV/0!</v>
      </c>
      <c r="AL39" s="70">
        <f t="shared" si="173"/>
        <v>0</v>
      </c>
      <c r="AM39" s="7">
        <f t="shared" si="174"/>
        <v>0</v>
      </c>
      <c r="AN39" s="6">
        <f t="shared" si="175"/>
        <v>0</v>
      </c>
      <c r="AO39" s="76" t="e">
        <f t="shared" si="176"/>
        <v>#DIV/0!</v>
      </c>
      <c r="AP39" s="2"/>
      <c r="AR39" s="107">
        <v>1700</v>
      </c>
      <c r="AS39" s="107">
        <v>2200</v>
      </c>
      <c r="AT39" s="107">
        <v>2200</v>
      </c>
      <c r="AU39" s="107">
        <v>1400</v>
      </c>
      <c r="AV39" s="107"/>
      <c r="AW39" s="77" t="s">
        <v>7</v>
      </c>
      <c r="AX39" s="48">
        <f t="shared" si="177"/>
        <v>20</v>
      </c>
      <c r="AY39" s="57">
        <f t="shared" si="178"/>
        <v>0</v>
      </c>
      <c r="AZ39" s="54">
        <v>22</v>
      </c>
      <c r="BA39" s="7">
        <f t="shared" si="159"/>
        <v>0</v>
      </c>
      <c r="BB39" s="54">
        <v>10</v>
      </c>
      <c r="BC39" s="7">
        <f t="shared" si="160"/>
        <v>0</v>
      </c>
      <c r="BD39" s="54">
        <v>6</v>
      </c>
      <c r="BE39" s="6">
        <f t="shared" si="161"/>
        <v>0</v>
      </c>
      <c r="BF39" s="54"/>
      <c r="BG39" s="6">
        <f t="shared" si="162"/>
        <v>0</v>
      </c>
      <c r="BH39" s="6">
        <f t="shared" si="179"/>
        <v>0</v>
      </c>
      <c r="BI39" s="6" t="e">
        <f t="shared" si="180"/>
        <v>#DIV/0!</v>
      </c>
      <c r="BJ39" s="6">
        <f t="shared" si="181"/>
        <v>0</v>
      </c>
      <c r="BK39" s="7" t="e">
        <f t="shared" si="182"/>
        <v>#DIV/0!</v>
      </c>
      <c r="BL39" s="101">
        <f t="shared" si="183"/>
        <v>0</v>
      </c>
      <c r="BM39" s="90" t="e">
        <f t="shared" si="184"/>
        <v>#DIV/0!</v>
      </c>
      <c r="BN39" s="90"/>
      <c r="BO39" s="76" t="e">
        <f t="shared" si="185"/>
        <v>#DIV/0!</v>
      </c>
      <c r="BP39" s="2"/>
      <c r="BR39" s="55"/>
      <c r="BS39" s="55"/>
      <c r="BT39" s="55"/>
      <c r="BU39" s="55"/>
      <c r="BV39" s="173" t="s">
        <v>7</v>
      </c>
      <c r="BW39" s="190">
        <f t="shared" si="186"/>
        <v>20</v>
      </c>
      <c r="BX39" s="119"/>
      <c r="BY39" s="178">
        <v>0</v>
      </c>
      <c r="BZ39" s="178" t="e">
        <f t="shared" si="163"/>
        <v>#DIV/0!</v>
      </c>
      <c r="CA39" s="178">
        <v>0</v>
      </c>
      <c r="CB39" s="600" t="e">
        <f t="shared" si="164"/>
        <v>#DIV/0!</v>
      </c>
      <c r="CC39" s="600"/>
      <c r="CD39" s="600"/>
      <c r="CE39" s="599">
        <f>BY39+CA39+CC39+CD39-CG39</f>
        <v>0</v>
      </c>
      <c r="CF39" s="181" t="e">
        <f t="shared" si="188"/>
        <v>#DIV/0!</v>
      </c>
      <c r="CG39" s="291"/>
      <c r="CH39" s="291"/>
      <c r="CI39" s="291"/>
      <c r="CJ39" s="291">
        <f t="shared" si="189"/>
        <v>0</v>
      </c>
      <c r="CK39" s="182" t="e">
        <f t="shared" si="190"/>
        <v>#DIV/0!</v>
      </c>
      <c r="CM39" s="326"/>
      <c r="CN39" s="326"/>
      <c r="CO39" s="334"/>
      <c r="CP39" s="334"/>
      <c r="CQ39" s="334"/>
      <c r="CR39" s="356">
        <f t="shared" si="191"/>
        <v>0</v>
      </c>
      <c r="CT39" s="42" t="s">
        <v>440</v>
      </c>
      <c r="CV39" s="1">
        <v>3</v>
      </c>
      <c r="DB39" s="326"/>
      <c r="DC39" s="326"/>
      <c r="DD39" s="334"/>
      <c r="DE39" s="334"/>
      <c r="DF39" s="334"/>
      <c r="DG39" s="356">
        <f t="shared" si="192"/>
        <v>0</v>
      </c>
      <c r="DI39" s="42" t="s">
        <v>185</v>
      </c>
      <c r="DK39" s="1">
        <v>3</v>
      </c>
    </row>
    <row r="40" spans="1:118" ht="23.5" customHeight="1">
      <c r="A40" s="77" t="s">
        <v>8</v>
      </c>
      <c r="B40" s="68">
        <v>21</v>
      </c>
      <c r="C40" s="57">
        <f t="shared" si="147"/>
        <v>0</v>
      </c>
      <c r="D40" s="54"/>
      <c r="E40" s="7">
        <f t="shared" si="148"/>
        <v>0</v>
      </c>
      <c r="F40" s="54"/>
      <c r="G40" s="7">
        <f t="shared" si="149"/>
        <v>0</v>
      </c>
      <c r="H40" s="54"/>
      <c r="I40" s="6">
        <f t="shared" si="150"/>
        <v>0</v>
      </c>
      <c r="J40" s="54"/>
      <c r="K40" s="6">
        <f t="shared" si="151"/>
        <v>0</v>
      </c>
      <c r="L40" s="6">
        <f t="shared" si="165"/>
        <v>0</v>
      </c>
      <c r="M40" s="6" t="e">
        <f t="shared" si="166"/>
        <v>#DIV/0!</v>
      </c>
      <c r="N40" s="70"/>
      <c r="O40" s="54"/>
      <c r="P40" s="54"/>
      <c r="Q40" s="76" t="e">
        <f t="shared" si="167"/>
        <v>#DIV/0!</v>
      </c>
      <c r="R40" s="2"/>
      <c r="T40" s="107">
        <v>3300</v>
      </c>
      <c r="U40" s="107">
        <v>3800</v>
      </c>
      <c r="V40" s="107">
        <v>4800</v>
      </c>
      <c r="W40" s="107">
        <v>2000</v>
      </c>
      <c r="X40" s="107"/>
      <c r="Y40" s="77" t="s">
        <v>8</v>
      </c>
      <c r="Z40" s="48">
        <f t="shared" si="152"/>
        <v>21</v>
      </c>
      <c r="AA40" s="57">
        <f t="shared" si="153"/>
        <v>0</v>
      </c>
      <c r="AB40" s="7">
        <f t="shared" si="154"/>
        <v>0</v>
      </c>
      <c r="AC40" s="7">
        <f t="shared" si="155"/>
        <v>0</v>
      </c>
      <c r="AD40" s="7">
        <f t="shared" si="168"/>
        <v>0</v>
      </c>
      <c r="AE40" s="7">
        <f t="shared" si="156"/>
        <v>0</v>
      </c>
      <c r="AF40" s="7">
        <f t="shared" si="169"/>
        <v>0</v>
      </c>
      <c r="AG40" s="7">
        <f t="shared" si="157"/>
        <v>0</v>
      </c>
      <c r="AH40" s="7">
        <f t="shared" si="170"/>
        <v>0</v>
      </c>
      <c r="AI40" s="7">
        <f t="shared" si="158"/>
        <v>0</v>
      </c>
      <c r="AJ40" s="7">
        <f t="shared" si="171"/>
        <v>0</v>
      </c>
      <c r="AK40" s="6" t="e">
        <f t="shared" si="172"/>
        <v>#DIV/0!</v>
      </c>
      <c r="AL40" s="70">
        <f t="shared" si="173"/>
        <v>0</v>
      </c>
      <c r="AM40" s="7">
        <f t="shared" si="174"/>
        <v>0</v>
      </c>
      <c r="AN40" s="6">
        <f t="shared" si="175"/>
        <v>0</v>
      </c>
      <c r="AO40" s="76" t="e">
        <f t="shared" si="176"/>
        <v>#DIV/0!</v>
      </c>
      <c r="AP40" s="2"/>
      <c r="AR40" s="107">
        <v>1700</v>
      </c>
      <c r="AS40" s="107">
        <v>2200</v>
      </c>
      <c r="AT40" s="107">
        <v>2200</v>
      </c>
      <c r="AU40" s="107">
        <v>1400</v>
      </c>
      <c r="AV40" s="107"/>
      <c r="AW40" s="77" t="s">
        <v>8</v>
      </c>
      <c r="AX40" s="48">
        <f t="shared" si="177"/>
        <v>21</v>
      </c>
      <c r="AY40" s="57">
        <f t="shared" si="178"/>
        <v>0</v>
      </c>
      <c r="AZ40" s="54">
        <v>10</v>
      </c>
      <c r="BA40" s="7">
        <f t="shared" si="159"/>
        <v>0</v>
      </c>
      <c r="BB40" s="54">
        <v>24</v>
      </c>
      <c r="BC40" s="7">
        <f t="shared" si="160"/>
        <v>0</v>
      </c>
      <c r="BD40" s="54">
        <v>12</v>
      </c>
      <c r="BE40" s="6">
        <f t="shared" si="161"/>
        <v>0</v>
      </c>
      <c r="BF40" s="54"/>
      <c r="BG40" s="6">
        <f t="shared" si="162"/>
        <v>0</v>
      </c>
      <c r="BH40" s="6">
        <f t="shared" si="179"/>
        <v>0</v>
      </c>
      <c r="BI40" s="6" t="e">
        <f t="shared" si="180"/>
        <v>#DIV/0!</v>
      </c>
      <c r="BJ40" s="6">
        <f t="shared" si="181"/>
        <v>0</v>
      </c>
      <c r="BK40" s="7" t="e">
        <f t="shared" si="182"/>
        <v>#DIV/0!</v>
      </c>
      <c r="BL40" s="101">
        <f t="shared" si="183"/>
        <v>0</v>
      </c>
      <c r="BM40" s="90" t="e">
        <f t="shared" si="184"/>
        <v>#DIV/0!</v>
      </c>
      <c r="BN40" s="90"/>
      <c r="BO40" s="76" t="e">
        <f t="shared" si="185"/>
        <v>#DIV/0!</v>
      </c>
      <c r="BP40" s="2"/>
      <c r="BR40" s="55"/>
      <c r="BS40" s="55"/>
      <c r="BT40" s="55"/>
      <c r="BU40" s="55"/>
      <c r="BV40" s="173" t="s">
        <v>8</v>
      </c>
      <c r="BW40" s="190">
        <f t="shared" si="186"/>
        <v>21</v>
      </c>
      <c r="BX40" s="119"/>
      <c r="BY40" s="178">
        <v>0</v>
      </c>
      <c r="BZ40" s="178" t="e">
        <f t="shared" si="163"/>
        <v>#DIV/0!</v>
      </c>
      <c r="CA40" s="178">
        <v>0</v>
      </c>
      <c r="CB40" s="179" t="e">
        <f t="shared" si="164"/>
        <v>#DIV/0!</v>
      </c>
      <c r="CC40" s="179"/>
      <c r="CD40" s="179"/>
      <c r="CE40" s="119">
        <f>BY40+CA40+CC40+CD40-CG40</f>
        <v>0</v>
      </c>
      <c r="CF40" s="181" t="e">
        <f t="shared" si="188"/>
        <v>#DIV/0!</v>
      </c>
      <c r="CG40" s="291"/>
      <c r="CH40" s="291"/>
      <c r="CI40" s="291"/>
      <c r="CJ40" s="291">
        <f t="shared" si="189"/>
        <v>0</v>
      </c>
      <c r="CK40" s="182" t="e">
        <f t="shared" si="190"/>
        <v>#DIV/0!</v>
      </c>
      <c r="CM40" s="326"/>
      <c r="CN40" s="326"/>
      <c r="CO40" s="334"/>
      <c r="CP40" s="334"/>
      <c r="CQ40" s="334"/>
      <c r="CR40" s="356">
        <f t="shared" si="191"/>
        <v>0</v>
      </c>
      <c r="CT40" s="42" t="s">
        <v>177</v>
      </c>
      <c r="CV40" s="1">
        <v>2</v>
      </c>
      <c r="DB40" s="326"/>
      <c r="DC40" s="326"/>
      <c r="DD40" s="334"/>
      <c r="DE40" s="334"/>
      <c r="DF40" s="334"/>
      <c r="DG40" s="356">
        <f t="shared" si="192"/>
        <v>0</v>
      </c>
      <c r="DI40" s="42" t="s">
        <v>177</v>
      </c>
      <c r="DK40" s="1">
        <v>2</v>
      </c>
    </row>
    <row r="41" spans="1:118" ht="23.5" customHeight="1">
      <c r="A41" s="77" t="s">
        <v>9</v>
      </c>
      <c r="B41" s="68">
        <v>22</v>
      </c>
      <c r="C41" s="57">
        <f t="shared" si="147"/>
        <v>0</v>
      </c>
      <c r="D41" s="54"/>
      <c r="E41" s="7">
        <f t="shared" si="148"/>
        <v>0</v>
      </c>
      <c r="F41" s="54"/>
      <c r="G41" s="7">
        <f t="shared" si="149"/>
        <v>0</v>
      </c>
      <c r="H41" s="54"/>
      <c r="I41" s="6">
        <f t="shared" si="150"/>
        <v>0</v>
      </c>
      <c r="J41" s="54"/>
      <c r="K41" s="6">
        <f t="shared" si="151"/>
        <v>0</v>
      </c>
      <c r="L41" s="6">
        <f t="shared" si="165"/>
        <v>0</v>
      </c>
      <c r="M41" s="6" t="e">
        <f t="shared" si="166"/>
        <v>#DIV/0!</v>
      </c>
      <c r="N41" s="70"/>
      <c r="O41" s="54"/>
      <c r="P41" s="54"/>
      <c r="Q41" s="76" t="e">
        <f t="shared" si="167"/>
        <v>#DIV/0!</v>
      </c>
      <c r="R41" s="2"/>
      <c r="T41" s="107">
        <v>3300</v>
      </c>
      <c r="U41" s="107">
        <v>3800</v>
      </c>
      <c r="V41" s="107">
        <v>4800</v>
      </c>
      <c r="W41" s="107">
        <v>2000</v>
      </c>
      <c r="X41" s="107"/>
      <c r="Y41" s="77" t="s">
        <v>9</v>
      </c>
      <c r="Z41" s="48">
        <f t="shared" si="152"/>
        <v>22</v>
      </c>
      <c r="AA41" s="57">
        <f t="shared" si="153"/>
        <v>0</v>
      </c>
      <c r="AB41" s="7">
        <f t="shared" si="154"/>
        <v>0</v>
      </c>
      <c r="AC41" s="7">
        <f t="shared" si="155"/>
        <v>0</v>
      </c>
      <c r="AD41" s="7">
        <f t="shared" si="168"/>
        <v>0</v>
      </c>
      <c r="AE41" s="7">
        <f t="shared" si="156"/>
        <v>0</v>
      </c>
      <c r="AF41" s="7">
        <f t="shared" si="169"/>
        <v>0</v>
      </c>
      <c r="AG41" s="7">
        <f t="shared" si="157"/>
        <v>0</v>
      </c>
      <c r="AH41" s="7">
        <f t="shared" si="170"/>
        <v>0</v>
      </c>
      <c r="AI41" s="7">
        <f t="shared" si="158"/>
        <v>0</v>
      </c>
      <c r="AJ41" s="7">
        <f t="shared" si="171"/>
        <v>0</v>
      </c>
      <c r="AK41" s="6" t="e">
        <f t="shared" si="172"/>
        <v>#DIV/0!</v>
      </c>
      <c r="AL41" s="70">
        <f t="shared" si="173"/>
        <v>0</v>
      </c>
      <c r="AM41" s="7">
        <f t="shared" si="174"/>
        <v>0</v>
      </c>
      <c r="AN41" s="6">
        <f t="shared" si="175"/>
        <v>0</v>
      </c>
      <c r="AO41" s="76" t="e">
        <f t="shared" si="176"/>
        <v>#DIV/0!</v>
      </c>
      <c r="AP41" s="2"/>
      <c r="AR41" s="107">
        <v>1700</v>
      </c>
      <c r="AS41" s="107">
        <v>2200</v>
      </c>
      <c r="AT41" s="107">
        <v>2200</v>
      </c>
      <c r="AU41" s="107">
        <v>1400</v>
      </c>
      <c r="AV41" s="107"/>
      <c r="AW41" s="77" t="s">
        <v>9</v>
      </c>
      <c r="AX41" s="48">
        <f t="shared" si="177"/>
        <v>22</v>
      </c>
      <c r="AY41" s="57">
        <f t="shared" si="178"/>
        <v>0</v>
      </c>
      <c r="AZ41" s="54">
        <v>10</v>
      </c>
      <c r="BA41" s="7">
        <f t="shared" si="159"/>
        <v>0</v>
      </c>
      <c r="BB41" s="54">
        <v>24</v>
      </c>
      <c r="BC41" s="7">
        <f t="shared" si="160"/>
        <v>0</v>
      </c>
      <c r="BD41" s="54">
        <v>12</v>
      </c>
      <c r="BE41" s="6">
        <f t="shared" si="161"/>
        <v>0</v>
      </c>
      <c r="BF41" s="54"/>
      <c r="BG41" s="6">
        <f t="shared" si="162"/>
        <v>0</v>
      </c>
      <c r="BH41" s="6">
        <f t="shared" si="179"/>
        <v>0</v>
      </c>
      <c r="BI41" s="6" t="e">
        <f t="shared" si="180"/>
        <v>#DIV/0!</v>
      </c>
      <c r="BJ41" s="6">
        <f t="shared" si="181"/>
        <v>0</v>
      </c>
      <c r="BK41" s="7" t="e">
        <f t="shared" si="182"/>
        <v>#DIV/0!</v>
      </c>
      <c r="BL41" s="101">
        <f t="shared" si="183"/>
        <v>0</v>
      </c>
      <c r="BM41" s="90" t="e">
        <f t="shared" si="184"/>
        <v>#DIV/0!</v>
      </c>
      <c r="BN41" s="90"/>
      <c r="BO41" s="76" t="e">
        <f t="shared" si="185"/>
        <v>#DIV/0!</v>
      </c>
      <c r="BP41" s="2"/>
      <c r="BR41" s="55"/>
      <c r="BS41" s="55"/>
      <c r="BT41" s="55"/>
      <c r="BU41" s="55"/>
      <c r="BV41" s="173" t="s">
        <v>9</v>
      </c>
      <c r="BW41" s="190">
        <f t="shared" si="186"/>
        <v>22</v>
      </c>
      <c r="BX41" s="119"/>
      <c r="BY41" s="178">
        <v>0</v>
      </c>
      <c r="BZ41" s="178" t="e">
        <f t="shared" si="163"/>
        <v>#DIV/0!</v>
      </c>
      <c r="CA41" s="178">
        <v>0</v>
      </c>
      <c r="CB41" s="179" t="e">
        <f t="shared" si="164"/>
        <v>#DIV/0!</v>
      </c>
      <c r="CC41" s="179"/>
      <c r="CD41" s="179"/>
      <c r="CE41" s="599">
        <f>BY41+CA41+CC41+CD41-CG41</f>
        <v>0</v>
      </c>
      <c r="CF41" s="181" t="e">
        <f t="shared" si="188"/>
        <v>#DIV/0!</v>
      </c>
      <c r="CG41" s="291"/>
      <c r="CH41" s="291"/>
      <c r="CI41" s="291"/>
      <c r="CJ41" s="291">
        <f t="shared" si="189"/>
        <v>0</v>
      </c>
      <c r="CK41" s="182" t="e">
        <f t="shared" si="190"/>
        <v>#DIV/0!</v>
      </c>
      <c r="CM41" s="326"/>
      <c r="CN41" s="326"/>
      <c r="CO41" s="334"/>
      <c r="CP41" s="334"/>
      <c r="CQ41" s="334"/>
      <c r="CR41" s="356">
        <f t="shared" si="191"/>
        <v>0</v>
      </c>
      <c r="CT41" s="42" t="s">
        <v>178</v>
      </c>
      <c r="CV41" s="1">
        <v>1</v>
      </c>
      <c r="DB41" s="326"/>
      <c r="DC41" s="326"/>
      <c r="DD41" s="334"/>
      <c r="DE41" s="334"/>
      <c r="DF41" s="334"/>
      <c r="DG41" s="356">
        <f t="shared" si="192"/>
        <v>0</v>
      </c>
      <c r="DI41" s="42" t="s">
        <v>178</v>
      </c>
      <c r="DK41" s="1">
        <v>1</v>
      </c>
    </row>
    <row r="42" spans="1:118" ht="23.5" customHeight="1">
      <c r="A42" s="77" t="s">
        <v>10</v>
      </c>
      <c r="B42" s="68">
        <v>23</v>
      </c>
      <c r="C42" s="57">
        <f t="shared" si="147"/>
        <v>0</v>
      </c>
      <c r="D42" s="54"/>
      <c r="E42" s="7">
        <f t="shared" si="148"/>
        <v>0</v>
      </c>
      <c r="F42" s="54"/>
      <c r="G42" s="7">
        <f t="shared" si="149"/>
        <v>0</v>
      </c>
      <c r="H42" s="54"/>
      <c r="I42" s="6">
        <f t="shared" si="150"/>
        <v>0</v>
      </c>
      <c r="J42" s="54"/>
      <c r="K42" s="6">
        <f t="shared" si="151"/>
        <v>0</v>
      </c>
      <c r="L42" s="6">
        <f t="shared" si="165"/>
        <v>0</v>
      </c>
      <c r="M42" s="6" t="e">
        <f t="shared" si="166"/>
        <v>#DIV/0!</v>
      </c>
      <c r="N42" s="70"/>
      <c r="O42" s="54"/>
      <c r="P42" s="54"/>
      <c r="Q42" s="76" t="e">
        <f t="shared" si="167"/>
        <v>#DIV/0!</v>
      </c>
      <c r="R42" s="2"/>
      <c r="T42" s="107">
        <v>3300</v>
      </c>
      <c r="U42" s="107">
        <v>3800</v>
      </c>
      <c r="V42" s="107">
        <v>4800</v>
      </c>
      <c r="W42" s="107">
        <v>2000</v>
      </c>
      <c r="X42" s="107"/>
      <c r="Y42" s="77" t="s">
        <v>10</v>
      </c>
      <c r="Z42" s="48">
        <f t="shared" si="152"/>
        <v>23</v>
      </c>
      <c r="AA42" s="57">
        <f t="shared" si="153"/>
        <v>0</v>
      </c>
      <c r="AB42" s="7">
        <f t="shared" si="154"/>
        <v>0</v>
      </c>
      <c r="AC42" s="7">
        <f t="shared" si="155"/>
        <v>0</v>
      </c>
      <c r="AD42" s="7">
        <f t="shared" si="168"/>
        <v>0</v>
      </c>
      <c r="AE42" s="7">
        <f t="shared" si="156"/>
        <v>0</v>
      </c>
      <c r="AF42" s="7">
        <f t="shared" si="169"/>
        <v>0</v>
      </c>
      <c r="AG42" s="7">
        <f t="shared" si="157"/>
        <v>0</v>
      </c>
      <c r="AH42" s="7">
        <f t="shared" si="170"/>
        <v>0</v>
      </c>
      <c r="AI42" s="7">
        <f t="shared" si="158"/>
        <v>0</v>
      </c>
      <c r="AJ42" s="7">
        <f t="shared" si="171"/>
        <v>0</v>
      </c>
      <c r="AK42" s="6" t="e">
        <f t="shared" si="172"/>
        <v>#DIV/0!</v>
      </c>
      <c r="AL42" s="70">
        <f t="shared" si="173"/>
        <v>0</v>
      </c>
      <c r="AM42" s="7">
        <f t="shared" si="174"/>
        <v>0</v>
      </c>
      <c r="AN42" s="6">
        <f t="shared" si="175"/>
        <v>0</v>
      </c>
      <c r="AO42" s="76" t="e">
        <f t="shared" si="176"/>
        <v>#DIV/0!</v>
      </c>
      <c r="AP42" s="2"/>
      <c r="AR42" s="107">
        <v>1700</v>
      </c>
      <c r="AS42" s="107">
        <v>2200</v>
      </c>
      <c r="AT42" s="107">
        <v>2200</v>
      </c>
      <c r="AU42" s="107">
        <v>1400</v>
      </c>
      <c r="AV42" s="107"/>
      <c r="AW42" s="77" t="s">
        <v>10</v>
      </c>
      <c r="AX42" s="48">
        <f t="shared" si="177"/>
        <v>23</v>
      </c>
      <c r="AY42" s="57">
        <f t="shared" si="178"/>
        <v>0</v>
      </c>
      <c r="AZ42" s="54">
        <v>10</v>
      </c>
      <c r="BA42" s="7">
        <f t="shared" si="159"/>
        <v>0</v>
      </c>
      <c r="BB42" s="54">
        <v>24</v>
      </c>
      <c r="BC42" s="7">
        <f t="shared" si="160"/>
        <v>0</v>
      </c>
      <c r="BD42" s="54">
        <v>12</v>
      </c>
      <c r="BE42" s="6">
        <f t="shared" si="161"/>
        <v>0</v>
      </c>
      <c r="BF42" s="54"/>
      <c r="BG42" s="6">
        <f t="shared" si="162"/>
        <v>0</v>
      </c>
      <c r="BH42" s="6">
        <f t="shared" si="179"/>
        <v>0</v>
      </c>
      <c r="BI42" s="6" t="e">
        <f t="shared" si="180"/>
        <v>#DIV/0!</v>
      </c>
      <c r="BJ42" s="6">
        <f t="shared" si="181"/>
        <v>0</v>
      </c>
      <c r="BK42" s="7" t="e">
        <f t="shared" si="182"/>
        <v>#DIV/0!</v>
      </c>
      <c r="BL42" s="101">
        <f t="shared" si="183"/>
        <v>0</v>
      </c>
      <c r="BM42" s="90" t="e">
        <f t="shared" si="184"/>
        <v>#DIV/0!</v>
      </c>
      <c r="BN42" s="90"/>
      <c r="BO42" s="76" t="e">
        <f t="shared" si="185"/>
        <v>#DIV/0!</v>
      </c>
      <c r="BP42" s="2"/>
      <c r="BR42" s="55"/>
      <c r="BS42" s="55"/>
      <c r="BT42" s="55"/>
      <c r="BU42" s="55"/>
      <c r="BV42" s="173" t="s">
        <v>10</v>
      </c>
      <c r="BW42" s="190">
        <f t="shared" si="186"/>
        <v>23</v>
      </c>
      <c r="BX42" s="119"/>
      <c r="BY42" s="178">
        <v>0</v>
      </c>
      <c r="BZ42" s="178" t="e">
        <f t="shared" si="163"/>
        <v>#DIV/0!</v>
      </c>
      <c r="CA42" s="178">
        <v>0</v>
      </c>
      <c r="CB42" s="179" t="e">
        <f t="shared" si="164"/>
        <v>#DIV/0!</v>
      </c>
      <c r="CC42" s="179"/>
      <c r="CD42" s="179"/>
      <c r="CE42" s="180">
        <f t="shared" si="187"/>
        <v>0</v>
      </c>
      <c r="CF42" s="181" t="e">
        <f t="shared" si="188"/>
        <v>#DIV/0!</v>
      </c>
      <c r="CG42" s="291"/>
      <c r="CH42" s="291"/>
      <c r="CI42" s="291"/>
      <c r="CJ42" s="291">
        <f t="shared" si="189"/>
        <v>0</v>
      </c>
      <c r="CK42" s="182" t="e">
        <f t="shared" si="190"/>
        <v>#DIV/0!</v>
      </c>
      <c r="CM42" s="326"/>
      <c r="CN42" s="326"/>
      <c r="CO42" s="334"/>
      <c r="CP42" s="334"/>
      <c r="CQ42" s="334"/>
      <c r="CR42" s="356">
        <f t="shared" si="191"/>
        <v>0</v>
      </c>
      <c r="CT42" s="42" t="s">
        <v>183</v>
      </c>
      <c r="CV42" s="1">
        <v>0</v>
      </c>
      <c r="DB42" s="326"/>
      <c r="DC42" s="326"/>
      <c r="DD42" s="334"/>
      <c r="DE42" s="334"/>
      <c r="DF42" s="334"/>
      <c r="DG42" s="356">
        <f t="shared" si="192"/>
        <v>0</v>
      </c>
      <c r="DI42" s="42" t="s">
        <v>183</v>
      </c>
      <c r="DK42" s="1">
        <v>0</v>
      </c>
    </row>
    <row r="43" spans="1:118" ht="23.5" customHeight="1" thickBot="1">
      <c r="A43" s="78" t="s">
        <v>11</v>
      </c>
      <c r="B43" s="68">
        <v>24</v>
      </c>
      <c r="C43" s="57">
        <f t="shared" si="147"/>
        <v>0</v>
      </c>
      <c r="D43" s="54"/>
      <c r="E43" s="7">
        <f t="shared" si="148"/>
        <v>0</v>
      </c>
      <c r="F43" s="54"/>
      <c r="G43" s="7">
        <f t="shared" si="149"/>
        <v>0</v>
      </c>
      <c r="H43" s="54"/>
      <c r="I43" s="6">
        <f t="shared" si="150"/>
        <v>0</v>
      </c>
      <c r="J43" s="54"/>
      <c r="K43" s="6">
        <f t="shared" si="151"/>
        <v>0</v>
      </c>
      <c r="L43" s="6">
        <f t="shared" si="165"/>
        <v>0</v>
      </c>
      <c r="M43" s="6" t="e">
        <f t="shared" si="166"/>
        <v>#DIV/0!</v>
      </c>
      <c r="N43" s="70"/>
      <c r="O43" s="54"/>
      <c r="P43" s="54"/>
      <c r="Q43" s="76" t="e">
        <f t="shared" si="167"/>
        <v>#DIV/0!</v>
      </c>
      <c r="R43" s="2"/>
      <c r="T43" s="107">
        <v>3300</v>
      </c>
      <c r="U43" s="107">
        <v>3800</v>
      </c>
      <c r="V43" s="107">
        <v>4800</v>
      </c>
      <c r="W43" s="107">
        <v>2000</v>
      </c>
      <c r="X43" s="107"/>
      <c r="Y43" s="78" t="s">
        <v>11</v>
      </c>
      <c r="Z43" s="48">
        <f t="shared" si="152"/>
        <v>24</v>
      </c>
      <c r="AA43" s="57">
        <f t="shared" si="153"/>
        <v>0</v>
      </c>
      <c r="AB43" s="7">
        <f t="shared" si="154"/>
        <v>0</v>
      </c>
      <c r="AC43" s="7">
        <f t="shared" si="155"/>
        <v>0</v>
      </c>
      <c r="AD43" s="7">
        <f t="shared" si="168"/>
        <v>0</v>
      </c>
      <c r="AE43" s="7">
        <f t="shared" si="156"/>
        <v>0</v>
      </c>
      <c r="AF43" s="7">
        <f t="shared" si="169"/>
        <v>0</v>
      </c>
      <c r="AG43" s="7">
        <f t="shared" si="157"/>
        <v>0</v>
      </c>
      <c r="AH43" s="7">
        <f t="shared" si="170"/>
        <v>0</v>
      </c>
      <c r="AI43" s="7">
        <f t="shared" si="158"/>
        <v>0</v>
      </c>
      <c r="AJ43" s="7">
        <f t="shared" si="171"/>
        <v>0</v>
      </c>
      <c r="AK43" s="6" t="e">
        <f t="shared" si="172"/>
        <v>#DIV/0!</v>
      </c>
      <c r="AL43" s="70">
        <f t="shared" si="173"/>
        <v>0</v>
      </c>
      <c r="AM43" s="7">
        <f t="shared" si="174"/>
        <v>0</v>
      </c>
      <c r="AN43" s="6">
        <f t="shared" si="175"/>
        <v>0</v>
      </c>
      <c r="AO43" s="76" t="e">
        <f t="shared" si="176"/>
        <v>#DIV/0!</v>
      </c>
      <c r="AP43" s="2"/>
      <c r="AR43" s="107">
        <v>1700</v>
      </c>
      <c r="AS43" s="107">
        <v>2200</v>
      </c>
      <c r="AT43" s="107">
        <v>2200</v>
      </c>
      <c r="AU43" s="107">
        <v>1400</v>
      </c>
      <c r="AV43" s="107"/>
      <c r="AW43" s="78" t="s">
        <v>11</v>
      </c>
      <c r="AX43" s="48">
        <f t="shared" si="177"/>
        <v>24</v>
      </c>
      <c r="AY43" s="57">
        <f t="shared" si="178"/>
        <v>0</v>
      </c>
      <c r="AZ43" s="54">
        <v>10</v>
      </c>
      <c r="BA43" s="7">
        <f t="shared" si="159"/>
        <v>0</v>
      </c>
      <c r="BB43" s="54">
        <v>28</v>
      </c>
      <c r="BC43" s="7">
        <f t="shared" si="160"/>
        <v>0</v>
      </c>
      <c r="BD43" s="54">
        <v>12</v>
      </c>
      <c r="BE43" s="6">
        <f t="shared" si="161"/>
        <v>0</v>
      </c>
      <c r="BF43" s="54"/>
      <c r="BG43" s="6">
        <f t="shared" si="162"/>
        <v>0</v>
      </c>
      <c r="BH43" s="6">
        <f t="shared" si="179"/>
        <v>0</v>
      </c>
      <c r="BI43" s="6" t="e">
        <f t="shared" si="180"/>
        <v>#DIV/0!</v>
      </c>
      <c r="BJ43" s="6">
        <f t="shared" si="181"/>
        <v>0</v>
      </c>
      <c r="BK43" s="7" t="e">
        <f t="shared" si="182"/>
        <v>#DIV/0!</v>
      </c>
      <c r="BL43" s="101">
        <f t="shared" si="183"/>
        <v>0</v>
      </c>
      <c r="BM43" s="90" t="e">
        <f t="shared" si="184"/>
        <v>#DIV/0!</v>
      </c>
      <c r="BN43" s="90"/>
      <c r="BO43" s="76" t="e">
        <f t="shared" si="185"/>
        <v>#DIV/0!</v>
      </c>
      <c r="BP43" s="2"/>
      <c r="BR43" s="55"/>
      <c r="BS43" s="55"/>
      <c r="BT43" s="55"/>
      <c r="BU43" s="55"/>
      <c r="BV43" s="183" t="s">
        <v>11</v>
      </c>
      <c r="BW43" s="190">
        <f t="shared" si="186"/>
        <v>24</v>
      </c>
      <c r="BX43" s="119"/>
      <c r="BY43" s="178"/>
      <c r="BZ43" s="178" t="e">
        <f t="shared" si="163"/>
        <v>#DIV/0!</v>
      </c>
      <c r="CA43" s="178"/>
      <c r="CB43" s="179" t="e">
        <f t="shared" si="164"/>
        <v>#DIV/0!</v>
      </c>
      <c r="CC43" s="179"/>
      <c r="CD43" s="179"/>
      <c r="CE43" s="468">
        <f t="shared" si="187"/>
        <v>0</v>
      </c>
      <c r="CF43" s="181" t="e">
        <f t="shared" si="188"/>
        <v>#DIV/0!</v>
      </c>
      <c r="CG43" s="291"/>
      <c r="CH43" s="291"/>
      <c r="CI43" s="291"/>
      <c r="CJ43" s="291">
        <f t="shared" si="189"/>
        <v>0</v>
      </c>
      <c r="CK43" s="182" t="e">
        <f t="shared" si="190"/>
        <v>#DIV/0!</v>
      </c>
      <c r="CM43" s="327"/>
      <c r="CN43" s="327"/>
      <c r="CO43" s="335"/>
      <c r="CP43" s="334"/>
      <c r="CQ43" s="334"/>
      <c r="CR43" s="357">
        <f t="shared" si="191"/>
        <v>0</v>
      </c>
      <c r="CT43" s="1" t="s">
        <v>186</v>
      </c>
      <c r="DB43" s="327"/>
      <c r="DC43" s="327"/>
      <c r="DD43" s="335"/>
      <c r="DE43" s="334"/>
      <c r="DF43" s="334"/>
      <c r="DG43" s="357">
        <f t="shared" si="192"/>
        <v>0</v>
      </c>
      <c r="DI43" s="1" t="s">
        <v>186</v>
      </c>
    </row>
    <row r="44" spans="1:118" ht="35" customHeight="1" thickTop="1" thickBot="1">
      <c r="A44" s="1513" t="s">
        <v>16</v>
      </c>
      <c r="B44" s="1514"/>
      <c r="C44" s="61">
        <f>SUM(C37:C43)</f>
        <v>0</v>
      </c>
      <c r="D44" s="61">
        <f>SUM(D37:D43)</f>
        <v>0</v>
      </c>
      <c r="E44" s="61">
        <f t="shared" ref="E44:J44" si="193">SUM(E37:E43)</f>
        <v>0</v>
      </c>
      <c r="F44" s="61">
        <f t="shared" si="193"/>
        <v>0</v>
      </c>
      <c r="G44" s="61">
        <f t="shared" si="193"/>
        <v>0</v>
      </c>
      <c r="H44" s="61">
        <f t="shared" si="193"/>
        <v>0</v>
      </c>
      <c r="I44" s="61">
        <f t="shared" si="193"/>
        <v>0</v>
      </c>
      <c r="J44" s="61">
        <f t="shared" si="193"/>
        <v>0</v>
      </c>
      <c r="K44" s="61">
        <f>SUM(K37:K43)</f>
        <v>0</v>
      </c>
      <c r="L44" s="61">
        <f>SUM(L37:L43)</f>
        <v>0</v>
      </c>
      <c r="M44" s="61" t="e">
        <f>L44/C44</f>
        <v>#DIV/0!</v>
      </c>
      <c r="N44" s="86"/>
      <c r="O44" s="61">
        <f>SUM(O37:O43)</f>
        <v>0</v>
      </c>
      <c r="P44" s="61">
        <f>SUM(P37:P43)</f>
        <v>0</v>
      </c>
      <c r="Q44" s="76" t="e">
        <f t="shared" si="167"/>
        <v>#DIV/0!</v>
      </c>
      <c r="R44" s="45"/>
      <c r="T44" s="105" t="s">
        <v>48</v>
      </c>
      <c r="U44" s="108" t="e">
        <f>C44/W44</f>
        <v>#DIV/0!</v>
      </c>
      <c r="V44" s="106" t="s">
        <v>49</v>
      </c>
      <c r="W44" s="114">
        <v>0</v>
      </c>
      <c r="Y44" s="1513" t="s">
        <v>16</v>
      </c>
      <c r="Z44" s="1514"/>
      <c r="AA44" s="88">
        <f>SUM(AA37:AA43)</f>
        <v>0</v>
      </c>
      <c r="AB44" s="88">
        <f>SUM(AB37:AB43)</f>
        <v>0</v>
      </c>
      <c r="AC44" s="88">
        <f t="shared" ref="AC44:AH44" si="194">SUM(AC37:AC43)</f>
        <v>0</v>
      </c>
      <c r="AD44" s="88">
        <f t="shared" si="194"/>
        <v>0</v>
      </c>
      <c r="AE44" s="88">
        <f t="shared" si="194"/>
        <v>0</v>
      </c>
      <c r="AF44" s="88">
        <f t="shared" si="194"/>
        <v>0</v>
      </c>
      <c r="AG44" s="88">
        <f t="shared" si="194"/>
        <v>0</v>
      </c>
      <c r="AH44" s="88">
        <f t="shared" si="194"/>
        <v>0</v>
      </c>
      <c r="AI44" s="88">
        <f>SUM(AI37:AI43)</f>
        <v>0</v>
      </c>
      <c r="AJ44" s="88">
        <f>SUM(AJ37:AJ43)</f>
        <v>0</v>
      </c>
      <c r="AK44" s="61" t="e">
        <f>AJ44/AA44</f>
        <v>#DIV/0!</v>
      </c>
      <c r="AL44" s="86"/>
      <c r="AM44" s="61">
        <f>SUM(AM37:AM43)</f>
        <v>0</v>
      </c>
      <c r="AN44" s="61">
        <f>SUM(AN37:AN43)</f>
        <v>0</v>
      </c>
      <c r="AO44" s="76" t="e">
        <f>(AJ44+BH44)/AN44</f>
        <v>#DIV/0!</v>
      </c>
      <c r="AP44" s="45"/>
      <c r="AR44" s="105" t="s">
        <v>48</v>
      </c>
      <c r="AS44" s="108" t="e">
        <f>AA44/AU44</f>
        <v>#DIV/0!</v>
      </c>
      <c r="AT44" s="106" t="s">
        <v>49</v>
      </c>
      <c r="AU44" s="105">
        <f>W44</f>
        <v>0</v>
      </c>
      <c r="AW44" s="1513" t="s">
        <v>16</v>
      </c>
      <c r="AX44" s="1514"/>
      <c r="AY44" s="57">
        <f t="shared" si="178"/>
        <v>0</v>
      </c>
      <c r="AZ44" s="61">
        <f>SUM(AZ37:AZ43)</f>
        <v>84</v>
      </c>
      <c r="BA44" s="61">
        <f t="shared" ref="BA44:BF44" si="195">SUM(BA37:BA43)</f>
        <v>0</v>
      </c>
      <c r="BB44" s="61">
        <f t="shared" si="195"/>
        <v>120</v>
      </c>
      <c r="BC44" s="61">
        <f t="shared" si="195"/>
        <v>0</v>
      </c>
      <c r="BD44" s="61">
        <f t="shared" si="195"/>
        <v>60</v>
      </c>
      <c r="BE44" s="61">
        <f t="shared" si="195"/>
        <v>0</v>
      </c>
      <c r="BF44" s="61">
        <f t="shared" si="195"/>
        <v>0</v>
      </c>
      <c r="BG44" s="61">
        <f>SUM(BG37:BG43)</f>
        <v>0</v>
      </c>
      <c r="BH44" s="6">
        <f t="shared" si="179"/>
        <v>0</v>
      </c>
      <c r="BI44" s="6" t="e">
        <f t="shared" si="180"/>
        <v>#DIV/0!</v>
      </c>
      <c r="BJ44" s="6">
        <f t="shared" si="181"/>
        <v>0</v>
      </c>
      <c r="BK44" s="7" t="e">
        <f t="shared" si="182"/>
        <v>#DIV/0!</v>
      </c>
      <c r="BL44" s="101">
        <f>SUM(BL37:BL43)</f>
        <v>0</v>
      </c>
      <c r="BM44" s="90" t="e">
        <f>BI44+BK44</f>
        <v>#DIV/0!</v>
      </c>
      <c r="BN44" s="91"/>
      <c r="BO44" s="76" t="e">
        <f t="shared" si="185"/>
        <v>#DIV/0!</v>
      </c>
      <c r="BP44" s="45"/>
      <c r="BR44" s="42" t="s">
        <v>48</v>
      </c>
      <c r="BS44" s="59" t="e">
        <f>AY44/BU44</f>
        <v>#DIV/0!</v>
      </c>
      <c r="BT44" s="60" t="s">
        <v>49</v>
      </c>
      <c r="BU44" s="42">
        <f>W44</f>
        <v>0</v>
      </c>
      <c r="BV44" s="1515" t="s">
        <v>16</v>
      </c>
      <c r="BW44" s="1486"/>
      <c r="BX44" s="191">
        <f>SUM(BX37:BX43)</f>
        <v>234</v>
      </c>
      <c r="BY44" s="191">
        <f>SUM(BY37:BY43)</f>
        <v>209850</v>
      </c>
      <c r="BZ44" s="191">
        <f t="shared" si="163"/>
        <v>896.79487179487182</v>
      </c>
      <c r="CA44" s="191">
        <f>SUM(CA37:CA43)</f>
        <v>151900</v>
      </c>
      <c r="CB44" s="343">
        <f t="shared" si="164"/>
        <v>649.14529914529919</v>
      </c>
      <c r="CC44" s="343">
        <f>SUM(CC37:CC43)</f>
        <v>0</v>
      </c>
      <c r="CD44" s="371">
        <f>SUM(CD37:CD43)</f>
        <v>0</v>
      </c>
      <c r="CE44" s="101">
        <f>BY44+CA44+CC44+CD44</f>
        <v>361750</v>
      </c>
      <c r="CF44" s="193">
        <f>CE44/BX44</f>
        <v>1545.9401709401709</v>
      </c>
      <c r="CG44" s="538">
        <f>SUM(CG37:CG43)</f>
        <v>0</v>
      </c>
      <c r="CH44" s="538">
        <f>SUM(CH37:CH43)</f>
        <v>0</v>
      </c>
      <c r="CI44" s="538">
        <f>SUM(CI37:CI43)</f>
        <v>0</v>
      </c>
      <c r="CJ44" s="538">
        <f>SUM(CJ37:CJ43)</f>
        <v>0</v>
      </c>
      <c r="CK44" s="366" t="e">
        <f>CE44/CJ44</f>
        <v>#DIV/0!</v>
      </c>
      <c r="CL44" s="340">
        <v>0</v>
      </c>
      <c r="CM44" s="386" t="e">
        <f>SUM(CM37:CM43)/CL44</f>
        <v>#DIV/0!</v>
      </c>
      <c r="CN44" s="387" t="e">
        <f>SUM(CN37:CN43)/CL44</f>
        <v>#DIV/0!</v>
      </c>
      <c r="CO44" s="403" t="e">
        <f>SUM(CO37:CO43)/CL44</f>
        <v>#DIV/0!</v>
      </c>
      <c r="CP44" s="403" t="e">
        <f>SUM(CP37:CP43)/CL44</f>
        <v>#DIV/0!</v>
      </c>
      <c r="CQ44" s="403" t="e">
        <f>SUM(CQ37:CQ43)/CL44</f>
        <v>#DIV/0!</v>
      </c>
      <c r="CR44" s="404" t="e">
        <f>SUM(CO44:CQ44)/3</f>
        <v>#DIV/0!</v>
      </c>
      <c r="CS44" s="340"/>
      <c r="CT44" s="1457" t="e">
        <f>CE44/CL44</f>
        <v>#DIV/0!</v>
      </c>
      <c r="CU44" s="1458"/>
      <c r="CV44" s="1458"/>
      <c r="CW44" s="1458"/>
      <c r="CX44" s="1459"/>
      <c r="CY44" s="368" t="s">
        <v>197</v>
      </c>
      <c r="DA44" s="340">
        <v>1</v>
      </c>
      <c r="DB44" s="386">
        <f>SUM(DB37:DB43)/DA44</f>
        <v>0</v>
      </c>
      <c r="DC44" s="387">
        <f>SUM(DC37:DC43)/DA44</f>
        <v>0</v>
      </c>
      <c r="DD44" s="403">
        <f>SUM(DD37:DD43)/DA44</f>
        <v>0</v>
      </c>
      <c r="DE44" s="403">
        <f>SUM(DE37:DE43)/DA44</f>
        <v>0</v>
      </c>
      <c r="DF44" s="403">
        <f>SUM(DF37:DF43)/DA44</f>
        <v>0</v>
      </c>
      <c r="DG44" s="404">
        <f>SUM(DD44:DF44)/3</f>
        <v>0</v>
      </c>
      <c r="DH44" s="340" t="s">
        <v>187</v>
      </c>
      <c r="DI44" s="1457">
        <v>884000</v>
      </c>
      <c r="DJ44" s="1458"/>
      <c r="DK44" s="1458"/>
      <c r="DL44" s="1458"/>
      <c r="DM44" s="1459"/>
      <c r="DN44" s="368" t="s">
        <v>197</v>
      </c>
    </row>
    <row r="45" spans="1:118"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2"/>
      <c r="CH45" s="1432"/>
      <c r="CI45" s="1432"/>
      <c r="CJ45" s="1432"/>
      <c r="CK45" s="1433"/>
      <c r="CM45" s="1420" t="str">
        <f>BV45</f>
        <v>5th week</v>
      </c>
      <c r="CN45" s="1420"/>
      <c r="CO45" s="1420"/>
      <c r="CP45" s="1420"/>
      <c r="CQ45" s="1420"/>
      <c r="CR45" s="1420"/>
      <c r="DB45" s="1420">
        <f>CO45</f>
        <v>0</v>
      </c>
      <c r="DC45" s="1420"/>
      <c r="DD45" s="1420"/>
      <c r="DE45" s="1420"/>
      <c r="DF45" s="1420"/>
      <c r="DG45" s="1420"/>
    </row>
    <row r="46" spans="1:118"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8" t="str">
        <f t="shared" ref="AX46:AX53" si="196">B46</f>
        <v>日にち</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571" t="s">
        <v>477</v>
      </c>
      <c r="CE46" s="572" t="s">
        <v>479</v>
      </c>
      <c r="CF46" s="175" t="s">
        <v>77</v>
      </c>
      <c r="CG46" s="175" t="s">
        <v>613</v>
      </c>
      <c r="CH46" s="175" t="s">
        <v>614</v>
      </c>
      <c r="CI46" s="175" t="s">
        <v>490</v>
      </c>
      <c r="CJ46" s="175" t="s">
        <v>54</v>
      </c>
      <c r="CK46" s="176" t="s">
        <v>128</v>
      </c>
      <c r="CM46" s="331" t="s">
        <v>172</v>
      </c>
      <c r="CN46" s="332" t="s">
        <v>173</v>
      </c>
      <c r="CO46" s="65" t="s">
        <v>174</v>
      </c>
      <c r="CP46" s="65" t="s">
        <v>175</v>
      </c>
      <c r="CQ46" s="65" t="s">
        <v>176</v>
      </c>
      <c r="CR46" s="333" t="s">
        <v>184</v>
      </c>
      <c r="CT46" s="1" t="s">
        <v>179</v>
      </c>
      <c r="CV46" s="46" t="s">
        <v>182</v>
      </c>
      <c r="DB46" s="331" t="s">
        <v>172</v>
      </c>
      <c r="DC46" s="332" t="s">
        <v>173</v>
      </c>
      <c r="DD46" s="65" t="s">
        <v>174</v>
      </c>
      <c r="DE46" s="65" t="s">
        <v>175</v>
      </c>
      <c r="DF46" s="65" t="s">
        <v>176</v>
      </c>
      <c r="DG46" s="333" t="s">
        <v>184</v>
      </c>
      <c r="DI46" s="1" t="s">
        <v>179</v>
      </c>
      <c r="DK46" s="46" t="s">
        <v>182</v>
      </c>
    </row>
    <row r="47" spans="1:118" ht="23.5" customHeight="1">
      <c r="A47" s="75" t="s">
        <v>5</v>
      </c>
      <c r="B47" s="68">
        <v>25</v>
      </c>
      <c r="C47" s="57">
        <f t="shared" ref="C47:C53" si="197">D47+F47+H47+J47</f>
        <v>0</v>
      </c>
      <c r="D47" s="54"/>
      <c r="E47" s="7">
        <f t="shared" ref="E47:E53" si="198">D47*T47</f>
        <v>0</v>
      </c>
      <c r="F47" s="54"/>
      <c r="G47" s="7">
        <f t="shared" ref="G47:G53" si="199">F47*U47</f>
        <v>0</v>
      </c>
      <c r="H47" s="54"/>
      <c r="I47" s="6">
        <f t="shared" ref="I47:I53" si="200">H47*V47</f>
        <v>0</v>
      </c>
      <c r="J47" s="54"/>
      <c r="K47" s="6">
        <f t="shared" ref="K47:K53" si="201">J47*W47</f>
        <v>0</v>
      </c>
      <c r="L47" s="6">
        <f>E47+G47+I47+K47</f>
        <v>0</v>
      </c>
      <c r="M47" s="6" t="e">
        <f>L47/C47</f>
        <v>#DIV/0!</v>
      </c>
      <c r="N47" s="70"/>
      <c r="O47" s="54"/>
      <c r="P47" s="54"/>
      <c r="Q47" s="76" t="e">
        <f>L47/P47</f>
        <v>#DIV/0!</v>
      </c>
      <c r="R47" s="2"/>
      <c r="T47" s="107">
        <v>3300</v>
      </c>
      <c r="U47" s="107">
        <v>3800</v>
      </c>
      <c r="V47" s="107">
        <v>4800</v>
      </c>
      <c r="W47" s="107">
        <v>2000</v>
      </c>
      <c r="X47" s="107"/>
      <c r="Y47" s="75" t="s">
        <v>5</v>
      </c>
      <c r="Z47" s="48">
        <f t="shared" ref="Z47:Z53" si="202">B47</f>
        <v>25</v>
      </c>
      <c r="AA47" s="57">
        <f t="shared" ref="AA47:AA53" si="203">AB47+AD47+AF47+AH47</f>
        <v>0</v>
      </c>
      <c r="AB47" s="7">
        <f t="shared" ref="AB47:AB53" si="204">D47</f>
        <v>0</v>
      </c>
      <c r="AC47" s="7">
        <f t="shared" ref="AC47:AC53" si="205">AB47*AR47</f>
        <v>0</v>
      </c>
      <c r="AD47" s="7">
        <f>F47</f>
        <v>0</v>
      </c>
      <c r="AE47" s="7">
        <f t="shared" ref="AE47:AE53" si="206">AD47*AS47</f>
        <v>0</v>
      </c>
      <c r="AF47" s="7">
        <f>H47</f>
        <v>0</v>
      </c>
      <c r="AG47" s="7">
        <f t="shared" ref="AG47:AG53" si="207">AF47*AT47</f>
        <v>0</v>
      </c>
      <c r="AH47" s="7">
        <f>J47</f>
        <v>0</v>
      </c>
      <c r="AI47" s="7">
        <f t="shared" ref="AI47:AI53" si="208">AH47*AU47</f>
        <v>0</v>
      </c>
      <c r="AJ47" s="7">
        <f>AC47+AE47+AG47+AI47</f>
        <v>0</v>
      </c>
      <c r="AK47" s="6" t="e">
        <f>AJ47/AA47</f>
        <v>#DIV/0!</v>
      </c>
      <c r="AL47" s="70">
        <f>N47</f>
        <v>0</v>
      </c>
      <c r="AM47" s="7">
        <f>O47</f>
        <v>0</v>
      </c>
      <c r="AN47" s="6">
        <f>P47</f>
        <v>0</v>
      </c>
      <c r="AO47" s="76" t="e">
        <f>(AJ47+BH47)/AN47</f>
        <v>#DIV/0!</v>
      </c>
      <c r="AP47" s="2"/>
      <c r="AR47" s="107">
        <v>1700</v>
      </c>
      <c r="AS47" s="107">
        <v>2200</v>
      </c>
      <c r="AT47" s="107">
        <v>2200</v>
      </c>
      <c r="AU47" s="107">
        <v>1400</v>
      </c>
      <c r="AV47" s="107"/>
      <c r="AW47" s="75" t="s">
        <v>5</v>
      </c>
      <c r="AX47" s="48">
        <f t="shared" si="196"/>
        <v>25</v>
      </c>
      <c r="AY47" s="57">
        <f>C47</f>
        <v>0</v>
      </c>
      <c r="AZ47" s="54"/>
      <c r="BA47" s="7">
        <f t="shared" ref="BA47:BA53" si="209">AZ47*BR47</f>
        <v>0</v>
      </c>
      <c r="BB47" s="54"/>
      <c r="BC47" s="7">
        <f t="shared" ref="BC47:BC53" si="210">BB47*BS47</f>
        <v>0</v>
      </c>
      <c r="BD47" s="54"/>
      <c r="BE47" s="6">
        <f t="shared" ref="BE47:BE53" si="211">BD47*BT47</f>
        <v>0</v>
      </c>
      <c r="BF47" s="54"/>
      <c r="BG47" s="6">
        <f t="shared" ref="BG47:BG53" si="212">BF47*BU47</f>
        <v>0</v>
      </c>
      <c r="BH47" s="6">
        <f>L47</f>
        <v>0</v>
      </c>
      <c r="BI47" s="6" t="e">
        <f>M47</f>
        <v>#DIV/0!</v>
      </c>
      <c r="BJ47" s="6">
        <f>AJ47</f>
        <v>0</v>
      </c>
      <c r="BK47" s="7" t="e">
        <f>AK47</f>
        <v>#DIV/0!</v>
      </c>
      <c r="BL47" s="101">
        <f>BH47+BJ47</f>
        <v>0</v>
      </c>
      <c r="BM47" s="90" t="e">
        <f>BI47+BK47</f>
        <v>#DIV/0!</v>
      </c>
      <c r="BN47" s="90"/>
      <c r="BO47" s="76" t="e">
        <f>Q47+AO47</f>
        <v>#DIV/0!</v>
      </c>
      <c r="BP47" s="2"/>
      <c r="BR47" s="55"/>
      <c r="BS47" s="55"/>
      <c r="BT47" s="55"/>
      <c r="BU47" s="55"/>
      <c r="BV47" s="177" t="s">
        <v>5</v>
      </c>
      <c r="BW47" s="190">
        <f>AX47</f>
        <v>25</v>
      </c>
      <c r="BX47" s="119"/>
      <c r="BY47" s="178"/>
      <c r="BZ47" s="178" t="e">
        <f t="shared" ref="BZ47:BZ54" si="213">BY47/BX47</f>
        <v>#DIV/0!</v>
      </c>
      <c r="CA47" s="178"/>
      <c r="CB47" s="179" t="e">
        <f t="shared" ref="CB47:CB54" si="214">CA47/BX47</f>
        <v>#DIV/0!</v>
      </c>
      <c r="CC47" s="179"/>
      <c r="CD47" s="573"/>
      <c r="CE47" s="180">
        <f>BY47+CA47+CC47+CD47</f>
        <v>0</v>
      </c>
      <c r="CF47" s="181" t="e">
        <f>CE47/BX47</f>
        <v>#DIV/0!</v>
      </c>
      <c r="CG47" s="291"/>
      <c r="CH47" s="291"/>
      <c r="CI47" s="291"/>
      <c r="CJ47" s="291">
        <f>SUM(CG47:CI47)</f>
        <v>0</v>
      </c>
      <c r="CK47" s="182" t="e">
        <f>CE47/CJ47</f>
        <v>#DIV/0!</v>
      </c>
      <c r="CM47" s="326"/>
      <c r="CN47" s="326"/>
      <c r="CO47" s="334"/>
      <c r="CP47" s="334"/>
      <c r="CQ47" s="334"/>
      <c r="CR47" s="356">
        <f>SUM(CO47:CQ47)/3</f>
        <v>0</v>
      </c>
      <c r="CT47" s="355" t="s">
        <v>180</v>
      </c>
      <c r="CU47" s="3"/>
      <c r="CV47" s="354">
        <v>5</v>
      </c>
      <c r="DB47" s="326"/>
      <c r="DC47" s="326"/>
      <c r="DD47" s="334"/>
      <c r="DE47" s="334"/>
      <c r="DF47" s="334"/>
      <c r="DG47" s="356">
        <f>SUM(DD47:DF47)/3</f>
        <v>0</v>
      </c>
      <c r="DI47" s="355" t="s">
        <v>180</v>
      </c>
      <c r="DJ47" s="3"/>
      <c r="DK47" s="354">
        <v>5</v>
      </c>
    </row>
    <row r="48" spans="1:118" ht="23.5" customHeight="1">
      <c r="A48" s="77" t="s">
        <v>6</v>
      </c>
      <c r="B48" s="68">
        <v>26</v>
      </c>
      <c r="C48" s="57">
        <f t="shared" si="197"/>
        <v>0</v>
      </c>
      <c r="D48" s="54"/>
      <c r="E48" s="7">
        <f t="shared" si="198"/>
        <v>0</v>
      </c>
      <c r="F48" s="54"/>
      <c r="G48" s="7">
        <f t="shared" si="199"/>
        <v>0</v>
      </c>
      <c r="H48" s="54"/>
      <c r="I48" s="6">
        <f t="shared" si="200"/>
        <v>0</v>
      </c>
      <c r="J48" s="54"/>
      <c r="K48" s="6">
        <f t="shared" si="201"/>
        <v>0</v>
      </c>
      <c r="L48" s="6">
        <f t="shared" ref="L48:L53" si="215">E48+G48+I48+K48</f>
        <v>0</v>
      </c>
      <c r="M48" s="6" t="e">
        <f t="shared" ref="M48:M53" si="216">L48/C48</f>
        <v>#DIV/0!</v>
      </c>
      <c r="N48" s="70" t="s">
        <v>85</v>
      </c>
      <c r="O48" s="54"/>
      <c r="P48" s="54"/>
      <c r="Q48" s="76" t="e">
        <f>L48/P48</f>
        <v>#DIV/0!</v>
      </c>
      <c r="R48" s="2"/>
      <c r="T48" s="107">
        <v>3300</v>
      </c>
      <c r="U48" s="107">
        <v>3800</v>
      </c>
      <c r="V48" s="107">
        <v>4800</v>
      </c>
      <c r="W48" s="107">
        <v>2000</v>
      </c>
      <c r="X48" s="107"/>
      <c r="Y48" s="77" t="s">
        <v>6</v>
      </c>
      <c r="Z48" s="48">
        <f t="shared" si="202"/>
        <v>26</v>
      </c>
      <c r="AA48" s="57">
        <f t="shared" si="203"/>
        <v>0</v>
      </c>
      <c r="AB48" s="7">
        <f t="shared" si="204"/>
        <v>0</v>
      </c>
      <c r="AC48" s="7">
        <f t="shared" si="205"/>
        <v>0</v>
      </c>
      <c r="AD48" s="7">
        <f t="shared" ref="AD48:AD53" si="217">F48</f>
        <v>0</v>
      </c>
      <c r="AE48" s="7">
        <f t="shared" si="206"/>
        <v>0</v>
      </c>
      <c r="AF48" s="7">
        <f t="shared" ref="AF48:AF53" si="218">H48</f>
        <v>0</v>
      </c>
      <c r="AG48" s="7">
        <f t="shared" si="207"/>
        <v>0</v>
      </c>
      <c r="AH48" s="7">
        <f t="shared" ref="AH48:AH53" si="219">J48</f>
        <v>0</v>
      </c>
      <c r="AI48" s="7">
        <f t="shared" si="208"/>
        <v>0</v>
      </c>
      <c r="AJ48" s="7">
        <f t="shared" ref="AJ48:AJ53" si="220">AC48+AE48+AG48+AI48</f>
        <v>0</v>
      </c>
      <c r="AK48" s="6" t="e">
        <f t="shared" ref="AK48:AK53" si="221">AJ48/AA48</f>
        <v>#DIV/0!</v>
      </c>
      <c r="AL48" s="70" t="str">
        <f t="shared" ref="AL48:AL53" si="222">N48</f>
        <v>OFF2</v>
      </c>
      <c r="AM48" s="7">
        <f t="shared" ref="AM48:AM53" si="223">O48</f>
        <v>0</v>
      </c>
      <c r="AN48" s="6">
        <f t="shared" ref="AN48:AN53" si="224">P48</f>
        <v>0</v>
      </c>
      <c r="AO48" s="76" t="e">
        <f t="shared" ref="AO48:AO53" si="225">(AJ48+BH48)/AN48</f>
        <v>#DIV/0!</v>
      </c>
      <c r="AP48" s="2"/>
      <c r="AR48" s="107">
        <v>1700</v>
      </c>
      <c r="AS48" s="107">
        <v>2200</v>
      </c>
      <c r="AT48" s="107">
        <v>2200</v>
      </c>
      <c r="AU48" s="107">
        <v>1400</v>
      </c>
      <c r="AV48" s="107"/>
      <c r="AW48" s="77" t="s">
        <v>6</v>
      </c>
      <c r="AX48" s="48">
        <f t="shared" si="196"/>
        <v>26</v>
      </c>
      <c r="AY48" s="57">
        <f t="shared" ref="AY48:AY54" si="226">C48</f>
        <v>0</v>
      </c>
      <c r="AZ48" s="54">
        <v>22</v>
      </c>
      <c r="BA48" s="7">
        <f t="shared" si="209"/>
        <v>0</v>
      </c>
      <c r="BB48" s="54">
        <v>10</v>
      </c>
      <c r="BC48" s="7">
        <f t="shared" si="210"/>
        <v>0</v>
      </c>
      <c r="BD48" s="54">
        <v>6</v>
      </c>
      <c r="BE48" s="6">
        <f t="shared" si="211"/>
        <v>0</v>
      </c>
      <c r="BF48" s="54"/>
      <c r="BG48" s="6">
        <f t="shared" si="212"/>
        <v>0</v>
      </c>
      <c r="BH48" s="6">
        <f t="shared" ref="BH48:BH54" si="227">L48</f>
        <v>0</v>
      </c>
      <c r="BI48" s="6" t="e">
        <f t="shared" ref="BI48:BI54" si="228">M48</f>
        <v>#DIV/0!</v>
      </c>
      <c r="BJ48" s="6">
        <f t="shared" ref="BJ48:BJ54" si="229">AJ48</f>
        <v>0</v>
      </c>
      <c r="BK48" s="7" t="e">
        <f t="shared" ref="BK48:BK54" si="230">AK48</f>
        <v>#DIV/0!</v>
      </c>
      <c r="BL48" s="101">
        <f t="shared" ref="BL48:BL53" si="231">BH48+BJ48</f>
        <v>0</v>
      </c>
      <c r="BM48" s="90" t="e">
        <f t="shared" ref="BM48:BM53" si="232">BI48+BK48</f>
        <v>#DIV/0!</v>
      </c>
      <c r="BN48" s="90"/>
      <c r="BO48" s="76" t="e">
        <f t="shared" ref="BO48:BO54" si="233">Q48+AO48</f>
        <v>#DIV/0!</v>
      </c>
      <c r="BP48" s="2"/>
      <c r="BR48" s="55"/>
      <c r="BS48" s="55"/>
      <c r="BT48" s="55"/>
      <c r="BU48" s="55"/>
      <c r="BV48" s="173" t="s">
        <v>6</v>
      </c>
      <c r="BW48" s="190">
        <f t="shared" ref="BW48:BW53" si="234">AX48</f>
        <v>26</v>
      </c>
      <c r="BX48" s="119"/>
      <c r="BY48" s="178"/>
      <c r="BZ48" s="178" t="e">
        <f t="shared" si="213"/>
        <v>#DIV/0!</v>
      </c>
      <c r="CA48" s="178"/>
      <c r="CB48" s="179" t="e">
        <f t="shared" si="214"/>
        <v>#DIV/0!</v>
      </c>
      <c r="CC48" s="179"/>
      <c r="CD48" s="573"/>
      <c r="CE48" s="180">
        <f t="shared" ref="CE48:CE53" si="235">BY48+CA48+CC48+CD48</f>
        <v>0</v>
      </c>
      <c r="CF48" s="181" t="e">
        <f t="shared" ref="CF48:CF53" si="236">CE48/BX48</f>
        <v>#DIV/0!</v>
      </c>
      <c r="CG48" s="291"/>
      <c r="CH48" s="291"/>
      <c r="CI48" s="291"/>
      <c r="CJ48" s="291">
        <f t="shared" ref="CJ48:CJ53" si="237">SUM(CG48:CI48)</f>
        <v>0</v>
      </c>
      <c r="CK48" s="182" t="e">
        <f t="shared" ref="CK48:CK53" si="238">CE48/CJ48</f>
        <v>#DIV/0!</v>
      </c>
      <c r="CM48" s="326"/>
      <c r="CN48" s="326"/>
      <c r="CO48" s="334"/>
      <c r="CP48" s="334"/>
      <c r="CQ48" s="334"/>
      <c r="CR48" s="356">
        <f t="shared" ref="CR48:CR53" si="239">SUM(CO48:CQ48)/3</f>
        <v>0</v>
      </c>
      <c r="CT48" s="42" t="s">
        <v>181</v>
      </c>
      <c r="CV48" s="1">
        <v>4</v>
      </c>
      <c r="DB48" s="326">
        <v>12.3</v>
      </c>
      <c r="DC48" s="326">
        <v>19.2</v>
      </c>
      <c r="DD48" s="334">
        <v>0</v>
      </c>
      <c r="DE48" s="334">
        <v>0</v>
      </c>
      <c r="DF48" s="334">
        <v>1</v>
      </c>
      <c r="DG48" s="356">
        <f t="shared" ref="DG48:DG53" si="240">SUM(DD48:DF48)/3</f>
        <v>0.33333333333333331</v>
      </c>
      <c r="DI48" s="42" t="s">
        <v>181</v>
      </c>
      <c r="DK48" s="1">
        <v>4</v>
      </c>
    </row>
    <row r="49" spans="1:118" ht="23.5" customHeight="1">
      <c r="A49" s="77" t="s">
        <v>7</v>
      </c>
      <c r="B49" s="68">
        <v>27</v>
      </c>
      <c r="C49" s="57">
        <f t="shared" si="197"/>
        <v>0</v>
      </c>
      <c r="D49" s="54"/>
      <c r="E49" s="7">
        <f t="shared" si="198"/>
        <v>0</v>
      </c>
      <c r="F49" s="54"/>
      <c r="G49" s="7">
        <f t="shared" si="199"/>
        <v>0</v>
      </c>
      <c r="H49" s="54"/>
      <c r="I49" s="6">
        <f t="shared" si="200"/>
        <v>0</v>
      </c>
      <c r="J49" s="54"/>
      <c r="K49" s="6">
        <f t="shared" si="201"/>
        <v>0</v>
      </c>
      <c r="L49" s="6">
        <f t="shared" si="215"/>
        <v>0</v>
      </c>
      <c r="M49" s="6" t="e">
        <f t="shared" si="216"/>
        <v>#DIV/0!</v>
      </c>
      <c r="N49" s="70" t="s">
        <v>85</v>
      </c>
      <c r="O49" s="54"/>
      <c r="P49" s="54"/>
      <c r="Q49" s="76" t="e">
        <f t="shared" ref="Q49:Q54" si="241">L49/P49</f>
        <v>#DIV/0!</v>
      </c>
      <c r="R49" s="2"/>
      <c r="T49" s="107">
        <v>3300</v>
      </c>
      <c r="U49" s="107">
        <v>3800</v>
      </c>
      <c r="V49" s="107">
        <v>4800</v>
      </c>
      <c r="W49" s="107">
        <v>2000</v>
      </c>
      <c r="X49" s="107"/>
      <c r="Y49" s="77" t="s">
        <v>7</v>
      </c>
      <c r="Z49" s="48">
        <f t="shared" si="202"/>
        <v>27</v>
      </c>
      <c r="AA49" s="57">
        <f t="shared" si="203"/>
        <v>0</v>
      </c>
      <c r="AB49" s="7">
        <f t="shared" si="204"/>
        <v>0</v>
      </c>
      <c r="AC49" s="7">
        <f t="shared" si="205"/>
        <v>0</v>
      </c>
      <c r="AD49" s="7">
        <f t="shared" si="217"/>
        <v>0</v>
      </c>
      <c r="AE49" s="7">
        <f t="shared" si="206"/>
        <v>0</v>
      </c>
      <c r="AF49" s="7">
        <f t="shared" si="218"/>
        <v>0</v>
      </c>
      <c r="AG49" s="7">
        <f t="shared" si="207"/>
        <v>0</v>
      </c>
      <c r="AH49" s="7">
        <f t="shared" si="219"/>
        <v>0</v>
      </c>
      <c r="AI49" s="7">
        <f t="shared" si="208"/>
        <v>0</v>
      </c>
      <c r="AJ49" s="7">
        <f t="shared" si="220"/>
        <v>0</v>
      </c>
      <c r="AK49" s="6" t="e">
        <f t="shared" si="221"/>
        <v>#DIV/0!</v>
      </c>
      <c r="AL49" s="70" t="str">
        <f t="shared" si="222"/>
        <v>OFF2</v>
      </c>
      <c r="AM49" s="7">
        <f t="shared" si="223"/>
        <v>0</v>
      </c>
      <c r="AN49" s="6">
        <f t="shared" si="224"/>
        <v>0</v>
      </c>
      <c r="AO49" s="76" t="e">
        <f t="shared" si="225"/>
        <v>#DIV/0!</v>
      </c>
      <c r="AP49" s="2"/>
      <c r="AR49" s="107">
        <v>1700</v>
      </c>
      <c r="AS49" s="107">
        <v>2200</v>
      </c>
      <c r="AT49" s="107">
        <v>2200</v>
      </c>
      <c r="AU49" s="107">
        <v>1400</v>
      </c>
      <c r="AV49" s="107"/>
      <c r="AW49" s="77" t="s">
        <v>7</v>
      </c>
      <c r="AX49" s="48">
        <f t="shared" si="196"/>
        <v>27</v>
      </c>
      <c r="AY49" s="57">
        <f t="shared" si="226"/>
        <v>0</v>
      </c>
      <c r="AZ49" s="54">
        <v>22</v>
      </c>
      <c r="BA49" s="7">
        <f t="shared" si="209"/>
        <v>0</v>
      </c>
      <c r="BB49" s="54">
        <v>10</v>
      </c>
      <c r="BC49" s="7">
        <f t="shared" si="210"/>
        <v>0</v>
      </c>
      <c r="BD49" s="54">
        <v>6</v>
      </c>
      <c r="BE49" s="6">
        <f t="shared" si="211"/>
        <v>0</v>
      </c>
      <c r="BF49" s="54"/>
      <c r="BG49" s="6">
        <f t="shared" si="212"/>
        <v>0</v>
      </c>
      <c r="BH49" s="6">
        <f t="shared" si="227"/>
        <v>0</v>
      </c>
      <c r="BI49" s="6" t="e">
        <f t="shared" si="228"/>
        <v>#DIV/0!</v>
      </c>
      <c r="BJ49" s="6">
        <f t="shared" si="229"/>
        <v>0</v>
      </c>
      <c r="BK49" s="7" t="e">
        <f t="shared" si="230"/>
        <v>#DIV/0!</v>
      </c>
      <c r="BL49" s="101">
        <f t="shared" si="231"/>
        <v>0</v>
      </c>
      <c r="BM49" s="90" t="e">
        <f t="shared" si="232"/>
        <v>#DIV/0!</v>
      </c>
      <c r="BN49" s="90"/>
      <c r="BO49" s="76" t="e">
        <f t="shared" si="233"/>
        <v>#DIV/0!</v>
      </c>
      <c r="BP49" s="2"/>
      <c r="BR49" s="55"/>
      <c r="BS49" s="55"/>
      <c r="BT49" s="55"/>
      <c r="BU49" s="55"/>
      <c r="BV49" s="173" t="s">
        <v>7</v>
      </c>
      <c r="BW49" s="190">
        <f t="shared" si="234"/>
        <v>27</v>
      </c>
      <c r="BX49" s="119"/>
      <c r="BY49" s="178"/>
      <c r="BZ49" s="178" t="e">
        <f t="shared" si="213"/>
        <v>#DIV/0!</v>
      </c>
      <c r="CA49" s="178"/>
      <c r="CB49" s="179" t="e">
        <f t="shared" si="214"/>
        <v>#DIV/0!</v>
      </c>
      <c r="CC49" s="179"/>
      <c r="CD49" s="573"/>
      <c r="CE49" s="180">
        <f t="shared" si="235"/>
        <v>0</v>
      </c>
      <c r="CF49" s="181" t="e">
        <f t="shared" si="236"/>
        <v>#DIV/0!</v>
      </c>
      <c r="CG49" s="291"/>
      <c r="CH49" s="291"/>
      <c r="CI49" s="291"/>
      <c r="CJ49" s="291">
        <f t="shared" si="237"/>
        <v>0</v>
      </c>
      <c r="CK49" s="182" t="e">
        <f t="shared" si="238"/>
        <v>#DIV/0!</v>
      </c>
      <c r="CM49" s="326"/>
      <c r="CN49" s="326"/>
      <c r="CO49" s="334"/>
      <c r="CP49" s="334"/>
      <c r="CQ49" s="334"/>
      <c r="CR49" s="356">
        <f t="shared" si="239"/>
        <v>0</v>
      </c>
      <c r="CT49" s="42" t="s">
        <v>440</v>
      </c>
      <c r="CV49" s="1">
        <v>3</v>
      </c>
      <c r="DB49" s="326">
        <v>15.1</v>
      </c>
      <c r="DC49" s="326">
        <v>19.2</v>
      </c>
      <c r="DD49" s="334">
        <v>1</v>
      </c>
      <c r="DE49" s="334">
        <v>1</v>
      </c>
      <c r="DF49" s="334">
        <v>2</v>
      </c>
      <c r="DG49" s="356">
        <f t="shared" si="240"/>
        <v>1.3333333333333333</v>
      </c>
      <c r="DI49" s="42" t="s">
        <v>185</v>
      </c>
      <c r="DK49" s="1">
        <v>3</v>
      </c>
    </row>
    <row r="50" spans="1:118" ht="23.5" customHeight="1">
      <c r="A50" s="77" t="s">
        <v>8</v>
      </c>
      <c r="B50" s="68">
        <v>28</v>
      </c>
      <c r="C50" s="57">
        <f t="shared" si="197"/>
        <v>0</v>
      </c>
      <c r="D50" s="54"/>
      <c r="E50" s="7">
        <f t="shared" si="198"/>
        <v>0</v>
      </c>
      <c r="F50" s="54"/>
      <c r="G50" s="7">
        <f t="shared" si="199"/>
        <v>0</v>
      </c>
      <c r="H50" s="54"/>
      <c r="I50" s="6">
        <f t="shared" si="200"/>
        <v>0</v>
      </c>
      <c r="J50" s="54"/>
      <c r="K50" s="6">
        <f t="shared" si="201"/>
        <v>0</v>
      </c>
      <c r="L50" s="6">
        <f t="shared" si="215"/>
        <v>0</v>
      </c>
      <c r="M50" s="6" t="e">
        <f t="shared" si="216"/>
        <v>#DIV/0!</v>
      </c>
      <c r="N50" s="70" t="s">
        <v>85</v>
      </c>
      <c r="O50" s="54"/>
      <c r="P50" s="54"/>
      <c r="Q50" s="76" t="e">
        <f t="shared" si="241"/>
        <v>#DIV/0!</v>
      </c>
      <c r="R50" s="2"/>
      <c r="T50" s="107">
        <v>3300</v>
      </c>
      <c r="U50" s="107">
        <v>3800</v>
      </c>
      <c r="V50" s="107">
        <v>4800</v>
      </c>
      <c r="W50" s="107">
        <v>2000</v>
      </c>
      <c r="X50" s="107"/>
      <c r="Y50" s="77" t="s">
        <v>8</v>
      </c>
      <c r="Z50" s="48">
        <f t="shared" si="202"/>
        <v>28</v>
      </c>
      <c r="AA50" s="57">
        <f t="shared" si="203"/>
        <v>0</v>
      </c>
      <c r="AB50" s="7">
        <f t="shared" si="204"/>
        <v>0</v>
      </c>
      <c r="AC50" s="7">
        <f t="shared" si="205"/>
        <v>0</v>
      </c>
      <c r="AD50" s="7">
        <f t="shared" si="217"/>
        <v>0</v>
      </c>
      <c r="AE50" s="7">
        <f t="shared" si="206"/>
        <v>0</v>
      </c>
      <c r="AF50" s="7">
        <f t="shared" si="218"/>
        <v>0</v>
      </c>
      <c r="AG50" s="7">
        <f t="shared" si="207"/>
        <v>0</v>
      </c>
      <c r="AH50" s="7">
        <f t="shared" si="219"/>
        <v>0</v>
      </c>
      <c r="AI50" s="7">
        <f t="shared" si="208"/>
        <v>0</v>
      </c>
      <c r="AJ50" s="7">
        <f t="shared" si="220"/>
        <v>0</v>
      </c>
      <c r="AK50" s="6" t="e">
        <f t="shared" si="221"/>
        <v>#DIV/0!</v>
      </c>
      <c r="AL50" s="70" t="str">
        <f t="shared" si="222"/>
        <v>OFF2</v>
      </c>
      <c r="AM50" s="7">
        <f t="shared" si="223"/>
        <v>0</v>
      </c>
      <c r="AN50" s="6">
        <f t="shared" si="224"/>
        <v>0</v>
      </c>
      <c r="AO50" s="76" t="e">
        <f t="shared" si="225"/>
        <v>#DIV/0!</v>
      </c>
      <c r="AP50" s="2"/>
      <c r="AR50" s="107">
        <v>1700</v>
      </c>
      <c r="AS50" s="107">
        <v>2200</v>
      </c>
      <c r="AT50" s="107">
        <v>2200</v>
      </c>
      <c r="AU50" s="107">
        <v>1400</v>
      </c>
      <c r="AV50" s="107"/>
      <c r="AW50" s="77" t="s">
        <v>8</v>
      </c>
      <c r="AX50" s="48">
        <f t="shared" si="196"/>
        <v>28</v>
      </c>
      <c r="AY50" s="57">
        <f t="shared" si="226"/>
        <v>0</v>
      </c>
      <c r="AZ50" s="54">
        <v>10</v>
      </c>
      <c r="BA50" s="7">
        <f t="shared" si="209"/>
        <v>0</v>
      </c>
      <c r="BB50" s="54">
        <v>24</v>
      </c>
      <c r="BC50" s="7">
        <f t="shared" si="210"/>
        <v>0</v>
      </c>
      <c r="BD50" s="54">
        <v>12</v>
      </c>
      <c r="BE50" s="6">
        <f t="shared" si="211"/>
        <v>0</v>
      </c>
      <c r="BF50" s="54"/>
      <c r="BG50" s="6">
        <f t="shared" si="212"/>
        <v>0</v>
      </c>
      <c r="BH50" s="6">
        <f t="shared" si="227"/>
        <v>0</v>
      </c>
      <c r="BI50" s="6" t="e">
        <f t="shared" si="228"/>
        <v>#DIV/0!</v>
      </c>
      <c r="BJ50" s="6">
        <f t="shared" si="229"/>
        <v>0</v>
      </c>
      <c r="BK50" s="7" t="e">
        <f t="shared" si="230"/>
        <v>#DIV/0!</v>
      </c>
      <c r="BL50" s="101">
        <f t="shared" si="231"/>
        <v>0</v>
      </c>
      <c r="BM50" s="90" t="e">
        <f t="shared" si="232"/>
        <v>#DIV/0!</v>
      </c>
      <c r="BN50" s="90"/>
      <c r="BO50" s="76" t="e">
        <f t="shared" si="233"/>
        <v>#DIV/0!</v>
      </c>
      <c r="BP50" s="2"/>
      <c r="BR50" s="55"/>
      <c r="BS50" s="55"/>
      <c r="BT50" s="55"/>
      <c r="BU50" s="55"/>
      <c r="BV50" s="173" t="s">
        <v>8</v>
      </c>
      <c r="BW50" s="190">
        <f t="shared" si="234"/>
        <v>28</v>
      </c>
      <c r="BX50" s="119"/>
      <c r="BY50" s="178"/>
      <c r="BZ50" s="178" t="e">
        <f t="shared" si="213"/>
        <v>#DIV/0!</v>
      </c>
      <c r="CA50" s="178"/>
      <c r="CB50" s="179" t="e">
        <f t="shared" si="214"/>
        <v>#DIV/0!</v>
      </c>
      <c r="CC50" s="179"/>
      <c r="CD50" s="573"/>
      <c r="CE50" s="180">
        <f t="shared" si="235"/>
        <v>0</v>
      </c>
      <c r="CF50" s="181" t="e">
        <f t="shared" si="236"/>
        <v>#DIV/0!</v>
      </c>
      <c r="CG50" s="291"/>
      <c r="CH50" s="291"/>
      <c r="CI50" s="291"/>
      <c r="CJ50" s="291">
        <f t="shared" si="237"/>
        <v>0</v>
      </c>
      <c r="CK50" s="182" t="e">
        <f t="shared" si="238"/>
        <v>#DIV/0!</v>
      </c>
      <c r="CM50" s="326"/>
      <c r="CN50" s="326"/>
      <c r="CO50" s="334"/>
      <c r="CP50" s="334"/>
      <c r="CQ50" s="334"/>
      <c r="CR50" s="356">
        <f t="shared" si="239"/>
        <v>0</v>
      </c>
      <c r="CT50" s="42" t="s">
        <v>177</v>
      </c>
      <c r="CV50" s="1">
        <v>2</v>
      </c>
      <c r="DB50" s="326">
        <v>9.8000000000000007</v>
      </c>
      <c r="DC50" s="326">
        <v>12.9</v>
      </c>
      <c r="DD50" s="334">
        <v>2</v>
      </c>
      <c r="DE50" s="334">
        <v>1</v>
      </c>
      <c r="DF50" s="334">
        <v>1</v>
      </c>
      <c r="DG50" s="356">
        <f t="shared" si="240"/>
        <v>1.3333333333333333</v>
      </c>
      <c r="DI50" s="42" t="s">
        <v>177</v>
      </c>
      <c r="DK50" s="1">
        <v>2</v>
      </c>
    </row>
    <row r="51" spans="1:118" ht="23.5" customHeight="1">
      <c r="A51" s="77" t="s">
        <v>9</v>
      </c>
      <c r="B51" s="68">
        <v>29</v>
      </c>
      <c r="C51" s="57">
        <f t="shared" si="197"/>
        <v>0</v>
      </c>
      <c r="D51" s="54"/>
      <c r="E51" s="7">
        <f t="shared" si="198"/>
        <v>0</v>
      </c>
      <c r="F51" s="54"/>
      <c r="G51" s="7">
        <f t="shared" si="199"/>
        <v>0</v>
      </c>
      <c r="H51" s="54"/>
      <c r="I51" s="6">
        <f t="shared" si="200"/>
        <v>0</v>
      </c>
      <c r="J51" s="54"/>
      <c r="K51" s="6">
        <f t="shared" si="201"/>
        <v>0</v>
      </c>
      <c r="L51" s="6">
        <f t="shared" si="215"/>
        <v>0</v>
      </c>
      <c r="M51" s="6" t="e">
        <f t="shared" si="216"/>
        <v>#DIV/0!</v>
      </c>
      <c r="N51" s="70" t="s">
        <v>85</v>
      </c>
      <c r="O51" s="54"/>
      <c r="P51" s="54"/>
      <c r="Q51" s="76" t="e">
        <f t="shared" si="241"/>
        <v>#DIV/0!</v>
      </c>
      <c r="R51" s="2"/>
      <c r="T51" s="107">
        <v>3300</v>
      </c>
      <c r="U51" s="107">
        <v>3800</v>
      </c>
      <c r="V51" s="107">
        <v>4800</v>
      </c>
      <c r="W51" s="107">
        <v>2000</v>
      </c>
      <c r="X51" s="107"/>
      <c r="Y51" s="77" t="s">
        <v>9</v>
      </c>
      <c r="Z51" s="48">
        <f t="shared" si="202"/>
        <v>29</v>
      </c>
      <c r="AA51" s="57">
        <f t="shared" si="203"/>
        <v>0</v>
      </c>
      <c r="AB51" s="7">
        <f t="shared" si="204"/>
        <v>0</v>
      </c>
      <c r="AC51" s="7">
        <f t="shared" si="205"/>
        <v>0</v>
      </c>
      <c r="AD51" s="7">
        <f t="shared" si="217"/>
        <v>0</v>
      </c>
      <c r="AE51" s="7">
        <f t="shared" si="206"/>
        <v>0</v>
      </c>
      <c r="AF51" s="7">
        <f t="shared" si="218"/>
        <v>0</v>
      </c>
      <c r="AG51" s="7">
        <f t="shared" si="207"/>
        <v>0</v>
      </c>
      <c r="AH51" s="7">
        <f t="shared" si="219"/>
        <v>0</v>
      </c>
      <c r="AI51" s="7">
        <f t="shared" si="208"/>
        <v>0</v>
      </c>
      <c r="AJ51" s="7">
        <f t="shared" si="220"/>
        <v>0</v>
      </c>
      <c r="AK51" s="6" t="e">
        <f t="shared" si="221"/>
        <v>#DIV/0!</v>
      </c>
      <c r="AL51" s="70" t="str">
        <f t="shared" si="222"/>
        <v>OFF2</v>
      </c>
      <c r="AM51" s="7">
        <f t="shared" si="223"/>
        <v>0</v>
      </c>
      <c r="AN51" s="6">
        <f t="shared" si="224"/>
        <v>0</v>
      </c>
      <c r="AO51" s="76" t="e">
        <f t="shared" si="225"/>
        <v>#DIV/0!</v>
      </c>
      <c r="AP51" s="2"/>
      <c r="AR51" s="107">
        <v>1700</v>
      </c>
      <c r="AS51" s="107">
        <v>2200</v>
      </c>
      <c r="AT51" s="107">
        <v>2200</v>
      </c>
      <c r="AU51" s="107">
        <v>1400</v>
      </c>
      <c r="AV51" s="107"/>
      <c r="AW51" s="77" t="s">
        <v>9</v>
      </c>
      <c r="AX51" s="48">
        <f t="shared" si="196"/>
        <v>29</v>
      </c>
      <c r="AY51" s="57">
        <f t="shared" si="226"/>
        <v>0</v>
      </c>
      <c r="AZ51" s="54">
        <v>10</v>
      </c>
      <c r="BA51" s="7">
        <f t="shared" si="209"/>
        <v>0</v>
      </c>
      <c r="BB51" s="54">
        <v>24</v>
      </c>
      <c r="BC51" s="7">
        <f t="shared" si="210"/>
        <v>0</v>
      </c>
      <c r="BD51" s="54">
        <v>12</v>
      </c>
      <c r="BE51" s="6">
        <f t="shared" si="211"/>
        <v>0</v>
      </c>
      <c r="BF51" s="54"/>
      <c r="BG51" s="6">
        <f t="shared" si="212"/>
        <v>0</v>
      </c>
      <c r="BH51" s="6">
        <f t="shared" si="227"/>
        <v>0</v>
      </c>
      <c r="BI51" s="6" t="e">
        <f t="shared" si="228"/>
        <v>#DIV/0!</v>
      </c>
      <c r="BJ51" s="6">
        <f t="shared" si="229"/>
        <v>0</v>
      </c>
      <c r="BK51" s="7" t="e">
        <f t="shared" si="230"/>
        <v>#DIV/0!</v>
      </c>
      <c r="BL51" s="101">
        <f t="shared" si="231"/>
        <v>0</v>
      </c>
      <c r="BM51" s="90" t="e">
        <f t="shared" si="232"/>
        <v>#DIV/0!</v>
      </c>
      <c r="BN51" s="90"/>
      <c r="BO51" s="76" t="e">
        <f t="shared" si="233"/>
        <v>#DIV/0!</v>
      </c>
      <c r="BP51" s="2"/>
      <c r="BR51" s="55"/>
      <c r="BS51" s="55"/>
      <c r="BT51" s="55"/>
      <c r="BU51" s="55"/>
      <c r="BV51" s="173" t="s">
        <v>9</v>
      </c>
      <c r="BW51" s="190">
        <f t="shared" si="234"/>
        <v>29</v>
      </c>
      <c r="BX51" s="119"/>
      <c r="BY51" s="178"/>
      <c r="BZ51" s="178" t="e">
        <f t="shared" si="213"/>
        <v>#DIV/0!</v>
      </c>
      <c r="CA51" s="178"/>
      <c r="CB51" s="179" t="e">
        <f t="shared" si="214"/>
        <v>#DIV/0!</v>
      </c>
      <c r="CC51" s="179"/>
      <c r="CD51" s="573"/>
      <c r="CE51" s="180">
        <f t="shared" si="235"/>
        <v>0</v>
      </c>
      <c r="CF51" s="181" t="e">
        <f t="shared" si="236"/>
        <v>#DIV/0!</v>
      </c>
      <c r="CG51" s="291"/>
      <c r="CH51" s="291"/>
      <c r="CI51" s="291"/>
      <c r="CJ51" s="291">
        <f t="shared" si="237"/>
        <v>0</v>
      </c>
      <c r="CK51" s="182" t="e">
        <f t="shared" si="238"/>
        <v>#DIV/0!</v>
      </c>
      <c r="CM51" s="326"/>
      <c r="CN51" s="326"/>
      <c r="CO51" s="334"/>
      <c r="CP51" s="334"/>
      <c r="CQ51" s="334"/>
      <c r="CR51" s="356">
        <f t="shared" si="239"/>
        <v>0</v>
      </c>
      <c r="CT51" s="42" t="s">
        <v>178</v>
      </c>
      <c r="CV51" s="1">
        <v>1</v>
      </c>
      <c r="DB51" s="326">
        <v>9.6</v>
      </c>
      <c r="DC51" s="326">
        <v>16</v>
      </c>
      <c r="DD51" s="334">
        <v>2</v>
      </c>
      <c r="DE51" s="334">
        <v>2</v>
      </c>
      <c r="DF51" s="334">
        <v>1</v>
      </c>
      <c r="DG51" s="356">
        <f t="shared" si="240"/>
        <v>1.6666666666666667</v>
      </c>
      <c r="DI51" s="42" t="s">
        <v>178</v>
      </c>
      <c r="DK51" s="1">
        <v>1</v>
      </c>
    </row>
    <row r="52" spans="1:118" ht="23.5" customHeight="1">
      <c r="A52" s="77" t="s">
        <v>10</v>
      </c>
      <c r="B52" s="68">
        <v>30</v>
      </c>
      <c r="C52" s="57">
        <f t="shared" si="197"/>
        <v>0</v>
      </c>
      <c r="D52" s="54"/>
      <c r="E52" s="7">
        <f t="shared" si="198"/>
        <v>0</v>
      </c>
      <c r="F52" s="54"/>
      <c r="G52" s="7">
        <f t="shared" si="199"/>
        <v>0</v>
      </c>
      <c r="H52" s="54"/>
      <c r="I52" s="6">
        <f t="shared" si="200"/>
        <v>0</v>
      </c>
      <c r="J52" s="54"/>
      <c r="K52" s="6">
        <f t="shared" si="201"/>
        <v>0</v>
      </c>
      <c r="L52" s="6">
        <f t="shared" si="215"/>
        <v>0</v>
      </c>
      <c r="M52" s="6" t="e">
        <f t="shared" si="216"/>
        <v>#DIV/0!</v>
      </c>
      <c r="N52" s="70" t="s">
        <v>83</v>
      </c>
      <c r="O52" s="54"/>
      <c r="P52" s="54"/>
      <c r="Q52" s="76" t="e">
        <f t="shared" si="241"/>
        <v>#DIV/0!</v>
      </c>
      <c r="R52" s="2"/>
      <c r="T52" s="107">
        <v>3300</v>
      </c>
      <c r="U52" s="107">
        <v>3800</v>
      </c>
      <c r="V52" s="107">
        <v>4800</v>
      </c>
      <c r="W52" s="107">
        <v>2000</v>
      </c>
      <c r="X52" s="107"/>
      <c r="Y52" s="77" t="s">
        <v>10</v>
      </c>
      <c r="Z52" s="48">
        <f t="shared" si="202"/>
        <v>30</v>
      </c>
      <c r="AA52" s="57">
        <f t="shared" si="203"/>
        <v>0</v>
      </c>
      <c r="AB52" s="7">
        <f t="shared" si="204"/>
        <v>0</v>
      </c>
      <c r="AC52" s="7">
        <f t="shared" si="205"/>
        <v>0</v>
      </c>
      <c r="AD52" s="7">
        <f t="shared" si="217"/>
        <v>0</v>
      </c>
      <c r="AE52" s="7">
        <f t="shared" si="206"/>
        <v>0</v>
      </c>
      <c r="AF52" s="7">
        <f t="shared" si="218"/>
        <v>0</v>
      </c>
      <c r="AG52" s="7">
        <f t="shared" si="207"/>
        <v>0</v>
      </c>
      <c r="AH52" s="7">
        <f t="shared" si="219"/>
        <v>0</v>
      </c>
      <c r="AI52" s="7">
        <f t="shared" si="208"/>
        <v>0</v>
      </c>
      <c r="AJ52" s="7">
        <f t="shared" si="220"/>
        <v>0</v>
      </c>
      <c r="AK52" s="6" t="e">
        <f t="shared" si="221"/>
        <v>#DIV/0!</v>
      </c>
      <c r="AL52" s="70" t="str">
        <f t="shared" si="222"/>
        <v>OFF1</v>
      </c>
      <c r="AM52" s="7">
        <f t="shared" si="223"/>
        <v>0</v>
      </c>
      <c r="AN52" s="6">
        <f t="shared" si="224"/>
        <v>0</v>
      </c>
      <c r="AO52" s="76" t="e">
        <f t="shared" si="225"/>
        <v>#DIV/0!</v>
      </c>
      <c r="AP52" s="2"/>
      <c r="AR52" s="107">
        <v>1700</v>
      </c>
      <c r="AS52" s="107">
        <v>2200</v>
      </c>
      <c r="AT52" s="107">
        <v>2200</v>
      </c>
      <c r="AU52" s="107">
        <v>1400</v>
      </c>
      <c r="AV52" s="107"/>
      <c r="AW52" s="77" t="s">
        <v>10</v>
      </c>
      <c r="AX52" s="48">
        <f t="shared" si="196"/>
        <v>30</v>
      </c>
      <c r="AY52" s="57">
        <f t="shared" si="226"/>
        <v>0</v>
      </c>
      <c r="AZ52" s="54">
        <v>10</v>
      </c>
      <c r="BA52" s="7">
        <f t="shared" si="209"/>
        <v>0</v>
      </c>
      <c r="BB52" s="54">
        <v>24</v>
      </c>
      <c r="BC52" s="7">
        <f t="shared" si="210"/>
        <v>0</v>
      </c>
      <c r="BD52" s="54">
        <v>12</v>
      </c>
      <c r="BE52" s="6">
        <f t="shared" si="211"/>
        <v>0</v>
      </c>
      <c r="BF52" s="54"/>
      <c r="BG52" s="6">
        <f t="shared" si="212"/>
        <v>0</v>
      </c>
      <c r="BH52" s="6">
        <f t="shared" si="227"/>
        <v>0</v>
      </c>
      <c r="BI52" s="6" t="e">
        <f t="shared" si="228"/>
        <v>#DIV/0!</v>
      </c>
      <c r="BJ52" s="6">
        <f t="shared" si="229"/>
        <v>0</v>
      </c>
      <c r="BK52" s="7" t="e">
        <f t="shared" si="230"/>
        <v>#DIV/0!</v>
      </c>
      <c r="BL52" s="101">
        <f t="shared" si="231"/>
        <v>0</v>
      </c>
      <c r="BM52" s="90" t="e">
        <f t="shared" si="232"/>
        <v>#DIV/0!</v>
      </c>
      <c r="BN52" s="90"/>
      <c r="BO52" s="76" t="e">
        <f t="shared" si="233"/>
        <v>#DIV/0!</v>
      </c>
      <c r="BP52" s="2"/>
      <c r="BR52" s="55"/>
      <c r="BS52" s="55"/>
      <c r="BT52" s="55"/>
      <c r="BU52" s="55"/>
      <c r="BV52" s="173" t="s">
        <v>10</v>
      </c>
      <c r="BW52" s="190">
        <f t="shared" si="234"/>
        <v>30</v>
      </c>
      <c r="BX52" s="119">
        <v>218</v>
      </c>
      <c r="BY52" s="178">
        <v>605150</v>
      </c>
      <c r="BZ52" s="178">
        <f t="shared" si="213"/>
        <v>2775.9174311926604</v>
      </c>
      <c r="CA52" s="178">
        <v>354900</v>
      </c>
      <c r="CB52" s="179">
        <f t="shared" si="214"/>
        <v>1627.9816513761468</v>
      </c>
      <c r="CC52" s="179">
        <v>5280</v>
      </c>
      <c r="CD52" s="573">
        <v>5940</v>
      </c>
      <c r="CE52" s="180">
        <f t="shared" si="235"/>
        <v>971270</v>
      </c>
      <c r="CF52" s="181">
        <f t="shared" si="236"/>
        <v>4455.3669724770643</v>
      </c>
      <c r="CG52" s="291">
        <v>106.5</v>
      </c>
      <c r="CH52" s="291">
        <v>31</v>
      </c>
      <c r="CI52" s="291">
        <v>0</v>
      </c>
      <c r="CJ52" s="291">
        <f t="shared" si="237"/>
        <v>137.5</v>
      </c>
      <c r="CK52" s="182">
        <f t="shared" si="238"/>
        <v>7063.7818181818184</v>
      </c>
      <c r="CM52" s="326">
        <v>13.8</v>
      </c>
      <c r="CN52" s="326">
        <v>26.9</v>
      </c>
      <c r="CO52" s="334">
        <v>5</v>
      </c>
      <c r="CP52" s="334">
        <v>5</v>
      </c>
      <c r="CQ52" s="334">
        <v>2</v>
      </c>
      <c r="CR52" s="356">
        <f t="shared" si="239"/>
        <v>4</v>
      </c>
      <c r="CT52" s="42" t="s">
        <v>183</v>
      </c>
      <c r="CV52" s="1">
        <v>0</v>
      </c>
      <c r="DB52" s="326">
        <v>11.1</v>
      </c>
      <c r="DC52" s="326">
        <v>17.5</v>
      </c>
      <c r="DD52" s="334">
        <v>1</v>
      </c>
      <c r="DE52" s="334">
        <v>2</v>
      </c>
      <c r="DF52" s="334">
        <v>3</v>
      </c>
      <c r="DG52" s="356">
        <f t="shared" si="240"/>
        <v>2</v>
      </c>
      <c r="DI52" s="42" t="s">
        <v>183</v>
      </c>
      <c r="DK52" s="1">
        <v>0</v>
      </c>
    </row>
    <row r="53" spans="1:118" ht="23.5" customHeight="1" thickBot="1">
      <c r="A53" s="78" t="s">
        <v>11</v>
      </c>
      <c r="B53" s="68">
        <v>31</v>
      </c>
      <c r="C53" s="57">
        <f t="shared" si="197"/>
        <v>0</v>
      </c>
      <c r="D53" s="54"/>
      <c r="E53" s="7">
        <f t="shared" si="198"/>
        <v>0</v>
      </c>
      <c r="F53" s="54"/>
      <c r="G53" s="7">
        <f t="shared" si="199"/>
        <v>0</v>
      </c>
      <c r="H53" s="54"/>
      <c r="I53" s="6">
        <f t="shared" si="200"/>
        <v>0</v>
      </c>
      <c r="J53" s="54"/>
      <c r="K53" s="6">
        <f t="shared" si="201"/>
        <v>0</v>
      </c>
      <c r="L53" s="6">
        <f t="shared" si="215"/>
        <v>0</v>
      </c>
      <c r="M53" s="6" t="e">
        <f t="shared" si="216"/>
        <v>#DIV/0!</v>
      </c>
      <c r="N53" s="70"/>
      <c r="O53" s="54"/>
      <c r="P53" s="54"/>
      <c r="Q53" s="76" t="e">
        <f t="shared" si="241"/>
        <v>#DIV/0!</v>
      </c>
      <c r="R53" s="2"/>
      <c r="T53" s="107">
        <v>3300</v>
      </c>
      <c r="U53" s="107">
        <v>3800</v>
      </c>
      <c r="V53" s="107">
        <v>4800</v>
      </c>
      <c r="W53" s="107">
        <v>2000</v>
      </c>
      <c r="X53" s="107"/>
      <c r="Y53" s="78" t="s">
        <v>11</v>
      </c>
      <c r="Z53" s="48">
        <f t="shared" si="202"/>
        <v>31</v>
      </c>
      <c r="AA53" s="57">
        <f t="shared" si="203"/>
        <v>0</v>
      </c>
      <c r="AB53" s="7">
        <f t="shared" si="204"/>
        <v>0</v>
      </c>
      <c r="AC53" s="7">
        <f t="shared" si="205"/>
        <v>0</v>
      </c>
      <c r="AD53" s="7">
        <f t="shared" si="217"/>
        <v>0</v>
      </c>
      <c r="AE53" s="7">
        <f t="shared" si="206"/>
        <v>0</v>
      </c>
      <c r="AF53" s="7">
        <f t="shared" si="218"/>
        <v>0</v>
      </c>
      <c r="AG53" s="7">
        <f t="shared" si="207"/>
        <v>0</v>
      </c>
      <c r="AH53" s="7">
        <f t="shared" si="219"/>
        <v>0</v>
      </c>
      <c r="AI53" s="7">
        <f t="shared" si="208"/>
        <v>0</v>
      </c>
      <c r="AJ53" s="7">
        <f t="shared" si="220"/>
        <v>0</v>
      </c>
      <c r="AK53" s="6" t="e">
        <f t="shared" si="221"/>
        <v>#DIV/0!</v>
      </c>
      <c r="AL53" s="70">
        <f t="shared" si="222"/>
        <v>0</v>
      </c>
      <c r="AM53" s="7">
        <f t="shared" si="223"/>
        <v>0</v>
      </c>
      <c r="AN53" s="6">
        <f t="shared" si="224"/>
        <v>0</v>
      </c>
      <c r="AO53" s="76" t="e">
        <f t="shared" si="225"/>
        <v>#DIV/0!</v>
      </c>
      <c r="AP53" s="2"/>
      <c r="AR53" s="107">
        <v>1700</v>
      </c>
      <c r="AS53" s="107">
        <v>2200</v>
      </c>
      <c r="AT53" s="107">
        <v>2200</v>
      </c>
      <c r="AU53" s="107">
        <v>1400</v>
      </c>
      <c r="AV53" s="107"/>
      <c r="AW53" s="78" t="s">
        <v>11</v>
      </c>
      <c r="AX53" s="48">
        <f t="shared" si="196"/>
        <v>31</v>
      </c>
      <c r="AY53" s="57">
        <f t="shared" si="226"/>
        <v>0</v>
      </c>
      <c r="AZ53" s="54">
        <v>10</v>
      </c>
      <c r="BA53" s="7">
        <f t="shared" si="209"/>
        <v>0</v>
      </c>
      <c r="BB53" s="54">
        <v>28</v>
      </c>
      <c r="BC53" s="7">
        <f t="shared" si="210"/>
        <v>0</v>
      </c>
      <c r="BD53" s="54">
        <v>12</v>
      </c>
      <c r="BE53" s="6">
        <f t="shared" si="211"/>
        <v>0</v>
      </c>
      <c r="BF53" s="54"/>
      <c r="BG53" s="6">
        <f t="shared" si="212"/>
        <v>0</v>
      </c>
      <c r="BH53" s="6">
        <f t="shared" si="227"/>
        <v>0</v>
      </c>
      <c r="BI53" s="6" t="e">
        <f t="shared" si="228"/>
        <v>#DIV/0!</v>
      </c>
      <c r="BJ53" s="6">
        <f t="shared" si="229"/>
        <v>0</v>
      </c>
      <c r="BK53" s="7" t="e">
        <f t="shared" si="230"/>
        <v>#DIV/0!</v>
      </c>
      <c r="BL53" s="101">
        <f t="shared" si="231"/>
        <v>0</v>
      </c>
      <c r="BM53" s="90" t="e">
        <f t="shared" si="232"/>
        <v>#DIV/0!</v>
      </c>
      <c r="BN53" s="90"/>
      <c r="BO53" s="76" t="e">
        <f t="shared" si="233"/>
        <v>#DIV/0!</v>
      </c>
      <c r="BP53" s="2"/>
      <c r="BR53" s="55"/>
      <c r="BS53" s="55"/>
      <c r="BT53" s="55"/>
      <c r="BU53" s="55"/>
      <c r="BV53" s="183" t="s">
        <v>11</v>
      </c>
      <c r="BW53" s="190">
        <f t="shared" si="234"/>
        <v>31</v>
      </c>
      <c r="BX53" s="119">
        <v>433</v>
      </c>
      <c r="BY53" s="178">
        <v>1195750</v>
      </c>
      <c r="BZ53" s="178">
        <f t="shared" si="213"/>
        <v>2761.5473441108543</v>
      </c>
      <c r="CA53" s="178">
        <v>668500</v>
      </c>
      <c r="CB53" s="179">
        <f t="shared" si="214"/>
        <v>1543.8799076212472</v>
      </c>
      <c r="CC53" s="179">
        <v>11770</v>
      </c>
      <c r="CD53" s="573"/>
      <c r="CE53" s="180">
        <f t="shared" si="235"/>
        <v>1876020</v>
      </c>
      <c r="CF53" s="181">
        <f t="shared" si="236"/>
        <v>4332.6096997690529</v>
      </c>
      <c r="CG53" s="291">
        <v>115.5</v>
      </c>
      <c r="CH53" s="291">
        <v>18.5</v>
      </c>
      <c r="CI53" s="291">
        <v>0</v>
      </c>
      <c r="CJ53" s="291">
        <f t="shared" si="237"/>
        <v>134</v>
      </c>
      <c r="CK53" s="182">
        <f t="shared" si="238"/>
        <v>14000.149253731342</v>
      </c>
      <c r="CM53" s="327">
        <v>15.7</v>
      </c>
      <c r="CN53" s="327">
        <v>24.8</v>
      </c>
      <c r="CO53" s="335">
        <v>2</v>
      </c>
      <c r="CP53" s="334">
        <v>4</v>
      </c>
      <c r="CQ53" s="334">
        <v>4</v>
      </c>
      <c r="CR53" s="357">
        <f t="shared" si="239"/>
        <v>3.3333333333333335</v>
      </c>
      <c r="CT53" s="1" t="s">
        <v>186</v>
      </c>
      <c r="DB53" s="327"/>
      <c r="DC53" s="327"/>
      <c r="DD53" s="335"/>
      <c r="DE53" s="334"/>
      <c r="DF53" s="334"/>
      <c r="DG53" s="357">
        <f t="shared" si="240"/>
        <v>0</v>
      </c>
      <c r="DI53" s="1" t="s">
        <v>186</v>
      </c>
    </row>
    <row r="54" spans="1:118" ht="37" customHeight="1" thickTop="1" thickBot="1">
      <c r="A54" s="1513" t="s">
        <v>16</v>
      </c>
      <c r="B54" s="1514"/>
      <c r="C54" s="61">
        <f>SUM(C47:C53)</f>
        <v>0</v>
      </c>
      <c r="D54" s="61">
        <f>SUM(D47:D53)</f>
        <v>0</v>
      </c>
      <c r="E54" s="61">
        <f t="shared" ref="E54:J54" si="242">SUM(E47:E53)</f>
        <v>0</v>
      </c>
      <c r="F54" s="61">
        <f t="shared" si="242"/>
        <v>0</v>
      </c>
      <c r="G54" s="61">
        <f t="shared" si="242"/>
        <v>0</v>
      </c>
      <c r="H54" s="61">
        <f t="shared" si="242"/>
        <v>0</v>
      </c>
      <c r="I54" s="61">
        <f t="shared" si="242"/>
        <v>0</v>
      </c>
      <c r="J54" s="61">
        <f t="shared" si="242"/>
        <v>0</v>
      </c>
      <c r="K54" s="61">
        <f>SUM(K47:K53)</f>
        <v>0</v>
      </c>
      <c r="L54" s="61">
        <f>SUM(L47:L53)</f>
        <v>0</v>
      </c>
      <c r="M54" s="61" t="e">
        <f>L54/C54</f>
        <v>#DIV/0!</v>
      </c>
      <c r="N54" s="86"/>
      <c r="O54" s="61">
        <f>SUM(O47:O53)</f>
        <v>0</v>
      </c>
      <c r="P54" s="61">
        <f>SUM(P47:P53)</f>
        <v>0</v>
      </c>
      <c r="Q54" s="76" t="e">
        <f t="shared" si="241"/>
        <v>#DIV/0!</v>
      </c>
      <c r="R54" s="45"/>
      <c r="T54" s="105" t="s">
        <v>48</v>
      </c>
      <c r="U54" s="108">
        <f>C54/W54</f>
        <v>0</v>
      </c>
      <c r="V54" s="106" t="s">
        <v>49</v>
      </c>
      <c r="W54" s="114">
        <v>3</v>
      </c>
      <c r="Y54" s="1513" t="s">
        <v>16</v>
      </c>
      <c r="Z54" s="1514"/>
      <c r="AA54" s="88">
        <f>SUM(AA47:AA53)</f>
        <v>0</v>
      </c>
      <c r="AB54" s="88">
        <f>SUM(AB47:AB53)</f>
        <v>0</v>
      </c>
      <c r="AC54" s="88">
        <f t="shared" ref="AC54:AH54" si="243">SUM(AC47:AC53)</f>
        <v>0</v>
      </c>
      <c r="AD54" s="88">
        <f t="shared" si="243"/>
        <v>0</v>
      </c>
      <c r="AE54" s="88">
        <f t="shared" si="243"/>
        <v>0</v>
      </c>
      <c r="AF54" s="88">
        <f t="shared" si="243"/>
        <v>0</v>
      </c>
      <c r="AG54" s="88">
        <f t="shared" si="243"/>
        <v>0</v>
      </c>
      <c r="AH54" s="88">
        <f t="shared" si="243"/>
        <v>0</v>
      </c>
      <c r="AI54" s="88">
        <f>SUM(AI47:AI53)</f>
        <v>0</v>
      </c>
      <c r="AJ54" s="88">
        <f>SUM(AJ47:AJ53)</f>
        <v>0</v>
      </c>
      <c r="AK54" s="61" t="e">
        <f>AJ54/AA54</f>
        <v>#DIV/0!</v>
      </c>
      <c r="AL54" s="86"/>
      <c r="AM54" s="61">
        <f>SUM(AM47:AM53)</f>
        <v>0</v>
      </c>
      <c r="AN54" s="61">
        <f>SUM(AN47:AN53)</f>
        <v>0</v>
      </c>
      <c r="AO54" s="76" t="e">
        <f>(AJ54+BH54)/AN54</f>
        <v>#DIV/0!</v>
      </c>
      <c r="AP54" s="45"/>
      <c r="AR54" s="105" t="s">
        <v>48</v>
      </c>
      <c r="AS54" s="108">
        <f>AA54/AU54</f>
        <v>0</v>
      </c>
      <c r="AT54" s="106" t="s">
        <v>49</v>
      </c>
      <c r="AU54" s="105">
        <f>W54</f>
        <v>3</v>
      </c>
      <c r="AW54" s="1513" t="s">
        <v>16</v>
      </c>
      <c r="AX54" s="1514"/>
      <c r="AY54" s="57">
        <f t="shared" si="226"/>
        <v>0</v>
      </c>
      <c r="AZ54" s="61">
        <f>SUM(AZ47:AZ53)</f>
        <v>84</v>
      </c>
      <c r="BA54" s="61">
        <f t="shared" ref="BA54:BF54" si="244">SUM(BA47:BA53)</f>
        <v>0</v>
      </c>
      <c r="BB54" s="61">
        <f t="shared" si="244"/>
        <v>120</v>
      </c>
      <c r="BC54" s="61">
        <f t="shared" si="244"/>
        <v>0</v>
      </c>
      <c r="BD54" s="61">
        <f t="shared" si="244"/>
        <v>60</v>
      </c>
      <c r="BE54" s="61">
        <f t="shared" si="244"/>
        <v>0</v>
      </c>
      <c r="BF54" s="61">
        <f t="shared" si="244"/>
        <v>0</v>
      </c>
      <c r="BG54" s="61">
        <f>SUM(BG47:BG53)</f>
        <v>0</v>
      </c>
      <c r="BH54" s="6">
        <f t="shared" si="227"/>
        <v>0</v>
      </c>
      <c r="BI54" s="6" t="e">
        <f t="shared" si="228"/>
        <v>#DIV/0!</v>
      </c>
      <c r="BJ54" s="6">
        <f t="shared" si="229"/>
        <v>0</v>
      </c>
      <c r="BK54" s="7" t="e">
        <f t="shared" si="230"/>
        <v>#DIV/0!</v>
      </c>
      <c r="BL54" s="101">
        <f>SUM(BL47:BL53)</f>
        <v>0</v>
      </c>
      <c r="BM54" s="90" t="e">
        <f>BI54+BK54</f>
        <v>#DIV/0!</v>
      </c>
      <c r="BN54" s="91"/>
      <c r="BO54" s="76" t="e">
        <f t="shared" si="233"/>
        <v>#DIV/0!</v>
      </c>
      <c r="BP54" s="45"/>
      <c r="BR54" s="42" t="s">
        <v>48</v>
      </c>
      <c r="BS54" s="59">
        <f>AY54/BU54</f>
        <v>0</v>
      </c>
      <c r="BT54" s="60" t="s">
        <v>49</v>
      </c>
      <c r="BU54" s="42">
        <f>W54</f>
        <v>3</v>
      </c>
      <c r="BV54" s="1515" t="s">
        <v>16</v>
      </c>
      <c r="BW54" s="1486"/>
      <c r="BX54" s="191">
        <f>SUM(BX47:BX53)</f>
        <v>651</v>
      </c>
      <c r="BY54" s="191">
        <f>SUM(BY47:BY53)</f>
        <v>1800900</v>
      </c>
      <c r="BZ54" s="191">
        <f t="shared" si="213"/>
        <v>2766.3594470046082</v>
      </c>
      <c r="CA54" s="191">
        <f>SUM(CA47:CA53)</f>
        <v>1023400</v>
      </c>
      <c r="CB54" s="343">
        <f t="shared" si="214"/>
        <v>1572.0430107526881</v>
      </c>
      <c r="CC54" s="343">
        <f>SUM(CC47:CC53)</f>
        <v>17050</v>
      </c>
      <c r="CD54" s="343">
        <f>SUM(CD47:CD53)</f>
        <v>5940</v>
      </c>
      <c r="CE54" s="180">
        <f>BY54+CA54+CC54+CD54</f>
        <v>2847290</v>
      </c>
      <c r="CF54" s="193">
        <f>CE54/BX54</f>
        <v>4373.7173579109067</v>
      </c>
      <c r="CG54" s="538">
        <f>SUM(CG47:CG53)</f>
        <v>222</v>
      </c>
      <c r="CH54" s="538">
        <f>SUM(CH47:CH53)</f>
        <v>49.5</v>
      </c>
      <c r="CI54" s="538">
        <f>SUM(CI47:CI53)</f>
        <v>0</v>
      </c>
      <c r="CJ54" s="538">
        <f>SUM(CJ47:CJ53)</f>
        <v>271.5</v>
      </c>
      <c r="CK54" s="366">
        <f>CE54/CJ54</f>
        <v>10487.255985267035</v>
      </c>
      <c r="CL54" s="340">
        <v>2</v>
      </c>
      <c r="CM54" s="386">
        <f>SUM(CM47:CM53)/CL54</f>
        <v>14.75</v>
      </c>
      <c r="CN54" s="387">
        <f>SUM(CN47:CN53)/CL54</f>
        <v>25.85</v>
      </c>
      <c r="CO54" s="403">
        <f>SUM(CO47:CO53)/CL54</f>
        <v>3.5</v>
      </c>
      <c r="CP54" s="403">
        <f>SUM(CP47:CP53)/CL54</f>
        <v>4.5</v>
      </c>
      <c r="CQ54" s="403">
        <f>SUM(CQ47:CQ53)/CL54</f>
        <v>3</v>
      </c>
      <c r="CR54" s="404">
        <f>SUM(CO54:CQ54)/3</f>
        <v>3.6666666666666665</v>
      </c>
      <c r="CS54" s="340" t="s">
        <v>484</v>
      </c>
      <c r="CT54" s="1457">
        <f>CE54/CL54</f>
        <v>1423645</v>
      </c>
      <c r="CU54" s="1458"/>
      <c r="CV54" s="1458"/>
      <c r="CW54" s="1458"/>
      <c r="CX54" s="1459"/>
      <c r="CY54" s="368" t="s">
        <v>197</v>
      </c>
      <c r="DA54" s="340">
        <v>4</v>
      </c>
      <c r="DB54" s="386">
        <f>SUM(DB47:DB53)/DA54</f>
        <v>14.475000000000001</v>
      </c>
      <c r="DC54" s="387">
        <f>SUM(DC47:DC53)/DA54</f>
        <v>21.2</v>
      </c>
      <c r="DD54" s="403">
        <f>SUM(DD47:DD53)/DA54</f>
        <v>1.5</v>
      </c>
      <c r="DE54" s="403">
        <f>SUM(DE47:DE53)/DA54</f>
        <v>1.5</v>
      </c>
      <c r="DF54" s="403">
        <f>SUM(DF47:DF53)/DA54</f>
        <v>2</v>
      </c>
      <c r="DG54" s="404">
        <f>SUM(DD54:DF54)/3</f>
        <v>1.6666666666666667</v>
      </c>
      <c r="DH54" s="340" t="s">
        <v>188</v>
      </c>
      <c r="DI54" s="1457">
        <v>104600</v>
      </c>
      <c r="DJ54" s="1458"/>
      <c r="DK54" s="1458"/>
      <c r="DL54" s="1458"/>
      <c r="DM54" s="1459"/>
      <c r="DN54" s="368" t="s">
        <v>197</v>
      </c>
    </row>
    <row r="55" spans="1:118"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2"/>
      <c r="CH55" s="1432"/>
      <c r="CI55" s="1432"/>
      <c r="CJ55" s="1432"/>
      <c r="CK55" s="1433"/>
      <c r="CM55" s="1420" t="str">
        <f>BV55</f>
        <v>6th week</v>
      </c>
      <c r="CN55" s="1420"/>
      <c r="CO55" s="1420"/>
      <c r="CP55" s="1420"/>
      <c r="CQ55" s="1420"/>
      <c r="CR55" s="1420"/>
      <c r="DB55" s="1420">
        <f>CO55</f>
        <v>0</v>
      </c>
      <c r="DC55" s="1420"/>
      <c r="DD55" s="1420"/>
      <c r="DE55" s="1420"/>
      <c r="DF55" s="1420"/>
      <c r="DG55" s="1420"/>
    </row>
    <row r="56" spans="1:118"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571" t="s">
        <v>477</v>
      </c>
      <c r="CE56" s="572" t="s">
        <v>479</v>
      </c>
      <c r="CF56" s="175" t="s">
        <v>77</v>
      </c>
      <c r="CG56" s="175" t="s">
        <v>613</v>
      </c>
      <c r="CH56" s="175" t="s">
        <v>614</v>
      </c>
      <c r="CI56" s="175" t="s">
        <v>490</v>
      </c>
      <c r="CJ56" s="175" t="s">
        <v>54</v>
      </c>
      <c r="CK56" s="176" t="s">
        <v>128</v>
      </c>
      <c r="CM56" s="331" t="s">
        <v>172</v>
      </c>
      <c r="CN56" s="332" t="s">
        <v>173</v>
      </c>
      <c r="CO56" s="65" t="s">
        <v>174</v>
      </c>
      <c r="CP56" s="65" t="s">
        <v>175</v>
      </c>
      <c r="CQ56" s="65" t="s">
        <v>176</v>
      </c>
      <c r="CR56" s="333" t="s">
        <v>184</v>
      </c>
      <c r="CT56" s="1" t="s">
        <v>179</v>
      </c>
      <c r="CV56" s="46" t="s">
        <v>182</v>
      </c>
      <c r="DB56" s="331" t="s">
        <v>172</v>
      </c>
      <c r="DC56" s="332" t="s">
        <v>173</v>
      </c>
      <c r="DD56" s="65" t="s">
        <v>174</v>
      </c>
      <c r="DE56" s="65" t="s">
        <v>175</v>
      </c>
      <c r="DF56" s="65" t="s">
        <v>176</v>
      </c>
      <c r="DG56" s="333" t="s">
        <v>184</v>
      </c>
      <c r="DI56" s="1" t="s">
        <v>179</v>
      </c>
      <c r="DK56" s="46" t="s">
        <v>182</v>
      </c>
    </row>
    <row r="57" spans="1:118" ht="23.5" customHeight="1">
      <c r="A57" s="75" t="s">
        <v>5</v>
      </c>
      <c r="B57" s="68"/>
      <c r="C57" s="57">
        <f t="shared" ref="C57:C63" si="245">D57+F57+H57+J57</f>
        <v>0</v>
      </c>
      <c r="D57" s="54"/>
      <c r="E57" s="7">
        <f t="shared" ref="E57:E63" si="246">D57*T57</f>
        <v>0</v>
      </c>
      <c r="F57" s="54"/>
      <c r="G57" s="7">
        <f t="shared" ref="G57:G63" si="247">F57*U57</f>
        <v>0</v>
      </c>
      <c r="H57" s="54"/>
      <c r="I57" s="6">
        <f t="shared" ref="I57:I63" si="248">H57*V57</f>
        <v>0</v>
      </c>
      <c r="J57" s="54"/>
      <c r="K57" s="6">
        <f t="shared" ref="K57:K63" si="249">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50">B57</f>
        <v>0</v>
      </c>
      <c r="AA57" s="57">
        <f t="shared" ref="AA57:AA63" si="251">AB57+AD57+AF57+AH57</f>
        <v>0</v>
      </c>
      <c r="AB57" s="7">
        <f t="shared" ref="AB57:AB63" si="252">D57</f>
        <v>0</v>
      </c>
      <c r="AC57" s="7">
        <f t="shared" ref="AC57:AC63" si="253">AB57*AR57</f>
        <v>0</v>
      </c>
      <c r="AD57" s="7">
        <f>F57</f>
        <v>0</v>
      </c>
      <c r="AE57" s="7">
        <f t="shared" ref="AE57:AE63" si="254">AD57*AS57</f>
        <v>0</v>
      </c>
      <c r="AF57" s="7">
        <f>H57</f>
        <v>0</v>
      </c>
      <c r="AG57" s="7">
        <f t="shared" ref="AG57:AG63" si="255">AF57*AT57</f>
        <v>0</v>
      </c>
      <c r="AH57" s="7">
        <f>J57</f>
        <v>0</v>
      </c>
      <c r="AI57" s="7">
        <f t="shared" ref="AI57:AI63" si="256">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57">AZ57*BR57</f>
        <v>0</v>
      </c>
      <c r="BB57" s="54"/>
      <c r="BC57" s="7">
        <f t="shared" ref="BC57:BC63" si="258">BB57*BS57</f>
        <v>0</v>
      </c>
      <c r="BD57" s="54"/>
      <c r="BE57" s="6">
        <f t="shared" ref="BE57:BE63" si="259">BD57*BT57</f>
        <v>0</v>
      </c>
      <c r="BF57" s="54"/>
      <c r="BG57" s="6">
        <f t="shared" ref="BG57:BG63" si="260">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v>0</v>
      </c>
      <c r="BZ57" s="178">
        <f t="shared" ref="BZ57:BZ62" si="261">AL57</f>
        <v>0</v>
      </c>
      <c r="CA57" s="178">
        <v>0</v>
      </c>
      <c r="CB57" s="179" t="e">
        <f t="shared" ref="CB57:CB64" si="262">CA57/BX57</f>
        <v>#DIV/0!</v>
      </c>
      <c r="CC57" s="179"/>
      <c r="CD57" s="573"/>
      <c r="CE57" s="180">
        <f>BY57+CA57+CC57+CD57</f>
        <v>0</v>
      </c>
      <c r="CF57" s="181" t="e">
        <f>CE57/BX57</f>
        <v>#DIV/0!</v>
      </c>
      <c r="CG57" s="291"/>
      <c r="CH57" s="291"/>
      <c r="CI57" s="291"/>
      <c r="CJ57" s="291">
        <f>SUM(CG57:CI57)</f>
        <v>0</v>
      </c>
      <c r="CK57" s="182" t="e">
        <f>CE57/CJ57</f>
        <v>#DIV/0!</v>
      </c>
      <c r="CM57" s="326"/>
      <c r="CN57" s="326"/>
      <c r="CO57" s="334"/>
      <c r="CP57" s="334"/>
      <c r="CQ57" s="334"/>
      <c r="CR57" s="356">
        <f>SUM(CO57:CQ57)/3</f>
        <v>0</v>
      </c>
      <c r="CT57" s="355" t="s">
        <v>180</v>
      </c>
      <c r="CU57" s="3"/>
      <c r="CV57" s="354">
        <v>5</v>
      </c>
      <c r="DB57" s="326"/>
      <c r="DC57" s="326"/>
      <c r="DD57" s="334"/>
      <c r="DE57" s="334"/>
      <c r="DF57" s="334"/>
      <c r="DG57" s="356">
        <f>SUM(DD57:DF57)/3</f>
        <v>0</v>
      </c>
      <c r="DI57" s="355" t="s">
        <v>180</v>
      </c>
      <c r="DJ57" s="3"/>
      <c r="DK57" s="354">
        <v>5</v>
      </c>
    </row>
    <row r="58" spans="1:118" ht="23.5" customHeight="1">
      <c r="A58" s="77" t="s">
        <v>6</v>
      </c>
      <c r="B58" s="68"/>
      <c r="C58" s="57">
        <f t="shared" si="245"/>
        <v>0</v>
      </c>
      <c r="D58" s="54"/>
      <c r="E58" s="7">
        <f t="shared" si="246"/>
        <v>0</v>
      </c>
      <c r="F58" s="54"/>
      <c r="G58" s="7">
        <f t="shared" si="247"/>
        <v>0</v>
      </c>
      <c r="H58" s="54"/>
      <c r="I58" s="6">
        <f t="shared" si="248"/>
        <v>0</v>
      </c>
      <c r="J58" s="54"/>
      <c r="K58" s="6">
        <f t="shared" si="249"/>
        <v>0</v>
      </c>
      <c r="L58" s="6">
        <f t="shared" ref="L58:L63" si="263">E58+G58+I58+K58</f>
        <v>0</v>
      </c>
      <c r="M58" s="6" t="e">
        <f t="shared" ref="M58:M63" si="264">L58/C58</f>
        <v>#DIV/0!</v>
      </c>
      <c r="N58" s="70"/>
      <c r="O58" s="54"/>
      <c r="P58" s="54"/>
      <c r="Q58" s="76" t="e">
        <f t="shared" ref="Q58:Q64" si="265">L58/P58</f>
        <v>#DIV/0!</v>
      </c>
      <c r="R58" s="2"/>
      <c r="T58" s="107">
        <v>3300</v>
      </c>
      <c r="U58" s="107">
        <v>3800</v>
      </c>
      <c r="V58" s="107">
        <v>4800</v>
      </c>
      <c r="W58" s="107">
        <v>2000</v>
      </c>
      <c r="X58" s="107"/>
      <c r="Y58" s="77" t="s">
        <v>6</v>
      </c>
      <c r="Z58" s="48">
        <f t="shared" si="250"/>
        <v>0</v>
      </c>
      <c r="AA58" s="57">
        <f t="shared" si="251"/>
        <v>0</v>
      </c>
      <c r="AB58" s="7">
        <f t="shared" si="252"/>
        <v>0</v>
      </c>
      <c r="AC58" s="7">
        <f t="shared" si="253"/>
        <v>0</v>
      </c>
      <c r="AD58" s="7">
        <f t="shared" ref="AD58:AD63" si="266">F58</f>
        <v>0</v>
      </c>
      <c r="AE58" s="7">
        <f t="shared" si="254"/>
        <v>0</v>
      </c>
      <c r="AF58" s="7">
        <f t="shared" ref="AF58:AF63" si="267">H58</f>
        <v>0</v>
      </c>
      <c r="AG58" s="7">
        <f t="shared" si="255"/>
        <v>0</v>
      </c>
      <c r="AH58" s="7">
        <f t="shared" ref="AH58:AH63" si="268">J58</f>
        <v>0</v>
      </c>
      <c r="AI58" s="7">
        <f t="shared" si="256"/>
        <v>0</v>
      </c>
      <c r="AJ58" s="7">
        <f t="shared" ref="AJ58:AJ63" si="269">AC58+AE58+AG58+AI58</f>
        <v>0</v>
      </c>
      <c r="AK58" s="6" t="e">
        <f t="shared" ref="AK58:AK63" si="270">AJ58/AA58</f>
        <v>#DIV/0!</v>
      </c>
      <c r="AL58" s="70">
        <f t="shared" ref="AL58:AL63" si="271">N58</f>
        <v>0</v>
      </c>
      <c r="AM58" s="7">
        <f t="shared" ref="AM58:AM63" si="272">O58</f>
        <v>0</v>
      </c>
      <c r="AN58" s="6">
        <f t="shared" ref="AN58:AN63" si="273">P58</f>
        <v>0</v>
      </c>
      <c r="AO58" s="76" t="e">
        <f t="shared" ref="AO58:AO63" si="274">(AJ58+BH58)/AN58</f>
        <v>#DIV/0!</v>
      </c>
      <c r="AP58" s="2"/>
      <c r="AR58" s="107">
        <v>1700</v>
      </c>
      <c r="AS58" s="107">
        <v>2200</v>
      </c>
      <c r="AT58" s="107">
        <v>2200</v>
      </c>
      <c r="AU58" s="107">
        <v>1400</v>
      </c>
      <c r="AV58" s="107"/>
      <c r="AW58" s="77" t="s">
        <v>6</v>
      </c>
      <c r="AX58" s="48">
        <f t="shared" ref="AX58:AX63" si="275">B58</f>
        <v>0</v>
      </c>
      <c r="AY58" s="57">
        <f t="shared" ref="AY58:AY64" si="276">C58</f>
        <v>0</v>
      </c>
      <c r="AZ58" s="54">
        <v>22</v>
      </c>
      <c r="BA58" s="7">
        <f t="shared" si="257"/>
        <v>0</v>
      </c>
      <c r="BB58" s="54">
        <v>10</v>
      </c>
      <c r="BC58" s="7">
        <f t="shared" si="258"/>
        <v>0</v>
      </c>
      <c r="BD58" s="54">
        <v>6</v>
      </c>
      <c r="BE58" s="6">
        <f t="shared" si="259"/>
        <v>0</v>
      </c>
      <c r="BF58" s="54"/>
      <c r="BG58" s="6">
        <f t="shared" si="260"/>
        <v>0</v>
      </c>
      <c r="BH58" s="6">
        <f t="shared" ref="BH58:BH64" si="277">L58</f>
        <v>0</v>
      </c>
      <c r="BI58" s="6" t="e">
        <f t="shared" ref="BI58:BI64" si="278">M58</f>
        <v>#DIV/0!</v>
      </c>
      <c r="BJ58" s="6">
        <f t="shared" ref="BJ58:BJ64" si="279">AJ58</f>
        <v>0</v>
      </c>
      <c r="BK58" s="7" t="e">
        <f t="shared" ref="BK58:BK64" si="280">AK58</f>
        <v>#DIV/0!</v>
      </c>
      <c r="BL58" s="101">
        <f t="shared" ref="BL58:BL63" si="281">BH58+BJ58</f>
        <v>0</v>
      </c>
      <c r="BM58" s="90" t="e">
        <f t="shared" ref="BM58:BM63" si="282">BI58+BK58</f>
        <v>#DIV/0!</v>
      </c>
      <c r="BN58" s="90"/>
      <c r="BO58" s="76" t="e">
        <f t="shared" ref="BO58:BO64" si="283">Q58+AO58</f>
        <v>#DIV/0!</v>
      </c>
      <c r="BP58" s="2"/>
      <c r="BR58" s="55"/>
      <c r="BS58" s="55"/>
      <c r="BT58" s="55"/>
      <c r="BU58" s="55"/>
      <c r="BV58" s="173" t="s">
        <v>6</v>
      </c>
      <c r="BW58" s="190">
        <f t="shared" ref="BW58:BW63" si="284">AX58</f>
        <v>0</v>
      </c>
      <c r="BX58" s="119"/>
      <c r="BY58" s="178">
        <v>0</v>
      </c>
      <c r="BZ58" s="178">
        <f t="shared" si="261"/>
        <v>0</v>
      </c>
      <c r="CA58" s="178">
        <v>0</v>
      </c>
      <c r="CB58" s="179" t="e">
        <f t="shared" si="262"/>
        <v>#DIV/0!</v>
      </c>
      <c r="CC58" s="179"/>
      <c r="CD58" s="573"/>
      <c r="CE58" s="180">
        <f t="shared" ref="CE58:CE64" si="285">BY58+CA58+CC58+CD58</f>
        <v>0</v>
      </c>
      <c r="CF58" s="181" t="e">
        <f t="shared" ref="CF58:CF63" si="286">CE58/BX58</f>
        <v>#DIV/0!</v>
      </c>
      <c r="CG58" s="291"/>
      <c r="CH58" s="291"/>
      <c r="CI58" s="291"/>
      <c r="CJ58" s="291">
        <f t="shared" ref="CJ58:CJ63" si="287">SUM(CG58:CI58)</f>
        <v>0</v>
      </c>
      <c r="CK58" s="182" t="e">
        <f t="shared" ref="CK58:CK63" si="288">CE58/CJ58</f>
        <v>#DIV/0!</v>
      </c>
      <c r="CM58" s="326"/>
      <c r="CN58" s="326"/>
      <c r="CO58" s="334"/>
      <c r="CP58" s="334"/>
      <c r="CQ58" s="334"/>
      <c r="CR58" s="356">
        <f t="shared" ref="CR58:CR63" si="289">SUM(CO58:CQ58)/3</f>
        <v>0</v>
      </c>
      <c r="CT58" s="42" t="s">
        <v>181</v>
      </c>
      <c r="CV58" s="1">
        <v>4</v>
      </c>
      <c r="DB58" s="326"/>
      <c r="DC58" s="326"/>
      <c r="DD58" s="334"/>
      <c r="DE58" s="334"/>
      <c r="DF58" s="334"/>
      <c r="DG58" s="356">
        <f t="shared" ref="DG58:DG63" si="290">SUM(DD58:DF58)/3</f>
        <v>0</v>
      </c>
      <c r="DI58" s="42" t="s">
        <v>181</v>
      </c>
      <c r="DK58" s="1">
        <v>4</v>
      </c>
    </row>
    <row r="59" spans="1:118" ht="23.5" customHeight="1">
      <c r="A59" s="77" t="s">
        <v>7</v>
      </c>
      <c r="B59" s="68"/>
      <c r="C59" s="57">
        <f t="shared" si="245"/>
        <v>0</v>
      </c>
      <c r="D59" s="54"/>
      <c r="E59" s="7">
        <f t="shared" si="246"/>
        <v>0</v>
      </c>
      <c r="F59" s="54"/>
      <c r="G59" s="7">
        <f t="shared" si="247"/>
        <v>0</v>
      </c>
      <c r="H59" s="54"/>
      <c r="I59" s="6">
        <f t="shared" si="248"/>
        <v>0</v>
      </c>
      <c r="J59" s="54"/>
      <c r="K59" s="6">
        <f t="shared" si="249"/>
        <v>0</v>
      </c>
      <c r="L59" s="6">
        <f t="shared" si="263"/>
        <v>0</v>
      </c>
      <c r="M59" s="6" t="e">
        <f t="shared" si="264"/>
        <v>#DIV/0!</v>
      </c>
      <c r="N59" s="70"/>
      <c r="O59" s="54"/>
      <c r="P59" s="54"/>
      <c r="Q59" s="76" t="e">
        <f t="shared" si="265"/>
        <v>#DIV/0!</v>
      </c>
      <c r="R59" s="2"/>
      <c r="T59" s="107">
        <v>3300</v>
      </c>
      <c r="U59" s="107">
        <v>3800</v>
      </c>
      <c r="V59" s="107">
        <v>4800</v>
      </c>
      <c r="W59" s="107">
        <v>2000</v>
      </c>
      <c r="X59" s="107"/>
      <c r="Y59" s="77" t="s">
        <v>7</v>
      </c>
      <c r="Z59" s="48">
        <f t="shared" si="250"/>
        <v>0</v>
      </c>
      <c r="AA59" s="57">
        <f t="shared" si="251"/>
        <v>0</v>
      </c>
      <c r="AB59" s="7">
        <f t="shared" si="252"/>
        <v>0</v>
      </c>
      <c r="AC59" s="7">
        <f t="shared" si="253"/>
        <v>0</v>
      </c>
      <c r="AD59" s="7">
        <f t="shared" si="266"/>
        <v>0</v>
      </c>
      <c r="AE59" s="7">
        <f t="shared" si="254"/>
        <v>0</v>
      </c>
      <c r="AF59" s="7">
        <f t="shared" si="267"/>
        <v>0</v>
      </c>
      <c r="AG59" s="7">
        <f t="shared" si="255"/>
        <v>0</v>
      </c>
      <c r="AH59" s="7">
        <f t="shared" si="268"/>
        <v>0</v>
      </c>
      <c r="AI59" s="7">
        <f t="shared" si="256"/>
        <v>0</v>
      </c>
      <c r="AJ59" s="7">
        <f t="shared" si="269"/>
        <v>0</v>
      </c>
      <c r="AK59" s="6" t="e">
        <f t="shared" si="270"/>
        <v>#DIV/0!</v>
      </c>
      <c r="AL59" s="70">
        <f t="shared" si="271"/>
        <v>0</v>
      </c>
      <c r="AM59" s="7">
        <f t="shared" si="272"/>
        <v>0</v>
      </c>
      <c r="AN59" s="6">
        <f t="shared" si="273"/>
        <v>0</v>
      </c>
      <c r="AO59" s="76" t="e">
        <f t="shared" si="274"/>
        <v>#DIV/0!</v>
      </c>
      <c r="AP59" s="2"/>
      <c r="AR59" s="107">
        <v>1700</v>
      </c>
      <c r="AS59" s="107">
        <v>2200</v>
      </c>
      <c r="AT59" s="107">
        <v>2200</v>
      </c>
      <c r="AU59" s="107">
        <v>1400</v>
      </c>
      <c r="AV59" s="107"/>
      <c r="AW59" s="77" t="s">
        <v>7</v>
      </c>
      <c r="AX59" s="48">
        <f t="shared" si="275"/>
        <v>0</v>
      </c>
      <c r="AY59" s="57">
        <f t="shared" si="276"/>
        <v>0</v>
      </c>
      <c r="AZ59" s="54">
        <v>22</v>
      </c>
      <c r="BA59" s="7">
        <f t="shared" si="257"/>
        <v>0</v>
      </c>
      <c r="BB59" s="54">
        <v>10</v>
      </c>
      <c r="BC59" s="7">
        <f t="shared" si="258"/>
        <v>0</v>
      </c>
      <c r="BD59" s="54">
        <v>6</v>
      </c>
      <c r="BE59" s="6">
        <f t="shared" si="259"/>
        <v>0</v>
      </c>
      <c r="BF59" s="54"/>
      <c r="BG59" s="6">
        <f t="shared" si="260"/>
        <v>0</v>
      </c>
      <c r="BH59" s="6">
        <f t="shared" si="277"/>
        <v>0</v>
      </c>
      <c r="BI59" s="6" t="e">
        <f t="shared" si="278"/>
        <v>#DIV/0!</v>
      </c>
      <c r="BJ59" s="6">
        <f t="shared" si="279"/>
        <v>0</v>
      </c>
      <c r="BK59" s="7" t="e">
        <f t="shared" si="280"/>
        <v>#DIV/0!</v>
      </c>
      <c r="BL59" s="101">
        <f t="shared" si="281"/>
        <v>0</v>
      </c>
      <c r="BM59" s="90" t="e">
        <f t="shared" si="282"/>
        <v>#DIV/0!</v>
      </c>
      <c r="BN59" s="90"/>
      <c r="BO59" s="76" t="e">
        <f t="shared" si="283"/>
        <v>#DIV/0!</v>
      </c>
      <c r="BP59" s="2"/>
      <c r="BR59" s="55"/>
      <c r="BS59" s="55"/>
      <c r="BT59" s="55"/>
      <c r="BU59" s="55"/>
      <c r="BV59" s="173" t="s">
        <v>7</v>
      </c>
      <c r="BW59" s="190">
        <f t="shared" si="284"/>
        <v>0</v>
      </c>
      <c r="BX59" s="119"/>
      <c r="BY59" s="178">
        <v>0</v>
      </c>
      <c r="BZ59" s="178">
        <f t="shared" si="261"/>
        <v>0</v>
      </c>
      <c r="CA59" s="178">
        <v>0</v>
      </c>
      <c r="CB59" s="179" t="e">
        <f t="shared" si="262"/>
        <v>#DIV/0!</v>
      </c>
      <c r="CC59" s="179"/>
      <c r="CD59" s="573"/>
      <c r="CE59" s="180">
        <f t="shared" si="285"/>
        <v>0</v>
      </c>
      <c r="CF59" s="181" t="e">
        <f t="shared" si="286"/>
        <v>#DIV/0!</v>
      </c>
      <c r="CG59" s="291"/>
      <c r="CH59" s="291"/>
      <c r="CI59" s="291"/>
      <c r="CJ59" s="291">
        <f t="shared" si="287"/>
        <v>0</v>
      </c>
      <c r="CK59" s="182" t="e">
        <f t="shared" si="288"/>
        <v>#DIV/0!</v>
      </c>
      <c r="CM59" s="326"/>
      <c r="CN59" s="326"/>
      <c r="CO59" s="334"/>
      <c r="CP59" s="334"/>
      <c r="CQ59" s="334"/>
      <c r="CR59" s="356">
        <f t="shared" si="289"/>
        <v>0</v>
      </c>
      <c r="CT59" s="42" t="s">
        <v>440</v>
      </c>
      <c r="CV59" s="1">
        <v>3</v>
      </c>
      <c r="DB59" s="326"/>
      <c r="DC59" s="326"/>
      <c r="DD59" s="334"/>
      <c r="DE59" s="334"/>
      <c r="DF59" s="334"/>
      <c r="DG59" s="356">
        <f t="shared" si="290"/>
        <v>0</v>
      </c>
      <c r="DI59" s="42" t="s">
        <v>185</v>
      </c>
      <c r="DK59" s="1">
        <v>3</v>
      </c>
    </row>
    <row r="60" spans="1:118" ht="23.5" customHeight="1">
      <c r="A60" s="77" t="s">
        <v>8</v>
      </c>
      <c r="B60" s="68"/>
      <c r="C60" s="57">
        <f t="shared" si="245"/>
        <v>0</v>
      </c>
      <c r="D60" s="54"/>
      <c r="E60" s="7">
        <f t="shared" si="246"/>
        <v>0</v>
      </c>
      <c r="F60" s="54"/>
      <c r="G60" s="7">
        <f t="shared" si="247"/>
        <v>0</v>
      </c>
      <c r="H60" s="54"/>
      <c r="I60" s="6">
        <f t="shared" si="248"/>
        <v>0</v>
      </c>
      <c r="J60" s="54"/>
      <c r="K60" s="6">
        <f t="shared" si="249"/>
        <v>0</v>
      </c>
      <c r="L60" s="6">
        <f t="shared" si="263"/>
        <v>0</v>
      </c>
      <c r="M60" s="6" t="e">
        <f t="shared" si="264"/>
        <v>#DIV/0!</v>
      </c>
      <c r="N60" s="70"/>
      <c r="O60" s="54"/>
      <c r="P60" s="54"/>
      <c r="Q60" s="76" t="e">
        <f t="shared" si="265"/>
        <v>#DIV/0!</v>
      </c>
      <c r="R60" s="2"/>
      <c r="T60" s="107">
        <v>3300</v>
      </c>
      <c r="U60" s="107">
        <v>3800</v>
      </c>
      <c r="V60" s="107">
        <v>4800</v>
      </c>
      <c r="W60" s="107">
        <v>2000</v>
      </c>
      <c r="X60" s="107"/>
      <c r="Y60" s="77" t="s">
        <v>8</v>
      </c>
      <c r="Z60" s="48">
        <f t="shared" si="250"/>
        <v>0</v>
      </c>
      <c r="AA60" s="57">
        <f t="shared" si="251"/>
        <v>0</v>
      </c>
      <c r="AB60" s="7">
        <f t="shared" si="252"/>
        <v>0</v>
      </c>
      <c r="AC60" s="7">
        <f t="shared" si="253"/>
        <v>0</v>
      </c>
      <c r="AD60" s="7">
        <f t="shared" si="266"/>
        <v>0</v>
      </c>
      <c r="AE60" s="7">
        <f t="shared" si="254"/>
        <v>0</v>
      </c>
      <c r="AF60" s="7">
        <f t="shared" si="267"/>
        <v>0</v>
      </c>
      <c r="AG60" s="7">
        <f t="shared" si="255"/>
        <v>0</v>
      </c>
      <c r="AH60" s="7">
        <f t="shared" si="268"/>
        <v>0</v>
      </c>
      <c r="AI60" s="7">
        <f t="shared" si="256"/>
        <v>0</v>
      </c>
      <c r="AJ60" s="7">
        <f t="shared" si="269"/>
        <v>0</v>
      </c>
      <c r="AK60" s="6" t="e">
        <f t="shared" si="270"/>
        <v>#DIV/0!</v>
      </c>
      <c r="AL60" s="70">
        <f t="shared" si="271"/>
        <v>0</v>
      </c>
      <c r="AM60" s="7">
        <f t="shared" si="272"/>
        <v>0</v>
      </c>
      <c r="AN60" s="6">
        <f t="shared" si="273"/>
        <v>0</v>
      </c>
      <c r="AO60" s="76" t="e">
        <f t="shared" si="274"/>
        <v>#DIV/0!</v>
      </c>
      <c r="AP60" s="2"/>
      <c r="AR60" s="107">
        <v>1700</v>
      </c>
      <c r="AS60" s="107">
        <v>2200</v>
      </c>
      <c r="AT60" s="107">
        <v>2200</v>
      </c>
      <c r="AU60" s="107">
        <v>1400</v>
      </c>
      <c r="AV60" s="107"/>
      <c r="AW60" s="77" t="s">
        <v>8</v>
      </c>
      <c r="AX60" s="48">
        <f t="shared" si="275"/>
        <v>0</v>
      </c>
      <c r="AY60" s="57">
        <f t="shared" si="276"/>
        <v>0</v>
      </c>
      <c r="AZ60" s="54">
        <v>10</v>
      </c>
      <c r="BA60" s="7">
        <f t="shared" si="257"/>
        <v>0</v>
      </c>
      <c r="BB60" s="54">
        <v>24</v>
      </c>
      <c r="BC60" s="7">
        <f t="shared" si="258"/>
        <v>0</v>
      </c>
      <c r="BD60" s="54">
        <v>12</v>
      </c>
      <c r="BE60" s="6">
        <f t="shared" si="259"/>
        <v>0</v>
      </c>
      <c r="BF60" s="54"/>
      <c r="BG60" s="6">
        <f t="shared" si="260"/>
        <v>0</v>
      </c>
      <c r="BH60" s="6">
        <f t="shared" si="277"/>
        <v>0</v>
      </c>
      <c r="BI60" s="6" t="e">
        <f t="shared" si="278"/>
        <v>#DIV/0!</v>
      </c>
      <c r="BJ60" s="6">
        <f t="shared" si="279"/>
        <v>0</v>
      </c>
      <c r="BK60" s="7" t="e">
        <f t="shared" si="280"/>
        <v>#DIV/0!</v>
      </c>
      <c r="BL60" s="101">
        <f t="shared" si="281"/>
        <v>0</v>
      </c>
      <c r="BM60" s="90" t="e">
        <f t="shared" si="282"/>
        <v>#DIV/0!</v>
      </c>
      <c r="BN60" s="90"/>
      <c r="BO60" s="76" t="e">
        <f t="shared" si="283"/>
        <v>#DIV/0!</v>
      </c>
      <c r="BP60" s="2"/>
      <c r="BR60" s="55"/>
      <c r="BS60" s="55"/>
      <c r="BT60" s="55"/>
      <c r="BU60" s="55"/>
      <c r="BV60" s="173" t="s">
        <v>8</v>
      </c>
      <c r="BW60" s="190">
        <f t="shared" si="284"/>
        <v>0</v>
      </c>
      <c r="BX60" s="119"/>
      <c r="BY60" s="178">
        <v>0</v>
      </c>
      <c r="BZ60" s="178">
        <f t="shared" si="261"/>
        <v>0</v>
      </c>
      <c r="CA60" s="178">
        <v>0</v>
      </c>
      <c r="CB60" s="179" t="e">
        <f t="shared" si="262"/>
        <v>#DIV/0!</v>
      </c>
      <c r="CC60" s="179"/>
      <c r="CD60" s="573"/>
      <c r="CE60" s="180">
        <f t="shared" si="285"/>
        <v>0</v>
      </c>
      <c r="CF60" s="181" t="e">
        <f t="shared" si="286"/>
        <v>#DIV/0!</v>
      </c>
      <c r="CG60" s="291"/>
      <c r="CH60" s="291"/>
      <c r="CI60" s="291"/>
      <c r="CJ60" s="291">
        <f t="shared" si="287"/>
        <v>0</v>
      </c>
      <c r="CK60" s="182" t="e">
        <f t="shared" si="288"/>
        <v>#DIV/0!</v>
      </c>
      <c r="CM60" s="326"/>
      <c r="CN60" s="326"/>
      <c r="CO60" s="334"/>
      <c r="CP60" s="334"/>
      <c r="CQ60" s="334"/>
      <c r="CR60" s="356">
        <f t="shared" si="289"/>
        <v>0</v>
      </c>
      <c r="CT60" s="42" t="s">
        <v>177</v>
      </c>
      <c r="CV60" s="1">
        <v>2</v>
      </c>
      <c r="DB60" s="326"/>
      <c r="DC60" s="326"/>
      <c r="DD60" s="334"/>
      <c r="DE60" s="334"/>
      <c r="DF60" s="334"/>
      <c r="DG60" s="356">
        <f t="shared" si="290"/>
        <v>0</v>
      </c>
      <c r="DI60" s="42" t="s">
        <v>177</v>
      </c>
      <c r="DK60" s="1">
        <v>2</v>
      </c>
    </row>
    <row r="61" spans="1:118" ht="23.5" customHeight="1">
      <c r="A61" s="77" t="s">
        <v>9</v>
      </c>
      <c r="B61" s="68"/>
      <c r="C61" s="57">
        <f t="shared" si="245"/>
        <v>0</v>
      </c>
      <c r="D61" s="54"/>
      <c r="E61" s="7">
        <f t="shared" si="246"/>
        <v>0</v>
      </c>
      <c r="F61" s="54"/>
      <c r="G61" s="7">
        <f t="shared" si="247"/>
        <v>0</v>
      </c>
      <c r="H61" s="54"/>
      <c r="I61" s="6">
        <f t="shared" si="248"/>
        <v>0</v>
      </c>
      <c r="J61" s="54"/>
      <c r="K61" s="6">
        <f t="shared" si="249"/>
        <v>0</v>
      </c>
      <c r="L61" s="6">
        <f t="shared" si="263"/>
        <v>0</v>
      </c>
      <c r="M61" s="6" t="e">
        <f t="shared" si="264"/>
        <v>#DIV/0!</v>
      </c>
      <c r="N61" s="70"/>
      <c r="O61" s="54"/>
      <c r="P61" s="54"/>
      <c r="Q61" s="76" t="e">
        <f t="shared" si="265"/>
        <v>#DIV/0!</v>
      </c>
      <c r="R61" s="2"/>
      <c r="T61" s="107">
        <v>3300</v>
      </c>
      <c r="U61" s="107">
        <v>3800</v>
      </c>
      <c r="V61" s="107">
        <v>4800</v>
      </c>
      <c r="W61" s="107">
        <v>2000</v>
      </c>
      <c r="X61" s="107"/>
      <c r="Y61" s="77" t="s">
        <v>9</v>
      </c>
      <c r="Z61" s="48">
        <f t="shared" si="250"/>
        <v>0</v>
      </c>
      <c r="AA61" s="57">
        <f t="shared" si="251"/>
        <v>0</v>
      </c>
      <c r="AB61" s="7">
        <f t="shared" si="252"/>
        <v>0</v>
      </c>
      <c r="AC61" s="7">
        <f t="shared" si="253"/>
        <v>0</v>
      </c>
      <c r="AD61" s="7">
        <f t="shared" si="266"/>
        <v>0</v>
      </c>
      <c r="AE61" s="7">
        <f t="shared" si="254"/>
        <v>0</v>
      </c>
      <c r="AF61" s="7">
        <f t="shared" si="267"/>
        <v>0</v>
      </c>
      <c r="AG61" s="7">
        <f t="shared" si="255"/>
        <v>0</v>
      </c>
      <c r="AH61" s="7">
        <f t="shared" si="268"/>
        <v>0</v>
      </c>
      <c r="AI61" s="7">
        <f t="shared" si="256"/>
        <v>0</v>
      </c>
      <c r="AJ61" s="7">
        <f t="shared" si="269"/>
        <v>0</v>
      </c>
      <c r="AK61" s="6" t="e">
        <f t="shared" si="270"/>
        <v>#DIV/0!</v>
      </c>
      <c r="AL61" s="70">
        <f t="shared" si="271"/>
        <v>0</v>
      </c>
      <c r="AM61" s="7">
        <f t="shared" si="272"/>
        <v>0</v>
      </c>
      <c r="AN61" s="6">
        <f t="shared" si="273"/>
        <v>0</v>
      </c>
      <c r="AO61" s="76" t="e">
        <f t="shared" si="274"/>
        <v>#DIV/0!</v>
      </c>
      <c r="AP61" s="2"/>
      <c r="AR61" s="107">
        <v>1700</v>
      </c>
      <c r="AS61" s="107">
        <v>2200</v>
      </c>
      <c r="AT61" s="107">
        <v>2200</v>
      </c>
      <c r="AU61" s="107">
        <v>1400</v>
      </c>
      <c r="AV61" s="107"/>
      <c r="AW61" s="77" t="s">
        <v>9</v>
      </c>
      <c r="AX61" s="48">
        <f t="shared" si="275"/>
        <v>0</v>
      </c>
      <c r="AY61" s="57">
        <f t="shared" si="276"/>
        <v>0</v>
      </c>
      <c r="AZ61" s="54">
        <v>10</v>
      </c>
      <c r="BA61" s="7">
        <f t="shared" si="257"/>
        <v>0</v>
      </c>
      <c r="BB61" s="54">
        <v>24</v>
      </c>
      <c r="BC61" s="7">
        <f t="shared" si="258"/>
        <v>0</v>
      </c>
      <c r="BD61" s="54">
        <v>12</v>
      </c>
      <c r="BE61" s="6">
        <f t="shared" si="259"/>
        <v>0</v>
      </c>
      <c r="BF61" s="54"/>
      <c r="BG61" s="6">
        <f t="shared" si="260"/>
        <v>0</v>
      </c>
      <c r="BH61" s="6">
        <f t="shared" si="277"/>
        <v>0</v>
      </c>
      <c r="BI61" s="6" t="e">
        <f t="shared" si="278"/>
        <v>#DIV/0!</v>
      </c>
      <c r="BJ61" s="6">
        <f t="shared" si="279"/>
        <v>0</v>
      </c>
      <c r="BK61" s="7" t="e">
        <f t="shared" si="280"/>
        <v>#DIV/0!</v>
      </c>
      <c r="BL61" s="101">
        <f t="shared" si="281"/>
        <v>0</v>
      </c>
      <c r="BM61" s="90" t="e">
        <f t="shared" si="282"/>
        <v>#DIV/0!</v>
      </c>
      <c r="BN61" s="90"/>
      <c r="BO61" s="76" t="e">
        <f t="shared" si="283"/>
        <v>#DIV/0!</v>
      </c>
      <c r="BP61" s="2"/>
      <c r="BR61" s="55"/>
      <c r="BS61" s="55"/>
      <c r="BT61" s="55"/>
      <c r="BU61" s="55"/>
      <c r="BV61" s="173" t="s">
        <v>9</v>
      </c>
      <c r="BW61" s="190">
        <f t="shared" si="284"/>
        <v>0</v>
      </c>
      <c r="BX61" s="119"/>
      <c r="BY61" s="178">
        <v>0</v>
      </c>
      <c r="BZ61" s="178">
        <f t="shared" si="261"/>
        <v>0</v>
      </c>
      <c r="CA61" s="178">
        <v>0</v>
      </c>
      <c r="CB61" s="179" t="e">
        <f t="shared" si="262"/>
        <v>#DIV/0!</v>
      </c>
      <c r="CC61" s="179"/>
      <c r="CD61" s="573"/>
      <c r="CE61" s="180">
        <f t="shared" si="285"/>
        <v>0</v>
      </c>
      <c r="CF61" s="181" t="e">
        <f t="shared" si="286"/>
        <v>#DIV/0!</v>
      </c>
      <c r="CG61" s="291"/>
      <c r="CH61" s="291"/>
      <c r="CI61" s="291"/>
      <c r="CJ61" s="291">
        <f t="shared" si="287"/>
        <v>0</v>
      </c>
      <c r="CK61" s="182" t="e">
        <f t="shared" si="288"/>
        <v>#DIV/0!</v>
      </c>
      <c r="CM61" s="326"/>
      <c r="CN61" s="326"/>
      <c r="CO61" s="334"/>
      <c r="CP61" s="334"/>
      <c r="CQ61" s="334"/>
      <c r="CR61" s="356">
        <f t="shared" si="289"/>
        <v>0</v>
      </c>
      <c r="CT61" s="42" t="s">
        <v>178</v>
      </c>
      <c r="CV61" s="1">
        <v>1</v>
      </c>
      <c r="DB61" s="326"/>
      <c r="DC61" s="326"/>
      <c r="DD61" s="334"/>
      <c r="DE61" s="334"/>
      <c r="DF61" s="334"/>
      <c r="DG61" s="356">
        <f t="shared" si="290"/>
        <v>0</v>
      </c>
      <c r="DI61" s="42" t="s">
        <v>178</v>
      </c>
      <c r="DK61" s="1">
        <v>1</v>
      </c>
    </row>
    <row r="62" spans="1:118" ht="23.5" customHeight="1">
      <c r="A62" s="77" t="s">
        <v>10</v>
      </c>
      <c r="B62" s="68"/>
      <c r="C62" s="57">
        <f t="shared" si="245"/>
        <v>0</v>
      </c>
      <c r="D62" s="54"/>
      <c r="E62" s="7">
        <f t="shared" si="246"/>
        <v>0</v>
      </c>
      <c r="F62" s="54"/>
      <c r="G62" s="7">
        <f t="shared" si="247"/>
        <v>0</v>
      </c>
      <c r="H62" s="54"/>
      <c r="I62" s="6">
        <f t="shared" si="248"/>
        <v>0</v>
      </c>
      <c r="J62" s="54"/>
      <c r="K62" s="6">
        <f t="shared" si="249"/>
        <v>0</v>
      </c>
      <c r="L62" s="6">
        <f t="shared" si="263"/>
        <v>0</v>
      </c>
      <c r="M62" s="6" t="e">
        <f t="shared" si="264"/>
        <v>#DIV/0!</v>
      </c>
      <c r="N62" s="70"/>
      <c r="O62" s="54"/>
      <c r="P62" s="54"/>
      <c r="Q62" s="76" t="e">
        <f t="shared" si="265"/>
        <v>#DIV/0!</v>
      </c>
      <c r="R62" s="2"/>
      <c r="T62" s="107">
        <v>3300</v>
      </c>
      <c r="U62" s="107">
        <v>3800</v>
      </c>
      <c r="V62" s="107">
        <v>4800</v>
      </c>
      <c r="W62" s="107">
        <v>2000</v>
      </c>
      <c r="X62" s="107"/>
      <c r="Y62" s="77" t="s">
        <v>10</v>
      </c>
      <c r="Z62" s="48">
        <f t="shared" si="250"/>
        <v>0</v>
      </c>
      <c r="AA62" s="57">
        <f t="shared" si="251"/>
        <v>0</v>
      </c>
      <c r="AB62" s="7">
        <f t="shared" si="252"/>
        <v>0</v>
      </c>
      <c r="AC62" s="7">
        <f t="shared" si="253"/>
        <v>0</v>
      </c>
      <c r="AD62" s="7">
        <f t="shared" si="266"/>
        <v>0</v>
      </c>
      <c r="AE62" s="7">
        <f t="shared" si="254"/>
        <v>0</v>
      </c>
      <c r="AF62" s="7">
        <f t="shared" si="267"/>
        <v>0</v>
      </c>
      <c r="AG62" s="7">
        <f t="shared" si="255"/>
        <v>0</v>
      </c>
      <c r="AH62" s="7">
        <f t="shared" si="268"/>
        <v>0</v>
      </c>
      <c r="AI62" s="7">
        <f t="shared" si="256"/>
        <v>0</v>
      </c>
      <c r="AJ62" s="7">
        <f t="shared" si="269"/>
        <v>0</v>
      </c>
      <c r="AK62" s="6" t="e">
        <f t="shared" si="270"/>
        <v>#DIV/0!</v>
      </c>
      <c r="AL62" s="70">
        <f t="shared" si="271"/>
        <v>0</v>
      </c>
      <c r="AM62" s="7">
        <f t="shared" si="272"/>
        <v>0</v>
      </c>
      <c r="AN62" s="6">
        <f t="shared" si="273"/>
        <v>0</v>
      </c>
      <c r="AO62" s="76" t="e">
        <f t="shared" si="274"/>
        <v>#DIV/0!</v>
      </c>
      <c r="AP62" s="2"/>
      <c r="AR62" s="107">
        <v>1700</v>
      </c>
      <c r="AS62" s="107">
        <v>2200</v>
      </c>
      <c r="AT62" s="107">
        <v>2200</v>
      </c>
      <c r="AU62" s="107">
        <v>1400</v>
      </c>
      <c r="AV62" s="107"/>
      <c r="AW62" s="77" t="s">
        <v>10</v>
      </c>
      <c r="AX62" s="48">
        <f t="shared" si="275"/>
        <v>0</v>
      </c>
      <c r="AY62" s="57">
        <f t="shared" si="276"/>
        <v>0</v>
      </c>
      <c r="AZ62" s="54">
        <v>10</v>
      </c>
      <c r="BA62" s="7">
        <f t="shared" si="257"/>
        <v>0</v>
      </c>
      <c r="BB62" s="54">
        <v>24</v>
      </c>
      <c r="BC62" s="7">
        <f t="shared" si="258"/>
        <v>0</v>
      </c>
      <c r="BD62" s="54">
        <v>12</v>
      </c>
      <c r="BE62" s="6">
        <f t="shared" si="259"/>
        <v>0</v>
      </c>
      <c r="BF62" s="54"/>
      <c r="BG62" s="6">
        <f t="shared" si="260"/>
        <v>0</v>
      </c>
      <c r="BH62" s="6">
        <f t="shared" si="277"/>
        <v>0</v>
      </c>
      <c r="BI62" s="6" t="e">
        <f t="shared" si="278"/>
        <v>#DIV/0!</v>
      </c>
      <c r="BJ62" s="6">
        <f t="shared" si="279"/>
        <v>0</v>
      </c>
      <c r="BK62" s="7" t="e">
        <f t="shared" si="280"/>
        <v>#DIV/0!</v>
      </c>
      <c r="BL62" s="101">
        <f t="shared" si="281"/>
        <v>0</v>
      </c>
      <c r="BM62" s="90" t="e">
        <f t="shared" si="282"/>
        <v>#DIV/0!</v>
      </c>
      <c r="BN62" s="90"/>
      <c r="BO62" s="76" t="e">
        <f t="shared" si="283"/>
        <v>#DIV/0!</v>
      </c>
      <c r="BP62" s="2"/>
      <c r="BR62" s="55"/>
      <c r="BS62" s="55"/>
      <c r="BT62" s="55"/>
      <c r="BU62" s="55"/>
      <c r="BV62" s="173" t="s">
        <v>10</v>
      </c>
      <c r="BW62" s="190">
        <f t="shared" si="284"/>
        <v>0</v>
      </c>
      <c r="BX62" s="119"/>
      <c r="BY62" s="178">
        <v>0</v>
      </c>
      <c r="BZ62" s="178">
        <f t="shared" si="261"/>
        <v>0</v>
      </c>
      <c r="CA62" s="178">
        <v>0</v>
      </c>
      <c r="CB62" s="179" t="e">
        <f t="shared" si="262"/>
        <v>#DIV/0!</v>
      </c>
      <c r="CC62" s="179"/>
      <c r="CD62" s="573"/>
      <c r="CE62" s="180">
        <f t="shared" si="285"/>
        <v>0</v>
      </c>
      <c r="CF62" s="181" t="e">
        <f t="shared" si="286"/>
        <v>#DIV/0!</v>
      </c>
      <c r="CG62" s="291"/>
      <c r="CH62" s="291"/>
      <c r="CI62" s="291"/>
      <c r="CJ62" s="291">
        <f t="shared" si="287"/>
        <v>0</v>
      </c>
      <c r="CK62" s="182" t="e">
        <f t="shared" si="288"/>
        <v>#DIV/0!</v>
      </c>
      <c r="CM62" s="326"/>
      <c r="CN62" s="326"/>
      <c r="CO62" s="334"/>
      <c r="CP62" s="334"/>
      <c r="CQ62" s="334"/>
      <c r="CR62" s="356">
        <f t="shared" si="289"/>
        <v>0</v>
      </c>
      <c r="CT62" s="42" t="s">
        <v>183</v>
      </c>
      <c r="CV62" s="1">
        <v>0</v>
      </c>
      <c r="DB62" s="326"/>
      <c r="DC62" s="326"/>
      <c r="DD62" s="334"/>
      <c r="DE62" s="334"/>
      <c r="DF62" s="334"/>
      <c r="DG62" s="356">
        <f t="shared" si="290"/>
        <v>0</v>
      </c>
      <c r="DI62" s="42" t="s">
        <v>183</v>
      </c>
      <c r="DK62" s="1">
        <v>0</v>
      </c>
    </row>
    <row r="63" spans="1:118" ht="23.5" customHeight="1" thickBot="1">
      <c r="A63" s="78" t="s">
        <v>11</v>
      </c>
      <c r="B63" s="68"/>
      <c r="C63" s="57">
        <f t="shared" si="245"/>
        <v>0</v>
      </c>
      <c r="D63" s="54"/>
      <c r="E63" s="7">
        <f t="shared" si="246"/>
        <v>0</v>
      </c>
      <c r="F63" s="54"/>
      <c r="G63" s="7">
        <f t="shared" si="247"/>
        <v>0</v>
      </c>
      <c r="H63" s="54"/>
      <c r="I63" s="6">
        <f t="shared" si="248"/>
        <v>0</v>
      </c>
      <c r="J63" s="54"/>
      <c r="K63" s="6">
        <f t="shared" si="249"/>
        <v>0</v>
      </c>
      <c r="L63" s="6">
        <f t="shared" si="263"/>
        <v>0</v>
      </c>
      <c r="M63" s="6" t="e">
        <f t="shared" si="264"/>
        <v>#DIV/0!</v>
      </c>
      <c r="N63" s="70"/>
      <c r="O63" s="54"/>
      <c r="P63" s="54"/>
      <c r="Q63" s="76" t="e">
        <f t="shared" si="265"/>
        <v>#DIV/0!</v>
      </c>
      <c r="R63" s="2"/>
      <c r="T63" s="107">
        <v>3300</v>
      </c>
      <c r="U63" s="107">
        <v>3800</v>
      </c>
      <c r="V63" s="107">
        <v>4800</v>
      </c>
      <c r="W63" s="107">
        <v>2000</v>
      </c>
      <c r="X63" s="107"/>
      <c r="Y63" s="78" t="s">
        <v>11</v>
      </c>
      <c r="Z63" s="48">
        <f t="shared" si="250"/>
        <v>0</v>
      </c>
      <c r="AA63" s="57">
        <f t="shared" si="251"/>
        <v>0</v>
      </c>
      <c r="AB63" s="7">
        <f t="shared" si="252"/>
        <v>0</v>
      </c>
      <c r="AC63" s="7">
        <f t="shared" si="253"/>
        <v>0</v>
      </c>
      <c r="AD63" s="7">
        <f t="shared" si="266"/>
        <v>0</v>
      </c>
      <c r="AE63" s="7">
        <f t="shared" si="254"/>
        <v>0</v>
      </c>
      <c r="AF63" s="7">
        <f t="shared" si="267"/>
        <v>0</v>
      </c>
      <c r="AG63" s="7">
        <f t="shared" si="255"/>
        <v>0</v>
      </c>
      <c r="AH63" s="7">
        <f t="shared" si="268"/>
        <v>0</v>
      </c>
      <c r="AI63" s="7">
        <f t="shared" si="256"/>
        <v>0</v>
      </c>
      <c r="AJ63" s="7">
        <f t="shared" si="269"/>
        <v>0</v>
      </c>
      <c r="AK63" s="6" t="e">
        <f t="shared" si="270"/>
        <v>#DIV/0!</v>
      </c>
      <c r="AL63" s="70">
        <f t="shared" si="271"/>
        <v>0</v>
      </c>
      <c r="AM63" s="7">
        <f t="shared" si="272"/>
        <v>0</v>
      </c>
      <c r="AN63" s="6">
        <f t="shared" si="273"/>
        <v>0</v>
      </c>
      <c r="AO63" s="76" t="e">
        <f t="shared" si="274"/>
        <v>#DIV/0!</v>
      </c>
      <c r="AP63" s="2"/>
      <c r="AR63" s="107">
        <v>1700</v>
      </c>
      <c r="AS63" s="107">
        <v>2200</v>
      </c>
      <c r="AT63" s="107">
        <v>2200</v>
      </c>
      <c r="AU63" s="107">
        <v>1400</v>
      </c>
      <c r="AV63" s="107"/>
      <c r="AW63" s="78" t="s">
        <v>11</v>
      </c>
      <c r="AX63" s="48">
        <f t="shared" si="275"/>
        <v>0</v>
      </c>
      <c r="AY63" s="57">
        <f t="shared" si="276"/>
        <v>0</v>
      </c>
      <c r="AZ63" s="54">
        <v>10</v>
      </c>
      <c r="BA63" s="7">
        <f t="shared" si="257"/>
        <v>0</v>
      </c>
      <c r="BB63" s="54">
        <v>28</v>
      </c>
      <c r="BC63" s="7">
        <f t="shared" si="258"/>
        <v>0</v>
      </c>
      <c r="BD63" s="54">
        <v>12</v>
      </c>
      <c r="BE63" s="6">
        <f t="shared" si="259"/>
        <v>0</v>
      </c>
      <c r="BF63" s="54"/>
      <c r="BG63" s="6">
        <f t="shared" si="260"/>
        <v>0</v>
      </c>
      <c r="BH63" s="6">
        <f t="shared" si="277"/>
        <v>0</v>
      </c>
      <c r="BI63" s="6" t="e">
        <f t="shared" si="278"/>
        <v>#DIV/0!</v>
      </c>
      <c r="BJ63" s="6">
        <f t="shared" si="279"/>
        <v>0</v>
      </c>
      <c r="BK63" s="7" t="e">
        <f t="shared" si="280"/>
        <v>#DIV/0!</v>
      </c>
      <c r="BL63" s="101">
        <f t="shared" si="281"/>
        <v>0</v>
      </c>
      <c r="BM63" s="90" t="e">
        <f t="shared" si="282"/>
        <v>#DIV/0!</v>
      </c>
      <c r="BN63" s="90"/>
      <c r="BO63" s="76" t="e">
        <f t="shared" si="283"/>
        <v>#DIV/0!</v>
      </c>
      <c r="BP63" s="2"/>
      <c r="BR63" s="55"/>
      <c r="BS63" s="55"/>
      <c r="BT63" s="55"/>
      <c r="BU63" s="55"/>
      <c r="BV63" s="183" t="s">
        <v>11</v>
      </c>
      <c r="BW63" s="190">
        <f t="shared" si="284"/>
        <v>0</v>
      </c>
      <c r="BX63" s="119"/>
      <c r="BY63" s="178"/>
      <c r="BZ63" s="178" t="e">
        <f>BY63/BX63</f>
        <v>#DIV/0!</v>
      </c>
      <c r="CA63" s="178"/>
      <c r="CB63" s="179" t="e">
        <f t="shared" si="262"/>
        <v>#DIV/0!</v>
      </c>
      <c r="CC63" s="179">
        <v>0</v>
      </c>
      <c r="CD63" s="573"/>
      <c r="CE63" s="180">
        <f t="shared" si="285"/>
        <v>0</v>
      </c>
      <c r="CF63" s="181" t="e">
        <f t="shared" si="286"/>
        <v>#DIV/0!</v>
      </c>
      <c r="CG63" s="291"/>
      <c r="CH63" s="291"/>
      <c r="CI63" s="291"/>
      <c r="CJ63" s="291">
        <f t="shared" si="287"/>
        <v>0</v>
      </c>
      <c r="CK63" s="182" t="e">
        <f t="shared" si="288"/>
        <v>#DIV/0!</v>
      </c>
      <c r="CM63" s="327"/>
      <c r="CN63" s="327"/>
      <c r="CO63" s="335"/>
      <c r="CP63" s="335"/>
      <c r="CQ63" s="335"/>
      <c r="CR63" s="357">
        <f t="shared" si="289"/>
        <v>0</v>
      </c>
      <c r="CT63" s="1" t="s">
        <v>186</v>
      </c>
      <c r="DB63" s="327"/>
      <c r="DC63" s="327"/>
      <c r="DD63" s="335"/>
      <c r="DE63" s="335"/>
      <c r="DF63" s="335"/>
      <c r="DG63" s="357">
        <f t="shared" si="290"/>
        <v>0</v>
      </c>
      <c r="DI63" s="1" t="s">
        <v>186</v>
      </c>
    </row>
    <row r="64" spans="1:118" ht="35" customHeight="1" thickTop="1" thickBot="1">
      <c r="A64" s="1513" t="s">
        <v>16</v>
      </c>
      <c r="B64" s="1514"/>
      <c r="C64" s="61">
        <f>SUM(C57:C63)</f>
        <v>0</v>
      </c>
      <c r="D64" s="61">
        <f>SUM(D57:D63)</f>
        <v>0</v>
      </c>
      <c r="E64" s="61">
        <f t="shared" ref="E64:J64" si="291">SUM(E57:E63)</f>
        <v>0</v>
      </c>
      <c r="F64" s="61">
        <f t="shared" si="291"/>
        <v>0</v>
      </c>
      <c r="G64" s="61">
        <f t="shared" si="291"/>
        <v>0</v>
      </c>
      <c r="H64" s="61">
        <f t="shared" si="291"/>
        <v>0</v>
      </c>
      <c r="I64" s="61">
        <f t="shared" si="291"/>
        <v>0</v>
      </c>
      <c r="J64" s="61">
        <f t="shared" si="291"/>
        <v>0</v>
      </c>
      <c r="K64" s="61">
        <f>SUM(K57:K63)</f>
        <v>0</v>
      </c>
      <c r="L64" s="61">
        <f>SUM(L57:L63)</f>
        <v>0</v>
      </c>
      <c r="M64" s="61" t="e">
        <f>L64/C64</f>
        <v>#DIV/0!</v>
      </c>
      <c r="N64" s="86"/>
      <c r="O64" s="61">
        <f>SUM(O57:O63)</f>
        <v>0</v>
      </c>
      <c r="P64" s="61">
        <f>SUM(P57:P63)</f>
        <v>0</v>
      </c>
      <c r="Q64" s="76" t="e">
        <f t="shared" si="265"/>
        <v>#DIV/0!</v>
      </c>
      <c r="R64" s="45"/>
      <c r="T64" s="105" t="s">
        <v>48</v>
      </c>
      <c r="U64" s="108" t="e">
        <f>C64/W64</f>
        <v>#DIV/0!</v>
      </c>
      <c r="V64" s="106" t="s">
        <v>49</v>
      </c>
      <c r="W64" s="114">
        <v>0</v>
      </c>
      <c r="Y64" s="1513" t="s">
        <v>16</v>
      </c>
      <c r="Z64" s="1514"/>
      <c r="AA64" s="88">
        <f>SUM(AA57:AA63)</f>
        <v>0</v>
      </c>
      <c r="AB64" s="88">
        <f>SUM(AB57:AB63)</f>
        <v>0</v>
      </c>
      <c r="AC64" s="88">
        <f t="shared" ref="AC64:AH64" si="292">SUM(AC57:AC63)</f>
        <v>0</v>
      </c>
      <c r="AD64" s="88">
        <f t="shared" si="292"/>
        <v>0</v>
      </c>
      <c r="AE64" s="88">
        <f t="shared" si="292"/>
        <v>0</v>
      </c>
      <c r="AF64" s="88">
        <f t="shared" si="292"/>
        <v>0</v>
      </c>
      <c r="AG64" s="88">
        <f t="shared" si="292"/>
        <v>0</v>
      </c>
      <c r="AH64" s="88">
        <f t="shared" si="292"/>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76"/>
        <v>0</v>
      </c>
      <c r="AZ64" s="61">
        <f>SUM(AZ57:AZ63)</f>
        <v>84</v>
      </c>
      <c r="BA64" s="61">
        <f t="shared" ref="BA64:BF64" si="293">SUM(BA57:BA63)</f>
        <v>0</v>
      </c>
      <c r="BB64" s="61">
        <f t="shared" si="293"/>
        <v>120</v>
      </c>
      <c r="BC64" s="61">
        <f t="shared" si="293"/>
        <v>0</v>
      </c>
      <c r="BD64" s="61">
        <f t="shared" si="293"/>
        <v>60</v>
      </c>
      <c r="BE64" s="61">
        <f t="shared" si="293"/>
        <v>0</v>
      </c>
      <c r="BF64" s="61">
        <f t="shared" si="293"/>
        <v>0</v>
      </c>
      <c r="BG64" s="61">
        <f>SUM(BG57:BG63)</f>
        <v>0</v>
      </c>
      <c r="BH64" s="6">
        <f t="shared" si="277"/>
        <v>0</v>
      </c>
      <c r="BI64" s="6" t="e">
        <f t="shared" si="278"/>
        <v>#DIV/0!</v>
      </c>
      <c r="BJ64" s="6">
        <f t="shared" si="279"/>
        <v>0</v>
      </c>
      <c r="BK64" s="7" t="e">
        <f t="shared" si="280"/>
        <v>#DIV/0!</v>
      </c>
      <c r="BL64" s="101">
        <f>SUM(BL57:BL63)</f>
        <v>0</v>
      </c>
      <c r="BM64" s="90" t="e">
        <f>BI64+BK64</f>
        <v>#DIV/0!</v>
      </c>
      <c r="BN64" s="91"/>
      <c r="BO64" s="76" t="e">
        <f t="shared" si="283"/>
        <v>#DIV/0!</v>
      </c>
      <c r="BP64" s="45"/>
      <c r="BR64" s="42" t="s">
        <v>48</v>
      </c>
      <c r="BS64" s="59" t="e">
        <f>AY64/BU64</f>
        <v>#DIV/0!</v>
      </c>
      <c r="BT64" s="60" t="s">
        <v>49</v>
      </c>
      <c r="BU64" s="42">
        <f>W64</f>
        <v>0</v>
      </c>
      <c r="BV64" s="1515" t="s">
        <v>16</v>
      </c>
      <c r="BW64" s="1486"/>
      <c r="BX64" s="178">
        <f>SUM(BX57:BX63)</f>
        <v>0</v>
      </c>
      <c r="BY64" s="178">
        <f>SUM(BY57:BY63)</f>
        <v>0</v>
      </c>
      <c r="BZ64" s="178" t="e">
        <f>BY64/BX64</f>
        <v>#DIV/0!</v>
      </c>
      <c r="CA64" s="178">
        <f>SUM(CA57:CA63)</f>
        <v>0</v>
      </c>
      <c r="CB64" s="343" t="e">
        <f t="shared" si="262"/>
        <v>#DIV/0!</v>
      </c>
      <c r="CC64" s="343">
        <f>SUM(CC57:CC63)</f>
        <v>0</v>
      </c>
      <c r="CD64" s="343">
        <f>SUM(CD57:CD63)</f>
        <v>0</v>
      </c>
      <c r="CE64" s="180">
        <f t="shared" si="285"/>
        <v>0</v>
      </c>
      <c r="CF64" s="181" t="e">
        <f>CE64/BX64</f>
        <v>#DIV/0!</v>
      </c>
      <c r="CG64" s="538">
        <f>SUM(CG57:CG63)</f>
        <v>0</v>
      </c>
      <c r="CH64" s="538">
        <f>SUM(CH57:CH63)</f>
        <v>0</v>
      </c>
      <c r="CI64" s="538">
        <f>SUM(CI57:CI63)</f>
        <v>0</v>
      </c>
      <c r="CJ64" s="538">
        <f>SUM(CJ57:CJ63)</f>
        <v>0</v>
      </c>
      <c r="CK64" s="366" t="e">
        <f>CE64/CJ64</f>
        <v>#DIV/0!</v>
      </c>
      <c r="CL64" s="340"/>
      <c r="CM64" s="352" t="e">
        <f>SUM(CM57:CM63)/CL64</f>
        <v>#DIV/0!</v>
      </c>
      <c r="CN64" s="351" t="e">
        <f>SUM(CN57:CN63)/CL64</f>
        <v>#DIV/0!</v>
      </c>
      <c r="CO64" s="351" t="e">
        <f>SUM(CO57:CO63)/CL64</f>
        <v>#DIV/0!</v>
      </c>
      <c r="CP64" s="351" t="e">
        <f>SUM(CP57:CP63)/CL64</f>
        <v>#DIV/0!</v>
      </c>
      <c r="CQ64" s="351" t="e">
        <f>SUM(CQ57:CQ63)/CL64</f>
        <v>#DIV/0!</v>
      </c>
      <c r="CR64" s="353" t="e">
        <f>SUM(CO64:CQ64)/3</f>
        <v>#DIV/0!</v>
      </c>
      <c r="CS64" s="340"/>
      <c r="CT64" s="1457" t="e">
        <f>CE64/CL64</f>
        <v>#DIV/0!</v>
      </c>
      <c r="CU64" s="1458"/>
      <c r="CV64" s="1458"/>
      <c r="CW64" s="1458"/>
      <c r="CX64" s="1459"/>
      <c r="CY64" s="368" t="s">
        <v>197</v>
      </c>
      <c r="DA64" s="340"/>
      <c r="DB64" s="352" t="e">
        <f>SUM(DB57:DB63)/DA64</f>
        <v>#DIV/0!</v>
      </c>
      <c r="DC64" s="351" t="e">
        <f>SUM(DC57:DC63)/DA64</f>
        <v>#DIV/0!</v>
      </c>
      <c r="DD64" s="351" t="e">
        <f>SUM(DD57:DD63)/DA64</f>
        <v>#DIV/0!</v>
      </c>
      <c r="DE64" s="351" t="e">
        <f>SUM(DE57:DE63)/DA64</f>
        <v>#DIV/0!</v>
      </c>
      <c r="DF64" s="351" t="e">
        <f>SUM(DF57:DF63)/DA64</f>
        <v>#DIV/0!</v>
      </c>
      <c r="DG64" s="353" t="e">
        <f>SUM(DD64:DF64)/3</f>
        <v>#DIV/0!</v>
      </c>
      <c r="DH64" s="340"/>
      <c r="DI64" s="1457" t="e">
        <f>CW64/DA64</f>
        <v>#DIV/0!</v>
      </c>
      <c r="DJ64" s="1458"/>
      <c r="DK64" s="1458"/>
      <c r="DL64" s="1458"/>
      <c r="DM64" s="1459"/>
      <c r="DN64" s="368" t="s">
        <v>197</v>
      </c>
    </row>
    <row r="65" spans="1:118"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4"/>
      <c r="CH65" s="1464"/>
      <c r="CI65" s="1464"/>
      <c r="CJ65" s="1464"/>
      <c r="CK65" s="1465"/>
      <c r="CM65" s="1420" t="str">
        <f>BV65</f>
        <v>TOTAL</v>
      </c>
      <c r="CN65" s="1420"/>
      <c r="CO65" s="1420"/>
      <c r="CP65" s="1420"/>
      <c r="CQ65" s="1420"/>
      <c r="CR65" s="1420"/>
      <c r="DB65" s="1420">
        <f>CO65</f>
        <v>0</v>
      </c>
      <c r="DC65" s="1420"/>
      <c r="DD65" s="1420"/>
      <c r="DE65" s="1420"/>
      <c r="DF65" s="1420"/>
      <c r="DG65" s="1420"/>
    </row>
    <row r="66" spans="1:118" s="49" customFormat="1" ht="31"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c r="CE66" s="185" t="s">
        <v>131</v>
      </c>
      <c r="CF66" s="185" t="s">
        <v>132</v>
      </c>
      <c r="CG66" s="175" t="s">
        <v>613</v>
      </c>
      <c r="CH66" s="175" t="s">
        <v>614</v>
      </c>
      <c r="CI66" s="175" t="s">
        <v>490</v>
      </c>
      <c r="CJ66" s="175" t="s">
        <v>54</v>
      </c>
      <c r="CK66" s="176" t="s">
        <v>128</v>
      </c>
      <c r="CM66" s="331" t="s">
        <v>172</v>
      </c>
      <c r="CN66" s="332" t="s">
        <v>173</v>
      </c>
      <c r="CO66" s="65" t="s">
        <v>174</v>
      </c>
      <c r="CP66" s="65" t="s">
        <v>175</v>
      </c>
      <c r="CQ66" s="65" t="s">
        <v>176</v>
      </c>
      <c r="CR66" s="333" t="s">
        <v>184</v>
      </c>
      <c r="CT66" s="1466" t="s">
        <v>726</v>
      </c>
      <c r="CU66" s="1467"/>
      <c r="CV66" s="1467"/>
      <c r="CW66" s="1467"/>
      <c r="CX66" s="1467"/>
      <c r="CY66" s="1468"/>
      <c r="DB66" s="331" t="s">
        <v>172</v>
      </c>
      <c r="DC66" s="332" t="s">
        <v>173</v>
      </c>
      <c r="DD66" s="65" t="s">
        <v>174</v>
      </c>
      <c r="DE66" s="65" t="s">
        <v>175</v>
      </c>
      <c r="DF66" s="65" t="s">
        <v>176</v>
      </c>
      <c r="DG66" s="333" t="s">
        <v>184</v>
      </c>
      <c r="DI66" s="1466" t="s">
        <v>472</v>
      </c>
      <c r="DJ66" s="1467"/>
      <c r="DK66" s="1467"/>
      <c r="DL66" s="1467"/>
      <c r="DM66" s="1467"/>
      <c r="DN66" s="1468"/>
    </row>
    <row r="67" spans="1:118" ht="31" customHeight="1">
      <c r="A67" s="75" t="s">
        <v>5</v>
      </c>
      <c r="B67" s="58"/>
      <c r="C67" s="7">
        <f t="shared" ref="C67:J70" si="294">C7+C17+C27+C37+C47+C57</f>
        <v>0</v>
      </c>
      <c r="D67" s="7">
        <f t="shared" si="294"/>
        <v>0</v>
      </c>
      <c r="E67" s="7">
        <f t="shared" si="294"/>
        <v>0</v>
      </c>
      <c r="F67" s="7">
        <f t="shared" si="294"/>
        <v>0</v>
      </c>
      <c r="G67" s="7">
        <f t="shared" si="294"/>
        <v>0</v>
      </c>
      <c r="H67" s="7">
        <f t="shared" si="294"/>
        <v>0</v>
      </c>
      <c r="I67" s="7">
        <f t="shared" si="294"/>
        <v>0</v>
      </c>
      <c r="J67" s="7">
        <f>J7+J17+J27+J37+J47+J57</f>
        <v>0</v>
      </c>
      <c r="K67" s="7">
        <f>K7+K17+K27+K37+K47+K57</f>
        <v>0</v>
      </c>
      <c r="L67" s="7">
        <f>L7+L17+L27+L37+L47+L57</f>
        <v>0</v>
      </c>
      <c r="M67" s="7" t="e">
        <f t="shared" ref="M67:M74" si="295">L67/C67</f>
        <v>#DIV/0!</v>
      </c>
      <c r="N67" s="70"/>
      <c r="O67" s="7">
        <f t="shared" ref="O67:P70" si="296">O7+O17+O27+O37+O47+O57</f>
        <v>0</v>
      </c>
      <c r="P67" s="7">
        <f t="shared" si="296"/>
        <v>0</v>
      </c>
      <c r="Q67" s="76" t="e">
        <f>L67/P67</f>
        <v>#DIV/0!</v>
      </c>
      <c r="R67" s="45"/>
      <c r="T67" s="107">
        <v>3300</v>
      </c>
      <c r="U67" s="107">
        <v>3800</v>
      </c>
      <c r="V67" s="107">
        <v>4800</v>
      </c>
      <c r="W67" s="107">
        <v>2000</v>
      </c>
      <c r="X67" s="107"/>
      <c r="Y67" s="75" t="s">
        <v>5</v>
      </c>
      <c r="Z67" s="58"/>
      <c r="AA67" s="7">
        <f t="shared" ref="AA67:AH70" si="297">AA7+AA17+AA27+AA37+AA47+AA57</f>
        <v>0</v>
      </c>
      <c r="AB67" s="7">
        <f t="shared" si="297"/>
        <v>0</v>
      </c>
      <c r="AC67" s="7">
        <f t="shared" si="297"/>
        <v>0</v>
      </c>
      <c r="AD67" s="7">
        <f t="shared" si="297"/>
        <v>0</v>
      </c>
      <c r="AE67" s="7">
        <f t="shared" si="297"/>
        <v>0</v>
      </c>
      <c r="AF67" s="7">
        <f t="shared" si="297"/>
        <v>0</v>
      </c>
      <c r="AG67" s="7">
        <f t="shared" si="297"/>
        <v>0</v>
      </c>
      <c r="AH67" s="7">
        <f>AH7+AH17+AH27+AH37+AH47+AH57</f>
        <v>0</v>
      </c>
      <c r="AI67" s="7">
        <f>AI7+AI17+AI27+AI37+AI47+AI57</f>
        <v>0</v>
      </c>
      <c r="AJ67" s="7">
        <f>AJ7+AJ17+AJ27+AJ37+AJ47+AJ57</f>
        <v>0</v>
      </c>
      <c r="AK67" s="7" t="e">
        <f t="shared" ref="AK67:AK74" si="298">AJ67/AA67</f>
        <v>#DIV/0!</v>
      </c>
      <c r="AL67" s="70" t="s">
        <v>75</v>
      </c>
      <c r="AM67" s="7">
        <f t="shared" ref="AM67:AN70" si="299">AM7+AM17+AM27+AM37+AM47+AM57</f>
        <v>0</v>
      </c>
      <c r="AN67" s="7">
        <f t="shared" si="299"/>
        <v>0</v>
      </c>
      <c r="AO67" s="76" t="e">
        <f>(AJ67+BH67)/AN67</f>
        <v>#DIV/0!</v>
      </c>
      <c r="AP67" s="10"/>
      <c r="AR67" s="107">
        <v>1700</v>
      </c>
      <c r="AS67" s="107">
        <v>2200</v>
      </c>
      <c r="AT67" s="107">
        <v>2200</v>
      </c>
      <c r="AU67" s="107">
        <v>1400</v>
      </c>
      <c r="AV67" s="107"/>
      <c r="AW67" s="75" t="s">
        <v>5</v>
      </c>
      <c r="AX67" s="58"/>
      <c r="AY67" s="7">
        <f>AY7+AY17+AY27+AY37+AY47+AY57</f>
        <v>0</v>
      </c>
      <c r="AZ67" s="54"/>
      <c r="BA67" s="7">
        <f t="shared" ref="BA67:BA73" si="300">AZ67*BR67</f>
        <v>0</v>
      </c>
      <c r="BB67" s="54"/>
      <c r="BC67" s="7">
        <f t="shared" ref="BC67:BC73" si="301">BB67*BS67</f>
        <v>0</v>
      </c>
      <c r="BD67" s="54"/>
      <c r="BE67" s="6">
        <f t="shared" ref="BE67:BE73" si="302">BD67*BT67</f>
        <v>0</v>
      </c>
      <c r="BF67" s="54"/>
      <c r="BG67" s="6">
        <f t="shared" ref="BG67:BG73" si="303">BF67*BU67</f>
        <v>0</v>
      </c>
      <c r="BH67" s="7">
        <f>BH7+BH17+BH27+BH37+BH47+BH57</f>
        <v>0</v>
      </c>
      <c r="BI67" s="6" t="e">
        <f>BH67/AY67</f>
        <v>#DIV/0!</v>
      </c>
      <c r="BJ67" s="7">
        <f>BJ7+BJ17+BJ27+BJ37+BJ47+BJ57</f>
        <v>0</v>
      </c>
      <c r="BK67" s="7" t="e">
        <f>AK67</f>
        <v>#DIV/0!</v>
      </c>
      <c r="BL67" s="119">
        <f t="shared" ref="BL67:BM70" si="304">BL7+BL17+BL27+BL37+BL47+BL57</f>
        <v>0</v>
      </c>
      <c r="BM67" s="7" t="e">
        <f t="shared" si="304"/>
        <v>#DIV/0!</v>
      </c>
      <c r="BN67" s="90"/>
      <c r="BO67" s="76" t="e">
        <f>Q67+AO67</f>
        <v>#DIV/0!</v>
      </c>
      <c r="BP67" s="10"/>
      <c r="BR67" s="55"/>
      <c r="BS67" s="55"/>
      <c r="BT67" s="55"/>
      <c r="BU67" s="55"/>
      <c r="BV67" s="177" t="s">
        <v>5</v>
      </c>
      <c r="BW67" s="187"/>
      <c r="BX67" s="179">
        <f t="shared" ref="BX67:BY70" si="305">BX7+BX17+BX27+BX37+BX47+BX57</f>
        <v>495</v>
      </c>
      <c r="BY67" s="179">
        <f t="shared" si="305"/>
        <v>432850</v>
      </c>
      <c r="BZ67" s="178">
        <f t="shared" ref="BZ67:BZ74" si="306">BY67/BX67</f>
        <v>874.44444444444446</v>
      </c>
      <c r="CA67" s="179">
        <f>CA7+CA17+CA27+CA37+CA47+CA57</f>
        <v>262750</v>
      </c>
      <c r="CB67" s="179">
        <f>CA67/BX67</f>
        <v>530.80808080808083</v>
      </c>
      <c r="CC67" s="179">
        <f t="shared" ref="CC67:CE70" si="307">CC7+CC17+CC27+CC37+CC47+CC57</f>
        <v>0</v>
      </c>
      <c r="CD67" s="179">
        <f t="shared" si="307"/>
        <v>0</v>
      </c>
      <c r="CE67" s="119">
        <f>CE7+CE17+CE27+CE37+CE47+CE57</f>
        <v>695600</v>
      </c>
      <c r="CF67" s="179" t="e">
        <f t="shared" ref="CF67:CG70" si="308">CF7+CF17+CF27+CF37+CF47+CF57</f>
        <v>#DIV/0!</v>
      </c>
      <c r="CG67" s="269">
        <f t="shared" si="308"/>
        <v>0</v>
      </c>
      <c r="CH67" s="269">
        <f t="shared" ref="CH67:CJ70" si="309">CH7+CH17+CH27+CH37+CH47+CH57</f>
        <v>0</v>
      </c>
      <c r="CI67" s="269">
        <f t="shared" si="309"/>
        <v>0</v>
      </c>
      <c r="CJ67" s="269">
        <f t="shared" si="309"/>
        <v>0</v>
      </c>
      <c r="CK67" s="182" t="e">
        <f>CE67/CJ67</f>
        <v>#DIV/0!</v>
      </c>
      <c r="CM67" s="321">
        <f>CM7+CM17+CM27+CM37+CM47+CM57</f>
        <v>0</v>
      </c>
      <c r="CN67" s="321">
        <f>CN7+CN17+CN27+CN37+CN47+CN57</f>
        <v>0</v>
      </c>
      <c r="CO67" s="784">
        <f>CO7+CO17+CO37+CO47+CO27+CO57</f>
        <v>0</v>
      </c>
      <c r="CP67" s="784">
        <f>CP7+CP17+CP37+CP47+CP27+CP57</f>
        <v>0</v>
      </c>
      <c r="CQ67" s="784">
        <f>CQ7+CQ17+CQ37+CQ47+CQ27+CQ57</f>
        <v>0</v>
      </c>
      <c r="CR67" s="356">
        <f>SUM(CO67:CQ67)/3</f>
        <v>0</v>
      </c>
      <c r="CT67" s="1470" t="s">
        <v>457</v>
      </c>
      <c r="CU67" s="1470"/>
      <c r="CV67" s="560" t="s">
        <v>458</v>
      </c>
      <c r="CW67" s="560" t="s">
        <v>617</v>
      </c>
      <c r="CX67" s="560" t="s">
        <v>618</v>
      </c>
      <c r="CY67" s="560" t="s">
        <v>461</v>
      </c>
      <c r="DB67" s="328">
        <f t="shared" ref="DB67:DC73" si="310">DB7+DB17+DB27+DB37+DB47+DB57</f>
        <v>0</v>
      </c>
      <c r="DC67" s="328">
        <f t="shared" si="310"/>
        <v>0</v>
      </c>
      <c r="DD67" s="359">
        <f t="shared" ref="DD67:DF73" si="311">DD7+DD17+DD37+DD47+DD27+DD57</f>
        <v>0</v>
      </c>
      <c r="DE67" s="359">
        <f t="shared" si="311"/>
        <v>0</v>
      </c>
      <c r="DF67" s="359">
        <f t="shared" si="311"/>
        <v>0</v>
      </c>
      <c r="DG67" s="360">
        <f>SUM(DD67:DF67)/3</f>
        <v>0</v>
      </c>
      <c r="DI67" s="1470" t="s">
        <v>457</v>
      </c>
      <c r="DJ67" s="1470"/>
      <c r="DK67" s="560" t="s">
        <v>458</v>
      </c>
      <c r="DL67" s="560" t="s">
        <v>459</v>
      </c>
      <c r="DM67" s="560" t="s">
        <v>460</v>
      </c>
      <c r="DN67" s="560" t="s">
        <v>461</v>
      </c>
    </row>
    <row r="68" spans="1:118" ht="31" customHeight="1">
      <c r="A68" s="77" t="s">
        <v>6</v>
      </c>
      <c r="B68" s="58"/>
      <c r="C68" s="7">
        <f t="shared" si="294"/>
        <v>0</v>
      </c>
      <c r="D68" s="7">
        <f t="shared" si="294"/>
        <v>0</v>
      </c>
      <c r="E68" s="7">
        <f t="shared" si="294"/>
        <v>0</v>
      </c>
      <c r="F68" s="7">
        <f t="shared" si="294"/>
        <v>0</v>
      </c>
      <c r="G68" s="7">
        <f t="shared" si="294"/>
        <v>0</v>
      </c>
      <c r="H68" s="7">
        <f>H8+H18+H28+H38+H48+H58</f>
        <v>0</v>
      </c>
      <c r="I68" s="7">
        <f t="shared" si="294"/>
        <v>0</v>
      </c>
      <c r="J68" s="7">
        <f t="shared" si="294"/>
        <v>0</v>
      </c>
      <c r="K68" s="7">
        <f t="shared" ref="K68:L70" si="312">K8+K18+K28+K38+K48+K58</f>
        <v>0</v>
      </c>
      <c r="L68" s="7">
        <f t="shared" si="312"/>
        <v>0</v>
      </c>
      <c r="M68" s="7" t="e">
        <f t="shared" si="295"/>
        <v>#DIV/0!</v>
      </c>
      <c r="N68" s="70"/>
      <c r="O68" s="7">
        <f t="shared" si="296"/>
        <v>0</v>
      </c>
      <c r="P68" s="7">
        <f t="shared" si="296"/>
        <v>0</v>
      </c>
      <c r="Q68" s="76" t="e">
        <f t="shared" ref="Q68:Q74" si="313">L68/P68</f>
        <v>#DIV/0!</v>
      </c>
      <c r="R68" s="45"/>
      <c r="T68" s="107">
        <v>3300</v>
      </c>
      <c r="U68" s="107">
        <v>3800</v>
      </c>
      <c r="V68" s="107">
        <v>4800</v>
      </c>
      <c r="W68" s="107">
        <v>2000</v>
      </c>
      <c r="X68" s="107"/>
      <c r="Y68" s="77" t="s">
        <v>6</v>
      </c>
      <c r="Z68" s="58"/>
      <c r="AA68" s="7">
        <f t="shared" si="297"/>
        <v>0</v>
      </c>
      <c r="AB68" s="7">
        <f t="shared" si="297"/>
        <v>0</v>
      </c>
      <c r="AC68" s="7">
        <f t="shared" si="297"/>
        <v>0</v>
      </c>
      <c r="AD68" s="7">
        <f t="shared" si="297"/>
        <v>0</v>
      </c>
      <c r="AE68" s="7">
        <f t="shared" si="297"/>
        <v>0</v>
      </c>
      <c r="AF68" s="7">
        <f>AF8+AF18+AF28+AF38+AF48+AF58</f>
        <v>0</v>
      </c>
      <c r="AG68" s="7">
        <f t="shared" si="297"/>
        <v>0</v>
      </c>
      <c r="AH68" s="7">
        <f t="shared" si="297"/>
        <v>0</v>
      </c>
      <c r="AI68" s="7">
        <f t="shared" ref="AI68:AJ70" si="314">AI8+AI18+AI28+AI38+AI48+AI58</f>
        <v>0</v>
      </c>
      <c r="AJ68" s="7">
        <f t="shared" si="314"/>
        <v>0</v>
      </c>
      <c r="AK68" s="7" t="e">
        <f t="shared" si="298"/>
        <v>#DIV/0!</v>
      </c>
      <c r="AL68" s="70" t="s">
        <v>75</v>
      </c>
      <c r="AM68" s="7">
        <f t="shared" si="299"/>
        <v>0</v>
      </c>
      <c r="AN68" s="7">
        <f t="shared" si="299"/>
        <v>0</v>
      </c>
      <c r="AO68" s="76" t="e">
        <f t="shared" ref="AO68:AO73" si="315">(AJ68+BH68)/AN68</f>
        <v>#DIV/0!</v>
      </c>
      <c r="AP68" s="10"/>
      <c r="AR68" s="107">
        <v>1700</v>
      </c>
      <c r="AS68" s="107">
        <v>2200</v>
      </c>
      <c r="AT68" s="107">
        <v>2200</v>
      </c>
      <c r="AU68" s="107">
        <v>1400</v>
      </c>
      <c r="AV68" s="107"/>
      <c r="AW68" s="77" t="s">
        <v>6</v>
      </c>
      <c r="AX68" s="58"/>
      <c r="AY68" s="7">
        <f>AY8+AY18+AY28+AY38+AY48+AY58</f>
        <v>0</v>
      </c>
      <c r="AZ68" s="54">
        <v>22</v>
      </c>
      <c r="BA68" s="7">
        <f t="shared" si="300"/>
        <v>0</v>
      </c>
      <c r="BB68" s="54">
        <v>10</v>
      </c>
      <c r="BC68" s="7">
        <f t="shared" si="301"/>
        <v>0</v>
      </c>
      <c r="BD68" s="54">
        <v>6</v>
      </c>
      <c r="BE68" s="6">
        <f t="shared" si="302"/>
        <v>0</v>
      </c>
      <c r="BF68" s="54"/>
      <c r="BG68" s="6">
        <f t="shared" si="303"/>
        <v>0</v>
      </c>
      <c r="BH68" s="7">
        <f>BH8+BH18+BH28+BH38+BH48+BH58</f>
        <v>0</v>
      </c>
      <c r="BI68" s="6" t="e">
        <f t="shared" ref="BI68:BI73" si="316">BH68/AY68</f>
        <v>#DIV/0!</v>
      </c>
      <c r="BJ68" s="7">
        <f>BJ8+BJ18+BJ28+BJ38+BJ48+BJ58</f>
        <v>0</v>
      </c>
      <c r="BK68" s="7" t="e">
        <f t="shared" ref="BK68:BK74" si="317">AK68</f>
        <v>#DIV/0!</v>
      </c>
      <c r="BL68" s="119">
        <f t="shared" si="304"/>
        <v>0</v>
      </c>
      <c r="BM68" s="7" t="e">
        <f t="shared" si="304"/>
        <v>#DIV/0!</v>
      </c>
      <c r="BN68" s="90"/>
      <c r="BO68" s="76" t="e">
        <f t="shared" ref="BO68:BO74" si="318">Q68+AO68</f>
        <v>#DIV/0!</v>
      </c>
      <c r="BP68" s="10"/>
      <c r="BR68" s="55"/>
      <c r="BS68" s="55"/>
      <c r="BT68" s="55"/>
      <c r="BU68" s="55"/>
      <c r="BV68" s="173" t="s">
        <v>6</v>
      </c>
      <c r="BW68" s="187"/>
      <c r="BX68" s="179" t="e">
        <f>BX8+BX18+#REF!+BX38+BX48+BX58</f>
        <v>#REF!</v>
      </c>
      <c r="BY68" s="179">
        <f t="shared" si="305"/>
        <v>219900</v>
      </c>
      <c r="BZ68" s="178" t="e">
        <f t="shared" si="306"/>
        <v>#REF!</v>
      </c>
      <c r="CA68" s="179">
        <f>CA8+CA18+CA28+CA38+CA48+CA58</f>
        <v>132200</v>
      </c>
      <c r="CB68" s="179" t="e">
        <f t="shared" ref="CB68:CB73" si="319">CA68/BX68</f>
        <v>#REF!</v>
      </c>
      <c r="CC68" s="179">
        <f t="shared" si="307"/>
        <v>0</v>
      </c>
      <c r="CD68" s="179">
        <f t="shared" si="307"/>
        <v>0</v>
      </c>
      <c r="CE68" s="119">
        <f>CE8+CE18+CE28+CE38+CE48+CE58</f>
        <v>352100</v>
      </c>
      <c r="CF68" s="179" t="e">
        <f t="shared" si="308"/>
        <v>#DIV/0!</v>
      </c>
      <c r="CG68" s="269">
        <f t="shared" si="308"/>
        <v>0</v>
      </c>
      <c r="CH68" s="269">
        <f t="shared" si="309"/>
        <v>0</v>
      </c>
      <c r="CI68" s="269">
        <f t="shared" si="309"/>
        <v>0</v>
      </c>
      <c r="CJ68" s="269">
        <f t="shared" si="309"/>
        <v>0</v>
      </c>
      <c r="CK68" s="182" t="e">
        <f t="shared" ref="CK68:CK73" si="320">CE68/CJ68</f>
        <v>#DIV/0!</v>
      </c>
      <c r="CM68" s="321">
        <f t="shared" ref="CM68:CN72" si="321">CM8+CM18+CM28+CM38+CM48+CM58</f>
        <v>0</v>
      </c>
      <c r="CN68" s="321">
        <f t="shared" si="321"/>
        <v>0</v>
      </c>
      <c r="CO68" s="784">
        <f t="shared" ref="CO68:CQ73" si="322">CO8+CO18+CO38+CO48+CO28+CO58</f>
        <v>0</v>
      </c>
      <c r="CP68" s="784">
        <f t="shared" si="322"/>
        <v>0</v>
      </c>
      <c r="CQ68" s="784">
        <f t="shared" si="322"/>
        <v>0</v>
      </c>
      <c r="CR68" s="356">
        <f t="shared" ref="CR68:CR73" si="323">SUM(CO68:CQ68)/3</f>
        <v>0</v>
      </c>
      <c r="CT68" s="1471" t="s">
        <v>180</v>
      </c>
      <c r="CU68" s="1471"/>
      <c r="CV68" s="561">
        <v>5</v>
      </c>
      <c r="CW68" s="562">
        <v>2</v>
      </c>
      <c r="CX68" s="562">
        <f t="shared" ref="CX68:CX73" si="324">CV68*CW68</f>
        <v>10</v>
      </c>
      <c r="CY68" s="1517">
        <f>(CW68+CW69+CW70)/CW74</f>
        <v>0.66666666666666663</v>
      </c>
      <c r="DB68" s="328">
        <f t="shared" si="310"/>
        <v>12.3</v>
      </c>
      <c r="DC68" s="328">
        <f t="shared" si="310"/>
        <v>19.2</v>
      </c>
      <c r="DD68" s="359">
        <f t="shared" si="311"/>
        <v>0</v>
      </c>
      <c r="DE68" s="359">
        <f t="shared" si="311"/>
        <v>0</v>
      </c>
      <c r="DF68" s="359">
        <f t="shared" si="311"/>
        <v>1</v>
      </c>
      <c r="DG68" s="360">
        <f t="shared" ref="DG68:DG73" si="325">SUM(DD68:DF68)/3</f>
        <v>0.33333333333333331</v>
      </c>
      <c r="DI68" s="1471" t="s">
        <v>180</v>
      </c>
      <c r="DJ68" s="1471"/>
      <c r="DK68" s="561">
        <v>5</v>
      </c>
      <c r="DL68" s="562">
        <v>0</v>
      </c>
      <c r="DM68" s="562">
        <f t="shared" ref="DM68:DM73" si="326">DK68*DL68</f>
        <v>0</v>
      </c>
      <c r="DN68" s="1517">
        <f>(DL68+DL69+DL70)/DL74</f>
        <v>6.6666666666666666E-2</v>
      </c>
    </row>
    <row r="69" spans="1:118" ht="31" customHeight="1">
      <c r="A69" s="77" t="s">
        <v>7</v>
      </c>
      <c r="B69" s="58"/>
      <c r="C69" s="7">
        <f t="shared" si="294"/>
        <v>0</v>
      </c>
      <c r="D69" s="7">
        <f t="shared" si="294"/>
        <v>0</v>
      </c>
      <c r="E69" s="7">
        <f t="shared" si="294"/>
        <v>0</v>
      </c>
      <c r="F69" s="7">
        <f t="shared" si="294"/>
        <v>0</v>
      </c>
      <c r="G69" s="7">
        <f t="shared" si="294"/>
        <v>0</v>
      </c>
      <c r="H69" s="7">
        <f t="shared" si="294"/>
        <v>0</v>
      </c>
      <c r="I69" s="7">
        <f t="shared" si="294"/>
        <v>0</v>
      </c>
      <c r="J69" s="7">
        <f t="shared" si="294"/>
        <v>0</v>
      </c>
      <c r="K69" s="7">
        <f t="shared" si="312"/>
        <v>0</v>
      </c>
      <c r="L69" s="7">
        <f t="shared" si="312"/>
        <v>0</v>
      </c>
      <c r="M69" s="7" t="e">
        <f t="shared" si="295"/>
        <v>#DIV/0!</v>
      </c>
      <c r="N69" s="70"/>
      <c r="O69" s="7">
        <f t="shared" si="296"/>
        <v>0</v>
      </c>
      <c r="P69" s="7">
        <f t="shared" si="296"/>
        <v>0</v>
      </c>
      <c r="Q69" s="76" t="e">
        <f t="shared" si="313"/>
        <v>#DIV/0!</v>
      </c>
      <c r="R69" s="45"/>
      <c r="T69" s="107">
        <v>3300</v>
      </c>
      <c r="U69" s="107">
        <v>3800</v>
      </c>
      <c r="V69" s="107">
        <v>4800</v>
      </c>
      <c r="W69" s="107">
        <v>2000</v>
      </c>
      <c r="X69" s="107"/>
      <c r="Y69" s="77" t="s">
        <v>7</v>
      </c>
      <c r="Z69" s="58"/>
      <c r="AA69" s="7">
        <f t="shared" si="297"/>
        <v>0</v>
      </c>
      <c r="AB69" s="7">
        <f t="shared" si="297"/>
        <v>0</v>
      </c>
      <c r="AC69" s="7">
        <f t="shared" si="297"/>
        <v>0</v>
      </c>
      <c r="AD69" s="7">
        <f t="shared" si="297"/>
        <v>0</v>
      </c>
      <c r="AE69" s="7">
        <f t="shared" si="297"/>
        <v>0</v>
      </c>
      <c r="AF69" s="7">
        <f t="shared" si="297"/>
        <v>0</v>
      </c>
      <c r="AG69" s="7">
        <f t="shared" si="297"/>
        <v>0</v>
      </c>
      <c r="AH69" s="7">
        <f t="shared" si="297"/>
        <v>0</v>
      </c>
      <c r="AI69" s="7">
        <f t="shared" si="314"/>
        <v>0</v>
      </c>
      <c r="AJ69" s="7">
        <f t="shared" si="314"/>
        <v>0</v>
      </c>
      <c r="AK69" s="7" t="e">
        <f t="shared" si="298"/>
        <v>#DIV/0!</v>
      </c>
      <c r="AL69" s="70" t="s">
        <v>75</v>
      </c>
      <c r="AM69" s="7">
        <f t="shared" si="299"/>
        <v>0</v>
      </c>
      <c r="AN69" s="7">
        <f t="shared" si="299"/>
        <v>0</v>
      </c>
      <c r="AO69" s="76" t="e">
        <f t="shared" si="315"/>
        <v>#DIV/0!</v>
      </c>
      <c r="AP69" s="10"/>
      <c r="AR69" s="107">
        <v>1700</v>
      </c>
      <c r="AS69" s="107">
        <v>2200</v>
      </c>
      <c r="AT69" s="107">
        <v>2200</v>
      </c>
      <c r="AU69" s="107">
        <v>1400</v>
      </c>
      <c r="AV69" s="107"/>
      <c r="AW69" s="77" t="s">
        <v>7</v>
      </c>
      <c r="AX69" s="58"/>
      <c r="AY69" s="7">
        <f>AY9+AY19+AY29+AY39+AY49+AY59</f>
        <v>0</v>
      </c>
      <c r="AZ69" s="54">
        <v>22</v>
      </c>
      <c r="BA69" s="7">
        <f t="shared" si="300"/>
        <v>0</v>
      </c>
      <c r="BB69" s="54">
        <v>10</v>
      </c>
      <c r="BC69" s="7">
        <f t="shared" si="301"/>
        <v>0</v>
      </c>
      <c r="BD69" s="54">
        <v>6</v>
      </c>
      <c r="BE69" s="6">
        <f t="shared" si="302"/>
        <v>0</v>
      </c>
      <c r="BF69" s="54"/>
      <c r="BG69" s="6">
        <f t="shared" si="303"/>
        <v>0</v>
      </c>
      <c r="BH69" s="7">
        <f>BH9+BH19+BH29+BH39+BH49+BH59</f>
        <v>0</v>
      </c>
      <c r="BI69" s="6" t="e">
        <f t="shared" si="316"/>
        <v>#DIV/0!</v>
      </c>
      <c r="BJ69" s="7">
        <f>BJ9+BJ19+BJ29+BJ39+BJ49+BJ59</f>
        <v>0</v>
      </c>
      <c r="BK69" s="7" t="e">
        <f t="shared" si="317"/>
        <v>#DIV/0!</v>
      </c>
      <c r="BL69" s="119">
        <f t="shared" si="304"/>
        <v>0</v>
      </c>
      <c r="BM69" s="7" t="e">
        <f t="shared" si="304"/>
        <v>#DIV/0!</v>
      </c>
      <c r="BN69" s="90"/>
      <c r="BO69" s="76" t="e">
        <f t="shared" si="318"/>
        <v>#DIV/0!</v>
      </c>
      <c r="BP69" s="10"/>
      <c r="BR69" s="55"/>
      <c r="BS69" s="55"/>
      <c r="BT69" s="55"/>
      <c r="BU69" s="55"/>
      <c r="BV69" s="173" t="s">
        <v>7</v>
      </c>
      <c r="BW69" s="187"/>
      <c r="BX69" s="179">
        <f>BX9+BX19+BX28+BX39+BX49+BX59</f>
        <v>233</v>
      </c>
      <c r="BY69" s="179">
        <f t="shared" si="305"/>
        <v>164750</v>
      </c>
      <c r="BZ69" s="178">
        <f t="shared" si="306"/>
        <v>707.08154506437768</v>
      </c>
      <c r="CA69" s="179">
        <f>CA9+CA19+CA29+CA39+CA49+CA59</f>
        <v>121400</v>
      </c>
      <c r="CB69" s="179">
        <f t="shared" si="319"/>
        <v>521.03004291845491</v>
      </c>
      <c r="CC69" s="179">
        <f t="shared" si="307"/>
        <v>0</v>
      </c>
      <c r="CD69" s="179">
        <f t="shared" si="307"/>
        <v>0</v>
      </c>
      <c r="CE69" s="119">
        <f>CE9+CE19+CE29+CE39+CE49+CE59</f>
        <v>286150</v>
      </c>
      <c r="CF69" s="179" t="e">
        <f t="shared" si="308"/>
        <v>#DIV/0!</v>
      </c>
      <c r="CG69" s="269">
        <f t="shared" si="308"/>
        <v>0</v>
      </c>
      <c r="CH69" s="269">
        <f t="shared" si="309"/>
        <v>0</v>
      </c>
      <c r="CI69" s="269">
        <f t="shared" si="309"/>
        <v>0</v>
      </c>
      <c r="CJ69" s="269">
        <f t="shared" si="309"/>
        <v>0</v>
      </c>
      <c r="CK69" s="182" t="e">
        <f t="shared" si="320"/>
        <v>#DIV/0!</v>
      </c>
      <c r="CM69" s="321">
        <f t="shared" si="321"/>
        <v>0</v>
      </c>
      <c r="CN69" s="321">
        <f t="shared" si="321"/>
        <v>0</v>
      </c>
      <c r="CO69" s="784">
        <f t="shared" si="322"/>
        <v>0</v>
      </c>
      <c r="CP69" s="784">
        <f t="shared" si="322"/>
        <v>0</v>
      </c>
      <c r="CQ69" s="784">
        <f t="shared" si="322"/>
        <v>0</v>
      </c>
      <c r="CR69" s="356">
        <f t="shared" si="323"/>
        <v>0</v>
      </c>
      <c r="CT69" s="1471" t="s">
        <v>181</v>
      </c>
      <c r="CU69" s="1471"/>
      <c r="CV69" s="563">
        <v>4</v>
      </c>
      <c r="CW69" s="564">
        <v>2</v>
      </c>
      <c r="CX69" s="562">
        <f t="shared" si="324"/>
        <v>8</v>
      </c>
      <c r="CY69" s="1517"/>
      <c r="DB69" s="328">
        <f t="shared" si="310"/>
        <v>15.1</v>
      </c>
      <c r="DC69" s="328">
        <f t="shared" si="310"/>
        <v>19.2</v>
      </c>
      <c r="DD69" s="359">
        <f t="shared" si="311"/>
        <v>1</v>
      </c>
      <c r="DE69" s="359">
        <f t="shared" si="311"/>
        <v>1</v>
      </c>
      <c r="DF69" s="359">
        <f t="shared" si="311"/>
        <v>2</v>
      </c>
      <c r="DG69" s="360">
        <f t="shared" si="325"/>
        <v>1.3333333333333333</v>
      </c>
      <c r="DI69" s="1471" t="s">
        <v>181</v>
      </c>
      <c r="DJ69" s="1471"/>
      <c r="DK69" s="563">
        <v>4</v>
      </c>
      <c r="DL69" s="564">
        <v>0</v>
      </c>
      <c r="DM69" s="562">
        <f t="shared" si="326"/>
        <v>0</v>
      </c>
      <c r="DN69" s="1517"/>
    </row>
    <row r="70" spans="1:118" ht="31" customHeight="1">
      <c r="A70" s="77" t="s">
        <v>8</v>
      </c>
      <c r="B70" s="58"/>
      <c r="C70" s="7">
        <f t="shared" si="294"/>
        <v>0</v>
      </c>
      <c r="D70" s="7">
        <f t="shared" si="294"/>
        <v>0</v>
      </c>
      <c r="E70" s="7">
        <f t="shared" si="294"/>
        <v>0</v>
      </c>
      <c r="F70" s="7">
        <f t="shared" si="294"/>
        <v>0</v>
      </c>
      <c r="G70" s="7">
        <f t="shared" si="294"/>
        <v>0</v>
      </c>
      <c r="H70" s="7">
        <f t="shared" si="294"/>
        <v>0</v>
      </c>
      <c r="I70" s="7">
        <f t="shared" si="294"/>
        <v>0</v>
      </c>
      <c r="J70" s="7">
        <f t="shared" si="294"/>
        <v>0</v>
      </c>
      <c r="K70" s="7">
        <f t="shared" si="312"/>
        <v>0</v>
      </c>
      <c r="L70" s="7">
        <f t="shared" si="312"/>
        <v>0</v>
      </c>
      <c r="M70" s="7" t="e">
        <f t="shared" si="295"/>
        <v>#DIV/0!</v>
      </c>
      <c r="N70" s="70"/>
      <c r="O70" s="7">
        <f t="shared" si="296"/>
        <v>0</v>
      </c>
      <c r="P70" s="7">
        <f t="shared" si="296"/>
        <v>0</v>
      </c>
      <c r="Q70" s="76" t="e">
        <f t="shared" si="313"/>
        <v>#DIV/0!</v>
      </c>
      <c r="R70" s="45"/>
      <c r="T70" s="107">
        <v>3300</v>
      </c>
      <c r="U70" s="107">
        <v>3800</v>
      </c>
      <c r="V70" s="107">
        <v>4800</v>
      </c>
      <c r="W70" s="107">
        <v>2000</v>
      </c>
      <c r="X70" s="107"/>
      <c r="Y70" s="77" t="s">
        <v>8</v>
      </c>
      <c r="Z70" s="58"/>
      <c r="AA70" s="7">
        <f t="shared" si="297"/>
        <v>0</v>
      </c>
      <c r="AB70" s="7">
        <f t="shared" si="297"/>
        <v>0</v>
      </c>
      <c r="AC70" s="7">
        <f t="shared" si="297"/>
        <v>0</v>
      </c>
      <c r="AD70" s="7">
        <f t="shared" si="297"/>
        <v>0</v>
      </c>
      <c r="AE70" s="7">
        <f t="shared" si="297"/>
        <v>0</v>
      </c>
      <c r="AF70" s="7">
        <f t="shared" si="297"/>
        <v>0</v>
      </c>
      <c r="AG70" s="7">
        <f t="shared" si="297"/>
        <v>0</v>
      </c>
      <c r="AH70" s="7">
        <f t="shared" si="297"/>
        <v>0</v>
      </c>
      <c r="AI70" s="7">
        <f t="shared" si="314"/>
        <v>0</v>
      </c>
      <c r="AJ70" s="7">
        <f t="shared" si="314"/>
        <v>0</v>
      </c>
      <c r="AK70" s="7" t="e">
        <f t="shared" si="298"/>
        <v>#DIV/0!</v>
      </c>
      <c r="AL70" s="70" t="s">
        <v>75</v>
      </c>
      <c r="AM70" s="7">
        <f t="shared" si="299"/>
        <v>0</v>
      </c>
      <c r="AN70" s="7">
        <f t="shared" si="299"/>
        <v>0</v>
      </c>
      <c r="AO70" s="76" t="e">
        <f t="shared" si="315"/>
        <v>#DIV/0!</v>
      </c>
      <c r="AP70" s="10"/>
      <c r="AR70" s="107">
        <v>1700</v>
      </c>
      <c r="AS70" s="107">
        <v>2200</v>
      </c>
      <c r="AT70" s="107">
        <v>2200</v>
      </c>
      <c r="AU70" s="107">
        <v>1400</v>
      </c>
      <c r="AV70" s="107"/>
      <c r="AW70" s="77" t="s">
        <v>8</v>
      </c>
      <c r="AX70" s="58"/>
      <c r="AY70" s="7">
        <f>AY10+AY20+AY30+AY40+AY50+AY60</f>
        <v>0</v>
      </c>
      <c r="AZ70" s="54">
        <v>10</v>
      </c>
      <c r="BA70" s="7">
        <f t="shared" si="300"/>
        <v>0</v>
      </c>
      <c r="BB70" s="54">
        <v>24</v>
      </c>
      <c r="BC70" s="7">
        <f t="shared" si="301"/>
        <v>0</v>
      </c>
      <c r="BD70" s="54">
        <v>12</v>
      </c>
      <c r="BE70" s="6">
        <f t="shared" si="302"/>
        <v>0</v>
      </c>
      <c r="BF70" s="54"/>
      <c r="BG70" s="6">
        <f t="shared" si="303"/>
        <v>0</v>
      </c>
      <c r="BH70" s="7">
        <f>BH10+BH20+BH30+BH40+BH50+BH60</f>
        <v>0</v>
      </c>
      <c r="BI70" s="6" t="e">
        <f t="shared" si="316"/>
        <v>#DIV/0!</v>
      </c>
      <c r="BJ70" s="7">
        <f>BJ10+BJ20+BJ30+BJ40+BJ50+BJ60</f>
        <v>0</v>
      </c>
      <c r="BK70" s="7" t="e">
        <f t="shared" si="317"/>
        <v>#DIV/0!</v>
      </c>
      <c r="BL70" s="119">
        <f t="shared" si="304"/>
        <v>0</v>
      </c>
      <c r="BM70" s="7" t="e">
        <f t="shared" si="304"/>
        <v>#DIV/0!</v>
      </c>
      <c r="BN70" s="90"/>
      <c r="BO70" s="76" t="e">
        <f t="shared" si="318"/>
        <v>#DIV/0!</v>
      </c>
      <c r="BP70" s="10"/>
      <c r="BR70" s="55"/>
      <c r="BS70" s="55"/>
      <c r="BT70" s="55"/>
      <c r="BU70" s="55"/>
      <c r="BV70" s="173" t="s">
        <v>8</v>
      </c>
      <c r="BW70" s="187"/>
      <c r="BX70" s="179">
        <f t="shared" si="305"/>
        <v>89</v>
      </c>
      <c r="BY70" s="179">
        <f t="shared" si="305"/>
        <v>116950</v>
      </c>
      <c r="BZ70" s="178">
        <f t="shared" si="306"/>
        <v>1314.0449438202247</v>
      </c>
      <c r="CA70" s="179">
        <f>CA10+CA20+CA30+CA40+CA50+CA60</f>
        <v>54950</v>
      </c>
      <c r="CB70" s="179">
        <f t="shared" si="319"/>
        <v>617.41573033707868</v>
      </c>
      <c r="CC70" s="179">
        <f t="shared" si="307"/>
        <v>0</v>
      </c>
      <c r="CD70" s="179">
        <f t="shared" si="307"/>
        <v>0</v>
      </c>
      <c r="CE70" s="119">
        <f t="shared" si="307"/>
        <v>171900</v>
      </c>
      <c r="CF70" s="179" t="e">
        <f t="shared" si="308"/>
        <v>#DIV/0!</v>
      </c>
      <c r="CG70" s="269">
        <f t="shared" si="308"/>
        <v>0</v>
      </c>
      <c r="CH70" s="269">
        <f t="shared" si="309"/>
        <v>0</v>
      </c>
      <c r="CI70" s="269">
        <f t="shared" si="309"/>
        <v>0</v>
      </c>
      <c r="CJ70" s="269">
        <f t="shared" si="309"/>
        <v>0</v>
      </c>
      <c r="CK70" s="182" t="e">
        <f t="shared" si="320"/>
        <v>#DIV/0!</v>
      </c>
      <c r="CM70" s="321">
        <f t="shared" si="321"/>
        <v>0</v>
      </c>
      <c r="CN70" s="321">
        <f t="shared" si="321"/>
        <v>0</v>
      </c>
      <c r="CO70" s="784">
        <f t="shared" si="322"/>
        <v>0</v>
      </c>
      <c r="CP70" s="784">
        <f t="shared" si="322"/>
        <v>0</v>
      </c>
      <c r="CQ70" s="784">
        <f t="shared" si="322"/>
        <v>0</v>
      </c>
      <c r="CR70" s="356">
        <f t="shared" si="323"/>
        <v>0</v>
      </c>
      <c r="CT70" s="1473" t="s">
        <v>462</v>
      </c>
      <c r="CU70" s="1473"/>
      <c r="CV70" s="563">
        <v>3</v>
      </c>
      <c r="CW70" s="564">
        <v>0</v>
      </c>
      <c r="CX70" s="562">
        <f t="shared" si="324"/>
        <v>0</v>
      </c>
      <c r="CY70" s="1517"/>
      <c r="DB70" s="328">
        <f t="shared" si="310"/>
        <v>9.8000000000000007</v>
      </c>
      <c r="DC70" s="328">
        <f t="shared" si="310"/>
        <v>12.9</v>
      </c>
      <c r="DD70" s="359">
        <f t="shared" si="311"/>
        <v>2</v>
      </c>
      <c r="DE70" s="359">
        <f t="shared" si="311"/>
        <v>1</v>
      </c>
      <c r="DF70" s="359">
        <f t="shared" si="311"/>
        <v>1</v>
      </c>
      <c r="DG70" s="360">
        <f t="shared" si="325"/>
        <v>1.3333333333333333</v>
      </c>
      <c r="DI70" s="1473" t="s">
        <v>462</v>
      </c>
      <c r="DJ70" s="1473"/>
      <c r="DK70" s="563">
        <v>3</v>
      </c>
      <c r="DL70" s="564">
        <v>1</v>
      </c>
      <c r="DM70" s="562">
        <f t="shared" si="326"/>
        <v>3</v>
      </c>
      <c r="DN70" s="1517"/>
    </row>
    <row r="71" spans="1:118" ht="31" customHeight="1">
      <c r="A71" s="77" t="s">
        <v>9</v>
      </c>
      <c r="B71" s="58"/>
      <c r="C71" s="7">
        <f t="shared" ref="C71:K71" si="327">C21+C11+C31+C41+C51+C61</f>
        <v>0</v>
      </c>
      <c r="D71" s="7">
        <f t="shared" si="327"/>
        <v>0</v>
      </c>
      <c r="E71" s="7">
        <f t="shared" si="327"/>
        <v>0</v>
      </c>
      <c r="F71" s="7">
        <f t="shared" si="327"/>
        <v>0</v>
      </c>
      <c r="G71" s="7">
        <f t="shared" si="327"/>
        <v>0</v>
      </c>
      <c r="H71" s="7">
        <f t="shared" si="327"/>
        <v>0</v>
      </c>
      <c r="I71" s="7">
        <f t="shared" si="327"/>
        <v>0</v>
      </c>
      <c r="J71" s="7">
        <f t="shared" si="327"/>
        <v>0</v>
      </c>
      <c r="K71" s="7">
        <f t="shared" si="327"/>
        <v>0</v>
      </c>
      <c r="L71" s="7">
        <f>L21+L11+L31+L41+L51+L61</f>
        <v>0</v>
      </c>
      <c r="M71" s="7" t="e">
        <f t="shared" si="295"/>
        <v>#DIV/0!</v>
      </c>
      <c r="N71" s="70"/>
      <c r="O71" s="7">
        <f>O21+O11+O31+O41+O51+O61</f>
        <v>0</v>
      </c>
      <c r="P71" s="7">
        <f>P21+P11+P31+P41+P51+P61</f>
        <v>0</v>
      </c>
      <c r="Q71" s="76" t="e">
        <f t="shared" si="313"/>
        <v>#DIV/0!</v>
      </c>
      <c r="R71" s="45"/>
      <c r="T71" s="107">
        <v>3300</v>
      </c>
      <c r="U71" s="107">
        <v>3800</v>
      </c>
      <c r="V71" s="107">
        <v>4800</v>
      </c>
      <c r="W71" s="107">
        <v>2000</v>
      </c>
      <c r="X71" s="107"/>
      <c r="Y71" s="77" t="s">
        <v>9</v>
      </c>
      <c r="Z71" s="58"/>
      <c r="AA71" s="7">
        <f t="shared" ref="AA71:AI71" si="328">AA21+AA11+AA31+AA41+AA51+AA61</f>
        <v>0</v>
      </c>
      <c r="AB71" s="7">
        <f t="shared" si="328"/>
        <v>0</v>
      </c>
      <c r="AC71" s="7">
        <f t="shared" si="328"/>
        <v>0</v>
      </c>
      <c r="AD71" s="7">
        <f t="shared" si="328"/>
        <v>0</v>
      </c>
      <c r="AE71" s="7">
        <f t="shared" si="328"/>
        <v>0</v>
      </c>
      <c r="AF71" s="7">
        <f t="shared" si="328"/>
        <v>0</v>
      </c>
      <c r="AG71" s="7">
        <f t="shared" si="328"/>
        <v>0</v>
      </c>
      <c r="AH71" s="7">
        <f t="shared" si="328"/>
        <v>0</v>
      </c>
      <c r="AI71" s="7">
        <f t="shared" si="328"/>
        <v>0</v>
      </c>
      <c r="AJ71" s="7">
        <f>AJ21+AJ11+AJ31+AJ41+AJ51+AJ61</f>
        <v>0</v>
      </c>
      <c r="AK71" s="7" t="e">
        <f t="shared" si="298"/>
        <v>#DIV/0!</v>
      </c>
      <c r="AL71" s="70" t="s">
        <v>75</v>
      </c>
      <c r="AM71" s="7">
        <f>AM21+AM11+AM31+AM41+AM51+AM61</f>
        <v>0</v>
      </c>
      <c r="AN71" s="7">
        <f>AN21+AN11+AN31+AN41+AN51+AN61</f>
        <v>0</v>
      </c>
      <c r="AO71" s="76" t="e">
        <f t="shared" si="315"/>
        <v>#DIV/0!</v>
      </c>
      <c r="AP71" s="10"/>
      <c r="AR71" s="107">
        <v>1700</v>
      </c>
      <c r="AS71" s="107">
        <v>2200</v>
      </c>
      <c r="AT71" s="107">
        <v>2200</v>
      </c>
      <c r="AU71" s="107">
        <v>1400</v>
      </c>
      <c r="AV71" s="107"/>
      <c r="AW71" s="77" t="s">
        <v>9</v>
      </c>
      <c r="AX71" s="58"/>
      <c r="AY71" s="7">
        <f>AY21+AY11+AY31+AY41+AY51+AY61</f>
        <v>0</v>
      </c>
      <c r="AZ71" s="54">
        <v>10</v>
      </c>
      <c r="BA71" s="7">
        <f t="shared" si="300"/>
        <v>0</v>
      </c>
      <c r="BB71" s="54">
        <v>24</v>
      </c>
      <c r="BC71" s="7">
        <f t="shared" si="301"/>
        <v>0</v>
      </c>
      <c r="BD71" s="54">
        <v>12</v>
      </c>
      <c r="BE71" s="6">
        <f t="shared" si="302"/>
        <v>0</v>
      </c>
      <c r="BF71" s="54"/>
      <c r="BG71" s="6">
        <f t="shared" si="303"/>
        <v>0</v>
      </c>
      <c r="BH71" s="7">
        <f>BH21+BH11+BH31+BH41+BH51+BH61</f>
        <v>0</v>
      </c>
      <c r="BI71" s="6" t="e">
        <f t="shared" si="316"/>
        <v>#DIV/0!</v>
      </c>
      <c r="BJ71" s="7">
        <f>BJ21+BJ11+BJ31+BJ41+BJ51+BJ61</f>
        <v>0</v>
      </c>
      <c r="BK71" s="7" t="e">
        <f t="shared" si="317"/>
        <v>#DIV/0!</v>
      </c>
      <c r="BL71" s="119">
        <f>BL21+BL11+BL31+BL41+BL51+BL61</f>
        <v>0</v>
      </c>
      <c r="BM71" s="7" t="e">
        <f>BM21+BM11+BM31+BM41+BM51+BM61</f>
        <v>#DIV/0!</v>
      </c>
      <c r="BN71" s="90"/>
      <c r="BO71" s="76" t="e">
        <f t="shared" si="318"/>
        <v>#DIV/0!</v>
      </c>
      <c r="BP71" s="10"/>
      <c r="BR71" s="55"/>
      <c r="BS71" s="55"/>
      <c r="BT71" s="55"/>
      <c r="BU71" s="55"/>
      <c r="BV71" s="173" t="s">
        <v>9</v>
      </c>
      <c r="BW71" s="187"/>
      <c r="BX71" s="179">
        <f>BX21+BX11+BX31+BX41+BX51+BX61</f>
        <v>237</v>
      </c>
      <c r="BY71" s="179">
        <f>BY21+BY11+BY31+BY41+BY51+BY61</f>
        <v>200900</v>
      </c>
      <c r="BZ71" s="178">
        <f t="shared" si="306"/>
        <v>847.67932489451482</v>
      </c>
      <c r="CA71" s="179">
        <f>CA21+CA11+CA31+CA41+CA51+CA61</f>
        <v>127700</v>
      </c>
      <c r="CB71" s="179">
        <f t="shared" si="319"/>
        <v>538.81856540084391</v>
      </c>
      <c r="CC71" s="179">
        <f t="shared" ref="CC71:CJ71" si="329">CC21+CC11+CC31+CC41+CC51+CC61</f>
        <v>0</v>
      </c>
      <c r="CD71" s="179">
        <f t="shared" si="329"/>
        <v>0</v>
      </c>
      <c r="CE71" s="119">
        <f t="shared" si="329"/>
        <v>328600</v>
      </c>
      <c r="CF71" s="179" t="e">
        <f t="shared" si="329"/>
        <v>#DIV/0!</v>
      </c>
      <c r="CG71" s="269">
        <f t="shared" si="329"/>
        <v>0</v>
      </c>
      <c r="CH71" s="269">
        <f t="shared" si="329"/>
        <v>0</v>
      </c>
      <c r="CI71" s="269">
        <f t="shared" si="329"/>
        <v>0</v>
      </c>
      <c r="CJ71" s="269">
        <f t="shared" si="329"/>
        <v>0</v>
      </c>
      <c r="CK71" s="182" t="e">
        <f t="shared" si="320"/>
        <v>#DIV/0!</v>
      </c>
      <c r="CM71" s="321">
        <f t="shared" si="321"/>
        <v>0</v>
      </c>
      <c r="CN71" s="321">
        <f t="shared" si="321"/>
        <v>0</v>
      </c>
      <c r="CO71" s="784">
        <f t="shared" si="322"/>
        <v>0</v>
      </c>
      <c r="CP71" s="784">
        <f t="shared" si="322"/>
        <v>0</v>
      </c>
      <c r="CQ71" s="784">
        <f t="shared" si="322"/>
        <v>0</v>
      </c>
      <c r="CR71" s="356">
        <f t="shared" si="323"/>
        <v>0</v>
      </c>
      <c r="CT71" s="1474" t="s">
        <v>177</v>
      </c>
      <c r="CU71" s="1474"/>
      <c r="CV71" s="563">
        <v>2</v>
      </c>
      <c r="CW71" s="564">
        <v>2</v>
      </c>
      <c r="CX71" s="562">
        <f t="shared" si="324"/>
        <v>4</v>
      </c>
      <c r="CY71" s="1475">
        <f>(CW71+CW72+CW73)/CW74</f>
        <v>0.33333333333333331</v>
      </c>
      <c r="DB71" s="328">
        <f t="shared" si="310"/>
        <v>9.6</v>
      </c>
      <c r="DC71" s="328">
        <f t="shared" si="310"/>
        <v>16</v>
      </c>
      <c r="DD71" s="359">
        <f t="shared" si="311"/>
        <v>2</v>
      </c>
      <c r="DE71" s="359">
        <f t="shared" si="311"/>
        <v>2</v>
      </c>
      <c r="DF71" s="359">
        <f t="shared" si="311"/>
        <v>1</v>
      </c>
      <c r="DG71" s="360">
        <f t="shared" si="325"/>
        <v>1.6666666666666667</v>
      </c>
      <c r="DI71" s="1474" t="s">
        <v>177</v>
      </c>
      <c r="DJ71" s="1474"/>
      <c r="DK71" s="563">
        <v>2</v>
      </c>
      <c r="DL71" s="564">
        <v>5</v>
      </c>
      <c r="DM71" s="562">
        <f t="shared" si="326"/>
        <v>10</v>
      </c>
      <c r="DN71" s="1475">
        <f>(DL71+DL72+DL73)/DL74</f>
        <v>0.93333333333333335</v>
      </c>
    </row>
    <row r="72" spans="1:118" ht="31" customHeight="1">
      <c r="A72" s="77" t="s">
        <v>10</v>
      </c>
      <c r="B72" s="58"/>
      <c r="C72" s="7">
        <f t="shared" ref="C72:K73" si="330">C12+C22+C32+C42+C52+C62</f>
        <v>0</v>
      </c>
      <c r="D72" s="7">
        <f t="shared" si="330"/>
        <v>0</v>
      </c>
      <c r="E72" s="7">
        <f t="shared" si="330"/>
        <v>0</v>
      </c>
      <c r="F72" s="7">
        <f t="shared" si="330"/>
        <v>0</v>
      </c>
      <c r="G72" s="7">
        <f t="shared" si="330"/>
        <v>0</v>
      </c>
      <c r="H72" s="7">
        <f t="shared" si="330"/>
        <v>0</v>
      </c>
      <c r="I72" s="7">
        <f t="shared" si="330"/>
        <v>0</v>
      </c>
      <c r="J72" s="7">
        <f t="shared" si="330"/>
        <v>0</v>
      </c>
      <c r="K72" s="7">
        <f t="shared" si="330"/>
        <v>0</v>
      </c>
      <c r="L72" s="7">
        <f>L12+L22+L32+L42+L52+L62</f>
        <v>0</v>
      </c>
      <c r="M72" s="7" t="e">
        <f t="shared" si="295"/>
        <v>#DIV/0!</v>
      </c>
      <c r="N72" s="70"/>
      <c r="O72" s="7">
        <f>O12+O22+O32+O42+O52+O62</f>
        <v>0</v>
      </c>
      <c r="P72" s="7">
        <f>P12+P22+P32+P42+P52+P62</f>
        <v>0</v>
      </c>
      <c r="Q72" s="76" t="e">
        <f t="shared" si="313"/>
        <v>#DIV/0!</v>
      </c>
      <c r="R72" s="45"/>
      <c r="T72" s="107">
        <v>3300</v>
      </c>
      <c r="U72" s="107">
        <v>3800</v>
      </c>
      <c r="V72" s="107">
        <v>4800</v>
      </c>
      <c r="W72" s="107">
        <v>2000</v>
      </c>
      <c r="X72" s="107"/>
      <c r="Y72" s="77" t="s">
        <v>10</v>
      </c>
      <c r="Z72" s="58"/>
      <c r="AA72" s="7">
        <f t="shared" ref="AA72:AI73" si="331">AA12+AA22+AA32+AA42+AA52+AA62</f>
        <v>0</v>
      </c>
      <c r="AB72" s="7">
        <f t="shared" si="331"/>
        <v>0</v>
      </c>
      <c r="AC72" s="7">
        <f t="shared" si="331"/>
        <v>0</v>
      </c>
      <c r="AD72" s="7">
        <f t="shared" si="331"/>
        <v>0</v>
      </c>
      <c r="AE72" s="7">
        <f t="shared" si="331"/>
        <v>0</v>
      </c>
      <c r="AF72" s="7">
        <f t="shared" si="331"/>
        <v>0</v>
      </c>
      <c r="AG72" s="7">
        <f t="shared" si="331"/>
        <v>0</v>
      </c>
      <c r="AH72" s="7">
        <f t="shared" si="331"/>
        <v>0</v>
      </c>
      <c r="AI72" s="7">
        <f t="shared" si="331"/>
        <v>0</v>
      </c>
      <c r="AJ72" s="7">
        <f>AJ12+AJ22+AJ32+AJ42+AJ52+AJ62</f>
        <v>0</v>
      </c>
      <c r="AK72" s="7" t="e">
        <f t="shared" si="298"/>
        <v>#DIV/0!</v>
      </c>
      <c r="AL72" s="70" t="s">
        <v>75</v>
      </c>
      <c r="AM72" s="7">
        <f>AM12+AM22+AM32+AM42+AM52+AM62</f>
        <v>0</v>
      </c>
      <c r="AN72" s="7">
        <f>AN12+AN22+AN32+AN42+AN52+AN62</f>
        <v>0</v>
      </c>
      <c r="AO72" s="76" t="e">
        <f t="shared" si="315"/>
        <v>#DIV/0!</v>
      </c>
      <c r="AP72" s="10"/>
      <c r="AR72" s="107">
        <v>1700</v>
      </c>
      <c r="AS72" s="107">
        <v>2200</v>
      </c>
      <c r="AT72" s="107">
        <v>2200</v>
      </c>
      <c r="AU72" s="107">
        <v>1400</v>
      </c>
      <c r="AV72" s="107"/>
      <c r="AW72" s="77" t="s">
        <v>10</v>
      </c>
      <c r="AX72" s="58"/>
      <c r="AY72" s="7">
        <f>AY12+AY22+AY32+AY42+AY52+AY62</f>
        <v>0</v>
      </c>
      <c r="AZ72" s="54">
        <v>10</v>
      </c>
      <c r="BA72" s="7">
        <f t="shared" si="300"/>
        <v>0</v>
      </c>
      <c r="BB72" s="54">
        <v>24</v>
      </c>
      <c r="BC72" s="7">
        <f t="shared" si="301"/>
        <v>0</v>
      </c>
      <c r="BD72" s="54">
        <v>12</v>
      </c>
      <c r="BE72" s="6">
        <f t="shared" si="302"/>
        <v>0</v>
      </c>
      <c r="BF72" s="54"/>
      <c r="BG72" s="6">
        <f t="shared" si="303"/>
        <v>0</v>
      </c>
      <c r="BH72" s="7">
        <f>BH12+BH22+BH32+BH42+BH52+BH62</f>
        <v>0</v>
      </c>
      <c r="BI72" s="6" t="e">
        <f t="shared" si="316"/>
        <v>#DIV/0!</v>
      </c>
      <c r="BJ72" s="7">
        <f>BJ12+BJ22+BJ32+BJ42+BJ52+BJ62</f>
        <v>0</v>
      </c>
      <c r="BK72" s="7" t="e">
        <f t="shared" si="317"/>
        <v>#DIV/0!</v>
      </c>
      <c r="BL72" s="119">
        <f>BL12+BL22+BL32+BL42+BL52+BL62</f>
        <v>0</v>
      </c>
      <c r="BM72" s="7" t="e">
        <f>BM12+BM22+BM32+BM42+BM52+BM62</f>
        <v>#DIV/0!</v>
      </c>
      <c r="BN72" s="90"/>
      <c r="BO72" s="76" t="e">
        <f t="shared" si="318"/>
        <v>#DIV/0!</v>
      </c>
      <c r="BP72" s="10"/>
      <c r="BR72" s="55"/>
      <c r="BS72" s="55"/>
      <c r="BT72" s="55"/>
      <c r="BU72" s="55"/>
      <c r="BV72" s="173" t="s">
        <v>10</v>
      </c>
      <c r="BW72" s="187"/>
      <c r="BX72" s="179">
        <f>BX12+BX22+BX32+BX42+BX52+BX62</f>
        <v>474</v>
      </c>
      <c r="BY72" s="179">
        <f>BY12+BY22+BY32+BY42+BY52+BY62</f>
        <v>815300</v>
      </c>
      <c r="BZ72" s="178">
        <f t="shared" si="306"/>
        <v>1720.042194092827</v>
      </c>
      <c r="CA72" s="179">
        <f>CA12+CA22+CA32+CA42+CA52+CA62</f>
        <v>483300</v>
      </c>
      <c r="CB72" s="179">
        <f t="shared" si="319"/>
        <v>1019.620253164557</v>
      </c>
      <c r="CC72" s="179">
        <f t="shared" ref="CC72:CJ73" si="332">CC12+CC22+CC32+CC42+CC52+CC62</f>
        <v>5280</v>
      </c>
      <c r="CD72" s="179">
        <f t="shared" si="332"/>
        <v>5940</v>
      </c>
      <c r="CE72" s="119">
        <f t="shared" si="332"/>
        <v>1309820</v>
      </c>
      <c r="CF72" s="179" t="e">
        <f t="shared" si="332"/>
        <v>#DIV/0!</v>
      </c>
      <c r="CG72" s="269">
        <f t="shared" si="332"/>
        <v>106.5</v>
      </c>
      <c r="CH72" s="269">
        <f t="shared" si="332"/>
        <v>31</v>
      </c>
      <c r="CI72" s="269">
        <f t="shared" si="332"/>
        <v>0</v>
      </c>
      <c r="CJ72" s="269">
        <f t="shared" si="332"/>
        <v>137.5</v>
      </c>
      <c r="CK72" s="182">
        <f t="shared" si="320"/>
        <v>9525.9636363636364</v>
      </c>
      <c r="CM72" s="321">
        <f t="shared" si="321"/>
        <v>13.8</v>
      </c>
      <c r="CN72" s="321">
        <f t="shared" si="321"/>
        <v>26.9</v>
      </c>
      <c r="CO72" s="784">
        <f t="shared" si="322"/>
        <v>5</v>
      </c>
      <c r="CP72" s="784">
        <f t="shared" si="322"/>
        <v>5</v>
      </c>
      <c r="CQ72" s="784">
        <f t="shared" si="322"/>
        <v>2</v>
      </c>
      <c r="CR72" s="356">
        <f t="shared" si="323"/>
        <v>4</v>
      </c>
      <c r="CT72" s="1476" t="s">
        <v>463</v>
      </c>
      <c r="CU72" s="1476"/>
      <c r="CV72" s="563">
        <v>1</v>
      </c>
      <c r="CW72" s="564">
        <v>0</v>
      </c>
      <c r="CX72" s="562">
        <f t="shared" si="324"/>
        <v>0</v>
      </c>
      <c r="CY72" s="1475"/>
      <c r="DB72" s="328">
        <f t="shared" si="310"/>
        <v>11.1</v>
      </c>
      <c r="DC72" s="328">
        <f t="shared" si="310"/>
        <v>17.5</v>
      </c>
      <c r="DD72" s="359">
        <f t="shared" si="311"/>
        <v>1</v>
      </c>
      <c r="DE72" s="359">
        <f t="shared" si="311"/>
        <v>2</v>
      </c>
      <c r="DF72" s="359">
        <f t="shared" si="311"/>
        <v>3</v>
      </c>
      <c r="DG72" s="360">
        <f t="shared" si="325"/>
        <v>2</v>
      </c>
      <c r="DI72" s="1476" t="s">
        <v>463</v>
      </c>
      <c r="DJ72" s="1476"/>
      <c r="DK72" s="563">
        <v>1</v>
      </c>
      <c r="DL72" s="564">
        <v>7</v>
      </c>
      <c r="DM72" s="562">
        <f t="shared" si="326"/>
        <v>7</v>
      </c>
      <c r="DN72" s="1475"/>
    </row>
    <row r="73" spans="1:118" ht="31" customHeight="1" thickBot="1">
      <c r="A73" s="78" t="s">
        <v>11</v>
      </c>
      <c r="B73" s="58"/>
      <c r="C73" s="7">
        <f t="shared" si="330"/>
        <v>0</v>
      </c>
      <c r="D73" s="7">
        <f t="shared" si="330"/>
        <v>0</v>
      </c>
      <c r="E73" s="7">
        <f t="shared" si="330"/>
        <v>0</v>
      </c>
      <c r="F73" s="7">
        <f t="shared" si="330"/>
        <v>0</v>
      </c>
      <c r="G73" s="7">
        <f t="shared" si="330"/>
        <v>0</v>
      </c>
      <c r="H73" s="7">
        <f t="shared" si="330"/>
        <v>0</v>
      </c>
      <c r="I73" s="7">
        <f t="shared" si="330"/>
        <v>0</v>
      </c>
      <c r="J73" s="7">
        <f t="shared" si="330"/>
        <v>0</v>
      </c>
      <c r="K73" s="7">
        <f t="shared" si="330"/>
        <v>0</v>
      </c>
      <c r="L73" s="7">
        <f>L13+L23+L33+L43+L53+L63</f>
        <v>0</v>
      </c>
      <c r="M73" s="7" t="e">
        <f t="shared" si="295"/>
        <v>#DIV/0!</v>
      </c>
      <c r="N73" s="70"/>
      <c r="O73" s="7">
        <f>O13+O23+O33+O43+O53+O63</f>
        <v>0</v>
      </c>
      <c r="P73" s="7">
        <f>P13+P23+P33+P43+P53+P63</f>
        <v>0</v>
      </c>
      <c r="Q73" s="76" t="e">
        <f t="shared" si="313"/>
        <v>#DIV/0!</v>
      </c>
      <c r="R73" s="45"/>
      <c r="T73" s="107">
        <v>3300</v>
      </c>
      <c r="U73" s="107">
        <v>3800</v>
      </c>
      <c r="V73" s="107">
        <v>4800</v>
      </c>
      <c r="W73" s="107">
        <v>2000</v>
      </c>
      <c r="X73" s="107"/>
      <c r="Y73" s="78" t="s">
        <v>11</v>
      </c>
      <c r="Z73" s="58"/>
      <c r="AA73" s="7">
        <f t="shared" si="331"/>
        <v>0</v>
      </c>
      <c r="AB73" s="7">
        <f t="shared" si="331"/>
        <v>0</v>
      </c>
      <c r="AC73" s="7">
        <f t="shared" si="331"/>
        <v>0</v>
      </c>
      <c r="AD73" s="7">
        <f t="shared" si="331"/>
        <v>0</v>
      </c>
      <c r="AE73" s="7">
        <f t="shared" si="331"/>
        <v>0</v>
      </c>
      <c r="AF73" s="7">
        <f t="shared" si="331"/>
        <v>0</v>
      </c>
      <c r="AG73" s="7">
        <f t="shared" si="331"/>
        <v>0</v>
      </c>
      <c r="AH73" s="7">
        <f t="shared" si="331"/>
        <v>0</v>
      </c>
      <c r="AI73" s="7">
        <f t="shared" si="331"/>
        <v>0</v>
      </c>
      <c r="AJ73" s="7">
        <f>AJ13+AJ23+AJ33+AJ43+AJ53+AJ63</f>
        <v>0</v>
      </c>
      <c r="AK73" s="7" t="e">
        <f t="shared" si="298"/>
        <v>#DIV/0!</v>
      </c>
      <c r="AL73" s="70" t="s">
        <v>75</v>
      </c>
      <c r="AM73" s="7">
        <f>AM13+AM23+AM33+AM43+AM53+AM63</f>
        <v>0</v>
      </c>
      <c r="AN73" s="7">
        <f>AN13+AN23+AN33+AN43+AN53+AN63</f>
        <v>0</v>
      </c>
      <c r="AO73" s="76" t="e">
        <f t="shared" si="315"/>
        <v>#DIV/0!</v>
      </c>
      <c r="AP73" s="10"/>
      <c r="AR73" s="107">
        <v>1700</v>
      </c>
      <c r="AS73" s="107">
        <v>2200</v>
      </c>
      <c r="AT73" s="107">
        <v>2200</v>
      </c>
      <c r="AU73" s="107">
        <v>1400</v>
      </c>
      <c r="AV73" s="107"/>
      <c r="AW73" s="78" t="s">
        <v>11</v>
      </c>
      <c r="AX73" s="58"/>
      <c r="AY73" s="7">
        <f>AY13+AY23+AY33+AY43+AY53+AY63</f>
        <v>0</v>
      </c>
      <c r="AZ73" s="54">
        <v>10</v>
      </c>
      <c r="BA73" s="7">
        <f t="shared" si="300"/>
        <v>0</v>
      </c>
      <c r="BB73" s="54">
        <v>28</v>
      </c>
      <c r="BC73" s="7">
        <f t="shared" si="301"/>
        <v>0</v>
      </c>
      <c r="BD73" s="54">
        <v>12</v>
      </c>
      <c r="BE73" s="6">
        <f t="shared" si="302"/>
        <v>0</v>
      </c>
      <c r="BF73" s="54"/>
      <c r="BG73" s="6">
        <f t="shared" si="303"/>
        <v>0</v>
      </c>
      <c r="BH73" s="7">
        <f>BH13+BH23+BH33+BH43+BH53+BH63</f>
        <v>0</v>
      </c>
      <c r="BI73" s="6" t="e">
        <f t="shared" si="316"/>
        <v>#DIV/0!</v>
      </c>
      <c r="BJ73" s="7">
        <f>BJ13+BJ23+BJ33+BJ43+BJ53+BJ63</f>
        <v>0</v>
      </c>
      <c r="BK73" s="7" t="e">
        <f t="shared" si="317"/>
        <v>#DIV/0!</v>
      </c>
      <c r="BL73" s="119">
        <f>BL13+BL23+BL33+BL43+BL53+BL63</f>
        <v>0</v>
      </c>
      <c r="BM73" s="7" t="e">
        <f>BM13+BM23+BM33+BM43+BM53+BM63</f>
        <v>#DIV/0!</v>
      </c>
      <c r="BN73" s="90"/>
      <c r="BO73" s="76" t="e">
        <f t="shared" si="318"/>
        <v>#DIV/0!</v>
      </c>
      <c r="BP73" s="10"/>
      <c r="BR73" s="55"/>
      <c r="BS73" s="55"/>
      <c r="BT73" s="55"/>
      <c r="BU73" s="55"/>
      <c r="BV73" s="183" t="s">
        <v>11</v>
      </c>
      <c r="BW73" s="187"/>
      <c r="BX73" s="179">
        <f>BX13+BX23+BX33+BX43+BX53+BX63</f>
        <v>861</v>
      </c>
      <c r="BY73" s="179">
        <f>BY13+BY23+BY33+BY43+BY53+BY63</f>
        <v>1550200</v>
      </c>
      <c r="BZ73" s="178">
        <f t="shared" si="306"/>
        <v>1800.4645760743322</v>
      </c>
      <c r="CA73" s="179">
        <f>CA13+CA23+CA33+CA43+CA53+CA63</f>
        <v>917300</v>
      </c>
      <c r="CB73" s="179">
        <f t="shared" si="319"/>
        <v>1065.3890824622531</v>
      </c>
      <c r="CC73" s="179">
        <f t="shared" si="332"/>
        <v>11770</v>
      </c>
      <c r="CD73" s="179">
        <f t="shared" si="332"/>
        <v>0</v>
      </c>
      <c r="CE73" s="119">
        <f t="shared" si="332"/>
        <v>2479270</v>
      </c>
      <c r="CF73" s="179" t="e">
        <f t="shared" si="332"/>
        <v>#DIV/0!</v>
      </c>
      <c r="CG73" s="269">
        <f t="shared" si="332"/>
        <v>115.5</v>
      </c>
      <c r="CH73" s="269">
        <f t="shared" si="332"/>
        <v>18.5</v>
      </c>
      <c r="CI73" s="269">
        <f t="shared" si="332"/>
        <v>0</v>
      </c>
      <c r="CJ73" s="269">
        <f t="shared" si="332"/>
        <v>134</v>
      </c>
      <c r="CK73" s="182">
        <f t="shared" si="320"/>
        <v>18502.014925373136</v>
      </c>
      <c r="CL73" s="1">
        <f>CL14+CL24+CL34+CL44+CL54+CL64</f>
        <v>2</v>
      </c>
      <c r="CM73" s="322">
        <f>CM13+CM23+CM33+CM43+CM53+CM63</f>
        <v>15.7</v>
      </c>
      <c r="CN73" s="322">
        <f>CN13+CN23+CN33+CN43+CN53+CN63</f>
        <v>24.8</v>
      </c>
      <c r="CO73" s="784">
        <f t="shared" si="322"/>
        <v>2</v>
      </c>
      <c r="CP73" s="784">
        <f t="shared" si="322"/>
        <v>4</v>
      </c>
      <c r="CQ73" s="784">
        <f t="shared" si="322"/>
        <v>4</v>
      </c>
      <c r="CR73" s="357">
        <f t="shared" si="323"/>
        <v>3.3333333333333335</v>
      </c>
      <c r="CT73" s="1477" t="s">
        <v>464</v>
      </c>
      <c r="CU73" s="1477"/>
      <c r="CV73" s="563">
        <v>0</v>
      </c>
      <c r="CW73" s="564">
        <v>0</v>
      </c>
      <c r="CX73" s="562">
        <f t="shared" si="324"/>
        <v>0</v>
      </c>
      <c r="CY73" s="1475"/>
      <c r="DA73" s="1">
        <f>DA14+DA24+DA34+DA44+DA54+DA64</f>
        <v>5</v>
      </c>
      <c r="DB73" s="329">
        <f t="shared" si="310"/>
        <v>0</v>
      </c>
      <c r="DC73" s="329">
        <f t="shared" si="310"/>
        <v>0</v>
      </c>
      <c r="DD73" s="359">
        <f t="shared" si="311"/>
        <v>0</v>
      </c>
      <c r="DE73" s="359">
        <f t="shared" si="311"/>
        <v>0</v>
      </c>
      <c r="DF73" s="359">
        <f t="shared" si="311"/>
        <v>0</v>
      </c>
      <c r="DG73" s="361">
        <f t="shared" si="325"/>
        <v>0</v>
      </c>
      <c r="DI73" s="1477" t="s">
        <v>464</v>
      </c>
      <c r="DJ73" s="1477"/>
      <c r="DK73" s="563">
        <v>0</v>
      </c>
      <c r="DL73" s="564">
        <v>2</v>
      </c>
      <c r="DM73" s="562">
        <f t="shared" si="326"/>
        <v>0</v>
      </c>
      <c r="DN73" s="1475"/>
    </row>
    <row r="74" spans="1:118" s="42" customFormat="1" ht="31" customHeight="1" thickTop="1" thickBot="1">
      <c r="A74" s="79" t="s">
        <v>3</v>
      </c>
      <c r="B74" s="80">
        <f>SUM(B67:B73)</f>
        <v>0</v>
      </c>
      <c r="C74" s="81">
        <f>SUM(C67:C73)</f>
        <v>0</v>
      </c>
      <c r="D74" s="82">
        <f t="shared" ref="D74:K74" si="333">SUM(D67:D73)</f>
        <v>0</v>
      </c>
      <c r="E74" s="82">
        <f t="shared" si="333"/>
        <v>0</v>
      </c>
      <c r="F74" s="82">
        <f t="shared" si="333"/>
        <v>0</v>
      </c>
      <c r="G74" s="82">
        <f t="shared" si="333"/>
        <v>0</v>
      </c>
      <c r="H74" s="82">
        <f t="shared" si="333"/>
        <v>0</v>
      </c>
      <c r="I74" s="82">
        <f t="shared" si="333"/>
        <v>0</v>
      </c>
      <c r="J74" s="82">
        <f t="shared" si="333"/>
        <v>0</v>
      </c>
      <c r="K74" s="82">
        <f t="shared" si="333"/>
        <v>0</v>
      </c>
      <c r="L74" s="87">
        <f>SUM(L67:L73)</f>
        <v>0</v>
      </c>
      <c r="M74" s="82" t="e">
        <f t="shared" si="295"/>
        <v>#DIV/0!</v>
      </c>
      <c r="N74" s="86"/>
      <c r="O74" s="152">
        <f>SUM(O67:O73)</f>
        <v>0</v>
      </c>
      <c r="P74" s="82">
        <f>SUM(P67:P73)</f>
        <v>0</v>
      </c>
      <c r="Q74" s="76" t="e">
        <f t="shared" si="313"/>
        <v>#DIV/0!</v>
      </c>
      <c r="R74" s="67"/>
      <c r="T74" s="109" t="s">
        <v>48</v>
      </c>
      <c r="U74" s="110">
        <f>C74/W74</f>
        <v>0</v>
      </c>
      <c r="V74" s="111" t="s">
        <v>49</v>
      </c>
      <c r="W74" s="112">
        <f>W14+W24+W34+W44+W54+W64</f>
        <v>3</v>
      </c>
      <c r="X74" s="112"/>
      <c r="Y74" s="79" t="s">
        <v>3</v>
      </c>
      <c r="Z74" s="80">
        <f>SUM(Z67:Z73)</f>
        <v>0</v>
      </c>
      <c r="AA74" s="81">
        <f>SUM(AA67:AA73)</f>
        <v>0</v>
      </c>
      <c r="AB74" s="82">
        <f t="shared" ref="AB74:AI74" si="334">SUM(AB67:AB73)</f>
        <v>0</v>
      </c>
      <c r="AC74" s="82">
        <f t="shared" si="334"/>
        <v>0</v>
      </c>
      <c r="AD74" s="82">
        <f t="shared" si="334"/>
        <v>0</v>
      </c>
      <c r="AE74" s="82">
        <f t="shared" si="334"/>
        <v>0</v>
      </c>
      <c r="AF74" s="82">
        <f t="shared" si="334"/>
        <v>0</v>
      </c>
      <c r="AG74" s="82">
        <f t="shared" si="334"/>
        <v>0</v>
      </c>
      <c r="AH74" s="82">
        <f t="shared" si="334"/>
        <v>0</v>
      </c>
      <c r="AI74" s="82">
        <f t="shared" si="334"/>
        <v>0</v>
      </c>
      <c r="AJ74" s="87">
        <f>SUM(AJ67:AJ73)</f>
        <v>0</v>
      </c>
      <c r="AK74" s="82" t="e">
        <f t="shared" si="298"/>
        <v>#DIV/0!</v>
      </c>
      <c r="AL74" s="86"/>
      <c r="AM74" s="82">
        <f>SUM(AM67:AM73)</f>
        <v>0</v>
      </c>
      <c r="AN74" s="82">
        <f>SUM(AN67:AN73)</f>
        <v>0</v>
      </c>
      <c r="AO74" s="76" t="e">
        <f>(AJ74+BH74)/AN74</f>
        <v>#DIV/0!</v>
      </c>
      <c r="AP74" s="43"/>
      <c r="AR74" s="109" t="s">
        <v>48</v>
      </c>
      <c r="AS74" s="110">
        <f>AA74/AU74</f>
        <v>0</v>
      </c>
      <c r="AT74" s="111" t="s">
        <v>49</v>
      </c>
      <c r="AU74" s="112">
        <v>3</v>
      </c>
      <c r="AV74" s="112"/>
      <c r="AW74" s="117" t="s">
        <v>3</v>
      </c>
      <c r="AX74" s="81">
        <f>SUM(AX67:AX73)</f>
        <v>0</v>
      </c>
      <c r="AY74" s="81">
        <f>SUM(AY67:AY73)</f>
        <v>0</v>
      </c>
      <c r="AZ74" s="81">
        <f t="shared" ref="AZ74:BG74" si="335">SUM(AZ67:AZ73)</f>
        <v>84</v>
      </c>
      <c r="BA74" s="81">
        <f t="shared" si="335"/>
        <v>0</v>
      </c>
      <c r="BB74" s="81">
        <f t="shared" si="335"/>
        <v>120</v>
      </c>
      <c r="BC74" s="81">
        <f t="shared" si="335"/>
        <v>0</v>
      </c>
      <c r="BD74" s="81">
        <f t="shared" si="335"/>
        <v>60</v>
      </c>
      <c r="BE74" s="81">
        <f t="shared" si="335"/>
        <v>0</v>
      </c>
      <c r="BF74" s="81">
        <f t="shared" si="335"/>
        <v>0</v>
      </c>
      <c r="BG74" s="81">
        <f t="shared" si="335"/>
        <v>0</v>
      </c>
      <c r="BH74" s="81">
        <f>SUM(BH67:BH73)</f>
        <v>0</v>
      </c>
      <c r="BI74" s="81" t="e">
        <f>BH74/AY74</f>
        <v>#DIV/0!</v>
      </c>
      <c r="BJ74" s="81">
        <f>SUM(BJ67:BJ73)</f>
        <v>0</v>
      </c>
      <c r="BK74" s="81" t="e">
        <f t="shared" si="317"/>
        <v>#DIV/0!</v>
      </c>
      <c r="BL74" s="118">
        <f>SUM(BL67:BL73)</f>
        <v>0</v>
      </c>
      <c r="BM74" s="81" t="e">
        <f>BL74/AY74</f>
        <v>#DIV/0!</v>
      </c>
      <c r="BN74" s="92"/>
      <c r="BO74" s="102" t="e">
        <f t="shared" si="318"/>
        <v>#DIV/0!</v>
      </c>
      <c r="BP74" s="43"/>
      <c r="BR74" s="63" t="s">
        <v>48</v>
      </c>
      <c r="BS74" s="103">
        <f>AY74/BU74</f>
        <v>0</v>
      </c>
      <c r="BT74" s="62" t="s">
        <v>49</v>
      </c>
      <c r="BU74" s="42">
        <f>W74</f>
        <v>3</v>
      </c>
      <c r="BV74" s="188" t="s">
        <v>3</v>
      </c>
      <c r="BW74" s="189">
        <f>SUM(BW67:BW73)</f>
        <v>0</v>
      </c>
      <c r="BX74" s="81" t="e">
        <f>SUM(BX67:BX73)</f>
        <v>#REF!</v>
      </c>
      <c r="BY74" s="81">
        <f>SUM(BY67:BY73)</f>
        <v>3500850</v>
      </c>
      <c r="BZ74" s="81" t="e">
        <f t="shared" si="306"/>
        <v>#REF!</v>
      </c>
      <c r="CA74" s="81">
        <f>SUM(CA67:CA73)</f>
        <v>2099600</v>
      </c>
      <c r="CB74" s="81" t="e">
        <f>CA74/BX74</f>
        <v>#REF!</v>
      </c>
      <c r="CC74" s="81">
        <f>SUM(CC67:CC73)</f>
        <v>17050</v>
      </c>
      <c r="CD74" s="81">
        <f>SUM(CD67:CD73)</f>
        <v>5940</v>
      </c>
      <c r="CE74" s="81">
        <f>SUM(CE67:CE73)</f>
        <v>5623440</v>
      </c>
      <c r="CF74" s="81" t="e">
        <f>CE74/BX74</f>
        <v>#REF!</v>
      </c>
      <c r="CG74" s="270">
        <f>SUM(CG67:CG73)</f>
        <v>222</v>
      </c>
      <c r="CH74" s="270">
        <f>SUM(CH67:CH73)</f>
        <v>49.5</v>
      </c>
      <c r="CI74" s="270">
        <f>SUM(CI67:CI73)</f>
        <v>0</v>
      </c>
      <c r="CJ74" s="270">
        <f>SUM(CJ67:CJ73)</f>
        <v>271.5</v>
      </c>
      <c r="CK74" s="366">
        <f>CE74/CJ74</f>
        <v>20712.486187845305</v>
      </c>
      <c r="CM74" s="325">
        <f>SUM(CM67:CM73)/CL73</f>
        <v>14.75</v>
      </c>
      <c r="CN74" s="330">
        <f>SUM(CN67:CN73)/CL73</f>
        <v>25.85</v>
      </c>
      <c r="CO74" s="547">
        <f>SUM(CO67:CO73)/CL73</f>
        <v>3.5</v>
      </c>
      <c r="CP74" s="547">
        <f>SUM(CP67:CP73)/CL73</f>
        <v>4.5</v>
      </c>
      <c r="CQ74" s="547">
        <f>SUM(CQ67:CQ73)/CL73</f>
        <v>3</v>
      </c>
      <c r="CR74" s="548">
        <f>SUM(CO74:CQ74)/3</f>
        <v>3.6666666666666665</v>
      </c>
      <c r="CT74" s="1486" t="s">
        <v>465</v>
      </c>
      <c r="CU74" s="1486"/>
      <c r="CV74" s="1486"/>
      <c r="CW74" s="564">
        <f>SUM(CW68:CW73)</f>
        <v>6</v>
      </c>
      <c r="CX74" s="564">
        <f>SUM(CX68:CX73)</f>
        <v>22</v>
      </c>
      <c r="CY74" s="567">
        <f>CY68+CY71</f>
        <v>1</v>
      </c>
      <c r="DB74" s="325">
        <f>SUM(DB67:DB73)/DA73</f>
        <v>11.580000000000002</v>
      </c>
      <c r="DC74" s="330">
        <f>SUM(DC67:DC73)/DA73</f>
        <v>16.96</v>
      </c>
      <c r="DD74" s="547">
        <f>SUM(DD67:DD73)/DA73</f>
        <v>1.2</v>
      </c>
      <c r="DE74" s="547">
        <f>SUM(DE67:DE73)/DA73</f>
        <v>1.2</v>
      </c>
      <c r="DF74" s="547">
        <f>SUM(DF67:DF73)/DA73</f>
        <v>1.6</v>
      </c>
      <c r="DG74" s="548">
        <f>SUM(DD74:DF74)/3</f>
        <v>1.3333333333333333</v>
      </c>
      <c r="DI74" s="1486" t="s">
        <v>465</v>
      </c>
      <c r="DJ74" s="1486"/>
      <c r="DK74" s="1486"/>
      <c r="DL74" s="564">
        <f>SUM(DL68:DL73)</f>
        <v>15</v>
      </c>
      <c r="DM74" s="564">
        <f>SUM(DM68:DM73)</f>
        <v>20</v>
      </c>
      <c r="DN74" s="567">
        <f>DN68+DN71</f>
        <v>1</v>
      </c>
    </row>
    <row r="75" spans="1:118" s="38" customFormat="1" ht="20.25" hidden="1" customHeight="1" thickBo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36"/>
      <c r="CG75" s="271"/>
      <c r="CH75" s="271"/>
      <c r="CI75" s="271"/>
      <c r="CJ75" s="271"/>
      <c r="CK75" s="37"/>
    </row>
    <row r="76" spans="1:118" ht="30.5" hidden="1" customHeight="1" thickTop="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34"/>
      <c r="CG76" s="272"/>
      <c r="CH76" s="272"/>
      <c r="CI76" s="272"/>
      <c r="CJ76" s="272"/>
    </row>
    <row r="77" spans="1:118" ht="32.25" hidden="1" customHeight="1" thickTop="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2"/>
      <c r="CE77" s="1481"/>
      <c r="CF77" s="93"/>
      <c r="CG77" s="273"/>
      <c r="CH77" s="273"/>
      <c r="CI77" s="273"/>
      <c r="CJ77" s="273"/>
      <c r="CK77" s="14"/>
    </row>
    <row r="78" spans="1:118" ht="32.25" hidden="1" customHeight="1" thickTop="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4"/>
      <c r="CE78" s="1485"/>
      <c r="CF78" s="94"/>
      <c r="CG78" s="274"/>
      <c r="CH78" s="274"/>
      <c r="CI78" s="274"/>
      <c r="CJ78" s="274"/>
    </row>
    <row r="79" spans="1:118" ht="32.25" hidden="1" customHeight="1" thickTop="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53"/>
      <c r="CE79" s="13" t="s">
        <v>29</v>
      </c>
      <c r="CF79" s="95"/>
      <c r="CG79" s="275"/>
      <c r="CH79" s="275"/>
      <c r="CI79" s="275"/>
      <c r="CJ79" s="275"/>
      <c r="CK79" s="39"/>
    </row>
    <row r="80" spans="1:118" ht="32.25" hidden="1" customHeight="1" thickTop="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20"/>
      <c r="CE80" s="19" t="e">
        <f>#REF!*BX80</f>
        <v>#REF!</v>
      </c>
      <c r="CF80" s="96"/>
      <c r="CG80" s="276"/>
      <c r="CH80" s="276"/>
      <c r="CI80" s="276"/>
      <c r="CJ80" s="276"/>
      <c r="CK80" s="40"/>
    </row>
    <row r="81" spans="1:118" ht="21" hidden="1" customHeight="1" thickTop="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118" ht="32.25" hidden="1" customHeight="1" thickTop="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118" ht="32.25" hidden="1" customHeight="1" thickTop="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c r="CE83" s="21" t="s">
        <v>29</v>
      </c>
      <c r="CF83" s="69"/>
      <c r="CG83" s="278"/>
      <c r="CH83" s="278"/>
      <c r="CI83" s="278"/>
      <c r="CJ83" s="278"/>
    </row>
    <row r="84" spans="1:118" s="11" customFormat="1" ht="32.25" hidden="1" customHeight="1" thickTop="1">
      <c r="A84" s="1478"/>
      <c r="B84" s="1479"/>
      <c r="C84" s="28">
        <f t="shared" ref="C84:P84" si="336">C74-C80</f>
        <v>0</v>
      </c>
      <c r="D84" s="28">
        <f t="shared" si="336"/>
        <v>0</v>
      </c>
      <c r="E84" s="28"/>
      <c r="F84" s="28"/>
      <c r="G84" s="28">
        <f t="shared" si="336"/>
        <v>0</v>
      </c>
      <c r="H84" s="28"/>
      <c r="I84" s="28">
        <f t="shared" si="336"/>
        <v>0</v>
      </c>
      <c r="J84" s="28"/>
      <c r="K84" s="29">
        <f t="shared" si="336"/>
        <v>0</v>
      </c>
      <c r="L84" s="29"/>
      <c r="M84" s="29"/>
      <c r="N84" s="28">
        <f t="shared" si="336"/>
        <v>0</v>
      </c>
      <c r="O84" s="28"/>
      <c r="P84" s="28">
        <f t="shared" si="336"/>
        <v>0</v>
      </c>
      <c r="Q84" s="1"/>
      <c r="R84" s="1"/>
      <c r="T84" s="113"/>
      <c r="U84" s="113"/>
      <c r="V84" s="113"/>
      <c r="W84" s="113"/>
      <c r="X84" s="113"/>
      <c r="Y84" s="1478"/>
      <c r="Z84" s="1479"/>
      <c r="AA84" s="28">
        <f>AA74-AA80</f>
        <v>0</v>
      </c>
      <c r="AB84" s="28">
        <f>AB74-AB80</f>
        <v>0</v>
      </c>
      <c r="AC84" s="28"/>
      <c r="AD84" s="28"/>
      <c r="AE84" s="28">
        <f>AE74-AE80</f>
        <v>0</v>
      </c>
      <c r="AF84" s="28"/>
      <c r="AG84" s="28">
        <f>AG74-AG80</f>
        <v>0</v>
      </c>
      <c r="AH84" s="28"/>
      <c r="AI84" s="29">
        <f>AI74-AI80</f>
        <v>0</v>
      </c>
      <c r="AJ84" s="29"/>
      <c r="AK84" s="29"/>
      <c r="AL84" s="28">
        <f>AL74-AL80</f>
        <v>0</v>
      </c>
      <c r="AM84" s="28"/>
      <c r="AN84" s="28">
        <f>AN74-AN80</f>
        <v>0</v>
      </c>
      <c r="AO84" s="1"/>
      <c r="AP84" s="1"/>
      <c r="AR84" s="113"/>
      <c r="AS84" s="113"/>
      <c r="AT84" s="113"/>
      <c r="AU84" s="113"/>
      <c r="AV84" s="113"/>
      <c r="AW84" s="1478"/>
      <c r="AX84" s="1479"/>
      <c r="AY84" s="28">
        <f>AY74-AY80</f>
        <v>0</v>
      </c>
      <c r="AZ84" s="28">
        <f>AZ74-AZ80</f>
        <v>84</v>
      </c>
      <c r="BA84" s="28"/>
      <c r="BB84" s="28"/>
      <c r="BC84" s="28">
        <f>BC74-BC80</f>
        <v>0</v>
      </c>
      <c r="BD84" s="28"/>
      <c r="BE84" s="28">
        <f>BE74-BE80</f>
        <v>0</v>
      </c>
      <c r="BF84" s="28"/>
      <c r="BG84" s="29">
        <f>BG74-BG80</f>
        <v>0</v>
      </c>
      <c r="BH84" s="29"/>
      <c r="BI84" s="29"/>
      <c r="BJ84" s="28">
        <f>BJ74-BJ80</f>
        <v>0</v>
      </c>
      <c r="BK84" s="28"/>
      <c r="BL84" s="28">
        <f>BL74-BL80</f>
        <v>0</v>
      </c>
      <c r="BM84" s="97"/>
      <c r="BN84" s="97"/>
      <c r="BO84" s="1"/>
      <c r="BP84" s="1"/>
      <c r="BV84" s="1478"/>
      <c r="BW84" s="1479"/>
      <c r="BX84" s="28" t="e">
        <f>BX74-BX80</f>
        <v>#REF!</v>
      </c>
      <c r="BY84" s="29"/>
      <c r="BZ84" s="29"/>
      <c r="CA84" s="28" t="e">
        <f>CA74-CA80</f>
        <v>#REF!</v>
      </c>
      <c r="CB84" s="28"/>
      <c r="CC84" s="28"/>
      <c r="CD84" s="28"/>
      <c r="CE84" s="28" t="e">
        <f>CE74-CE80</f>
        <v>#REF!</v>
      </c>
      <c r="CF84" s="97"/>
      <c r="CG84" s="279"/>
      <c r="CH84" s="279"/>
      <c r="CI84" s="279"/>
      <c r="CJ84" s="279"/>
      <c r="CK84" s="1"/>
    </row>
    <row r="85" spans="1:118" s="11" customFormat="1" ht="32.25" hidden="1" customHeight="1" thickTop="1">
      <c r="A85" s="1478"/>
      <c r="B85" s="1479"/>
      <c r="C85" s="30" t="e">
        <f>C74/C80</f>
        <v>#DIV/0!</v>
      </c>
      <c r="D85" s="30" t="e">
        <f t="shared" ref="D85:P85" si="337">D74/D80</f>
        <v>#DIV/0!</v>
      </c>
      <c r="E85" s="30"/>
      <c r="F85" s="30"/>
      <c r="G85" s="30" t="e">
        <f t="shared" si="337"/>
        <v>#DIV/0!</v>
      </c>
      <c r="H85" s="30"/>
      <c r="I85" s="30" t="e">
        <f t="shared" si="337"/>
        <v>#DIV/0!</v>
      </c>
      <c r="J85" s="30"/>
      <c r="K85" s="30" t="e">
        <f t="shared" si="337"/>
        <v>#DIV/0!</v>
      </c>
      <c r="L85" s="30"/>
      <c r="M85" s="30"/>
      <c r="N85" s="30" t="e">
        <f t="shared" si="337"/>
        <v>#DIV/0!</v>
      </c>
      <c r="O85" s="30"/>
      <c r="P85" s="30" t="e">
        <f t="shared" si="337"/>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#REF!</v>
      </c>
      <c r="BY85" s="30"/>
      <c r="BZ85" s="30"/>
      <c r="CA85" s="30" t="e">
        <f>CA74/CA80</f>
        <v>#REF!</v>
      </c>
      <c r="CB85" s="30"/>
      <c r="CC85" s="30"/>
      <c r="CD85" s="30"/>
      <c r="CE85" s="30" t="e">
        <f>CE74/CE80</f>
        <v>#REF!</v>
      </c>
      <c r="CF85" s="98"/>
      <c r="CG85" s="280"/>
      <c r="CH85" s="280"/>
      <c r="CI85" s="280"/>
      <c r="CJ85" s="280"/>
      <c r="CK85" s="1"/>
    </row>
    <row r="86" spans="1:118" s="11" customFormat="1" ht="32.25" hidden="1" customHeight="1" thickTop="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1"/>
      <c r="CG86" s="277"/>
      <c r="CH86" s="277"/>
      <c r="CI86" s="277"/>
      <c r="CJ86" s="277"/>
      <c r="CK86" s="1"/>
    </row>
    <row r="87" spans="1:118" s="11" customFormat="1" ht="32.25" hidden="1" customHeight="1" thickTop="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c r="CE87" s="21" t="s">
        <v>29</v>
      </c>
      <c r="CF87" s="69"/>
      <c r="CG87" s="278"/>
      <c r="CH87" s="278"/>
      <c r="CI87" s="278"/>
      <c r="CJ87" s="278"/>
      <c r="CK87" s="1"/>
    </row>
    <row r="88" spans="1:118" s="11" customFormat="1" ht="32.25" hidden="1" customHeight="1" thickTop="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23"/>
      <c r="CF88" s="99"/>
      <c r="CG88" s="281"/>
      <c r="CH88" s="281"/>
      <c r="CI88" s="281"/>
      <c r="CJ88" s="281"/>
      <c r="CK88" s="1"/>
    </row>
    <row r="89" spans="1:118" s="11" customFormat="1" ht="32.25" hidden="1" customHeight="1" thickTop="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1"/>
      <c r="CG89" s="277"/>
      <c r="CH89" s="277"/>
      <c r="CI89" s="277"/>
      <c r="CJ89" s="277"/>
      <c r="CK89" s="1"/>
    </row>
    <row r="90" spans="1:118" s="11" customFormat="1" ht="32.25" hidden="1" customHeight="1" thickTop="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c r="CE90" s="21" t="s">
        <v>29</v>
      </c>
      <c r="CF90" s="69"/>
      <c r="CG90" s="278"/>
      <c r="CH90" s="278"/>
      <c r="CI90" s="278"/>
      <c r="CJ90" s="278"/>
      <c r="CK90" s="1"/>
    </row>
    <row r="91" spans="1:118" s="11" customFormat="1" ht="30" hidden="1" customHeight="1" thickTop="1">
      <c r="A91" s="1478"/>
      <c r="B91" s="1479"/>
      <c r="C91" s="22">
        <f>C74-C88</f>
        <v>0</v>
      </c>
      <c r="D91" s="22">
        <f t="shared" ref="D91:P91" si="338">D74-D88</f>
        <v>0</v>
      </c>
      <c r="E91" s="22"/>
      <c r="F91" s="22"/>
      <c r="G91" s="22">
        <f t="shared" si="338"/>
        <v>0</v>
      </c>
      <c r="H91" s="22"/>
      <c r="I91" s="22">
        <f t="shared" si="338"/>
        <v>0</v>
      </c>
      <c r="J91" s="22"/>
      <c r="K91" s="22">
        <f t="shared" si="338"/>
        <v>0</v>
      </c>
      <c r="L91" s="22"/>
      <c r="M91" s="22"/>
      <c r="N91" s="22">
        <f t="shared" si="338"/>
        <v>0</v>
      </c>
      <c r="O91" s="22"/>
      <c r="P91" s="22">
        <f t="shared" si="338"/>
        <v>0</v>
      </c>
      <c r="Q91" s="1"/>
      <c r="R91" s="1"/>
      <c r="T91" s="113"/>
      <c r="U91" s="113"/>
      <c r="V91" s="113"/>
      <c r="W91" s="113"/>
      <c r="X91" s="113"/>
      <c r="Y91" s="1478"/>
      <c r="Z91" s="1479"/>
      <c r="AA91" s="22">
        <f>AA74-AA88</f>
        <v>0</v>
      </c>
      <c r="AB91" s="22">
        <f>AB74-AB88</f>
        <v>0</v>
      </c>
      <c r="AC91" s="22"/>
      <c r="AD91" s="22"/>
      <c r="AE91" s="22">
        <f>AE74-AE88</f>
        <v>0</v>
      </c>
      <c r="AF91" s="22"/>
      <c r="AG91" s="22">
        <f>AG74-AG88</f>
        <v>0</v>
      </c>
      <c r="AH91" s="22"/>
      <c r="AI91" s="22">
        <f>AI74-AI88</f>
        <v>0</v>
      </c>
      <c r="AJ91" s="22"/>
      <c r="AK91" s="22"/>
      <c r="AL91" s="22">
        <f>AL74-AL88</f>
        <v>0</v>
      </c>
      <c r="AM91" s="22"/>
      <c r="AN91" s="22">
        <f>AN74-AN88</f>
        <v>0</v>
      </c>
      <c r="AO91" s="1"/>
      <c r="AP91" s="1"/>
      <c r="AR91" s="113"/>
      <c r="AS91" s="113"/>
      <c r="AT91" s="113"/>
      <c r="AU91" s="113"/>
      <c r="AV91" s="113"/>
      <c r="AW91" s="1478"/>
      <c r="AX91" s="1479"/>
      <c r="AY91" s="22">
        <f>AY74-AY88</f>
        <v>0</v>
      </c>
      <c r="AZ91" s="22">
        <f>AZ74-AZ88</f>
        <v>84</v>
      </c>
      <c r="BA91" s="22"/>
      <c r="BB91" s="22"/>
      <c r="BC91" s="22">
        <f>BC74-BC88</f>
        <v>0</v>
      </c>
      <c r="BD91" s="22"/>
      <c r="BE91" s="22">
        <f>BE74-BE88</f>
        <v>0</v>
      </c>
      <c r="BF91" s="22"/>
      <c r="BG91" s="22">
        <f>BG74-BG88</f>
        <v>0</v>
      </c>
      <c r="BH91" s="22"/>
      <c r="BI91" s="22"/>
      <c r="BJ91" s="22">
        <f>BJ74-BJ88</f>
        <v>0</v>
      </c>
      <c r="BK91" s="22"/>
      <c r="BL91" s="22">
        <f>BL74-BL88</f>
        <v>0</v>
      </c>
      <c r="BM91" s="100"/>
      <c r="BN91" s="100"/>
      <c r="BO91" s="1"/>
      <c r="BP91" s="1"/>
      <c r="BV91" s="1478"/>
      <c r="BW91" s="1479"/>
      <c r="BX91" s="22" t="e">
        <f>BX74-BX88</f>
        <v>#REF!</v>
      </c>
      <c r="BY91" s="22"/>
      <c r="BZ91" s="22"/>
      <c r="CA91" s="22">
        <f>CA74-CA88</f>
        <v>2099600</v>
      </c>
      <c r="CB91" s="22"/>
      <c r="CC91" s="22"/>
      <c r="CD91" s="22"/>
      <c r="CE91" s="22">
        <f>CE74-CE88</f>
        <v>5623440</v>
      </c>
      <c r="CF91" s="100"/>
      <c r="CG91" s="282"/>
      <c r="CH91" s="282"/>
      <c r="CI91" s="282"/>
      <c r="CJ91" s="282"/>
      <c r="CK91" s="1"/>
    </row>
    <row r="92" spans="1:118" s="11" customFormat="1" ht="32" hidden="1" customHeight="1" thickTop="1">
      <c r="A92" s="1478"/>
      <c r="B92" s="1479"/>
      <c r="C92" s="64" t="e">
        <f>C74/C88</f>
        <v>#DIV/0!</v>
      </c>
      <c r="D92" s="64" t="e">
        <f t="shared" ref="D92:P92" si="339">D74/D88</f>
        <v>#DIV/0!</v>
      </c>
      <c r="E92" s="64"/>
      <c r="F92" s="64"/>
      <c r="G92" s="64" t="e">
        <f t="shared" si="339"/>
        <v>#DIV/0!</v>
      </c>
      <c r="H92" s="64"/>
      <c r="I92" s="64" t="e">
        <f t="shared" si="339"/>
        <v>#DIV/0!</v>
      </c>
      <c r="J92" s="64"/>
      <c r="K92" s="64" t="e">
        <f t="shared" si="339"/>
        <v>#DIV/0!</v>
      </c>
      <c r="L92" s="25"/>
      <c r="M92" s="25"/>
      <c r="N92" s="25" t="e">
        <f t="shared" si="339"/>
        <v>#DIV/0!</v>
      </c>
      <c r="O92" s="25"/>
      <c r="P92" s="25" t="e">
        <f t="shared" si="339"/>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#REF!</v>
      </c>
      <c r="BY92" s="25"/>
      <c r="BZ92" s="25"/>
      <c r="CA92" s="25" t="e">
        <f>CA74/CA88</f>
        <v>#DIV/0!</v>
      </c>
      <c r="CB92" s="25"/>
      <c r="CC92" s="25"/>
      <c r="CD92" s="25"/>
      <c r="CE92" s="25" t="e">
        <f>CE74/CE88</f>
        <v>#DIV/0!</v>
      </c>
      <c r="CF92" s="72"/>
      <c r="CG92" s="283"/>
      <c r="CH92" s="283"/>
      <c r="CI92" s="283"/>
      <c r="CJ92" s="283"/>
      <c r="CK92" s="17"/>
    </row>
    <row r="93" spans="1:118" s="11" customFormat="1" ht="55" customHeight="1" thickTop="1" thickBot="1">
      <c r="A93" s="1489" t="s">
        <v>52</v>
      </c>
      <c r="B93" s="1489"/>
      <c r="C93" s="1489"/>
      <c r="D93" s="1489" t="s">
        <v>41</v>
      </c>
      <c r="E93" s="1489"/>
      <c r="F93" s="1489" t="s">
        <v>42</v>
      </c>
      <c r="G93" s="1489"/>
      <c r="H93" s="1489" t="s">
        <v>43</v>
      </c>
      <c r="I93" s="1489"/>
      <c r="J93" s="1489" t="s">
        <v>115</v>
      </c>
      <c r="K93" s="1489"/>
      <c r="L93" s="1489" t="s">
        <v>54</v>
      </c>
      <c r="M93" s="1489"/>
      <c r="N93" s="1487" t="s">
        <v>441</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487" t="s">
        <v>442</v>
      </c>
      <c r="AM93" s="1488"/>
      <c r="AN93" s="1488"/>
      <c r="AO93" s="1488"/>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5">
        <f>BL74/1.1</f>
        <v>0</v>
      </c>
      <c r="BM93" s="1"/>
      <c r="BN93" s="1"/>
      <c r="BO93" s="1"/>
      <c r="BP93" s="1"/>
      <c r="BV93" s="83"/>
      <c r="BW93" s="83"/>
      <c r="BX93" s="83"/>
      <c r="BY93" s="1490"/>
      <c r="BZ93" s="1490"/>
      <c r="CA93" s="145">
        <f>CA74/1.1</f>
        <v>1908727.2727272725</v>
      </c>
      <c r="CB93" s="195" t="e">
        <f>CB74/1.1</f>
        <v>#REF!</v>
      </c>
      <c r="CC93" s="203" t="s">
        <v>140</v>
      </c>
      <c r="CD93" s="203"/>
      <c r="CE93" s="195">
        <f>CE74/1.1</f>
        <v>5112218.1818181816</v>
      </c>
      <c r="CF93" s="202" t="s">
        <v>139</v>
      </c>
      <c r="CG93" s="286" t="e">
        <f>CE93/BL93</f>
        <v>#DIV/0!</v>
      </c>
      <c r="CH93" s="286"/>
      <c r="CI93" s="286"/>
      <c r="CJ93" s="286"/>
      <c r="CK93" s="1491">
        <f>CE93-BL93</f>
        <v>5112218.1818181816</v>
      </c>
      <c r="CL93" s="1488"/>
      <c r="CM93" s="1488"/>
      <c r="CN93" s="1488"/>
      <c r="CO93" s="1488"/>
      <c r="CU93" s="518">
        <f>CW93/DL93</f>
        <v>2.75</v>
      </c>
      <c r="CW93" s="1564">
        <f>CX74/CW74</f>
        <v>3.6666666666666665</v>
      </c>
      <c r="CX93" s="1565"/>
      <c r="CY93" s="1566"/>
      <c r="DJ93" s="195">
        <v>1795227.2727272725</v>
      </c>
      <c r="DL93" s="1567">
        <f>DM74/DL74</f>
        <v>1.3333333333333333</v>
      </c>
      <c r="DM93" s="1568"/>
      <c r="DN93" s="1569"/>
    </row>
    <row r="94" spans="1:118" s="11" customFormat="1" ht="21" customHeight="1" thickTop="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t="s">
        <v>443</v>
      </c>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t="s">
        <v>56</v>
      </c>
      <c r="AM94" s="1" t="s">
        <v>57</v>
      </c>
      <c r="AN94" s="1" t="s">
        <v>443</v>
      </c>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f>(CC74+CD74)/1.1</f>
        <v>20900</v>
      </c>
      <c r="CD94" s="1"/>
      <c r="CE94" s="1"/>
      <c r="CF94" s="1"/>
      <c r="CG94" s="277"/>
      <c r="CH94" s="277"/>
      <c r="CI94" s="277"/>
      <c r="CJ94" s="277"/>
      <c r="CK94" s="1"/>
    </row>
    <row r="95" spans="1:118" ht="66" customHeight="1" thickTop="1" thickBot="1">
      <c r="A95" s="1489"/>
      <c r="B95" s="1489"/>
      <c r="C95" s="1489"/>
      <c r="D95" s="150" t="e">
        <f>D74/(D74+F74+H74+J74)</f>
        <v>#DIV/0!</v>
      </c>
      <c r="E95" s="66" t="e">
        <f>E74/(E74+G74+I74+K74)</f>
        <v>#DIV/0!</v>
      </c>
      <c r="F95" s="150" t="e">
        <f>F74/(D74+F74+H74+J74)</f>
        <v>#DIV/0!</v>
      </c>
      <c r="G95" s="66" t="e">
        <f>G74/(E74+G74+I74+K74)</f>
        <v>#DIV/0!</v>
      </c>
      <c r="H95" s="150" t="e">
        <f>H74/(D74+F74+H74+J74)</f>
        <v>#DIV/0!</v>
      </c>
      <c r="I95" s="66" t="e">
        <f>I74/(E74+G74+I74+K74)</f>
        <v>#DIV/0!</v>
      </c>
      <c r="J95" s="153" t="e">
        <f>J74/(D74+F74+H74+J74)</f>
        <v>#DIV/0!</v>
      </c>
      <c r="K95" s="66" t="e">
        <f>K74/(E74+G74+I74+K74)</f>
        <v>#DIV/0!</v>
      </c>
      <c r="L95" s="66" t="e">
        <f>D95+F95+H95+J95</f>
        <v>#DIV/0!</v>
      </c>
      <c r="M95" s="66" t="e">
        <f>E95+G95+I95+K95</f>
        <v>#DIV/0!</v>
      </c>
      <c r="N95" s="1">
        <v>506</v>
      </c>
      <c r="O95" s="519">
        <v>2288</v>
      </c>
      <c r="P95" s="145">
        <f>L74/1.1</f>
        <v>0</v>
      </c>
      <c r="Q95" s="146">
        <f>N95*O95</f>
        <v>1157728</v>
      </c>
      <c r="Y95" s="1489"/>
      <c r="Z95" s="1489"/>
      <c r="AA95" s="1489"/>
      <c r="AB95" s="66" t="e">
        <f>AB74/(AB74+AD74+AF74+AH74)</f>
        <v>#DIV/0!</v>
      </c>
      <c r="AC95" s="66" t="e">
        <f>AC74/(AC74+AE74+AG74+AI74)</f>
        <v>#DIV/0!</v>
      </c>
      <c r="AD95" s="66" t="e">
        <f>AD74/(AB74+AD74+AF74+AH74)</f>
        <v>#DIV/0!</v>
      </c>
      <c r="AE95" s="66" t="e">
        <f>AE74/(AC74+AE74+AG74+AI74)</f>
        <v>#DIV/0!</v>
      </c>
      <c r="AF95" s="66" t="e">
        <f>AF74/(AB74+AD74+AF74+AH74)</f>
        <v>#DIV/0!</v>
      </c>
      <c r="AG95" s="66" t="e">
        <f>AG74/(AC74+AE74+AG74+AI74)</f>
        <v>#DIV/0!</v>
      </c>
      <c r="AH95" s="66" t="e">
        <f>AH74/(AB74+AD74+AF74+AH74)</f>
        <v>#DIV/0!</v>
      </c>
      <c r="AI95" s="66" t="e">
        <f>AI74/(AC74+AE74+AG74+AI74)</f>
        <v>#DIV/0!</v>
      </c>
      <c r="AJ95" s="66" t="e">
        <f>AB95+AD95+AF95+AH95</f>
        <v>#DIV/0!</v>
      </c>
      <c r="AK95" s="66" t="e">
        <f>AC95+AE95+AG95+AI95</f>
        <v>#DIV/0!</v>
      </c>
      <c r="AL95" s="1">
        <f>N95</f>
        <v>506</v>
      </c>
      <c r="AM95" s="519">
        <v>1260</v>
      </c>
      <c r="AN95" s="145">
        <f>AJ74/1.1</f>
        <v>0</v>
      </c>
      <c r="AO95" s="146">
        <f>AL95*AM95</f>
        <v>637560</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1519"/>
      <c r="CF95" s="85"/>
      <c r="CG95" s="284"/>
      <c r="CH95" s="284"/>
      <c r="CI95" s="284"/>
      <c r="CJ95" s="284"/>
      <c r="CK95" s="84"/>
    </row>
    <row r="96" spans="1:118" ht="17" thickTop="1"/>
    <row r="97" spans="1:88" ht="32" customHeight="1">
      <c r="CD97" s="1" t="s">
        <v>483</v>
      </c>
      <c r="CE97" s="603">
        <v>2920933</v>
      </c>
      <c r="CF97" s="1" t="s">
        <v>611</v>
      </c>
    </row>
    <row r="98" spans="1:88" s="31" customFormat="1" ht="34.25" customHeight="1">
      <c r="A98" s="41" t="s">
        <v>88</v>
      </c>
      <c r="B98" s="42"/>
      <c r="T98" s="105"/>
      <c r="U98" s="105"/>
      <c r="V98" s="105"/>
      <c r="W98" s="105"/>
      <c r="X98" s="105"/>
      <c r="Y98" s="41"/>
      <c r="Z98" s="42"/>
      <c r="AR98" s="105"/>
      <c r="AS98" s="105"/>
      <c r="AT98" s="105"/>
      <c r="AU98" s="105"/>
      <c r="AV98" s="105"/>
      <c r="AW98" s="41"/>
      <c r="AX98" s="42"/>
      <c r="CE98" s="795">
        <f>CE93/CE97</f>
        <v>1.7502004263083684</v>
      </c>
      <c r="CF98" s="1" t="s">
        <v>611</v>
      </c>
      <c r="CG98" s="262"/>
      <c r="CH98" s="262"/>
      <c r="CI98" s="262"/>
      <c r="CJ98" s="262"/>
    </row>
    <row r="99" spans="1:88"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D99" s="31" t="s">
        <v>397</v>
      </c>
      <c r="CE99" s="796">
        <v>2847520</v>
      </c>
      <c r="CG99" s="285"/>
      <c r="CH99" s="285"/>
      <c r="CI99" s="285"/>
      <c r="CJ99" s="285"/>
    </row>
    <row r="100" spans="1:88" ht="73" customHeight="1">
      <c r="A100" s="1497" t="s">
        <v>92</v>
      </c>
      <c r="B100" s="1497"/>
      <c r="C100" s="1497"/>
      <c r="D100" s="1497"/>
      <c r="E100" s="1498" t="s">
        <v>102</v>
      </c>
      <c r="F100" s="1498"/>
      <c r="G100" s="1498"/>
      <c r="H100" s="1498"/>
      <c r="I100" s="1499">
        <v>650</v>
      </c>
      <c r="J100" s="1499"/>
      <c r="K100" s="1500">
        <f>I100*Y100</f>
        <v>2600000</v>
      </c>
      <c r="L100" s="1500"/>
      <c r="M100" s="1499">
        <v>180</v>
      </c>
      <c r="N100" s="1499"/>
      <c r="O100" s="143"/>
      <c r="P100" s="1501">
        <f>K100*O100</f>
        <v>0</v>
      </c>
      <c r="Q100" s="1501"/>
      <c r="R100" s="131"/>
      <c r="S100" s="131"/>
      <c r="T100" s="1497">
        <f>M100*O100</f>
        <v>0</v>
      </c>
      <c r="U100" s="1497"/>
      <c r="V100" s="1497"/>
      <c r="W100" s="1497"/>
      <c r="Y100" s="11">
        <v>4000</v>
      </c>
      <c r="CE100" s="518">
        <f>CE93/CE99</f>
        <v>1.7953230115392278</v>
      </c>
    </row>
    <row r="101" spans="1:88" ht="73" customHeight="1">
      <c r="A101" s="1497" t="s">
        <v>93</v>
      </c>
      <c r="B101" s="1497"/>
      <c r="C101" s="1497"/>
      <c r="D101" s="1497"/>
      <c r="E101" s="1502" t="s">
        <v>101</v>
      </c>
      <c r="F101" s="1502"/>
      <c r="G101" s="1502"/>
      <c r="H101" s="1502"/>
      <c r="I101" s="1499">
        <v>550</v>
      </c>
      <c r="J101" s="1499"/>
      <c r="K101" s="1500">
        <f t="shared" ref="K101:K106" si="340">I101*Y101</f>
        <v>2200000</v>
      </c>
      <c r="L101" s="1500"/>
      <c r="M101" s="1499">
        <v>170</v>
      </c>
      <c r="N101" s="1499"/>
      <c r="O101" s="143"/>
      <c r="P101" s="1501">
        <f t="shared" ref="P101:P106" si="341">K101*O101</f>
        <v>0</v>
      </c>
      <c r="Q101" s="1501"/>
      <c r="R101" s="131"/>
      <c r="S101" s="131"/>
      <c r="T101" s="1497">
        <f t="shared" ref="T101:T106" si="342">M101*O101</f>
        <v>0</v>
      </c>
      <c r="U101" s="1497"/>
      <c r="V101" s="1497"/>
      <c r="W101" s="1497"/>
      <c r="Y101" s="11">
        <v>4000</v>
      </c>
    </row>
    <row r="102" spans="1:88" ht="73" customHeight="1">
      <c r="A102" s="1497" t="s">
        <v>94</v>
      </c>
      <c r="B102" s="1497"/>
      <c r="C102" s="1497"/>
      <c r="D102" s="1497"/>
      <c r="E102" s="1502" t="s">
        <v>103</v>
      </c>
      <c r="F102" s="1502"/>
      <c r="G102" s="1502"/>
      <c r="H102" s="1502"/>
      <c r="I102" s="1499">
        <v>450</v>
      </c>
      <c r="J102" s="1499"/>
      <c r="K102" s="1500">
        <f t="shared" si="340"/>
        <v>1800000</v>
      </c>
      <c r="L102" s="1500"/>
      <c r="M102" s="1499">
        <v>160</v>
      </c>
      <c r="N102" s="1499"/>
      <c r="O102" s="143"/>
      <c r="P102" s="1501">
        <f t="shared" si="341"/>
        <v>0</v>
      </c>
      <c r="Q102" s="1501"/>
      <c r="R102" s="131"/>
      <c r="S102" s="131"/>
      <c r="T102" s="1497">
        <f t="shared" si="342"/>
        <v>0</v>
      </c>
      <c r="U102" s="1497"/>
      <c r="V102" s="1497"/>
      <c r="W102" s="1497"/>
      <c r="Y102" s="11">
        <v>4000</v>
      </c>
    </row>
    <row r="103" spans="1:88" ht="73" customHeight="1">
      <c r="A103" s="1497" t="s">
        <v>96</v>
      </c>
      <c r="B103" s="1497"/>
      <c r="C103" s="1497"/>
      <c r="D103" s="1497"/>
      <c r="E103" s="1502" t="s">
        <v>104</v>
      </c>
      <c r="F103" s="1502"/>
      <c r="G103" s="1502"/>
      <c r="H103" s="1502"/>
      <c r="I103" s="1499">
        <v>350</v>
      </c>
      <c r="J103" s="1499"/>
      <c r="K103" s="1500">
        <f t="shared" si="340"/>
        <v>1400000</v>
      </c>
      <c r="L103" s="1500"/>
      <c r="M103" s="1499">
        <v>150</v>
      </c>
      <c r="N103" s="1499"/>
      <c r="O103" s="143"/>
      <c r="P103" s="1501">
        <f t="shared" si="341"/>
        <v>0</v>
      </c>
      <c r="Q103" s="1501"/>
      <c r="R103" s="131"/>
      <c r="S103" s="131"/>
      <c r="T103" s="1497">
        <f t="shared" si="342"/>
        <v>0</v>
      </c>
      <c r="U103" s="1497"/>
      <c r="V103" s="1497"/>
      <c r="W103" s="1497"/>
      <c r="Y103" s="11">
        <v>4000</v>
      </c>
    </row>
    <row r="104" spans="1:88" ht="73" customHeight="1">
      <c r="A104" s="1497" t="s">
        <v>97</v>
      </c>
      <c r="B104" s="1497"/>
      <c r="C104" s="1497"/>
      <c r="D104" s="1497"/>
      <c r="E104" s="1502" t="s">
        <v>105</v>
      </c>
      <c r="F104" s="1502"/>
      <c r="G104" s="1502"/>
      <c r="H104" s="1502"/>
      <c r="I104" s="1499">
        <v>200</v>
      </c>
      <c r="J104" s="1499"/>
      <c r="K104" s="1500">
        <f t="shared" si="340"/>
        <v>800000</v>
      </c>
      <c r="L104" s="1500"/>
      <c r="M104" s="1499">
        <v>140</v>
      </c>
      <c r="N104" s="1499"/>
      <c r="O104" s="143"/>
      <c r="P104" s="1501">
        <f t="shared" si="341"/>
        <v>0</v>
      </c>
      <c r="Q104" s="1501"/>
      <c r="R104" s="131"/>
      <c r="S104" s="131"/>
      <c r="T104" s="1497">
        <f t="shared" si="342"/>
        <v>0</v>
      </c>
      <c r="U104" s="1497"/>
      <c r="V104" s="1497"/>
      <c r="W104" s="1497"/>
      <c r="Y104" s="11">
        <v>4000</v>
      </c>
    </row>
    <row r="105" spans="1:88" ht="73" customHeight="1">
      <c r="A105" s="1497" t="s">
        <v>83</v>
      </c>
      <c r="B105" s="1497"/>
      <c r="C105" s="1497"/>
      <c r="D105" s="1497"/>
      <c r="E105" s="1502" t="s">
        <v>106</v>
      </c>
      <c r="F105" s="1502"/>
      <c r="G105" s="1502"/>
      <c r="H105" s="1502"/>
      <c r="I105" s="1499">
        <v>100</v>
      </c>
      <c r="J105" s="1499"/>
      <c r="K105" s="1500">
        <f t="shared" si="340"/>
        <v>400000</v>
      </c>
      <c r="L105" s="1500"/>
      <c r="M105" s="1499">
        <v>120</v>
      </c>
      <c r="N105" s="1499"/>
      <c r="O105" s="143">
        <v>1</v>
      </c>
      <c r="P105" s="1501">
        <f t="shared" si="341"/>
        <v>400000</v>
      </c>
      <c r="Q105" s="1501"/>
      <c r="R105" s="131"/>
      <c r="S105" s="131"/>
      <c r="T105" s="1497">
        <f t="shared" si="342"/>
        <v>120</v>
      </c>
      <c r="U105" s="1497"/>
      <c r="V105" s="1497"/>
      <c r="W105" s="1497"/>
      <c r="Y105" s="11">
        <v>4000</v>
      </c>
    </row>
    <row r="106" spans="1:88" ht="73" customHeight="1" thickBot="1">
      <c r="A106" s="1497" t="s">
        <v>85</v>
      </c>
      <c r="B106" s="1497"/>
      <c r="C106" s="1497"/>
      <c r="D106" s="1497"/>
      <c r="E106" s="1502" t="s">
        <v>107</v>
      </c>
      <c r="F106" s="1502"/>
      <c r="G106" s="1502"/>
      <c r="H106" s="1502"/>
      <c r="I106" s="1499">
        <v>60</v>
      </c>
      <c r="J106" s="1499"/>
      <c r="K106" s="1500">
        <f t="shared" si="340"/>
        <v>240000</v>
      </c>
      <c r="L106" s="1500"/>
      <c r="M106" s="1499">
        <v>95</v>
      </c>
      <c r="N106" s="1499"/>
      <c r="O106" s="143">
        <v>4</v>
      </c>
      <c r="P106" s="1501">
        <f t="shared" si="341"/>
        <v>960000</v>
      </c>
      <c r="Q106" s="1501"/>
      <c r="R106" s="131"/>
      <c r="S106" s="131"/>
      <c r="T106" s="1497">
        <f t="shared" si="342"/>
        <v>380</v>
      </c>
      <c r="U106" s="1497"/>
      <c r="V106" s="1497"/>
      <c r="W106" s="1497"/>
      <c r="Y106" s="11">
        <v>4000</v>
      </c>
    </row>
    <row r="107" spans="1:88" ht="73" customHeight="1" thickTop="1" thickBot="1">
      <c r="A107" s="1497" t="s">
        <v>438</v>
      </c>
      <c r="B107" s="1497"/>
      <c r="C107" s="1497"/>
      <c r="D107" s="1497"/>
      <c r="E107" s="1511"/>
      <c r="F107" s="1511"/>
      <c r="G107" s="1511"/>
      <c r="H107" s="1511"/>
      <c r="I107" s="1497">
        <v>30</v>
      </c>
      <c r="J107" s="1497"/>
      <c r="K107" s="1497">
        <v>70000</v>
      </c>
      <c r="L107" s="1497"/>
      <c r="M107" s="1497"/>
      <c r="N107" s="1497"/>
      <c r="O107" s="130">
        <f>SUM(O100:O106)</f>
        <v>5</v>
      </c>
      <c r="P107" s="1512">
        <f>SUM(P100:Q106)</f>
        <v>1360000</v>
      </c>
      <c r="Q107" s="1497"/>
      <c r="R107" s="131"/>
      <c r="S107" s="131"/>
      <c r="T107" s="1570">
        <f>SUM(T100:W106)</f>
        <v>500</v>
      </c>
      <c r="U107" s="1570"/>
      <c r="V107" s="1570"/>
      <c r="W107" s="1570"/>
      <c r="Y107" s="1504">
        <f>P107/T107</f>
        <v>2720</v>
      </c>
      <c r="Z107" s="1505"/>
      <c r="AA107" s="1506"/>
    </row>
    <row r="108" spans="1:88" ht="73" customHeight="1" thickBot="1">
      <c r="A108" s="1488"/>
      <c r="B108" s="1488"/>
      <c r="C108" s="1488"/>
      <c r="D108" s="1488"/>
      <c r="E108" s="1488"/>
      <c r="F108" s="1488"/>
      <c r="G108" s="1488"/>
      <c r="H108" s="1488"/>
      <c r="I108" s="1488"/>
      <c r="J108" s="1488"/>
      <c r="K108" s="1488"/>
      <c r="L108" s="1488"/>
      <c r="M108" s="1488"/>
      <c r="N108" s="1488"/>
      <c r="O108" s="46"/>
      <c r="P108" s="1507">
        <f>Q95/P107</f>
        <v>0.85127058823529411</v>
      </c>
      <c r="Q108" s="1507"/>
      <c r="T108" s="1395"/>
      <c r="U108" s="1395"/>
      <c r="V108" s="1395"/>
      <c r="W108" s="1395"/>
      <c r="Y108" s="1508" t="s">
        <v>109</v>
      </c>
      <c r="Z108" s="1509"/>
      <c r="AA108" s="1510"/>
    </row>
    <row r="109" spans="1:88" ht="32" customHeight="1" thickTop="1"/>
    <row r="110" spans="1:88" ht="32" customHeight="1"/>
    <row r="111" spans="1:88" ht="32" customHeight="1"/>
    <row r="112" spans="1:88" ht="32" customHeight="1"/>
    <row r="113" ht="32" customHeight="1"/>
  </sheetData>
  <mergeCells count="232">
    <mergeCell ref="DI64:DM64"/>
    <mergeCell ref="DB65:DG65"/>
    <mergeCell ref="DB4:DG4"/>
    <mergeCell ref="DB5:DG5"/>
    <mergeCell ref="DB15:DG15"/>
    <mergeCell ref="DB25:DG25"/>
    <mergeCell ref="DB35:DG35"/>
    <mergeCell ref="DI44:DM44"/>
    <mergeCell ref="DB45:DG45"/>
    <mergeCell ref="DI54:DM54"/>
    <mergeCell ref="DB55:DG55"/>
    <mergeCell ref="BV3:CF3"/>
    <mergeCell ref="BV4:BW4"/>
    <mergeCell ref="BV5:CK5"/>
    <mergeCell ref="BV14:BW14"/>
    <mergeCell ref="BV15:CK15"/>
    <mergeCell ref="BV24:BW24"/>
    <mergeCell ref="BV25:CK25"/>
    <mergeCell ref="BV34:BW34"/>
    <mergeCell ref="BV35:CK35"/>
    <mergeCell ref="CB4:CD4"/>
    <mergeCell ref="A2:B2"/>
    <mergeCell ref="Y2:Z2"/>
    <mergeCell ref="AW2:AX2"/>
    <mergeCell ref="A3:B3"/>
    <mergeCell ref="C3:D3"/>
    <mergeCell ref="E3:Q3"/>
    <mergeCell ref="T3:W3"/>
    <mergeCell ref="Y3:Z3"/>
    <mergeCell ref="AA3:AB3"/>
    <mergeCell ref="AW3:BM3"/>
    <mergeCell ref="A4:B4"/>
    <mergeCell ref="L4:M4"/>
    <mergeCell ref="O4:Q4"/>
    <mergeCell ref="Y4:Z4"/>
    <mergeCell ref="AJ4:AK4"/>
    <mergeCell ref="AM4:AO4"/>
    <mergeCell ref="AW4:AX4"/>
    <mergeCell ref="AC3:AO3"/>
    <mergeCell ref="E4:K4"/>
    <mergeCell ref="AC4:AI4"/>
    <mergeCell ref="A14:B14"/>
    <mergeCell ref="Y14:Z14"/>
    <mergeCell ref="AW14:AX14"/>
    <mergeCell ref="A15:Q15"/>
    <mergeCell ref="Y15:AO15"/>
    <mergeCell ref="AW15:BO15"/>
    <mergeCell ref="A5:Q5"/>
    <mergeCell ref="T5:W5"/>
    <mergeCell ref="Y5:AO5"/>
    <mergeCell ref="AW5:BO5"/>
    <mergeCell ref="A34:B34"/>
    <mergeCell ref="Y34:Z34"/>
    <mergeCell ref="AW34:AX34"/>
    <mergeCell ref="A35:Q35"/>
    <mergeCell ref="Y35:AO35"/>
    <mergeCell ref="AW35:BO35"/>
    <mergeCell ref="A24:B24"/>
    <mergeCell ref="Y24:Z24"/>
    <mergeCell ref="AW24:AX24"/>
    <mergeCell ref="A25:Q25"/>
    <mergeCell ref="Y25:AO25"/>
    <mergeCell ref="AW25:BO25"/>
    <mergeCell ref="A54:B54"/>
    <mergeCell ref="Y54:Z54"/>
    <mergeCell ref="AW54:AX54"/>
    <mergeCell ref="A55:Q55"/>
    <mergeCell ref="Y55:AO55"/>
    <mergeCell ref="AW55:BO55"/>
    <mergeCell ref="A44:B44"/>
    <mergeCell ref="Y44:Z44"/>
    <mergeCell ref="AW44:AX44"/>
    <mergeCell ref="A45:Q45"/>
    <mergeCell ref="Y45:AO45"/>
    <mergeCell ref="AW45:BO45"/>
    <mergeCell ref="A64:B64"/>
    <mergeCell ref="Y64:Z64"/>
    <mergeCell ref="AW64:AX64"/>
    <mergeCell ref="A65:Q65"/>
    <mergeCell ref="Y65:AO65"/>
    <mergeCell ref="AW65:BO65"/>
    <mergeCell ref="AY77:AZ77"/>
    <mergeCell ref="BC77:BL77"/>
    <mergeCell ref="AY78:BL78"/>
    <mergeCell ref="A77:B92"/>
    <mergeCell ref="C77:D77"/>
    <mergeCell ref="G77:P77"/>
    <mergeCell ref="Y77:Z92"/>
    <mergeCell ref="AA77:AB77"/>
    <mergeCell ref="AE77:AN77"/>
    <mergeCell ref="C78:P78"/>
    <mergeCell ref="AA78:AN78"/>
    <mergeCell ref="I100:J100"/>
    <mergeCell ref="I101:J101"/>
    <mergeCell ref="A93:C95"/>
    <mergeCell ref="D93:E93"/>
    <mergeCell ref="F93:G93"/>
    <mergeCell ref="H93:I93"/>
    <mergeCell ref="J93:K93"/>
    <mergeCell ref="L93:M93"/>
    <mergeCell ref="AW77:AX92"/>
    <mergeCell ref="AJ93:AK93"/>
    <mergeCell ref="AL93:AO93"/>
    <mergeCell ref="E102:H102"/>
    <mergeCell ref="E103:H103"/>
    <mergeCell ref="E106:H106"/>
    <mergeCell ref="A99:D99"/>
    <mergeCell ref="E99:H99"/>
    <mergeCell ref="A100:D100"/>
    <mergeCell ref="A101:D101"/>
    <mergeCell ref="A102:D102"/>
    <mergeCell ref="E107:H107"/>
    <mergeCell ref="E100:H100"/>
    <mergeCell ref="E101:H101"/>
    <mergeCell ref="E108:H108"/>
    <mergeCell ref="M106:N106"/>
    <mergeCell ref="E104:H104"/>
    <mergeCell ref="E105:H105"/>
    <mergeCell ref="A103:D103"/>
    <mergeCell ref="A104:D104"/>
    <mergeCell ref="A105:D105"/>
    <mergeCell ref="A106:D106"/>
    <mergeCell ref="A107:D107"/>
    <mergeCell ref="A108:D108"/>
    <mergeCell ref="I108:J108"/>
    <mergeCell ref="M108:N108"/>
    <mergeCell ref="I102:J102"/>
    <mergeCell ref="I103:J103"/>
    <mergeCell ref="I104:J104"/>
    <mergeCell ref="I105:J105"/>
    <mergeCell ref="I106:J106"/>
    <mergeCell ref="I107:J107"/>
    <mergeCell ref="M100:N100"/>
    <mergeCell ref="P100:Q100"/>
    <mergeCell ref="K99:L99"/>
    <mergeCell ref="M99:N99"/>
    <mergeCell ref="I99:J99"/>
    <mergeCell ref="P106:Q106"/>
    <mergeCell ref="M107:N107"/>
    <mergeCell ref="P107:Q107"/>
    <mergeCell ref="M101:N101"/>
    <mergeCell ref="P101:Q101"/>
    <mergeCell ref="M102:N102"/>
    <mergeCell ref="P102:Q102"/>
    <mergeCell ref="M103:N103"/>
    <mergeCell ref="P103:Q103"/>
    <mergeCell ref="M104:N104"/>
    <mergeCell ref="K100:L100"/>
    <mergeCell ref="K101:L101"/>
    <mergeCell ref="P99:Q99"/>
    <mergeCell ref="K102:L102"/>
    <mergeCell ref="K103:L103"/>
    <mergeCell ref="K104:L104"/>
    <mergeCell ref="K105:L105"/>
    <mergeCell ref="K106:L106"/>
    <mergeCell ref="K107:L107"/>
    <mergeCell ref="K108:L108"/>
    <mergeCell ref="T102:W102"/>
    <mergeCell ref="T103:W103"/>
    <mergeCell ref="T104:W104"/>
    <mergeCell ref="T105:W105"/>
    <mergeCell ref="P104:Q104"/>
    <mergeCell ref="M105:N105"/>
    <mergeCell ref="P105:Q105"/>
    <mergeCell ref="P108:Q108"/>
    <mergeCell ref="Y108:AA108"/>
    <mergeCell ref="T106:W106"/>
    <mergeCell ref="T107:W107"/>
    <mergeCell ref="T108:W108"/>
    <mergeCell ref="BH93:BI93"/>
    <mergeCell ref="N93:Q93"/>
    <mergeCell ref="Y93:AA95"/>
    <mergeCell ref="AB93:AC93"/>
    <mergeCell ref="AD93:AE93"/>
    <mergeCell ref="AF93:AG93"/>
    <mergeCell ref="AH93:AI93"/>
    <mergeCell ref="T99:W99"/>
    <mergeCell ref="T100:W100"/>
    <mergeCell ref="T101:W101"/>
    <mergeCell ref="AZ93:BA93"/>
    <mergeCell ref="BB93:BC93"/>
    <mergeCell ref="BD93:BE93"/>
    <mergeCell ref="BF93:BG93"/>
    <mergeCell ref="Y107:AA107"/>
    <mergeCell ref="CT44:CX44"/>
    <mergeCell ref="CM4:CR4"/>
    <mergeCell ref="CM5:CR5"/>
    <mergeCell ref="CM15:CR15"/>
    <mergeCell ref="CM25:CR25"/>
    <mergeCell ref="CM35:CR35"/>
    <mergeCell ref="CM45:CR45"/>
    <mergeCell ref="CM55:CR55"/>
    <mergeCell ref="BJ95:BL95"/>
    <mergeCell ref="BV44:BW44"/>
    <mergeCell ref="BV45:CK45"/>
    <mergeCell ref="BY93:BZ93"/>
    <mergeCell ref="CA95:CE95"/>
    <mergeCell ref="CT54:CX54"/>
    <mergeCell ref="CT64:CX64"/>
    <mergeCell ref="CK93:CO93"/>
    <mergeCell ref="BV54:BW54"/>
    <mergeCell ref="BV55:CK55"/>
    <mergeCell ref="BV64:BW64"/>
    <mergeCell ref="BV65:CK65"/>
    <mergeCell ref="BV77:BW92"/>
    <mergeCell ref="BY77:CE77"/>
    <mergeCell ref="BX78:CE78"/>
    <mergeCell ref="CM65:CR65"/>
    <mergeCell ref="DI66:DN66"/>
    <mergeCell ref="DI67:DJ67"/>
    <mergeCell ref="DN68:DN70"/>
    <mergeCell ref="DN71:DN73"/>
    <mergeCell ref="DI74:DK74"/>
    <mergeCell ref="CW93:CY93"/>
    <mergeCell ref="DL93:DN93"/>
    <mergeCell ref="CT74:CV74"/>
    <mergeCell ref="DI68:DJ68"/>
    <mergeCell ref="DI69:DJ69"/>
    <mergeCell ref="DI70:DJ70"/>
    <mergeCell ref="DI71:DJ71"/>
    <mergeCell ref="DI72:DJ72"/>
    <mergeCell ref="DI73:DJ73"/>
    <mergeCell ref="CT66:CY66"/>
    <mergeCell ref="CT67:CU67"/>
    <mergeCell ref="CT68:CU68"/>
    <mergeCell ref="CY68:CY70"/>
    <mergeCell ref="CT69:CU69"/>
    <mergeCell ref="CT70:CU70"/>
    <mergeCell ref="CT71:CU71"/>
    <mergeCell ref="CY71:CY73"/>
    <mergeCell ref="CT72:CU72"/>
    <mergeCell ref="CT73:CU73"/>
  </mergeCells>
  <phoneticPr fontId="1"/>
  <pageMargins left="0.7" right="0.7" top="0.75" bottom="0.75" header="0.3" footer="0.3"/>
  <pageSetup paperSize="8" scale="14"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01FAE-0A21-714C-824C-0E3EB3EFFED6}">
  <sheetPr>
    <tabColor rgb="FFFFC000"/>
  </sheetPr>
  <dimension ref="A1:CU113"/>
  <sheetViews>
    <sheetView workbookViewId="0"/>
  </sheetViews>
  <sheetFormatPr baseColWidth="10" defaultColWidth="9" defaultRowHeight="16"/>
  <cols>
    <col min="1" max="1" width="8.1640625" style="1" customWidth="1"/>
    <col min="2" max="2" width="6.6640625" style="42" customWidth="1"/>
    <col min="3" max="3" width="10" style="1" customWidth="1"/>
    <col min="4" max="10" width="11.1640625" style="1" customWidth="1"/>
    <col min="11" max="11" width="12.6640625" style="1" customWidth="1"/>
    <col min="12" max="12" width="22.33203125" style="1" customWidth="1"/>
    <col min="13" max="14" width="11.1640625" style="1" customWidth="1"/>
    <col min="15" max="15" width="13.1640625" style="1" customWidth="1"/>
    <col min="16" max="16" width="14.5" style="1" customWidth="1"/>
    <col min="17" max="17" width="19" style="1" customWidth="1"/>
    <col min="18" max="18" width="6.33203125" style="1" hidden="1" customWidth="1"/>
    <col min="19" max="19" width="1" style="1" hidden="1" customWidth="1"/>
    <col min="20" max="24" width="4.5" style="105" customWidth="1"/>
    <col min="25" max="25" width="8.1640625" style="1" customWidth="1"/>
    <col min="26" max="26" width="6.6640625" style="42" customWidth="1"/>
    <col min="27" max="27" width="10" style="1" customWidth="1"/>
    <col min="28" max="34" width="11.1640625" style="1" customWidth="1"/>
    <col min="35" max="35" width="13.83203125" style="1" customWidth="1"/>
    <col min="36" max="36" width="22.33203125" style="1" customWidth="1"/>
    <col min="37" max="38" width="12.5" style="1" customWidth="1"/>
    <col min="39" max="39" width="9.83203125" style="1" hidden="1" customWidth="1"/>
    <col min="40" max="40" width="12.5" style="1" hidden="1" customWidth="1"/>
    <col min="41" max="41" width="26.5" style="1" customWidth="1"/>
    <col min="42" max="43" width="1" style="1" customWidth="1"/>
    <col min="44" max="48" width="3.33203125" style="105" customWidth="1"/>
    <col min="49" max="49" width="8.1640625" style="1" customWidth="1"/>
    <col min="50" max="50" width="6.6640625" style="42" customWidth="1"/>
    <col min="51" max="51" width="10.83203125" style="1" customWidth="1"/>
    <col min="52" max="52" width="11.1640625" style="1" hidden="1" customWidth="1"/>
    <col min="53" max="53" width="8.1640625" style="1" hidden="1" customWidth="1"/>
    <col min="54" max="54" width="11.1640625" style="1" hidden="1" customWidth="1"/>
    <col min="55" max="57" width="0.1640625" style="1" hidden="1" customWidth="1"/>
    <col min="58" max="58" width="6.83203125" style="1" hidden="1" customWidth="1"/>
    <col min="59" max="59" width="1.5" style="1" hidden="1" customWidth="1"/>
    <col min="60" max="62" width="21.33203125" style="1" customWidth="1"/>
    <col min="63" max="63" width="21.6640625" style="1" customWidth="1"/>
    <col min="64" max="64" width="28" style="1" customWidth="1"/>
    <col min="65" max="67" width="21.33203125" style="1" customWidth="1"/>
    <col min="68" max="68" width="1" style="1" customWidth="1"/>
    <col min="69" max="69" width="5.33203125" style="1" customWidth="1"/>
    <col min="70" max="70" width="7.5" style="1" hidden="1" customWidth="1"/>
    <col min="71" max="73" width="0.1640625" style="1" hidden="1" customWidth="1"/>
    <col min="74" max="74" width="15.5" style="1" customWidth="1"/>
    <col min="75" max="75" width="7.1640625" style="1" customWidth="1"/>
    <col min="76" max="81" width="16" style="1" customWidth="1"/>
    <col min="82" max="82" width="26.33203125" style="1" customWidth="1"/>
    <col min="83" max="83" width="16" style="1" customWidth="1"/>
    <col min="84" max="84" width="16" style="277" customWidth="1"/>
    <col min="85" max="85" width="16" style="1" customWidth="1"/>
    <col min="86" max="86" width="5.1640625" style="1" customWidth="1"/>
    <col min="87" max="88" width="16.5" style="1" bestFit="1" customWidth="1"/>
    <col min="89" max="92" width="10.33203125" style="1" customWidth="1"/>
    <col min="93" max="93" width="5.33203125" style="1" customWidth="1"/>
    <col min="94" max="94" width="9" style="1"/>
    <col min="95" max="95" width="19.5" style="1" customWidth="1"/>
    <col min="96" max="96" width="9.1640625" style="1" bestFit="1" customWidth="1"/>
    <col min="97" max="16384" width="9" style="1"/>
  </cols>
  <sheetData>
    <row r="1" spans="1:96" s="31" customFormat="1" ht="64" customHeight="1">
      <c r="A1" s="41" t="s">
        <v>66</v>
      </c>
      <c r="B1" s="42"/>
      <c r="T1" s="105"/>
      <c r="U1" s="105"/>
      <c r="V1" s="105"/>
      <c r="W1" s="105"/>
      <c r="X1" s="105"/>
      <c r="Y1" s="41"/>
      <c r="Z1" s="42"/>
      <c r="AR1" s="105"/>
      <c r="AS1" s="105"/>
      <c r="AT1" s="105"/>
      <c r="AU1" s="105"/>
      <c r="AV1" s="105"/>
      <c r="AW1" s="41"/>
      <c r="AX1" s="42"/>
      <c r="CF1" s="262"/>
    </row>
    <row r="2" spans="1:96" s="31" customFormat="1" ht="34.25" customHeight="1" thickBot="1">
      <c r="A2" s="1385" t="s">
        <v>64</v>
      </c>
      <c r="B2" s="1386"/>
      <c r="C2" s="132" t="s">
        <v>4</v>
      </c>
      <c r="D2" s="133"/>
      <c r="E2" s="133"/>
      <c r="F2" s="133">
        <v>3</v>
      </c>
      <c r="G2" s="132" t="s">
        <v>24</v>
      </c>
      <c r="H2" s="132"/>
      <c r="I2" s="133"/>
      <c r="J2" s="133">
        <v>3</v>
      </c>
      <c r="K2" s="132" t="s">
        <v>25</v>
      </c>
      <c r="L2" s="132"/>
      <c r="M2" s="132"/>
      <c r="N2" s="133"/>
      <c r="O2" s="133">
        <v>0</v>
      </c>
      <c r="P2" s="132" t="s">
        <v>51</v>
      </c>
      <c r="Q2" s="134">
        <v>240</v>
      </c>
      <c r="T2" s="105"/>
      <c r="U2" s="105"/>
      <c r="V2" s="105"/>
      <c r="W2" s="105"/>
      <c r="X2" s="105"/>
      <c r="Y2" s="1387"/>
      <c r="Z2" s="1388"/>
      <c r="AA2" s="9" t="s">
        <v>4</v>
      </c>
      <c r="AB2" s="33"/>
      <c r="AC2" s="33"/>
      <c r="AD2" s="33">
        <v>3</v>
      </c>
      <c r="AE2" s="32" t="s">
        <v>24</v>
      </c>
      <c r="AF2" s="32"/>
      <c r="AG2" s="33"/>
      <c r="AH2" s="33">
        <v>0</v>
      </c>
      <c r="AI2" s="32" t="s">
        <v>25</v>
      </c>
      <c r="AJ2" s="32"/>
      <c r="AK2" s="32"/>
      <c r="AL2" s="33"/>
      <c r="AM2" s="33"/>
      <c r="AN2" s="32" t="s">
        <v>51</v>
      </c>
      <c r="AO2" s="31">
        <v>240</v>
      </c>
      <c r="AR2" s="105"/>
      <c r="AS2" s="105"/>
      <c r="AT2" s="105"/>
      <c r="AU2" s="105"/>
      <c r="AV2" s="105"/>
      <c r="AW2" s="1387"/>
      <c r="AX2" s="1388"/>
      <c r="AY2" s="9"/>
      <c r="AZ2" s="33"/>
      <c r="BA2" s="33"/>
      <c r="BB2" s="33"/>
      <c r="BC2" s="32"/>
      <c r="BD2" s="32"/>
      <c r="BE2" s="33"/>
      <c r="BF2" s="33"/>
      <c r="BG2" s="32"/>
      <c r="BH2" s="32"/>
      <c r="BI2" s="32"/>
      <c r="BJ2" s="33">
        <v>3</v>
      </c>
      <c r="BK2" s="33"/>
      <c r="BL2" s="32" t="s">
        <v>51</v>
      </c>
      <c r="BM2" s="32"/>
      <c r="BN2" s="32"/>
      <c r="BO2" s="31">
        <v>240</v>
      </c>
      <c r="CD2" s="201">
        <f>CD14+CD24+CD34+CD44+CD54+CD64</f>
        <v>1974750</v>
      </c>
      <c r="CF2" s="262"/>
    </row>
    <row r="3" spans="1:96" ht="53" customHeight="1" thickTop="1">
      <c r="A3" s="1389" t="s">
        <v>426</v>
      </c>
      <c r="B3" s="1390"/>
      <c r="C3" s="1391" t="s">
        <v>23</v>
      </c>
      <c r="D3" s="1391"/>
      <c r="E3" s="1392"/>
      <c r="F3" s="1393"/>
      <c r="G3" s="1393"/>
      <c r="H3" s="1393"/>
      <c r="I3" s="1393"/>
      <c r="J3" s="1393"/>
      <c r="K3" s="1393"/>
      <c r="L3" s="1393"/>
      <c r="M3" s="1393"/>
      <c r="N3" s="1393"/>
      <c r="O3" s="1393"/>
      <c r="P3" s="1393"/>
      <c r="Q3" s="1394"/>
      <c r="R3" s="2"/>
      <c r="T3" s="1395"/>
      <c r="U3" s="1395"/>
      <c r="V3" s="1395"/>
      <c r="W3" s="1395"/>
      <c r="Y3" s="1396" t="s">
        <v>427</v>
      </c>
      <c r="Z3" s="1397"/>
      <c r="AA3" s="1391" t="s">
        <v>23</v>
      </c>
      <c r="AB3" s="1391"/>
      <c r="AC3" s="1392"/>
      <c r="AD3" s="1393"/>
      <c r="AE3" s="1393"/>
      <c r="AF3" s="1393"/>
      <c r="AG3" s="1393"/>
      <c r="AH3" s="1393"/>
      <c r="AI3" s="1393"/>
      <c r="AJ3" s="1393"/>
      <c r="AK3" s="1393"/>
      <c r="AL3" s="1393"/>
      <c r="AM3" s="1393"/>
      <c r="AN3" s="1393"/>
      <c r="AO3" s="1394"/>
      <c r="AP3" s="2"/>
      <c r="AW3" s="1398" t="s">
        <v>428</v>
      </c>
      <c r="AX3" s="1399"/>
      <c r="AY3" s="1399"/>
      <c r="AZ3" s="1399"/>
      <c r="BA3" s="1399"/>
      <c r="BB3" s="1399"/>
      <c r="BC3" s="1399"/>
      <c r="BD3" s="1399"/>
      <c r="BE3" s="1399"/>
      <c r="BF3" s="1399"/>
      <c r="BG3" s="1399"/>
      <c r="BH3" s="1399"/>
      <c r="BI3" s="1399"/>
      <c r="BJ3" s="1399"/>
      <c r="BK3" s="1399"/>
      <c r="BL3" s="1399"/>
      <c r="BM3" s="1399"/>
      <c r="BN3" s="120" t="s">
        <v>86</v>
      </c>
      <c r="BO3" s="121" t="s">
        <v>35</v>
      </c>
      <c r="BP3" s="2"/>
      <c r="BV3" s="1398" t="s">
        <v>138</v>
      </c>
      <c r="BW3" s="1399"/>
      <c r="BX3" s="1399"/>
      <c r="BY3" s="1399"/>
      <c r="BZ3" s="1399"/>
      <c r="CA3" s="1399"/>
      <c r="CB3" s="1399"/>
      <c r="CC3" s="1399"/>
      <c r="CD3" s="1399"/>
      <c r="CE3" s="1399"/>
      <c r="CF3" s="263" t="s">
        <v>86</v>
      </c>
      <c r="CG3" s="121" t="s">
        <v>35</v>
      </c>
    </row>
    <row r="4" spans="1:96" s="46" customFormat="1" ht="53" customHeight="1">
      <c r="A4" s="1403" t="s">
        <v>58</v>
      </c>
      <c r="B4" s="1404"/>
      <c r="C4" s="115" t="s">
        <v>59</v>
      </c>
      <c r="D4" s="115">
        <v>245</v>
      </c>
      <c r="E4" s="1405" t="s">
        <v>60</v>
      </c>
      <c r="F4" s="1406"/>
      <c r="G4" s="1406"/>
      <c r="H4" s="1406"/>
      <c r="I4" s="1406"/>
      <c r="J4" s="1406"/>
      <c r="K4" s="1407"/>
      <c r="L4" s="1408">
        <v>3300</v>
      </c>
      <c r="M4" s="1408"/>
      <c r="N4" s="116" t="s">
        <v>35</v>
      </c>
      <c r="O4" s="1409">
        <f>D4*L4</f>
        <v>808500</v>
      </c>
      <c r="P4" s="1409"/>
      <c r="Q4" s="1410"/>
      <c r="R4" s="69"/>
      <c r="T4" s="106"/>
      <c r="U4" s="106"/>
      <c r="V4" s="106"/>
      <c r="W4" s="106"/>
      <c r="X4" s="106"/>
      <c r="Y4" s="1403" t="s">
        <v>58</v>
      </c>
      <c r="Z4" s="1404"/>
      <c r="AA4" s="115" t="s">
        <v>59</v>
      </c>
      <c r="AB4" s="115">
        <f>D4</f>
        <v>245</v>
      </c>
      <c r="AC4" s="1405" t="s">
        <v>61</v>
      </c>
      <c r="AD4" s="1406"/>
      <c r="AE4" s="1406"/>
      <c r="AF4" s="1406"/>
      <c r="AG4" s="1406"/>
      <c r="AH4" s="1406"/>
      <c r="AI4" s="1407"/>
      <c r="AJ4" s="1408">
        <v>2000</v>
      </c>
      <c r="AK4" s="1408"/>
      <c r="AL4" s="71" t="s">
        <v>35</v>
      </c>
      <c r="AM4" s="1421">
        <f>AB4*AJ4</f>
        <v>490000</v>
      </c>
      <c r="AN4" s="1421"/>
      <c r="AO4" s="1422"/>
      <c r="AP4" s="69"/>
      <c r="AR4" s="106"/>
      <c r="AS4" s="106"/>
      <c r="AT4" s="106"/>
      <c r="AU4" s="106"/>
      <c r="AV4" s="106"/>
      <c r="AW4" s="1423" t="s">
        <v>58</v>
      </c>
      <c r="AX4" s="1424"/>
      <c r="AY4" s="122" t="s">
        <v>59</v>
      </c>
      <c r="AZ4" s="122"/>
      <c r="BA4" s="122"/>
      <c r="BB4" s="122"/>
      <c r="BC4" s="122"/>
      <c r="BD4" s="122"/>
      <c r="BE4" s="122"/>
      <c r="BF4" s="122"/>
      <c r="BG4" s="122"/>
      <c r="BH4" s="123">
        <f>D4</f>
        <v>245</v>
      </c>
      <c r="BI4" s="124" t="s">
        <v>62</v>
      </c>
      <c r="BJ4" s="125">
        <f>L4+AJ4</f>
        <v>5300</v>
      </c>
      <c r="BK4" s="124" t="s">
        <v>35</v>
      </c>
      <c r="BL4" s="125">
        <f>O4+AM4</f>
        <v>1298500</v>
      </c>
      <c r="BM4" s="124" t="s">
        <v>87</v>
      </c>
      <c r="BN4" s="126">
        <f>BH4/BJ2</f>
        <v>81.666666666666671</v>
      </c>
      <c r="BO4" s="127">
        <f>BL4/BJ2</f>
        <v>432833.33333333331</v>
      </c>
      <c r="BP4" s="69"/>
      <c r="BV4" s="1423" t="s">
        <v>125</v>
      </c>
      <c r="BW4" s="1424"/>
      <c r="BX4" s="122" t="s">
        <v>59</v>
      </c>
      <c r="BY4" s="123" t="str">
        <f>AC4</f>
        <v>飲料単価</v>
      </c>
      <c r="BZ4" s="124" t="s">
        <v>62</v>
      </c>
      <c r="CA4" s="169" t="e">
        <f>AK4+BI4</f>
        <v>#VALUE!</v>
      </c>
      <c r="CB4" s="170" t="s">
        <v>35</v>
      </c>
      <c r="CC4" s="170"/>
      <c r="CD4" s="169">
        <f>AN4+BL4</f>
        <v>1298500</v>
      </c>
      <c r="CE4" s="170" t="s">
        <v>87</v>
      </c>
      <c r="CF4" s="264" t="e">
        <f>BY4/CA2</f>
        <v>#VALUE!</v>
      </c>
      <c r="CG4" s="172" t="e">
        <f>CD4/CA2</f>
        <v>#DIV/0!</v>
      </c>
      <c r="CI4" s="1414" t="s">
        <v>416</v>
      </c>
      <c r="CJ4" s="1415"/>
      <c r="CK4" s="1415"/>
      <c r="CL4" s="1415"/>
      <c r="CM4" s="1415"/>
      <c r="CN4" s="1416"/>
    </row>
    <row r="5" spans="1:96" ht="23.5" customHeight="1">
      <c r="A5" s="1417" t="s">
        <v>14</v>
      </c>
      <c r="B5" s="1418"/>
      <c r="C5" s="1418"/>
      <c r="D5" s="1418"/>
      <c r="E5" s="1418"/>
      <c r="F5" s="1418"/>
      <c r="G5" s="1418"/>
      <c r="H5" s="1418"/>
      <c r="I5" s="1418"/>
      <c r="J5" s="1418"/>
      <c r="K5" s="1418"/>
      <c r="L5" s="1418"/>
      <c r="M5" s="1418"/>
      <c r="N5" s="1418"/>
      <c r="O5" s="1418"/>
      <c r="P5" s="1418"/>
      <c r="Q5" s="1419"/>
      <c r="R5" s="2"/>
      <c r="T5" s="1395"/>
      <c r="U5" s="1395"/>
      <c r="V5" s="1395"/>
      <c r="W5" s="1395"/>
      <c r="Y5" s="1417" t="s">
        <v>14</v>
      </c>
      <c r="Z5" s="1418"/>
      <c r="AA5" s="1418"/>
      <c r="AB5" s="1418"/>
      <c r="AC5" s="1418"/>
      <c r="AD5" s="1418"/>
      <c r="AE5" s="1418"/>
      <c r="AF5" s="1418"/>
      <c r="AG5" s="1418"/>
      <c r="AH5" s="1418"/>
      <c r="AI5" s="1418"/>
      <c r="AJ5" s="1418"/>
      <c r="AK5" s="1418"/>
      <c r="AL5" s="1418"/>
      <c r="AM5" s="1418"/>
      <c r="AN5" s="1418"/>
      <c r="AO5" s="1419"/>
      <c r="AP5" s="2"/>
      <c r="AW5" s="1417" t="s">
        <v>14</v>
      </c>
      <c r="AX5" s="1418"/>
      <c r="AY5" s="1418"/>
      <c r="AZ5" s="1418"/>
      <c r="BA5" s="1418"/>
      <c r="BB5" s="1418"/>
      <c r="BC5" s="1418"/>
      <c r="BD5" s="1418"/>
      <c r="BE5" s="1418"/>
      <c r="BF5" s="1418"/>
      <c r="BG5" s="1418"/>
      <c r="BH5" s="1418"/>
      <c r="BI5" s="1418"/>
      <c r="BJ5" s="1418"/>
      <c r="BK5" s="1418"/>
      <c r="BL5" s="1418"/>
      <c r="BM5" s="1418"/>
      <c r="BN5" s="1418"/>
      <c r="BO5" s="1419"/>
      <c r="BP5" s="2"/>
      <c r="BV5" s="1417" t="s">
        <v>14</v>
      </c>
      <c r="BW5" s="1418"/>
      <c r="BX5" s="1418"/>
      <c r="BY5" s="1418"/>
      <c r="BZ5" s="1418"/>
      <c r="CA5" s="1418"/>
      <c r="CB5" s="1418"/>
      <c r="CC5" s="1418"/>
      <c r="CD5" s="1418"/>
      <c r="CE5" s="1418"/>
      <c r="CF5" s="1418"/>
      <c r="CG5" s="1419"/>
      <c r="CI5" s="1420" t="str">
        <f>BV5</f>
        <v>1st week</v>
      </c>
      <c r="CJ5" s="1420"/>
      <c r="CK5" s="1420"/>
      <c r="CL5" s="1420"/>
      <c r="CM5" s="1420"/>
      <c r="CN5" s="1420"/>
      <c r="CR5" s="46"/>
    </row>
    <row r="6" spans="1:96" s="3" customFormat="1" ht="23.5" customHeight="1">
      <c r="A6" s="73" t="s">
        <v>12</v>
      </c>
      <c r="B6" s="47" t="s">
        <v>13</v>
      </c>
      <c r="C6" s="4" t="s">
        <v>1</v>
      </c>
      <c r="D6" s="56" t="s">
        <v>36</v>
      </c>
      <c r="E6" s="4" t="s">
        <v>35</v>
      </c>
      <c r="F6" s="4" t="s">
        <v>45</v>
      </c>
      <c r="G6" s="4" t="s">
        <v>35</v>
      </c>
      <c r="H6" s="4" t="s">
        <v>46</v>
      </c>
      <c r="I6" s="4" t="s">
        <v>35</v>
      </c>
      <c r="J6" s="56" t="s">
        <v>70</v>
      </c>
      <c r="K6" s="4" t="s">
        <v>35</v>
      </c>
      <c r="L6" s="4" t="s">
        <v>39</v>
      </c>
      <c r="M6" s="4" t="s">
        <v>40</v>
      </c>
      <c r="N6" s="4" t="s">
        <v>71</v>
      </c>
      <c r="O6" s="4" t="s">
        <v>72</v>
      </c>
      <c r="P6" s="4" t="s">
        <v>73</v>
      </c>
      <c r="Q6" s="74" t="s">
        <v>74</v>
      </c>
      <c r="T6" s="106" t="s">
        <v>41</v>
      </c>
      <c r="U6" s="106" t="s">
        <v>42</v>
      </c>
      <c r="V6" s="106" t="s">
        <v>43</v>
      </c>
      <c r="W6" s="106" t="s">
        <v>69</v>
      </c>
      <c r="X6" s="106"/>
      <c r="Y6" s="73" t="s">
        <v>12</v>
      </c>
      <c r="Z6" s="47" t="s">
        <v>13</v>
      </c>
      <c r="AA6" s="4" t="s">
        <v>1</v>
      </c>
      <c r="AB6" s="56" t="s">
        <v>36</v>
      </c>
      <c r="AC6" s="4" t="s">
        <v>35</v>
      </c>
      <c r="AD6" s="4" t="s">
        <v>45</v>
      </c>
      <c r="AE6" s="4" t="s">
        <v>35</v>
      </c>
      <c r="AF6" s="4" t="s">
        <v>46</v>
      </c>
      <c r="AG6" s="4" t="s">
        <v>35</v>
      </c>
      <c r="AH6" s="56" t="s">
        <v>70</v>
      </c>
      <c r="AI6" s="4" t="s">
        <v>35</v>
      </c>
      <c r="AJ6" s="4" t="s">
        <v>37</v>
      </c>
      <c r="AK6" s="4" t="s">
        <v>76</v>
      </c>
      <c r="AL6" s="4" t="s">
        <v>71</v>
      </c>
      <c r="AM6" s="4" t="s">
        <v>72</v>
      </c>
      <c r="AN6" s="4" t="s">
        <v>73</v>
      </c>
      <c r="AO6" s="74" t="s">
        <v>74</v>
      </c>
      <c r="AR6" s="106" t="s">
        <v>41</v>
      </c>
      <c r="AS6" s="106" t="s">
        <v>42</v>
      </c>
      <c r="AT6" s="106" t="s">
        <v>43</v>
      </c>
      <c r="AU6" s="106" t="s">
        <v>44</v>
      </c>
      <c r="AV6" s="106"/>
      <c r="AW6" s="73" t="s">
        <v>12</v>
      </c>
      <c r="AX6" s="47" t="s">
        <v>13</v>
      </c>
      <c r="AY6" s="4" t="s">
        <v>1</v>
      </c>
      <c r="AZ6" s="56" t="s">
        <v>36</v>
      </c>
      <c r="BA6" s="4" t="s">
        <v>35</v>
      </c>
      <c r="BB6" s="4" t="s">
        <v>45</v>
      </c>
      <c r="BC6" s="4" t="s">
        <v>35</v>
      </c>
      <c r="BD6" s="4" t="s">
        <v>46</v>
      </c>
      <c r="BE6" s="4" t="s">
        <v>35</v>
      </c>
      <c r="BF6" s="56" t="s">
        <v>47</v>
      </c>
      <c r="BG6" s="4" t="s">
        <v>35</v>
      </c>
      <c r="BH6" s="4" t="s">
        <v>39</v>
      </c>
      <c r="BI6" s="4" t="s">
        <v>40</v>
      </c>
      <c r="BJ6" s="4" t="s">
        <v>37</v>
      </c>
      <c r="BK6" s="4" t="s">
        <v>38</v>
      </c>
      <c r="BL6" s="4" t="s">
        <v>78</v>
      </c>
      <c r="BM6" s="89" t="s">
        <v>77</v>
      </c>
      <c r="BN6" s="89"/>
      <c r="BO6" s="74" t="s">
        <v>79</v>
      </c>
      <c r="BR6" s="3" t="s">
        <v>41</v>
      </c>
      <c r="BS6" s="3" t="s">
        <v>42</v>
      </c>
      <c r="BT6" s="3" t="s">
        <v>43</v>
      </c>
      <c r="BU6" s="3" t="s">
        <v>44</v>
      </c>
      <c r="BV6" s="173" t="s">
        <v>12</v>
      </c>
      <c r="BW6" s="174" t="s">
        <v>13</v>
      </c>
      <c r="BX6" s="174" t="s">
        <v>1</v>
      </c>
      <c r="BY6" s="174" t="s">
        <v>39</v>
      </c>
      <c r="BZ6" s="174" t="s">
        <v>40</v>
      </c>
      <c r="CA6" s="174" t="s">
        <v>37</v>
      </c>
      <c r="CB6" s="174" t="s">
        <v>38</v>
      </c>
      <c r="CC6" s="174" t="s">
        <v>127</v>
      </c>
      <c r="CD6" s="174" t="s">
        <v>126</v>
      </c>
      <c r="CE6" s="175" t="s">
        <v>77</v>
      </c>
      <c r="CF6" s="265" t="s">
        <v>129</v>
      </c>
      <c r="CG6" s="176" t="s">
        <v>128</v>
      </c>
      <c r="CI6" s="331" t="s">
        <v>172</v>
      </c>
      <c r="CJ6" s="332" t="s">
        <v>173</v>
      </c>
      <c r="CK6" s="65" t="s">
        <v>174</v>
      </c>
      <c r="CL6" s="65" t="s">
        <v>175</v>
      </c>
      <c r="CM6" s="65" t="s">
        <v>176</v>
      </c>
      <c r="CN6" s="333" t="s">
        <v>184</v>
      </c>
      <c r="CP6" s="1" t="s">
        <v>179</v>
      </c>
      <c r="CQ6" s="1"/>
      <c r="CR6" s="46" t="s">
        <v>182</v>
      </c>
    </row>
    <row r="7" spans="1:96" ht="23.5" customHeight="1">
      <c r="A7" s="75" t="s">
        <v>5</v>
      </c>
      <c r="B7" s="68"/>
      <c r="C7" s="57">
        <f t="shared" ref="C7:C13" si="0">D7+F7+H7+J7</f>
        <v>0</v>
      </c>
      <c r="D7" s="54"/>
      <c r="E7" s="7">
        <f t="shared" ref="E7:E13" si="1">D7*T7</f>
        <v>0</v>
      </c>
      <c r="F7" s="54"/>
      <c r="G7" s="7">
        <f t="shared" ref="G7:G13" si="2">F7*U7</f>
        <v>0</v>
      </c>
      <c r="H7" s="54"/>
      <c r="I7" s="6">
        <f t="shared" ref="I7:I13" si="3">H7*V7</f>
        <v>0</v>
      </c>
      <c r="J7" s="54"/>
      <c r="K7" s="6">
        <f t="shared" ref="K7:K13" si="4">J7*W7</f>
        <v>0</v>
      </c>
      <c r="L7" s="6">
        <f>E7+G7+I7+K7</f>
        <v>0</v>
      </c>
      <c r="M7" s="6" t="e">
        <f>L7/C7</f>
        <v>#DIV/0!</v>
      </c>
      <c r="N7" s="70"/>
      <c r="O7" s="54"/>
      <c r="P7" s="6"/>
      <c r="Q7" s="76" t="e">
        <f>L7/P7</f>
        <v>#DIV/0!</v>
      </c>
      <c r="R7" s="2"/>
      <c r="T7" s="107">
        <v>3300</v>
      </c>
      <c r="U7" s="107">
        <v>3800</v>
      </c>
      <c r="V7" s="107">
        <v>4800</v>
      </c>
      <c r="W7" s="107">
        <v>2000</v>
      </c>
      <c r="X7" s="107"/>
      <c r="Y7" s="75" t="s">
        <v>5</v>
      </c>
      <c r="Z7" s="48">
        <f t="shared" ref="Z7:Z13" si="5">B7</f>
        <v>0</v>
      </c>
      <c r="AA7" s="57">
        <f t="shared" ref="AA7:AA13" si="6">AB7+AD7+AF7+AH7</f>
        <v>0</v>
      </c>
      <c r="AB7" s="7">
        <f t="shared" ref="AB7:AB13" si="7">D7</f>
        <v>0</v>
      </c>
      <c r="AC7" s="7">
        <f t="shared" ref="AC7:AC13" si="8">AB7*AR7</f>
        <v>0</v>
      </c>
      <c r="AD7" s="7">
        <f>F7</f>
        <v>0</v>
      </c>
      <c r="AE7" s="7">
        <f t="shared" ref="AE7:AE13" si="9">AD7*AS7</f>
        <v>0</v>
      </c>
      <c r="AF7" s="7">
        <f>H7</f>
        <v>0</v>
      </c>
      <c r="AG7" s="7">
        <f t="shared" ref="AG7:AG13" si="10">AF7*AT7</f>
        <v>0</v>
      </c>
      <c r="AH7" s="7">
        <f>J7</f>
        <v>0</v>
      </c>
      <c r="AI7" s="7">
        <f t="shared" ref="AI7:AI13" si="11">AH7*AU7</f>
        <v>0</v>
      </c>
      <c r="AJ7" s="7">
        <f>AC7+AE7+AG7+AI7</f>
        <v>0</v>
      </c>
      <c r="AK7" s="6" t="e">
        <f>AJ7/AA7</f>
        <v>#DIV/0!</v>
      </c>
      <c r="AL7" s="70">
        <f>N7</f>
        <v>0</v>
      </c>
      <c r="AM7" s="7">
        <f>O7</f>
        <v>0</v>
      </c>
      <c r="AN7" s="6">
        <f>P7</f>
        <v>0</v>
      </c>
      <c r="AO7" s="76" t="e">
        <f>(AJ7+BH7)/AN7</f>
        <v>#DIV/0!</v>
      </c>
      <c r="AP7" s="2"/>
      <c r="AR7" s="107">
        <v>1700</v>
      </c>
      <c r="AS7" s="107">
        <v>2200</v>
      </c>
      <c r="AT7" s="107">
        <v>2200</v>
      </c>
      <c r="AU7" s="107">
        <v>1400</v>
      </c>
      <c r="AV7" s="107"/>
      <c r="AW7" s="75" t="s">
        <v>5</v>
      </c>
      <c r="AX7" s="48">
        <f>B7</f>
        <v>0</v>
      </c>
      <c r="AY7" s="57">
        <f>C7</f>
        <v>0</v>
      </c>
      <c r="AZ7" s="54"/>
      <c r="BA7" s="7">
        <f t="shared" ref="BA7:BA13" si="12">AZ7*BR7</f>
        <v>0</v>
      </c>
      <c r="BB7" s="54"/>
      <c r="BC7" s="7">
        <f t="shared" ref="BC7:BC13" si="13">BB7*BS7</f>
        <v>0</v>
      </c>
      <c r="BD7" s="54"/>
      <c r="BE7" s="6">
        <f t="shared" ref="BE7:BE13" si="14">BD7*BT7</f>
        <v>0</v>
      </c>
      <c r="BF7" s="54"/>
      <c r="BG7" s="6">
        <f t="shared" ref="BG7:BG13" si="15">BF7*BU7</f>
        <v>0</v>
      </c>
      <c r="BH7" s="6">
        <f>L7</f>
        <v>0</v>
      </c>
      <c r="BI7" s="6" t="e">
        <f>M7</f>
        <v>#DIV/0!</v>
      </c>
      <c r="BJ7" s="6">
        <f>AJ7</f>
        <v>0</v>
      </c>
      <c r="BK7" s="7" t="e">
        <f>AK7</f>
        <v>#DIV/0!</v>
      </c>
      <c r="BL7" s="101">
        <f>BH7+BJ7</f>
        <v>0</v>
      </c>
      <c r="BM7" s="90" t="e">
        <f>BI7+BK7</f>
        <v>#DIV/0!</v>
      </c>
      <c r="BN7" s="90"/>
      <c r="BO7" s="76" t="e">
        <f>Q7+AO7</f>
        <v>#DIV/0!</v>
      </c>
      <c r="BP7" s="2"/>
      <c r="BR7" s="55"/>
      <c r="BS7" s="55"/>
      <c r="BT7" s="55"/>
      <c r="BU7" s="55"/>
      <c r="BV7" s="177" t="s">
        <v>5</v>
      </c>
      <c r="BW7" s="190">
        <f>AX7</f>
        <v>0</v>
      </c>
      <c r="BX7" s="119"/>
      <c r="BY7" s="178">
        <v>0</v>
      </c>
      <c r="BZ7" s="178" t="e">
        <f t="shared" ref="BZ7:BZ14" si="16">BY7/BX7</f>
        <v>#DIV/0!</v>
      </c>
      <c r="CA7" s="178">
        <v>0</v>
      </c>
      <c r="CB7" s="179" t="e">
        <f t="shared" ref="CB7:CB14" si="17">CA7/BX7</f>
        <v>#DIV/0!</v>
      </c>
      <c r="CC7" s="179"/>
      <c r="CD7" s="180">
        <f t="shared" ref="CD7:CD13" si="18">BY7+CA7+CC7</f>
        <v>0</v>
      </c>
      <c r="CE7" s="181" t="e">
        <f>CD7/BX7</f>
        <v>#DIV/0!</v>
      </c>
      <c r="CF7" s="266"/>
      <c r="CG7" s="182" t="e">
        <f>CD7/CF7</f>
        <v>#DIV/0!</v>
      </c>
      <c r="CI7" s="321"/>
      <c r="CJ7" s="321"/>
      <c r="CK7" s="65"/>
      <c r="CL7" s="65"/>
      <c r="CM7" s="65"/>
      <c r="CN7" s="356">
        <f t="shared" ref="CN7:CN14" si="19">SUM(CK7:CM7)/3</f>
        <v>0</v>
      </c>
      <c r="CP7" s="355" t="s">
        <v>180</v>
      </c>
      <c r="CQ7" s="3"/>
      <c r="CR7" s="354">
        <v>5</v>
      </c>
    </row>
    <row r="8" spans="1:96" ht="23.5" customHeight="1">
      <c r="A8" s="77" t="s">
        <v>6</v>
      </c>
      <c r="B8" s="68">
        <v>1</v>
      </c>
      <c r="C8" s="57">
        <f t="shared" si="0"/>
        <v>0</v>
      </c>
      <c r="D8" s="54"/>
      <c r="E8" s="7">
        <f t="shared" si="1"/>
        <v>0</v>
      </c>
      <c r="F8" s="54"/>
      <c r="G8" s="7">
        <f t="shared" si="2"/>
        <v>0</v>
      </c>
      <c r="H8" s="54"/>
      <c r="I8" s="6">
        <f t="shared" si="3"/>
        <v>0</v>
      </c>
      <c r="J8" s="54"/>
      <c r="K8" s="6">
        <f t="shared" si="4"/>
        <v>0</v>
      </c>
      <c r="L8" s="6">
        <f t="shared" ref="L8:L13" si="20">E8+G8+I8+K8</f>
        <v>0</v>
      </c>
      <c r="M8" s="6" t="e">
        <f t="shared" ref="M8:M13" si="21">L8/C8</f>
        <v>#DIV/0!</v>
      </c>
      <c r="N8" s="70"/>
      <c r="O8" s="54"/>
      <c r="P8" s="6"/>
      <c r="Q8" s="76" t="e">
        <f t="shared" ref="Q8:Q14" si="22">L8/P8</f>
        <v>#DIV/0!</v>
      </c>
      <c r="R8" s="2"/>
      <c r="T8" s="107">
        <v>3300</v>
      </c>
      <c r="U8" s="107">
        <v>3800</v>
      </c>
      <c r="V8" s="107">
        <v>4800</v>
      </c>
      <c r="W8" s="107">
        <v>2000</v>
      </c>
      <c r="X8" s="107"/>
      <c r="Y8" s="77" t="s">
        <v>6</v>
      </c>
      <c r="Z8" s="48">
        <f t="shared" si="5"/>
        <v>1</v>
      </c>
      <c r="AA8" s="57">
        <f t="shared" si="6"/>
        <v>0</v>
      </c>
      <c r="AB8" s="7">
        <f t="shared" si="7"/>
        <v>0</v>
      </c>
      <c r="AC8" s="7">
        <f t="shared" si="8"/>
        <v>0</v>
      </c>
      <c r="AD8" s="7">
        <f t="shared" ref="AD8:AD13" si="23">F8</f>
        <v>0</v>
      </c>
      <c r="AE8" s="7">
        <f t="shared" si="9"/>
        <v>0</v>
      </c>
      <c r="AF8" s="7">
        <f t="shared" ref="AF8:AF13" si="24">H8</f>
        <v>0</v>
      </c>
      <c r="AG8" s="7">
        <f t="shared" si="10"/>
        <v>0</v>
      </c>
      <c r="AH8" s="7">
        <f t="shared" ref="AH8:AH13" si="25">J8</f>
        <v>0</v>
      </c>
      <c r="AI8" s="7">
        <f t="shared" si="11"/>
        <v>0</v>
      </c>
      <c r="AJ8" s="7">
        <f t="shared" ref="AJ8:AJ13" si="26">AC8+AE8+AG8+AI8</f>
        <v>0</v>
      </c>
      <c r="AK8" s="6" t="e">
        <f t="shared" ref="AK8:AK13" si="27">AJ8/AA8</f>
        <v>#DIV/0!</v>
      </c>
      <c r="AL8" s="70">
        <f t="shared" ref="AL8:AN13" si="28">N8</f>
        <v>0</v>
      </c>
      <c r="AM8" s="7">
        <f t="shared" si="28"/>
        <v>0</v>
      </c>
      <c r="AN8" s="6">
        <f t="shared" si="28"/>
        <v>0</v>
      </c>
      <c r="AO8" s="76" t="e">
        <f t="shared" ref="AO8:AO13" si="29">(AJ8+BH8)/AN8</f>
        <v>#DIV/0!</v>
      </c>
      <c r="AP8" s="2"/>
      <c r="AR8" s="107">
        <v>1700</v>
      </c>
      <c r="AS8" s="107">
        <v>2200</v>
      </c>
      <c r="AT8" s="107">
        <v>2200</v>
      </c>
      <c r="AU8" s="107">
        <v>1400</v>
      </c>
      <c r="AV8" s="107"/>
      <c r="AW8" s="77" t="s">
        <v>6</v>
      </c>
      <c r="AX8" s="48">
        <f t="shared" ref="AX8:AY14" si="30">B8</f>
        <v>1</v>
      </c>
      <c r="AY8" s="57">
        <f t="shared" si="30"/>
        <v>0</v>
      </c>
      <c r="AZ8" s="54">
        <v>22</v>
      </c>
      <c r="BA8" s="7">
        <f t="shared" si="12"/>
        <v>0</v>
      </c>
      <c r="BB8" s="54">
        <v>10</v>
      </c>
      <c r="BC8" s="7">
        <f t="shared" si="13"/>
        <v>0</v>
      </c>
      <c r="BD8" s="54">
        <v>6</v>
      </c>
      <c r="BE8" s="6">
        <f t="shared" si="14"/>
        <v>0</v>
      </c>
      <c r="BF8" s="54"/>
      <c r="BG8" s="6">
        <f t="shared" si="15"/>
        <v>0</v>
      </c>
      <c r="BH8" s="6">
        <f t="shared" ref="BH8:BI14" si="31">L8</f>
        <v>0</v>
      </c>
      <c r="BI8" s="6" t="e">
        <f t="shared" si="31"/>
        <v>#DIV/0!</v>
      </c>
      <c r="BJ8" s="6">
        <f t="shared" ref="BJ8:BK14" si="32">AJ8</f>
        <v>0</v>
      </c>
      <c r="BK8" s="7" t="e">
        <f t="shared" si="32"/>
        <v>#DIV/0!</v>
      </c>
      <c r="BL8" s="101">
        <f t="shared" ref="BL8:BM13" si="33">BH8+BJ8</f>
        <v>0</v>
      </c>
      <c r="BM8" s="90" t="e">
        <f t="shared" si="33"/>
        <v>#DIV/0!</v>
      </c>
      <c r="BN8" s="90"/>
      <c r="BO8" s="76" t="e">
        <f t="shared" ref="BO8:BO14" si="34">Q8+AO8</f>
        <v>#DIV/0!</v>
      </c>
      <c r="BP8" s="2"/>
      <c r="BR8" s="55"/>
      <c r="BS8" s="55"/>
      <c r="BT8" s="55"/>
      <c r="BU8" s="55"/>
      <c r="BV8" s="173" t="s">
        <v>6</v>
      </c>
      <c r="BW8" s="190">
        <f t="shared" ref="BW8:BW13" si="35">AX8</f>
        <v>1</v>
      </c>
      <c r="BX8" s="119"/>
      <c r="BY8" s="178">
        <v>0</v>
      </c>
      <c r="BZ8" s="178" t="e">
        <f t="shared" si="16"/>
        <v>#DIV/0!</v>
      </c>
      <c r="CA8" s="178">
        <v>0</v>
      </c>
      <c r="CB8" s="179" t="e">
        <f t="shared" si="17"/>
        <v>#DIV/0!</v>
      </c>
      <c r="CC8" s="179"/>
      <c r="CD8" s="180">
        <f t="shared" si="18"/>
        <v>0</v>
      </c>
      <c r="CE8" s="181" t="e">
        <f t="shared" ref="CE8:CE13" si="36">CD8/BX8</f>
        <v>#DIV/0!</v>
      </c>
      <c r="CF8" s="266"/>
      <c r="CG8" s="182" t="e">
        <f t="shared" ref="CG8:CG14" si="37">CD8/CF8</f>
        <v>#DIV/0!</v>
      </c>
      <c r="CI8" s="321"/>
      <c r="CJ8" s="321"/>
      <c r="CK8" s="65"/>
      <c r="CL8" s="65"/>
      <c r="CM8" s="65"/>
      <c r="CN8" s="356">
        <f t="shared" si="19"/>
        <v>0</v>
      </c>
      <c r="CP8" s="42" t="s">
        <v>181</v>
      </c>
      <c r="CR8" s="1">
        <v>4</v>
      </c>
    </row>
    <row r="9" spans="1:96" ht="23.5" customHeight="1">
      <c r="A9" s="77" t="s">
        <v>7</v>
      </c>
      <c r="B9" s="68">
        <v>2</v>
      </c>
      <c r="C9" s="57">
        <f t="shared" si="0"/>
        <v>0</v>
      </c>
      <c r="D9" s="54"/>
      <c r="E9" s="7">
        <f t="shared" si="1"/>
        <v>0</v>
      </c>
      <c r="F9" s="54"/>
      <c r="G9" s="7">
        <f t="shared" si="2"/>
        <v>0</v>
      </c>
      <c r="H9" s="54"/>
      <c r="I9" s="6">
        <f t="shared" si="3"/>
        <v>0</v>
      </c>
      <c r="J9" s="54"/>
      <c r="K9" s="6">
        <f t="shared" si="4"/>
        <v>0</v>
      </c>
      <c r="L9" s="6">
        <f t="shared" si="20"/>
        <v>0</v>
      </c>
      <c r="M9" s="6" t="e">
        <f t="shared" si="21"/>
        <v>#DIV/0!</v>
      </c>
      <c r="N9" s="70"/>
      <c r="O9" s="54"/>
      <c r="P9" s="6"/>
      <c r="Q9" s="76" t="e">
        <f t="shared" si="22"/>
        <v>#DIV/0!</v>
      </c>
      <c r="R9" s="2"/>
      <c r="T9" s="107">
        <v>3300</v>
      </c>
      <c r="U9" s="107">
        <v>3800</v>
      </c>
      <c r="V9" s="107">
        <v>4800</v>
      </c>
      <c r="W9" s="107">
        <v>2000</v>
      </c>
      <c r="X9" s="107"/>
      <c r="Y9" s="77" t="s">
        <v>7</v>
      </c>
      <c r="Z9" s="48">
        <f t="shared" si="5"/>
        <v>2</v>
      </c>
      <c r="AA9" s="57">
        <f t="shared" si="6"/>
        <v>0</v>
      </c>
      <c r="AB9" s="7">
        <f t="shared" si="7"/>
        <v>0</v>
      </c>
      <c r="AC9" s="7">
        <f t="shared" si="8"/>
        <v>0</v>
      </c>
      <c r="AD9" s="7">
        <f t="shared" si="23"/>
        <v>0</v>
      </c>
      <c r="AE9" s="7">
        <f t="shared" si="9"/>
        <v>0</v>
      </c>
      <c r="AF9" s="7">
        <f t="shared" si="24"/>
        <v>0</v>
      </c>
      <c r="AG9" s="7">
        <f t="shared" si="10"/>
        <v>0</v>
      </c>
      <c r="AH9" s="7">
        <f t="shared" si="25"/>
        <v>0</v>
      </c>
      <c r="AI9" s="7">
        <f t="shared" si="11"/>
        <v>0</v>
      </c>
      <c r="AJ9" s="7">
        <f t="shared" si="26"/>
        <v>0</v>
      </c>
      <c r="AK9" s="6" t="e">
        <f t="shared" si="27"/>
        <v>#DIV/0!</v>
      </c>
      <c r="AL9" s="70">
        <f t="shared" si="28"/>
        <v>0</v>
      </c>
      <c r="AM9" s="7">
        <f t="shared" si="28"/>
        <v>0</v>
      </c>
      <c r="AN9" s="6">
        <f t="shared" si="28"/>
        <v>0</v>
      </c>
      <c r="AO9" s="76" t="e">
        <f t="shared" si="29"/>
        <v>#DIV/0!</v>
      </c>
      <c r="AP9" s="2"/>
      <c r="AR9" s="107">
        <v>1700</v>
      </c>
      <c r="AS9" s="107">
        <v>2200</v>
      </c>
      <c r="AT9" s="107">
        <v>2200</v>
      </c>
      <c r="AU9" s="107">
        <v>1400</v>
      </c>
      <c r="AV9" s="107"/>
      <c r="AW9" s="77" t="s">
        <v>7</v>
      </c>
      <c r="AX9" s="48">
        <f t="shared" si="30"/>
        <v>2</v>
      </c>
      <c r="AY9" s="57">
        <f t="shared" si="30"/>
        <v>0</v>
      </c>
      <c r="AZ9" s="54">
        <v>22</v>
      </c>
      <c r="BA9" s="7">
        <f t="shared" si="12"/>
        <v>0</v>
      </c>
      <c r="BB9" s="54">
        <v>10</v>
      </c>
      <c r="BC9" s="7">
        <f t="shared" si="13"/>
        <v>0</v>
      </c>
      <c r="BD9" s="54">
        <v>6</v>
      </c>
      <c r="BE9" s="6">
        <f t="shared" si="14"/>
        <v>0</v>
      </c>
      <c r="BF9" s="54"/>
      <c r="BG9" s="6">
        <f t="shared" si="15"/>
        <v>0</v>
      </c>
      <c r="BH9" s="6">
        <f t="shared" si="31"/>
        <v>0</v>
      </c>
      <c r="BI9" s="6" t="e">
        <f t="shared" si="31"/>
        <v>#DIV/0!</v>
      </c>
      <c r="BJ9" s="6">
        <f t="shared" si="32"/>
        <v>0</v>
      </c>
      <c r="BK9" s="7" t="e">
        <f t="shared" si="32"/>
        <v>#DIV/0!</v>
      </c>
      <c r="BL9" s="101">
        <f t="shared" si="33"/>
        <v>0</v>
      </c>
      <c r="BM9" s="90" t="e">
        <f t="shared" si="33"/>
        <v>#DIV/0!</v>
      </c>
      <c r="BN9" s="90"/>
      <c r="BO9" s="76" t="e">
        <f t="shared" si="34"/>
        <v>#DIV/0!</v>
      </c>
      <c r="BP9" s="2"/>
      <c r="BR9" s="55"/>
      <c r="BS9" s="55"/>
      <c r="BT9" s="55"/>
      <c r="BU9" s="55"/>
      <c r="BV9" s="173" t="s">
        <v>7</v>
      </c>
      <c r="BW9" s="190">
        <f t="shared" si="35"/>
        <v>2</v>
      </c>
      <c r="BX9" s="119"/>
      <c r="BY9" s="178">
        <v>0</v>
      </c>
      <c r="BZ9" s="178" t="e">
        <f t="shared" si="16"/>
        <v>#DIV/0!</v>
      </c>
      <c r="CA9" s="178">
        <v>0</v>
      </c>
      <c r="CB9" s="179" t="e">
        <f t="shared" si="17"/>
        <v>#DIV/0!</v>
      </c>
      <c r="CC9" s="179"/>
      <c r="CD9" s="180">
        <f t="shared" si="18"/>
        <v>0</v>
      </c>
      <c r="CE9" s="181" t="e">
        <f t="shared" si="36"/>
        <v>#DIV/0!</v>
      </c>
      <c r="CF9" s="266"/>
      <c r="CG9" s="182" t="e">
        <f t="shared" si="37"/>
        <v>#DIV/0!</v>
      </c>
      <c r="CI9" s="321"/>
      <c r="CJ9" s="321"/>
      <c r="CK9" s="65"/>
      <c r="CL9" s="65"/>
      <c r="CM9" s="65"/>
      <c r="CN9" s="356">
        <f t="shared" si="19"/>
        <v>0</v>
      </c>
      <c r="CP9" s="42" t="s">
        <v>185</v>
      </c>
      <c r="CR9" s="1">
        <v>3</v>
      </c>
    </row>
    <row r="10" spans="1:96" ht="23.5" customHeight="1">
      <c r="A10" s="77" t="s">
        <v>8</v>
      </c>
      <c r="B10" s="68">
        <v>3</v>
      </c>
      <c r="C10" s="57">
        <f t="shared" si="0"/>
        <v>0</v>
      </c>
      <c r="D10" s="54"/>
      <c r="E10" s="7">
        <f t="shared" si="1"/>
        <v>0</v>
      </c>
      <c r="F10" s="54"/>
      <c r="G10" s="7">
        <f t="shared" si="2"/>
        <v>0</v>
      </c>
      <c r="H10" s="54"/>
      <c r="I10" s="6">
        <f t="shared" si="3"/>
        <v>0</v>
      </c>
      <c r="J10" s="54"/>
      <c r="K10" s="6">
        <f t="shared" si="4"/>
        <v>0</v>
      </c>
      <c r="L10" s="6">
        <f t="shared" si="20"/>
        <v>0</v>
      </c>
      <c r="M10" s="6" t="e">
        <f t="shared" si="21"/>
        <v>#DIV/0!</v>
      </c>
      <c r="N10" s="70"/>
      <c r="O10" s="54"/>
      <c r="P10" s="6"/>
      <c r="Q10" s="76" t="e">
        <f t="shared" si="22"/>
        <v>#DIV/0!</v>
      </c>
      <c r="R10" s="2"/>
      <c r="T10" s="107">
        <v>3300</v>
      </c>
      <c r="U10" s="107">
        <v>3800</v>
      </c>
      <c r="V10" s="107">
        <v>4800</v>
      </c>
      <c r="W10" s="107">
        <v>2000</v>
      </c>
      <c r="X10" s="107"/>
      <c r="Y10" s="77" t="s">
        <v>8</v>
      </c>
      <c r="Z10" s="48">
        <f t="shared" si="5"/>
        <v>3</v>
      </c>
      <c r="AA10" s="57">
        <f t="shared" si="6"/>
        <v>0</v>
      </c>
      <c r="AB10" s="7">
        <f t="shared" si="7"/>
        <v>0</v>
      </c>
      <c r="AC10" s="7">
        <f t="shared" si="8"/>
        <v>0</v>
      </c>
      <c r="AD10" s="7">
        <f t="shared" si="23"/>
        <v>0</v>
      </c>
      <c r="AE10" s="7">
        <f t="shared" si="9"/>
        <v>0</v>
      </c>
      <c r="AF10" s="7">
        <f t="shared" si="24"/>
        <v>0</v>
      </c>
      <c r="AG10" s="7">
        <f t="shared" si="10"/>
        <v>0</v>
      </c>
      <c r="AH10" s="7">
        <f t="shared" si="25"/>
        <v>0</v>
      </c>
      <c r="AI10" s="7">
        <f t="shared" si="11"/>
        <v>0</v>
      </c>
      <c r="AJ10" s="7">
        <f t="shared" si="26"/>
        <v>0</v>
      </c>
      <c r="AK10" s="6" t="e">
        <f t="shared" si="27"/>
        <v>#DIV/0!</v>
      </c>
      <c r="AL10" s="70">
        <f t="shared" si="28"/>
        <v>0</v>
      </c>
      <c r="AM10" s="7">
        <f t="shared" si="28"/>
        <v>0</v>
      </c>
      <c r="AN10" s="6">
        <f t="shared" si="28"/>
        <v>0</v>
      </c>
      <c r="AO10" s="76" t="e">
        <f t="shared" si="29"/>
        <v>#DIV/0!</v>
      </c>
      <c r="AP10" s="2"/>
      <c r="AR10" s="107">
        <v>1700</v>
      </c>
      <c r="AS10" s="107">
        <v>2200</v>
      </c>
      <c r="AT10" s="107">
        <v>2200</v>
      </c>
      <c r="AU10" s="107">
        <v>1400</v>
      </c>
      <c r="AV10" s="107"/>
      <c r="AW10" s="77" t="s">
        <v>8</v>
      </c>
      <c r="AX10" s="48">
        <f t="shared" si="30"/>
        <v>3</v>
      </c>
      <c r="AY10" s="57">
        <f t="shared" si="30"/>
        <v>0</v>
      </c>
      <c r="AZ10" s="54">
        <v>10</v>
      </c>
      <c r="BA10" s="7">
        <f t="shared" si="12"/>
        <v>0</v>
      </c>
      <c r="BB10" s="54">
        <v>24</v>
      </c>
      <c r="BC10" s="7">
        <f t="shared" si="13"/>
        <v>0</v>
      </c>
      <c r="BD10" s="54">
        <v>12</v>
      </c>
      <c r="BE10" s="6">
        <f t="shared" si="14"/>
        <v>0</v>
      </c>
      <c r="BF10" s="54"/>
      <c r="BG10" s="6">
        <f t="shared" si="15"/>
        <v>0</v>
      </c>
      <c r="BH10" s="6">
        <f t="shared" si="31"/>
        <v>0</v>
      </c>
      <c r="BI10" s="6" t="e">
        <f t="shared" si="31"/>
        <v>#DIV/0!</v>
      </c>
      <c r="BJ10" s="6">
        <f t="shared" si="32"/>
        <v>0</v>
      </c>
      <c r="BK10" s="7" t="e">
        <f t="shared" si="32"/>
        <v>#DIV/0!</v>
      </c>
      <c r="BL10" s="101">
        <f t="shared" si="33"/>
        <v>0</v>
      </c>
      <c r="BM10" s="90" t="e">
        <f t="shared" si="33"/>
        <v>#DIV/0!</v>
      </c>
      <c r="BN10" s="90"/>
      <c r="BO10" s="76" t="e">
        <f t="shared" si="34"/>
        <v>#DIV/0!</v>
      </c>
      <c r="BP10" s="2"/>
      <c r="BR10" s="55"/>
      <c r="BS10" s="55"/>
      <c r="BT10" s="55"/>
      <c r="BU10" s="55"/>
      <c r="BV10" s="173" t="s">
        <v>8</v>
      </c>
      <c r="BW10" s="190">
        <f t="shared" si="35"/>
        <v>3</v>
      </c>
      <c r="BX10" s="119"/>
      <c r="BY10" s="178">
        <v>0</v>
      </c>
      <c r="BZ10" s="178" t="e">
        <f t="shared" si="16"/>
        <v>#DIV/0!</v>
      </c>
      <c r="CA10" s="178">
        <v>0</v>
      </c>
      <c r="CB10" s="179" t="e">
        <f t="shared" si="17"/>
        <v>#DIV/0!</v>
      </c>
      <c r="CC10" s="179"/>
      <c r="CD10" s="180">
        <f t="shared" si="18"/>
        <v>0</v>
      </c>
      <c r="CE10" s="181" t="e">
        <f t="shared" si="36"/>
        <v>#DIV/0!</v>
      </c>
      <c r="CF10" s="266"/>
      <c r="CG10" s="182" t="e">
        <f t="shared" si="37"/>
        <v>#DIV/0!</v>
      </c>
      <c r="CI10" s="321"/>
      <c r="CJ10" s="321"/>
      <c r="CK10" s="65"/>
      <c r="CL10" s="65"/>
      <c r="CM10" s="65"/>
      <c r="CN10" s="356">
        <f t="shared" si="19"/>
        <v>0</v>
      </c>
      <c r="CP10" s="42" t="s">
        <v>177</v>
      </c>
      <c r="CR10" s="1">
        <v>2</v>
      </c>
    </row>
    <row r="11" spans="1:96" ht="23.5" customHeight="1">
      <c r="A11" s="77" t="s">
        <v>9</v>
      </c>
      <c r="B11" s="68">
        <v>4</v>
      </c>
      <c r="C11" s="57">
        <f t="shared" si="0"/>
        <v>0</v>
      </c>
      <c r="D11" s="54"/>
      <c r="E11" s="7">
        <f t="shared" si="1"/>
        <v>0</v>
      </c>
      <c r="F11" s="54"/>
      <c r="G11" s="7">
        <f t="shared" si="2"/>
        <v>0</v>
      </c>
      <c r="H11" s="54"/>
      <c r="I11" s="6">
        <f t="shared" si="3"/>
        <v>0</v>
      </c>
      <c r="J11" s="54"/>
      <c r="K11" s="6">
        <f t="shared" si="4"/>
        <v>0</v>
      </c>
      <c r="L11" s="6">
        <f t="shared" si="20"/>
        <v>0</v>
      </c>
      <c r="M11" s="6" t="e">
        <f t="shared" si="21"/>
        <v>#DIV/0!</v>
      </c>
      <c r="N11" s="70"/>
      <c r="O11" s="54"/>
      <c r="P11" s="6"/>
      <c r="Q11" s="76" t="e">
        <f t="shared" si="22"/>
        <v>#DIV/0!</v>
      </c>
      <c r="R11" s="2"/>
      <c r="T11" s="107">
        <v>3300</v>
      </c>
      <c r="U11" s="107">
        <v>3800</v>
      </c>
      <c r="V11" s="107">
        <v>4800</v>
      </c>
      <c r="W11" s="107">
        <v>2000</v>
      </c>
      <c r="X11" s="107"/>
      <c r="Y11" s="77" t="s">
        <v>9</v>
      </c>
      <c r="Z11" s="48">
        <f t="shared" si="5"/>
        <v>4</v>
      </c>
      <c r="AA11" s="57">
        <f t="shared" si="6"/>
        <v>0</v>
      </c>
      <c r="AB11" s="7">
        <f t="shared" si="7"/>
        <v>0</v>
      </c>
      <c r="AC11" s="7">
        <f t="shared" si="8"/>
        <v>0</v>
      </c>
      <c r="AD11" s="7">
        <f t="shared" si="23"/>
        <v>0</v>
      </c>
      <c r="AE11" s="7">
        <f t="shared" si="9"/>
        <v>0</v>
      </c>
      <c r="AF11" s="7">
        <f t="shared" si="24"/>
        <v>0</v>
      </c>
      <c r="AG11" s="7">
        <f t="shared" si="10"/>
        <v>0</v>
      </c>
      <c r="AH11" s="7">
        <f t="shared" si="25"/>
        <v>0</v>
      </c>
      <c r="AI11" s="7">
        <f t="shared" si="11"/>
        <v>0</v>
      </c>
      <c r="AJ11" s="7">
        <f t="shared" si="26"/>
        <v>0</v>
      </c>
      <c r="AK11" s="6" t="e">
        <f t="shared" si="27"/>
        <v>#DIV/0!</v>
      </c>
      <c r="AL11" s="70">
        <f t="shared" si="28"/>
        <v>0</v>
      </c>
      <c r="AM11" s="7">
        <f t="shared" si="28"/>
        <v>0</v>
      </c>
      <c r="AN11" s="6">
        <f t="shared" si="28"/>
        <v>0</v>
      </c>
      <c r="AO11" s="76" t="e">
        <f t="shared" si="29"/>
        <v>#DIV/0!</v>
      </c>
      <c r="AP11" s="2"/>
      <c r="AR11" s="107">
        <v>1700</v>
      </c>
      <c r="AS11" s="107">
        <v>2200</v>
      </c>
      <c r="AT11" s="107">
        <v>2200</v>
      </c>
      <c r="AU11" s="107">
        <v>1400</v>
      </c>
      <c r="AV11" s="107"/>
      <c r="AW11" s="77" t="s">
        <v>9</v>
      </c>
      <c r="AX11" s="48">
        <f t="shared" si="30"/>
        <v>4</v>
      </c>
      <c r="AY11" s="57">
        <f t="shared" si="30"/>
        <v>0</v>
      </c>
      <c r="AZ11" s="54">
        <v>10</v>
      </c>
      <c r="BA11" s="7">
        <f t="shared" si="12"/>
        <v>0</v>
      </c>
      <c r="BB11" s="54">
        <v>24</v>
      </c>
      <c r="BC11" s="7">
        <f t="shared" si="13"/>
        <v>0</v>
      </c>
      <c r="BD11" s="54">
        <v>12</v>
      </c>
      <c r="BE11" s="6">
        <f t="shared" si="14"/>
        <v>0</v>
      </c>
      <c r="BF11" s="54"/>
      <c r="BG11" s="6">
        <f t="shared" si="15"/>
        <v>0</v>
      </c>
      <c r="BH11" s="6">
        <f t="shared" si="31"/>
        <v>0</v>
      </c>
      <c r="BI11" s="6" t="e">
        <f t="shared" si="31"/>
        <v>#DIV/0!</v>
      </c>
      <c r="BJ11" s="6">
        <f t="shared" si="32"/>
        <v>0</v>
      </c>
      <c r="BK11" s="7" t="e">
        <f t="shared" si="32"/>
        <v>#DIV/0!</v>
      </c>
      <c r="BL11" s="101">
        <f t="shared" si="33"/>
        <v>0</v>
      </c>
      <c r="BM11" s="90" t="e">
        <f t="shared" si="33"/>
        <v>#DIV/0!</v>
      </c>
      <c r="BN11" s="90"/>
      <c r="BO11" s="76" t="e">
        <f t="shared" si="34"/>
        <v>#DIV/0!</v>
      </c>
      <c r="BP11" s="2"/>
      <c r="BR11" s="55"/>
      <c r="BS11" s="55"/>
      <c r="BT11" s="55"/>
      <c r="BU11" s="55"/>
      <c r="BV11" s="173" t="s">
        <v>9</v>
      </c>
      <c r="BW11" s="190">
        <f t="shared" si="35"/>
        <v>4</v>
      </c>
      <c r="BX11" s="119"/>
      <c r="BY11" s="178">
        <v>0</v>
      </c>
      <c r="BZ11" s="178" t="e">
        <f t="shared" si="16"/>
        <v>#DIV/0!</v>
      </c>
      <c r="CA11" s="178">
        <v>0</v>
      </c>
      <c r="CB11" s="179" t="e">
        <f t="shared" si="17"/>
        <v>#DIV/0!</v>
      </c>
      <c r="CC11" s="179"/>
      <c r="CD11" s="180">
        <f t="shared" si="18"/>
        <v>0</v>
      </c>
      <c r="CE11" s="181" t="e">
        <f t="shared" si="36"/>
        <v>#DIV/0!</v>
      </c>
      <c r="CF11" s="266"/>
      <c r="CG11" s="182" t="e">
        <f t="shared" si="37"/>
        <v>#DIV/0!</v>
      </c>
      <c r="CI11" s="321"/>
      <c r="CJ11" s="321"/>
      <c r="CK11" s="65"/>
      <c r="CL11" s="65"/>
      <c r="CM11" s="65"/>
      <c r="CN11" s="356">
        <f t="shared" si="19"/>
        <v>0</v>
      </c>
      <c r="CP11" s="42" t="s">
        <v>178</v>
      </c>
      <c r="CR11" s="1">
        <v>1</v>
      </c>
    </row>
    <row r="12" spans="1:96" ht="23.5" customHeight="1">
      <c r="A12" s="77" t="s">
        <v>10</v>
      </c>
      <c r="B12" s="68">
        <v>5</v>
      </c>
      <c r="C12" s="57">
        <f t="shared" si="0"/>
        <v>0</v>
      </c>
      <c r="D12" s="54"/>
      <c r="E12" s="7">
        <f t="shared" si="1"/>
        <v>0</v>
      </c>
      <c r="F12" s="54"/>
      <c r="G12" s="7">
        <f t="shared" si="2"/>
        <v>0</v>
      </c>
      <c r="H12" s="54"/>
      <c r="I12" s="6">
        <f t="shared" si="3"/>
        <v>0</v>
      </c>
      <c r="J12" s="54"/>
      <c r="K12" s="6">
        <f t="shared" si="4"/>
        <v>0</v>
      </c>
      <c r="L12" s="6">
        <f t="shared" si="20"/>
        <v>0</v>
      </c>
      <c r="M12" s="6" t="e">
        <f t="shared" si="21"/>
        <v>#DIV/0!</v>
      </c>
      <c r="N12" s="70"/>
      <c r="O12" s="54"/>
      <c r="P12" s="6"/>
      <c r="Q12" s="76" t="e">
        <f t="shared" si="22"/>
        <v>#DIV/0!</v>
      </c>
      <c r="R12" s="2"/>
      <c r="T12" s="107">
        <v>3300</v>
      </c>
      <c r="U12" s="107">
        <v>3800</v>
      </c>
      <c r="V12" s="107">
        <v>4800</v>
      </c>
      <c r="W12" s="107">
        <v>2000</v>
      </c>
      <c r="X12" s="107"/>
      <c r="Y12" s="77" t="s">
        <v>10</v>
      </c>
      <c r="Z12" s="48">
        <f t="shared" si="5"/>
        <v>5</v>
      </c>
      <c r="AA12" s="57">
        <f t="shared" si="6"/>
        <v>0</v>
      </c>
      <c r="AB12" s="7">
        <f t="shared" si="7"/>
        <v>0</v>
      </c>
      <c r="AC12" s="7">
        <f t="shared" si="8"/>
        <v>0</v>
      </c>
      <c r="AD12" s="7">
        <f t="shared" si="23"/>
        <v>0</v>
      </c>
      <c r="AE12" s="7">
        <f t="shared" si="9"/>
        <v>0</v>
      </c>
      <c r="AF12" s="7">
        <f t="shared" si="24"/>
        <v>0</v>
      </c>
      <c r="AG12" s="7">
        <f t="shared" si="10"/>
        <v>0</v>
      </c>
      <c r="AH12" s="7">
        <f t="shared" si="25"/>
        <v>0</v>
      </c>
      <c r="AI12" s="7">
        <f t="shared" si="11"/>
        <v>0</v>
      </c>
      <c r="AJ12" s="7">
        <f t="shared" si="26"/>
        <v>0</v>
      </c>
      <c r="AK12" s="6" t="e">
        <f t="shared" si="27"/>
        <v>#DIV/0!</v>
      </c>
      <c r="AL12" s="70">
        <f t="shared" si="28"/>
        <v>0</v>
      </c>
      <c r="AM12" s="7">
        <f t="shared" si="28"/>
        <v>0</v>
      </c>
      <c r="AN12" s="6">
        <f t="shared" si="28"/>
        <v>0</v>
      </c>
      <c r="AO12" s="76" t="e">
        <f t="shared" si="29"/>
        <v>#DIV/0!</v>
      </c>
      <c r="AP12" s="2"/>
      <c r="AR12" s="107">
        <v>1700</v>
      </c>
      <c r="AS12" s="107">
        <v>2200</v>
      </c>
      <c r="AT12" s="107">
        <v>2200</v>
      </c>
      <c r="AU12" s="107">
        <v>1400</v>
      </c>
      <c r="AV12" s="107"/>
      <c r="AW12" s="77" t="s">
        <v>10</v>
      </c>
      <c r="AX12" s="48">
        <f t="shared" si="30"/>
        <v>5</v>
      </c>
      <c r="AY12" s="57">
        <f t="shared" si="30"/>
        <v>0</v>
      </c>
      <c r="AZ12" s="54">
        <v>10</v>
      </c>
      <c r="BA12" s="7">
        <f t="shared" si="12"/>
        <v>0</v>
      </c>
      <c r="BB12" s="54">
        <v>24</v>
      </c>
      <c r="BC12" s="7">
        <f t="shared" si="13"/>
        <v>0</v>
      </c>
      <c r="BD12" s="54">
        <v>12</v>
      </c>
      <c r="BE12" s="6">
        <f t="shared" si="14"/>
        <v>0</v>
      </c>
      <c r="BF12" s="54"/>
      <c r="BG12" s="6">
        <f t="shared" si="15"/>
        <v>0</v>
      </c>
      <c r="BH12" s="6">
        <f t="shared" si="31"/>
        <v>0</v>
      </c>
      <c r="BI12" s="6" t="e">
        <f t="shared" si="31"/>
        <v>#DIV/0!</v>
      </c>
      <c r="BJ12" s="6">
        <f t="shared" si="32"/>
        <v>0</v>
      </c>
      <c r="BK12" s="7" t="e">
        <f t="shared" si="32"/>
        <v>#DIV/0!</v>
      </c>
      <c r="BL12" s="101">
        <f t="shared" si="33"/>
        <v>0</v>
      </c>
      <c r="BM12" s="90" t="e">
        <f t="shared" si="33"/>
        <v>#DIV/0!</v>
      </c>
      <c r="BN12" s="90"/>
      <c r="BO12" s="76" t="e">
        <f t="shared" si="34"/>
        <v>#DIV/0!</v>
      </c>
      <c r="BP12" s="2"/>
      <c r="BR12" s="55"/>
      <c r="BS12" s="55"/>
      <c r="BT12" s="55"/>
      <c r="BU12" s="55"/>
      <c r="BV12" s="173" t="s">
        <v>10</v>
      </c>
      <c r="BW12" s="190">
        <f t="shared" si="35"/>
        <v>5</v>
      </c>
      <c r="BX12" s="119"/>
      <c r="BY12" s="178">
        <v>0</v>
      </c>
      <c r="BZ12" s="178" t="e">
        <f t="shared" si="16"/>
        <v>#DIV/0!</v>
      </c>
      <c r="CA12" s="178">
        <v>0</v>
      </c>
      <c r="CB12" s="179" t="e">
        <f t="shared" si="17"/>
        <v>#DIV/0!</v>
      </c>
      <c r="CC12" s="179"/>
      <c r="CD12" s="180">
        <f t="shared" si="18"/>
        <v>0</v>
      </c>
      <c r="CE12" s="181" t="e">
        <f t="shared" si="36"/>
        <v>#DIV/0!</v>
      </c>
      <c r="CF12" s="266"/>
      <c r="CG12" s="182" t="e">
        <f t="shared" si="37"/>
        <v>#DIV/0!</v>
      </c>
      <c r="CI12" s="322"/>
      <c r="CJ12" s="321"/>
      <c r="CK12" s="65"/>
      <c r="CL12" s="65"/>
      <c r="CM12" s="65"/>
      <c r="CN12" s="356">
        <f t="shared" si="19"/>
        <v>0</v>
      </c>
      <c r="CP12" s="42" t="s">
        <v>183</v>
      </c>
      <c r="CR12" s="1">
        <v>0</v>
      </c>
    </row>
    <row r="13" spans="1:96" ht="23.5" customHeight="1" thickBot="1">
      <c r="A13" s="78" t="s">
        <v>11</v>
      </c>
      <c r="B13" s="68">
        <v>6</v>
      </c>
      <c r="C13" s="57">
        <f t="shared" si="0"/>
        <v>0</v>
      </c>
      <c r="D13" s="54"/>
      <c r="E13" s="7">
        <f t="shared" si="1"/>
        <v>0</v>
      </c>
      <c r="F13" s="54"/>
      <c r="G13" s="7">
        <f t="shared" si="2"/>
        <v>0</v>
      </c>
      <c r="H13" s="54"/>
      <c r="I13" s="6">
        <f t="shared" si="3"/>
        <v>0</v>
      </c>
      <c r="J13" s="54"/>
      <c r="K13" s="6">
        <f t="shared" si="4"/>
        <v>0</v>
      </c>
      <c r="L13" s="6">
        <f t="shared" si="20"/>
        <v>0</v>
      </c>
      <c r="M13" s="6" t="e">
        <f t="shared" si="21"/>
        <v>#DIV/0!</v>
      </c>
      <c r="N13" s="70"/>
      <c r="O13" s="54"/>
      <c r="P13" s="6"/>
      <c r="Q13" s="76" t="e">
        <f t="shared" si="22"/>
        <v>#DIV/0!</v>
      </c>
      <c r="R13" s="2"/>
      <c r="T13" s="107">
        <v>3300</v>
      </c>
      <c r="U13" s="107">
        <v>3800</v>
      </c>
      <c r="V13" s="107">
        <v>4800</v>
      </c>
      <c r="W13" s="107">
        <v>2000</v>
      </c>
      <c r="X13" s="107"/>
      <c r="Y13" s="78" t="s">
        <v>11</v>
      </c>
      <c r="Z13" s="48">
        <f t="shared" si="5"/>
        <v>6</v>
      </c>
      <c r="AA13" s="57">
        <f t="shared" si="6"/>
        <v>0</v>
      </c>
      <c r="AB13" s="7">
        <f t="shared" si="7"/>
        <v>0</v>
      </c>
      <c r="AC13" s="7">
        <f t="shared" si="8"/>
        <v>0</v>
      </c>
      <c r="AD13" s="7">
        <f t="shared" si="23"/>
        <v>0</v>
      </c>
      <c r="AE13" s="7">
        <f t="shared" si="9"/>
        <v>0</v>
      </c>
      <c r="AF13" s="7">
        <f t="shared" si="24"/>
        <v>0</v>
      </c>
      <c r="AG13" s="7">
        <f t="shared" si="10"/>
        <v>0</v>
      </c>
      <c r="AH13" s="7">
        <f t="shared" si="25"/>
        <v>0</v>
      </c>
      <c r="AI13" s="7">
        <f t="shared" si="11"/>
        <v>0</v>
      </c>
      <c r="AJ13" s="7">
        <f t="shared" si="26"/>
        <v>0</v>
      </c>
      <c r="AK13" s="6" t="e">
        <f t="shared" si="27"/>
        <v>#DIV/0!</v>
      </c>
      <c r="AL13" s="70">
        <f t="shared" si="28"/>
        <v>0</v>
      </c>
      <c r="AM13" s="7">
        <f t="shared" si="28"/>
        <v>0</v>
      </c>
      <c r="AN13" s="6">
        <f t="shared" si="28"/>
        <v>0</v>
      </c>
      <c r="AO13" s="76" t="e">
        <f t="shared" si="29"/>
        <v>#DIV/0!</v>
      </c>
      <c r="AP13" s="2"/>
      <c r="AR13" s="107">
        <v>1700</v>
      </c>
      <c r="AS13" s="107">
        <v>2200</v>
      </c>
      <c r="AT13" s="107">
        <v>2200</v>
      </c>
      <c r="AU13" s="107">
        <v>1400</v>
      </c>
      <c r="AV13" s="107"/>
      <c r="AW13" s="78" t="s">
        <v>11</v>
      </c>
      <c r="AX13" s="48">
        <f t="shared" si="30"/>
        <v>6</v>
      </c>
      <c r="AY13" s="57">
        <f t="shared" si="30"/>
        <v>0</v>
      </c>
      <c r="AZ13" s="54">
        <v>10</v>
      </c>
      <c r="BA13" s="7">
        <f t="shared" si="12"/>
        <v>0</v>
      </c>
      <c r="BB13" s="54">
        <v>28</v>
      </c>
      <c r="BC13" s="7">
        <f t="shared" si="13"/>
        <v>0</v>
      </c>
      <c r="BD13" s="54">
        <v>12</v>
      </c>
      <c r="BE13" s="6">
        <f t="shared" si="14"/>
        <v>0</v>
      </c>
      <c r="BF13" s="54"/>
      <c r="BG13" s="6">
        <f t="shared" si="15"/>
        <v>0</v>
      </c>
      <c r="BH13" s="6">
        <f t="shared" si="31"/>
        <v>0</v>
      </c>
      <c r="BI13" s="6" t="e">
        <f t="shared" si="31"/>
        <v>#DIV/0!</v>
      </c>
      <c r="BJ13" s="6">
        <f t="shared" si="32"/>
        <v>0</v>
      </c>
      <c r="BK13" s="7" t="e">
        <f t="shared" si="32"/>
        <v>#DIV/0!</v>
      </c>
      <c r="BL13" s="101">
        <f t="shared" si="33"/>
        <v>0</v>
      </c>
      <c r="BM13" s="90" t="e">
        <f t="shared" si="33"/>
        <v>#DIV/0!</v>
      </c>
      <c r="BN13" s="90"/>
      <c r="BO13" s="76" t="e">
        <f t="shared" si="34"/>
        <v>#DIV/0!</v>
      </c>
      <c r="BP13" s="2"/>
      <c r="BR13" s="55"/>
      <c r="BS13" s="55"/>
      <c r="BT13" s="55"/>
      <c r="BU13" s="55"/>
      <c r="BV13" s="183" t="s">
        <v>11</v>
      </c>
      <c r="BW13" s="190">
        <f t="shared" si="35"/>
        <v>6</v>
      </c>
      <c r="BX13" s="119"/>
      <c r="BY13" s="178">
        <v>0</v>
      </c>
      <c r="BZ13" s="178" t="e">
        <f t="shared" si="16"/>
        <v>#DIV/0!</v>
      </c>
      <c r="CA13" s="178">
        <v>0</v>
      </c>
      <c r="CB13" s="179" t="e">
        <f t="shared" si="17"/>
        <v>#DIV/0!</v>
      </c>
      <c r="CC13" s="179">
        <v>0</v>
      </c>
      <c r="CD13" s="180">
        <f t="shared" si="18"/>
        <v>0</v>
      </c>
      <c r="CE13" s="181" t="e">
        <f t="shared" si="36"/>
        <v>#DIV/0!</v>
      </c>
      <c r="CF13" s="266"/>
      <c r="CG13" s="182" t="e">
        <f t="shared" si="37"/>
        <v>#DIV/0!</v>
      </c>
      <c r="CI13" s="323"/>
      <c r="CJ13" s="324"/>
      <c r="CK13" s="358"/>
      <c r="CL13" s="334"/>
      <c r="CM13" s="334"/>
      <c r="CN13" s="357">
        <f t="shared" si="19"/>
        <v>0</v>
      </c>
      <c r="CP13" s="1" t="s">
        <v>186</v>
      </c>
    </row>
    <row r="14" spans="1:96" ht="23.5" customHeight="1" thickTop="1" thickBot="1">
      <c r="A14" s="1513" t="s">
        <v>16</v>
      </c>
      <c r="B14" s="1514"/>
      <c r="C14" s="61">
        <f>SUM(C7:C13)</f>
        <v>0</v>
      </c>
      <c r="D14" s="61">
        <f>SUM(D7:D13)</f>
        <v>0</v>
      </c>
      <c r="E14" s="61">
        <f t="shared" ref="E14:J14" si="38">SUM(E7:E13)</f>
        <v>0</v>
      </c>
      <c r="F14" s="61">
        <f t="shared" si="38"/>
        <v>0</v>
      </c>
      <c r="G14" s="61">
        <f t="shared" si="38"/>
        <v>0</v>
      </c>
      <c r="H14" s="61">
        <f t="shared" si="38"/>
        <v>0</v>
      </c>
      <c r="I14" s="61">
        <f t="shared" si="38"/>
        <v>0</v>
      </c>
      <c r="J14" s="61">
        <f t="shared" si="38"/>
        <v>0</v>
      </c>
      <c r="K14" s="61">
        <f>SUM(K7:K13)</f>
        <v>0</v>
      </c>
      <c r="L14" s="61">
        <f>SUM(L7:L13)</f>
        <v>0</v>
      </c>
      <c r="M14" s="61" t="e">
        <f>L14/C14</f>
        <v>#DIV/0!</v>
      </c>
      <c r="N14" s="86"/>
      <c r="O14" s="61">
        <f>SUM(O7:O13)</f>
        <v>0</v>
      </c>
      <c r="P14" s="61">
        <f>SUM(P7:P13)</f>
        <v>0</v>
      </c>
      <c r="Q14" s="76" t="e">
        <f t="shared" si="22"/>
        <v>#DIV/0!</v>
      </c>
      <c r="R14" s="45"/>
      <c r="T14" s="105" t="s">
        <v>48</v>
      </c>
      <c r="U14" s="108" t="e">
        <f>C14/W14</f>
        <v>#DIV/0!</v>
      </c>
      <c r="V14" s="106" t="s">
        <v>49</v>
      </c>
      <c r="W14" s="114">
        <v>0</v>
      </c>
      <c r="Y14" s="1513" t="s">
        <v>16</v>
      </c>
      <c r="Z14" s="1514"/>
      <c r="AA14" s="88">
        <f>SUM(AA7:AA13)</f>
        <v>0</v>
      </c>
      <c r="AB14" s="88">
        <f>SUM(AB7:AB13)</f>
        <v>0</v>
      </c>
      <c r="AC14" s="88">
        <f t="shared" ref="AC14:AH14" si="39">SUM(AC7:AC13)</f>
        <v>0</v>
      </c>
      <c r="AD14" s="88">
        <f t="shared" si="39"/>
        <v>0</v>
      </c>
      <c r="AE14" s="88">
        <f t="shared" si="39"/>
        <v>0</v>
      </c>
      <c r="AF14" s="88">
        <f t="shared" si="39"/>
        <v>0</v>
      </c>
      <c r="AG14" s="88">
        <f t="shared" si="39"/>
        <v>0</v>
      </c>
      <c r="AH14" s="88">
        <f t="shared" si="39"/>
        <v>0</v>
      </c>
      <c r="AI14" s="88">
        <f>SUM(AI7:AI13)</f>
        <v>0</v>
      </c>
      <c r="AJ14" s="88">
        <f>SUM(AJ7:AJ13)</f>
        <v>0</v>
      </c>
      <c r="AK14" s="61" t="e">
        <f>AJ14/AA14</f>
        <v>#DIV/0!</v>
      </c>
      <c r="AL14" s="86"/>
      <c r="AM14" s="61">
        <f>SUM(AM7:AM13)</f>
        <v>0</v>
      </c>
      <c r="AN14" s="61">
        <f>SUM(AN7:AN13)</f>
        <v>0</v>
      </c>
      <c r="AO14" s="76" t="e">
        <f>(AJ14+BH14)/AN14</f>
        <v>#DIV/0!</v>
      </c>
      <c r="AP14" s="45"/>
      <c r="AR14" s="105" t="s">
        <v>48</v>
      </c>
      <c r="AS14" s="108" t="e">
        <f>AA14/AU14</f>
        <v>#DIV/0!</v>
      </c>
      <c r="AT14" s="106" t="s">
        <v>49</v>
      </c>
      <c r="AU14" s="105">
        <f>W14</f>
        <v>0</v>
      </c>
      <c r="AW14" s="1513" t="s">
        <v>16</v>
      </c>
      <c r="AX14" s="1514"/>
      <c r="AY14" s="57">
        <f t="shared" si="30"/>
        <v>0</v>
      </c>
      <c r="AZ14" s="61">
        <f>SUM(AZ7:AZ13)</f>
        <v>84</v>
      </c>
      <c r="BA14" s="61">
        <f t="shared" ref="BA14:BF14" si="40">SUM(BA7:BA13)</f>
        <v>0</v>
      </c>
      <c r="BB14" s="61">
        <f t="shared" si="40"/>
        <v>120</v>
      </c>
      <c r="BC14" s="61">
        <f t="shared" si="40"/>
        <v>0</v>
      </c>
      <c r="BD14" s="61">
        <f t="shared" si="40"/>
        <v>60</v>
      </c>
      <c r="BE14" s="61">
        <f t="shared" si="40"/>
        <v>0</v>
      </c>
      <c r="BF14" s="61">
        <f t="shared" si="40"/>
        <v>0</v>
      </c>
      <c r="BG14" s="61">
        <f>SUM(BG7:BG13)</f>
        <v>0</v>
      </c>
      <c r="BH14" s="6">
        <f t="shared" si="31"/>
        <v>0</v>
      </c>
      <c r="BI14" s="6" t="e">
        <f>M14</f>
        <v>#DIV/0!</v>
      </c>
      <c r="BJ14" s="6">
        <f t="shared" si="32"/>
        <v>0</v>
      </c>
      <c r="BK14" s="7" t="e">
        <f>AK14</f>
        <v>#DIV/0!</v>
      </c>
      <c r="BL14" s="101">
        <f>SUM(BL7:BL13)</f>
        <v>0</v>
      </c>
      <c r="BM14" s="90" t="e">
        <f>BI14+BK14</f>
        <v>#DIV/0!</v>
      </c>
      <c r="BN14" s="91"/>
      <c r="BO14" s="76" t="e">
        <f t="shared" si="34"/>
        <v>#DIV/0!</v>
      </c>
      <c r="BP14" s="45"/>
      <c r="BR14" s="42" t="s">
        <v>48</v>
      </c>
      <c r="BS14" s="59" t="e">
        <f>AY14/BU14</f>
        <v>#DIV/0!</v>
      </c>
      <c r="BT14" s="60" t="s">
        <v>49</v>
      </c>
      <c r="BU14" s="42">
        <f>W14</f>
        <v>0</v>
      </c>
      <c r="BV14" s="1515" t="s">
        <v>16</v>
      </c>
      <c r="BW14" s="1486"/>
      <c r="BX14" s="178">
        <f>SUM(BX7:BX13)</f>
        <v>0</v>
      </c>
      <c r="BY14" s="178">
        <f>SUM(BY7:BY13)</f>
        <v>0</v>
      </c>
      <c r="BZ14" s="178" t="e">
        <f t="shared" si="16"/>
        <v>#DIV/0!</v>
      </c>
      <c r="CA14" s="178">
        <f>SUM(CA7:CA13)</f>
        <v>0</v>
      </c>
      <c r="CB14" s="179" t="e">
        <f t="shared" si="17"/>
        <v>#DIV/0!</v>
      </c>
      <c r="CC14" s="179" t="e">
        <f>CB14/BY14</f>
        <v>#DIV/0!</v>
      </c>
      <c r="CD14" s="180">
        <f>BY14+CA14</f>
        <v>0</v>
      </c>
      <c r="CE14" s="181" t="e">
        <f>CD14/BX14</f>
        <v>#DIV/0!</v>
      </c>
      <c r="CF14" s="267"/>
      <c r="CG14" s="182" t="e">
        <f t="shared" si="37"/>
        <v>#DIV/0!</v>
      </c>
      <c r="CH14" s="340"/>
      <c r="CI14" s="349" t="e">
        <f>SUM(CI7:CI13)/CH14</f>
        <v>#DIV/0!</v>
      </c>
      <c r="CJ14" s="350" t="e">
        <f>SUM(CJ7:CJ13)/CH14</f>
        <v>#DIV/0!</v>
      </c>
      <c r="CK14" s="351" t="e">
        <f>SUM(CK7:CK13)/CH14</f>
        <v>#DIV/0!</v>
      </c>
      <c r="CL14" s="351" t="e">
        <f>SUM(CL7:CL13)/CH14</f>
        <v>#DIV/0!</v>
      </c>
      <c r="CM14" s="351" t="e">
        <f>SUM(CM7:CM13)/CH14</f>
        <v>#DIV/0!</v>
      </c>
      <c r="CN14" s="353" t="e">
        <f t="shared" si="19"/>
        <v>#DIV/0!</v>
      </c>
      <c r="CO14" s="340"/>
      <c r="CP14" s="340"/>
      <c r="CQ14" s="340"/>
      <c r="CR14" s="340"/>
    </row>
    <row r="15" spans="1:96" ht="23.5" customHeight="1" thickTop="1">
      <c r="A15" s="1417" t="s">
        <v>17</v>
      </c>
      <c r="B15" s="1418"/>
      <c r="C15" s="1418"/>
      <c r="D15" s="1418"/>
      <c r="E15" s="1418"/>
      <c r="F15" s="1418"/>
      <c r="G15" s="1418"/>
      <c r="H15" s="1418"/>
      <c r="I15" s="1418"/>
      <c r="J15" s="1418"/>
      <c r="K15" s="1418"/>
      <c r="L15" s="1418"/>
      <c r="M15" s="1418"/>
      <c r="N15" s="1418"/>
      <c r="O15" s="1418"/>
      <c r="P15" s="1418"/>
      <c r="Q15" s="1419"/>
      <c r="R15" s="2"/>
      <c r="Y15" s="1417" t="s">
        <v>17</v>
      </c>
      <c r="Z15" s="1418"/>
      <c r="AA15" s="1418"/>
      <c r="AB15" s="1418"/>
      <c r="AC15" s="1418"/>
      <c r="AD15" s="1418"/>
      <c r="AE15" s="1418"/>
      <c r="AF15" s="1418"/>
      <c r="AG15" s="1418"/>
      <c r="AH15" s="1418"/>
      <c r="AI15" s="1418"/>
      <c r="AJ15" s="1418"/>
      <c r="AK15" s="1418"/>
      <c r="AL15" s="1418"/>
      <c r="AM15" s="1418"/>
      <c r="AN15" s="1418"/>
      <c r="AO15" s="1419"/>
      <c r="AP15" s="2"/>
      <c r="AW15" s="1417" t="s">
        <v>17</v>
      </c>
      <c r="AX15" s="1418"/>
      <c r="AY15" s="1418"/>
      <c r="AZ15" s="1418"/>
      <c r="BA15" s="1418"/>
      <c r="BB15" s="1418"/>
      <c r="BC15" s="1418"/>
      <c r="BD15" s="1418"/>
      <c r="BE15" s="1418"/>
      <c r="BF15" s="1418"/>
      <c r="BG15" s="1418"/>
      <c r="BH15" s="1418"/>
      <c r="BI15" s="1418"/>
      <c r="BJ15" s="1418"/>
      <c r="BK15" s="1418"/>
      <c r="BL15" s="1418"/>
      <c r="BM15" s="1418"/>
      <c r="BN15" s="1418"/>
      <c r="BO15" s="1419"/>
      <c r="BP15" s="2"/>
      <c r="BV15" s="1431" t="s">
        <v>17</v>
      </c>
      <c r="BW15" s="1432"/>
      <c r="BX15" s="1432"/>
      <c r="BY15" s="1432"/>
      <c r="BZ15" s="1432"/>
      <c r="CA15" s="1432"/>
      <c r="CB15" s="1432"/>
      <c r="CC15" s="1432"/>
      <c r="CD15" s="1432"/>
      <c r="CE15" s="1432"/>
      <c r="CF15" s="1432"/>
      <c r="CG15" s="1433"/>
      <c r="CI15" s="1420" t="str">
        <f>BV15</f>
        <v>2nd week</v>
      </c>
      <c r="CJ15" s="1420"/>
      <c r="CK15" s="1420"/>
      <c r="CL15" s="1420"/>
      <c r="CM15" s="1420"/>
      <c r="CN15" s="1420"/>
    </row>
    <row r="16" spans="1:96" ht="23.5" customHeight="1">
      <c r="A16" s="73" t="s">
        <v>12</v>
      </c>
      <c r="B16" s="47" t="s">
        <v>13</v>
      </c>
      <c r="C16" s="4" t="s">
        <v>1</v>
      </c>
      <c r="D16" s="56" t="s">
        <v>36</v>
      </c>
      <c r="E16" s="4" t="s">
        <v>35</v>
      </c>
      <c r="F16" s="4" t="s">
        <v>45</v>
      </c>
      <c r="G16" s="4" t="s">
        <v>35</v>
      </c>
      <c r="H16" s="4" t="s">
        <v>46</v>
      </c>
      <c r="I16" s="4" t="s">
        <v>35</v>
      </c>
      <c r="J16" s="56" t="s">
        <v>70</v>
      </c>
      <c r="K16" s="4" t="s">
        <v>35</v>
      </c>
      <c r="L16" s="4" t="s">
        <v>39</v>
      </c>
      <c r="M16" s="4" t="s">
        <v>40</v>
      </c>
      <c r="N16" s="4" t="s">
        <v>71</v>
      </c>
      <c r="O16" s="4" t="s">
        <v>72</v>
      </c>
      <c r="P16" s="4" t="s">
        <v>73</v>
      </c>
      <c r="Q16" s="74" t="s">
        <v>74</v>
      </c>
      <c r="R16" s="3"/>
      <c r="S16" s="3"/>
      <c r="T16" s="106" t="s">
        <v>41</v>
      </c>
      <c r="U16" s="106" t="s">
        <v>42</v>
      </c>
      <c r="V16" s="106" t="s">
        <v>43</v>
      </c>
      <c r="W16" s="106" t="s">
        <v>44</v>
      </c>
      <c r="X16" s="106"/>
      <c r="Y16" s="73" t="s">
        <v>12</v>
      </c>
      <c r="Z16" s="47" t="s">
        <v>13</v>
      </c>
      <c r="AA16" s="4" t="s">
        <v>1</v>
      </c>
      <c r="AB16" s="56" t="s">
        <v>36</v>
      </c>
      <c r="AC16" s="4" t="s">
        <v>35</v>
      </c>
      <c r="AD16" s="4" t="s">
        <v>45</v>
      </c>
      <c r="AE16" s="4" t="s">
        <v>35</v>
      </c>
      <c r="AF16" s="4" t="s">
        <v>46</v>
      </c>
      <c r="AG16" s="4" t="s">
        <v>35</v>
      </c>
      <c r="AH16" s="56" t="s">
        <v>70</v>
      </c>
      <c r="AI16" s="4" t="s">
        <v>35</v>
      </c>
      <c r="AJ16" s="4" t="s">
        <v>37</v>
      </c>
      <c r="AK16" s="4" t="s">
        <v>76</v>
      </c>
      <c r="AL16" s="4" t="s">
        <v>71</v>
      </c>
      <c r="AM16" s="4" t="s">
        <v>72</v>
      </c>
      <c r="AN16" s="4" t="s">
        <v>73</v>
      </c>
      <c r="AO16" s="74" t="s">
        <v>74</v>
      </c>
      <c r="AP16" s="3"/>
      <c r="AQ16" s="3"/>
      <c r="AR16" s="106" t="s">
        <v>41</v>
      </c>
      <c r="AS16" s="106" t="s">
        <v>42</v>
      </c>
      <c r="AT16" s="106" t="s">
        <v>43</v>
      </c>
      <c r="AU16" s="106" t="s">
        <v>44</v>
      </c>
      <c r="AV16" s="106"/>
      <c r="AW16" s="73" t="s">
        <v>12</v>
      </c>
      <c r="AX16" s="47" t="s">
        <v>13</v>
      </c>
      <c r="AY16" s="4" t="s">
        <v>1</v>
      </c>
      <c r="AZ16" s="56" t="s">
        <v>36</v>
      </c>
      <c r="BA16" s="4" t="s">
        <v>35</v>
      </c>
      <c r="BB16" s="4" t="s">
        <v>45</v>
      </c>
      <c r="BC16" s="4" t="s">
        <v>35</v>
      </c>
      <c r="BD16" s="4" t="s">
        <v>46</v>
      </c>
      <c r="BE16" s="4" t="s">
        <v>35</v>
      </c>
      <c r="BF16" s="56" t="s">
        <v>47</v>
      </c>
      <c r="BG16" s="4" t="s">
        <v>35</v>
      </c>
      <c r="BH16" s="4" t="s">
        <v>39</v>
      </c>
      <c r="BI16" s="4" t="s">
        <v>40</v>
      </c>
      <c r="BJ16" s="4" t="s">
        <v>37</v>
      </c>
      <c r="BK16" s="4" t="s">
        <v>38</v>
      </c>
      <c r="BL16" s="4" t="s">
        <v>78</v>
      </c>
      <c r="BM16" s="89" t="s">
        <v>77</v>
      </c>
      <c r="BN16" s="89"/>
      <c r="BO16" s="74" t="s">
        <v>79</v>
      </c>
      <c r="BP16" s="3"/>
      <c r="BQ16" s="3"/>
      <c r="BR16" s="3" t="s">
        <v>41</v>
      </c>
      <c r="BS16" s="3" t="s">
        <v>42</v>
      </c>
      <c r="BT16" s="3" t="s">
        <v>43</v>
      </c>
      <c r="BU16" s="3" t="s">
        <v>44</v>
      </c>
      <c r="BV16" s="173" t="s">
        <v>12</v>
      </c>
      <c r="BW16" s="174" t="s">
        <v>13</v>
      </c>
      <c r="BX16" s="174" t="s">
        <v>1</v>
      </c>
      <c r="BY16" s="174" t="s">
        <v>39</v>
      </c>
      <c r="BZ16" s="174" t="s">
        <v>40</v>
      </c>
      <c r="CA16" s="174" t="s">
        <v>37</v>
      </c>
      <c r="CB16" s="174" t="s">
        <v>38</v>
      </c>
      <c r="CC16" s="174" t="s">
        <v>127</v>
      </c>
      <c r="CD16" s="174" t="s">
        <v>126</v>
      </c>
      <c r="CE16" s="175" t="s">
        <v>77</v>
      </c>
      <c r="CF16" s="265" t="s">
        <v>129</v>
      </c>
      <c r="CG16" s="176" t="s">
        <v>128</v>
      </c>
      <c r="CI16" s="331" t="s">
        <v>172</v>
      </c>
      <c r="CJ16" s="332" t="s">
        <v>173</v>
      </c>
      <c r="CK16" s="65" t="s">
        <v>174</v>
      </c>
      <c r="CL16" s="65" t="s">
        <v>175</v>
      </c>
      <c r="CM16" s="65" t="s">
        <v>176</v>
      </c>
      <c r="CN16" s="333" t="s">
        <v>184</v>
      </c>
      <c r="CP16" s="1" t="s">
        <v>179</v>
      </c>
      <c r="CR16" s="46" t="s">
        <v>182</v>
      </c>
    </row>
    <row r="17" spans="1:96" ht="23.5" customHeight="1">
      <c r="A17" s="75" t="s">
        <v>5</v>
      </c>
      <c r="B17" s="68">
        <v>7</v>
      </c>
      <c r="C17" s="57">
        <f t="shared" ref="C17:C23" si="41">D17+F17+H17+J17</f>
        <v>0</v>
      </c>
      <c r="D17" s="54"/>
      <c r="E17" s="7">
        <f t="shared" ref="E17:E23" si="42">D17*T17</f>
        <v>0</v>
      </c>
      <c r="F17" s="54"/>
      <c r="G17" s="7">
        <f t="shared" ref="G17:G23" si="43">F17*U17</f>
        <v>0</v>
      </c>
      <c r="H17" s="54"/>
      <c r="I17" s="6">
        <f t="shared" ref="I17:I23" si="44">H17*V17</f>
        <v>0</v>
      </c>
      <c r="J17" s="54"/>
      <c r="K17" s="6">
        <f t="shared" ref="K17:K23" si="45">J17*W17</f>
        <v>0</v>
      </c>
      <c r="L17" s="6">
        <f>E17+G17+I17+K17</f>
        <v>0</v>
      </c>
      <c r="M17" s="6" t="e">
        <f>L17/C17</f>
        <v>#DIV/0!</v>
      </c>
      <c r="N17" s="70"/>
      <c r="O17" s="54"/>
      <c r="P17" s="54"/>
      <c r="Q17" s="76" t="e">
        <f>L17/P17</f>
        <v>#DIV/0!</v>
      </c>
      <c r="R17" s="2"/>
      <c r="T17" s="107">
        <v>3300</v>
      </c>
      <c r="U17" s="107">
        <v>3800</v>
      </c>
      <c r="V17" s="107">
        <v>4800</v>
      </c>
      <c r="W17" s="107">
        <v>2000</v>
      </c>
      <c r="X17" s="107"/>
      <c r="Y17" s="75" t="s">
        <v>5</v>
      </c>
      <c r="Z17" s="48">
        <f t="shared" ref="Z17:Z23" si="46">B17</f>
        <v>7</v>
      </c>
      <c r="AA17" s="57">
        <f t="shared" ref="AA17:AA23" si="47">AB17+AD17+AF17+AH17</f>
        <v>0</v>
      </c>
      <c r="AB17" s="7">
        <f t="shared" ref="AB17:AB23" si="48">D17</f>
        <v>0</v>
      </c>
      <c r="AC17" s="7">
        <f t="shared" ref="AC17:AC23" si="49">AB17*AR17</f>
        <v>0</v>
      </c>
      <c r="AD17" s="7">
        <f>F17</f>
        <v>0</v>
      </c>
      <c r="AE17" s="7">
        <f t="shared" ref="AE17:AE23" si="50">AD17*AS17</f>
        <v>0</v>
      </c>
      <c r="AF17" s="7">
        <f>H17</f>
        <v>0</v>
      </c>
      <c r="AG17" s="7">
        <f t="shared" ref="AG17:AG23" si="51">AF17*AT17</f>
        <v>0</v>
      </c>
      <c r="AH17" s="7">
        <f>J17</f>
        <v>0</v>
      </c>
      <c r="AI17" s="7">
        <f t="shared" ref="AI17:AI23" si="52">AH17*AU17</f>
        <v>0</v>
      </c>
      <c r="AJ17" s="7">
        <f>AC17+AE17+AG17+AI17</f>
        <v>0</v>
      </c>
      <c r="AK17" s="6" t="e">
        <f>AJ17/AA17</f>
        <v>#DIV/0!</v>
      </c>
      <c r="AL17" s="70">
        <f>N17</f>
        <v>0</v>
      </c>
      <c r="AM17" s="7">
        <f>O17</f>
        <v>0</v>
      </c>
      <c r="AN17" s="6">
        <f>P17</f>
        <v>0</v>
      </c>
      <c r="AO17" s="76" t="e">
        <f>(AJ17+BH17)/AN17</f>
        <v>#DIV/0!</v>
      </c>
      <c r="AP17" s="2"/>
      <c r="AR17" s="107">
        <v>1700</v>
      </c>
      <c r="AS17" s="107">
        <v>2200</v>
      </c>
      <c r="AT17" s="107">
        <v>2200</v>
      </c>
      <c r="AU17" s="107">
        <v>1400</v>
      </c>
      <c r="AV17" s="107"/>
      <c r="AW17" s="75" t="s">
        <v>5</v>
      </c>
      <c r="AX17" s="48">
        <f>B17</f>
        <v>7</v>
      </c>
      <c r="AY17" s="57">
        <f>C17</f>
        <v>0</v>
      </c>
      <c r="AZ17" s="54"/>
      <c r="BA17" s="7">
        <f t="shared" ref="BA17:BA23" si="53">AZ17*BR17</f>
        <v>0</v>
      </c>
      <c r="BB17" s="54"/>
      <c r="BC17" s="7">
        <f t="shared" ref="BC17:BC23" si="54">BB17*BS17</f>
        <v>0</v>
      </c>
      <c r="BD17" s="54"/>
      <c r="BE17" s="6">
        <f t="shared" ref="BE17:BE23" si="55">BD17*BT17</f>
        <v>0</v>
      </c>
      <c r="BF17" s="54"/>
      <c r="BG17" s="6">
        <f t="shared" ref="BG17:BG23" si="56">BF17*BU17</f>
        <v>0</v>
      </c>
      <c r="BH17" s="6">
        <f>L17</f>
        <v>0</v>
      </c>
      <c r="BI17" s="6" t="e">
        <f>M17</f>
        <v>#DIV/0!</v>
      </c>
      <c r="BJ17" s="6">
        <f>AJ17</f>
        <v>0</v>
      </c>
      <c r="BK17" s="7" t="e">
        <f>AK17</f>
        <v>#DIV/0!</v>
      </c>
      <c r="BL17" s="101">
        <f>BH17+BJ17</f>
        <v>0</v>
      </c>
      <c r="BM17" s="90" t="e">
        <f>BI17+BK17</f>
        <v>#DIV/0!</v>
      </c>
      <c r="BN17" s="90"/>
      <c r="BO17" s="76" t="e">
        <f>Q17+AO17</f>
        <v>#DIV/0!</v>
      </c>
      <c r="BP17" s="2"/>
      <c r="BR17" s="55"/>
      <c r="BS17" s="55"/>
      <c r="BT17" s="55"/>
      <c r="BU17" s="55"/>
      <c r="BV17" s="177" t="s">
        <v>5</v>
      </c>
      <c r="BW17" s="190">
        <f>AX17</f>
        <v>7</v>
      </c>
      <c r="BX17" s="119"/>
      <c r="BY17" s="178">
        <v>0</v>
      </c>
      <c r="BZ17" s="178" t="e">
        <f t="shared" ref="BZ17:BZ24" si="57">BY17/BX17</f>
        <v>#DIV/0!</v>
      </c>
      <c r="CA17" s="178">
        <v>0</v>
      </c>
      <c r="CB17" s="179" t="e">
        <f t="shared" ref="CB17:CB24" si="58">CA17/BX17</f>
        <v>#DIV/0!</v>
      </c>
      <c r="CC17" s="179"/>
      <c r="CD17" s="180">
        <f t="shared" ref="CD17:CD23" si="59">BY17+CA17+CC17</f>
        <v>0</v>
      </c>
      <c r="CE17" s="181" t="e">
        <f>CD17/BX17</f>
        <v>#DIV/0!</v>
      </c>
      <c r="CF17" s="266"/>
      <c r="CG17" s="182" t="e">
        <f>CD17/CF17</f>
        <v>#DIV/0!</v>
      </c>
      <c r="CI17" s="326"/>
      <c r="CJ17" s="326"/>
      <c r="CK17" s="334"/>
      <c r="CL17" s="334"/>
      <c r="CM17" s="334"/>
      <c r="CN17" s="356">
        <f>SUM(CK17:CM17)/3</f>
        <v>0</v>
      </c>
      <c r="CP17" s="355" t="s">
        <v>180</v>
      </c>
      <c r="CQ17" s="3"/>
      <c r="CR17" s="354">
        <v>5</v>
      </c>
    </row>
    <row r="18" spans="1:96" ht="23.5" customHeight="1">
      <c r="A18" s="77" t="s">
        <v>6</v>
      </c>
      <c r="B18" s="68">
        <v>8</v>
      </c>
      <c r="C18" s="57">
        <f t="shared" si="41"/>
        <v>0</v>
      </c>
      <c r="D18" s="54"/>
      <c r="E18" s="7">
        <f t="shared" si="42"/>
        <v>0</v>
      </c>
      <c r="F18" s="54"/>
      <c r="G18" s="7">
        <f t="shared" si="43"/>
        <v>0</v>
      </c>
      <c r="H18" s="54"/>
      <c r="I18" s="6">
        <f t="shared" si="44"/>
        <v>0</v>
      </c>
      <c r="J18" s="54"/>
      <c r="K18" s="6">
        <f t="shared" si="45"/>
        <v>0</v>
      </c>
      <c r="L18" s="6">
        <f t="shared" ref="L18:L23" si="60">E18+G18+I18+K18</f>
        <v>0</v>
      </c>
      <c r="M18" s="6" t="e">
        <f t="shared" ref="M18:M23" si="61">L18/C18</f>
        <v>#DIV/0!</v>
      </c>
      <c r="N18" s="70"/>
      <c r="O18" s="54"/>
      <c r="P18" s="54"/>
      <c r="Q18" s="76" t="e">
        <f t="shared" ref="Q18:Q24" si="62">L18/P18</f>
        <v>#DIV/0!</v>
      </c>
      <c r="R18" s="2"/>
      <c r="T18" s="107">
        <v>3300</v>
      </c>
      <c r="U18" s="107">
        <v>3800</v>
      </c>
      <c r="V18" s="107">
        <v>4800</v>
      </c>
      <c r="W18" s="107">
        <v>2000</v>
      </c>
      <c r="X18" s="107"/>
      <c r="Y18" s="77" t="s">
        <v>6</v>
      </c>
      <c r="Z18" s="48">
        <f t="shared" si="46"/>
        <v>8</v>
      </c>
      <c r="AA18" s="57">
        <f t="shared" si="47"/>
        <v>0</v>
      </c>
      <c r="AB18" s="7">
        <f t="shared" si="48"/>
        <v>0</v>
      </c>
      <c r="AC18" s="7">
        <f t="shared" si="49"/>
        <v>0</v>
      </c>
      <c r="AD18" s="7">
        <f t="shared" ref="AD18:AD23" si="63">F18</f>
        <v>0</v>
      </c>
      <c r="AE18" s="7">
        <f t="shared" si="50"/>
        <v>0</v>
      </c>
      <c r="AF18" s="7">
        <f t="shared" ref="AF18:AF23" si="64">H18</f>
        <v>0</v>
      </c>
      <c r="AG18" s="7">
        <f t="shared" si="51"/>
        <v>0</v>
      </c>
      <c r="AH18" s="7">
        <f t="shared" ref="AH18:AH23" si="65">J18</f>
        <v>0</v>
      </c>
      <c r="AI18" s="7">
        <f t="shared" si="52"/>
        <v>0</v>
      </c>
      <c r="AJ18" s="7">
        <f t="shared" ref="AJ18:AJ23" si="66">AC18+AE18+AG18+AI18</f>
        <v>0</v>
      </c>
      <c r="AK18" s="6" t="e">
        <f t="shared" ref="AK18:AK23" si="67">AJ18/AA18</f>
        <v>#DIV/0!</v>
      </c>
      <c r="AL18" s="70">
        <f t="shared" ref="AL18:AN23" si="68">N18</f>
        <v>0</v>
      </c>
      <c r="AM18" s="7">
        <f t="shared" si="68"/>
        <v>0</v>
      </c>
      <c r="AN18" s="6">
        <f t="shared" si="68"/>
        <v>0</v>
      </c>
      <c r="AO18" s="76" t="e">
        <f t="shared" ref="AO18:AO23" si="69">(AJ18+BH18)/AN18</f>
        <v>#DIV/0!</v>
      </c>
      <c r="AP18" s="2"/>
      <c r="AR18" s="107">
        <v>1700</v>
      </c>
      <c r="AS18" s="107">
        <v>2200</v>
      </c>
      <c r="AT18" s="107">
        <v>2200</v>
      </c>
      <c r="AU18" s="107">
        <v>1400</v>
      </c>
      <c r="AV18" s="107"/>
      <c r="AW18" s="77" t="s">
        <v>6</v>
      </c>
      <c r="AX18" s="48">
        <f t="shared" ref="AX18:AX23" si="70">B18</f>
        <v>8</v>
      </c>
      <c r="AY18" s="57">
        <f t="shared" ref="AY18:AY24" si="71">C18</f>
        <v>0</v>
      </c>
      <c r="AZ18" s="54">
        <v>22</v>
      </c>
      <c r="BA18" s="7">
        <f t="shared" si="53"/>
        <v>0</v>
      </c>
      <c r="BB18" s="54">
        <v>10</v>
      </c>
      <c r="BC18" s="7">
        <f t="shared" si="54"/>
        <v>0</v>
      </c>
      <c r="BD18" s="54">
        <v>6</v>
      </c>
      <c r="BE18" s="6">
        <f t="shared" si="55"/>
        <v>0</v>
      </c>
      <c r="BF18" s="54"/>
      <c r="BG18" s="6">
        <f t="shared" si="56"/>
        <v>0</v>
      </c>
      <c r="BH18" s="6">
        <f t="shared" ref="BH18:BI24" si="72">L18</f>
        <v>0</v>
      </c>
      <c r="BI18" s="6" t="e">
        <f t="shared" si="72"/>
        <v>#DIV/0!</v>
      </c>
      <c r="BJ18" s="6">
        <f t="shared" ref="BJ18:BK24" si="73">AJ18</f>
        <v>0</v>
      </c>
      <c r="BK18" s="7" t="e">
        <f t="shared" si="73"/>
        <v>#DIV/0!</v>
      </c>
      <c r="BL18" s="101">
        <f t="shared" ref="BL18:BM23" si="74">BH18+BJ18</f>
        <v>0</v>
      </c>
      <c r="BM18" s="90" t="e">
        <f t="shared" si="74"/>
        <v>#DIV/0!</v>
      </c>
      <c r="BN18" s="90"/>
      <c r="BO18" s="76" t="e">
        <f t="shared" ref="BO18:BO24" si="75">Q18+AO18</f>
        <v>#DIV/0!</v>
      </c>
      <c r="BP18" s="2"/>
      <c r="BR18" s="55"/>
      <c r="BS18" s="55"/>
      <c r="BT18" s="55"/>
      <c r="BU18" s="55"/>
      <c r="BV18" s="173" t="s">
        <v>6</v>
      </c>
      <c r="BW18" s="190">
        <f t="shared" ref="BW18:BW23" si="76">AX18</f>
        <v>8</v>
      </c>
      <c r="BX18" s="119"/>
      <c r="BY18" s="178">
        <v>0</v>
      </c>
      <c r="BZ18" s="178" t="e">
        <f t="shared" si="57"/>
        <v>#DIV/0!</v>
      </c>
      <c r="CA18" s="178">
        <v>0</v>
      </c>
      <c r="CB18" s="179" t="e">
        <f t="shared" si="58"/>
        <v>#DIV/0!</v>
      </c>
      <c r="CC18" s="179"/>
      <c r="CD18" s="180">
        <f t="shared" si="59"/>
        <v>0</v>
      </c>
      <c r="CE18" s="181" t="e">
        <f t="shared" ref="CE18:CE23" si="77">CD18/BX18</f>
        <v>#DIV/0!</v>
      </c>
      <c r="CF18" s="266"/>
      <c r="CG18" s="182" t="e">
        <f t="shared" ref="CG18:CG24" si="78">CD18/CF18</f>
        <v>#DIV/0!</v>
      </c>
      <c r="CI18" s="326"/>
      <c r="CJ18" s="326"/>
      <c r="CK18" s="334"/>
      <c r="CL18" s="334"/>
      <c r="CM18" s="334"/>
      <c r="CN18" s="356">
        <f t="shared" ref="CN18:CN23" si="79">SUM(CK18:CM18)/3</f>
        <v>0</v>
      </c>
      <c r="CP18" s="42" t="s">
        <v>181</v>
      </c>
      <c r="CR18" s="1">
        <v>4</v>
      </c>
    </row>
    <row r="19" spans="1:96" ht="23.5" customHeight="1">
      <c r="A19" s="77" t="s">
        <v>7</v>
      </c>
      <c r="B19" s="68">
        <v>9</v>
      </c>
      <c r="C19" s="57">
        <f t="shared" si="41"/>
        <v>0</v>
      </c>
      <c r="D19" s="54"/>
      <c r="E19" s="7">
        <f t="shared" si="42"/>
        <v>0</v>
      </c>
      <c r="F19" s="54"/>
      <c r="G19" s="7">
        <f t="shared" si="43"/>
        <v>0</v>
      </c>
      <c r="H19" s="54"/>
      <c r="I19" s="6">
        <f t="shared" si="44"/>
        <v>0</v>
      </c>
      <c r="J19" s="54"/>
      <c r="K19" s="6">
        <f t="shared" si="45"/>
        <v>0</v>
      </c>
      <c r="L19" s="6">
        <f t="shared" si="60"/>
        <v>0</v>
      </c>
      <c r="M19" s="6" t="e">
        <f t="shared" si="61"/>
        <v>#DIV/0!</v>
      </c>
      <c r="N19" s="70"/>
      <c r="O19" s="54"/>
      <c r="P19" s="54"/>
      <c r="Q19" s="76" t="e">
        <f t="shared" si="62"/>
        <v>#DIV/0!</v>
      </c>
      <c r="R19" s="2"/>
      <c r="T19" s="107">
        <v>3300</v>
      </c>
      <c r="U19" s="107">
        <v>3800</v>
      </c>
      <c r="V19" s="107">
        <v>4800</v>
      </c>
      <c r="W19" s="107">
        <v>2000</v>
      </c>
      <c r="X19" s="107"/>
      <c r="Y19" s="77" t="s">
        <v>7</v>
      </c>
      <c r="Z19" s="48">
        <f t="shared" si="46"/>
        <v>9</v>
      </c>
      <c r="AA19" s="57">
        <f t="shared" si="47"/>
        <v>0</v>
      </c>
      <c r="AB19" s="7">
        <f t="shared" si="48"/>
        <v>0</v>
      </c>
      <c r="AC19" s="7">
        <f t="shared" si="49"/>
        <v>0</v>
      </c>
      <c r="AD19" s="7">
        <f t="shared" si="63"/>
        <v>0</v>
      </c>
      <c r="AE19" s="7">
        <f t="shared" si="50"/>
        <v>0</v>
      </c>
      <c r="AF19" s="7">
        <f t="shared" si="64"/>
        <v>0</v>
      </c>
      <c r="AG19" s="7">
        <f t="shared" si="51"/>
        <v>0</v>
      </c>
      <c r="AH19" s="7">
        <f t="shared" si="65"/>
        <v>0</v>
      </c>
      <c r="AI19" s="7">
        <f t="shared" si="52"/>
        <v>0</v>
      </c>
      <c r="AJ19" s="7">
        <f t="shared" si="66"/>
        <v>0</v>
      </c>
      <c r="AK19" s="6" t="e">
        <f t="shared" si="67"/>
        <v>#DIV/0!</v>
      </c>
      <c r="AL19" s="70">
        <f t="shared" si="68"/>
        <v>0</v>
      </c>
      <c r="AM19" s="7">
        <f t="shared" si="68"/>
        <v>0</v>
      </c>
      <c r="AN19" s="6">
        <f t="shared" si="68"/>
        <v>0</v>
      </c>
      <c r="AO19" s="76" t="e">
        <f t="shared" si="69"/>
        <v>#DIV/0!</v>
      </c>
      <c r="AP19" s="2"/>
      <c r="AR19" s="107">
        <v>1700</v>
      </c>
      <c r="AS19" s="107">
        <v>2200</v>
      </c>
      <c r="AT19" s="107">
        <v>2200</v>
      </c>
      <c r="AU19" s="107">
        <v>1400</v>
      </c>
      <c r="AV19" s="107"/>
      <c r="AW19" s="77" t="s">
        <v>7</v>
      </c>
      <c r="AX19" s="48">
        <f t="shared" si="70"/>
        <v>9</v>
      </c>
      <c r="AY19" s="57">
        <f t="shared" si="71"/>
        <v>0</v>
      </c>
      <c r="AZ19" s="54">
        <v>22</v>
      </c>
      <c r="BA19" s="7">
        <f t="shared" si="53"/>
        <v>0</v>
      </c>
      <c r="BB19" s="54">
        <v>10</v>
      </c>
      <c r="BC19" s="7">
        <f t="shared" si="54"/>
        <v>0</v>
      </c>
      <c r="BD19" s="54">
        <v>6</v>
      </c>
      <c r="BE19" s="6">
        <f t="shared" si="55"/>
        <v>0</v>
      </c>
      <c r="BF19" s="54"/>
      <c r="BG19" s="6">
        <f t="shared" si="56"/>
        <v>0</v>
      </c>
      <c r="BH19" s="6">
        <f t="shared" si="72"/>
        <v>0</v>
      </c>
      <c r="BI19" s="6" t="e">
        <f t="shared" si="72"/>
        <v>#DIV/0!</v>
      </c>
      <c r="BJ19" s="6">
        <f t="shared" si="73"/>
        <v>0</v>
      </c>
      <c r="BK19" s="7" t="e">
        <f t="shared" si="73"/>
        <v>#DIV/0!</v>
      </c>
      <c r="BL19" s="101">
        <f t="shared" si="74"/>
        <v>0</v>
      </c>
      <c r="BM19" s="90" t="e">
        <f t="shared" si="74"/>
        <v>#DIV/0!</v>
      </c>
      <c r="BN19" s="90"/>
      <c r="BO19" s="76" t="e">
        <f t="shared" si="75"/>
        <v>#DIV/0!</v>
      </c>
      <c r="BP19" s="2"/>
      <c r="BR19" s="55"/>
      <c r="BS19" s="55"/>
      <c r="BT19" s="55"/>
      <c r="BU19" s="55"/>
      <c r="BV19" s="173" t="s">
        <v>7</v>
      </c>
      <c r="BW19" s="190">
        <f t="shared" si="76"/>
        <v>9</v>
      </c>
      <c r="BX19" s="119"/>
      <c r="BY19" s="178">
        <v>0</v>
      </c>
      <c r="BZ19" s="178" t="e">
        <f t="shared" si="57"/>
        <v>#DIV/0!</v>
      </c>
      <c r="CA19" s="178">
        <v>0</v>
      </c>
      <c r="CB19" s="179" t="e">
        <f t="shared" si="58"/>
        <v>#DIV/0!</v>
      </c>
      <c r="CC19" s="179"/>
      <c r="CD19" s="180">
        <f t="shared" si="59"/>
        <v>0</v>
      </c>
      <c r="CE19" s="181" t="e">
        <f t="shared" si="77"/>
        <v>#DIV/0!</v>
      </c>
      <c r="CF19" s="266"/>
      <c r="CG19" s="182" t="e">
        <f t="shared" si="78"/>
        <v>#DIV/0!</v>
      </c>
      <c r="CI19" s="326"/>
      <c r="CJ19" s="326"/>
      <c r="CK19" s="334"/>
      <c r="CL19" s="334"/>
      <c r="CM19" s="334"/>
      <c r="CN19" s="356">
        <f t="shared" si="79"/>
        <v>0</v>
      </c>
      <c r="CP19" s="42" t="s">
        <v>185</v>
      </c>
      <c r="CR19" s="1">
        <v>3</v>
      </c>
    </row>
    <row r="20" spans="1:96" ht="23.5" customHeight="1">
      <c r="A20" s="77" t="s">
        <v>8</v>
      </c>
      <c r="B20" s="68">
        <v>10</v>
      </c>
      <c r="C20" s="57">
        <f t="shared" si="41"/>
        <v>0</v>
      </c>
      <c r="D20" s="54"/>
      <c r="E20" s="7">
        <f t="shared" si="42"/>
        <v>0</v>
      </c>
      <c r="F20" s="54"/>
      <c r="G20" s="7">
        <f t="shared" si="43"/>
        <v>0</v>
      </c>
      <c r="H20" s="54"/>
      <c r="I20" s="6">
        <f t="shared" si="44"/>
        <v>0</v>
      </c>
      <c r="J20" s="54"/>
      <c r="K20" s="6">
        <f t="shared" si="45"/>
        <v>0</v>
      </c>
      <c r="L20" s="6">
        <f t="shared" si="60"/>
        <v>0</v>
      </c>
      <c r="M20" s="6" t="e">
        <f t="shared" si="61"/>
        <v>#DIV/0!</v>
      </c>
      <c r="N20" s="70"/>
      <c r="O20" s="54"/>
      <c r="P20" s="54"/>
      <c r="Q20" s="76" t="e">
        <f t="shared" si="62"/>
        <v>#DIV/0!</v>
      </c>
      <c r="R20" s="2"/>
      <c r="T20" s="107">
        <v>3300</v>
      </c>
      <c r="U20" s="107">
        <v>3800</v>
      </c>
      <c r="V20" s="107">
        <v>4800</v>
      </c>
      <c r="W20" s="107">
        <v>2000</v>
      </c>
      <c r="X20" s="107"/>
      <c r="Y20" s="77" t="s">
        <v>8</v>
      </c>
      <c r="Z20" s="48">
        <f t="shared" si="46"/>
        <v>10</v>
      </c>
      <c r="AA20" s="57">
        <f t="shared" si="47"/>
        <v>0</v>
      </c>
      <c r="AB20" s="7">
        <f t="shared" si="48"/>
        <v>0</v>
      </c>
      <c r="AC20" s="7">
        <f t="shared" si="49"/>
        <v>0</v>
      </c>
      <c r="AD20" s="7">
        <f t="shared" si="63"/>
        <v>0</v>
      </c>
      <c r="AE20" s="7">
        <f t="shared" si="50"/>
        <v>0</v>
      </c>
      <c r="AF20" s="7">
        <f t="shared" si="64"/>
        <v>0</v>
      </c>
      <c r="AG20" s="7">
        <f t="shared" si="51"/>
        <v>0</v>
      </c>
      <c r="AH20" s="7">
        <f t="shared" si="65"/>
        <v>0</v>
      </c>
      <c r="AI20" s="7">
        <f t="shared" si="52"/>
        <v>0</v>
      </c>
      <c r="AJ20" s="7">
        <f t="shared" si="66"/>
        <v>0</v>
      </c>
      <c r="AK20" s="6" t="e">
        <f t="shared" si="67"/>
        <v>#DIV/0!</v>
      </c>
      <c r="AL20" s="70">
        <f t="shared" si="68"/>
        <v>0</v>
      </c>
      <c r="AM20" s="7">
        <f t="shared" si="68"/>
        <v>0</v>
      </c>
      <c r="AN20" s="6">
        <f t="shared" si="68"/>
        <v>0</v>
      </c>
      <c r="AO20" s="76" t="e">
        <f t="shared" si="69"/>
        <v>#DIV/0!</v>
      </c>
      <c r="AP20" s="2"/>
      <c r="AR20" s="107">
        <v>1700</v>
      </c>
      <c r="AS20" s="107">
        <v>2200</v>
      </c>
      <c r="AT20" s="107">
        <v>2200</v>
      </c>
      <c r="AU20" s="107">
        <v>1400</v>
      </c>
      <c r="AV20" s="107"/>
      <c r="AW20" s="77" t="s">
        <v>8</v>
      </c>
      <c r="AX20" s="48">
        <f t="shared" si="70"/>
        <v>10</v>
      </c>
      <c r="AY20" s="57">
        <f t="shared" si="71"/>
        <v>0</v>
      </c>
      <c r="AZ20" s="54">
        <v>10</v>
      </c>
      <c r="BA20" s="7">
        <f t="shared" si="53"/>
        <v>0</v>
      </c>
      <c r="BB20" s="54">
        <v>24</v>
      </c>
      <c r="BC20" s="7">
        <f t="shared" si="54"/>
        <v>0</v>
      </c>
      <c r="BD20" s="54">
        <v>12</v>
      </c>
      <c r="BE20" s="6">
        <f t="shared" si="55"/>
        <v>0</v>
      </c>
      <c r="BF20" s="54"/>
      <c r="BG20" s="6">
        <f t="shared" si="56"/>
        <v>0</v>
      </c>
      <c r="BH20" s="6">
        <f t="shared" si="72"/>
        <v>0</v>
      </c>
      <c r="BI20" s="6" t="e">
        <f t="shared" si="72"/>
        <v>#DIV/0!</v>
      </c>
      <c r="BJ20" s="6">
        <f t="shared" si="73"/>
        <v>0</v>
      </c>
      <c r="BK20" s="7" t="e">
        <f t="shared" si="73"/>
        <v>#DIV/0!</v>
      </c>
      <c r="BL20" s="101">
        <f t="shared" si="74"/>
        <v>0</v>
      </c>
      <c r="BM20" s="90" t="e">
        <f t="shared" si="74"/>
        <v>#DIV/0!</v>
      </c>
      <c r="BN20" s="90"/>
      <c r="BO20" s="76" t="e">
        <f t="shared" si="75"/>
        <v>#DIV/0!</v>
      </c>
      <c r="BP20" s="2"/>
      <c r="BR20" s="55"/>
      <c r="BS20" s="55"/>
      <c r="BT20" s="55"/>
      <c r="BU20" s="55"/>
      <c r="BV20" s="173" t="s">
        <v>8</v>
      </c>
      <c r="BW20" s="190">
        <f t="shared" si="76"/>
        <v>10</v>
      </c>
      <c r="BX20" s="119"/>
      <c r="BY20" s="178">
        <v>0</v>
      </c>
      <c r="BZ20" s="178" t="e">
        <f t="shared" si="57"/>
        <v>#DIV/0!</v>
      </c>
      <c r="CA20" s="178">
        <v>0</v>
      </c>
      <c r="CB20" s="179" t="e">
        <f t="shared" si="58"/>
        <v>#DIV/0!</v>
      </c>
      <c r="CC20" s="179"/>
      <c r="CD20" s="180">
        <f t="shared" si="59"/>
        <v>0</v>
      </c>
      <c r="CE20" s="181" t="e">
        <f t="shared" si="77"/>
        <v>#DIV/0!</v>
      </c>
      <c r="CF20" s="266"/>
      <c r="CG20" s="182" t="e">
        <f t="shared" si="78"/>
        <v>#DIV/0!</v>
      </c>
      <c r="CI20" s="326"/>
      <c r="CJ20" s="326"/>
      <c r="CK20" s="334"/>
      <c r="CL20" s="334"/>
      <c r="CM20" s="334"/>
      <c r="CN20" s="356">
        <f t="shared" si="79"/>
        <v>0</v>
      </c>
      <c r="CP20" s="42" t="s">
        <v>177</v>
      </c>
      <c r="CR20" s="1">
        <v>2</v>
      </c>
    </row>
    <row r="21" spans="1:96" ht="23.5" customHeight="1">
      <c r="A21" s="77" t="s">
        <v>9</v>
      </c>
      <c r="B21" s="68">
        <v>11</v>
      </c>
      <c r="C21" s="57">
        <f t="shared" si="41"/>
        <v>0</v>
      </c>
      <c r="D21" s="54"/>
      <c r="E21" s="7">
        <f t="shared" si="42"/>
        <v>0</v>
      </c>
      <c r="F21" s="54"/>
      <c r="G21" s="7">
        <f t="shared" si="43"/>
        <v>0</v>
      </c>
      <c r="H21" s="54"/>
      <c r="I21" s="6">
        <f t="shared" si="44"/>
        <v>0</v>
      </c>
      <c r="J21" s="54"/>
      <c r="K21" s="6">
        <f t="shared" si="45"/>
        <v>0</v>
      </c>
      <c r="L21" s="6">
        <f t="shared" si="60"/>
        <v>0</v>
      </c>
      <c r="M21" s="6" t="e">
        <f t="shared" si="61"/>
        <v>#DIV/0!</v>
      </c>
      <c r="N21" s="70"/>
      <c r="O21" s="54"/>
      <c r="P21" s="54"/>
      <c r="Q21" s="76" t="e">
        <f t="shared" si="62"/>
        <v>#DIV/0!</v>
      </c>
      <c r="R21" s="2"/>
      <c r="T21" s="107">
        <v>3300</v>
      </c>
      <c r="U21" s="107">
        <v>3800</v>
      </c>
      <c r="V21" s="107">
        <v>4800</v>
      </c>
      <c r="W21" s="107">
        <v>2000</v>
      </c>
      <c r="X21" s="107"/>
      <c r="Y21" s="77" t="s">
        <v>9</v>
      </c>
      <c r="Z21" s="48">
        <f t="shared" si="46"/>
        <v>11</v>
      </c>
      <c r="AA21" s="57">
        <f t="shared" si="47"/>
        <v>0</v>
      </c>
      <c r="AB21" s="7">
        <f t="shared" si="48"/>
        <v>0</v>
      </c>
      <c r="AC21" s="7">
        <f t="shared" si="49"/>
        <v>0</v>
      </c>
      <c r="AD21" s="7">
        <f t="shared" si="63"/>
        <v>0</v>
      </c>
      <c r="AE21" s="7">
        <f t="shared" si="50"/>
        <v>0</v>
      </c>
      <c r="AF21" s="7">
        <f t="shared" si="64"/>
        <v>0</v>
      </c>
      <c r="AG21" s="7">
        <f t="shared" si="51"/>
        <v>0</v>
      </c>
      <c r="AH21" s="7">
        <f t="shared" si="65"/>
        <v>0</v>
      </c>
      <c r="AI21" s="7">
        <f t="shared" si="52"/>
        <v>0</v>
      </c>
      <c r="AJ21" s="7">
        <f t="shared" si="66"/>
        <v>0</v>
      </c>
      <c r="AK21" s="6" t="e">
        <f t="shared" si="67"/>
        <v>#DIV/0!</v>
      </c>
      <c r="AL21" s="70">
        <f t="shared" si="68"/>
        <v>0</v>
      </c>
      <c r="AM21" s="7">
        <f t="shared" si="68"/>
        <v>0</v>
      </c>
      <c r="AN21" s="6">
        <f t="shared" si="68"/>
        <v>0</v>
      </c>
      <c r="AO21" s="76" t="e">
        <f t="shared" si="69"/>
        <v>#DIV/0!</v>
      </c>
      <c r="AP21" s="2"/>
      <c r="AR21" s="107">
        <v>1700</v>
      </c>
      <c r="AS21" s="107">
        <v>2200</v>
      </c>
      <c r="AT21" s="107">
        <v>2200</v>
      </c>
      <c r="AU21" s="107">
        <v>1400</v>
      </c>
      <c r="AV21" s="107"/>
      <c r="AW21" s="77" t="s">
        <v>9</v>
      </c>
      <c r="AX21" s="48">
        <f t="shared" si="70"/>
        <v>11</v>
      </c>
      <c r="AY21" s="57">
        <f t="shared" si="71"/>
        <v>0</v>
      </c>
      <c r="AZ21" s="54">
        <v>10</v>
      </c>
      <c r="BA21" s="7">
        <f t="shared" si="53"/>
        <v>0</v>
      </c>
      <c r="BB21" s="54">
        <v>24</v>
      </c>
      <c r="BC21" s="7">
        <f t="shared" si="54"/>
        <v>0</v>
      </c>
      <c r="BD21" s="54">
        <v>12</v>
      </c>
      <c r="BE21" s="6">
        <f t="shared" si="55"/>
        <v>0</v>
      </c>
      <c r="BF21" s="54"/>
      <c r="BG21" s="6">
        <f t="shared" si="56"/>
        <v>0</v>
      </c>
      <c r="BH21" s="6">
        <f t="shared" si="72"/>
        <v>0</v>
      </c>
      <c r="BI21" s="6" t="e">
        <f t="shared" si="72"/>
        <v>#DIV/0!</v>
      </c>
      <c r="BJ21" s="6">
        <f t="shared" si="73"/>
        <v>0</v>
      </c>
      <c r="BK21" s="7" t="e">
        <f t="shared" si="73"/>
        <v>#DIV/0!</v>
      </c>
      <c r="BL21" s="101">
        <f t="shared" si="74"/>
        <v>0</v>
      </c>
      <c r="BM21" s="90" t="e">
        <f t="shared" si="74"/>
        <v>#DIV/0!</v>
      </c>
      <c r="BN21" s="90"/>
      <c r="BO21" s="76" t="e">
        <f t="shared" si="75"/>
        <v>#DIV/0!</v>
      </c>
      <c r="BP21" s="2"/>
      <c r="BR21" s="55"/>
      <c r="BS21" s="55"/>
      <c r="BT21" s="55"/>
      <c r="BU21" s="55"/>
      <c r="BV21" s="173" t="s">
        <v>9</v>
      </c>
      <c r="BW21" s="190">
        <f t="shared" si="76"/>
        <v>11</v>
      </c>
      <c r="BX21" s="119"/>
      <c r="BY21" s="178">
        <v>0</v>
      </c>
      <c r="BZ21" s="178" t="e">
        <f t="shared" si="57"/>
        <v>#DIV/0!</v>
      </c>
      <c r="CA21" s="178">
        <v>0</v>
      </c>
      <c r="CB21" s="179" t="e">
        <f t="shared" si="58"/>
        <v>#DIV/0!</v>
      </c>
      <c r="CC21" s="179"/>
      <c r="CD21" s="180">
        <f t="shared" si="59"/>
        <v>0</v>
      </c>
      <c r="CE21" s="181" t="e">
        <f t="shared" si="77"/>
        <v>#DIV/0!</v>
      </c>
      <c r="CF21" s="266"/>
      <c r="CG21" s="182" t="e">
        <f t="shared" si="78"/>
        <v>#DIV/0!</v>
      </c>
      <c r="CI21" s="326"/>
      <c r="CJ21" s="326"/>
      <c r="CK21" s="334"/>
      <c r="CL21" s="334"/>
      <c r="CM21" s="334"/>
      <c r="CN21" s="356">
        <f t="shared" si="79"/>
        <v>0</v>
      </c>
      <c r="CP21" s="42" t="s">
        <v>178</v>
      </c>
      <c r="CR21" s="1">
        <v>1</v>
      </c>
    </row>
    <row r="22" spans="1:96" ht="23.5" customHeight="1">
      <c r="A22" s="77" t="s">
        <v>10</v>
      </c>
      <c r="B22" s="68">
        <v>12</v>
      </c>
      <c r="C22" s="57">
        <f t="shared" si="41"/>
        <v>0</v>
      </c>
      <c r="D22" s="54"/>
      <c r="E22" s="7">
        <f t="shared" si="42"/>
        <v>0</v>
      </c>
      <c r="F22" s="54"/>
      <c r="G22" s="7">
        <f t="shared" si="43"/>
        <v>0</v>
      </c>
      <c r="H22" s="54"/>
      <c r="I22" s="6">
        <f t="shared" si="44"/>
        <v>0</v>
      </c>
      <c r="J22" s="54"/>
      <c r="K22" s="6">
        <f t="shared" si="45"/>
        <v>0</v>
      </c>
      <c r="L22" s="6">
        <f t="shared" si="60"/>
        <v>0</v>
      </c>
      <c r="M22" s="6" t="e">
        <f t="shared" si="61"/>
        <v>#DIV/0!</v>
      </c>
      <c r="N22" s="70"/>
      <c r="O22" s="54"/>
      <c r="P22" s="54"/>
      <c r="Q22" s="76" t="e">
        <f t="shared" si="62"/>
        <v>#DIV/0!</v>
      </c>
      <c r="R22" s="2"/>
      <c r="T22" s="107">
        <v>3300</v>
      </c>
      <c r="U22" s="107">
        <v>3800</v>
      </c>
      <c r="V22" s="107">
        <v>4800</v>
      </c>
      <c r="W22" s="107">
        <v>2000</v>
      </c>
      <c r="X22" s="107"/>
      <c r="Y22" s="77" t="s">
        <v>10</v>
      </c>
      <c r="Z22" s="48">
        <f t="shared" si="46"/>
        <v>12</v>
      </c>
      <c r="AA22" s="57">
        <f t="shared" si="47"/>
        <v>0</v>
      </c>
      <c r="AB22" s="7">
        <f t="shared" si="48"/>
        <v>0</v>
      </c>
      <c r="AC22" s="7">
        <f t="shared" si="49"/>
        <v>0</v>
      </c>
      <c r="AD22" s="7">
        <f t="shared" si="63"/>
        <v>0</v>
      </c>
      <c r="AE22" s="7">
        <f t="shared" si="50"/>
        <v>0</v>
      </c>
      <c r="AF22" s="7">
        <f t="shared" si="64"/>
        <v>0</v>
      </c>
      <c r="AG22" s="7">
        <f t="shared" si="51"/>
        <v>0</v>
      </c>
      <c r="AH22" s="7">
        <f t="shared" si="65"/>
        <v>0</v>
      </c>
      <c r="AI22" s="7">
        <f t="shared" si="52"/>
        <v>0</v>
      </c>
      <c r="AJ22" s="7">
        <f t="shared" si="66"/>
        <v>0</v>
      </c>
      <c r="AK22" s="6" t="e">
        <f t="shared" si="67"/>
        <v>#DIV/0!</v>
      </c>
      <c r="AL22" s="70">
        <f t="shared" si="68"/>
        <v>0</v>
      </c>
      <c r="AM22" s="7">
        <f t="shared" si="68"/>
        <v>0</v>
      </c>
      <c r="AN22" s="6">
        <f t="shared" si="68"/>
        <v>0</v>
      </c>
      <c r="AO22" s="76" t="e">
        <f t="shared" si="69"/>
        <v>#DIV/0!</v>
      </c>
      <c r="AP22" s="2"/>
      <c r="AR22" s="107">
        <v>1700</v>
      </c>
      <c r="AS22" s="107">
        <v>2200</v>
      </c>
      <c r="AT22" s="107">
        <v>2200</v>
      </c>
      <c r="AU22" s="107">
        <v>1400</v>
      </c>
      <c r="AV22" s="107"/>
      <c r="AW22" s="77" t="s">
        <v>10</v>
      </c>
      <c r="AX22" s="48">
        <f t="shared" si="70"/>
        <v>12</v>
      </c>
      <c r="AY22" s="57">
        <f t="shared" si="71"/>
        <v>0</v>
      </c>
      <c r="AZ22" s="54">
        <v>10</v>
      </c>
      <c r="BA22" s="7">
        <f t="shared" si="53"/>
        <v>0</v>
      </c>
      <c r="BB22" s="54">
        <v>24</v>
      </c>
      <c r="BC22" s="7">
        <f t="shared" si="54"/>
        <v>0</v>
      </c>
      <c r="BD22" s="54">
        <v>12</v>
      </c>
      <c r="BE22" s="6">
        <f t="shared" si="55"/>
        <v>0</v>
      </c>
      <c r="BF22" s="54"/>
      <c r="BG22" s="6">
        <f t="shared" si="56"/>
        <v>0</v>
      </c>
      <c r="BH22" s="6">
        <f t="shared" si="72"/>
        <v>0</v>
      </c>
      <c r="BI22" s="6" t="e">
        <f t="shared" si="72"/>
        <v>#DIV/0!</v>
      </c>
      <c r="BJ22" s="6">
        <f t="shared" si="73"/>
        <v>0</v>
      </c>
      <c r="BK22" s="7" t="e">
        <f t="shared" si="73"/>
        <v>#DIV/0!</v>
      </c>
      <c r="BL22" s="101">
        <f t="shared" si="74"/>
        <v>0</v>
      </c>
      <c r="BM22" s="90" t="e">
        <f t="shared" si="74"/>
        <v>#DIV/0!</v>
      </c>
      <c r="BN22" s="90"/>
      <c r="BO22" s="76" t="e">
        <f t="shared" si="75"/>
        <v>#DIV/0!</v>
      </c>
      <c r="BP22" s="2"/>
      <c r="BR22" s="55"/>
      <c r="BS22" s="55"/>
      <c r="BT22" s="55"/>
      <c r="BU22" s="55"/>
      <c r="BV22" s="173" t="s">
        <v>10</v>
      </c>
      <c r="BW22" s="190">
        <f t="shared" si="76"/>
        <v>12</v>
      </c>
      <c r="BX22" s="119"/>
      <c r="BY22" s="178">
        <v>0</v>
      </c>
      <c r="BZ22" s="178" t="e">
        <f t="shared" si="57"/>
        <v>#DIV/0!</v>
      </c>
      <c r="CA22" s="178">
        <v>0</v>
      </c>
      <c r="CB22" s="179" t="e">
        <f t="shared" si="58"/>
        <v>#DIV/0!</v>
      </c>
      <c r="CC22" s="179"/>
      <c r="CD22" s="180">
        <f t="shared" si="59"/>
        <v>0</v>
      </c>
      <c r="CE22" s="181" t="e">
        <f t="shared" si="77"/>
        <v>#DIV/0!</v>
      </c>
      <c r="CF22" s="266"/>
      <c r="CG22" s="182" t="e">
        <f t="shared" si="78"/>
        <v>#DIV/0!</v>
      </c>
      <c r="CI22" s="326"/>
      <c r="CJ22" s="326"/>
      <c r="CK22" s="334"/>
      <c r="CL22" s="334"/>
      <c r="CM22" s="334"/>
      <c r="CN22" s="356">
        <f t="shared" si="79"/>
        <v>0</v>
      </c>
      <c r="CP22" s="42" t="s">
        <v>183</v>
      </c>
      <c r="CR22" s="1">
        <v>0</v>
      </c>
    </row>
    <row r="23" spans="1:96" ht="23.5" customHeight="1" thickBot="1">
      <c r="A23" s="78" t="s">
        <v>11</v>
      </c>
      <c r="B23" s="68">
        <v>13</v>
      </c>
      <c r="C23" s="57">
        <f t="shared" si="41"/>
        <v>0</v>
      </c>
      <c r="D23" s="54"/>
      <c r="E23" s="7">
        <f t="shared" si="42"/>
        <v>0</v>
      </c>
      <c r="F23" s="54"/>
      <c r="G23" s="7">
        <f t="shared" si="43"/>
        <v>0</v>
      </c>
      <c r="H23" s="54"/>
      <c r="I23" s="6">
        <f t="shared" si="44"/>
        <v>0</v>
      </c>
      <c r="J23" s="54"/>
      <c r="K23" s="6">
        <f t="shared" si="45"/>
        <v>0</v>
      </c>
      <c r="L23" s="6">
        <f t="shared" si="60"/>
        <v>0</v>
      </c>
      <c r="M23" s="6" t="e">
        <f t="shared" si="61"/>
        <v>#DIV/0!</v>
      </c>
      <c r="N23" s="70"/>
      <c r="O23" s="54"/>
      <c r="P23" s="54"/>
      <c r="Q23" s="76" t="e">
        <f t="shared" si="62"/>
        <v>#DIV/0!</v>
      </c>
      <c r="R23" s="2"/>
      <c r="T23" s="107">
        <v>3300</v>
      </c>
      <c r="U23" s="107">
        <v>3800</v>
      </c>
      <c r="V23" s="107">
        <v>4800</v>
      </c>
      <c r="W23" s="107">
        <v>2000</v>
      </c>
      <c r="X23" s="107"/>
      <c r="Y23" s="78" t="s">
        <v>11</v>
      </c>
      <c r="Z23" s="48">
        <f t="shared" si="46"/>
        <v>13</v>
      </c>
      <c r="AA23" s="57">
        <f t="shared" si="47"/>
        <v>0</v>
      </c>
      <c r="AB23" s="7">
        <f t="shared" si="48"/>
        <v>0</v>
      </c>
      <c r="AC23" s="7">
        <f t="shared" si="49"/>
        <v>0</v>
      </c>
      <c r="AD23" s="7">
        <f t="shared" si="63"/>
        <v>0</v>
      </c>
      <c r="AE23" s="7">
        <f t="shared" si="50"/>
        <v>0</v>
      </c>
      <c r="AF23" s="7">
        <f t="shared" si="64"/>
        <v>0</v>
      </c>
      <c r="AG23" s="7">
        <f t="shared" si="51"/>
        <v>0</v>
      </c>
      <c r="AH23" s="7">
        <f t="shared" si="65"/>
        <v>0</v>
      </c>
      <c r="AI23" s="7">
        <f t="shared" si="52"/>
        <v>0</v>
      </c>
      <c r="AJ23" s="7">
        <f t="shared" si="66"/>
        <v>0</v>
      </c>
      <c r="AK23" s="6" t="e">
        <f t="shared" si="67"/>
        <v>#DIV/0!</v>
      </c>
      <c r="AL23" s="70">
        <f t="shared" si="68"/>
        <v>0</v>
      </c>
      <c r="AM23" s="7">
        <f t="shared" si="68"/>
        <v>0</v>
      </c>
      <c r="AN23" s="6">
        <f t="shared" si="68"/>
        <v>0</v>
      </c>
      <c r="AO23" s="76" t="e">
        <f t="shared" si="69"/>
        <v>#DIV/0!</v>
      </c>
      <c r="AP23" s="2"/>
      <c r="AR23" s="107">
        <v>1700</v>
      </c>
      <c r="AS23" s="107">
        <v>2200</v>
      </c>
      <c r="AT23" s="107">
        <v>2200</v>
      </c>
      <c r="AU23" s="107">
        <v>1400</v>
      </c>
      <c r="AV23" s="107"/>
      <c r="AW23" s="78" t="s">
        <v>11</v>
      </c>
      <c r="AX23" s="48">
        <f t="shared" si="70"/>
        <v>13</v>
      </c>
      <c r="AY23" s="57">
        <f t="shared" si="71"/>
        <v>0</v>
      </c>
      <c r="AZ23" s="54">
        <v>10</v>
      </c>
      <c r="BA23" s="7">
        <f t="shared" si="53"/>
        <v>0</v>
      </c>
      <c r="BB23" s="54">
        <v>28</v>
      </c>
      <c r="BC23" s="7">
        <f t="shared" si="54"/>
        <v>0</v>
      </c>
      <c r="BD23" s="54">
        <v>12</v>
      </c>
      <c r="BE23" s="6">
        <f t="shared" si="55"/>
        <v>0</v>
      </c>
      <c r="BF23" s="54"/>
      <c r="BG23" s="6">
        <f t="shared" si="56"/>
        <v>0</v>
      </c>
      <c r="BH23" s="6">
        <f t="shared" si="72"/>
        <v>0</v>
      </c>
      <c r="BI23" s="6" t="e">
        <f t="shared" si="72"/>
        <v>#DIV/0!</v>
      </c>
      <c r="BJ23" s="6">
        <f t="shared" si="73"/>
        <v>0</v>
      </c>
      <c r="BK23" s="7" t="e">
        <f t="shared" si="73"/>
        <v>#DIV/0!</v>
      </c>
      <c r="BL23" s="101">
        <f t="shared" si="74"/>
        <v>0</v>
      </c>
      <c r="BM23" s="90" t="e">
        <f t="shared" si="74"/>
        <v>#DIV/0!</v>
      </c>
      <c r="BN23" s="90"/>
      <c r="BO23" s="76" t="e">
        <f t="shared" si="75"/>
        <v>#DIV/0!</v>
      </c>
      <c r="BP23" s="2"/>
      <c r="BR23" s="55"/>
      <c r="BS23" s="55"/>
      <c r="BT23" s="55"/>
      <c r="BU23" s="55"/>
      <c r="BV23" s="183" t="s">
        <v>11</v>
      </c>
      <c r="BW23" s="190">
        <f t="shared" si="76"/>
        <v>13</v>
      </c>
      <c r="BX23" s="119"/>
      <c r="BY23" s="178">
        <v>0</v>
      </c>
      <c r="BZ23" s="178" t="e">
        <f t="shared" si="57"/>
        <v>#DIV/0!</v>
      </c>
      <c r="CA23" s="178">
        <v>0</v>
      </c>
      <c r="CB23" s="179" t="e">
        <f t="shared" si="58"/>
        <v>#DIV/0!</v>
      </c>
      <c r="CC23" s="179">
        <v>0</v>
      </c>
      <c r="CD23" s="180">
        <f t="shared" si="59"/>
        <v>0</v>
      </c>
      <c r="CE23" s="181" t="e">
        <f t="shared" si="77"/>
        <v>#DIV/0!</v>
      </c>
      <c r="CF23" s="266"/>
      <c r="CG23" s="182" t="e">
        <f t="shared" si="78"/>
        <v>#DIV/0!</v>
      </c>
      <c r="CI23" s="327"/>
      <c r="CJ23" s="327"/>
      <c r="CK23" s="335"/>
      <c r="CL23" s="334"/>
      <c r="CM23" s="334"/>
      <c r="CN23" s="357">
        <f t="shared" si="79"/>
        <v>0</v>
      </c>
      <c r="CP23" s="1" t="s">
        <v>186</v>
      </c>
    </row>
    <row r="24" spans="1:96" ht="23.5" customHeight="1" thickTop="1" thickBot="1">
      <c r="A24" s="1513" t="s">
        <v>16</v>
      </c>
      <c r="B24" s="1514"/>
      <c r="C24" s="61">
        <f>SUM(C17:C23)</f>
        <v>0</v>
      </c>
      <c r="D24" s="61">
        <f>SUM(D17:D23)</f>
        <v>0</v>
      </c>
      <c r="E24" s="61">
        <f t="shared" ref="E24:J24" si="80">SUM(E17:E23)</f>
        <v>0</v>
      </c>
      <c r="F24" s="61">
        <f t="shared" si="80"/>
        <v>0</v>
      </c>
      <c r="G24" s="61">
        <f t="shared" si="80"/>
        <v>0</v>
      </c>
      <c r="H24" s="61">
        <f t="shared" si="80"/>
        <v>0</v>
      </c>
      <c r="I24" s="61">
        <f t="shared" si="80"/>
        <v>0</v>
      </c>
      <c r="J24" s="61">
        <f t="shared" si="80"/>
        <v>0</v>
      </c>
      <c r="K24" s="61">
        <f>SUM(K17:K23)</f>
        <v>0</v>
      </c>
      <c r="L24" s="61">
        <f>SUM(L17:L23)</f>
        <v>0</v>
      </c>
      <c r="M24" s="61" t="e">
        <f>L24/C24</f>
        <v>#DIV/0!</v>
      </c>
      <c r="N24" s="86"/>
      <c r="O24" s="61">
        <f>SUM(O17:O23)</f>
        <v>0</v>
      </c>
      <c r="P24" s="61">
        <f>SUM(P17:P23)</f>
        <v>0</v>
      </c>
      <c r="Q24" s="76" t="e">
        <f t="shared" si="62"/>
        <v>#DIV/0!</v>
      </c>
      <c r="R24" s="45"/>
      <c r="T24" s="105" t="s">
        <v>48</v>
      </c>
      <c r="U24" s="108" t="e">
        <f>C24/W24</f>
        <v>#DIV/0!</v>
      </c>
      <c r="V24" s="106" t="s">
        <v>49</v>
      </c>
      <c r="W24" s="114">
        <v>0</v>
      </c>
      <c r="Y24" s="1513" t="s">
        <v>16</v>
      </c>
      <c r="Z24" s="1514"/>
      <c r="AA24" s="88">
        <f>SUM(AA17:AA23)</f>
        <v>0</v>
      </c>
      <c r="AB24" s="88">
        <f>SUM(AB17:AB23)</f>
        <v>0</v>
      </c>
      <c r="AC24" s="88">
        <f t="shared" ref="AC24:AH24" si="81">SUM(AC17:AC23)</f>
        <v>0</v>
      </c>
      <c r="AD24" s="88">
        <f t="shared" si="81"/>
        <v>0</v>
      </c>
      <c r="AE24" s="88">
        <f t="shared" si="81"/>
        <v>0</v>
      </c>
      <c r="AF24" s="88">
        <f t="shared" si="81"/>
        <v>0</v>
      </c>
      <c r="AG24" s="88">
        <f t="shared" si="81"/>
        <v>0</v>
      </c>
      <c r="AH24" s="88">
        <f t="shared" si="81"/>
        <v>0</v>
      </c>
      <c r="AI24" s="88">
        <f>SUM(AI17:AI23)</f>
        <v>0</v>
      </c>
      <c r="AJ24" s="88">
        <f>SUM(AJ17:AJ23)</f>
        <v>0</v>
      </c>
      <c r="AK24" s="61" t="e">
        <f>AJ24/AA24</f>
        <v>#DIV/0!</v>
      </c>
      <c r="AL24" s="86"/>
      <c r="AM24" s="61">
        <f>SUM(AM17:AM23)</f>
        <v>0</v>
      </c>
      <c r="AN24" s="61">
        <f>SUM(AN17:AN23)</f>
        <v>0</v>
      </c>
      <c r="AO24" s="76" t="e">
        <f>(AJ24+BH24)/AN24</f>
        <v>#DIV/0!</v>
      </c>
      <c r="AP24" s="45"/>
      <c r="AR24" s="105" t="s">
        <v>48</v>
      </c>
      <c r="AS24" s="108" t="e">
        <f>AA24/AU24</f>
        <v>#DIV/0!</v>
      </c>
      <c r="AT24" s="106" t="s">
        <v>49</v>
      </c>
      <c r="AU24" s="105">
        <f>W24</f>
        <v>0</v>
      </c>
      <c r="AW24" s="1513" t="s">
        <v>16</v>
      </c>
      <c r="AX24" s="1514"/>
      <c r="AY24" s="57">
        <f t="shared" si="71"/>
        <v>0</v>
      </c>
      <c r="AZ24" s="61">
        <f>SUM(AZ17:AZ23)</f>
        <v>84</v>
      </c>
      <c r="BA24" s="61">
        <f t="shared" ref="BA24:BF24" si="82">SUM(BA17:BA23)</f>
        <v>0</v>
      </c>
      <c r="BB24" s="61">
        <f t="shared" si="82"/>
        <v>120</v>
      </c>
      <c r="BC24" s="61">
        <f t="shared" si="82"/>
        <v>0</v>
      </c>
      <c r="BD24" s="61">
        <f t="shared" si="82"/>
        <v>60</v>
      </c>
      <c r="BE24" s="61">
        <f t="shared" si="82"/>
        <v>0</v>
      </c>
      <c r="BF24" s="61">
        <f t="shared" si="82"/>
        <v>0</v>
      </c>
      <c r="BG24" s="61">
        <f>SUM(BG17:BG23)</f>
        <v>0</v>
      </c>
      <c r="BH24" s="6">
        <f t="shared" si="72"/>
        <v>0</v>
      </c>
      <c r="BI24" s="6" t="e">
        <f t="shared" si="72"/>
        <v>#DIV/0!</v>
      </c>
      <c r="BJ24" s="6">
        <f t="shared" si="73"/>
        <v>0</v>
      </c>
      <c r="BK24" s="7" t="e">
        <f t="shared" si="73"/>
        <v>#DIV/0!</v>
      </c>
      <c r="BL24" s="101">
        <f>SUM(BL17:BL23)</f>
        <v>0</v>
      </c>
      <c r="BM24" s="90" t="e">
        <f>BI24+BK24</f>
        <v>#DIV/0!</v>
      </c>
      <c r="BN24" s="91"/>
      <c r="BO24" s="76" t="e">
        <f t="shared" si="75"/>
        <v>#DIV/0!</v>
      </c>
      <c r="BP24" s="45"/>
      <c r="BR24" s="42" t="s">
        <v>48</v>
      </c>
      <c r="BS24" s="59" t="e">
        <f>AY24/BU24</f>
        <v>#DIV/0!</v>
      </c>
      <c r="BT24" s="60" t="s">
        <v>49</v>
      </c>
      <c r="BU24" s="42">
        <f>W24</f>
        <v>0</v>
      </c>
      <c r="BV24" s="1515" t="s">
        <v>16</v>
      </c>
      <c r="BW24" s="1486"/>
      <c r="BX24" s="178">
        <f>SUM(BX17:BX23)</f>
        <v>0</v>
      </c>
      <c r="BY24" s="178">
        <f>SUM(BY17:BY23)</f>
        <v>0</v>
      </c>
      <c r="BZ24" s="178" t="e">
        <f t="shared" si="57"/>
        <v>#DIV/0!</v>
      </c>
      <c r="CA24" s="178">
        <f>SUM(CA17:CA23)</f>
        <v>0</v>
      </c>
      <c r="CB24" s="179" t="e">
        <f t="shared" si="58"/>
        <v>#DIV/0!</v>
      </c>
      <c r="CC24" s="179" t="e">
        <f>CB24/BY24</f>
        <v>#DIV/0!</v>
      </c>
      <c r="CD24" s="180">
        <f>BY24+CA24</f>
        <v>0</v>
      </c>
      <c r="CE24" s="181" t="e">
        <f>CD24/BX24</f>
        <v>#DIV/0!</v>
      </c>
      <c r="CF24" s="267"/>
      <c r="CG24" s="182" t="e">
        <f t="shared" si="78"/>
        <v>#DIV/0!</v>
      </c>
      <c r="CH24" s="340"/>
      <c r="CI24" s="349" t="e">
        <f>SUM(CI17:CI23)/CH24</f>
        <v>#DIV/0!</v>
      </c>
      <c r="CJ24" s="351" t="e">
        <f>SUM(CJ17:CJ23)/CH24</f>
        <v>#DIV/0!</v>
      </c>
      <c r="CK24" s="351" t="e">
        <f>SUM(CK17:CK23)/CH24</f>
        <v>#DIV/0!</v>
      </c>
      <c r="CL24" s="351" t="e">
        <f>SUM(CL17:CL23)/CH24</f>
        <v>#DIV/0!</v>
      </c>
      <c r="CM24" s="351" t="e">
        <f>SUM(CM17:CM23)/CH24</f>
        <v>#DIV/0!</v>
      </c>
      <c r="CN24" s="353" t="e">
        <f>SUM(CK24:CM24)/3</f>
        <v>#DIV/0!</v>
      </c>
      <c r="CO24" s="340"/>
      <c r="CP24" s="340"/>
      <c r="CQ24" s="340"/>
      <c r="CR24" s="340"/>
    </row>
    <row r="25" spans="1:96" ht="23.5" customHeight="1" thickTop="1">
      <c r="A25" s="1417" t="s">
        <v>18</v>
      </c>
      <c r="B25" s="1418"/>
      <c r="C25" s="1418"/>
      <c r="D25" s="1418"/>
      <c r="E25" s="1418"/>
      <c r="F25" s="1418"/>
      <c r="G25" s="1418"/>
      <c r="H25" s="1418"/>
      <c r="I25" s="1418"/>
      <c r="J25" s="1418"/>
      <c r="K25" s="1418"/>
      <c r="L25" s="1418"/>
      <c r="M25" s="1418"/>
      <c r="N25" s="1418"/>
      <c r="O25" s="1418"/>
      <c r="P25" s="1418"/>
      <c r="Q25" s="1419"/>
      <c r="Y25" s="1417" t="s">
        <v>18</v>
      </c>
      <c r="Z25" s="1418"/>
      <c r="AA25" s="1418"/>
      <c r="AB25" s="1418"/>
      <c r="AC25" s="1418"/>
      <c r="AD25" s="1418"/>
      <c r="AE25" s="1418"/>
      <c r="AF25" s="1418"/>
      <c r="AG25" s="1418"/>
      <c r="AH25" s="1418"/>
      <c r="AI25" s="1418"/>
      <c r="AJ25" s="1418"/>
      <c r="AK25" s="1418"/>
      <c r="AL25" s="1418"/>
      <c r="AM25" s="1418"/>
      <c r="AN25" s="1418"/>
      <c r="AO25" s="1419"/>
      <c r="AW25" s="1417" t="s">
        <v>18</v>
      </c>
      <c r="AX25" s="1418"/>
      <c r="AY25" s="1418"/>
      <c r="AZ25" s="1418"/>
      <c r="BA25" s="1418"/>
      <c r="BB25" s="1418"/>
      <c r="BC25" s="1418"/>
      <c r="BD25" s="1418"/>
      <c r="BE25" s="1418"/>
      <c r="BF25" s="1418"/>
      <c r="BG25" s="1418"/>
      <c r="BH25" s="1418"/>
      <c r="BI25" s="1418"/>
      <c r="BJ25" s="1418"/>
      <c r="BK25" s="1418"/>
      <c r="BL25" s="1418"/>
      <c r="BM25" s="1418"/>
      <c r="BN25" s="1418"/>
      <c r="BO25" s="1419"/>
      <c r="BV25" s="1431" t="s">
        <v>18</v>
      </c>
      <c r="BW25" s="1432"/>
      <c r="BX25" s="1432"/>
      <c r="BY25" s="1432"/>
      <c r="BZ25" s="1432"/>
      <c r="CA25" s="1432"/>
      <c r="CB25" s="1432"/>
      <c r="CC25" s="1432"/>
      <c r="CD25" s="1432"/>
      <c r="CE25" s="1432"/>
      <c r="CF25" s="1432"/>
      <c r="CG25" s="1433"/>
      <c r="CI25" s="1420" t="str">
        <f>BV25</f>
        <v>3rd week</v>
      </c>
      <c r="CJ25" s="1420"/>
      <c r="CK25" s="1420"/>
      <c r="CL25" s="1420"/>
      <c r="CM25" s="1420"/>
      <c r="CN25" s="1420"/>
    </row>
    <row r="26" spans="1:96" ht="23.5" customHeight="1">
      <c r="A26" s="73" t="s">
        <v>12</v>
      </c>
      <c r="B26" s="47" t="s">
        <v>13</v>
      </c>
      <c r="C26" s="4" t="s">
        <v>1</v>
      </c>
      <c r="D26" s="56" t="s">
        <v>36</v>
      </c>
      <c r="E26" s="4" t="s">
        <v>35</v>
      </c>
      <c r="F26" s="4" t="s">
        <v>45</v>
      </c>
      <c r="G26" s="4" t="s">
        <v>35</v>
      </c>
      <c r="H26" s="4" t="s">
        <v>46</v>
      </c>
      <c r="I26" s="4" t="s">
        <v>35</v>
      </c>
      <c r="J26" s="56" t="s">
        <v>70</v>
      </c>
      <c r="K26" s="4" t="s">
        <v>35</v>
      </c>
      <c r="L26" s="4" t="s">
        <v>39</v>
      </c>
      <c r="M26" s="4" t="s">
        <v>40</v>
      </c>
      <c r="N26" s="4" t="s">
        <v>71</v>
      </c>
      <c r="O26" s="4" t="s">
        <v>72</v>
      </c>
      <c r="P26" s="4" t="s">
        <v>73</v>
      </c>
      <c r="Q26" s="74" t="s">
        <v>74</v>
      </c>
      <c r="R26" s="3"/>
      <c r="S26" s="3"/>
      <c r="T26" s="106" t="s">
        <v>41</v>
      </c>
      <c r="U26" s="106" t="s">
        <v>42</v>
      </c>
      <c r="V26" s="106" t="s">
        <v>43</v>
      </c>
      <c r="W26" s="106" t="s">
        <v>44</v>
      </c>
      <c r="X26" s="106"/>
      <c r="Y26" s="73" t="s">
        <v>12</v>
      </c>
      <c r="Z26" s="47" t="s">
        <v>13</v>
      </c>
      <c r="AA26" s="4" t="s">
        <v>1</v>
      </c>
      <c r="AB26" s="56" t="s">
        <v>36</v>
      </c>
      <c r="AC26" s="4" t="s">
        <v>35</v>
      </c>
      <c r="AD26" s="4" t="s">
        <v>45</v>
      </c>
      <c r="AE26" s="4" t="s">
        <v>35</v>
      </c>
      <c r="AF26" s="4" t="s">
        <v>46</v>
      </c>
      <c r="AG26" s="4" t="s">
        <v>35</v>
      </c>
      <c r="AH26" s="56" t="s">
        <v>70</v>
      </c>
      <c r="AI26" s="4" t="s">
        <v>35</v>
      </c>
      <c r="AJ26" s="4" t="s">
        <v>37</v>
      </c>
      <c r="AK26" s="4" t="s">
        <v>76</v>
      </c>
      <c r="AL26" s="4" t="s">
        <v>71</v>
      </c>
      <c r="AM26" s="4" t="s">
        <v>72</v>
      </c>
      <c r="AN26" s="4" t="s">
        <v>73</v>
      </c>
      <c r="AO26" s="74" t="s">
        <v>74</v>
      </c>
      <c r="AP26" s="3"/>
      <c r="AQ26" s="3"/>
      <c r="AR26" s="106" t="s">
        <v>41</v>
      </c>
      <c r="AS26" s="106" t="s">
        <v>42</v>
      </c>
      <c r="AT26" s="106" t="s">
        <v>43</v>
      </c>
      <c r="AU26" s="106" t="s">
        <v>44</v>
      </c>
      <c r="AV26" s="106"/>
      <c r="AW26" s="73" t="s">
        <v>12</v>
      </c>
      <c r="AX26" s="47" t="s">
        <v>13</v>
      </c>
      <c r="AY26" s="4" t="s">
        <v>1</v>
      </c>
      <c r="AZ26" s="56" t="s">
        <v>36</v>
      </c>
      <c r="BA26" s="4" t="s">
        <v>35</v>
      </c>
      <c r="BB26" s="4" t="s">
        <v>45</v>
      </c>
      <c r="BC26" s="4" t="s">
        <v>35</v>
      </c>
      <c r="BD26" s="4" t="s">
        <v>46</v>
      </c>
      <c r="BE26" s="4" t="s">
        <v>35</v>
      </c>
      <c r="BF26" s="56" t="s">
        <v>47</v>
      </c>
      <c r="BG26" s="4" t="s">
        <v>35</v>
      </c>
      <c r="BH26" s="4" t="s">
        <v>39</v>
      </c>
      <c r="BI26" s="4" t="s">
        <v>40</v>
      </c>
      <c r="BJ26" s="4" t="s">
        <v>37</v>
      </c>
      <c r="BK26" s="4" t="s">
        <v>38</v>
      </c>
      <c r="BL26" s="4" t="s">
        <v>78</v>
      </c>
      <c r="BM26" s="89" t="s">
        <v>77</v>
      </c>
      <c r="BN26" s="89"/>
      <c r="BO26" s="74" t="s">
        <v>79</v>
      </c>
      <c r="BP26" s="3"/>
      <c r="BQ26" s="3"/>
      <c r="BR26" s="3" t="s">
        <v>41</v>
      </c>
      <c r="BS26" s="3" t="s">
        <v>42</v>
      </c>
      <c r="BT26" s="3" t="s">
        <v>43</v>
      </c>
      <c r="BU26" s="3" t="s">
        <v>44</v>
      </c>
      <c r="BV26" s="173" t="s">
        <v>12</v>
      </c>
      <c r="BW26" s="174" t="s">
        <v>13</v>
      </c>
      <c r="BX26" s="174" t="s">
        <v>1</v>
      </c>
      <c r="BY26" s="174" t="s">
        <v>39</v>
      </c>
      <c r="BZ26" s="174" t="s">
        <v>40</v>
      </c>
      <c r="CA26" s="174" t="s">
        <v>37</v>
      </c>
      <c r="CB26" s="174" t="s">
        <v>38</v>
      </c>
      <c r="CC26" s="174" t="s">
        <v>127</v>
      </c>
      <c r="CD26" s="174" t="s">
        <v>126</v>
      </c>
      <c r="CE26" s="175" t="s">
        <v>77</v>
      </c>
      <c r="CF26" s="265" t="s">
        <v>129</v>
      </c>
      <c r="CG26" s="176" t="s">
        <v>128</v>
      </c>
      <c r="CI26" s="331" t="s">
        <v>172</v>
      </c>
      <c r="CJ26" s="332" t="s">
        <v>173</v>
      </c>
      <c r="CK26" s="65" t="s">
        <v>174</v>
      </c>
      <c r="CL26" s="65" t="s">
        <v>175</v>
      </c>
      <c r="CM26" s="65" t="s">
        <v>176</v>
      </c>
      <c r="CN26" s="333" t="s">
        <v>184</v>
      </c>
      <c r="CP26" s="1" t="s">
        <v>179</v>
      </c>
      <c r="CR26" s="46" t="s">
        <v>182</v>
      </c>
    </row>
    <row r="27" spans="1:96" ht="23.5" customHeight="1">
      <c r="A27" s="75" t="s">
        <v>5</v>
      </c>
      <c r="B27" s="68">
        <v>14</v>
      </c>
      <c r="C27" s="57">
        <f t="shared" ref="C27:C33" si="83">D27+F27+H27+J27</f>
        <v>0</v>
      </c>
      <c r="D27" s="54"/>
      <c r="E27" s="7">
        <f t="shared" ref="E27:E33" si="84">D27*T27</f>
        <v>0</v>
      </c>
      <c r="F27" s="54"/>
      <c r="G27" s="7">
        <f t="shared" ref="G27:G33" si="85">F27*U27</f>
        <v>0</v>
      </c>
      <c r="H27" s="54"/>
      <c r="I27" s="6">
        <f t="shared" ref="I27:I33" si="86">H27*V27</f>
        <v>0</v>
      </c>
      <c r="J27" s="54"/>
      <c r="K27" s="6">
        <f t="shared" ref="K27:K33" si="87">J27*W27</f>
        <v>0</v>
      </c>
      <c r="L27" s="6">
        <f>E27+G27+I27+K27</f>
        <v>0</v>
      </c>
      <c r="M27" s="6" t="e">
        <f>L27/C27</f>
        <v>#DIV/0!</v>
      </c>
      <c r="N27" s="70"/>
      <c r="O27" s="54"/>
      <c r="P27" s="54"/>
      <c r="Q27" s="76" t="e">
        <f>L27/P27</f>
        <v>#DIV/0!</v>
      </c>
      <c r="R27" s="2"/>
      <c r="T27" s="107">
        <v>3300</v>
      </c>
      <c r="U27" s="107">
        <v>3800</v>
      </c>
      <c r="V27" s="107">
        <v>4800</v>
      </c>
      <c r="W27" s="107">
        <v>2000</v>
      </c>
      <c r="X27" s="107"/>
      <c r="Y27" s="75" t="s">
        <v>5</v>
      </c>
      <c r="Z27" s="48">
        <f t="shared" ref="Z27:Z33" si="88">B27</f>
        <v>14</v>
      </c>
      <c r="AA27" s="57">
        <f t="shared" ref="AA27:AA33" si="89">AB27+AD27+AF27+AH27</f>
        <v>0</v>
      </c>
      <c r="AB27" s="7">
        <f t="shared" ref="AB27:AB33" si="90">D27</f>
        <v>0</v>
      </c>
      <c r="AC27" s="7">
        <f t="shared" ref="AC27:AC33" si="91">AB27*AR27</f>
        <v>0</v>
      </c>
      <c r="AD27" s="7">
        <f>F27</f>
        <v>0</v>
      </c>
      <c r="AE27" s="7">
        <f t="shared" ref="AE27:AE33" si="92">AD27*AS27</f>
        <v>0</v>
      </c>
      <c r="AF27" s="7">
        <f>H27</f>
        <v>0</v>
      </c>
      <c r="AG27" s="7">
        <f t="shared" ref="AG27:AG33" si="93">AF27*AT27</f>
        <v>0</v>
      </c>
      <c r="AH27" s="7">
        <f>J27</f>
        <v>0</v>
      </c>
      <c r="AI27" s="7">
        <f t="shared" ref="AI27:AI33" si="94">AH27*AU27</f>
        <v>0</v>
      </c>
      <c r="AJ27" s="7">
        <f>AC27+AE27+AG27+AI27</f>
        <v>0</v>
      </c>
      <c r="AK27" s="6" t="e">
        <f>AJ27/AA27</f>
        <v>#DIV/0!</v>
      </c>
      <c r="AL27" s="70">
        <f>N27</f>
        <v>0</v>
      </c>
      <c r="AM27" s="7">
        <f>O27</f>
        <v>0</v>
      </c>
      <c r="AN27" s="6">
        <f>P27</f>
        <v>0</v>
      </c>
      <c r="AO27" s="76" t="e">
        <f>(AJ27+BH27)/AN27</f>
        <v>#DIV/0!</v>
      </c>
      <c r="AP27" s="2"/>
      <c r="AR27" s="107">
        <v>1700</v>
      </c>
      <c r="AS27" s="107">
        <v>2200</v>
      </c>
      <c r="AT27" s="107">
        <v>2200</v>
      </c>
      <c r="AU27" s="107">
        <v>1400</v>
      </c>
      <c r="AV27" s="107"/>
      <c r="AW27" s="75" t="s">
        <v>5</v>
      </c>
      <c r="AX27" s="48">
        <f>B27</f>
        <v>14</v>
      </c>
      <c r="AY27" s="57">
        <f>C27</f>
        <v>0</v>
      </c>
      <c r="AZ27" s="54"/>
      <c r="BA27" s="7">
        <f t="shared" ref="BA27:BA33" si="95">AZ27*BR27</f>
        <v>0</v>
      </c>
      <c r="BB27" s="54"/>
      <c r="BC27" s="7">
        <f t="shared" ref="BC27:BC33" si="96">BB27*BS27</f>
        <v>0</v>
      </c>
      <c r="BD27" s="54"/>
      <c r="BE27" s="6">
        <f t="shared" ref="BE27:BE33" si="97">BD27*BT27</f>
        <v>0</v>
      </c>
      <c r="BF27" s="54"/>
      <c r="BG27" s="6">
        <f t="shared" ref="BG27:BG33" si="98">BF27*BU27</f>
        <v>0</v>
      </c>
      <c r="BH27" s="6">
        <f>L27</f>
        <v>0</v>
      </c>
      <c r="BI27" s="6" t="e">
        <f>M27</f>
        <v>#DIV/0!</v>
      </c>
      <c r="BJ27" s="6">
        <f>AJ27</f>
        <v>0</v>
      </c>
      <c r="BK27" s="7" t="e">
        <f>AK27</f>
        <v>#DIV/0!</v>
      </c>
      <c r="BL27" s="101">
        <f>BH27+BJ27</f>
        <v>0</v>
      </c>
      <c r="BM27" s="90" t="e">
        <f>BI27+BK27</f>
        <v>#DIV/0!</v>
      </c>
      <c r="BN27" s="90"/>
      <c r="BO27" s="76" t="e">
        <f>Q27+AO27</f>
        <v>#DIV/0!</v>
      </c>
      <c r="BP27" s="2"/>
      <c r="BR27" s="55"/>
      <c r="BS27" s="55"/>
      <c r="BT27" s="55"/>
      <c r="BU27" s="55"/>
      <c r="BV27" s="177" t="s">
        <v>5</v>
      </c>
      <c r="BW27" s="190">
        <f>AX27</f>
        <v>14</v>
      </c>
      <c r="BX27" s="119"/>
      <c r="BY27" s="178">
        <v>0</v>
      </c>
      <c r="BZ27" s="178" t="e">
        <f t="shared" ref="BZ27:BZ34" si="99">BY27/BX27</f>
        <v>#DIV/0!</v>
      </c>
      <c r="CA27" s="178">
        <v>0</v>
      </c>
      <c r="CB27" s="179" t="e">
        <f t="shared" ref="CB27:CB34" si="100">CA27/BX27</f>
        <v>#DIV/0!</v>
      </c>
      <c r="CC27" s="179"/>
      <c r="CD27" s="180">
        <f t="shared" ref="CD27:CD33" si="101">BY27+CA27+CC27</f>
        <v>0</v>
      </c>
      <c r="CE27" s="181" t="e">
        <f>CD27/BX27</f>
        <v>#DIV/0!</v>
      </c>
      <c r="CF27" s="266"/>
      <c r="CG27" s="182" t="e">
        <f>CD27/CF27</f>
        <v>#DIV/0!</v>
      </c>
      <c r="CI27" s="326"/>
      <c r="CJ27" s="326"/>
      <c r="CK27" s="334"/>
      <c r="CL27" s="334"/>
      <c r="CM27" s="334"/>
      <c r="CN27" s="356">
        <f>SUM(CK27:CM27)/3</f>
        <v>0</v>
      </c>
      <c r="CP27" s="355" t="s">
        <v>180</v>
      </c>
      <c r="CQ27" s="3"/>
      <c r="CR27" s="354">
        <v>5</v>
      </c>
    </row>
    <row r="28" spans="1:96" ht="23.5" customHeight="1">
      <c r="A28" s="77" t="s">
        <v>6</v>
      </c>
      <c r="B28" s="68">
        <v>15</v>
      </c>
      <c r="C28" s="57">
        <f t="shared" si="83"/>
        <v>0</v>
      </c>
      <c r="D28" s="54"/>
      <c r="E28" s="7">
        <f t="shared" si="84"/>
        <v>0</v>
      </c>
      <c r="F28" s="54"/>
      <c r="G28" s="7">
        <f t="shared" si="85"/>
        <v>0</v>
      </c>
      <c r="H28" s="54"/>
      <c r="I28" s="6">
        <f t="shared" si="86"/>
        <v>0</v>
      </c>
      <c r="J28" s="54"/>
      <c r="K28" s="6">
        <f t="shared" si="87"/>
        <v>0</v>
      </c>
      <c r="L28" s="6">
        <f t="shared" ref="L28:L33" si="102">E28+G28+I28+K28</f>
        <v>0</v>
      </c>
      <c r="M28" s="6" t="e">
        <f t="shared" ref="M28:M33" si="103">L28/C28</f>
        <v>#DIV/0!</v>
      </c>
      <c r="N28" s="70"/>
      <c r="O28" s="54"/>
      <c r="P28" s="54"/>
      <c r="Q28" s="76" t="e">
        <f t="shared" ref="Q28:Q34" si="104">L28/P28</f>
        <v>#DIV/0!</v>
      </c>
      <c r="R28" s="2"/>
      <c r="T28" s="107">
        <v>3300</v>
      </c>
      <c r="U28" s="107">
        <v>3800</v>
      </c>
      <c r="V28" s="107">
        <v>4800</v>
      </c>
      <c r="W28" s="107">
        <v>2000</v>
      </c>
      <c r="X28" s="107"/>
      <c r="Y28" s="77" t="s">
        <v>6</v>
      </c>
      <c r="Z28" s="48">
        <f t="shared" si="88"/>
        <v>15</v>
      </c>
      <c r="AA28" s="57">
        <f t="shared" si="89"/>
        <v>0</v>
      </c>
      <c r="AB28" s="7">
        <f t="shared" si="90"/>
        <v>0</v>
      </c>
      <c r="AC28" s="7">
        <f t="shared" si="91"/>
        <v>0</v>
      </c>
      <c r="AD28" s="7">
        <f t="shared" ref="AD28:AD33" si="105">F28</f>
        <v>0</v>
      </c>
      <c r="AE28" s="7">
        <f t="shared" si="92"/>
        <v>0</v>
      </c>
      <c r="AF28" s="7">
        <f t="shared" ref="AF28:AF33" si="106">H28</f>
        <v>0</v>
      </c>
      <c r="AG28" s="7">
        <f t="shared" si="93"/>
        <v>0</v>
      </c>
      <c r="AH28" s="7">
        <f t="shared" ref="AH28:AH33" si="107">J28</f>
        <v>0</v>
      </c>
      <c r="AI28" s="7">
        <f t="shared" si="94"/>
        <v>0</v>
      </c>
      <c r="AJ28" s="7">
        <f t="shared" ref="AJ28:AJ33" si="108">AC28+AE28+AG28+AI28</f>
        <v>0</v>
      </c>
      <c r="AK28" s="6" t="e">
        <f t="shared" ref="AK28:AK33" si="109">AJ28/AA28</f>
        <v>#DIV/0!</v>
      </c>
      <c r="AL28" s="70">
        <f t="shared" ref="AL28:AN33" si="110">N28</f>
        <v>0</v>
      </c>
      <c r="AM28" s="7">
        <f t="shared" si="110"/>
        <v>0</v>
      </c>
      <c r="AN28" s="6">
        <f t="shared" si="110"/>
        <v>0</v>
      </c>
      <c r="AO28" s="76" t="e">
        <f t="shared" ref="AO28:AO33" si="111">(AJ28+BH28)/AN28</f>
        <v>#DIV/0!</v>
      </c>
      <c r="AP28" s="2"/>
      <c r="AR28" s="107">
        <v>1700</v>
      </c>
      <c r="AS28" s="107">
        <v>2200</v>
      </c>
      <c r="AT28" s="107">
        <v>2200</v>
      </c>
      <c r="AU28" s="107">
        <v>1400</v>
      </c>
      <c r="AV28" s="107"/>
      <c r="AW28" s="77" t="s">
        <v>6</v>
      </c>
      <c r="AX28" s="48">
        <f t="shared" ref="AX28:AX33" si="112">B28</f>
        <v>15</v>
      </c>
      <c r="AY28" s="57">
        <f t="shared" ref="AY28:AY34" si="113">C28</f>
        <v>0</v>
      </c>
      <c r="AZ28" s="54">
        <v>22</v>
      </c>
      <c r="BA28" s="7">
        <f t="shared" si="95"/>
        <v>0</v>
      </c>
      <c r="BB28" s="54">
        <v>10</v>
      </c>
      <c r="BC28" s="7">
        <f t="shared" si="96"/>
        <v>0</v>
      </c>
      <c r="BD28" s="54">
        <v>6</v>
      </c>
      <c r="BE28" s="6">
        <f t="shared" si="97"/>
        <v>0</v>
      </c>
      <c r="BF28" s="54"/>
      <c r="BG28" s="6">
        <f t="shared" si="98"/>
        <v>0</v>
      </c>
      <c r="BH28" s="6">
        <f t="shared" ref="BH28:BI34" si="114">L28</f>
        <v>0</v>
      </c>
      <c r="BI28" s="6" t="e">
        <f t="shared" si="114"/>
        <v>#DIV/0!</v>
      </c>
      <c r="BJ28" s="6">
        <f t="shared" ref="BJ28:BK34" si="115">AJ28</f>
        <v>0</v>
      </c>
      <c r="BK28" s="7" t="e">
        <f t="shared" si="115"/>
        <v>#DIV/0!</v>
      </c>
      <c r="BL28" s="101">
        <f t="shared" ref="BL28:BM33" si="116">BH28+BJ28</f>
        <v>0</v>
      </c>
      <c r="BM28" s="90" t="e">
        <f t="shared" si="116"/>
        <v>#DIV/0!</v>
      </c>
      <c r="BN28" s="90"/>
      <c r="BO28" s="76" t="e">
        <f t="shared" ref="BO28:BO34" si="117">Q28+AO28</f>
        <v>#DIV/0!</v>
      </c>
      <c r="BP28" s="2"/>
      <c r="BR28" s="55"/>
      <c r="BS28" s="55"/>
      <c r="BT28" s="55"/>
      <c r="BU28" s="55"/>
      <c r="BV28" s="173" t="s">
        <v>6</v>
      </c>
      <c r="BW28" s="190">
        <f t="shared" ref="BW28:BW33" si="118">AX28</f>
        <v>15</v>
      </c>
      <c r="BX28" s="119"/>
      <c r="BY28" s="178">
        <v>0</v>
      </c>
      <c r="BZ28" s="178" t="e">
        <f t="shared" si="99"/>
        <v>#DIV/0!</v>
      </c>
      <c r="CA28" s="178">
        <v>0</v>
      </c>
      <c r="CB28" s="179" t="e">
        <f t="shared" si="100"/>
        <v>#DIV/0!</v>
      </c>
      <c r="CC28" s="179"/>
      <c r="CD28" s="180">
        <f t="shared" si="101"/>
        <v>0</v>
      </c>
      <c r="CE28" s="181" t="e">
        <f t="shared" ref="CE28:CE33" si="119">CD28/BX28</f>
        <v>#DIV/0!</v>
      </c>
      <c r="CF28" s="266"/>
      <c r="CG28" s="182" t="e">
        <f t="shared" ref="CG28:CG34" si="120">CD28/CF28</f>
        <v>#DIV/0!</v>
      </c>
      <c r="CI28" s="326"/>
      <c r="CJ28" s="326"/>
      <c r="CK28" s="334"/>
      <c r="CL28" s="334"/>
      <c r="CM28" s="334"/>
      <c r="CN28" s="356">
        <f t="shared" ref="CN28:CN33" si="121">SUM(CK28:CM28)/3</f>
        <v>0</v>
      </c>
      <c r="CP28" s="42" t="s">
        <v>181</v>
      </c>
      <c r="CR28" s="1">
        <v>4</v>
      </c>
    </row>
    <row r="29" spans="1:96" ht="23.5" customHeight="1">
      <c r="A29" s="77" t="s">
        <v>7</v>
      </c>
      <c r="B29" s="68">
        <v>16</v>
      </c>
      <c r="C29" s="57">
        <f t="shared" si="83"/>
        <v>0</v>
      </c>
      <c r="D29" s="54"/>
      <c r="E29" s="7">
        <f t="shared" si="84"/>
        <v>0</v>
      </c>
      <c r="F29" s="54"/>
      <c r="G29" s="7">
        <f t="shared" si="85"/>
        <v>0</v>
      </c>
      <c r="H29" s="54"/>
      <c r="I29" s="6">
        <f t="shared" si="86"/>
        <v>0</v>
      </c>
      <c r="J29" s="54"/>
      <c r="K29" s="6">
        <f t="shared" si="87"/>
        <v>0</v>
      </c>
      <c r="L29" s="6">
        <f t="shared" si="102"/>
        <v>0</v>
      </c>
      <c r="M29" s="6" t="e">
        <f t="shared" si="103"/>
        <v>#DIV/0!</v>
      </c>
      <c r="N29" s="70"/>
      <c r="O29" s="54"/>
      <c r="P29" s="54"/>
      <c r="Q29" s="76" t="e">
        <f t="shared" si="104"/>
        <v>#DIV/0!</v>
      </c>
      <c r="R29" s="2"/>
      <c r="T29" s="107">
        <v>3300</v>
      </c>
      <c r="U29" s="107">
        <v>3800</v>
      </c>
      <c r="V29" s="107">
        <v>4800</v>
      </c>
      <c r="W29" s="107">
        <v>2000</v>
      </c>
      <c r="X29" s="107"/>
      <c r="Y29" s="77" t="s">
        <v>7</v>
      </c>
      <c r="Z29" s="48">
        <f t="shared" si="88"/>
        <v>16</v>
      </c>
      <c r="AA29" s="57">
        <f t="shared" si="89"/>
        <v>0</v>
      </c>
      <c r="AB29" s="7">
        <f t="shared" si="90"/>
        <v>0</v>
      </c>
      <c r="AC29" s="7">
        <f t="shared" si="91"/>
        <v>0</v>
      </c>
      <c r="AD29" s="7">
        <f t="shared" si="105"/>
        <v>0</v>
      </c>
      <c r="AE29" s="7">
        <f t="shared" si="92"/>
        <v>0</v>
      </c>
      <c r="AF29" s="7">
        <f t="shared" si="106"/>
        <v>0</v>
      </c>
      <c r="AG29" s="7">
        <f t="shared" si="93"/>
        <v>0</v>
      </c>
      <c r="AH29" s="7">
        <f t="shared" si="107"/>
        <v>0</v>
      </c>
      <c r="AI29" s="7">
        <f t="shared" si="94"/>
        <v>0</v>
      </c>
      <c r="AJ29" s="7">
        <f t="shared" si="108"/>
        <v>0</v>
      </c>
      <c r="AK29" s="6" t="e">
        <f t="shared" si="109"/>
        <v>#DIV/0!</v>
      </c>
      <c r="AL29" s="70">
        <f t="shared" si="110"/>
        <v>0</v>
      </c>
      <c r="AM29" s="7">
        <f t="shared" si="110"/>
        <v>0</v>
      </c>
      <c r="AN29" s="6">
        <f t="shared" si="110"/>
        <v>0</v>
      </c>
      <c r="AO29" s="76" t="e">
        <f t="shared" si="111"/>
        <v>#DIV/0!</v>
      </c>
      <c r="AP29" s="2"/>
      <c r="AR29" s="107">
        <v>1700</v>
      </c>
      <c r="AS29" s="107">
        <v>2200</v>
      </c>
      <c r="AT29" s="107">
        <v>2200</v>
      </c>
      <c r="AU29" s="107">
        <v>1400</v>
      </c>
      <c r="AV29" s="107"/>
      <c r="AW29" s="77" t="s">
        <v>7</v>
      </c>
      <c r="AX29" s="48">
        <f t="shared" si="112"/>
        <v>16</v>
      </c>
      <c r="AY29" s="57">
        <f t="shared" si="113"/>
        <v>0</v>
      </c>
      <c r="AZ29" s="54">
        <v>22</v>
      </c>
      <c r="BA29" s="7">
        <f t="shared" si="95"/>
        <v>0</v>
      </c>
      <c r="BB29" s="54">
        <v>10</v>
      </c>
      <c r="BC29" s="7">
        <f t="shared" si="96"/>
        <v>0</v>
      </c>
      <c r="BD29" s="54">
        <v>6</v>
      </c>
      <c r="BE29" s="6">
        <f t="shared" si="97"/>
        <v>0</v>
      </c>
      <c r="BF29" s="54"/>
      <c r="BG29" s="6">
        <f t="shared" si="98"/>
        <v>0</v>
      </c>
      <c r="BH29" s="6">
        <f t="shared" si="114"/>
        <v>0</v>
      </c>
      <c r="BI29" s="6" t="e">
        <f t="shared" si="114"/>
        <v>#DIV/0!</v>
      </c>
      <c r="BJ29" s="6">
        <f t="shared" si="115"/>
        <v>0</v>
      </c>
      <c r="BK29" s="7" t="e">
        <f t="shared" si="115"/>
        <v>#DIV/0!</v>
      </c>
      <c r="BL29" s="101">
        <f t="shared" si="116"/>
        <v>0</v>
      </c>
      <c r="BM29" s="90" t="e">
        <f t="shared" si="116"/>
        <v>#DIV/0!</v>
      </c>
      <c r="BN29" s="90"/>
      <c r="BO29" s="76" t="e">
        <f t="shared" si="117"/>
        <v>#DIV/0!</v>
      </c>
      <c r="BP29" s="2"/>
      <c r="BR29" s="55"/>
      <c r="BS29" s="55"/>
      <c r="BT29" s="55"/>
      <c r="BU29" s="55"/>
      <c r="BV29" s="173" t="s">
        <v>7</v>
      </c>
      <c r="BW29" s="190">
        <f t="shared" si="118"/>
        <v>16</v>
      </c>
      <c r="BX29" s="119"/>
      <c r="BY29" s="178">
        <v>0</v>
      </c>
      <c r="BZ29" s="178" t="e">
        <f t="shared" si="99"/>
        <v>#DIV/0!</v>
      </c>
      <c r="CA29" s="178">
        <v>0</v>
      </c>
      <c r="CB29" s="179" t="e">
        <f t="shared" si="100"/>
        <v>#DIV/0!</v>
      </c>
      <c r="CC29" s="179"/>
      <c r="CD29" s="180">
        <f t="shared" si="101"/>
        <v>0</v>
      </c>
      <c r="CE29" s="181" t="e">
        <f t="shared" si="119"/>
        <v>#DIV/0!</v>
      </c>
      <c r="CF29" s="266"/>
      <c r="CG29" s="182" t="e">
        <f t="shared" si="120"/>
        <v>#DIV/0!</v>
      </c>
      <c r="CI29" s="326"/>
      <c r="CJ29" s="326"/>
      <c r="CK29" s="334"/>
      <c r="CL29" s="334"/>
      <c r="CM29" s="334"/>
      <c r="CN29" s="356">
        <f t="shared" si="121"/>
        <v>0</v>
      </c>
      <c r="CP29" s="42" t="s">
        <v>185</v>
      </c>
      <c r="CR29" s="1">
        <v>3</v>
      </c>
    </row>
    <row r="30" spans="1:96" ht="23.5" customHeight="1">
      <c r="A30" s="77" t="s">
        <v>8</v>
      </c>
      <c r="B30" s="68">
        <v>17</v>
      </c>
      <c r="C30" s="57">
        <f t="shared" si="83"/>
        <v>0</v>
      </c>
      <c r="D30" s="54"/>
      <c r="E30" s="7">
        <f t="shared" si="84"/>
        <v>0</v>
      </c>
      <c r="F30" s="54"/>
      <c r="G30" s="7">
        <f t="shared" si="85"/>
        <v>0</v>
      </c>
      <c r="H30" s="54"/>
      <c r="I30" s="6">
        <f t="shared" si="86"/>
        <v>0</v>
      </c>
      <c r="J30" s="54"/>
      <c r="K30" s="6">
        <f t="shared" si="87"/>
        <v>0</v>
      </c>
      <c r="L30" s="6">
        <f t="shared" si="102"/>
        <v>0</v>
      </c>
      <c r="M30" s="6" t="e">
        <f t="shared" si="103"/>
        <v>#DIV/0!</v>
      </c>
      <c r="N30" s="70"/>
      <c r="O30" s="54"/>
      <c r="P30" s="54"/>
      <c r="Q30" s="76" t="e">
        <f t="shared" si="104"/>
        <v>#DIV/0!</v>
      </c>
      <c r="R30" s="2"/>
      <c r="T30" s="107">
        <v>3300</v>
      </c>
      <c r="U30" s="107">
        <v>3800</v>
      </c>
      <c r="V30" s="107">
        <v>4800</v>
      </c>
      <c r="W30" s="107">
        <v>2000</v>
      </c>
      <c r="X30" s="107"/>
      <c r="Y30" s="77" t="s">
        <v>8</v>
      </c>
      <c r="Z30" s="48">
        <f t="shared" si="88"/>
        <v>17</v>
      </c>
      <c r="AA30" s="57">
        <f t="shared" si="89"/>
        <v>0</v>
      </c>
      <c r="AB30" s="7">
        <f t="shared" si="90"/>
        <v>0</v>
      </c>
      <c r="AC30" s="7">
        <f t="shared" si="91"/>
        <v>0</v>
      </c>
      <c r="AD30" s="7">
        <f t="shared" si="105"/>
        <v>0</v>
      </c>
      <c r="AE30" s="7">
        <f t="shared" si="92"/>
        <v>0</v>
      </c>
      <c r="AF30" s="7">
        <f t="shared" si="106"/>
        <v>0</v>
      </c>
      <c r="AG30" s="7">
        <f t="shared" si="93"/>
        <v>0</v>
      </c>
      <c r="AH30" s="7">
        <f t="shared" si="107"/>
        <v>0</v>
      </c>
      <c r="AI30" s="7">
        <f t="shared" si="94"/>
        <v>0</v>
      </c>
      <c r="AJ30" s="7">
        <f t="shared" si="108"/>
        <v>0</v>
      </c>
      <c r="AK30" s="6" t="e">
        <f t="shared" si="109"/>
        <v>#DIV/0!</v>
      </c>
      <c r="AL30" s="70">
        <f t="shared" si="110"/>
        <v>0</v>
      </c>
      <c r="AM30" s="7">
        <f t="shared" si="110"/>
        <v>0</v>
      </c>
      <c r="AN30" s="6">
        <f t="shared" si="110"/>
        <v>0</v>
      </c>
      <c r="AO30" s="76" t="e">
        <f t="shared" si="111"/>
        <v>#DIV/0!</v>
      </c>
      <c r="AP30" s="2"/>
      <c r="AR30" s="107">
        <v>1700</v>
      </c>
      <c r="AS30" s="107">
        <v>2200</v>
      </c>
      <c r="AT30" s="107">
        <v>2200</v>
      </c>
      <c r="AU30" s="107">
        <v>1400</v>
      </c>
      <c r="AV30" s="107"/>
      <c r="AW30" s="77" t="s">
        <v>8</v>
      </c>
      <c r="AX30" s="48">
        <f t="shared" si="112"/>
        <v>17</v>
      </c>
      <c r="AY30" s="57">
        <f t="shared" si="113"/>
        <v>0</v>
      </c>
      <c r="AZ30" s="54">
        <v>10</v>
      </c>
      <c r="BA30" s="7">
        <f t="shared" si="95"/>
        <v>0</v>
      </c>
      <c r="BB30" s="54">
        <v>24</v>
      </c>
      <c r="BC30" s="7">
        <f t="shared" si="96"/>
        <v>0</v>
      </c>
      <c r="BD30" s="54">
        <v>12</v>
      </c>
      <c r="BE30" s="6">
        <f t="shared" si="97"/>
        <v>0</v>
      </c>
      <c r="BF30" s="54"/>
      <c r="BG30" s="6">
        <f t="shared" si="98"/>
        <v>0</v>
      </c>
      <c r="BH30" s="6">
        <f t="shared" si="114"/>
        <v>0</v>
      </c>
      <c r="BI30" s="6" t="e">
        <f t="shared" si="114"/>
        <v>#DIV/0!</v>
      </c>
      <c r="BJ30" s="6">
        <f t="shared" si="115"/>
        <v>0</v>
      </c>
      <c r="BK30" s="7" t="e">
        <f t="shared" si="115"/>
        <v>#DIV/0!</v>
      </c>
      <c r="BL30" s="101">
        <f t="shared" si="116"/>
        <v>0</v>
      </c>
      <c r="BM30" s="90" t="e">
        <f t="shared" si="116"/>
        <v>#DIV/0!</v>
      </c>
      <c r="BN30" s="90"/>
      <c r="BO30" s="76" t="e">
        <f t="shared" si="117"/>
        <v>#DIV/0!</v>
      </c>
      <c r="BP30" s="2"/>
      <c r="BR30" s="55"/>
      <c r="BS30" s="55"/>
      <c r="BT30" s="55"/>
      <c r="BU30" s="55"/>
      <c r="BV30" s="173" t="s">
        <v>8</v>
      </c>
      <c r="BW30" s="190">
        <f t="shared" si="118"/>
        <v>17</v>
      </c>
      <c r="BX30" s="119"/>
      <c r="BY30" s="178">
        <v>0</v>
      </c>
      <c r="BZ30" s="178" t="e">
        <f t="shared" si="99"/>
        <v>#DIV/0!</v>
      </c>
      <c r="CA30" s="178">
        <v>0</v>
      </c>
      <c r="CB30" s="179" t="e">
        <f t="shared" si="100"/>
        <v>#DIV/0!</v>
      </c>
      <c r="CC30" s="179"/>
      <c r="CD30" s="180">
        <f t="shared" si="101"/>
        <v>0</v>
      </c>
      <c r="CE30" s="181" t="e">
        <f t="shared" si="119"/>
        <v>#DIV/0!</v>
      </c>
      <c r="CF30" s="266"/>
      <c r="CG30" s="182" t="e">
        <f t="shared" si="120"/>
        <v>#DIV/0!</v>
      </c>
      <c r="CI30" s="326"/>
      <c r="CJ30" s="326"/>
      <c r="CK30" s="334"/>
      <c r="CL30" s="334"/>
      <c r="CM30" s="334"/>
      <c r="CN30" s="356">
        <f t="shared" si="121"/>
        <v>0</v>
      </c>
      <c r="CP30" s="42" t="s">
        <v>177</v>
      </c>
      <c r="CR30" s="1">
        <v>2</v>
      </c>
    </row>
    <row r="31" spans="1:96" ht="23.5" customHeight="1">
      <c r="A31" s="77" t="s">
        <v>9</v>
      </c>
      <c r="B31" s="68">
        <v>18</v>
      </c>
      <c r="C31" s="57">
        <f t="shared" si="83"/>
        <v>0</v>
      </c>
      <c r="D31" s="54"/>
      <c r="E31" s="7">
        <f t="shared" si="84"/>
        <v>0</v>
      </c>
      <c r="F31" s="54"/>
      <c r="G31" s="7">
        <f t="shared" si="85"/>
        <v>0</v>
      </c>
      <c r="H31" s="54"/>
      <c r="I31" s="6">
        <f t="shared" si="86"/>
        <v>0</v>
      </c>
      <c r="J31" s="54"/>
      <c r="K31" s="6">
        <f t="shared" si="87"/>
        <v>0</v>
      </c>
      <c r="L31" s="6">
        <f t="shared" si="102"/>
        <v>0</v>
      </c>
      <c r="M31" s="6" t="e">
        <f t="shared" si="103"/>
        <v>#DIV/0!</v>
      </c>
      <c r="N31" s="70"/>
      <c r="O31" s="54"/>
      <c r="P31" s="54"/>
      <c r="Q31" s="76" t="e">
        <f t="shared" si="104"/>
        <v>#DIV/0!</v>
      </c>
      <c r="R31" s="2"/>
      <c r="T31" s="107">
        <v>3300</v>
      </c>
      <c r="U31" s="107">
        <v>3800</v>
      </c>
      <c r="V31" s="107">
        <v>4800</v>
      </c>
      <c r="W31" s="107">
        <v>2000</v>
      </c>
      <c r="X31" s="107"/>
      <c r="Y31" s="77" t="s">
        <v>9</v>
      </c>
      <c r="Z31" s="48">
        <f t="shared" si="88"/>
        <v>18</v>
      </c>
      <c r="AA31" s="57">
        <f t="shared" si="89"/>
        <v>0</v>
      </c>
      <c r="AB31" s="7">
        <f t="shared" si="90"/>
        <v>0</v>
      </c>
      <c r="AC31" s="7">
        <f t="shared" si="91"/>
        <v>0</v>
      </c>
      <c r="AD31" s="7">
        <f t="shared" si="105"/>
        <v>0</v>
      </c>
      <c r="AE31" s="7">
        <f t="shared" si="92"/>
        <v>0</v>
      </c>
      <c r="AF31" s="7">
        <f t="shared" si="106"/>
        <v>0</v>
      </c>
      <c r="AG31" s="7">
        <f t="shared" si="93"/>
        <v>0</v>
      </c>
      <c r="AH31" s="7">
        <f t="shared" si="107"/>
        <v>0</v>
      </c>
      <c r="AI31" s="7">
        <f t="shared" si="94"/>
        <v>0</v>
      </c>
      <c r="AJ31" s="7">
        <f t="shared" si="108"/>
        <v>0</v>
      </c>
      <c r="AK31" s="6" t="e">
        <f t="shared" si="109"/>
        <v>#DIV/0!</v>
      </c>
      <c r="AL31" s="70">
        <f t="shared" si="110"/>
        <v>0</v>
      </c>
      <c r="AM31" s="7">
        <f t="shared" si="110"/>
        <v>0</v>
      </c>
      <c r="AN31" s="6">
        <f t="shared" si="110"/>
        <v>0</v>
      </c>
      <c r="AO31" s="76" t="e">
        <f t="shared" si="111"/>
        <v>#DIV/0!</v>
      </c>
      <c r="AP31" s="2"/>
      <c r="AR31" s="107">
        <v>1700</v>
      </c>
      <c r="AS31" s="107">
        <v>2200</v>
      </c>
      <c r="AT31" s="107">
        <v>2200</v>
      </c>
      <c r="AU31" s="107">
        <v>1400</v>
      </c>
      <c r="AV31" s="107"/>
      <c r="AW31" s="77" t="s">
        <v>9</v>
      </c>
      <c r="AX31" s="48">
        <f t="shared" si="112"/>
        <v>18</v>
      </c>
      <c r="AY31" s="57">
        <f t="shared" si="113"/>
        <v>0</v>
      </c>
      <c r="AZ31" s="54">
        <v>10</v>
      </c>
      <c r="BA31" s="7">
        <f t="shared" si="95"/>
        <v>0</v>
      </c>
      <c r="BB31" s="54">
        <v>24</v>
      </c>
      <c r="BC31" s="7">
        <f t="shared" si="96"/>
        <v>0</v>
      </c>
      <c r="BD31" s="54">
        <v>12</v>
      </c>
      <c r="BE31" s="6">
        <f t="shared" si="97"/>
        <v>0</v>
      </c>
      <c r="BF31" s="54"/>
      <c r="BG31" s="6">
        <f t="shared" si="98"/>
        <v>0</v>
      </c>
      <c r="BH31" s="6">
        <f t="shared" si="114"/>
        <v>0</v>
      </c>
      <c r="BI31" s="6" t="e">
        <f t="shared" si="114"/>
        <v>#DIV/0!</v>
      </c>
      <c r="BJ31" s="6">
        <f t="shared" si="115"/>
        <v>0</v>
      </c>
      <c r="BK31" s="7" t="e">
        <f t="shared" si="115"/>
        <v>#DIV/0!</v>
      </c>
      <c r="BL31" s="101">
        <f t="shared" si="116"/>
        <v>0</v>
      </c>
      <c r="BM31" s="90" t="e">
        <f t="shared" si="116"/>
        <v>#DIV/0!</v>
      </c>
      <c r="BN31" s="90"/>
      <c r="BO31" s="76" t="e">
        <f t="shared" si="117"/>
        <v>#DIV/0!</v>
      </c>
      <c r="BP31" s="2"/>
      <c r="BR31" s="55"/>
      <c r="BS31" s="55"/>
      <c r="BT31" s="55"/>
      <c r="BU31" s="55"/>
      <c r="BV31" s="173" t="s">
        <v>9</v>
      </c>
      <c r="BW31" s="190">
        <f t="shared" si="118"/>
        <v>18</v>
      </c>
      <c r="BX31" s="119"/>
      <c r="BY31" s="178">
        <v>0</v>
      </c>
      <c r="BZ31" s="178" t="e">
        <f t="shared" si="99"/>
        <v>#DIV/0!</v>
      </c>
      <c r="CA31" s="178">
        <v>0</v>
      </c>
      <c r="CB31" s="179" t="e">
        <f t="shared" si="100"/>
        <v>#DIV/0!</v>
      </c>
      <c r="CC31" s="179"/>
      <c r="CD31" s="180">
        <f t="shared" si="101"/>
        <v>0</v>
      </c>
      <c r="CE31" s="181" t="e">
        <f t="shared" si="119"/>
        <v>#DIV/0!</v>
      </c>
      <c r="CF31" s="266"/>
      <c r="CG31" s="182" t="e">
        <f t="shared" si="120"/>
        <v>#DIV/0!</v>
      </c>
      <c r="CI31" s="326"/>
      <c r="CJ31" s="326"/>
      <c r="CK31" s="334"/>
      <c r="CL31" s="334"/>
      <c r="CM31" s="334"/>
      <c r="CN31" s="356">
        <f t="shared" si="121"/>
        <v>0</v>
      </c>
      <c r="CP31" s="42" t="s">
        <v>178</v>
      </c>
      <c r="CR31" s="1">
        <v>1</v>
      </c>
    </row>
    <row r="32" spans="1:96" ht="23.5" customHeight="1">
      <c r="A32" s="77" t="s">
        <v>10</v>
      </c>
      <c r="B32" s="68">
        <v>19</v>
      </c>
      <c r="C32" s="57">
        <f t="shared" si="83"/>
        <v>0</v>
      </c>
      <c r="D32" s="54"/>
      <c r="E32" s="7">
        <f t="shared" si="84"/>
        <v>0</v>
      </c>
      <c r="F32" s="54"/>
      <c r="G32" s="7">
        <f t="shared" si="85"/>
        <v>0</v>
      </c>
      <c r="H32" s="54"/>
      <c r="I32" s="6">
        <f t="shared" si="86"/>
        <v>0</v>
      </c>
      <c r="J32" s="54"/>
      <c r="K32" s="6">
        <f t="shared" si="87"/>
        <v>0</v>
      </c>
      <c r="L32" s="6">
        <f t="shared" si="102"/>
        <v>0</v>
      </c>
      <c r="M32" s="6" t="e">
        <f t="shared" si="103"/>
        <v>#DIV/0!</v>
      </c>
      <c r="N32" s="70"/>
      <c r="O32" s="54"/>
      <c r="P32" s="54"/>
      <c r="Q32" s="76" t="e">
        <f t="shared" si="104"/>
        <v>#DIV/0!</v>
      </c>
      <c r="R32" s="2"/>
      <c r="T32" s="107">
        <v>3300</v>
      </c>
      <c r="U32" s="107">
        <v>3800</v>
      </c>
      <c r="V32" s="107">
        <v>4800</v>
      </c>
      <c r="W32" s="107">
        <v>2000</v>
      </c>
      <c r="X32" s="107"/>
      <c r="Y32" s="77" t="s">
        <v>10</v>
      </c>
      <c r="Z32" s="48">
        <f t="shared" si="88"/>
        <v>19</v>
      </c>
      <c r="AA32" s="57">
        <f t="shared" si="89"/>
        <v>0</v>
      </c>
      <c r="AB32" s="7">
        <f t="shared" si="90"/>
        <v>0</v>
      </c>
      <c r="AC32" s="7">
        <f t="shared" si="91"/>
        <v>0</v>
      </c>
      <c r="AD32" s="7">
        <f t="shared" si="105"/>
        <v>0</v>
      </c>
      <c r="AE32" s="7">
        <f t="shared" si="92"/>
        <v>0</v>
      </c>
      <c r="AF32" s="7">
        <f t="shared" si="106"/>
        <v>0</v>
      </c>
      <c r="AG32" s="7">
        <f t="shared" si="93"/>
        <v>0</v>
      </c>
      <c r="AH32" s="7">
        <f t="shared" si="107"/>
        <v>0</v>
      </c>
      <c r="AI32" s="7">
        <f t="shared" si="94"/>
        <v>0</v>
      </c>
      <c r="AJ32" s="7">
        <f t="shared" si="108"/>
        <v>0</v>
      </c>
      <c r="AK32" s="6" t="e">
        <f t="shared" si="109"/>
        <v>#DIV/0!</v>
      </c>
      <c r="AL32" s="70">
        <f t="shared" si="110"/>
        <v>0</v>
      </c>
      <c r="AM32" s="7">
        <f t="shared" si="110"/>
        <v>0</v>
      </c>
      <c r="AN32" s="6">
        <f t="shared" si="110"/>
        <v>0</v>
      </c>
      <c r="AO32" s="76" t="e">
        <f t="shared" si="111"/>
        <v>#DIV/0!</v>
      </c>
      <c r="AP32" s="2"/>
      <c r="AR32" s="107">
        <v>1700</v>
      </c>
      <c r="AS32" s="107">
        <v>2200</v>
      </c>
      <c r="AT32" s="107">
        <v>2200</v>
      </c>
      <c r="AU32" s="107">
        <v>1400</v>
      </c>
      <c r="AV32" s="107"/>
      <c r="AW32" s="77" t="s">
        <v>10</v>
      </c>
      <c r="AX32" s="48">
        <f t="shared" si="112"/>
        <v>19</v>
      </c>
      <c r="AY32" s="57">
        <f t="shared" si="113"/>
        <v>0</v>
      </c>
      <c r="AZ32" s="54">
        <v>10</v>
      </c>
      <c r="BA32" s="7">
        <f t="shared" si="95"/>
        <v>0</v>
      </c>
      <c r="BB32" s="54">
        <v>24</v>
      </c>
      <c r="BC32" s="7">
        <f t="shared" si="96"/>
        <v>0</v>
      </c>
      <c r="BD32" s="54">
        <v>12</v>
      </c>
      <c r="BE32" s="6">
        <f t="shared" si="97"/>
        <v>0</v>
      </c>
      <c r="BF32" s="54"/>
      <c r="BG32" s="6">
        <f t="shared" si="98"/>
        <v>0</v>
      </c>
      <c r="BH32" s="6">
        <f t="shared" si="114"/>
        <v>0</v>
      </c>
      <c r="BI32" s="6" t="e">
        <f t="shared" si="114"/>
        <v>#DIV/0!</v>
      </c>
      <c r="BJ32" s="6">
        <f t="shared" si="115"/>
        <v>0</v>
      </c>
      <c r="BK32" s="7" t="e">
        <f t="shared" si="115"/>
        <v>#DIV/0!</v>
      </c>
      <c r="BL32" s="101">
        <f t="shared" si="116"/>
        <v>0</v>
      </c>
      <c r="BM32" s="90" t="e">
        <f t="shared" si="116"/>
        <v>#DIV/0!</v>
      </c>
      <c r="BN32" s="90"/>
      <c r="BO32" s="76" t="e">
        <f t="shared" si="117"/>
        <v>#DIV/0!</v>
      </c>
      <c r="BP32" s="2"/>
      <c r="BR32" s="55"/>
      <c r="BS32" s="55"/>
      <c r="BT32" s="55"/>
      <c r="BU32" s="55"/>
      <c r="BV32" s="173" t="s">
        <v>10</v>
      </c>
      <c r="BW32" s="190">
        <f t="shared" si="118"/>
        <v>19</v>
      </c>
      <c r="BX32" s="119"/>
      <c r="BY32" s="178">
        <v>0</v>
      </c>
      <c r="BZ32" s="178" t="e">
        <f t="shared" si="99"/>
        <v>#DIV/0!</v>
      </c>
      <c r="CA32" s="178">
        <v>0</v>
      </c>
      <c r="CB32" s="179" t="e">
        <f t="shared" si="100"/>
        <v>#DIV/0!</v>
      </c>
      <c r="CC32" s="179"/>
      <c r="CD32" s="180">
        <f t="shared" si="101"/>
        <v>0</v>
      </c>
      <c r="CE32" s="181" t="e">
        <f t="shared" si="119"/>
        <v>#DIV/0!</v>
      </c>
      <c r="CF32" s="266"/>
      <c r="CG32" s="182" t="e">
        <f t="shared" si="120"/>
        <v>#DIV/0!</v>
      </c>
      <c r="CI32" s="326"/>
      <c r="CJ32" s="326"/>
      <c r="CK32" s="334"/>
      <c r="CL32" s="334"/>
      <c r="CM32" s="334"/>
      <c r="CN32" s="356">
        <f t="shared" si="121"/>
        <v>0</v>
      </c>
      <c r="CP32" s="42" t="s">
        <v>183</v>
      </c>
      <c r="CR32" s="1">
        <v>0</v>
      </c>
    </row>
    <row r="33" spans="1:99" ht="23.5" customHeight="1" thickBot="1">
      <c r="A33" s="78" t="s">
        <v>11</v>
      </c>
      <c r="B33" s="68">
        <v>20</v>
      </c>
      <c r="C33" s="57">
        <f t="shared" si="83"/>
        <v>0</v>
      </c>
      <c r="D33" s="54"/>
      <c r="E33" s="7">
        <f t="shared" si="84"/>
        <v>0</v>
      </c>
      <c r="F33" s="54"/>
      <c r="G33" s="7">
        <f t="shared" si="85"/>
        <v>0</v>
      </c>
      <c r="H33" s="54"/>
      <c r="I33" s="6">
        <f t="shared" si="86"/>
        <v>0</v>
      </c>
      <c r="J33" s="54"/>
      <c r="K33" s="6">
        <f t="shared" si="87"/>
        <v>0</v>
      </c>
      <c r="L33" s="6">
        <f t="shared" si="102"/>
        <v>0</v>
      </c>
      <c r="M33" s="6" t="e">
        <f t="shared" si="103"/>
        <v>#DIV/0!</v>
      </c>
      <c r="N33" s="70"/>
      <c r="O33" s="54"/>
      <c r="P33" s="54"/>
      <c r="Q33" s="76" t="e">
        <f t="shared" si="104"/>
        <v>#DIV/0!</v>
      </c>
      <c r="R33" s="2"/>
      <c r="T33" s="107">
        <v>3300</v>
      </c>
      <c r="U33" s="107">
        <v>3800</v>
      </c>
      <c r="V33" s="107">
        <v>4800</v>
      </c>
      <c r="W33" s="107">
        <v>2000</v>
      </c>
      <c r="X33" s="107"/>
      <c r="Y33" s="78" t="s">
        <v>11</v>
      </c>
      <c r="Z33" s="48">
        <f t="shared" si="88"/>
        <v>20</v>
      </c>
      <c r="AA33" s="57">
        <f t="shared" si="89"/>
        <v>0</v>
      </c>
      <c r="AB33" s="7">
        <f t="shared" si="90"/>
        <v>0</v>
      </c>
      <c r="AC33" s="7">
        <f t="shared" si="91"/>
        <v>0</v>
      </c>
      <c r="AD33" s="7">
        <f t="shared" si="105"/>
        <v>0</v>
      </c>
      <c r="AE33" s="7">
        <f t="shared" si="92"/>
        <v>0</v>
      </c>
      <c r="AF33" s="7">
        <f t="shared" si="106"/>
        <v>0</v>
      </c>
      <c r="AG33" s="7">
        <f t="shared" si="93"/>
        <v>0</v>
      </c>
      <c r="AH33" s="7">
        <f t="shared" si="107"/>
        <v>0</v>
      </c>
      <c r="AI33" s="7">
        <f t="shared" si="94"/>
        <v>0</v>
      </c>
      <c r="AJ33" s="7">
        <f t="shared" si="108"/>
        <v>0</v>
      </c>
      <c r="AK33" s="6" t="e">
        <f t="shared" si="109"/>
        <v>#DIV/0!</v>
      </c>
      <c r="AL33" s="70">
        <f t="shared" si="110"/>
        <v>0</v>
      </c>
      <c r="AM33" s="7">
        <f t="shared" si="110"/>
        <v>0</v>
      </c>
      <c r="AN33" s="6">
        <f t="shared" si="110"/>
        <v>0</v>
      </c>
      <c r="AO33" s="76" t="e">
        <f t="shared" si="111"/>
        <v>#DIV/0!</v>
      </c>
      <c r="AP33" s="2"/>
      <c r="AR33" s="107">
        <v>1700</v>
      </c>
      <c r="AS33" s="107">
        <v>2200</v>
      </c>
      <c r="AT33" s="107">
        <v>2200</v>
      </c>
      <c r="AU33" s="107">
        <v>1400</v>
      </c>
      <c r="AV33" s="107"/>
      <c r="AW33" s="78" t="s">
        <v>11</v>
      </c>
      <c r="AX33" s="48">
        <f t="shared" si="112"/>
        <v>20</v>
      </c>
      <c r="AY33" s="57">
        <f t="shared" si="113"/>
        <v>0</v>
      </c>
      <c r="AZ33" s="54">
        <v>10</v>
      </c>
      <c r="BA33" s="7">
        <f t="shared" si="95"/>
        <v>0</v>
      </c>
      <c r="BB33" s="54">
        <v>28</v>
      </c>
      <c r="BC33" s="7">
        <f t="shared" si="96"/>
        <v>0</v>
      </c>
      <c r="BD33" s="54">
        <v>12</v>
      </c>
      <c r="BE33" s="6">
        <f t="shared" si="97"/>
        <v>0</v>
      </c>
      <c r="BF33" s="54"/>
      <c r="BG33" s="6">
        <f t="shared" si="98"/>
        <v>0</v>
      </c>
      <c r="BH33" s="6">
        <f t="shared" si="114"/>
        <v>0</v>
      </c>
      <c r="BI33" s="6" t="e">
        <f t="shared" si="114"/>
        <v>#DIV/0!</v>
      </c>
      <c r="BJ33" s="6">
        <f t="shared" si="115"/>
        <v>0</v>
      </c>
      <c r="BK33" s="7" t="e">
        <f t="shared" si="115"/>
        <v>#DIV/0!</v>
      </c>
      <c r="BL33" s="101">
        <f t="shared" si="116"/>
        <v>0</v>
      </c>
      <c r="BM33" s="90" t="e">
        <f t="shared" si="116"/>
        <v>#DIV/0!</v>
      </c>
      <c r="BN33" s="90"/>
      <c r="BO33" s="76" t="e">
        <f t="shared" si="117"/>
        <v>#DIV/0!</v>
      </c>
      <c r="BP33" s="2"/>
      <c r="BR33" s="55"/>
      <c r="BS33" s="55"/>
      <c r="BT33" s="55"/>
      <c r="BU33" s="55"/>
      <c r="BV33" s="183" t="s">
        <v>11</v>
      </c>
      <c r="BW33" s="190">
        <f t="shared" si="118"/>
        <v>20</v>
      </c>
      <c r="BX33" s="119"/>
      <c r="BY33" s="178">
        <v>0</v>
      </c>
      <c r="BZ33" s="178" t="e">
        <f t="shared" si="99"/>
        <v>#DIV/0!</v>
      </c>
      <c r="CA33" s="178">
        <v>0</v>
      </c>
      <c r="CB33" s="179" t="e">
        <f t="shared" si="100"/>
        <v>#DIV/0!</v>
      </c>
      <c r="CC33" s="179">
        <v>0</v>
      </c>
      <c r="CD33" s="180">
        <f t="shared" si="101"/>
        <v>0</v>
      </c>
      <c r="CE33" s="181" t="e">
        <f t="shared" si="119"/>
        <v>#DIV/0!</v>
      </c>
      <c r="CF33" s="266"/>
      <c r="CG33" s="182" t="e">
        <f t="shared" si="120"/>
        <v>#DIV/0!</v>
      </c>
      <c r="CI33" s="327"/>
      <c r="CJ33" s="327"/>
      <c r="CK33" s="335"/>
      <c r="CL33" s="334"/>
      <c r="CM33" s="335"/>
      <c r="CN33" s="357">
        <f t="shared" si="121"/>
        <v>0</v>
      </c>
      <c r="CP33" s="1" t="s">
        <v>186</v>
      </c>
    </row>
    <row r="34" spans="1:99" ht="23.5" customHeight="1" thickTop="1" thickBot="1">
      <c r="A34" s="1513" t="s">
        <v>16</v>
      </c>
      <c r="B34" s="1514"/>
      <c r="C34" s="61">
        <f>SUM(C27:C33)</f>
        <v>0</v>
      </c>
      <c r="D34" s="61">
        <f>SUM(D27:D33)</f>
        <v>0</v>
      </c>
      <c r="E34" s="61">
        <f t="shared" ref="E34:J34" si="122">SUM(E27:E33)</f>
        <v>0</v>
      </c>
      <c r="F34" s="61">
        <f t="shared" si="122"/>
        <v>0</v>
      </c>
      <c r="G34" s="61">
        <f t="shared" si="122"/>
        <v>0</v>
      </c>
      <c r="H34" s="61">
        <f t="shared" si="122"/>
        <v>0</v>
      </c>
      <c r="I34" s="61">
        <f t="shared" si="122"/>
        <v>0</v>
      </c>
      <c r="J34" s="61">
        <f t="shared" si="122"/>
        <v>0</v>
      </c>
      <c r="K34" s="61">
        <f>SUM(K27:K33)</f>
        <v>0</v>
      </c>
      <c r="L34" s="61">
        <f>SUM(L27:L33)</f>
        <v>0</v>
      </c>
      <c r="M34" s="61" t="e">
        <f>L34/C34</f>
        <v>#DIV/0!</v>
      </c>
      <c r="N34" s="86"/>
      <c r="O34" s="61">
        <f>SUM(O27:O33)</f>
        <v>0</v>
      </c>
      <c r="P34" s="61">
        <f>SUM(P27:P33)</f>
        <v>0</v>
      </c>
      <c r="Q34" s="76" t="e">
        <f t="shared" si="104"/>
        <v>#DIV/0!</v>
      </c>
      <c r="R34" s="45"/>
      <c r="T34" s="105" t="s">
        <v>48</v>
      </c>
      <c r="U34" s="108" t="e">
        <f>C34/W34</f>
        <v>#DIV/0!</v>
      </c>
      <c r="V34" s="106" t="s">
        <v>49</v>
      </c>
      <c r="W34" s="114">
        <v>0</v>
      </c>
      <c r="Y34" s="1513" t="s">
        <v>16</v>
      </c>
      <c r="Z34" s="1514"/>
      <c r="AA34" s="88">
        <f>SUM(AA27:AA33)</f>
        <v>0</v>
      </c>
      <c r="AB34" s="88">
        <f>SUM(AB27:AB33)</f>
        <v>0</v>
      </c>
      <c r="AC34" s="88">
        <f t="shared" ref="AC34:AH34" si="123">SUM(AC27:AC33)</f>
        <v>0</v>
      </c>
      <c r="AD34" s="88">
        <f t="shared" si="123"/>
        <v>0</v>
      </c>
      <c r="AE34" s="88">
        <f t="shared" si="123"/>
        <v>0</v>
      </c>
      <c r="AF34" s="88">
        <f t="shared" si="123"/>
        <v>0</v>
      </c>
      <c r="AG34" s="88">
        <f t="shared" si="123"/>
        <v>0</v>
      </c>
      <c r="AH34" s="88">
        <f t="shared" si="123"/>
        <v>0</v>
      </c>
      <c r="AI34" s="88">
        <f>SUM(AI27:AI33)</f>
        <v>0</v>
      </c>
      <c r="AJ34" s="88">
        <f>SUM(AJ27:AJ33)</f>
        <v>0</v>
      </c>
      <c r="AK34" s="61" t="e">
        <f>AJ34/AA34</f>
        <v>#DIV/0!</v>
      </c>
      <c r="AL34" s="86"/>
      <c r="AM34" s="61">
        <f>SUM(AM27:AM33)</f>
        <v>0</v>
      </c>
      <c r="AN34" s="61">
        <f>SUM(AN27:AN33)</f>
        <v>0</v>
      </c>
      <c r="AO34" s="76" t="e">
        <f>(AJ34+BH34)/AN34</f>
        <v>#DIV/0!</v>
      </c>
      <c r="AP34" s="45"/>
      <c r="AR34" s="105" t="s">
        <v>48</v>
      </c>
      <c r="AS34" s="108" t="e">
        <f>AA34/AU34</f>
        <v>#DIV/0!</v>
      </c>
      <c r="AT34" s="106" t="s">
        <v>49</v>
      </c>
      <c r="AU34" s="105">
        <f>W34</f>
        <v>0</v>
      </c>
      <c r="AW34" s="1513" t="s">
        <v>16</v>
      </c>
      <c r="AX34" s="1514"/>
      <c r="AY34" s="57">
        <f t="shared" si="113"/>
        <v>0</v>
      </c>
      <c r="AZ34" s="61">
        <f>SUM(AZ27:AZ33)</f>
        <v>84</v>
      </c>
      <c r="BA34" s="61">
        <f t="shared" ref="BA34:BF34" si="124">SUM(BA27:BA33)</f>
        <v>0</v>
      </c>
      <c r="BB34" s="61">
        <f t="shared" si="124"/>
        <v>120</v>
      </c>
      <c r="BC34" s="61">
        <f t="shared" si="124"/>
        <v>0</v>
      </c>
      <c r="BD34" s="61">
        <f t="shared" si="124"/>
        <v>60</v>
      </c>
      <c r="BE34" s="61">
        <f t="shared" si="124"/>
        <v>0</v>
      </c>
      <c r="BF34" s="61">
        <f t="shared" si="124"/>
        <v>0</v>
      </c>
      <c r="BG34" s="61">
        <f>SUM(BG27:BG33)</f>
        <v>0</v>
      </c>
      <c r="BH34" s="6">
        <f t="shared" si="114"/>
        <v>0</v>
      </c>
      <c r="BI34" s="6" t="e">
        <f t="shared" si="114"/>
        <v>#DIV/0!</v>
      </c>
      <c r="BJ34" s="6">
        <f t="shared" si="115"/>
        <v>0</v>
      </c>
      <c r="BK34" s="7" t="e">
        <f t="shared" si="115"/>
        <v>#DIV/0!</v>
      </c>
      <c r="BL34" s="101">
        <f>SUM(BL27:BL33)</f>
        <v>0</v>
      </c>
      <c r="BM34" s="90" t="e">
        <f>BI34+BK34</f>
        <v>#DIV/0!</v>
      </c>
      <c r="BN34" s="91"/>
      <c r="BO34" s="76" t="e">
        <f t="shared" si="117"/>
        <v>#DIV/0!</v>
      </c>
      <c r="BP34" s="45"/>
      <c r="BR34" s="42" t="s">
        <v>48</v>
      </c>
      <c r="BS34" s="59" t="e">
        <f>AY34/BU34</f>
        <v>#DIV/0!</v>
      </c>
      <c r="BT34" s="60" t="s">
        <v>49</v>
      </c>
      <c r="BU34" s="42">
        <f>W34</f>
        <v>0</v>
      </c>
      <c r="BV34" s="1515" t="s">
        <v>16</v>
      </c>
      <c r="BW34" s="1486"/>
      <c r="BX34" s="178">
        <f>SUM(BX27:BX33)</f>
        <v>0</v>
      </c>
      <c r="BY34" s="178">
        <f>SUM(BY27:BY33)</f>
        <v>0</v>
      </c>
      <c r="BZ34" s="178" t="e">
        <f t="shared" si="99"/>
        <v>#DIV/0!</v>
      </c>
      <c r="CA34" s="178">
        <f>SUM(CA27:CA33)</f>
        <v>0</v>
      </c>
      <c r="CB34" s="179" t="e">
        <f t="shared" si="100"/>
        <v>#DIV/0!</v>
      </c>
      <c r="CC34" s="179" t="e">
        <f>CB34/BY34</f>
        <v>#DIV/0!</v>
      </c>
      <c r="CD34" s="180">
        <f>BY34+CA34</f>
        <v>0</v>
      </c>
      <c r="CE34" s="181" t="e">
        <f>CD34/BX34</f>
        <v>#DIV/0!</v>
      </c>
      <c r="CF34" s="267"/>
      <c r="CG34" s="182" t="e">
        <f t="shared" si="120"/>
        <v>#DIV/0!</v>
      </c>
      <c r="CH34" s="340"/>
      <c r="CI34" s="349" t="e">
        <f>SUM(CI27:CI33)/CH34</f>
        <v>#DIV/0!</v>
      </c>
      <c r="CJ34" s="351" t="e">
        <f>SUM(CJ27:CJ33)/CH34</f>
        <v>#DIV/0!</v>
      </c>
      <c r="CK34" s="351" t="e">
        <f>SUM(CK27:CK33)/CH34</f>
        <v>#DIV/0!</v>
      </c>
      <c r="CL34" s="351" t="e">
        <f>SUM(CL27:CL33)/CH34</f>
        <v>#DIV/0!</v>
      </c>
      <c r="CM34" s="351" t="e">
        <f>SUM(CM27:CM33)/CH34</f>
        <v>#DIV/0!</v>
      </c>
      <c r="CN34" s="353" t="e">
        <f>SUM(CK34:CM34)/3</f>
        <v>#DIV/0!</v>
      </c>
      <c r="CO34" s="340"/>
      <c r="CP34" s="340"/>
      <c r="CQ34" s="340"/>
      <c r="CR34" s="340"/>
    </row>
    <row r="35" spans="1:99" ht="23.5" customHeight="1" thickTop="1">
      <c r="A35" s="1417" t="s">
        <v>19</v>
      </c>
      <c r="B35" s="1418"/>
      <c r="C35" s="1418"/>
      <c r="D35" s="1418"/>
      <c r="E35" s="1418"/>
      <c r="F35" s="1418"/>
      <c r="G35" s="1418"/>
      <c r="H35" s="1418"/>
      <c r="I35" s="1418"/>
      <c r="J35" s="1418"/>
      <c r="K35" s="1418"/>
      <c r="L35" s="1418"/>
      <c r="M35" s="1418"/>
      <c r="N35" s="1418"/>
      <c r="O35" s="1418"/>
      <c r="P35" s="1418"/>
      <c r="Q35" s="1419"/>
      <c r="Y35" s="1417" t="s">
        <v>19</v>
      </c>
      <c r="Z35" s="1418"/>
      <c r="AA35" s="1418"/>
      <c r="AB35" s="1418"/>
      <c r="AC35" s="1418"/>
      <c r="AD35" s="1418"/>
      <c r="AE35" s="1418"/>
      <c r="AF35" s="1418"/>
      <c r="AG35" s="1418"/>
      <c r="AH35" s="1418"/>
      <c r="AI35" s="1418"/>
      <c r="AJ35" s="1418"/>
      <c r="AK35" s="1418"/>
      <c r="AL35" s="1418"/>
      <c r="AM35" s="1418"/>
      <c r="AN35" s="1418"/>
      <c r="AO35" s="1419"/>
      <c r="AW35" s="1417" t="s">
        <v>19</v>
      </c>
      <c r="AX35" s="1418"/>
      <c r="AY35" s="1418"/>
      <c r="AZ35" s="1418"/>
      <c r="BA35" s="1418"/>
      <c r="BB35" s="1418"/>
      <c r="BC35" s="1418"/>
      <c r="BD35" s="1418"/>
      <c r="BE35" s="1418"/>
      <c r="BF35" s="1418"/>
      <c r="BG35" s="1418"/>
      <c r="BH35" s="1418"/>
      <c r="BI35" s="1418"/>
      <c r="BJ35" s="1418"/>
      <c r="BK35" s="1418"/>
      <c r="BL35" s="1418"/>
      <c r="BM35" s="1418"/>
      <c r="BN35" s="1418"/>
      <c r="BO35" s="1419"/>
      <c r="BV35" s="1431" t="s">
        <v>19</v>
      </c>
      <c r="BW35" s="1432"/>
      <c r="BX35" s="1432"/>
      <c r="BY35" s="1432"/>
      <c r="BZ35" s="1432"/>
      <c r="CA35" s="1432"/>
      <c r="CB35" s="1432"/>
      <c r="CC35" s="1432"/>
      <c r="CD35" s="1432"/>
      <c r="CE35" s="1432"/>
      <c r="CF35" s="1432"/>
      <c r="CG35" s="1433"/>
      <c r="CI35" s="1420" t="str">
        <f>BV35</f>
        <v>4th week</v>
      </c>
      <c r="CJ35" s="1420"/>
      <c r="CK35" s="1420"/>
      <c r="CL35" s="1420"/>
      <c r="CM35" s="1420"/>
      <c r="CN35" s="1420"/>
    </row>
    <row r="36" spans="1:99" ht="23.5" customHeight="1">
      <c r="A36" s="73" t="s">
        <v>12</v>
      </c>
      <c r="B36" s="47" t="s">
        <v>13</v>
      </c>
      <c r="C36" s="4" t="s">
        <v>1</v>
      </c>
      <c r="D36" s="56" t="s">
        <v>36</v>
      </c>
      <c r="E36" s="4" t="s">
        <v>35</v>
      </c>
      <c r="F36" s="4" t="s">
        <v>45</v>
      </c>
      <c r="G36" s="4" t="s">
        <v>35</v>
      </c>
      <c r="H36" s="4" t="s">
        <v>46</v>
      </c>
      <c r="I36" s="4" t="s">
        <v>35</v>
      </c>
      <c r="J36" s="56" t="s">
        <v>70</v>
      </c>
      <c r="K36" s="4" t="s">
        <v>35</v>
      </c>
      <c r="L36" s="4" t="s">
        <v>39</v>
      </c>
      <c r="M36" s="4" t="s">
        <v>40</v>
      </c>
      <c r="N36" s="4" t="s">
        <v>71</v>
      </c>
      <c r="O36" s="4" t="s">
        <v>72</v>
      </c>
      <c r="P36" s="4" t="s">
        <v>73</v>
      </c>
      <c r="Q36" s="74" t="s">
        <v>74</v>
      </c>
      <c r="R36" s="3"/>
      <c r="S36" s="3"/>
      <c r="T36" s="106" t="s">
        <v>41</v>
      </c>
      <c r="U36" s="106" t="s">
        <v>42</v>
      </c>
      <c r="V36" s="106" t="s">
        <v>43</v>
      </c>
      <c r="W36" s="106" t="s">
        <v>44</v>
      </c>
      <c r="X36" s="106"/>
      <c r="Y36" s="73" t="s">
        <v>12</v>
      </c>
      <c r="Z36" s="47" t="s">
        <v>13</v>
      </c>
      <c r="AA36" s="4" t="s">
        <v>1</v>
      </c>
      <c r="AB36" s="56" t="s">
        <v>36</v>
      </c>
      <c r="AC36" s="4" t="s">
        <v>35</v>
      </c>
      <c r="AD36" s="4" t="s">
        <v>45</v>
      </c>
      <c r="AE36" s="4" t="s">
        <v>35</v>
      </c>
      <c r="AF36" s="4" t="s">
        <v>46</v>
      </c>
      <c r="AG36" s="4" t="s">
        <v>35</v>
      </c>
      <c r="AH36" s="56" t="s">
        <v>70</v>
      </c>
      <c r="AI36" s="4" t="s">
        <v>35</v>
      </c>
      <c r="AJ36" s="4" t="s">
        <v>37</v>
      </c>
      <c r="AK36" s="4" t="s">
        <v>76</v>
      </c>
      <c r="AL36" s="4" t="s">
        <v>71</v>
      </c>
      <c r="AM36" s="4" t="s">
        <v>72</v>
      </c>
      <c r="AN36" s="4" t="s">
        <v>73</v>
      </c>
      <c r="AO36" s="74" t="s">
        <v>74</v>
      </c>
      <c r="AP36" s="3"/>
      <c r="AQ36" s="3"/>
      <c r="AR36" s="106" t="s">
        <v>41</v>
      </c>
      <c r="AS36" s="106" t="s">
        <v>42</v>
      </c>
      <c r="AT36" s="106" t="s">
        <v>43</v>
      </c>
      <c r="AU36" s="106" t="s">
        <v>44</v>
      </c>
      <c r="AV36" s="106"/>
      <c r="AW36" s="73" t="s">
        <v>12</v>
      </c>
      <c r="AX36" s="47" t="s">
        <v>13</v>
      </c>
      <c r="AY36" s="4" t="s">
        <v>1</v>
      </c>
      <c r="AZ36" s="56" t="s">
        <v>36</v>
      </c>
      <c r="BA36" s="4" t="s">
        <v>35</v>
      </c>
      <c r="BB36" s="4" t="s">
        <v>45</v>
      </c>
      <c r="BC36" s="4" t="s">
        <v>35</v>
      </c>
      <c r="BD36" s="4" t="s">
        <v>46</v>
      </c>
      <c r="BE36" s="4" t="s">
        <v>35</v>
      </c>
      <c r="BF36" s="56" t="s">
        <v>47</v>
      </c>
      <c r="BG36" s="4" t="s">
        <v>35</v>
      </c>
      <c r="BH36" s="4" t="s">
        <v>39</v>
      </c>
      <c r="BI36" s="4" t="s">
        <v>40</v>
      </c>
      <c r="BJ36" s="4" t="s">
        <v>37</v>
      </c>
      <c r="BK36" s="4" t="s">
        <v>38</v>
      </c>
      <c r="BL36" s="4" t="s">
        <v>78</v>
      </c>
      <c r="BM36" s="89" t="s">
        <v>77</v>
      </c>
      <c r="BN36" s="89"/>
      <c r="BO36" s="74" t="s">
        <v>79</v>
      </c>
      <c r="BP36" s="3"/>
      <c r="BQ36" s="3"/>
      <c r="BR36" s="3" t="s">
        <v>41</v>
      </c>
      <c r="BS36" s="3" t="s">
        <v>42</v>
      </c>
      <c r="BT36" s="3" t="s">
        <v>43</v>
      </c>
      <c r="BU36" s="3" t="s">
        <v>44</v>
      </c>
      <c r="BV36" s="173" t="s">
        <v>12</v>
      </c>
      <c r="BW36" s="174" t="s">
        <v>13</v>
      </c>
      <c r="BX36" s="174" t="s">
        <v>1</v>
      </c>
      <c r="BY36" s="174" t="s">
        <v>39</v>
      </c>
      <c r="BZ36" s="174" t="s">
        <v>40</v>
      </c>
      <c r="CA36" s="174" t="s">
        <v>37</v>
      </c>
      <c r="CB36" s="174" t="s">
        <v>38</v>
      </c>
      <c r="CC36" s="174" t="s">
        <v>127</v>
      </c>
      <c r="CD36" s="174" t="s">
        <v>126</v>
      </c>
      <c r="CE36" s="175" t="s">
        <v>77</v>
      </c>
      <c r="CF36" s="265" t="s">
        <v>129</v>
      </c>
      <c r="CG36" s="176" t="s">
        <v>128</v>
      </c>
      <c r="CI36" s="331" t="s">
        <v>172</v>
      </c>
      <c r="CJ36" s="332" t="s">
        <v>173</v>
      </c>
      <c r="CK36" s="65" t="s">
        <v>174</v>
      </c>
      <c r="CL36" s="65" t="s">
        <v>175</v>
      </c>
      <c r="CM36" s="65" t="s">
        <v>176</v>
      </c>
      <c r="CN36" s="333" t="s">
        <v>184</v>
      </c>
      <c r="CP36" s="1" t="s">
        <v>179</v>
      </c>
      <c r="CR36" s="46" t="s">
        <v>182</v>
      </c>
    </row>
    <row r="37" spans="1:99" ht="23.5" customHeight="1">
      <c r="A37" s="75" t="s">
        <v>5</v>
      </c>
      <c r="B37" s="68">
        <v>21</v>
      </c>
      <c r="C37" s="57">
        <f t="shared" ref="C37:C43" si="125">D37+F37+H37+J37</f>
        <v>0</v>
      </c>
      <c r="D37" s="54"/>
      <c r="E37" s="7">
        <f t="shared" ref="E37:E43" si="126">D37*T37</f>
        <v>0</v>
      </c>
      <c r="F37" s="54"/>
      <c r="G37" s="7">
        <f t="shared" ref="G37:G43" si="127">F37*U37</f>
        <v>0</v>
      </c>
      <c r="H37" s="54"/>
      <c r="I37" s="6">
        <f t="shared" ref="I37:I43" si="128">H37*V37</f>
        <v>0</v>
      </c>
      <c r="J37" s="54"/>
      <c r="K37" s="6">
        <f t="shared" ref="K37:K43" si="129">J37*W37</f>
        <v>0</v>
      </c>
      <c r="L37" s="6">
        <f>E37+G37+I37+K37</f>
        <v>0</v>
      </c>
      <c r="M37" s="6" t="e">
        <f>L37/C37</f>
        <v>#DIV/0!</v>
      </c>
      <c r="N37" s="70"/>
      <c r="O37" s="54"/>
      <c r="P37" s="54"/>
      <c r="Q37" s="76" t="e">
        <f>L37/P37</f>
        <v>#DIV/0!</v>
      </c>
      <c r="R37" s="2"/>
      <c r="T37" s="107">
        <v>3300</v>
      </c>
      <c r="U37" s="107">
        <v>3800</v>
      </c>
      <c r="V37" s="107">
        <v>4800</v>
      </c>
      <c r="W37" s="107">
        <v>2000</v>
      </c>
      <c r="X37" s="107"/>
      <c r="Y37" s="75" t="s">
        <v>5</v>
      </c>
      <c r="Z37" s="48">
        <f t="shared" ref="Z37:Z43" si="130">B37</f>
        <v>21</v>
      </c>
      <c r="AA37" s="57">
        <f t="shared" ref="AA37:AA43" si="131">AB37+AD37+AF37+AH37</f>
        <v>0</v>
      </c>
      <c r="AB37" s="7">
        <f t="shared" ref="AB37:AB43" si="132">D37</f>
        <v>0</v>
      </c>
      <c r="AC37" s="7">
        <f t="shared" ref="AC37:AC43" si="133">AB37*AR37</f>
        <v>0</v>
      </c>
      <c r="AD37" s="7">
        <f>F37</f>
        <v>0</v>
      </c>
      <c r="AE37" s="7">
        <f t="shared" ref="AE37:AE43" si="134">AD37*AS37</f>
        <v>0</v>
      </c>
      <c r="AF37" s="7">
        <f>H37</f>
        <v>0</v>
      </c>
      <c r="AG37" s="7">
        <f t="shared" ref="AG37:AG43" si="135">AF37*AT37</f>
        <v>0</v>
      </c>
      <c r="AH37" s="7">
        <f>J37</f>
        <v>0</v>
      </c>
      <c r="AI37" s="7">
        <f t="shared" ref="AI37:AI43" si="136">AH37*AU37</f>
        <v>0</v>
      </c>
      <c r="AJ37" s="7">
        <f>AC37+AE37+AG37+AI37</f>
        <v>0</v>
      </c>
      <c r="AK37" s="6" t="e">
        <f>AJ37/AA37</f>
        <v>#DIV/0!</v>
      </c>
      <c r="AL37" s="70">
        <f>N37</f>
        <v>0</v>
      </c>
      <c r="AM37" s="7">
        <f>O37</f>
        <v>0</v>
      </c>
      <c r="AN37" s="6">
        <f>P37</f>
        <v>0</v>
      </c>
      <c r="AO37" s="76" t="e">
        <f>(AJ37+BH37)/AN37</f>
        <v>#DIV/0!</v>
      </c>
      <c r="AP37" s="2"/>
      <c r="AR37" s="107">
        <v>1700</v>
      </c>
      <c r="AS37" s="107">
        <v>2200</v>
      </c>
      <c r="AT37" s="107">
        <v>2200</v>
      </c>
      <c r="AU37" s="107">
        <v>1400</v>
      </c>
      <c r="AV37" s="107"/>
      <c r="AW37" s="75" t="s">
        <v>5</v>
      </c>
      <c r="AX37" s="48">
        <f>B37</f>
        <v>21</v>
      </c>
      <c r="AY37" s="57">
        <f>C37</f>
        <v>0</v>
      </c>
      <c r="AZ37" s="54"/>
      <c r="BA37" s="7">
        <f t="shared" ref="BA37:BA43" si="137">AZ37*BR37</f>
        <v>0</v>
      </c>
      <c r="BB37" s="54"/>
      <c r="BC37" s="7">
        <f t="shared" ref="BC37:BC43" si="138">BB37*BS37</f>
        <v>0</v>
      </c>
      <c r="BD37" s="54"/>
      <c r="BE37" s="6">
        <f t="shared" ref="BE37:BE43" si="139">BD37*BT37</f>
        <v>0</v>
      </c>
      <c r="BF37" s="54"/>
      <c r="BG37" s="6">
        <f t="shared" ref="BG37:BG43" si="140">BF37*BU37</f>
        <v>0</v>
      </c>
      <c r="BH37" s="6">
        <f>L37</f>
        <v>0</v>
      </c>
      <c r="BI37" s="6" t="e">
        <f>M37</f>
        <v>#DIV/0!</v>
      </c>
      <c r="BJ37" s="6">
        <f>AJ37</f>
        <v>0</v>
      </c>
      <c r="BK37" s="7" t="e">
        <f>AK37</f>
        <v>#DIV/0!</v>
      </c>
      <c r="BL37" s="101">
        <f>BH37+BJ37</f>
        <v>0</v>
      </c>
      <c r="BM37" s="90" t="e">
        <f>BI37+BK37</f>
        <v>#DIV/0!</v>
      </c>
      <c r="BN37" s="90"/>
      <c r="BO37" s="76" t="e">
        <f>Q37+AO37</f>
        <v>#DIV/0!</v>
      </c>
      <c r="BP37" s="2"/>
      <c r="BR37" s="55"/>
      <c r="BS37" s="55"/>
      <c r="BT37" s="55"/>
      <c r="BU37" s="55"/>
      <c r="BV37" s="177" t="s">
        <v>5</v>
      </c>
      <c r="BW37" s="190">
        <f>AX37</f>
        <v>21</v>
      </c>
      <c r="BX37" s="119"/>
      <c r="BY37" s="178">
        <v>0</v>
      </c>
      <c r="BZ37" s="178" t="e">
        <f t="shared" ref="BZ37:BZ44" si="141">BY37/BX37</f>
        <v>#DIV/0!</v>
      </c>
      <c r="CA37" s="178">
        <v>0</v>
      </c>
      <c r="CB37" s="179" t="e">
        <f t="shared" ref="CB37:CB44" si="142">CA37/BX37</f>
        <v>#DIV/0!</v>
      </c>
      <c r="CC37" s="179"/>
      <c r="CD37" s="180">
        <f t="shared" ref="CD37:CD43" si="143">BY37+CA37+CC37</f>
        <v>0</v>
      </c>
      <c r="CE37" s="181" t="e">
        <f>CD37/BX37</f>
        <v>#DIV/0!</v>
      </c>
      <c r="CF37" s="266"/>
      <c r="CG37" s="182" t="e">
        <f>CD37/CF37</f>
        <v>#DIV/0!</v>
      </c>
      <c r="CI37" s="326"/>
      <c r="CJ37" s="326"/>
      <c r="CK37" s="334"/>
      <c r="CL37" s="334"/>
      <c r="CM37" s="334"/>
      <c r="CN37" s="356">
        <f>SUM(CK37:CM37)/3</f>
        <v>0</v>
      </c>
      <c r="CP37" s="355" t="s">
        <v>180</v>
      </c>
      <c r="CQ37" s="3"/>
      <c r="CR37" s="354">
        <v>5</v>
      </c>
    </row>
    <row r="38" spans="1:99" ht="23.5" customHeight="1">
      <c r="A38" s="77" t="s">
        <v>6</v>
      </c>
      <c r="B38" s="68">
        <v>22</v>
      </c>
      <c r="C38" s="57">
        <f t="shared" si="125"/>
        <v>0</v>
      </c>
      <c r="D38" s="54"/>
      <c r="E38" s="7">
        <f t="shared" si="126"/>
        <v>0</v>
      </c>
      <c r="F38" s="54"/>
      <c r="G38" s="7">
        <f t="shared" si="127"/>
        <v>0</v>
      </c>
      <c r="H38" s="54"/>
      <c r="I38" s="6">
        <f t="shared" si="128"/>
        <v>0</v>
      </c>
      <c r="J38" s="54"/>
      <c r="K38" s="6">
        <f t="shared" si="129"/>
        <v>0</v>
      </c>
      <c r="L38" s="6">
        <f t="shared" ref="L38:L43" si="144">E38+G38+I38+K38</f>
        <v>0</v>
      </c>
      <c r="M38" s="6" t="e">
        <f t="shared" ref="M38:M43" si="145">L38/C38</f>
        <v>#DIV/0!</v>
      </c>
      <c r="N38" s="70"/>
      <c r="O38" s="54"/>
      <c r="P38" s="54"/>
      <c r="Q38" s="76" t="e">
        <f t="shared" ref="Q38:Q44" si="146">L38/P38</f>
        <v>#DIV/0!</v>
      </c>
      <c r="R38" s="2"/>
      <c r="T38" s="107">
        <v>3300</v>
      </c>
      <c r="U38" s="107">
        <v>3800</v>
      </c>
      <c r="V38" s="107">
        <v>4800</v>
      </c>
      <c r="W38" s="107">
        <v>2000</v>
      </c>
      <c r="X38" s="107"/>
      <c r="Y38" s="77" t="s">
        <v>6</v>
      </c>
      <c r="Z38" s="48">
        <f t="shared" si="130"/>
        <v>22</v>
      </c>
      <c r="AA38" s="57">
        <f t="shared" si="131"/>
        <v>0</v>
      </c>
      <c r="AB38" s="7">
        <f t="shared" si="132"/>
        <v>0</v>
      </c>
      <c r="AC38" s="7">
        <f t="shared" si="133"/>
        <v>0</v>
      </c>
      <c r="AD38" s="7">
        <f t="shared" ref="AD38:AD43" si="147">F38</f>
        <v>0</v>
      </c>
      <c r="AE38" s="7">
        <f t="shared" si="134"/>
        <v>0</v>
      </c>
      <c r="AF38" s="7">
        <f t="shared" ref="AF38:AF43" si="148">H38</f>
        <v>0</v>
      </c>
      <c r="AG38" s="7">
        <f t="shared" si="135"/>
        <v>0</v>
      </c>
      <c r="AH38" s="7">
        <f t="shared" ref="AH38:AH43" si="149">J38</f>
        <v>0</v>
      </c>
      <c r="AI38" s="7">
        <f t="shared" si="136"/>
        <v>0</v>
      </c>
      <c r="AJ38" s="7">
        <f t="shared" ref="AJ38:AJ43" si="150">AC38+AE38+AG38+AI38</f>
        <v>0</v>
      </c>
      <c r="AK38" s="6" t="e">
        <f t="shared" ref="AK38:AK43" si="151">AJ38/AA38</f>
        <v>#DIV/0!</v>
      </c>
      <c r="AL38" s="70">
        <f t="shared" ref="AL38:AN43" si="152">N38</f>
        <v>0</v>
      </c>
      <c r="AM38" s="7">
        <f t="shared" si="152"/>
        <v>0</v>
      </c>
      <c r="AN38" s="6">
        <f t="shared" si="152"/>
        <v>0</v>
      </c>
      <c r="AO38" s="76" t="e">
        <f t="shared" ref="AO38:AO43" si="153">(AJ38+BH38)/AN38</f>
        <v>#DIV/0!</v>
      </c>
      <c r="AP38" s="2"/>
      <c r="AR38" s="107">
        <v>1700</v>
      </c>
      <c r="AS38" s="107">
        <v>2200</v>
      </c>
      <c r="AT38" s="107">
        <v>2200</v>
      </c>
      <c r="AU38" s="107">
        <v>1400</v>
      </c>
      <c r="AV38" s="107"/>
      <c r="AW38" s="77" t="s">
        <v>6</v>
      </c>
      <c r="AX38" s="48">
        <f t="shared" ref="AX38:AX43" si="154">B38</f>
        <v>22</v>
      </c>
      <c r="AY38" s="57">
        <f t="shared" ref="AY38:AY44" si="155">C38</f>
        <v>0</v>
      </c>
      <c r="AZ38" s="54">
        <v>22</v>
      </c>
      <c r="BA38" s="7">
        <f t="shared" si="137"/>
        <v>0</v>
      </c>
      <c r="BB38" s="54">
        <v>10</v>
      </c>
      <c r="BC38" s="7">
        <f t="shared" si="138"/>
        <v>0</v>
      </c>
      <c r="BD38" s="54">
        <v>6</v>
      </c>
      <c r="BE38" s="6">
        <f t="shared" si="139"/>
        <v>0</v>
      </c>
      <c r="BF38" s="54"/>
      <c r="BG38" s="6">
        <f t="shared" si="140"/>
        <v>0</v>
      </c>
      <c r="BH38" s="6">
        <f t="shared" ref="BH38:BI44" si="156">L38</f>
        <v>0</v>
      </c>
      <c r="BI38" s="6" t="e">
        <f t="shared" si="156"/>
        <v>#DIV/0!</v>
      </c>
      <c r="BJ38" s="6">
        <f t="shared" ref="BJ38:BK44" si="157">AJ38</f>
        <v>0</v>
      </c>
      <c r="BK38" s="7" t="e">
        <f t="shared" si="157"/>
        <v>#DIV/0!</v>
      </c>
      <c r="BL38" s="101">
        <f t="shared" ref="BL38:BM43" si="158">BH38+BJ38</f>
        <v>0</v>
      </c>
      <c r="BM38" s="90" t="e">
        <f t="shared" si="158"/>
        <v>#DIV/0!</v>
      </c>
      <c r="BN38" s="90"/>
      <c r="BO38" s="76" t="e">
        <f t="shared" ref="BO38:BO44" si="159">Q38+AO38</f>
        <v>#DIV/0!</v>
      </c>
      <c r="BP38" s="2"/>
      <c r="BR38" s="55"/>
      <c r="BS38" s="55"/>
      <c r="BT38" s="55"/>
      <c r="BU38" s="55"/>
      <c r="BV38" s="173" t="s">
        <v>6</v>
      </c>
      <c r="BW38" s="190">
        <f t="shared" ref="BW38:BW43" si="160">AX38</f>
        <v>22</v>
      </c>
      <c r="BX38" s="119"/>
      <c r="BY38" s="178">
        <v>0</v>
      </c>
      <c r="BZ38" s="178" t="e">
        <f t="shared" si="141"/>
        <v>#DIV/0!</v>
      </c>
      <c r="CA38" s="178">
        <v>0</v>
      </c>
      <c r="CB38" s="179" t="e">
        <f t="shared" si="142"/>
        <v>#DIV/0!</v>
      </c>
      <c r="CC38" s="179"/>
      <c r="CD38" s="180">
        <f t="shared" si="143"/>
        <v>0</v>
      </c>
      <c r="CE38" s="181" t="e">
        <f t="shared" ref="CE38:CE43" si="161">CD38/BX38</f>
        <v>#DIV/0!</v>
      </c>
      <c r="CF38" s="266"/>
      <c r="CG38" s="182" t="e">
        <f t="shared" ref="CG38:CG44" si="162">CD38/CF38</f>
        <v>#DIV/0!</v>
      </c>
      <c r="CI38" s="326"/>
      <c r="CJ38" s="326"/>
      <c r="CK38" s="334"/>
      <c r="CL38" s="334"/>
      <c r="CM38" s="334"/>
      <c r="CN38" s="356">
        <f t="shared" ref="CN38:CN43" si="163">SUM(CK38:CM38)/3</f>
        <v>0</v>
      </c>
      <c r="CP38" s="42" t="s">
        <v>181</v>
      </c>
      <c r="CR38" s="1">
        <v>4</v>
      </c>
    </row>
    <row r="39" spans="1:99" ht="23.5" customHeight="1">
      <c r="A39" s="77" t="s">
        <v>7</v>
      </c>
      <c r="B39" s="68">
        <v>23</v>
      </c>
      <c r="C39" s="57">
        <f t="shared" si="125"/>
        <v>0</v>
      </c>
      <c r="D39" s="54"/>
      <c r="E39" s="7">
        <f t="shared" si="126"/>
        <v>0</v>
      </c>
      <c r="F39" s="54"/>
      <c r="G39" s="7">
        <f t="shared" si="127"/>
        <v>0</v>
      </c>
      <c r="H39" s="54"/>
      <c r="I39" s="6">
        <f t="shared" si="128"/>
        <v>0</v>
      </c>
      <c r="J39" s="54"/>
      <c r="K39" s="6">
        <f t="shared" si="129"/>
        <v>0</v>
      </c>
      <c r="L39" s="6">
        <f t="shared" si="144"/>
        <v>0</v>
      </c>
      <c r="M39" s="6" t="e">
        <f t="shared" si="145"/>
        <v>#DIV/0!</v>
      </c>
      <c r="N39" s="70"/>
      <c r="O39" s="54"/>
      <c r="P39" s="54"/>
      <c r="Q39" s="76" t="e">
        <f t="shared" si="146"/>
        <v>#DIV/0!</v>
      </c>
      <c r="R39" s="2"/>
      <c r="T39" s="107">
        <v>3300</v>
      </c>
      <c r="U39" s="107">
        <v>3800</v>
      </c>
      <c r="V39" s="107">
        <v>4800</v>
      </c>
      <c r="W39" s="107">
        <v>2000</v>
      </c>
      <c r="X39" s="107"/>
      <c r="Y39" s="77" t="s">
        <v>7</v>
      </c>
      <c r="Z39" s="48">
        <f t="shared" si="130"/>
        <v>23</v>
      </c>
      <c r="AA39" s="57">
        <f t="shared" si="131"/>
        <v>0</v>
      </c>
      <c r="AB39" s="7">
        <f t="shared" si="132"/>
        <v>0</v>
      </c>
      <c r="AC39" s="7">
        <f t="shared" si="133"/>
        <v>0</v>
      </c>
      <c r="AD39" s="7">
        <f t="shared" si="147"/>
        <v>0</v>
      </c>
      <c r="AE39" s="7">
        <f t="shared" si="134"/>
        <v>0</v>
      </c>
      <c r="AF39" s="7">
        <f t="shared" si="148"/>
        <v>0</v>
      </c>
      <c r="AG39" s="7">
        <f t="shared" si="135"/>
        <v>0</v>
      </c>
      <c r="AH39" s="7">
        <f t="shared" si="149"/>
        <v>0</v>
      </c>
      <c r="AI39" s="7">
        <f t="shared" si="136"/>
        <v>0</v>
      </c>
      <c r="AJ39" s="7">
        <f t="shared" si="150"/>
        <v>0</v>
      </c>
      <c r="AK39" s="6" t="e">
        <f t="shared" si="151"/>
        <v>#DIV/0!</v>
      </c>
      <c r="AL39" s="70">
        <f t="shared" si="152"/>
        <v>0</v>
      </c>
      <c r="AM39" s="7">
        <f t="shared" si="152"/>
        <v>0</v>
      </c>
      <c r="AN39" s="6">
        <f t="shared" si="152"/>
        <v>0</v>
      </c>
      <c r="AO39" s="76" t="e">
        <f t="shared" si="153"/>
        <v>#DIV/0!</v>
      </c>
      <c r="AP39" s="2"/>
      <c r="AR39" s="107">
        <v>1700</v>
      </c>
      <c r="AS39" s="107">
        <v>2200</v>
      </c>
      <c r="AT39" s="107">
        <v>2200</v>
      </c>
      <c r="AU39" s="107">
        <v>1400</v>
      </c>
      <c r="AV39" s="107"/>
      <c r="AW39" s="77" t="s">
        <v>7</v>
      </c>
      <c r="AX39" s="48">
        <f t="shared" si="154"/>
        <v>23</v>
      </c>
      <c r="AY39" s="57">
        <f t="shared" si="155"/>
        <v>0</v>
      </c>
      <c r="AZ39" s="54">
        <v>22</v>
      </c>
      <c r="BA39" s="7">
        <f t="shared" si="137"/>
        <v>0</v>
      </c>
      <c r="BB39" s="54">
        <v>10</v>
      </c>
      <c r="BC39" s="7">
        <f t="shared" si="138"/>
        <v>0</v>
      </c>
      <c r="BD39" s="54">
        <v>6</v>
      </c>
      <c r="BE39" s="6">
        <f t="shared" si="139"/>
        <v>0</v>
      </c>
      <c r="BF39" s="54"/>
      <c r="BG39" s="6">
        <f t="shared" si="140"/>
        <v>0</v>
      </c>
      <c r="BH39" s="6">
        <f t="shared" si="156"/>
        <v>0</v>
      </c>
      <c r="BI39" s="6" t="e">
        <f t="shared" si="156"/>
        <v>#DIV/0!</v>
      </c>
      <c r="BJ39" s="6">
        <f t="shared" si="157"/>
        <v>0</v>
      </c>
      <c r="BK39" s="7" t="e">
        <f t="shared" si="157"/>
        <v>#DIV/0!</v>
      </c>
      <c r="BL39" s="101">
        <f t="shared" si="158"/>
        <v>0</v>
      </c>
      <c r="BM39" s="90" t="e">
        <f t="shared" si="158"/>
        <v>#DIV/0!</v>
      </c>
      <c r="BN39" s="90"/>
      <c r="BO39" s="76" t="e">
        <f t="shared" si="159"/>
        <v>#DIV/0!</v>
      </c>
      <c r="BP39" s="2"/>
      <c r="BR39" s="55"/>
      <c r="BS39" s="55"/>
      <c r="BT39" s="55"/>
      <c r="BU39" s="55"/>
      <c r="BV39" s="173" t="s">
        <v>7</v>
      </c>
      <c r="BW39" s="190">
        <f t="shared" si="160"/>
        <v>23</v>
      </c>
      <c r="BX39" s="119"/>
      <c r="BY39" s="178">
        <v>0</v>
      </c>
      <c r="BZ39" s="178" t="e">
        <f t="shared" si="141"/>
        <v>#DIV/0!</v>
      </c>
      <c r="CA39" s="178">
        <v>0</v>
      </c>
      <c r="CB39" s="179" t="e">
        <f t="shared" si="142"/>
        <v>#DIV/0!</v>
      </c>
      <c r="CC39" s="179"/>
      <c r="CD39" s="180">
        <f t="shared" si="143"/>
        <v>0</v>
      </c>
      <c r="CE39" s="181" t="e">
        <f t="shared" si="161"/>
        <v>#DIV/0!</v>
      </c>
      <c r="CF39" s="266"/>
      <c r="CG39" s="182" t="e">
        <f t="shared" si="162"/>
        <v>#DIV/0!</v>
      </c>
      <c r="CI39" s="326"/>
      <c r="CJ39" s="326"/>
      <c r="CK39" s="334"/>
      <c r="CL39" s="334"/>
      <c r="CM39" s="334"/>
      <c r="CN39" s="356">
        <f t="shared" si="163"/>
        <v>0</v>
      </c>
      <c r="CP39" s="42" t="s">
        <v>185</v>
      </c>
      <c r="CR39" s="1">
        <v>3</v>
      </c>
    </row>
    <row r="40" spans="1:99" ht="23.5" customHeight="1">
      <c r="A40" s="77" t="s">
        <v>8</v>
      </c>
      <c r="B40" s="68">
        <v>24</v>
      </c>
      <c r="C40" s="57">
        <f t="shared" si="125"/>
        <v>0</v>
      </c>
      <c r="D40" s="54"/>
      <c r="E40" s="7">
        <f t="shared" si="126"/>
        <v>0</v>
      </c>
      <c r="F40" s="54"/>
      <c r="G40" s="7">
        <f t="shared" si="127"/>
        <v>0</v>
      </c>
      <c r="H40" s="54"/>
      <c r="I40" s="6">
        <f t="shared" si="128"/>
        <v>0</v>
      </c>
      <c r="J40" s="54"/>
      <c r="K40" s="6">
        <f t="shared" si="129"/>
        <v>0</v>
      </c>
      <c r="L40" s="6">
        <f t="shared" si="144"/>
        <v>0</v>
      </c>
      <c r="M40" s="6" t="e">
        <f t="shared" si="145"/>
        <v>#DIV/0!</v>
      </c>
      <c r="N40" s="70"/>
      <c r="O40" s="54"/>
      <c r="P40" s="54"/>
      <c r="Q40" s="76" t="e">
        <f t="shared" si="146"/>
        <v>#DIV/0!</v>
      </c>
      <c r="R40" s="2"/>
      <c r="T40" s="107">
        <v>3300</v>
      </c>
      <c r="U40" s="107">
        <v>3800</v>
      </c>
      <c r="V40" s="107">
        <v>4800</v>
      </c>
      <c r="W40" s="107">
        <v>2000</v>
      </c>
      <c r="X40" s="107"/>
      <c r="Y40" s="77" t="s">
        <v>8</v>
      </c>
      <c r="Z40" s="48">
        <f t="shared" si="130"/>
        <v>24</v>
      </c>
      <c r="AA40" s="57">
        <f t="shared" si="131"/>
        <v>0</v>
      </c>
      <c r="AB40" s="7">
        <f t="shared" si="132"/>
        <v>0</v>
      </c>
      <c r="AC40" s="7">
        <f t="shared" si="133"/>
        <v>0</v>
      </c>
      <c r="AD40" s="7">
        <f t="shared" si="147"/>
        <v>0</v>
      </c>
      <c r="AE40" s="7">
        <f t="shared" si="134"/>
        <v>0</v>
      </c>
      <c r="AF40" s="7">
        <f t="shared" si="148"/>
        <v>0</v>
      </c>
      <c r="AG40" s="7">
        <f t="shared" si="135"/>
        <v>0</v>
      </c>
      <c r="AH40" s="7">
        <f t="shared" si="149"/>
        <v>0</v>
      </c>
      <c r="AI40" s="7">
        <f t="shared" si="136"/>
        <v>0</v>
      </c>
      <c r="AJ40" s="7">
        <f t="shared" si="150"/>
        <v>0</v>
      </c>
      <c r="AK40" s="6" t="e">
        <f t="shared" si="151"/>
        <v>#DIV/0!</v>
      </c>
      <c r="AL40" s="70">
        <f t="shared" si="152"/>
        <v>0</v>
      </c>
      <c r="AM40" s="7">
        <f t="shared" si="152"/>
        <v>0</v>
      </c>
      <c r="AN40" s="6">
        <f t="shared" si="152"/>
        <v>0</v>
      </c>
      <c r="AO40" s="76" t="e">
        <f t="shared" si="153"/>
        <v>#DIV/0!</v>
      </c>
      <c r="AP40" s="2"/>
      <c r="AR40" s="107">
        <v>1700</v>
      </c>
      <c r="AS40" s="107">
        <v>2200</v>
      </c>
      <c r="AT40" s="107">
        <v>2200</v>
      </c>
      <c r="AU40" s="107">
        <v>1400</v>
      </c>
      <c r="AV40" s="107"/>
      <c r="AW40" s="77" t="s">
        <v>8</v>
      </c>
      <c r="AX40" s="48">
        <f t="shared" si="154"/>
        <v>24</v>
      </c>
      <c r="AY40" s="57">
        <f t="shared" si="155"/>
        <v>0</v>
      </c>
      <c r="AZ40" s="54">
        <v>10</v>
      </c>
      <c r="BA40" s="7">
        <f t="shared" si="137"/>
        <v>0</v>
      </c>
      <c r="BB40" s="54">
        <v>24</v>
      </c>
      <c r="BC40" s="7">
        <f t="shared" si="138"/>
        <v>0</v>
      </c>
      <c r="BD40" s="54">
        <v>12</v>
      </c>
      <c r="BE40" s="6">
        <f t="shared" si="139"/>
        <v>0</v>
      </c>
      <c r="BF40" s="54"/>
      <c r="BG40" s="6">
        <f t="shared" si="140"/>
        <v>0</v>
      </c>
      <c r="BH40" s="6">
        <f t="shared" si="156"/>
        <v>0</v>
      </c>
      <c r="BI40" s="6" t="e">
        <f t="shared" si="156"/>
        <v>#DIV/0!</v>
      </c>
      <c r="BJ40" s="6">
        <f t="shared" si="157"/>
        <v>0</v>
      </c>
      <c r="BK40" s="7" t="e">
        <f t="shared" si="157"/>
        <v>#DIV/0!</v>
      </c>
      <c r="BL40" s="101">
        <f t="shared" si="158"/>
        <v>0</v>
      </c>
      <c r="BM40" s="90" t="e">
        <f t="shared" si="158"/>
        <v>#DIV/0!</v>
      </c>
      <c r="BN40" s="90"/>
      <c r="BO40" s="76" t="e">
        <f t="shared" si="159"/>
        <v>#DIV/0!</v>
      </c>
      <c r="BP40" s="2"/>
      <c r="BR40" s="55"/>
      <c r="BS40" s="55"/>
      <c r="BT40" s="55"/>
      <c r="BU40" s="55"/>
      <c r="BV40" s="173" t="s">
        <v>8</v>
      </c>
      <c r="BW40" s="190">
        <f t="shared" si="160"/>
        <v>24</v>
      </c>
      <c r="BX40" s="119"/>
      <c r="BY40" s="178">
        <v>0</v>
      </c>
      <c r="BZ40" s="178" t="e">
        <f t="shared" si="141"/>
        <v>#DIV/0!</v>
      </c>
      <c r="CA40" s="178">
        <v>0</v>
      </c>
      <c r="CB40" s="179" t="e">
        <f t="shared" si="142"/>
        <v>#DIV/0!</v>
      </c>
      <c r="CC40" s="179"/>
      <c r="CD40" s="180">
        <f t="shared" si="143"/>
        <v>0</v>
      </c>
      <c r="CE40" s="181" t="e">
        <f t="shared" si="161"/>
        <v>#DIV/0!</v>
      </c>
      <c r="CF40" s="266"/>
      <c r="CG40" s="182" t="e">
        <f t="shared" si="162"/>
        <v>#DIV/0!</v>
      </c>
      <c r="CI40" s="326"/>
      <c r="CJ40" s="326"/>
      <c r="CK40" s="334"/>
      <c r="CL40" s="334"/>
      <c r="CM40" s="334"/>
      <c r="CN40" s="356">
        <f t="shared" si="163"/>
        <v>0</v>
      </c>
      <c r="CP40" s="42" t="s">
        <v>177</v>
      </c>
      <c r="CR40" s="1">
        <v>2</v>
      </c>
    </row>
    <row r="41" spans="1:99" ht="23.5" customHeight="1">
      <c r="A41" s="77" t="s">
        <v>9</v>
      </c>
      <c r="B41" s="68">
        <v>25</v>
      </c>
      <c r="C41" s="57">
        <f t="shared" si="125"/>
        <v>0</v>
      </c>
      <c r="D41" s="54"/>
      <c r="E41" s="7">
        <f t="shared" si="126"/>
        <v>0</v>
      </c>
      <c r="F41" s="54"/>
      <c r="G41" s="7">
        <f t="shared" si="127"/>
        <v>0</v>
      </c>
      <c r="H41" s="54"/>
      <c r="I41" s="6">
        <f t="shared" si="128"/>
        <v>0</v>
      </c>
      <c r="J41" s="54"/>
      <c r="K41" s="6">
        <f t="shared" si="129"/>
        <v>0</v>
      </c>
      <c r="L41" s="6">
        <f t="shared" si="144"/>
        <v>0</v>
      </c>
      <c r="M41" s="6" t="e">
        <f t="shared" si="145"/>
        <v>#DIV/0!</v>
      </c>
      <c r="N41" s="70"/>
      <c r="O41" s="54"/>
      <c r="P41" s="54"/>
      <c r="Q41" s="76" t="e">
        <f t="shared" si="146"/>
        <v>#DIV/0!</v>
      </c>
      <c r="R41" s="2"/>
      <c r="T41" s="107">
        <v>3300</v>
      </c>
      <c r="U41" s="107">
        <v>3800</v>
      </c>
      <c r="V41" s="107">
        <v>4800</v>
      </c>
      <c r="W41" s="107">
        <v>2000</v>
      </c>
      <c r="X41" s="107"/>
      <c r="Y41" s="77" t="s">
        <v>9</v>
      </c>
      <c r="Z41" s="48">
        <f t="shared" si="130"/>
        <v>25</v>
      </c>
      <c r="AA41" s="57">
        <f t="shared" si="131"/>
        <v>0</v>
      </c>
      <c r="AB41" s="7">
        <f t="shared" si="132"/>
        <v>0</v>
      </c>
      <c r="AC41" s="7">
        <f t="shared" si="133"/>
        <v>0</v>
      </c>
      <c r="AD41" s="7">
        <f t="shared" si="147"/>
        <v>0</v>
      </c>
      <c r="AE41" s="7">
        <f t="shared" si="134"/>
        <v>0</v>
      </c>
      <c r="AF41" s="7">
        <f t="shared" si="148"/>
        <v>0</v>
      </c>
      <c r="AG41" s="7">
        <f t="shared" si="135"/>
        <v>0</v>
      </c>
      <c r="AH41" s="7">
        <f t="shared" si="149"/>
        <v>0</v>
      </c>
      <c r="AI41" s="7">
        <f t="shared" si="136"/>
        <v>0</v>
      </c>
      <c r="AJ41" s="7">
        <f t="shared" si="150"/>
        <v>0</v>
      </c>
      <c r="AK41" s="6" t="e">
        <f t="shared" si="151"/>
        <v>#DIV/0!</v>
      </c>
      <c r="AL41" s="70">
        <f t="shared" si="152"/>
        <v>0</v>
      </c>
      <c r="AM41" s="7">
        <f t="shared" si="152"/>
        <v>0</v>
      </c>
      <c r="AN41" s="6">
        <f t="shared" si="152"/>
        <v>0</v>
      </c>
      <c r="AO41" s="76" t="e">
        <f t="shared" si="153"/>
        <v>#DIV/0!</v>
      </c>
      <c r="AP41" s="2"/>
      <c r="AR41" s="107">
        <v>1700</v>
      </c>
      <c r="AS41" s="107">
        <v>2200</v>
      </c>
      <c r="AT41" s="107">
        <v>2200</v>
      </c>
      <c r="AU41" s="107">
        <v>1400</v>
      </c>
      <c r="AV41" s="107"/>
      <c r="AW41" s="77" t="s">
        <v>9</v>
      </c>
      <c r="AX41" s="48">
        <f t="shared" si="154"/>
        <v>25</v>
      </c>
      <c r="AY41" s="57">
        <f t="shared" si="155"/>
        <v>0</v>
      </c>
      <c r="AZ41" s="54">
        <v>10</v>
      </c>
      <c r="BA41" s="7">
        <f t="shared" si="137"/>
        <v>0</v>
      </c>
      <c r="BB41" s="54">
        <v>24</v>
      </c>
      <c r="BC41" s="7">
        <f t="shared" si="138"/>
        <v>0</v>
      </c>
      <c r="BD41" s="54">
        <v>12</v>
      </c>
      <c r="BE41" s="6">
        <f t="shared" si="139"/>
        <v>0</v>
      </c>
      <c r="BF41" s="54"/>
      <c r="BG41" s="6">
        <f t="shared" si="140"/>
        <v>0</v>
      </c>
      <c r="BH41" s="6">
        <f t="shared" si="156"/>
        <v>0</v>
      </c>
      <c r="BI41" s="6" t="e">
        <f t="shared" si="156"/>
        <v>#DIV/0!</v>
      </c>
      <c r="BJ41" s="6">
        <f t="shared" si="157"/>
        <v>0</v>
      </c>
      <c r="BK41" s="7" t="e">
        <f t="shared" si="157"/>
        <v>#DIV/0!</v>
      </c>
      <c r="BL41" s="101">
        <f t="shared" si="158"/>
        <v>0</v>
      </c>
      <c r="BM41" s="90" t="e">
        <f t="shared" si="158"/>
        <v>#DIV/0!</v>
      </c>
      <c r="BN41" s="90"/>
      <c r="BO41" s="76" t="e">
        <f t="shared" si="159"/>
        <v>#DIV/0!</v>
      </c>
      <c r="BP41" s="2"/>
      <c r="BR41" s="55"/>
      <c r="BS41" s="55"/>
      <c r="BT41" s="55"/>
      <c r="BU41" s="55"/>
      <c r="BV41" s="173" t="s">
        <v>9</v>
      </c>
      <c r="BW41" s="190">
        <f t="shared" si="160"/>
        <v>25</v>
      </c>
      <c r="BX41" s="119"/>
      <c r="BY41" s="178">
        <v>0</v>
      </c>
      <c r="BZ41" s="178" t="e">
        <f t="shared" si="141"/>
        <v>#DIV/0!</v>
      </c>
      <c r="CA41" s="178">
        <v>0</v>
      </c>
      <c r="CB41" s="179" t="e">
        <f t="shared" si="142"/>
        <v>#DIV/0!</v>
      </c>
      <c r="CC41" s="179"/>
      <c r="CD41" s="180">
        <f t="shared" si="143"/>
        <v>0</v>
      </c>
      <c r="CE41" s="181" t="e">
        <f t="shared" si="161"/>
        <v>#DIV/0!</v>
      </c>
      <c r="CF41" s="266"/>
      <c r="CG41" s="182" t="e">
        <f t="shared" si="162"/>
        <v>#DIV/0!</v>
      </c>
      <c r="CI41" s="326"/>
      <c r="CJ41" s="326"/>
      <c r="CK41" s="334"/>
      <c r="CL41" s="334"/>
      <c r="CM41" s="334"/>
      <c r="CN41" s="356">
        <f t="shared" si="163"/>
        <v>0</v>
      </c>
      <c r="CP41" s="42" t="s">
        <v>178</v>
      </c>
      <c r="CR41" s="1">
        <v>1</v>
      </c>
    </row>
    <row r="42" spans="1:99" ht="23.5" customHeight="1">
      <c r="A42" s="77" t="s">
        <v>10</v>
      </c>
      <c r="B42" s="68">
        <v>26</v>
      </c>
      <c r="C42" s="57">
        <f t="shared" si="125"/>
        <v>0</v>
      </c>
      <c r="D42" s="54"/>
      <c r="E42" s="7">
        <f t="shared" si="126"/>
        <v>0</v>
      </c>
      <c r="F42" s="54"/>
      <c r="G42" s="7">
        <f t="shared" si="127"/>
        <v>0</v>
      </c>
      <c r="H42" s="54"/>
      <c r="I42" s="6">
        <f t="shared" si="128"/>
        <v>0</v>
      </c>
      <c r="J42" s="54"/>
      <c r="K42" s="6">
        <f t="shared" si="129"/>
        <v>0</v>
      </c>
      <c r="L42" s="6">
        <f t="shared" si="144"/>
        <v>0</v>
      </c>
      <c r="M42" s="6" t="e">
        <f t="shared" si="145"/>
        <v>#DIV/0!</v>
      </c>
      <c r="N42" s="70"/>
      <c r="O42" s="54"/>
      <c r="P42" s="54"/>
      <c r="Q42" s="76" t="e">
        <f t="shared" si="146"/>
        <v>#DIV/0!</v>
      </c>
      <c r="R42" s="2"/>
      <c r="T42" s="107">
        <v>3300</v>
      </c>
      <c r="U42" s="107">
        <v>3800</v>
      </c>
      <c r="V42" s="107">
        <v>4800</v>
      </c>
      <c r="W42" s="107">
        <v>2000</v>
      </c>
      <c r="X42" s="107"/>
      <c r="Y42" s="77" t="s">
        <v>10</v>
      </c>
      <c r="Z42" s="48">
        <f t="shared" si="130"/>
        <v>26</v>
      </c>
      <c r="AA42" s="57">
        <f t="shared" si="131"/>
        <v>0</v>
      </c>
      <c r="AB42" s="7">
        <f t="shared" si="132"/>
        <v>0</v>
      </c>
      <c r="AC42" s="7">
        <f t="shared" si="133"/>
        <v>0</v>
      </c>
      <c r="AD42" s="7">
        <f t="shared" si="147"/>
        <v>0</v>
      </c>
      <c r="AE42" s="7">
        <f t="shared" si="134"/>
        <v>0</v>
      </c>
      <c r="AF42" s="7">
        <f t="shared" si="148"/>
        <v>0</v>
      </c>
      <c r="AG42" s="7">
        <f t="shared" si="135"/>
        <v>0</v>
      </c>
      <c r="AH42" s="7">
        <f t="shared" si="149"/>
        <v>0</v>
      </c>
      <c r="AI42" s="7">
        <f t="shared" si="136"/>
        <v>0</v>
      </c>
      <c r="AJ42" s="7">
        <f t="shared" si="150"/>
        <v>0</v>
      </c>
      <c r="AK42" s="6" t="e">
        <f t="shared" si="151"/>
        <v>#DIV/0!</v>
      </c>
      <c r="AL42" s="70">
        <f t="shared" si="152"/>
        <v>0</v>
      </c>
      <c r="AM42" s="7">
        <f t="shared" si="152"/>
        <v>0</v>
      </c>
      <c r="AN42" s="6">
        <f t="shared" si="152"/>
        <v>0</v>
      </c>
      <c r="AO42" s="76" t="e">
        <f t="shared" si="153"/>
        <v>#DIV/0!</v>
      </c>
      <c r="AP42" s="2"/>
      <c r="AR42" s="107">
        <v>1700</v>
      </c>
      <c r="AS42" s="107">
        <v>2200</v>
      </c>
      <c r="AT42" s="107">
        <v>2200</v>
      </c>
      <c r="AU42" s="107">
        <v>1400</v>
      </c>
      <c r="AV42" s="107"/>
      <c r="AW42" s="77" t="s">
        <v>10</v>
      </c>
      <c r="AX42" s="48">
        <f t="shared" si="154"/>
        <v>26</v>
      </c>
      <c r="AY42" s="57">
        <f t="shared" si="155"/>
        <v>0</v>
      </c>
      <c r="AZ42" s="54">
        <v>10</v>
      </c>
      <c r="BA42" s="7">
        <f t="shared" si="137"/>
        <v>0</v>
      </c>
      <c r="BB42" s="54">
        <v>24</v>
      </c>
      <c r="BC42" s="7">
        <f t="shared" si="138"/>
        <v>0</v>
      </c>
      <c r="BD42" s="54">
        <v>12</v>
      </c>
      <c r="BE42" s="6">
        <f t="shared" si="139"/>
        <v>0</v>
      </c>
      <c r="BF42" s="54"/>
      <c r="BG42" s="6">
        <f t="shared" si="140"/>
        <v>0</v>
      </c>
      <c r="BH42" s="6">
        <f t="shared" si="156"/>
        <v>0</v>
      </c>
      <c r="BI42" s="6" t="e">
        <f t="shared" si="156"/>
        <v>#DIV/0!</v>
      </c>
      <c r="BJ42" s="6">
        <f t="shared" si="157"/>
        <v>0</v>
      </c>
      <c r="BK42" s="7" t="e">
        <f t="shared" si="157"/>
        <v>#DIV/0!</v>
      </c>
      <c r="BL42" s="101">
        <f t="shared" si="158"/>
        <v>0</v>
      </c>
      <c r="BM42" s="90" t="e">
        <f t="shared" si="158"/>
        <v>#DIV/0!</v>
      </c>
      <c r="BN42" s="90"/>
      <c r="BO42" s="76" t="e">
        <f t="shared" si="159"/>
        <v>#DIV/0!</v>
      </c>
      <c r="BP42" s="2"/>
      <c r="BR42" s="55"/>
      <c r="BS42" s="55"/>
      <c r="BT42" s="55"/>
      <c r="BU42" s="55"/>
      <c r="BV42" s="173" t="s">
        <v>10</v>
      </c>
      <c r="BW42" s="190">
        <f t="shared" si="160"/>
        <v>26</v>
      </c>
      <c r="BX42" s="119"/>
      <c r="BY42" s="178">
        <v>0</v>
      </c>
      <c r="BZ42" s="178" t="e">
        <f t="shared" si="141"/>
        <v>#DIV/0!</v>
      </c>
      <c r="CA42" s="178">
        <v>0</v>
      </c>
      <c r="CB42" s="179" t="e">
        <f t="shared" si="142"/>
        <v>#DIV/0!</v>
      </c>
      <c r="CC42" s="179"/>
      <c r="CD42" s="180">
        <f t="shared" si="143"/>
        <v>0</v>
      </c>
      <c r="CE42" s="181" t="e">
        <f t="shared" si="161"/>
        <v>#DIV/0!</v>
      </c>
      <c r="CF42" s="266"/>
      <c r="CG42" s="182" t="e">
        <f t="shared" si="162"/>
        <v>#DIV/0!</v>
      </c>
      <c r="CI42" s="326"/>
      <c r="CJ42" s="326"/>
      <c r="CK42" s="334"/>
      <c r="CL42" s="334"/>
      <c r="CM42" s="334"/>
      <c r="CN42" s="356">
        <f t="shared" si="163"/>
        <v>0</v>
      </c>
      <c r="CP42" s="42" t="s">
        <v>183</v>
      </c>
      <c r="CR42" s="1">
        <v>0</v>
      </c>
    </row>
    <row r="43" spans="1:99" ht="23.5" customHeight="1" thickBot="1">
      <c r="A43" s="78" t="s">
        <v>11</v>
      </c>
      <c r="B43" s="68">
        <v>27</v>
      </c>
      <c r="C43" s="57">
        <f t="shared" si="125"/>
        <v>70</v>
      </c>
      <c r="D43" s="54">
        <v>40</v>
      </c>
      <c r="E43" s="7">
        <f t="shared" si="126"/>
        <v>132000</v>
      </c>
      <c r="F43" s="54">
        <v>10</v>
      </c>
      <c r="G43" s="7">
        <f t="shared" si="127"/>
        <v>38000</v>
      </c>
      <c r="H43" s="54">
        <v>5</v>
      </c>
      <c r="I43" s="6">
        <f t="shared" si="128"/>
        <v>24000</v>
      </c>
      <c r="J43" s="54">
        <v>15</v>
      </c>
      <c r="K43" s="6">
        <f t="shared" si="129"/>
        <v>30000</v>
      </c>
      <c r="L43" s="6">
        <f t="shared" si="144"/>
        <v>224000</v>
      </c>
      <c r="M43" s="6">
        <f t="shared" si="145"/>
        <v>3200</v>
      </c>
      <c r="N43" s="70" t="s">
        <v>85</v>
      </c>
      <c r="O43" s="54">
        <v>95</v>
      </c>
      <c r="P43" s="54"/>
      <c r="Q43" s="76" t="e">
        <f t="shared" si="146"/>
        <v>#DIV/0!</v>
      </c>
      <c r="R43" s="2"/>
      <c r="T43" s="107">
        <v>3300</v>
      </c>
      <c r="U43" s="107">
        <v>3800</v>
      </c>
      <c r="V43" s="107">
        <v>4800</v>
      </c>
      <c r="W43" s="107">
        <v>2000</v>
      </c>
      <c r="X43" s="107"/>
      <c r="Y43" s="78" t="s">
        <v>11</v>
      </c>
      <c r="Z43" s="48">
        <f t="shared" si="130"/>
        <v>27</v>
      </c>
      <c r="AA43" s="57">
        <f t="shared" si="131"/>
        <v>70</v>
      </c>
      <c r="AB43" s="7">
        <f t="shared" si="132"/>
        <v>40</v>
      </c>
      <c r="AC43" s="7">
        <f t="shared" si="133"/>
        <v>68000</v>
      </c>
      <c r="AD43" s="7">
        <f t="shared" si="147"/>
        <v>10</v>
      </c>
      <c r="AE43" s="7">
        <f t="shared" si="134"/>
        <v>22000</v>
      </c>
      <c r="AF43" s="7">
        <f t="shared" si="148"/>
        <v>5</v>
      </c>
      <c r="AG43" s="7">
        <f t="shared" si="135"/>
        <v>11000</v>
      </c>
      <c r="AH43" s="7">
        <f t="shared" si="149"/>
        <v>15</v>
      </c>
      <c r="AI43" s="7">
        <f t="shared" si="136"/>
        <v>21000</v>
      </c>
      <c r="AJ43" s="7">
        <f t="shared" si="150"/>
        <v>122000</v>
      </c>
      <c r="AK43" s="6">
        <f t="shared" si="151"/>
        <v>1742.8571428571429</v>
      </c>
      <c r="AL43" s="70" t="str">
        <f t="shared" si="152"/>
        <v>OFF2</v>
      </c>
      <c r="AM43" s="7">
        <f t="shared" si="152"/>
        <v>95</v>
      </c>
      <c r="AN43" s="6">
        <f t="shared" si="152"/>
        <v>0</v>
      </c>
      <c r="AO43" s="76" t="e">
        <f t="shared" si="153"/>
        <v>#DIV/0!</v>
      </c>
      <c r="AP43" s="2"/>
      <c r="AR43" s="107">
        <v>1700</v>
      </c>
      <c r="AS43" s="107">
        <v>2200</v>
      </c>
      <c r="AT43" s="107">
        <v>2200</v>
      </c>
      <c r="AU43" s="107">
        <v>1400</v>
      </c>
      <c r="AV43" s="107"/>
      <c r="AW43" s="78" t="s">
        <v>11</v>
      </c>
      <c r="AX43" s="48">
        <f t="shared" si="154"/>
        <v>27</v>
      </c>
      <c r="AY43" s="57">
        <f t="shared" si="155"/>
        <v>70</v>
      </c>
      <c r="AZ43" s="54">
        <v>10</v>
      </c>
      <c r="BA43" s="7">
        <f t="shared" si="137"/>
        <v>0</v>
      </c>
      <c r="BB43" s="54">
        <v>28</v>
      </c>
      <c r="BC43" s="7">
        <f t="shared" si="138"/>
        <v>0</v>
      </c>
      <c r="BD43" s="54">
        <v>12</v>
      </c>
      <c r="BE43" s="6">
        <f t="shared" si="139"/>
        <v>0</v>
      </c>
      <c r="BF43" s="54"/>
      <c r="BG43" s="6">
        <f t="shared" si="140"/>
        <v>0</v>
      </c>
      <c r="BH43" s="6">
        <f t="shared" si="156"/>
        <v>224000</v>
      </c>
      <c r="BI43" s="6">
        <f t="shared" si="156"/>
        <v>3200</v>
      </c>
      <c r="BJ43" s="6">
        <f t="shared" si="157"/>
        <v>122000</v>
      </c>
      <c r="BK43" s="7">
        <f t="shared" si="157"/>
        <v>1742.8571428571429</v>
      </c>
      <c r="BL43" s="101">
        <f t="shared" si="158"/>
        <v>346000</v>
      </c>
      <c r="BM43" s="90">
        <f t="shared" si="158"/>
        <v>4942.8571428571431</v>
      </c>
      <c r="BN43" s="90"/>
      <c r="BO43" s="76" t="e">
        <f t="shared" si="159"/>
        <v>#DIV/0!</v>
      </c>
      <c r="BP43" s="2"/>
      <c r="BR43" s="55"/>
      <c r="BS43" s="55"/>
      <c r="BT43" s="55"/>
      <c r="BU43" s="55"/>
      <c r="BV43" s="183" t="s">
        <v>11</v>
      </c>
      <c r="BW43" s="190">
        <f t="shared" si="160"/>
        <v>27</v>
      </c>
      <c r="BX43" s="119">
        <v>247</v>
      </c>
      <c r="BY43" s="178">
        <v>554550</v>
      </c>
      <c r="BZ43" s="178">
        <f t="shared" si="141"/>
        <v>2245.1417004048585</v>
      </c>
      <c r="CA43" s="178">
        <v>329450</v>
      </c>
      <c r="CB43" s="179">
        <f t="shared" si="142"/>
        <v>1333.8056680161944</v>
      </c>
      <c r="CC43" s="179">
        <v>0</v>
      </c>
      <c r="CD43" s="180">
        <f t="shared" si="143"/>
        <v>884000</v>
      </c>
      <c r="CE43" s="181">
        <f t="shared" si="161"/>
        <v>3578.9473684210525</v>
      </c>
      <c r="CF43" s="266">
        <v>118.75</v>
      </c>
      <c r="CG43" s="182">
        <f t="shared" si="162"/>
        <v>7444.2105263157891</v>
      </c>
      <c r="CI43" s="327">
        <v>15.4</v>
      </c>
      <c r="CJ43" s="327">
        <v>25.8</v>
      </c>
      <c r="CK43" s="335">
        <v>5</v>
      </c>
      <c r="CL43" s="334">
        <v>5</v>
      </c>
      <c r="CM43" s="334">
        <v>4</v>
      </c>
      <c r="CN43" s="357">
        <f t="shared" si="163"/>
        <v>4.666666666666667</v>
      </c>
      <c r="CP43" s="1" t="s">
        <v>186</v>
      </c>
    </row>
    <row r="44" spans="1:99" ht="35" customHeight="1" thickTop="1" thickBot="1">
      <c r="A44" s="1513" t="s">
        <v>16</v>
      </c>
      <c r="B44" s="1514"/>
      <c r="C44" s="61">
        <f>SUM(C37:C43)</f>
        <v>70</v>
      </c>
      <c r="D44" s="61">
        <f>SUM(D37:D43)</f>
        <v>40</v>
      </c>
      <c r="E44" s="61">
        <f t="shared" ref="E44:J44" si="164">SUM(E37:E43)</f>
        <v>132000</v>
      </c>
      <c r="F44" s="61">
        <f t="shared" si="164"/>
        <v>10</v>
      </c>
      <c r="G44" s="61">
        <f t="shared" si="164"/>
        <v>38000</v>
      </c>
      <c r="H44" s="61">
        <f t="shared" si="164"/>
        <v>5</v>
      </c>
      <c r="I44" s="61">
        <f t="shared" si="164"/>
        <v>24000</v>
      </c>
      <c r="J44" s="61">
        <f t="shared" si="164"/>
        <v>15</v>
      </c>
      <c r="K44" s="61">
        <f>SUM(K37:K43)</f>
        <v>30000</v>
      </c>
      <c r="L44" s="61">
        <f>SUM(L37:L43)</f>
        <v>224000</v>
      </c>
      <c r="M44" s="61">
        <f>L44/C44</f>
        <v>3200</v>
      </c>
      <c r="N44" s="86"/>
      <c r="O44" s="61">
        <f>SUM(O37:O43)</f>
        <v>95</v>
      </c>
      <c r="P44" s="61">
        <f>SUM(P37:P43)</f>
        <v>0</v>
      </c>
      <c r="Q44" s="76" t="e">
        <f t="shared" si="146"/>
        <v>#DIV/0!</v>
      </c>
      <c r="R44" s="45"/>
      <c r="T44" s="105" t="s">
        <v>48</v>
      </c>
      <c r="U44" s="108" t="e">
        <f>C44/W44</f>
        <v>#DIV/0!</v>
      </c>
      <c r="V44" s="106" t="s">
        <v>49</v>
      </c>
      <c r="W44" s="114">
        <v>0</v>
      </c>
      <c r="Y44" s="1513" t="s">
        <v>16</v>
      </c>
      <c r="Z44" s="1514"/>
      <c r="AA44" s="88">
        <f>SUM(AA37:AA43)</f>
        <v>70</v>
      </c>
      <c r="AB44" s="88">
        <f>SUM(AB37:AB43)</f>
        <v>40</v>
      </c>
      <c r="AC44" s="88">
        <f t="shared" ref="AC44:AH44" si="165">SUM(AC37:AC43)</f>
        <v>68000</v>
      </c>
      <c r="AD44" s="88">
        <f t="shared" si="165"/>
        <v>10</v>
      </c>
      <c r="AE44" s="88">
        <f t="shared" si="165"/>
        <v>22000</v>
      </c>
      <c r="AF44" s="88">
        <f t="shared" si="165"/>
        <v>5</v>
      </c>
      <c r="AG44" s="88">
        <f t="shared" si="165"/>
        <v>11000</v>
      </c>
      <c r="AH44" s="88">
        <f t="shared" si="165"/>
        <v>15</v>
      </c>
      <c r="AI44" s="88">
        <f>SUM(AI37:AI43)</f>
        <v>21000</v>
      </c>
      <c r="AJ44" s="88">
        <f>SUM(AJ37:AJ43)</f>
        <v>122000</v>
      </c>
      <c r="AK44" s="61">
        <f>AJ44/AA44</f>
        <v>1742.8571428571429</v>
      </c>
      <c r="AL44" s="86"/>
      <c r="AM44" s="61">
        <f>SUM(AM37:AM43)</f>
        <v>95</v>
      </c>
      <c r="AN44" s="61">
        <f>SUM(AN37:AN43)</f>
        <v>0</v>
      </c>
      <c r="AO44" s="76" t="e">
        <f>(AJ44+BH44)/AN44</f>
        <v>#DIV/0!</v>
      </c>
      <c r="AP44" s="45"/>
      <c r="AR44" s="105" t="s">
        <v>48</v>
      </c>
      <c r="AS44" s="108" t="e">
        <f>AA44/AU44</f>
        <v>#DIV/0!</v>
      </c>
      <c r="AT44" s="106" t="s">
        <v>49</v>
      </c>
      <c r="AU44" s="105">
        <f>W44</f>
        <v>0</v>
      </c>
      <c r="AW44" s="1513" t="s">
        <v>16</v>
      </c>
      <c r="AX44" s="1514"/>
      <c r="AY44" s="57">
        <f t="shared" si="155"/>
        <v>70</v>
      </c>
      <c r="AZ44" s="61">
        <f>SUM(AZ37:AZ43)</f>
        <v>84</v>
      </c>
      <c r="BA44" s="61">
        <f t="shared" ref="BA44:BF44" si="166">SUM(BA37:BA43)</f>
        <v>0</v>
      </c>
      <c r="BB44" s="61">
        <f t="shared" si="166"/>
        <v>120</v>
      </c>
      <c r="BC44" s="61">
        <f t="shared" si="166"/>
        <v>0</v>
      </c>
      <c r="BD44" s="61">
        <f t="shared" si="166"/>
        <v>60</v>
      </c>
      <c r="BE44" s="61">
        <f t="shared" si="166"/>
        <v>0</v>
      </c>
      <c r="BF44" s="61">
        <f t="shared" si="166"/>
        <v>0</v>
      </c>
      <c r="BG44" s="61">
        <f>SUM(BG37:BG43)</f>
        <v>0</v>
      </c>
      <c r="BH44" s="6">
        <f t="shared" si="156"/>
        <v>224000</v>
      </c>
      <c r="BI44" s="6">
        <f t="shared" si="156"/>
        <v>3200</v>
      </c>
      <c r="BJ44" s="6">
        <f t="shared" si="157"/>
        <v>122000</v>
      </c>
      <c r="BK44" s="7">
        <f t="shared" si="157"/>
        <v>1742.8571428571429</v>
      </c>
      <c r="BL44" s="101">
        <f>SUM(BL37:BL43)</f>
        <v>346000</v>
      </c>
      <c r="BM44" s="90">
        <f>BI44+BK44</f>
        <v>4942.8571428571431</v>
      </c>
      <c r="BN44" s="91"/>
      <c r="BO44" s="76" t="e">
        <f t="shared" si="159"/>
        <v>#DIV/0!</v>
      </c>
      <c r="BP44" s="45"/>
      <c r="BR44" s="42" t="s">
        <v>48</v>
      </c>
      <c r="BS44" s="59" t="e">
        <f>AY44/BU44</f>
        <v>#DIV/0!</v>
      </c>
      <c r="BT44" s="60" t="s">
        <v>49</v>
      </c>
      <c r="BU44" s="42">
        <f>W44</f>
        <v>0</v>
      </c>
      <c r="BV44" s="1515" t="s">
        <v>16</v>
      </c>
      <c r="BW44" s="1486"/>
      <c r="BX44" s="191">
        <f>SUM(BX37:BX43)</f>
        <v>247</v>
      </c>
      <c r="BY44" s="191">
        <f>SUM(BY37:BY43)</f>
        <v>554550</v>
      </c>
      <c r="BZ44" s="191">
        <f t="shared" si="141"/>
        <v>2245.1417004048585</v>
      </c>
      <c r="CA44" s="191">
        <f>SUM(CA37:CA43)</f>
        <v>329450</v>
      </c>
      <c r="CB44" s="192">
        <f t="shared" si="142"/>
        <v>1333.8056680161944</v>
      </c>
      <c r="CC44" s="192">
        <f>CB44/BY44</f>
        <v>2.4052036209831294E-3</v>
      </c>
      <c r="CD44" s="191">
        <f>BY44+CA44</f>
        <v>884000</v>
      </c>
      <c r="CE44" s="193">
        <f>CD44/BX44</f>
        <v>3578.9473684210525</v>
      </c>
      <c r="CF44" s="268">
        <f>SUM(CF37:CF43)</f>
        <v>118.75</v>
      </c>
      <c r="CG44" s="194">
        <f t="shared" si="162"/>
        <v>7444.2105263157891</v>
      </c>
      <c r="CH44" s="340">
        <v>1</v>
      </c>
      <c r="CI44" s="386">
        <f>SUM(CI37:CI43)/CH44</f>
        <v>15.4</v>
      </c>
      <c r="CJ44" s="387">
        <f>SUM(CJ37:CJ43)/CH44</f>
        <v>25.8</v>
      </c>
      <c r="CK44" s="403">
        <f>SUM(CK37:CK43)/CH44</f>
        <v>5</v>
      </c>
      <c r="CL44" s="403">
        <f>SUM(CL37:CL43)/CH44</f>
        <v>5</v>
      </c>
      <c r="CM44" s="403">
        <f>SUM(CM37:CM43)/CH44</f>
        <v>4</v>
      </c>
      <c r="CN44" s="404">
        <f>SUM(CK44:CM44)/3</f>
        <v>4.666666666666667</v>
      </c>
      <c r="CO44" s="340" t="s">
        <v>187</v>
      </c>
      <c r="CP44" s="1457">
        <f>CD44/CH44</f>
        <v>884000</v>
      </c>
      <c r="CQ44" s="1458"/>
      <c r="CR44" s="1458"/>
      <c r="CS44" s="1458"/>
      <c r="CT44" s="1459"/>
      <c r="CU44" s="368" t="s">
        <v>197</v>
      </c>
    </row>
    <row r="45" spans="1:99" ht="23.5" customHeight="1" thickTop="1">
      <c r="A45" s="1417" t="s">
        <v>20</v>
      </c>
      <c r="B45" s="1418"/>
      <c r="C45" s="1418"/>
      <c r="D45" s="1418"/>
      <c r="E45" s="1418"/>
      <c r="F45" s="1418"/>
      <c r="G45" s="1418"/>
      <c r="H45" s="1418"/>
      <c r="I45" s="1418"/>
      <c r="J45" s="1418"/>
      <c r="K45" s="1418"/>
      <c r="L45" s="1418"/>
      <c r="M45" s="1418"/>
      <c r="N45" s="1418"/>
      <c r="O45" s="1418"/>
      <c r="P45" s="1418"/>
      <c r="Q45" s="1419"/>
      <c r="Y45" s="1417" t="s">
        <v>20</v>
      </c>
      <c r="Z45" s="1418"/>
      <c r="AA45" s="1418"/>
      <c r="AB45" s="1418"/>
      <c r="AC45" s="1418"/>
      <c r="AD45" s="1418"/>
      <c r="AE45" s="1418"/>
      <c r="AF45" s="1418"/>
      <c r="AG45" s="1418"/>
      <c r="AH45" s="1418"/>
      <c r="AI45" s="1418"/>
      <c r="AJ45" s="1418"/>
      <c r="AK45" s="1418"/>
      <c r="AL45" s="1418"/>
      <c r="AM45" s="1418"/>
      <c r="AN45" s="1418"/>
      <c r="AO45" s="1419"/>
      <c r="AW45" s="1417" t="s">
        <v>20</v>
      </c>
      <c r="AX45" s="1418"/>
      <c r="AY45" s="1418"/>
      <c r="AZ45" s="1418"/>
      <c r="BA45" s="1418"/>
      <c r="BB45" s="1418"/>
      <c r="BC45" s="1418"/>
      <c r="BD45" s="1418"/>
      <c r="BE45" s="1418"/>
      <c r="BF45" s="1418"/>
      <c r="BG45" s="1418"/>
      <c r="BH45" s="1418"/>
      <c r="BI45" s="1418"/>
      <c r="BJ45" s="1418"/>
      <c r="BK45" s="1418"/>
      <c r="BL45" s="1418"/>
      <c r="BM45" s="1418"/>
      <c r="BN45" s="1418"/>
      <c r="BO45" s="1419"/>
      <c r="BV45" s="1431" t="s">
        <v>20</v>
      </c>
      <c r="BW45" s="1432"/>
      <c r="BX45" s="1432"/>
      <c r="BY45" s="1432"/>
      <c r="BZ45" s="1432"/>
      <c r="CA45" s="1432"/>
      <c r="CB45" s="1432"/>
      <c r="CC45" s="1432"/>
      <c r="CD45" s="1432"/>
      <c r="CE45" s="1432"/>
      <c r="CF45" s="1432"/>
      <c r="CG45" s="1433"/>
      <c r="CI45" s="1420" t="str">
        <f>BV45</f>
        <v>5th week</v>
      </c>
      <c r="CJ45" s="1420"/>
      <c r="CK45" s="1420"/>
      <c r="CL45" s="1420"/>
      <c r="CM45" s="1420"/>
      <c r="CN45" s="1420"/>
    </row>
    <row r="46" spans="1:99" ht="23.5" customHeight="1">
      <c r="A46" s="73" t="s">
        <v>12</v>
      </c>
      <c r="B46" s="47" t="s">
        <v>13</v>
      </c>
      <c r="C46" s="4" t="s">
        <v>1</v>
      </c>
      <c r="D46" s="56" t="s">
        <v>36</v>
      </c>
      <c r="E46" s="4" t="s">
        <v>35</v>
      </c>
      <c r="F46" s="4" t="s">
        <v>45</v>
      </c>
      <c r="G46" s="4" t="s">
        <v>35</v>
      </c>
      <c r="H46" s="4" t="s">
        <v>46</v>
      </c>
      <c r="I46" s="4" t="s">
        <v>35</v>
      </c>
      <c r="J46" s="56" t="s">
        <v>70</v>
      </c>
      <c r="K46" s="4" t="s">
        <v>35</v>
      </c>
      <c r="L46" s="4" t="s">
        <v>39</v>
      </c>
      <c r="M46" s="4" t="s">
        <v>40</v>
      </c>
      <c r="N46" s="4" t="s">
        <v>71</v>
      </c>
      <c r="O46" s="4" t="s">
        <v>72</v>
      </c>
      <c r="P46" s="4" t="s">
        <v>73</v>
      </c>
      <c r="Q46" s="74" t="s">
        <v>74</v>
      </c>
      <c r="R46" s="3"/>
      <c r="S46" s="3"/>
      <c r="T46" s="106" t="s">
        <v>41</v>
      </c>
      <c r="U46" s="106" t="s">
        <v>42</v>
      </c>
      <c r="V46" s="106" t="s">
        <v>43</v>
      </c>
      <c r="W46" s="106" t="s">
        <v>44</v>
      </c>
      <c r="X46" s="106"/>
      <c r="Y46" s="73" t="s">
        <v>12</v>
      </c>
      <c r="Z46" s="47" t="s">
        <v>13</v>
      </c>
      <c r="AA46" s="4" t="s">
        <v>1</v>
      </c>
      <c r="AB46" s="56" t="s">
        <v>36</v>
      </c>
      <c r="AC46" s="4" t="s">
        <v>35</v>
      </c>
      <c r="AD46" s="4" t="s">
        <v>45</v>
      </c>
      <c r="AE46" s="4" t="s">
        <v>35</v>
      </c>
      <c r="AF46" s="4" t="s">
        <v>46</v>
      </c>
      <c r="AG46" s="4" t="s">
        <v>35</v>
      </c>
      <c r="AH46" s="56" t="s">
        <v>70</v>
      </c>
      <c r="AI46" s="4" t="s">
        <v>35</v>
      </c>
      <c r="AJ46" s="4" t="s">
        <v>37</v>
      </c>
      <c r="AK46" s="4" t="s">
        <v>76</v>
      </c>
      <c r="AL46" s="4" t="s">
        <v>71</v>
      </c>
      <c r="AM46" s="4" t="s">
        <v>72</v>
      </c>
      <c r="AN46" s="4" t="s">
        <v>73</v>
      </c>
      <c r="AO46" s="74" t="s">
        <v>74</v>
      </c>
      <c r="AP46" s="3"/>
      <c r="AQ46" s="3"/>
      <c r="AR46" s="106" t="s">
        <v>41</v>
      </c>
      <c r="AS46" s="106" t="s">
        <v>42</v>
      </c>
      <c r="AT46" s="106" t="s">
        <v>43</v>
      </c>
      <c r="AU46" s="106" t="s">
        <v>44</v>
      </c>
      <c r="AV46" s="106"/>
      <c r="AW46" s="73" t="s">
        <v>12</v>
      </c>
      <c r="AX46" s="48" t="str">
        <f t="shared" ref="AX46:AX53" si="167">B46</f>
        <v>日にち</v>
      </c>
      <c r="AY46" s="4" t="s">
        <v>1</v>
      </c>
      <c r="AZ46" s="56" t="s">
        <v>36</v>
      </c>
      <c r="BA46" s="4" t="s">
        <v>35</v>
      </c>
      <c r="BB46" s="4" t="s">
        <v>45</v>
      </c>
      <c r="BC46" s="4" t="s">
        <v>35</v>
      </c>
      <c r="BD46" s="4" t="s">
        <v>46</v>
      </c>
      <c r="BE46" s="4" t="s">
        <v>35</v>
      </c>
      <c r="BF46" s="56" t="s">
        <v>47</v>
      </c>
      <c r="BG46" s="4" t="s">
        <v>35</v>
      </c>
      <c r="BH46" s="4" t="s">
        <v>39</v>
      </c>
      <c r="BI46" s="4" t="s">
        <v>40</v>
      </c>
      <c r="BJ46" s="4" t="s">
        <v>37</v>
      </c>
      <c r="BK46" s="4" t="s">
        <v>38</v>
      </c>
      <c r="BL46" s="4" t="s">
        <v>78</v>
      </c>
      <c r="BM46" s="89" t="s">
        <v>77</v>
      </c>
      <c r="BN46" s="89"/>
      <c r="BO46" s="74" t="s">
        <v>79</v>
      </c>
      <c r="BP46" s="3"/>
      <c r="BQ46" s="3"/>
      <c r="BR46" s="3" t="s">
        <v>41</v>
      </c>
      <c r="BS46" s="3" t="s">
        <v>42</v>
      </c>
      <c r="BT46" s="3" t="s">
        <v>43</v>
      </c>
      <c r="BU46" s="3" t="s">
        <v>44</v>
      </c>
      <c r="BV46" s="173" t="s">
        <v>12</v>
      </c>
      <c r="BW46" s="174" t="s">
        <v>13</v>
      </c>
      <c r="BX46" s="174" t="s">
        <v>1</v>
      </c>
      <c r="BY46" s="174" t="s">
        <v>39</v>
      </c>
      <c r="BZ46" s="174" t="s">
        <v>40</v>
      </c>
      <c r="CA46" s="174" t="s">
        <v>37</v>
      </c>
      <c r="CB46" s="174" t="s">
        <v>38</v>
      </c>
      <c r="CC46" s="174" t="s">
        <v>127</v>
      </c>
      <c r="CD46" s="174" t="s">
        <v>126</v>
      </c>
      <c r="CE46" s="175" t="s">
        <v>77</v>
      </c>
      <c r="CF46" s="265" t="s">
        <v>129</v>
      </c>
      <c r="CG46" s="176" t="s">
        <v>128</v>
      </c>
      <c r="CI46" s="331" t="s">
        <v>172</v>
      </c>
      <c r="CJ46" s="332" t="s">
        <v>173</v>
      </c>
      <c r="CK46" s="65" t="s">
        <v>174</v>
      </c>
      <c r="CL46" s="65" t="s">
        <v>175</v>
      </c>
      <c r="CM46" s="65" t="s">
        <v>176</v>
      </c>
      <c r="CN46" s="333" t="s">
        <v>184</v>
      </c>
      <c r="CP46" s="1" t="s">
        <v>179</v>
      </c>
      <c r="CR46" s="46" t="s">
        <v>182</v>
      </c>
    </row>
    <row r="47" spans="1:99" ht="23.5" customHeight="1">
      <c r="A47" s="75" t="s">
        <v>5</v>
      </c>
      <c r="B47" s="68">
        <v>28</v>
      </c>
      <c r="C47" s="57">
        <f t="shared" ref="C47:C53" si="168">D47+F47+H47+J47</f>
        <v>80</v>
      </c>
      <c r="D47" s="54">
        <v>50</v>
      </c>
      <c r="E47" s="7">
        <f t="shared" ref="E47:E53" si="169">D47*T47</f>
        <v>165000</v>
      </c>
      <c r="F47" s="54">
        <v>10</v>
      </c>
      <c r="G47" s="7">
        <f t="shared" ref="G47:G53" si="170">F47*U47</f>
        <v>38000</v>
      </c>
      <c r="H47" s="54">
        <v>5</v>
      </c>
      <c r="I47" s="6">
        <f t="shared" ref="I47:I53" si="171">H47*V47</f>
        <v>24000</v>
      </c>
      <c r="J47" s="54">
        <v>15</v>
      </c>
      <c r="K47" s="6">
        <f t="shared" ref="K47:K53" si="172">J47*W47</f>
        <v>30000</v>
      </c>
      <c r="L47" s="6">
        <f>E47+G47+I47+K47</f>
        <v>257000</v>
      </c>
      <c r="M47" s="6">
        <f>L47/C47</f>
        <v>3212.5</v>
      </c>
      <c r="N47" s="70" t="s">
        <v>85</v>
      </c>
      <c r="O47" s="54">
        <v>95</v>
      </c>
      <c r="P47" s="54"/>
      <c r="Q47" s="76" t="e">
        <f>L47/P47</f>
        <v>#DIV/0!</v>
      </c>
      <c r="R47" s="2"/>
      <c r="T47" s="107">
        <v>3300</v>
      </c>
      <c r="U47" s="107">
        <v>3800</v>
      </c>
      <c r="V47" s="107">
        <v>4800</v>
      </c>
      <c r="W47" s="107">
        <v>2000</v>
      </c>
      <c r="X47" s="107"/>
      <c r="Y47" s="75" t="s">
        <v>5</v>
      </c>
      <c r="Z47" s="48">
        <f t="shared" ref="Z47:Z53" si="173">B47</f>
        <v>28</v>
      </c>
      <c r="AA47" s="57">
        <f t="shared" ref="AA47:AA53" si="174">AB47+AD47+AF47+AH47</f>
        <v>80</v>
      </c>
      <c r="AB47" s="7">
        <f t="shared" ref="AB47:AB53" si="175">D47</f>
        <v>50</v>
      </c>
      <c r="AC47" s="7">
        <f t="shared" ref="AC47:AC53" si="176">AB47*AR47</f>
        <v>85000</v>
      </c>
      <c r="AD47" s="7">
        <f>F47</f>
        <v>10</v>
      </c>
      <c r="AE47" s="7">
        <f t="shared" ref="AE47:AE53" si="177">AD47*AS47</f>
        <v>22000</v>
      </c>
      <c r="AF47" s="7">
        <f>H47</f>
        <v>5</v>
      </c>
      <c r="AG47" s="7">
        <f t="shared" ref="AG47:AG53" si="178">AF47*AT47</f>
        <v>11000</v>
      </c>
      <c r="AH47" s="7">
        <f>J47</f>
        <v>15</v>
      </c>
      <c r="AI47" s="7">
        <f t="shared" ref="AI47:AI53" si="179">AH47*AU47</f>
        <v>21000</v>
      </c>
      <c r="AJ47" s="7">
        <f>AC47+AE47+AG47+AI47</f>
        <v>139000</v>
      </c>
      <c r="AK47" s="6">
        <f>AJ47/AA47</f>
        <v>1737.5</v>
      </c>
      <c r="AL47" s="70" t="str">
        <f>N47</f>
        <v>OFF2</v>
      </c>
      <c r="AM47" s="7">
        <f>O47</f>
        <v>95</v>
      </c>
      <c r="AN47" s="6">
        <f>P47</f>
        <v>0</v>
      </c>
      <c r="AO47" s="76" t="e">
        <f>(AJ47+BH47)/AN47</f>
        <v>#DIV/0!</v>
      </c>
      <c r="AP47" s="2"/>
      <c r="AR47" s="107">
        <v>1700</v>
      </c>
      <c r="AS47" s="107">
        <v>2200</v>
      </c>
      <c r="AT47" s="107">
        <v>2200</v>
      </c>
      <c r="AU47" s="107">
        <v>1400</v>
      </c>
      <c r="AV47" s="107"/>
      <c r="AW47" s="75" t="s">
        <v>5</v>
      </c>
      <c r="AX47" s="48">
        <f t="shared" si="167"/>
        <v>28</v>
      </c>
      <c r="AY47" s="57">
        <f>C47</f>
        <v>80</v>
      </c>
      <c r="AZ47" s="54"/>
      <c r="BA47" s="7">
        <f t="shared" ref="BA47:BA53" si="180">AZ47*BR47</f>
        <v>0</v>
      </c>
      <c r="BB47" s="54"/>
      <c r="BC47" s="7">
        <f t="shared" ref="BC47:BC53" si="181">BB47*BS47</f>
        <v>0</v>
      </c>
      <c r="BD47" s="54"/>
      <c r="BE47" s="6">
        <f t="shared" ref="BE47:BE53" si="182">BD47*BT47</f>
        <v>0</v>
      </c>
      <c r="BF47" s="54"/>
      <c r="BG47" s="6">
        <f t="shared" ref="BG47:BG53" si="183">BF47*BU47</f>
        <v>0</v>
      </c>
      <c r="BH47" s="6">
        <f>L47</f>
        <v>257000</v>
      </c>
      <c r="BI47" s="6">
        <f>M47</f>
        <v>3212.5</v>
      </c>
      <c r="BJ47" s="6">
        <f>AJ47</f>
        <v>139000</v>
      </c>
      <c r="BK47" s="7">
        <f>AK47</f>
        <v>1737.5</v>
      </c>
      <c r="BL47" s="101">
        <f>BH47+BJ47</f>
        <v>396000</v>
      </c>
      <c r="BM47" s="90">
        <f>BI47+BK47</f>
        <v>4950</v>
      </c>
      <c r="BN47" s="90"/>
      <c r="BO47" s="76" t="e">
        <f>Q47+AO47</f>
        <v>#DIV/0!</v>
      </c>
      <c r="BP47" s="2"/>
      <c r="BR47" s="55"/>
      <c r="BS47" s="55"/>
      <c r="BT47" s="55"/>
      <c r="BU47" s="55"/>
      <c r="BV47" s="177" t="s">
        <v>5</v>
      </c>
      <c r="BW47" s="190">
        <f>AX47</f>
        <v>28</v>
      </c>
      <c r="BX47" s="119">
        <v>130</v>
      </c>
      <c r="BY47" s="178">
        <v>385200</v>
      </c>
      <c r="BZ47" s="178">
        <f t="shared" ref="BZ47:BZ54" si="184">BY47/BX47</f>
        <v>2963.0769230769229</v>
      </c>
      <c r="CA47" s="178">
        <v>191000</v>
      </c>
      <c r="CB47" s="179">
        <f t="shared" ref="CB47:CB54" si="185">CA47/BX47</f>
        <v>1469.2307692307693</v>
      </c>
      <c r="CC47" s="179"/>
      <c r="CD47" s="180">
        <f t="shared" ref="CD47:CD53" si="186">BY47+CA47+CC47</f>
        <v>576200</v>
      </c>
      <c r="CE47" s="181">
        <f>CD47/BX47</f>
        <v>4432.3076923076924</v>
      </c>
      <c r="CF47" s="266">
        <v>100.5</v>
      </c>
      <c r="CG47" s="182">
        <f>CD47/CF47</f>
        <v>5733.333333333333</v>
      </c>
      <c r="CI47" s="326">
        <v>15.8</v>
      </c>
      <c r="CJ47" s="326">
        <v>23</v>
      </c>
      <c r="CK47" s="334">
        <v>1</v>
      </c>
      <c r="CL47" s="334">
        <v>1</v>
      </c>
      <c r="CM47" s="334">
        <v>1</v>
      </c>
      <c r="CN47" s="356">
        <f>SUM(CK47:CM47)/3</f>
        <v>1</v>
      </c>
      <c r="CP47" s="355" t="s">
        <v>180</v>
      </c>
      <c r="CQ47" s="3"/>
      <c r="CR47" s="354">
        <v>5</v>
      </c>
    </row>
    <row r="48" spans="1:99" ht="23.5" customHeight="1">
      <c r="A48" s="77" t="s">
        <v>6</v>
      </c>
      <c r="B48" s="68">
        <v>29</v>
      </c>
      <c r="C48" s="57">
        <f t="shared" si="168"/>
        <v>95</v>
      </c>
      <c r="D48" s="54">
        <v>60</v>
      </c>
      <c r="E48" s="7">
        <f t="shared" si="169"/>
        <v>198000</v>
      </c>
      <c r="F48" s="54">
        <v>10</v>
      </c>
      <c r="G48" s="7">
        <f t="shared" si="170"/>
        <v>38000</v>
      </c>
      <c r="H48" s="54">
        <v>5</v>
      </c>
      <c r="I48" s="6">
        <f t="shared" si="171"/>
        <v>24000</v>
      </c>
      <c r="J48" s="54">
        <v>20</v>
      </c>
      <c r="K48" s="6">
        <f t="shared" si="172"/>
        <v>40000</v>
      </c>
      <c r="L48" s="6">
        <f t="shared" ref="L48:L53" si="187">E48+G48+I48+K48</f>
        <v>300000</v>
      </c>
      <c r="M48" s="6">
        <f t="shared" ref="M48:M53" si="188">L48/C48</f>
        <v>3157.8947368421054</v>
      </c>
      <c r="N48" s="70" t="s">
        <v>83</v>
      </c>
      <c r="O48" s="54">
        <v>120</v>
      </c>
      <c r="P48" s="54"/>
      <c r="Q48" s="76" t="e">
        <f>L48/P48</f>
        <v>#DIV/0!</v>
      </c>
      <c r="R48" s="2"/>
      <c r="T48" s="107">
        <v>3300</v>
      </c>
      <c r="U48" s="107">
        <v>3800</v>
      </c>
      <c r="V48" s="107">
        <v>4800</v>
      </c>
      <c r="W48" s="107">
        <v>2000</v>
      </c>
      <c r="X48" s="107"/>
      <c r="Y48" s="77" t="s">
        <v>6</v>
      </c>
      <c r="Z48" s="48">
        <f t="shared" si="173"/>
        <v>29</v>
      </c>
      <c r="AA48" s="57">
        <f t="shared" si="174"/>
        <v>95</v>
      </c>
      <c r="AB48" s="7">
        <f t="shared" si="175"/>
        <v>60</v>
      </c>
      <c r="AC48" s="7">
        <f t="shared" si="176"/>
        <v>102000</v>
      </c>
      <c r="AD48" s="7">
        <f t="shared" ref="AD48:AD53" si="189">F48</f>
        <v>10</v>
      </c>
      <c r="AE48" s="7">
        <f t="shared" si="177"/>
        <v>22000</v>
      </c>
      <c r="AF48" s="7">
        <f t="shared" ref="AF48:AF53" si="190">H48</f>
        <v>5</v>
      </c>
      <c r="AG48" s="7">
        <f t="shared" si="178"/>
        <v>11000</v>
      </c>
      <c r="AH48" s="7">
        <f t="shared" ref="AH48:AH53" si="191">J48</f>
        <v>20</v>
      </c>
      <c r="AI48" s="7">
        <f t="shared" si="179"/>
        <v>28000</v>
      </c>
      <c r="AJ48" s="7">
        <f t="shared" ref="AJ48:AJ53" si="192">AC48+AE48+AG48+AI48</f>
        <v>163000</v>
      </c>
      <c r="AK48" s="6">
        <f t="shared" ref="AK48:AK53" si="193">AJ48/AA48</f>
        <v>1715.7894736842106</v>
      </c>
      <c r="AL48" s="70" t="str">
        <f t="shared" ref="AL48:AN53" si="194">N48</f>
        <v>OFF1</v>
      </c>
      <c r="AM48" s="7">
        <f t="shared" si="194"/>
        <v>120</v>
      </c>
      <c r="AN48" s="6">
        <f t="shared" si="194"/>
        <v>0</v>
      </c>
      <c r="AO48" s="76" t="e">
        <f t="shared" ref="AO48:AO53" si="195">(AJ48+BH48)/AN48</f>
        <v>#DIV/0!</v>
      </c>
      <c r="AP48" s="2"/>
      <c r="AR48" s="107">
        <v>1700</v>
      </c>
      <c r="AS48" s="107">
        <v>2200</v>
      </c>
      <c r="AT48" s="107">
        <v>2200</v>
      </c>
      <c r="AU48" s="107">
        <v>1400</v>
      </c>
      <c r="AV48" s="107"/>
      <c r="AW48" s="77" t="s">
        <v>6</v>
      </c>
      <c r="AX48" s="48">
        <f t="shared" si="167"/>
        <v>29</v>
      </c>
      <c r="AY48" s="57">
        <f t="shared" ref="AY48:AY54" si="196">C48</f>
        <v>95</v>
      </c>
      <c r="AZ48" s="54">
        <v>22</v>
      </c>
      <c r="BA48" s="7">
        <f t="shared" si="180"/>
        <v>0</v>
      </c>
      <c r="BB48" s="54">
        <v>10</v>
      </c>
      <c r="BC48" s="7">
        <f t="shared" si="181"/>
        <v>0</v>
      </c>
      <c r="BD48" s="54">
        <v>6</v>
      </c>
      <c r="BE48" s="6">
        <f t="shared" si="182"/>
        <v>0</v>
      </c>
      <c r="BF48" s="54"/>
      <c r="BG48" s="6">
        <f t="shared" si="183"/>
        <v>0</v>
      </c>
      <c r="BH48" s="6">
        <f t="shared" ref="BH48:BI54" si="197">L48</f>
        <v>300000</v>
      </c>
      <c r="BI48" s="6">
        <f t="shared" si="197"/>
        <v>3157.8947368421054</v>
      </c>
      <c r="BJ48" s="6">
        <f t="shared" ref="BJ48:BK54" si="198">AJ48</f>
        <v>163000</v>
      </c>
      <c r="BK48" s="7">
        <f t="shared" si="198"/>
        <v>1715.7894736842106</v>
      </c>
      <c r="BL48" s="101">
        <f t="shared" ref="BL48:BM53" si="199">BH48+BJ48</f>
        <v>463000</v>
      </c>
      <c r="BM48" s="90">
        <f t="shared" si="199"/>
        <v>4873.6842105263158</v>
      </c>
      <c r="BN48" s="90"/>
      <c r="BO48" s="76" t="e">
        <f t="shared" ref="BO48:BO54" si="200">Q48+AO48</f>
        <v>#DIV/0!</v>
      </c>
      <c r="BP48" s="2"/>
      <c r="BR48" s="55"/>
      <c r="BS48" s="55"/>
      <c r="BT48" s="55"/>
      <c r="BU48" s="55"/>
      <c r="BV48" s="173" t="s">
        <v>6</v>
      </c>
      <c r="BW48" s="190">
        <f t="shared" ref="BW48:BW53" si="201">AX48</f>
        <v>29</v>
      </c>
      <c r="BX48" s="119">
        <v>40</v>
      </c>
      <c r="BY48" s="178">
        <v>132100</v>
      </c>
      <c r="BZ48" s="178">
        <f t="shared" si="184"/>
        <v>3302.5</v>
      </c>
      <c r="CA48" s="178">
        <v>65700</v>
      </c>
      <c r="CB48" s="179">
        <f t="shared" si="185"/>
        <v>1642.5</v>
      </c>
      <c r="CC48" s="179"/>
      <c r="CD48" s="180">
        <f t="shared" si="186"/>
        <v>197800</v>
      </c>
      <c r="CE48" s="181">
        <f t="shared" ref="CE48:CE53" si="202">CD48/BX48</f>
        <v>4945</v>
      </c>
      <c r="CF48" s="266">
        <v>70.5</v>
      </c>
      <c r="CG48" s="182">
        <f t="shared" ref="CG48:CG54" si="203">CD48/CF48</f>
        <v>2805.6737588652481</v>
      </c>
      <c r="CI48" s="326">
        <v>14</v>
      </c>
      <c r="CJ48" s="326">
        <v>16.399999999999999</v>
      </c>
      <c r="CK48" s="334">
        <v>2</v>
      </c>
      <c r="CL48" s="334">
        <v>2</v>
      </c>
      <c r="CM48" s="334">
        <v>2</v>
      </c>
      <c r="CN48" s="356">
        <f t="shared" ref="CN48:CN53" si="204">SUM(CK48:CM48)/3</f>
        <v>2</v>
      </c>
      <c r="CP48" s="42" t="s">
        <v>181</v>
      </c>
      <c r="CR48" s="1">
        <v>4</v>
      </c>
    </row>
    <row r="49" spans="1:99" ht="23.5" customHeight="1">
      <c r="A49" s="77" t="s">
        <v>7</v>
      </c>
      <c r="B49" s="68">
        <v>30</v>
      </c>
      <c r="C49" s="57">
        <f t="shared" si="168"/>
        <v>75</v>
      </c>
      <c r="D49" s="54">
        <v>50</v>
      </c>
      <c r="E49" s="7">
        <f t="shared" si="169"/>
        <v>165000</v>
      </c>
      <c r="F49" s="54">
        <v>10</v>
      </c>
      <c r="G49" s="7">
        <f t="shared" si="170"/>
        <v>38000</v>
      </c>
      <c r="H49" s="54">
        <v>5</v>
      </c>
      <c r="I49" s="6">
        <f t="shared" si="171"/>
        <v>24000</v>
      </c>
      <c r="J49" s="54">
        <v>10</v>
      </c>
      <c r="K49" s="6">
        <f t="shared" si="172"/>
        <v>20000</v>
      </c>
      <c r="L49" s="6">
        <f t="shared" si="187"/>
        <v>247000</v>
      </c>
      <c r="M49" s="6">
        <f t="shared" si="188"/>
        <v>3293.3333333333335</v>
      </c>
      <c r="N49" s="70" t="s">
        <v>85</v>
      </c>
      <c r="O49" s="54">
        <v>95</v>
      </c>
      <c r="P49" s="54"/>
      <c r="Q49" s="76" t="e">
        <f t="shared" ref="Q49:Q54" si="205">L49/P49</f>
        <v>#DIV/0!</v>
      </c>
      <c r="R49" s="2"/>
      <c r="T49" s="107">
        <v>3300</v>
      </c>
      <c r="U49" s="107">
        <v>3800</v>
      </c>
      <c r="V49" s="107">
        <v>4800</v>
      </c>
      <c r="W49" s="107">
        <v>2000</v>
      </c>
      <c r="X49" s="107"/>
      <c r="Y49" s="77" t="s">
        <v>7</v>
      </c>
      <c r="Z49" s="48">
        <f t="shared" si="173"/>
        <v>30</v>
      </c>
      <c r="AA49" s="57">
        <f t="shared" si="174"/>
        <v>75</v>
      </c>
      <c r="AB49" s="7">
        <f t="shared" si="175"/>
        <v>50</v>
      </c>
      <c r="AC49" s="7">
        <f t="shared" si="176"/>
        <v>85000</v>
      </c>
      <c r="AD49" s="7">
        <f t="shared" si="189"/>
        <v>10</v>
      </c>
      <c r="AE49" s="7">
        <f t="shared" si="177"/>
        <v>22000</v>
      </c>
      <c r="AF49" s="7">
        <f t="shared" si="190"/>
        <v>5</v>
      </c>
      <c r="AG49" s="7">
        <f t="shared" si="178"/>
        <v>11000</v>
      </c>
      <c r="AH49" s="7">
        <f t="shared" si="191"/>
        <v>10</v>
      </c>
      <c r="AI49" s="7">
        <f t="shared" si="179"/>
        <v>14000</v>
      </c>
      <c r="AJ49" s="7">
        <f t="shared" si="192"/>
        <v>132000</v>
      </c>
      <c r="AK49" s="6">
        <f t="shared" si="193"/>
        <v>1760</v>
      </c>
      <c r="AL49" s="70" t="str">
        <f t="shared" si="194"/>
        <v>OFF2</v>
      </c>
      <c r="AM49" s="7">
        <f t="shared" si="194"/>
        <v>95</v>
      </c>
      <c r="AN49" s="6">
        <f t="shared" si="194"/>
        <v>0</v>
      </c>
      <c r="AO49" s="76" t="e">
        <f t="shared" si="195"/>
        <v>#DIV/0!</v>
      </c>
      <c r="AP49" s="2"/>
      <c r="AR49" s="107">
        <v>1700</v>
      </c>
      <c r="AS49" s="107">
        <v>2200</v>
      </c>
      <c r="AT49" s="107">
        <v>2200</v>
      </c>
      <c r="AU49" s="107">
        <v>1400</v>
      </c>
      <c r="AV49" s="107"/>
      <c r="AW49" s="77" t="s">
        <v>7</v>
      </c>
      <c r="AX49" s="48">
        <f t="shared" si="167"/>
        <v>30</v>
      </c>
      <c r="AY49" s="57">
        <f t="shared" si="196"/>
        <v>75</v>
      </c>
      <c r="AZ49" s="54">
        <v>22</v>
      </c>
      <c r="BA49" s="7">
        <f t="shared" si="180"/>
        <v>0</v>
      </c>
      <c r="BB49" s="54">
        <v>10</v>
      </c>
      <c r="BC49" s="7">
        <f t="shared" si="181"/>
        <v>0</v>
      </c>
      <c r="BD49" s="54">
        <v>6</v>
      </c>
      <c r="BE49" s="6">
        <f t="shared" si="182"/>
        <v>0</v>
      </c>
      <c r="BF49" s="54"/>
      <c r="BG49" s="6">
        <f t="shared" si="183"/>
        <v>0</v>
      </c>
      <c r="BH49" s="6">
        <f t="shared" si="197"/>
        <v>247000</v>
      </c>
      <c r="BI49" s="6">
        <f t="shared" si="197"/>
        <v>3293.3333333333335</v>
      </c>
      <c r="BJ49" s="6">
        <f t="shared" si="198"/>
        <v>132000</v>
      </c>
      <c r="BK49" s="7">
        <f t="shared" si="198"/>
        <v>1760</v>
      </c>
      <c r="BL49" s="101">
        <f t="shared" si="199"/>
        <v>379000</v>
      </c>
      <c r="BM49" s="90">
        <f t="shared" si="199"/>
        <v>5053.3333333333339</v>
      </c>
      <c r="BN49" s="90"/>
      <c r="BO49" s="76" t="e">
        <f t="shared" si="200"/>
        <v>#DIV/0!</v>
      </c>
      <c r="BP49" s="2"/>
      <c r="BR49" s="55"/>
      <c r="BS49" s="55"/>
      <c r="BT49" s="55"/>
      <c r="BU49" s="55"/>
      <c r="BV49" s="173" t="s">
        <v>7</v>
      </c>
      <c r="BW49" s="190">
        <f t="shared" si="201"/>
        <v>30</v>
      </c>
      <c r="BX49" s="119">
        <v>19</v>
      </c>
      <c r="BY49" s="178">
        <v>47200</v>
      </c>
      <c r="BZ49" s="178">
        <f t="shared" si="184"/>
        <v>2484.2105263157896</v>
      </c>
      <c r="CA49" s="178">
        <v>27700</v>
      </c>
      <c r="CB49" s="179">
        <f t="shared" si="185"/>
        <v>1457.8947368421052</v>
      </c>
      <c r="CC49" s="179"/>
      <c r="CD49" s="180">
        <f t="shared" si="186"/>
        <v>74900</v>
      </c>
      <c r="CE49" s="181">
        <f t="shared" si="202"/>
        <v>3942.1052631578946</v>
      </c>
      <c r="CF49" s="266">
        <v>69.75</v>
      </c>
      <c r="CG49" s="182">
        <f t="shared" si="203"/>
        <v>1073.8351254480287</v>
      </c>
      <c r="CI49" s="326">
        <v>10.199999999999999</v>
      </c>
      <c r="CJ49" s="326">
        <v>15.1</v>
      </c>
      <c r="CK49" s="334">
        <v>2</v>
      </c>
      <c r="CL49" s="334">
        <v>1</v>
      </c>
      <c r="CM49" s="334">
        <v>1</v>
      </c>
      <c r="CN49" s="356">
        <f t="shared" si="204"/>
        <v>1.3333333333333333</v>
      </c>
      <c r="CP49" s="42" t="s">
        <v>185</v>
      </c>
      <c r="CR49" s="1">
        <v>3</v>
      </c>
    </row>
    <row r="50" spans="1:99" ht="23.5" customHeight="1">
      <c r="A50" s="77" t="s">
        <v>8</v>
      </c>
      <c r="B50" s="68">
        <v>31</v>
      </c>
      <c r="C50" s="57">
        <f t="shared" si="168"/>
        <v>75</v>
      </c>
      <c r="D50" s="54">
        <v>50</v>
      </c>
      <c r="E50" s="7">
        <f t="shared" si="169"/>
        <v>165000</v>
      </c>
      <c r="F50" s="54">
        <v>10</v>
      </c>
      <c r="G50" s="7">
        <f t="shared" si="170"/>
        <v>38000</v>
      </c>
      <c r="H50" s="54">
        <v>5</v>
      </c>
      <c r="I50" s="6">
        <f t="shared" si="171"/>
        <v>24000</v>
      </c>
      <c r="J50" s="54">
        <v>10</v>
      </c>
      <c r="K50" s="6">
        <f t="shared" si="172"/>
        <v>20000</v>
      </c>
      <c r="L50" s="6">
        <f t="shared" si="187"/>
        <v>247000</v>
      </c>
      <c r="M50" s="6">
        <f t="shared" si="188"/>
        <v>3293.3333333333335</v>
      </c>
      <c r="N50" s="70" t="s">
        <v>85</v>
      </c>
      <c r="O50" s="54">
        <v>95</v>
      </c>
      <c r="P50" s="54"/>
      <c r="Q50" s="76" t="e">
        <f t="shared" si="205"/>
        <v>#DIV/0!</v>
      </c>
      <c r="R50" s="2"/>
      <c r="T50" s="107">
        <v>3300</v>
      </c>
      <c r="U50" s="107">
        <v>3800</v>
      </c>
      <c r="V50" s="107">
        <v>4800</v>
      </c>
      <c r="W50" s="107">
        <v>2000</v>
      </c>
      <c r="X50" s="107"/>
      <c r="Y50" s="77" t="s">
        <v>8</v>
      </c>
      <c r="Z50" s="48">
        <f t="shared" si="173"/>
        <v>31</v>
      </c>
      <c r="AA50" s="57">
        <f t="shared" si="174"/>
        <v>75</v>
      </c>
      <c r="AB50" s="7">
        <f t="shared" si="175"/>
        <v>50</v>
      </c>
      <c r="AC50" s="7">
        <f t="shared" si="176"/>
        <v>85000</v>
      </c>
      <c r="AD50" s="7">
        <f t="shared" si="189"/>
        <v>10</v>
      </c>
      <c r="AE50" s="7">
        <f t="shared" si="177"/>
        <v>22000</v>
      </c>
      <c r="AF50" s="7">
        <f t="shared" si="190"/>
        <v>5</v>
      </c>
      <c r="AG50" s="7">
        <f t="shared" si="178"/>
        <v>11000</v>
      </c>
      <c r="AH50" s="7">
        <f t="shared" si="191"/>
        <v>10</v>
      </c>
      <c r="AI50" s="7">
        <f t="shared" si="179"/>
        <v>14000</v>
      </c>
      <c r="AJ50" s="7">
        <f t="shared" si="192"/>
        <v>132000</v>
      </c>
      <c r="AK50" s="6">
        <f t="shared" si="193"/>
        <v>1760</v>
      </c>
      <c r="AL50" s="70" t="str">
        <f t="shared" si="194"/>
        <v>OFF2</v>
      </c>
      <c r="AM50" s="7">
        <f t="shared" si="194"/>
        <v>95</v>
      </c>
      <c r="AN50" s="6">
        <f t="shared" si="194"/>
        <v>0</v>
      </c>
      <c r="AO50" s="76" t="e">
        <f t="shared" si="195"/>
        <v>#DIV/0!</v>
      </c>
      <c r="AP50" s="2"/>
      <c r="AR50" s="107">
        <v>1700</v>
      </c>
      <c r="AS50" s="107">
        <v>2200</v>
      </c>
      <c r="AT50" s="107">
        <v>2200</v>
      </c>
      <c r="AU50" s="107">
        <v>1400</v>
      </c>
      <c r="AV50" s="107"/>
      <c r="AW50" s="77" t="s">
        <v>8</v>
      </c>
      <c r="AX50" s="48">
        <f t="shared" si="167"/>
        <v>31</v>
      </c>
      <c r="AY50" s="57">
        <f t="shared" si="196"/>
        <v>75</v>
      </c>
      <c r="AZ50" s="54">
        <v>10</v>
      </c>
      <c r="BA50" s="7">
        <f t="shared" si="180"/>
        <v>0</v>
      </c>
      <c r="BB50" s="54">
        <v>24</v>
      </c>
      <c r="BC50" s="7">
        <f t="shared" si="181"/>
        <v>0</v>
      </c>
      <c r="BD50" s="54">
        <v>12</v>
      </c>
      <c r="BE50" s="6">
        <f t="shared" si="182"/>
        <v>0</v>
      </c>
      <c r="BF50" s="54"/>
      <c r="BG50" s="6">
        <f t="shared" si="183"/>
        <v>0</v>
      </c>
      <c r="BH50" s="6">
        <f t="shared" si="197"/>
        <v>247000</v>
      </c>
      <c r="BI50" s="6">
        <f t="shared" si="197"/>
        <v>3293.3333333333335</v>
      </c>
      <c r="BJ50" s="6">
        <f t="shared" si="198"/>
        <v>132000</v>
      </c>
      <c r="BK50" s="7">
        <f t="shared" si="198"/>
        <v>1760</v>
      </c>
      <c r="BL50" s="101">
        <f t="shared" si="199"/>
        <v>379000</v>
      </c>
      <c r="BM50" s="90">
        <f t="shared" si="199"/>
        <v>5053.3333333333339</v>
      </c>
      <c r="BN50" s="90"/>
      <c r="BO50" s="76" t="e">
        <f t="shared" si="200"/>
        <v>#DIV/0!</v>
      </c>
      <c r="BP50" s="2"/>
      <c r="BR50" s="55"/>
      <c r="BS50" s="55"/>
      <c r="BT50" s="55"/>
      <c r="BU50" s="55"/>
      <c r="BV50" s="173" t="s">
        <v>8</v>
      </c>
      <c r="BW50" s="190">
        <f t="shared" si="201"/>
        <v>31</v>
      </c>
      <c r="BX50" s="119">
        <v>70</v>
      </c>
      <c r="BY50" s="178">
        <v>154250</v>
      </c>
      <c r="BZ50" s="178">
        <f t="shared" si="184"/>
        <v>2203.5714285714284</v>
      </c>
      <c r="CA50" s="178">
        <v>87600</v>
      </c>
      <c r="CB50" s="179">
        <f t="shared" si="185"/>
        <v>1251.4285714285713</v>
      </c>
      <c r="CC50" s="179"/>
      <c r="CD50" s="180">
        <f t="shared" si="186"/>
        <v>241850</v>
      </c>
      <c r="CE50" s="181">
        <f t="shared" si="202"/>
        <v>3455</v>
      </c>
      <c r="CF50" s="266">
        <v>73</v>
      </c>
      <c r="CG50" s="182">
        <f t="shared" si="203"/>
        <v>3313.0136986301368</v>
      </c>
      <c r="CI50" s="326">
        <v>8</v>
      </c>
      <c r="CJ50" s="326">
        <v>19.600000000000001</v>
      </c>
      <c r="CK50" s="334">
        <v>4</v>
      </c>
      <c r="CL50" s="334">
        <v>4</v>
      </c>
      <c r="CM50" s="334">
        <v>4</v>
      </c>
      <c r="CN50" s="356">
        <f t="shared" si="204"/>
        <v>4</v>
      </c>
      <c r="CP50" s="42" t="s">
        <v>177</v>
      </c>
      <c r="CR50" s="1">
        <v>2</v>
      </c>
    </row>
    <row r="51" spans="1:99" ht="23.5" customHeight="1">
      <c r="A51" s="77" t="s">
        <v>9</v>
      </c>
      <c r="B51" s="68"/>
      <c r="C51" s="57">
        <f t="shared" si="168"/>
        <v>0</v>
      </c>
      <c r="D51" s="54"/>
      <c r="E51" s="7">
        <f t="shared" si="169"/>
        <v>0</v>
      </c>
      <c r="F51" s="54"/>
      <c r="G51" s="7">
        <f t="shared" si="170"/>
        <v>0</v>
      </c>
      <c r="H51" s="54"/>
      <c r="I51" s="6">
        <f t="shared" si="171"/>
        <v>0</v>
      </c>
      <c r="J51" s="54"/>
      <c r="K51" s="6">
        <f t="shared" si="172"/>
        <v>0</v>
      </c>
      <c r="L51" s="6">
        <f t="shared" si="187"/>
        <v>0</v>
      </c>
      <c r="M51" s="6" t="e">
        <f t="shared" si="188"/>
        <v>#DIV/0!</v>
      </c>
      <c r="N51" s="70"/>
      <c r="O51" s="54"/>
      <c r="P51" s="54"/>
      <c r="Q51" s="76" t="e">
        <f t="shared" si="205"/>
        <v>#DIV/0!</v>
      </c>
      <c r="R51" s="2"/>
      <c r="T51" s="107">
        <v>3300</v>
      </c>
      <c r="U51" s="107">
        <v>3800</v>
      </c>
      <c r="V51" s="107">
        <v>4800</v>
      </c>
      <c r="W51" s="107">
        <v>2000</v>
      </c>
      <c r="X51" s="107"/>
      <c r="Y51" s="77" t="s">
        <v>9</v>
      </c>
      <c r="Z51" s="48">
        <f t="shared" si="173"/>
        <v>0</v>
      </c>
      <c r="AA51" s="57">
        <f t="shared" si="174"/>
        <v>0</v>
      </c>
      <c r="AB51" s="7">
        <f t="shared" si="175"/>
        <v>0</v>
      </c>
      <c r="AC51" s="7">
        <f t="shared" si="176"/>
        <v>0</v>
      </c>
      <c r="AD51" s="7">
        <f t="shared" si="189"/>
        <v>0</v>
      </c>
      <c r="AE51" s="7">
        <f t="shared" si="177"/>
        <v>0</v>
      </c>
      <c r="AF51" s="7">
        <f t="shared" si="190"/>
        <v>0</v>
      </c>
      <c r="AG51" s="7">
        <f t="shared" si="178"/>
        <v>0</v>
      </c>
      <c r="AH51" s="7">
        <f t="shared" si="191"/>
        <v>0</v>
      </c>
      <c r="AI51" s="7">
        <f t="shared" si="179"/>
        <v>0</v>
      </c>
      <c r="AJ51" s="7">
        <f t="shared" si="192"/>
        <v>0</v>
      </c>
      <c r="AK51" s="6" t="e">
        <f t="shared" si="193"/>
        <v>#DIV/0!</v>
      </c>
      <c r="AL51" s="70">
        <f t="shared" si="194"/>
        <v>0</v>
      </c>
      <c r="AM51" s="7">
        <f t="shared" si="194"/>
        <v>0</v>
      </c>
      <c r="AN51" s="6">
        <f t="shared" si="194"/>
        <v>0</v>
      </c>
      <c r="AO51" s="76" t="e">
        <f t="shared" si="195"/>
        <v>#DIV/0!</v>
      </c>
      <c r="AP51" s="2"/>
      <c r="AR51" s="107">
        <v>1700</v>
      </c>
      <c r="AS51" s="107">
        <v>2200</v>
      </c>
      <c r="AT51" s="107">
        <v>2200</v>
      </c>
      <c r="AU51" s="107">
        <v>1400</v>
      </c>
      <c r="AV51" s="107"/>
      <c r="AW51" s="77" t="s">
        <v>9</v>
      </c>
      <c r="AX51" s="48">
        <f t="shared" si="167"/>
        <v>0</v>
      </c>
      <c r="AY51" s="57">
        <f t="shared" si="196"/>
        <v>0</v>
      </c>
      <c r="AZ51" s="54">
        <v>10</v>
      </c>
      <c r="BA51" s="7">
        <f t="shared" si="180"/>
        <v>0</v>
      </c>
      <c r="BB51" s="54">
        <v>24</v>
      </c>
      <c r="BC51" s="7">
        <f t="shared" si="181"/>
        <v>0</v>
      </c>
      <c r="BD51" s="54">
        <v>12</v>
      </c>
      <c r="BE51" s="6">
        <f t="shared" si="182"/>
        <v>0</v>
      </c>
      <c r="BF51" s="54"/>
      <c r="BG51" s="6">
        <f t="shared" si="183"/>
        <v>0</v>
      </c>
      <c r="BH51" s="6">
        <f t="shared" si="197"/>
        <v>0</v>
      </c>
      <c r="BI51" s="6" t="e">
        <f t="shared" si="197"/>
        <v>#DIV/0!</v>
      </c>
      <c r="BJ51" s="6">
        <f t="shared" si="198"/>
        <v>0</v>
      </c>
      <c r="BK51" s="7" t="e">
        <f t="shared" si="198"/>
        <v>#DIV/0!</v>
      </c>
      <c r="BL51" s="101">
        <f t="shared" si="199"/>
        <v>0</v>
      </c>
      <c r="BM51" s="90" t="e">
        <f t="shared" si="199"/>
        <v>#DIV/0!</v>
      </c>
      <c r="BN51" s="90"/>
      <c r="BO51" s="76" t="e">
        <f t="shared" si="200"/>
        <v>#DIV/0!</v>
      </c>
      <c r="BP51" s="2"/>
      <c r="BR51" s="55"/>
      <c r="BS51" s="55"/>
      <c r="BT51" s="55"/>
      <c r="BU51" s="55"/>
      <c r="BV51" s="173" t="s">
        <v>9</v>
      </c>
      <c r="BW51" s="190">
        <f t="shared" si="201"/>
        <v>0</v>
      </c>
      <c r="BX51" s="119"/>
      <c r="BY51" s="178">
        <v>0</v>
      </c>
      <c r="BZ51" s="178" t="e">
        <f t="shared" si="184"/>
        <v>#DIV/0!</v>
      </c>
      <c r="CA51" s="178">
        <v>0</v>
      </c>
      <c r="CB51" s="179" t="e">
        <f t="shared" si="185"/>
        <v>#DIV/0!</v>
      </c>
      <c r="CC51" s="179"/>
      <c r="CD51" s="180">
        <f t="shared" si="186"/>
        <v>0</v>
      </c>
      <c r="CE51" s="181" t="e">
        <f t="shared" si="202"/>
        <v>#DIV/0!</v>
      </c>
      <c r="CF51" s="266"/>
      <c r="CG51" s="182" t="e">
        <f t="shared" si="203"/>
        <v>#DIV/0!</v>
      </c>
      <c r="CI51" s="326"/>
      <c r="CJ51" s="326"/>
      <c r="CK51" s="334"/>
      <c r="CL51" s="334"/>
      <c r="CM51" s="334"/>
      <c r="CN51" s="356">
        <f t="shared" si="204"/>
        <v>0</v>
      </c>
      <c r="CP51" s="42" t="s">
        <v>178</v>
      </c>
      <c r="CR51" s="1">
        <v>1</v>
      </c>
    </row>
    <row r="52" spans="1:99" ht="23.5" customHeight="1">
      <c r="A52" s="77" t="s">
        <v>10</v>
      </c>
      <c r="B52" s="68"/>
      <c r="C52" s="57">
        <f t="shared" si="168"/>
        <v>0</v>
      </c>
      <c r="D52" s="54"/>
      <c r="E52" s="7">
        <f t="shared" si="169"/>
        <v>0</v>
      </c>
      <c r="F52" s="54"/>
      <c r="G52" s="7">
        <f t="shared" si="170"/>
        <v>0</v>
      </c>
      <c r="H52" s="54"/>
      <c r="I52" s="6">
        <f t="shared" si="171"/>
        <v>0</v>
      </c>
      <c r="J52" s="54"/>
      <c r="K52" s="6">
        <f t="shared" si="172"/>
        <v>0</v>
      </c>
      <c r="L52" s="6">
        <f t="shared" si="187"/>
        <v>0</v>
      </c>
      <c r="M52" s="6" t="e">
        <f t="shared" si="188"/>
        <v>#DIV/0!</v>
      </c>
      <c r="N52" s="70"/>
      <c r="O52" s="54"/>
      <c r="P52" s="54"/>
      <c r="Q52" s="76" t="e">
        <f t="shared" si="205"/>
        <v>#DIV/0!</v>
      </c>
      <c r="R52" s="2"/>
      <c r="T52" s="107">
        <v>3300</v>
      </c>
      <c r="U52" s="107">
        <v>3800</v>
      </c>
      <c r="V52" s="107">
        <v>4800</v>
      </c>
      <c r="W52" s="107">
        <v>2000</v>
      </c>
      <c r="X52" s="107"/>
      <c r="Y52" s="77" t="s">
        <v>10</v>
      </c>
      <c r="Z52" s="48">
        <f t="shared" si="173"/>
        <v>0</v>
      </c>
      <c r="AA52" s="57">
        <f t="shared" si="174"/>
        <v>0</v>
      </c>
      <c r="AB52" s="7">
        <f t="shared" si="175"/>
        <v>0</v>
      </c>
      <c r="AC52" s="7">
        <f t="shared" si="176"/>
        <v>0</v>
      </c>
      <c r="AD52" s="7">
        <f t="shared" si="189"/>
        <v>0</v>
      </c>
      <c r="AE52" s="7">
        <f t="shared" si="177"/>
        <v>0</v>
      </c>
      <c r="AF52" s="7">
        <f t="shared" si="190"/>
        <v>0</v>
      </c>
      <c r="AG52" s="7">
        <f t="shared" si="178"/>
        <v>0</v>
      </c>
      <c r="AH52" s="7">
        <f t="shared" si="191"/>
        <v>0</v>
      </c>
      <c r="AI52" s="7">
        <f t="shared" si="179"/>
        <v>0</v>
      </c>
      <c r="AJ52" s="7">
        <f t="shared" si="192"/>
        <v>0</v>
      </c>
      <c r="AK52" s="6" t="e">
        <f t="shared" si="193"/>
        <v>#DIV/0!</v>
      </c>
      <c r="AL52" s="70">
        <f t="shared" si="194"/>
        <v>0</v>
      </c>
      <c r="AM52" s="7">
        <f t="shared" si="194"/>
        <v>0</v>
      </c>
      <c r="AN52" s="6">
        <f t="shared" si="194"/>
        <v>0</v>
      </c>
      <c r="AO52" s="76" t="e">
        <f t="shared" si="195"/>
        <v>#DIV/0!</v>
      </c>
      <c r="AP52" s="2"/>
      <c r="AR52" s="107">
        <v>1700</v>
      </c>
      <c r="AS52" s="107">
        <v>2200</v>
      </c>
      <c r="AT52" s="107">
        <v>2200</v>
      </c>
      <c r="AU52" s="107">
        <v>1400</v>
      </c>
      <c r="AV52" s="107"/>
      <c r="AW52" s="77" t="s">
        <v>10</v>
      </c>
      <c r="AX52" s="48">
        <f t="shared" si="167"/>
        <v>0</v>
      </c>
      <c r="AY52" s="57">
        <f t="shared" si="196"/>
        <v>0</v>
      </c>
      <c r="AZ52" s="54">
        <v>10</v>
      </c>
      <c r="BA52" s="7">
        <f t="shared" si="180"/>
        <v>0</v>
      </c>
      <c r="BB52" s="54">
        <v>24</v>
      </c>
      <c r="BC52" s="7">
        <f t="shared" si="181"/>
        <v>0</v>
      </c>
      <c r="BD52" s="54">
        <v>12</v>
      </c>
      <c r="BE52" s="6">
        <f t="shared" si="182"/>
        <v>0</v>
      </c>
      <c r="BF52" s="54"/>
      <c r="BG52" s="6">
        <f t="shared" si="183"/>
        <v>0</v>
      </c>
      <c r="BH52" s="6">
        <f t="shared" si="197"/>
        <v>0</v>
      </c>
      <c r="BI52" s="6" t="e">
        <f t="shared" si="197"/>
        <v>#DIV/0!</v>
      </c>
      <c r="BJ52" s="6">
        <f t="shared" si="198"/>
        <v>0</v>
      </c>
      <c r="BK52" s="7" t="e">
        <f t="shared" si="198"/>
        <v>#DIV/0!</v>
      </c>
      <c r="BL52" s="101">
        <f t="shared" si="199"/>
        <v>0</v>
      </c>
      <c r="BM52" s="90" t="e">
        <f t="shared" si="199"/>
        <v>#DIV/0!</v>
      </c>
      <c r="BN52" s="90"/>
      <c r="BO52" s="76" t="e">
        <f t="shared" si="200"/>
        <v>#DIV/0!</v>
      </c>
      <c r="BP52" s="2"/>
      <c r="BR52" s="55"/>
      <c r="BS52" s="55"/>
      <c r="BT52" s="55"/>
      <c r="BU52" s="55"/>
      <c r="BV52" s="173" t="s">
        <v>10</v>
      </c>
      <c r="BW52" s="190">
        <f t="shared" si="201"/>
        <v>0</v>
      </c>
      <c r="BX52" s="119"/>
      <c r="BY52" s="178">
        <v>0</v>
      </c>
      <c r="BZ52" s="178" t="e">
        <f t="shared" si="184"/>
        <v>#DIV/0!</v>
      </c>
      <c r="CA52" s="178">
        <v>0</v>
      </c>
      <c r="CB52" s="179" t="e">
        <f t="shared" si="185"/>
        <v>#DIV/0!</v>
      </c>
      <c r="CC52" s="179"/>
      <c r="CD52" s="180">
        <f t="shared" si="186"/>
        <v>0</v>
      </c>
      <c r="CE52" s="181" t="e">
        <f t="shared" si="202"/>
        <v>#DIV/0!</v>
      </c>
      <c r="CF52" s="266"/>
      <c r="CG52" s="182" t="e">
        <f t="shared" si="203"/>
        <v>#DIV/0!</v>
      </c>
      <c r="CI52" s="326"/>
      <c r="CJ52" s="326"/>
      <c r="CK52" s="334"/>
      <c r="CL52" s="334"/>
      <c r="CM52" s="334"/>
      <c r="CN52" s="356">
        <f t="shared" si="204"/>
        <v>0</v>
      </c>
      <c r="CP52" s="42" t="s">
        <v>183</v>
      </c>
      <c r="CR52" s="1">
        <v>0</v>
      </c>
    </row>
    <row r="53" spans="1:99" ht="23.5" customHeight="1" thickBot="1">
      <c r="A53" s="78" t="s">
        <v>11</v>
      </c>
      <c r="B53" s="68"/>
      <c r="C53" s="57">
        <f t="shared" si="168"/>
        <v>0</v>
      </c>
      <c r="D53" s="54"/>
      <c r="E53" s="7">
        <f t="shared" si="169"/>
        <v>0</v>
      </c>
      <c r="F53" s="54"/>
      <c r="G53" s="7">
        <f t="shared" si="170"/>
        <v>0</v>
      </c>
      <c r="H53" s="54"/>
      <c r="I53" s="6">
        <f t="shared" si="171"/>
        <v>0</v>
      </c>
      <c r="J53" s="54"/>
      <c r="K53" s="6">
        <f t="shared" si="172"/>
        <v>0</v>
      </c>
      <c r="L53" s="6">
        <f t="shared" si="187"/>
        <v>0</v>
      </c>
      <c r="M53" s="6" t="e">
        <f t="shared" si="188"/>
        <v>#DIV/0!</v>
      </c>
      <c r="N53" s="70"/>
      <c r="O53" s="54"/>
      <c r="P53" s="54"/>
      <c r="Q53" s="76" t="e">
        <f t="shared" si="205"/>
        <v>#DIV/0!</v>
      </c>
      <c r="R53" s="2"/>
      <c r="T53" s="107">
        <v>3300</v>
      </c>
      <c r="U53" s="107">
        <v>3800</v>
      </c>
      <c r="V53" s="107">
        <v>4800</v>
      </c>
      <c r="W53" s="107">
        <v>2000</v>
      </c>
      <c r="X53" s="107"/>
      <c r="Y53" s="78" t="s">
        <v>11</v>
      </c>
      <c r="Z53" s="48">
        <f t="shared" si="173"/>
        <v>0</v>
      </c>
      <c r="AA53" s="57">
        <f t="shared" si="174"/>
        <v>0</v>
      </c>
      <c r="AB53" s="7">
        <f t="shared" si="175"/>
        <v>0</v>
      </c>
      <c r="AC53" s="7">
        <f t="shared" si="176"/>
        <v>0</v>
      </c>
      <c r="AD53" s="7">
        <f t="shared" si="189"/>
        <v>0</v>
      </c>
      <c r="AE53" s="7">
        <f t="shared" si="177"/>
        <v>0</v>
      </c>
      <c r="AF53" s="7">
        <f t="shared" si="190"/>
        <v>0</v>
      </c>
      <c r="AG53" s="7">
        <f t="shared" si="178"/>
        <v>0</v>
      </c>
      <c r="AH53" s="7">
        <f t="shared" si="191"/>
        <v>0</v>
      </c>
      <c r="AI53" s="7">
        <f t="shared" si="179"/>
        <v>0</v>
      </c>
      <c r="AJ53" s="7">
        <f t="shared" si="192"/>
        <v>0</v>
      </c>
      <c r="AK53" s="6" t="e">
        <f t="shared" si="193"/>
        <v>#DIV/0!</v>
      </c>
      <c r="AL53" s="70">
        <f t="shared" si="194"/>
        <v>0</v>
      </c>
      <c r="AM53" s="7">
        <f t="shared" si="194"/>
        <v>0</v>
      </c>
      <c r="AN53" s="6">
        <f t="shared" si="194"/>
        <v>0</v>
      </c>
      <c r="AO53" s="76" t="e">
        <f t="shared" si="195"/>
        <v>#DIV/0!</v>
      </c>
      <c r="AP53" s="2"/>
      <c r="AR53" s="107">
        <v>1700</v>
      </c>
      <c r="AS53" s="107">
        <v>2200</v>
      </c>
      <c r="AT53" s="107">
        <v>2200</v>
      </c>
      <c r="AU53" s="107">
        <v>1400</v>
      </c>
      <c r="AV53" s="107"/>
      <c r="AW53" s="78" t="s">
        <v>11</v>
      </c>
      <c r="AX53" s="48">
        <f t="shared" si="167"/>
        <v>0</v>
      </c>
      <c r="AY53" s="57">
        <f t="shared" si="196"/>
        <v>0</v>
      </c>
      <c r="AZ53" s="54">
        <v>10</v>
      </c>
      <c r="BA53" s="7">
        <f t="shared" si="180"/>
        <v>0</v>
      </c>
      <c r="BB53" s="54">
        <v>28</v>
      </c>
      <c r="BC53" s="7">
        <f t="shared" si="181"/>
        <v>0</v>
      </c>
      <c r="BD53" s="54">
        <v>12</v>
      </c>
      <c r="BE53" s="6">
        <f t="shared" si="182"/>
        <v>0</v>
      </c>
      <c r="BF53" s="54"/>
      <c r="BG53" s="6">
        <f t="shared" si="183"/>
        <v>0</v>
      </c>
      <c r="BH53" s="6">
        <f t="shared" si="197"/>
        <v>0</v>
      </c>
      <c r="BI53" s="6" t="e">
        <f t="shared" si="197"/>
        <v>#DIV/0!</v>
      </c>
      <c r="BJ53" s="6">
        <f t="shared" si="198"/>
        <v>0</v>
      </c>
      <c r="BK53" s="7" t="e">
        <f t="shared" si="198"/>
        <v>#DIV/0!</v>
      </c>
      <c r="BL53" s="101">
        <f t="shared" si="199"/>
        <v>0</v>
      </c>
      <c r="BM53" s="90" t="e">
        <f t="shared" si="199"/>
        <v>#DIV/0!</v>
      </c>
      <c r="BN53" s="90"/>
      <c r="BO53" s="76" t="e">
        <f t="shared" si="200"/>
        <v>#DIV/0!</v>
      </c>
      <c r="BP53" s="2"/>
      <c r="BR53" s="55"/>
      <c r="BS53" s="55"/>
      <c r="BT53" s="55"/>
      <c r="BU53" s="55"/>
      <c r="BV53" s="183" t="s">
        <v>11</v>
      </c>
      <c r="BW53" s="190">
        <f t="shared" si="201"/>
        <v>0</v>
      </c>
      <c r="BX53" s="119"/>
      <c r="BY53" s="178">
        <v>0</v>
      </c>
      <c r="BZ53" s="178" t="e">
        <f t="shared" si="184"/>
        <v>#DIV/0!</v>
      </c>
      <c r="CA53" s="178">
        <v>0</v>
      </c>
      <c r="CB53" s="179" t="e">
        <f t="shared" si="185"/>
        <v>#DIV/0!</v>
      </c>
      <c r="CC53" s="179">
        <v>0</v>
      </c>
      <c r="CD53" s="180">
        <f t="shared" si="186"/>
        <v>0</v>
      </c>
      <c r="CE53" s="181" t="e">
        <f t="shared" si="202"/>
        <v>#DIV/0!</v>
      </c>
      <c r="CF53" s="266"/>
      <c r="CG53" s="182" t="e">
        <f t="shared" si="203"/>
        <v>#DIV/0!</v>
      </c>
      <c r="CI53" s="327"/>
      <c r="CJ53" s="327"/>
      <c r="CK53" s="335"/>
      <c r="CL53" s="334"/>
      <c r="CM53" s="334"/>
      <c r="CN53" s="357">
        <f t="shared" si="204"/>
        <v>0</v>
      </c>
      <c r="CP53" s="1" t="s">
        <v>186</v>
      </c>
    </row>
    <row r="54" spans="1:99" ht="37" customHeight="1" thickTop="1" thickBot="1">
      <c r="A54" s="1513" t="s">
        <v>16</v>
      </c>
      <c r="B54" s="1514"/>
      <c r="C54" s="61">
        <f>SUM(C47:C53)</f>
        <v>325</v>
      </c>
      <c r="D54" s="61">
        <f>SUM(D47:D53)</f>
        <v>210</v>
      </c>
      <c r="E54" s="61">
        <f t="shared" ref="E54:J54" si="206">SUM(E47:E53)</f>
        <v>693000</v>
      </c>
      <c r="F54" s="61">
        <f t="shared" si="206"/>
        <v>40</v>
      </c>
      <c r="G54" s="61">
        <f t="shared" si="206"/>
        <v>152000</v>
      </c>
      <c r="H54" s="61">
        <f t="shared" si="206"/>
        <v>20</v>
      </c>
      <c r="I54" s="61">
        <f t="shared" si="206"/>
        <v>96000</v>
      </c>
      <c r="J54" s="61">
        <f t="shared" si="206"/>
        <v>55</v>
      </c>
      <c r="K54" s="61">
        <f>SUM(K47:K53)</f>
        <v>110000</v>
      </c>
      <c r="L54" s="61">
        <f>SUM(L47:L53)</f>
        <v>1051000</v>
      </c>
      <c r="M54" s="61">
        <f>L54/C54</f>
        <v>3233.8461538461538</v>
      </c>
      <c r="N54" s="86"/>
      <c r="O54" s="61">
        <f>SUM(O47:O53)</f>
        <v>405</v>
      </c>
      <c r="P54" s="61">
        <f>SUM(P47:P53)</f>
        <v>0</v>
      </c>
      <c r="Q54" s="76" t="e">
        <f t="shared" si="205"/>
        <v>#DIV/0!</v>
      </c>
      <c r="R54" s="45"/>
      <c r="T54" s="105" t="s">
        <v>48</v>
      </c>
      <c r="U54" s="108">
        <f>C54/W54</f>
        <v>108.33333333333333</v>
      </c>
      <c r="V54" s="106" t="s">
        <v>49</v>
      </c>
      <c r="W54" s="114">
        <v>3</v>
      </c>
      <c r="Y54" s="1513" t="s">
        <v>16</v>
      </c>
      <c r="Z54" s="1514"/>
      <c r="AA54" s="88">
        <f>SUM(AA47:AA53)</f>
        <v>325</v>
      </c>
      <c r="AB54" s="88">
        <f>SUM(AB47:AB53)</f>
        <v>210</v>
      </c>
      <c r="AC54" s="88">
        <f t="shared" ref="AC54:AH54" si="207">SUM(AC47:AC53)</f>
        <v>357000</v>
      </c>
      <c r="AD54" s="88">
        <f t="shared" si="207"/>
        <v>40</v>
      </c>
      <c r="AE54" s="88">
        <f t="shared" si="207"/>
        <v>88000</v>
      </c>
      <c r="AF54" s="88">
        <f t="shared" si="207"/>
        <v>20</v>
      </c>
      <c r="AG54" s="88">
        <f t="shared" si="207"/>
        <v>44000</v>
      </c>
      <c r="AH54" s="88">
        <f t="shared" si="207"/>
        <v>55</v>
      </c>
      <c r="AI54" s="88">
        <f>SUM(AI47:AI53)</f>
        <v>77000</v>
      </c>
      <c r="AJ54" s="88">
        <f>SUM(AJ47:AJ53)</f>
        <v>566000</v>
      </c>
      <c r="AK54" s="61">
        <f>AJ54/AA54</f>
        <v>1741.5384615384614</v>
      </c>
      <c r="AL54" s="86"/>
      <c r="AM54" s="61">
        <f>SUM(AM47:AM53)</f>
        <v>405</v>
      </c>
      <c r="AN54" s="61">
        <f>SUM(AN47:AN53)</f>
        <v>0</v>
      </c>
      <c r="AO54" s="76" t="e">
        <f>(AJ54+BH54)/AN54</f>
        <v>#DIV/0!</v>
      </c>
      <c r="AP54" s="45"/>
      <c r="AR54" s="105" t="s">
        <v>48</v>
      </c>
      <c r="AS54" s="108">
        <f>AA54/AU54</f>
        <v>108.33333333333333</v>
      </c>
      <c r="AT54" s="106" t="s">
        <v>49</v>
      </c>
      <c r="AU54" s="105">
        <f>W54</f>
        <v>3</v>
      </c>
      <c r="AW54" s="1513" t="s">
        <v>16</v>
      </c>
      <c r="AX54" s="1514"/>
      <c r="AY54" s="57">
        <f t="shared" si="196"/>
        <v>325</v>
      </c>
      <c r="AZ54" s="61">
        <f>SUM(AZ47:AZ53)</f>
        <v>84</v>
      </c>
      <c r="BA54" s="61">
        <f t="shared" ref="BA54:BF54" si="208">SUM(BA47:BA53)</f>
        <v>0</v>
      </c>
      <c r="BB54" s="61">
        <f t="shared" si="208"/>
        <v>120</v>
      </c>
      <c r="BC54" s="61">
        <f t="shared" si="208"/>
        <v>0</v>
      </c>
      <c r="BD54" s="61">
        <f t="shared" si="208"/>
        <v>60</v>
      </c>
      <c r="BE54" s="61">
        <f t="shared" si="208"/>
        <v>0</v>
      </c>
      <c r="BF54" s="61">
        <f t="shared" si="208"/>
        <v>0</v>
      </c>
      <c r="BG54" s="61">
        <f>SUM(BG47:BG53)</f>
        <v>0</v>
      </c>
      <c r="BH54" s="6">
        <f t="shared" si="197"/>
        <v>1051000</v>
      </c>
      <c r="BI54" s="6">
        <f t="shared" si="197"/>
        <v>3233.8461538461538</v>
      </c>
      <c r="BJ54" s="6">
        <f t="shared" si="198"/>
        <v>566000</v>
      </c>
      <c r="BK54" s="7">
        <f t="shared" si="198"/>
        <v>1741.5384615384614</v>
      </c>
      <c r="BL54" s="101">
        <f>SUM(BL47:BL53)</f>
        <v>1617000</v>
      </c>
      <c r="BM54" s="90">
        <f>BI54+BK54</f>
        <v>4975.3846153846152</v>
      </c>
      <c r="BN54" s="91"/>
      <c r="BO54" s="76" t="e">
        <f t="shared" si="200"/>
        <v>#DIV/0!</v>
      </c>
      <c r="BP54" s="45"/>
      <c r="BR54" s="42" t="s">
        <v>48</v>
      </c>
      <c r="BS54" s="59">
        <f>AY54/BU54</f>
        <v>108.33333333333333</v>
      </c>
      <c r="BT54" s="60" t="s">
        <v>49</v>
      </c>
      <c r="BU54" s="42">
        <f>W54</f>
        <v>3</v>
      </c>
      <c r="BV54" s="1515" t="s">
        <v>16</v>
      </c>
      <c r="BW54" s="1486"/>
      <c r="BX54" s="191">
        <f>SUM(BX47:BX53)</f>
        <v>259</v>
      </c>
      <c r="BY54" s="191">
        <f>SUM(BY47:BY53)</f>
        <v>718750</v>
      </c>
      <c r="BZ54" s="191">
        <f t="shared" si="184"/>
        <v>2775.0965250965251</v>
      </c>
      <c r="CA54" s="191">
        <f>SUM(CA47:CA53)</f>
        <v>372000</v>
      </c>
      <c r="CB54" s="192">
        <f t="shared" si="185"/>
        <v>1436.2934362934363</v>
      </c>
      <c r="CC54" s="192">
        <f>CB54/BY54</f>
        <v>1.9983213026691289E-3</v>
      </c>
      <c r="CD54" s="191">
        <f>BY54+CA54</f>
        <v>1090750</v>
      </c>
      <c r="CE54" s="193">
        <f>CD54/BX54</f>
        <v>4211.3899613899612</v>
      </c>
      <c r="CF54" s="268">
        <f>SUM(CF47:CF53)</f>
        <v>313.75</v>
      </c>
      <c r="CG54" s="194">
        <f t="shared" si="203"/>
        <v>3476.4940239043826</v>
      </c>
      <c r="CH54" s="340">
        <v>4</v>
      </c>
      <c r="CI54" s="386">
        <f>SUM(CI47:CI53)/CH54</f>
        <v>12</v>
      </c>
      <c r="CJ54" s="387">
        <f>SUM(CJ47:CJ53)/CH54</f>
        <v>18.524999999999999</v>
      </c>
      <c r="CK54" s="403">
        <f>SUM(CK47:CK53)/CH54</f>
        <v>2.25</v>
      </c>
      <c r="CL54" s="403">
        <f>SUM(CL47:CL53)/CH54</f>
        <v>2</v>
      </c>
      <c r="CM54" s="403">
        <f>SUM(CM47:CM53)/CH54</f>
        <v>2</v>
      </c>
      <c r="CN54" s="404">
        <f>SUM(CK54:CM54)/3</f>
        <v>2.0833333333333335</v>
      </c>
      <c r="CO54" s="340" t="s">
        <v>188</v>
      </c>
      <c r="CP54" s="1457">
        <f>CD54/CH54</f>
        <v>272687.5</v>
      </c>
      <c r="CQ54" s="1458"/>
      <c r="CR54" s="1458"/>
      <c r="CS54" s="1458"/>
      <c r="CT54" s="1459"/>
      <c r="CU54" s="368" t="s">
        <v>197</v>
      </c>
    </row>
    <row r="55" spans="1:99" ht="23.5" customHeight="1" thickTop="1">
      <c r="A55" s="1417" t="s">
        <v>21</v>
      </c>
      <c r="B55" s="1418"/>
      <c r="C55" s="1418"/>
      <c r="D55" s="1418"/>
      <c r="E55" s="1418"/>
      <c r="F55" s="1418"/>
      <c r="G55" s="1418"/>
      <c r="H55" s="1418"/>
      <c r="I55" s="1418"/>
      <c r="J55" s="1418"/>
      <c r="K55" s="1418"/>
      <c r="L55" s="1418"/>
      <c r="M55" s="1418"/>
      <c r="N55" s="1418"/>
      <c r="O55" s="1418"/>
      <c r="P55" s="1418"/>
      <c r="Q55" s="1419"/>
      <c r="Y55" s="1417" t="s">
        <v>21</v>
      </c>
      <c r="Z55" s="1418"/>
      <c r="AA55" s="1418"/>
      <c r="AB55" s="1418"/>
      <c r="AC55" s="1418"/>
      <c r="AD55" s="1418"/>
      <c r="AE55" s="1418"/>
      <c r="AF55" s="1418"/>
      <c r="AG55" s="1418"/>
      <c r="AH55" s="1418"/>
      <c r="AI55" s="1418"/>
      <c r="AJ55" s="1418"/>
      <c r="AK55" s="1418"/>
      <c r="AL55" s="1418"/>
      <c r="AM55" s="1418"/>
      <c r="AN55" s="1418"/>
      <c r="AO55" s="1419"/>
      <c r="AW55" s="1417" t="s">
        <v>21</v>
      </c>
      <c r="AX55" s="1418"/>
      <c r="AY55" s="1418"/>
      <c r="AZ55" s="1418"/>
      <c r="BA55" s="1418"/>
      <c r="BB55" s="1418"/>
      <c r="BC55" s="1418"/>
      <c r="BD55" s="1418"/>
      <c r="BE55" s="1418"/>
      <c r="BF55" s="1418"/>
      <c r="BG55" s="1418"/>
      <c r="BH55" s="1418"/>
      <c r="BI55" s="1418"/>
      <c r="BJ55" s="1418"/>
      <c r="BK55" s="1418"/>
      <c r="BL55" s="1418"/>
      <c r="BM55" s="1418"/>
      <c r="BN55" s="1418"/>
      <c r="BO55" s="1419"/>
      <c r="BV55" s="1431" t="s">
        <v>21</v>
      </c>
      <c r="BW55" s="1432"/>
      <c r="BX55" s="1432"/>
      <c r="BY55" s="1432"/>
      <c r="BZ55" s="1432"/>
      <c r="CA55" s="1432"/>
      <c r="CB55" s="1432"/>
      <c r="CC55" s="1432"/>
      <c r="CD55" s="1432"/>
      <c r="CE55" s="1432"/>
      <c r="CF55" s="1432"/>
      <c r="CG55" s="1433"/>
      <c r="CI55" s="1420" t="str">
        <f>BV55</f>
        <v>6th week</v>
      </c>
      <c r="CJ55" s="1420"/>
      <c r="CK55" s="1420"/>
      <c r="CL55" s="1420"/>
      <c r="CM55" s="1420"/>
      <c r="CN55" s="1420"/>
    </row>
    <row r="56" spans="1:99" ht="23.5" customHeight="1">
      <c r="A56" s="73" t="s">
        <v>12</v>
      </c>
      <c r="B56" s="47" t="s">
        <v>13</v>
      </c>
      <c r="C56" s="4" t="s">
        <v>1</v>
      </c>
      <c r="D56" s="56" t="s">
        <v>36</v>
      </c>
      <c r="E56" s="4" t="s">
        <v>35</v>
      </c>
      <c r="F56" s="4" t="s">
        <v>45</v>
      </c>
      <c r="G56" s="4" t="s">
        <v>35</v>
      </c>
      <c r="H56" s="4" t="s">
        <v>46</v>
      </c>
      <c r="I56" s="4" t="s">
        <v>35</v>
      </c>
      <c r="J56" s="56" t="s">
        <v>70</v>
      </c>
      <c r="K56" s="4" t="s">
        <v>35</v>
      </c>
      <c r="L56" s="4" t="s">
        <v>39</v>
      </c>
      <c r="M56" s="4" t="s">
        <v>40</v>
      </c>
      <c r="N56" s="4" t="s">
        <v>71</v>
      </c>
      <c r="O56" s="4" t="s">
        <v>72</v>
      </c>
      <c r="P56" s="4" t="s">
        <v>73</v>
      </c>
      <c r="Q56" s="74" t="s">
        <v>74</v>
      </c>
      <c r="R56" s="3"/>
      <c r="S56" s="3"/>
      <c r="T56" s="106" t="s">
        <v>41</v>
      </c>
      <c r="U56" s="106" t="s">
        <v>42</v>
      </c>
      <c r="V56" s="106" t="s">
        <v>43</v>
      </c>
      <c r="W56" s="106" t="s">
        <v>44</v>
      </c>
      <c r="X56" s="106"/>
      <c r="Y56" s="73" t="s">
        <v>12</v>
      </c>
      <c r="Z56" s="47" t="s">
        <v>13</v>
      </c>
      <c r="AA56" s="4" t="s">
        <v>1</v>
      </c>
      <c r="AB56" s="56" t="s">
        <v>36</v>
      </c>
      <c r="AC56" s="4" t="s">
        <v>35</v>
      </c>
      <c r="AD56" s="4" t="s">
        <v>45</v>
      </c>
      <c r="AE56" s="4" t="s">
        <v>35</v>
      </c>
      <c r="AF56" s="4" t="s">
        <v>46</v>
      </c>
      <c r="AG56" s="4" t="s">
        <v>35</v>
      </c>
      <c r="AH56" s="56" t="s">
        <v>70</v>
      </c>
      <c r="AI56" s="4" t="s">
        <v>35</v>
      </c>
      <c r="AJ56" s="4" t="s">
        <v>37</v>
      </c>
      <c r="AK56" s="4" t="s">
        <v>76</v>
      </c>
      <c r="AL56" s="4" t="s">
        <v>71</v>
      </c>
      <c r="AM56" s="4" t="s">
        <v>72</v>
      </c>
      <c r="AN56" s="4" t="s">
        <v>73</v>
      </c>
      <c r="AO56" s="74" t="s">
        <v>74</v>
      </c>
      <c r="AP56" s="3"/>
      <c r="AQ56" s="3"/>
      <c r="AR56" s="106" t="s">
        <v>41</v>
      </c>
      <c r="AS56" s="106" t="s">
        <v>42</v>
      </c>
      <c r="AT56" s="106" t="s">
        <v>43</v>
      </c>
      <c r="AU56" s="106" t="s">
        <v>44</v>
      </c>
      <c r="AV56" s="106"/>
      <c r="AW56" s="73" t="s">
        <v>12</v>
      </c>
      <c r="AX56" s="47" t="s">
        <v>13</v>
      </c>
      <c r="AY56" s="4" t="s">
        <v>1</v>
      </c>
      <c r="AZ56" s="56" t="s">
        <v>36</v>
      </c>
      <c r="BA56" s="4" t="s">
        <v>35</v>
      </c>
      <c r="BB56" s="4" t="s">
        <v>45</v>
      </c>
      <c r="BC56" s="4" t="s">
        <v>35</v>
      </c>
      <c r="BD56" s="4" t="s">
        <v>46</v>
      </c>
      <c r="BE56" s="4" t="s">
        <v>35</v>
      </c>
      <c r="BF56" s="56" t="s">
        <v>47</v>
      </c>
      <c r="BG56" s="4" t="s">
        <v>35</v>
      </c>
      <c r="BH56" s="4" t="s">
        <v>39</v>
      </c>
      <c r="BI56" s="4" t="s">
        <v>40</v>
      </c>
      <c r="BJ56" s="4" t="s">
        <v>37</v>
      </c>
      <c r="BK56" s="4" t="s">
        <v>38</v>
      </c>
      <c r="BL56" s="4" t="s">
        <v>78</v>
      </c>
      <c r="BM56" s="89" t="s">
        <v>77</v>
      </c>
      <c r="BN56" s="89"/>
      <c r="BO56" s="74" t="s">
        <v>79</v>
      </c>
      <c r="BP56" s="3"/>
      <c r="BQ56" s="3"/>
      <c r="BR56" s="3" t="s">
        <v>41</v>
      </c>
      <c r="BS56" s="3" t="s">
        <v>42</v>
      </c>
      <c r="BT56" s="3" t="s">
        <v>43</v>
      </c>
      <c r="BU56" s="3" t="s">
        <v>44</v>
      </c>
      <c r="BV56" s="173" t="s">
        <v>12</v>
      </c>
      <c r="BW56" s="174" t="s">
        <v>13</v>
      </c>
      <c r="BX56" s="174" t="s">
        <v>1</v>
      </c>
      <c r="BY56" s="174" t="s">
        <v>39</v>
      </c>
      <c r="BZ56" s="174" t="s">
        <v>40</v>
      </c>
      <c r="CA56" s="174" t="s">
        <v>37</v>
      </c>
      <c r="CB56" s="174" t="s">
        <v>38</v>
      </c>
      <c r="CC56" s="174" t="s">
        <v>127</v>
      </c>
      <c r="CD56" s="174" t="s">
        <v>126</v>
      </c>
      <c r="CE56" s="175" t="s">
        <v>77</v>
      </c>
      <c r="CF56" s="265" t="s">
        <v>129</v>
      </c>
      <c r="CG56" s="176" t="s">
        <v>128</v>
      </c>
      <c r="CI56" s="331" t="s">
        <v>172</v>
      </c>
      <c r="CJ56" s="332" t="s">
        <v>173</v>
      </c>
      <c r="CK56" s="65" t="s">
        <v>174</v>
      </c>
      <c r="CL56" s="65" t="s">
        <v>175</v>
      </c>
      <c r="CM56" s="65" t="s">
        <v>176</v>
      </c>
      <c r="CN56" s="333" t="s">
        <v>184</v>
      </c>
      <c r="CP56" s="1" t="s">
        <v>179</v>
      </c>
      <c r="CR56" s="46" t="s">
        <v>182</v>
      </c>
    </row>
    <row r="57" spans="1:99" ht="23.5" customHeight="1">
      <c r="A57" s="75" t="s">
        <v>5</v>
      </c>
      <c r="B57" s="68"/>
      <c r="C57" s="57">
        <f t="shared" ref="C57:C63" si="209">D57+F57+H57+J57</f>
        <v>0</v>
      </c>
      <c r="D57" s="54"/>
      <c r="E57" s="7">
        <f t="shared" ref="E57:E63" si="210">D57*T57</f>
        <v>0</v>
      </c>
      <c r="F57" s="54"/>
      <c r="G57" s="7">
        <f t="shared" ref="G57:G63" si="211">F57*U57</f>
        <v>0</v>
      </c>
      <c r="H57" s="54"/>
      <c r="I57" s="6">
        <f t="shared" ref="I57:I63" si="212">H57*V57</f>
        <v>0</v>
      </c>
      <c r="J57" s="54"/>
      <c r="K57" s="6">
        <f t="shared" ref="K57:K63" si="213">J57*W57</f>
        <v>0</v>
      </c>
      <c r="L57" s="6">
        <f>E57+G57+I57+K57</f>
        <v>0</v>
      </c>
      <c r="M57" s="6" t="e">
        <f>L57/C57</f>
        <v>#DIV/0!</v>
      </c>
      <c r="N57" s="70"/>
      <c r="O57" s="54"/>
      <c r="P57" s="54"/>
      <c r="Q57" s="76" t="e">
        <f>L57/P57</f>
        <v>#DIV/0!</v>
      </c>
      <c r="R57" s="2"/>
      <c r="T57" s="107">
        <v>3300</v>
      </c>
      <c r="U57" s="107">
        <v>3800</v>
      </c>
      <c r="V57" s="107">
        <v>4800</v>
      </c>
      <c r="W57" s="107">
        <v>2000</v>
      </c>
      <c r="X57" s="107"/>
      <c r="Y57" s="75" t="s">
        <v>5</v>
      </c>
      <c r="Z57" s="48">
        <f t="shared" ref="Z57:Z63" si="214">B57</f>
        <v>0</v>
      </c>
      <c r="AA57" s="57">
        <f t="shared" ref="AA57:AA63" si="215">AB57+AD57+AF57+AH57</f>
        <v>0</v>
      </c>
      <c r="AB57" s="7">
        <f t="shared" ref="AB57:AB63" si="216">D57</f>
        <v>0</v>
      </c>
      <c r="AC57" s="7">
        <f t="shared" ref="AC57:AC63" si="217">AB57*AR57</f>
        <v>0</v>
      </c>
      <c r="AD57" s="7">
        <f>F57</f>
        <v>0</v>
      </c>
      <c r="AE57" s="7">
        <f t="shared" ref="AE57:AE63" si="218">AD57*AS57</f>
        <v>0</v>
      </c>
      <c r="AF57" s="7">
        <f>H57</f>
        <v>0</v>
      </c>
      <c r="AG57" s="7">
        <f t="shared" ref="AG57:AG63" si="219">AF57*AT57</f>
        <v>0</v>
      </c>
      <c r="AH57" s="7">
        <f>J57</f>
        <v>0</v>
      </c>
      <c r="AI57" s="7">
        <f t="shared" ref="AI57:AI63" si="220">AH57*AU57</f>
        <v>0</v>
      </c>
      <c r="AJ57" s="7">
        <f>AC57+AE57+AG57+AI57</f>
        <v>0</v>
      </c>
      <c r="AK57" s="6" t="e">
        <f>AJ57/AA57</f>
        <v>#DIV/0!</v>
      </c>
      <c r="AL57" s="70">
        <f>N57</f>
        <v>0</v>
      </c>
      <c r="AM57" s="7">
        <f>O57</f>
        <v>0</v>
      </c>
      <c r="AN57" s="6">
        <f>P57</f>
        <v>0</v>
      </c>
      <c r="AO57" s="76" t="e">
        <f>(AJ57+BH57)/AN57</f>
        <v>#DIV/0!</v>
      </c>
      <c r="AP57" s="2"/>
      <c r="AR57" s="107">
        <v>1700</v>
      </c>
      <c r="AS57" s="107">
        <v>2200</v>
      </c>
      <c r="AT57" s="107">
        <v>2200</v>
      </c>
      <c r="AU57" s="107">
        <v>1400</v>
      </c>
      <c r="AV57" s="107"/>
      <c r="AW57" s="75" t="s">
        <v>5</v>
      </c>
      <c r="AX57" s="48">
        <f>B57</f>
        <v>0</v>
      </c>
      <c r="AY57" s="57">
        <f>C57</f>
        <v>0</v>
      </c>
      <c r="AZ57" s="54"/>
      <c r="BA57" s="7">
        <f t="shared" ref="BA57:BA63" si="221">AZ57*BR57</f>
        <v>0</v>
      </c>
      <c r="BB57" s="54"/>
      <c r="BC57" s="7">
        <f t="shared" ref="BC57:BC63" si="222">BB57*BS57</f>
        <v>0</v>
      </c>
      <c r="BD57" s="54"/>
      <c r="BE57" s="6">
        <f t="shared" ref="BE57:BE63" si="223">BD57*BT57</f>
        <v>0</v>
      </c>
      <c r="BF57" s="54"/>
      <c r="BG57" s="6">
        <f t="shared" ref="BG57:BG63" si="224">BF57*BU57</f>
        <v>0</v>
      </c>
      <c r="BH57" s="6">
        <f>L57</f>
        <v>0</v>
      </c>
      <c r="BI57" s="6" t="e">
        <f>M57</f>
        <v>#DIV/0!</v>
      </c>
      <c r="BJ57" s="6">
        <f>AJ57</f>
        <v>0</v>
      </c>
      <c r="BK57" s="7" t="e">
        <f>AK57</f>
        <v>#DIV/0!</v>
      </c>
      <c r="BL57" s="101">
        <f>BH57+BJ57</f>
        <v>0</v>
      </c>
      <c r="BM57" s="90" t="e">
        <f>BI57+BK57</f>
        <v>#DIV/0!</v>
      </c>
      <c r="BN57" s="90"/>
      <c r="BO57" s="76" t="e">
        <f>Q57+AO57</f>
        <v>#DIV/0!</v>
      </c>
      <c r="BP57" s="2"/>
      <c r="BR57" s="55"/>
      <c r="BS57" s="55"/>
      <c r="BT57" s="55"/>
      <c r="BU57" s="55"/>
      <c r="BV57" s="177" t="s">
        <v>5</v>
      </c>
      <c r="BW57" s="190">
        <f>AX57</f>
        <v>0</v>
      </c>
      <c r="BX57" s="119"/>
      <c r="BY57" s="178">
        <v>0</v>
      </c>
      <c r="BZ57" s="178">
        <f t="shared" ref="BZ57:BZ62" si="225">AL57</f>
        <v>0</v>
      </c>
      <c r="CA57" s="178">
        <v>0</v>
      </c>
      <c r="CB57" s="179">
        <f t="shared" ref="CB57:CB62" si="226">BJ57</f>
        <v>0</v>
      </c>
      <c r="CC57" s="179"/>
      <c r="CD57" s="180">
        <f t="shared" ref="CD57:CD63" si="227">BY57+CA57+CC57</f>
        <v>0</v>
      </c>
      <c r="CE57" s="181" t="e">
        <f>CD57/BX57</f>
        <v>#DIV/0!</v>
      </c>
      <c r="CF57" s="266"/>
      <c r="CG57" s="182" t="e">
        <f>CD57/CF57</f>
        <v>#DIV/0!</v>
      </c>
      <c r="CI57" s="326"/>
      <c r="CJ57" s="326"/>
      <c r="CK57" s="334"/>
      <c r="CL57" s="334"/>
      <c r="CM57" s="334"/>
      <c r="CN57" s="356">
        <f>SUM(CK57:CM57)/3</f>
        <v>0</v>
      </c>
      <c r="CP57" s="355" t="s">
        <v>180</v>
      </c>
      <c r="CQ57" s="3"/>
      <c r="CR57" s="354">
        <v>5</v>
      </c>
    </row>
    <row r="58" spans="1:99" ht="23.5" customHeight="1">
      <c r="A58" s="77" t="s">
        <v>6</v>
      </c>
      <c r="B58" s="68"/>
      <c r="C58" s="57">
        <f t="shared" si="209"/>
        <v>0</v>
      </c>
      <c r="D58" s="54"/>
      <c r="E58" s="7">
        <f t="shared" si="210"/>
        <v>0</v>
      </c>
      <c r="F58" s="54"/>
      <c r="G58" s="7">
        <f t="shared" si="211"/>
        <v>0</v>
      </c>
      <c r="H58" s="54"/>
      <c r="I58" s="6">
        <f t="shared" si="212"/>
        <v>0</v>
      </c>
      <c r="J58" s="54"/>
      <c r="K58" s="6">
        <f t="shared" si="213"/>
        <v>0</v>
      </c>
      <c r="L58" s="6">
        <f t="shared" ref="L58:L63" si="228">E58+G58+I58+K58</f>
        <v>0</v>
      </c>
      <c r="M58" s="6" t="e">
        <f t="shared" ref="M58:M63" si="229">L58/C58</f>
        <v>#DIV/0!</v>
      </c>
      <c r="N58" s="70"/>
      <c r="O58" s="54"/>
      <c r="P58" s="54"/>
      <c r="Q58" s="76" t="e">
        <f t="shared" ref="Q58:Q64" si="230">L58/P58</f>
        <v>#DIV/0!</v>
      </c>
      <c r="R58" s="2"/>
      <c r="T58" s="107">
        <v>3300</v>
      </c>
      <c r="U58" s="107">
        <v>3800</v>
      </c>
      <c r="V58" s="107">
        <v>4800</v>
      </c>
      <c r="W58" s="107">
        <v>2000</v>
      </c>
      <c r="X58" s="107"/>
      <c r="Y58" s="77" t="s">
        <v>6</v>
      </c>
      <c r="Z58" s="48">
        <f t="shared" si="214"/>
        <v>0</v>
      </c>
      <c r="AA58" s="57">
        <f t="shared" si="215"/>
        <v>0</v>
      </c>
      <c r="AB58" s="7">
        <f t="shared" si="216"/>
        <v>0</v>
      </c>
      <c r="AC58" s="7">
        <f t="shared" si="217"/>
        <v>0</v>
      </c>
      <c r="AD58" s="7">
        <f t="shared" ref="AD58:AD63" si="231">F58</f>
        <v>0</v>
      </c>
      <c r="AE58" s="7">
        <f t="shared" si="218"/>
        <v>0</v>
      </c>
      <c r="AF58" s="7">
        <f t="shared" ref="AF58:AF63" si="232">H58</f>
        <v>0</v>
      </c>
      <c r="AG58" s="7">
        <f t="shared" si="219"/>
        <v>0</v>
      </c>
      <c r="AH58" s="7">
        <f t="shared" ref="AH58:AH63" si="233">J58</f>
        <v>0</v>
      </c>
      <c r="AI58" s="7">
        <f t="shared" si="220"/>
        <v>0</v>
      </c>
      <c r="AJ58" s="7">
        <f t="shared" ref="AJ58:AJ63" si="234">AC58+AE58+AG58+AI58</f>
        <v>0</v>
      </c>
      <c r="AK58" s="6" t="e">
        <f t="shared" ref="AK58:AK63" si="235">AJ58/AA58</f>
        <v>#DIV/0!</v>
      </c>
      <c r="AL58" s="70">
        <f t="shared" ref="AL58:AN63" si="236">N58</f>
        <v>0</v>
      </c>
      <c r="AM58" s="7">
        <f t="shared" si="236"/>
        <v>0</v>
      </c>
      <c r="AN58" s="6">
        <f t="shared" si="236"/>
        <v>0</v>
      </c>
      <c r="AO58" s="76" t="e">
        <f t="shared" ref="AO58:AO63" si="237">(AJ58+BH58)/AN58</f>
        <v>#DIV/0!</v>
      </c>
      <c r="AP58" s="2"/>
      <c r="AR58" s="107">
        <v>1700</v>
      </c>
      <c r="AS58" s="107">
        <v>2200</v>
      </c>
      <c r="AT58" s="107">
        <v>2200</v>
      </c>
      <c r="AU58" s="107">
        <v>1400</v>
      </c>
      <c r="AV58" s="107"/>
      <c r="AW58" s="77" t="s">
        <v>6</v>
      </c>
      <c r="AX58" s="48">
        <f t="shared" ref="AX58:AX63" si="238">B58</f>
        <v>0</v>
      </c>
      <c r="AY58" s="57">
        <f t="shared" ref="AY58:AY64" si="239">C58</f>
        <v>0</v>
      </c>
      <c r="AZ58" s="54">
        <v>22</v>
      </c>
      <c r="BA58" s="7">
        <f t="shared" si="221"/>
        <v>0</v>
      </c>
      <c r="BB58" s="54">
        <v>10</v>
      </c>
      <c r="BC58" s="7">
        <f t="shared" si="222"/>
        <v>0</v>
      </c>
      <c r="BD58" s="54">
        <v>6</v>
      </c>
      <c r="BE58" s="6">
        <f t="shared" si="223"/>
        <v>0</v>
      </c>
      <c r="BF58" s="54"/>
      <c r="BG58" s="6">
        <f t="shared" si="224"/>
        <v>0</v>
      </c>
      <c r="BH58" s="6">
        <f t="shared" ref="BH58:BI64" si="240">L58</f>
        <v>0</v>
      </c>
      <c r="BI58" s="6" t="e">
        <f t="shared" si="240"/>
        <v>#DIV/0!</v>
      </c>
      <c r="BJ58" s="6">
        <f t="shared" ref="BJ58:BK64" si="241">AJ58</f>
        <v>0</v>
      </c>
      <c r="BK58" s="7" t="e">
        <f t="shared" si="241"/>
        <v>#DIV/0!</v>
      </c>
      <c r="BL58" s="101">
        <f t="shared" ref="BL58:BM63" si="242">BH58+BJ58</f>
        <v>0</v>
      </c>
      <c r="BM58" s="90" t="e">
        <f t="shared" si="242"/>
        <v>#DIV/0!</v>
      </c>
      <c r="BN58" s="90"/>
      <c r="BO58" s="76" t="e">
        <f t="shared" ref="BO58:BO64" si="243">Q58+AO58</f>
        <v>#DIV/0!</v>
      </c>
      <c r="BP58" s="2"/>
      <c r="BR58" s="55"/>
      <c r="BS58" s="55"/>
      <c r="BT58" s="55"/>
      <c r="BU58" s="55"/>
      <c r="BV58" s="173" t="s">
        <v>6</v>
      </c>
      <c r="BW58" s="190">
        <f t="shared" ref="BW58:BW63" si="244">AX58</f>
        <v>0</v>
      </c>
      <c r="BX58" s="119"/>
      <c r="BY58" s="178">
        <v>0</v>
      </c>
      <c r="BZ58" s="178">
        <f t="shared" si="225"/>
        <v>0</v>
      </c>
      <c r="CA58" s="178">
        <v>0</v>
      </c>
      <c r="CB58" s="179">
        <f t="shared" si="226"/>
        <v>0</v>
      </c>
      <c r="CC58" s="179"/>
      <c r="CD58" s="180">
        <f t="shared" si="227"/>
        <v>0</v>
      </c>
      <c r="CE58" s="181" t="e">
        <f t="shared" ref="CE58:CE63" si="245">CD58/BX58</f>
        <v>#DIV/0!</v>
      </c>
      <c r="CF58" s="266"/>
      <c r="CG58" s="182" t="e">
        <f t="shared" ref="CG58:CG64" si="246">CD58/CF58</f>
        <v>#DIV/0!</v>
      </c>
      <c r="CI58" s="326"/>
      <c r="CJ58" s="326"/>
      <c r="CK58" s="334"/>
      <c r="CL58" s="334"/>
      <c r="CM58" s="334"/>
      <c r="CN58" s="356">
        <f t="shared" ref="CN58:CN63" si="247">SUM(CK58:CM58)/3</f>
        <v>0</v>
      </c>
      <c r="CP58" s="42" t="s">
        <v>181</v>
      </c>
      <c r="CR58" s="1">
        <v>4</v>
      </c>
    </row>
    <row r="59" spans="1:99" ht="23.5" customHeight="1">
      <c r="A59" s="77" t="s">
        <v>7</v>
      </c>
      <c r="B59" s="68"/>
      <c r="C59" s="57">
        <f t="shared" si="209"/>
        <v>0</v>
      </c>
      <c r="D59" s="54"/>
      <c r="E59" s="7">
        <f t="shared" si="210"/>
        <v>0</v>
      </c>
      <c r="F59" s="54"/>
      <c r="G59" s="7">
        <f t="shared" si="211"/>
        <v>0</v>
      </c>
      <c r="H59" s="54"/>
      <c r="I59" s="6">
        <f t="shared" si="212"/>
        <v>0</v>
      </c>
      <c r="J59" s="54"/>
      <c r="K59" s="6">
        <f t="shared" si="213"/>
        <v>0</v>
      </c>
      <c r="L59" s="6">
        <f t="shared" si="228"/>
        <v>0</v>
      </c>
      <c r="M59" s="6" t="e">
        <f t="shared" si="229"/>
        <v>#DIV/0!</v>
      </c>
      <c r="N59" s="70"/>
      <c r="O59" s="54"/>
      <c r="P59" s="54"/>
      <c r="Q59" s="76" t="e">
        <f t="shared" si="230"/>
        <v>#DIV/0!</v>
      </c>
      <c r="R59" s="2"/>
      <c r="T59" s="107">
        <v>3300</v>
      </c>
      <c r="U59" s="107">
        <v>3800</v>
      </c>
      <c r="V59" s="107">
        <v>4800</v>
      </c>
      <c r="W59" s="107">
        <v>2000</v>
      </c>
      <c r="X59" s="107"/>
      <c r="Y59" s="77" t="s">
        <v>7</v>
      </c>
      <c r="Z59" s="48">
        <f t="shared" si="214"/>
        <v>0</v>
      </c>
      <c r="AA59" s="57">
        <f t="shared" si="215"/>
        <v>0</v>
      </c>
      <c r="AB59" s="7">
        <f t="shared" si="216"/>
        <v>0</v>
      </c>
      <c r="AC59" s="7">
        <f t="shared" si="217"/>
        <v>0</v>
      </c>
      <c r="AD59" s="7">
        <f t="shared" si="231"/>
        <v>0</v>
      </c>
      <c r="AE59" s="7">
        <f t="shared" si="218"/>
        <v>0</v>
      </c>
      <c r="AF59" s="7">
        <f t="shared" si="232"/>
        <v>0</v>
      </c>
      <c r="AG59" s="7">
        <f t="shared" si="219"/>
        <v>0</v>
      </c>
      <c r="AH59" s="7">
        <f t="shared" si="233"/>
        <v>0</v>
      </c>
      <c r="AI59" s="7">
        <f t="shared" si="220"/>
        <v>0</v>
      </c>
      <c r="AJ59" s="7">
        <f t="shared" si="234"/>
        <v>0</v>
      </c>
      <c r="AK59" s="6" t="e">
        <f t="shared" si="235"/>
        <v>#DIV/0!</v>
      </c>
      <c r="AL59" s="70">
        <f t="shared" si="236"/>
        <v>0</v>
      </c>
      <c r="AM59" s="7">
        <f t="shared" si="236"/>
        <v>0</v>
      </c>
      <c r="AN59" s="6">
        <f t="shared" si="236"/>
        <v>0</v>
      </c>
      <c r="AO59" s="76" t="e">
        <f t="shared" si="237"/>
        <v>#DIV/0!</v>
      </c>
      <c r="AP59" s="2"/>
      <c r="AR59" s="107">
        <v>1700</v>
      </c>
      <c r="AS59" s="107">
        <v>2200</v>
      </c>
      <c r="AT59" s="107">
        <v>2200</v>
      </c>
      <c r="AU59" s="107">
        <v>1400</v>
      </c>
      <c r="AV59" s="107"/>
      <c r="AW59" s="77" t="s">
        <v>7</v>
      </c>
      <c r="AX59" s="48">
        <f t="shared" si="238"/>
        <v>0</v>
      </c>
      <c r="AY59" s="57">
        <f t="shared" si="239"/>
        <v>0</v>
      </c>
      <c r="AZ59" s="54">
        <v>22</v>
      </c>
      <c r="BA59" s="7">
        <f t="shared" si="221"/>
        <v>0</v>
      </c>
      <c r="BB59" s="54">
        <v>10</v>
      </c>
      <c r="BC59" s="7">
        <f t="shared" si="222"/>
        <v>0</v>
      </c>
      <c r="BD59" s="54">
        <v>6</v>
      </c>
      <c r="BE59" s="6">
        <f t="shared" si="223"/>
        <v>0</v>
      </c>
      <c r="BF59" s="54"/>
      <c r="BG59" s="6">
        <f t="shared" si="224"/>
        <v>0</v>
      </c>
      <c r="BH59" s="6">
        <f t="shared" si="240"/>
        <v>0</v>
      </c>
      <c r="BI59" s="6" t="e">
        <f t="shared" si="240"/>
        <v>#DIV/0!</v>
      </c>
      <c r="BJ59" s="6">
        <f t="shared" si="241"/>
        <v>0</v>
      </c>
      <c r="BK59" s="7" t="e">
        <f t="shared" si="241"/>
        <v>#DIV/0!</v>
      </c>
      <c r="BL59" s="101">
        <f t="shared" si="242"/>
        <v>0</v>
      </c>
      <c r="BM59" s="90" t="e">
        <f t="shared" si="242"/>
        <v>#DIV/0!</v>
      </c>
      <c r="BN59" s="90"/>
      <c r="BO59" s="76" t="e">
        <f t="shared" si="243"/>
        <v>#DIV/0!</v>
      </c>
      <c r="BP59" s="2"/>
      <c r="BR59" s="55"/>
      <c r="BS59" s="55"/>
      <c r="BT59" s="55"/>
      <c r="BU59" s="55"/>
      <c r="BV59" s="173" t="s">
        <v>7</v>
      </c>
      <c r="BW59" s="190">
        <f t="shared" si="244"/>
        <v>0</v>
      </c>
      <c r="BX59" s="119"/>
      <c r="BY59" s="178">
        <v>0</v>
      </c>
      <c r="BZ59" s="178">
        <f t="shared" si="225"/>
        <v>0</v>
      </c>
      <c r="CA59" s="178">
        <v>0</v>
      </c>
      <c r="CB59" s="179">
        <f t="shared" si="226"/>
        <v>0</v>
      </c>
      <c r="CC59" s="179"/>
      <c r="CD59" s="180">
        <f t="shared" si="227"/>
        <v>0</v>
      </c>
      <c r="CE59" s="181" t="e">
        <f t="shared" si="245"/>
        <v>#DIV/0!</v>
      </c>
      <c r="CF59" s="266"/>
      <c r="CG59" s="182" t="e">
        <f t="shared" si="246"/>
        <v>#DIV/0!</v>
      </c>
      <c r="CI59" s="326"/>
      <c r="CJ59" s="326"/>
      <c r="CK59" s="334"/>
      <c r="CL59" s="334"/>
      <c r="CM59" s="334"/>
      <c r="CN59" s="356">
        <f t="shared" si="247"/>
        <v>0</v>
      </c>
      <c r="CP59" s="42" t="s">
        <v>185</v>
      </c>
      <c r="CR59" s="1">
        <v>3</v>
      </c>
    </row>
    <row r="60" spans="1:99" ht="23.5" customHeight="1">
      <c r="A60" s="77" t="s">
        <v>8</v>
      </c>
      <c r="B60" s="68"/>
      <c r="C60" s="57">
        <f t="shared" si="209"/>
        <v>0</v>
      </c>
      <c r="D60" s="54"/>
      <c r="E60" s="7">
        <f t="shared" si="210"/>
        <v>0</v>
      </c>
      <c r="F60" s="54"/>
      <c r="G60" s="7">
        <f t="shared" si="211"/>
        <v>0</v>
      </c>
      <c r="H60" s="54"/>
      <c r="I60" s="6">
        <f t="shared" si="212"/>
        <v>0</v>
      </c>
      <c r="J60" s="54"/>
      <c r="K60" s="6">
        <f t="shared" si="213"/>
        <v>0</v>
      </c>
      <c r="L60" s="6">
        <f t="shared" si="228"/>
        <v>0</v>
      </c>
      <c r="M60" s="6" t="e">
        <f t="shared" si="229"/>
        <v>#DIV/0!</v>
      </c>
      <c r="N60" s="70"/>
      <c r="O60" s="54"/>
      <c r="P60" s="54"/>
      <c r="Q60" s="76" t="e">
        <f t="shared" si="230"/>
        <v>#DIV/0!</v>
      </c>
      <c r="R60" s="2"/>
      <c r="T60" s="107">
        <v>3300</v>
      </c>
      <c r="U60" s="107">
        <v>3800</v>
      </c>
      <c r="V60" s="107">
        <v>4800</v>
      </c>
      <c r="W60" s="107">
        <v>2000</v>
      </c>
      <c r="X60" s="107"/>
      <c r="Y60" s="77" t="s">
        <v>8</v>
      </c>
      <c r="Z60" s="48">
        <f t="shared" si="214"/>
        <v>0</v>
      </c>
      <c r="AA60" s="57">
        <f t="shared" si="215"/>
        <v>0</v>
      </c>
      <c r="AB60" s="7">
        <f t="shared" si="216"/>
        <v>0</v>
      </c>
      <c r="AC60" s="7">
        <f t="shared" si="217"/>
        <v>0</v>
      </c>
      <c r="AD60" s="7">
        <f t="shared" si="231"/>
        <v>0</v>
      </c>
      <c r="AE60" s="7">
        <f t="shared" si="218"/>
        <v>0</v>
      </c>
      <c r="AF60" s="7">
        <f t="shared" si="232"/>
        <v>0</v>
      </c>
      <c r="AG60" s="7">
        <f t="shared" si="219"/>
        <v>0</v>
      </c>
      <c r="AH60" s="7">
        <f t="shared" si="233"/>
        <v>0</v>
      </c>
      <c r="AI60" s="7">
        <f t="shared" si="220"/>
        <v>0</v>
      </c>
      <c r="AJ60" s="7">
        <f t="shared" si="234"/>
        <v>0</v>
      </c>
      <c r="AK60" s="6" t="e">
        <f t="shared" si="235"/>
        <v>#DIV/0!</v>
      </c>
      <c r="AL60" s="70">
        <f t="shared" si="236"/>
        <v>0</v>
      </c>
      <c r="AM60" s="7">
        <f t="shared" si="236"/>
        <v>0</v>
      </c>
      <c r="AN60" s="6">
        <f t="shared" si="236"/>
        <v>0</v>
      </c>
      <c r="AO60" s="76" t="e">
        <f t="shared" si="237"/>
        <v>#DIV/0!</v>
      </c>
      <c r="AP60" s="2"/>
      <c r="AR60" s="107">
        <v>1700</v>
      </c>
      <c r="AS60" s="107">
        <v>2200</v>
      </c>
      <c r="AT60" s="107">
        <v>2200</v>
      </c>
      <c r="AU60" s="107">
        <v>1400</v>
      </c>
      <c r="AV60" s="107"/>
      <c r="AW60" s="77" t="s">
        <v>8</v>
      </c>
      <c r="AX60" s="48">
        <f t="shared" si="238"/>
        <v>0</v>
      </c>
      <c r="AY60" s="57">
        <f t="shared" si="239"/>
        <v>0</v>
      </c>
      <c r="AZ60" s="54">
        <v>10</v>
      </c>
      <c r="BA60" s="7">
        <f t="shared" si="221"/>
        <v>0</v>
      </c>
      <c r="BB60" s="54">
        <v>24</v>
      </c>
      <c r="BC60" s="7">
        <f t="shared" si="222"/>
        <v>0</v>
      </c>
      <c r="BD60" s="54">
        <v>12</v>
      </c>
      <c r="BE60" s="6">
        <f t="shared" si="223"/>
        <v>0</v>
      </c>
      <c r="BF60" s="54"/>
      <c r="BG60" s="6">
        <f t="shared" si="224"/>
        <v>0</v>
      </c>
      <c r="BH60" s="6">
        <f t="shared" si="240"/>
        <v>0</v>
      </c>
      <c r="BI60" s="6" t="e">
        <f t="shared" si="240"/>
        <v>#DIV/0!</v>
      </c>
      <c r="BJ60" s="6">
        <f t="shared" si="241"/>
        <v>0</v>
      </c>
      <c r="BK60" s="7" t="e">
        <f t="shared" si="241"/>
        <v>#DIV/0!</v>
      </c>
      <c r="BL60" s="101">
        <f t="shared" si="242"/>
        <v>0</v>
      </c>
      <c r="BM60" s="90" t="e">
        <f t="shared" si="242"/>
        <v>#DIV/0!</v>
      </c>
      <c r="BN60" s="90"/>
      <c r="BO60" s="76" t="e">
        <f t="shared" si="243"/>
        <v>#DIV/0!</v>
      </c>
      <c r="BP60" s="2"/>
      <c r="BR60" s="55"/>
      <c r="BS60" s="55"/>
      <c r="BT60" s="55"/>
      <c r="BU60" s="55"/>
      <c r="BV60" s="173" t="s">
        <v>8</v>
      </c>
      <c r="BW60" s="190">
        <f t="shared" si="244"/>
        <v>0</v>
      </c>
      <c r="BX60" s="119"/>
      <c r="BY60" s="178">
        <v>0</v>
      </c>
      <c r="BZ60" s="178">
        <f t="shared" si="225"/>
        <v>0</v>
      </c>
      <c r="CA60" s="178">
        <v>0</v>
      </c>
      <c r="CB60" s="179">
        <f t="shared" si="226"/>
        <v>0</v>
      </c>
      <c r="CC60" s="179"/>
      <c r="CD60" s="180">
        <f t="shared" si="227"/>
        <v>0</v>
      </c>
      <c r="CE60" s="181" t="e">
        <f t="shared" si="245"/>
        <v>#DIV/0!</v>
      </c>
      <c r="CF60" s="266"/>
      <c r="CG60" s="182" t="e">
        <f t="shared" si="246"/>
        <v>#DIV/0!</v>
      </c>
      <c r="CI60" s="326"/>
      <c r="CJ60" s="326"/>
      <c r="CK60" s="334"/>
      <c r="CL60" s="334"/>
      <c r="CM60" s="334"/>
      <c r="CN60" s="356">
        <f t="shared" si="247"/>
        <v>0</v>
      </c>
      <c r="CP60" s="42" t="s">
        <v>177</v>
      </c>
      <c r="CR60" s="1">
        <v>2</v>
      </c>
    </row>
    <row r="61" spans="1:99" ht="23.5" customHeight="1">
      <c r="A61" s="77" t="s">
        <v>9</v>
      </c>
      <c r="B61" s="68"/>
      <c r="C61" s="57">
        <f t="shared" si="209"/>
        <v>0</v>
      </c>
      <c r="D61" s="54"/>
      <c r="E61" s="7">
        <f t="shared" si="210"/>
        <v>0</v>
      </c>
      <c r="F61" s="54"/>
      <c r="G61" s="7">
        <f t="shared" si="211"/>
        <v>0</v>
      </c>
      <c r="H61" s="54"/>
      <c r="I61" s="6">
        <f t="shared" si="212"/>
        <v>0</v>
      </c>
      <c r="J61" s="54"/>
      <c r="K61" s="6">
        <f t="shared" si="213"/>
        <v>0</v>
      </c>
      <c r="L61" s="6">
        <f t="shared" si="228"/>
        <v>0</v>
      </c>
      <c r="M61" s="6" t="e">
        <f t="shared" si="229"/>
        <v>#DIV/0!</v>
      </c>
      <c r="N61" s="70"/>
      <c r="O61" s="54"/>
      <c r="P61" s="54"/>
      <c r="Q61" s="76" t="e">
        <f t="shared" si="230"/>
        <v>#DIV/0!</v>
      </c>
      <c r="R61" s="2"/>
      <c r="T61" s="107">
        <v>3300</v>
      </c>
      <c r="U61" s="107">
        <v>3800</v>
      </c>
      <c r="V61" s="107">
        <v>4800</v>
      </c>
      <c r="W61" s="107">
        <v>2000</v>
      </c>
      <c r="X61" s="107"/>
      <c r="Y61" s="77" t="s">
        <v>9</v>
      </c>
      <c r="Z61" s="48">
        <f t="shared" si="214"/>
        <v>0</v>
      </c>
      <c r="AA61" s="57">
        <f t="shared" si="215"/>
        <v>0</v>
      </c>
      <c r="AB61" s="7">
        <f t="shared" si="216"/>
        <v>0</v>
      </c>
      <c r="AC61" s="7">
        <f t="shared" si="217"/>
        <v>0</v>
      </c>
      <c r="AD61" s="7">
        <f t="shared" si="231"/>
        <v>0</v>
      </c>
      <c r="AE61" s="7">
        <f t="shared" si="218"/>
        <v>0</v>
      </c>
      <c r="AF61" s="7">
        <f t="shared" si="232"/>
        <v>0</v>
      </c>
      <c r="AG61" s="7">
        <f t="shared" si="219"/>
        <v>0</v>
      </c>
      <c r="AH61" s="7">
        <f t="shared" si="233"/>
        <v>0</v>
      </c>
      <c r="AI61" s="7">
        <f t="shared" si="220"/>
        <v>0</v>
      </c>
      <c r="AJ61" s="7">
        <f t="shared" si="234"/>
        <v>0</v>
      </c>
      <c r="AK61" s="6" t="e">
        <f t="shared" si="235"/>
        <v>#DIV/0!</v>
      </c>
      <c r="AL61" s="70">
        <f t="shared" si="236"/>
        <v>0</v>
      </c>
      <c r="AM61" s="7">
        <f t="shared" si="236"/>
        <v>0</v>
      </c>
      <c r="AN61" s="6">
        <f t="shared" si="236"/>
        <v>0</v>
      </c>
      <c r="AO61" s="76" t="e">
        <f t="shared" si="237"/>
        <v>#DIV/0!</v>
      </c>
      <c r="AP61" s="2"/>
      <c r="AR61" s="107">
        <v>1700</v>
      </c>
      <c r="AS61" s="107">
        <v>2200</v>
      </c>
      <c r="AT61" s="107">
        <v>2200</v>
      </c>
      <c r="AU61" s="107">
        <v>1400</v>
      </c>
      <c r="AV61" s="107"/>
      <c r="AW61" s="77" t="s">
        <v>9</v>
      </c>
      <c r="AX61" s="48">
        <f t="shared" si="238"/>
        <v>0</v>
      </c>
      <c r="AY61" s="57">
        <f t="shared" si="239"/>
        <v>0</v>
      </c>
      <c r="AZ61" s="54">
        <v>10</v>
      </c>
      <c r="BA61" s="7">
        <f t="shared" si="221"/>
        <v>0</v>
      </c>
      <c r="BB61" s="54">
        <v>24</v>
      </c>
      <c r="BC61" s="7">
        <f t="shared" si="222"/>
        <v>0</v>
      </c>
      <c r="BD61" s="54">
        <v>12</v>
      </c>
      <c r="BE61" s="6">
        <f t="shared" si="223"/>
        <v>0</v>
      </c>
      <c r="BF61" s="54"/>
      <c r="BG61" s="6">
        <f t="shared" si="224"/>
        <v>0</v>
      </c>
      <c r="BH61" s="6">
        <f t="shared" si="240"/>
        <v>0</v>
      </c>
      <c r="BI61" s="6" t="e">
        <f t="shared" si="240"/>
        <v>#DIV/0!</v>
      </c>
      <c r="BJ61" s="6">
        <f t="shared" si="241"/>
        <v>0</v>
      </c>
      <c r="BK61" s="7" t="e">
        <f t="shared" si="241"/>
        <v>#DIV/0!</v>
      </c>
      <c r="BL61" s="101">
        <f t="shared" si="242"/>
        <v>0</v>
      </c>
      <c r="BM61" s="90" t="e">
        <f t="shared" si="242"/>
        <v>#DIV/0!</v>
      </c>
      <c r="BN61" s="90"/>
      <c r="BO61" s="76" t="e">
        <f t="shared" si="243"/>
        <v>#DIV/0!</v>
      </c>
      <c r="BP61" s="2"/>
      <c r="BR61" s="55"/>
      <c r="BS61" s="55"/>
      <c r="BT61" s="55"/>
      <c r="BU61" s="55"/>
      <c r="BV61" s="173" t="s">
        <v>9</v>
      </c>
      <c r="BW61" s="190">
        <f t="shared" si="244"/>
        <v>0</v>
      </c>
      <c r="BX61" s="119"/>
      <c r="BY61" s="178">
        <v>0</v>
      </c>
      <c r="BZ61" s="178">
        <f t="shared" si="225"/>
        <v>0</v>
      </c>
      <c r="CA61" s="178">
        <v>0</v>
      </c>
      <c r="CB61" s="179">
        <f t="shared" si="226"/>
        <v>0</v>
      </c>
      <c r="CC61" s="179"/>
      <c r="CD61" s="180">
        <f t="shared" si="227"/>
        <v>0</v>
      </c>
      <c r="CE61" s="181" t="e">
        <f t="shared" si="245"/>
        <v>#DIV/0!</v>
      </c>
      <c r="CF61" s="266"/>
      <c r="CG61" s="182" t="e">
        <f t="shared" si="246"/>
        <v>#DIV/0!</v>
      </c>
      <c r="CI61" s="326"/>
      <c r="CJ61" s="326"/>
      <c r="CK61" s="334"/>
      <c r="CL61" s="334"/>
      <c r="CM61" s="334"/>
      <c r="CN61" s="356">
        <f t="shared" si="247"/>
        <v>0</v>
      </c>
      <c r="CP61" s="42" t="s">
        <v>178</v>
      </c>
      <c r="CR61" s="1">
        <v>1</v>
      </c>
    </row>
    <row r="62" spans="1:99" ht="23.5" customHeight="1">
      <c r="A62" s="77" t="s">
        <v>10</v>
      </c>
      <c r="B62" s="68"/>
      <c r="C62" s="57">
        <f t="shared" si="209"/>
        <v>0</v>
      </c>
      <c r="D62" s="54"/>
      <c r="E62" s="7">
        <f t="shared" si="210"/>
        <v>0</v>
      </c>
      <c r="F62" s="54"/>
      <c r="G62" s="7">
        <f t="shared" si="211"/>
        <v>0</v>
      </c>
      <c r="H62" s="54"/>
      <c r="I62" s="6">
        <f t="shared" si="212"/>
        <v>0</v>
      </c>
      <c r="J62" s="54"/>
      <c r="K62" s="6">
        <f t="shared" si="213"/>
        <v>0</v>
      </c>
      <c r="L62" s="6">
        <f t="shared" si="228"/>
        <v>0</v>
      </c>
      <c r="M62" s="6" t="e">
        <f t="shared" si="229"/>
        <v>#DIV/0!</v>
      </c>
      <c r="N62" s="70"/>
      <c r="O62" s="54"/>
      <c r="P62" s="54"/>
      <c r="Q62" s="76" t="e">
        <f t="shared" si="230"/>
        <v>#DIV/0!</v>
      </c>
      <c r="R62" s="2"/>
      <c r="T62" s="107">
        <v>3300</v>
      </c>
      <c r="U62" s="107">
        <v>3800</v>
      </c>
      <c r="V62" s="107">
        <v>4800</v>
      </c>
      <c r="W62" s="107">
        <v>2000</v>
      </c>
      <c r="X62" s="107"/>
      <c r="Y62" s="77" t="s">
        <v>10</v>
      </c>
      <c r="Z62" s="48">
        <f t="shared" si="214"/>
        <v>0</v>
      </c>
      <c r="AA62" s="57">
        <f t="shared" si="215"/>
        <v>0</v>
      </c>
      <c r="AB62" s="7">
        <f t="shared" si="216"/>
        <v>0</v>
      </c>
      <c r="AC62" s="7">
        <f t="shared" si="217"/>
        <v>0</v>
      </c>
      <c r="AD62" s="7">
        <f t="shared" si="231"/>
        <v>0</v>
      </c>
      <c r="AE62" s="7">
        <f t="shared" si="218"/>
        <v>0</v>
      </c>
      <c r="AF62" s="7">
        <f t="shared" si="232"/>
        <v>0</v>
      </c>
      <c r="AG62" s="7">
        <f t="shared" si="219"/>
        <v>0</v>
      </c>
      <c r="AH62" s="7">
        <f t="shared" si="233"/>
        <v>0</v>
      </c>
      <c r="AI62" s="7">
        <f t="shared" si="220"/>
        <v>0</v>
      </c>
      <c r="AJ62" s="7">
        <f t="shared" si="234"/>
        <v>0</v>
      </c>
      <c r="AK62" s="6" t="e">
        <f t="shared" si="235"/>
        <v>#DIV/0!</v>
      </c>
      <c r="AL62" s="70">
        <f t="shared" si="236"/>
        <v>0</v>
      </c>
      <c r="AM62" s="7">
        <f t="shared" si="236"/>
        <v>0</v>
      </c>
      <c r="AN62" s="6">
        <f t="shared" si="236"/>
        <v>0</v>
      </c>
      <c r="AO62" s="76" t="e">
        <f t="shared" si="237"/>
        <v>#DIV/0!</v>
      </c>
      <c r="AP62" s="2"/>
      <c r="AR62" s="107">
        <v>1700</v>
      </c>
      <c r="AS62" s="107">
        <v>2200</v>
      </c>
      <c r="AT62" s="107">
        <v>2200</v>
      </c>
      <c r="AU62" s="107">
        <v>1400</v>
      </c>
      <c r="AV62" s="107"/>
      <c r="AW62" s="77" t="s">
        <v>10</v>
      </c>
      <c r="AX62" s="48">
        <f t="shared" si="238"/>
        <v>0</v>
      </c>
      <c r="AY62" s="57">
        <f t="shared" si="239"/>
        <v>0</v>
      </c>
      <c r="AZ62" s="54">
        <v>10</v>
      </c>
      <c r="BA62" s="7">
        <f t="shared" si="221"/>
        <v>0</v>
      </c>
      <c r="BB62" s="54">
        <v>24</v>
      </c>
      <c r="BC62" s="7">
        <f t="shared" si="222"/>
        <v>0</v>
      </c>
      <c r="BD62" s="54">
        <v>12</v>
      </c>
      <c r="BE62" s="6">
        <f t="shared" si="223"/>
        <v>0</v>
      </c>
      <c r="BF62" s="54"/>
      <c r="BG62" s="6">
        <f t="shared" si="224"/>
        <v>0</v>
      </c>
      <c r="BH62" s="6">
        <f t="shared" si="240"/>
        <v>0</v>
      </c>
      <c r="BI62" s="6" t="e">
        <f t="shared" si="240"/>
        <v>#DIV/0!</v>
      </c>
      <c r="BJ62" s="6">
        <f t="shared" si="241"/>
        <v>0</v>
      </c>
      <c r="BK62" s="7" t="e">
        <f t="shared" si="241"/>
        <v>#DIV/0!</v>
      </c>
      <c r="BL62" s="101">
        <f t="shared" si="242"/>
        <v>0</v>
      </c>
      <c r="BM62" s="90" t="e">
        <f t="shared" si="242"/>
        <v>#DIV/0!</v>
      </c>
      <c r="BN62" s="90"/>
      <c r="BO62" s="76" t="e">
        <f t="shared" si="243"/>
        <v>#DIV/0!</v>
      </c>
      <c r="BP62" s="2"/>
      <c r="BR62" s="55"/>
      <c r="BS62" s="55"/>
      <c r="BT62" s="55"/>
      <c r="BU62" s="55"/>
      <c r="BV62" s="173" t="s">
        <v>10</v>
      </c>
      <c r="BW62" s="190">
        <f t="shared" si="244"/>
        <v>0</v>
      </c>
      <c r="BX62" s="119"/>
      <c r="BY62" s="178">
        <v>0</v>
      </c>
      <c r="BZ62" s="178">
        <f t="shared" si="225"/>
        <v>0</v>
      </c>
      <c r="CA62" s="178">
        <v>0</v>
      </c>
      <c r="CB62" s="179">
        <f t="shared" si="226"/>
        <v>0</v>
      </c>
      <c r="CC62" s="179"/>
      <c r="CD62" s="180">
        <f t="shared" si="227"/>
        <v>0</v>
      </c>
      <c r="CE62" s="181" t="e">
        <f t="shared" si="245"/>
        <v>#DIV/0!</v>
      </c>
      <c r="CF62" s="266"/>
      <c r="CG62" s="182" t="e">
        <f t="shared" si="246"/>
        <v>#DIV/0!</v>
      </c>
      <c r="CI62" s="326"/>
      <c r="CJ62" s="326"/>
      <c r="CK62" s="334"/>
      <c r="CL62" s="334"/>
      <c r="CM62" s="334"/>
      <c r="CN62" s="356">
        <f t="shared" si="247"/>
        <v>0</v>
      </c>
      <c r="CP62" s="42" t="s">
        <v>183</v>
      </c>
      <c r="CR62" s="1">
        <v>0</v>
      </c>
    </row>
    <row r="63" spans="1:99" ht="23.5" customHeight="1" thickBot="1">
      <c r="A63" s="78" t="s">
        <v>11</v>
      </c>
      <c r="B63" s="68"/>
      <c r="C63" s="57">
        <f t="shared" si="209"/>
        <v>0</v>
      </c>
      <c r="D63" s="54"/>
      <c r="E63" s="7">
        <f t="shared" si="210"/>
        <v>0</v>
      </c>
      <c r="F63" s="54"/>
      <c r="G63" s="7">
        <f t="shared" si="211"/>
        <v>0</v>
      </c>
      <c r="H63" s="54"/>
      <c r="I63" s="6">
        <f t="shared" si="212"/>
        <v>0</v>
      </c>
      <c r="J63" s="54"/>
      <c r="K63" s="6">
        <f t="shared" si="213"/>
        <v>0</v>
      </c>
      <c r="L63" s="6">
        <f t="shared" si="228"/>
        <v>0</v>
      </c>
      <c r="M63" s="6" t="e">
        <f t="shared" si="229"/>
        <v>#DIV/0!</v>
      </c>
      <c r="N63" s="70"/>
      <c r="O63" s="54"/>
      <c r="P63" s="54"/>
      <c r="Q63" s="76" t="e">
        <f t="shared" si="230"/>
        <v>#DIV/0!</v>
      </c>
      <c r="R63" s="2"/>
      <c r="T63" s="107">
        <v>3300</v>
      </c>
      <c r="U63" s="107">
        <v>3800</v>
      </c>
      <c r="V63" s="107">
        <v>4800</v>
      </c>
      <c r="W63" s="107">
        <v>2000</v>
      </c>
      <c r="X63" s="107"/>
      <c r="Y63" s="78" t="s">
        <v>11</v>
      </c>
      <c r="Z63" s="48">
        <f t="shared" si="214"/>
        <v>0</v>
      </c>
      <c r="AA63" s="57">
        <f t="shared" si="215"/>
        <v>0</v>
      </c>
      <c r="AB63" s="7">
        <f t="shared" si="216"/>
        <v>0</v>
      </c>
      <c r="AC63" s="7">
        <f t="shared" si="217"/>
        <v>0</v>
      </c>
      <c r="AD63" s="7">
        <f t="shared" si="231"/>
        <v>0</v>
      </c>
      <c r="AE63" s="7">
        <f t="shared" si="218"/>
        <v>0</v>
      </c>
      <c r="AF63" s="7">
        <f t="shared" si="232"/>
        <v>0</v>
      </c>
      <c r="AG63" s="7">
        <f t="shared" si="219"/>
        <v>0</v>
      </c>
      <c r="AH63" s="7">
        <f t="shared" si="233"/>
        <v>0</v>
      </c>
      <c r="AI63" s="7">
        <f t="shared" si="220"/>
        <v>0</v>
      </c>
      <c r="AJ63" s="7">
        <f t="shared" si="234"/>
        <v>0</v>
      </c>
      <c r="AK63" s="6" t="e">
        <f t="shared" si="235"/>
        <v>#DIV/0!</v>
      </c>
      <c r="AL63" s="70">
        <f t="shared" si="236"/>
        <v>0</v>
      </c>
      <c r="AM63" s="7">
        <f t="shared" si="236"/>
        <v>0</v>
      </c>
      <c r="AN63" s="6">
        <f t="shared" si="236"/>
        <v>0</v>
      </c>
      <c r="AO63" s="76" t="e">
        <f t="shared" si="237"/>
        <v>#DIV/0!</v>
      </c>
      <c r="AP63" s="2"/>
      <c r="AR63" s="107">
        <v>1700</v>
      </c>
      <c r="AS63" s="107">
        <v>2200</v>
      </c>
      <c r="AT63" s="107">
        <v>2200</v>
      </c>
      <c r="AU63" s="107">
        <v>1400</v>
      </c>
      <c r="AV63" s="107"/>
      <c r="AW63" s="78" t="s">
        <v>11</v>
      </c>
      <c r="AX63" s="48">
        <f t="shared" si="238"/>
        <v>0</v>
      </c>
      <c r="AY63" s="57">
        <f t="shared" si="239"/>
        <v>0</v>
      </c>
      <c r="AZ63" s="54">
        <v>10</v>
      </c>
      <c r="BA63" s="7">
        <f t="shared" si="221"/>
        <v>0</v>
      </c>
      <c r="BB63" s="54">
        <v>28</v>
      </c>
      <c r="BC63" s="7">
        <f t="shared" si="222"/>
        <v>0</v>
      </c>
      <c r="BD63" s="54">
        <v>12</v>
      </c>
      <c r="BE63" s="6">
        <f t="shared" si="223"/>
        <v>0</v>
      </c>
      <c r="BF63" s="54"/>
      <c r="BG63" s="6">
        <f t="shared" si="224"/>
        <v>0</v>
      </c>
      <c r="BH63" s="6">
        <f t="shared" si="240"/>
        <v>0</v>
      </c>
      <c r="BI63" s="6" t="e">
        <f t="shared" si="240"/>
        <v>#DIV/0!</v>
      </c>
      <c r="BJ63" s="6">
        <f t="shared" si="241"/>
        <v>0</v>
      </c>
      <c r="BK63" s="7" t="e">
        <f t="shared" si="241"/>
        <v>#DIV/0!</v>
      </c>
      <c r="BL63" s="101">
        <f t="shared" si="242"/>
        <v>0</v>
      </c>
      <c r="BM63" s="90" t="e">
        <f t="shared" si="242"/>
        <v>#DIV/0!</v>
      </c>
      <c r="BN63" s="90"/>
      <c r="BO63" s="76" t="e">
        <f t="shared" si="243"/>
        <v>#DIV/0!</v>
      </c>
      <c r="BP63" s="2"/>
      <c r="BR63" s="55"/>
      <c r="BS63" s="55"/>
      <c r="BT63" s="55"/>
      <c r="BU63" s="55"/>
      <c r="BV63" s="183" t="s">
        <v>11</v>
      </c>
      <c r="BW63" s="190">
        <f t="shared" si="244"/>
        <v>0</v>
      </c>
      <c r="BX63" s="119"/>
      <c r="BY63" s="178"/>
      <c r="BZ63" s="178" t="e">
        <f>BY63/BX63</f>
        <v>#DIV/0!</v>
      </c>
      <c r="CA63" s="178"/>
      <c r="CB63" s="179" t="e">
        <f>CA63/BX63</f>
        <v>#DIV/0!</v>
      </c>
      <c r="CC63" s="179">
        <v>0</v>
      </c>
      <c r="CD63" s="180">
        <f t="shared" si="227"/>
        <v>0</v>
      </c>
      <c r="CE63" s="181" t="e">
        <f t="shared" si="245"/>
        <v>#DIV/0!</v>
      </c>
      <c r="CF63" s="266"/>
      <c r="CG63" s="182" t="e">
        <f t="shared" si="246"/>
        <v>#DIV/0!</v>
      </c>
      <c r="CI63" s="327"/>
      <c r="CJ63" s="327"/>
      <c r="CK63" s="335"/>
      <c r="CL63" s="335"/>
      <c r="CM63" s="335"/>
      <c r="CN63" s="357">
        <f t="shared" si="247"/>
        <v>0</v>
      </c>
      <c r="CP63" s="1" t="s">
        <v>186</v>
      </c>
    </row>
    <row r="64" spans="1:99" ht="35" customHeight="1" thickTop="1" thickBot="1">
      <c r="A64" s="1513" t="s">
        <v>16</v>
      </c>
      <c r="B64" s="1514"/>
      <c r="C64" s="61">
        <f>SUM(C57:C63)</f>
        <v>0</v>
      </c>
      <c r="D64" s="61">
        <f>SUM(D57:D63)</f>
        <v>0</v>
      </c>
      <c r="E64" s="61">
        <f t="shared" ref="E64:J64" si="248">SUM(E57:E63)</f>
        <v>0</v>
      </c>
      <c r="F64" s="61">
        <f t="shared" si="248"/>
        <v>0</v>
      </c>
      <c r="G64" s="61">
        <f t="shared" si="248"/>
        <v>0</v>
      </c>
      <c r="H64" s="61">
        <f t="shared" si="248"/>
        <v>0</v>
      </c>
      <c r="I64" s="61">
        <f t="shared" si="248"/>
        <v>0</v>
      </c>
      <c r="J64" s="61">
        <f t="shared" si="248"/>
        <v>0</v>
      </c>
      <c r="K64" s="61">
        <f>SUM(K57:K63)</f>
        <v>0</v>
      </c>
      <c r="L64" s="61">
        <f>SUM(L57:L63)</f>
        <v>0</v>
      </c>
      <c r="M64" s="61" t="e">
        <f>L64/C64</f>
        <v>#DIV/0!</v>
      </c>
      <c r="N64" s="86"/>
      <c r="O64" s="61">
        <f>SUM(O57:O63)</f>
        <v>0</v>
      </c>
      <c r="P64" s="61">
        <f>SUM(P57:P63)</f>
        <v>0</v>
      </c>
      <c r="Q64" s="76" t="e">
        <f t="shared" si="230"/>
        <v>#DIV/0!</v>
      </c>
      <c r="R64" s="45"/>
      <c r="T64" s="105" t="s">
        <v>48</v>
      </c>
      <c r="U64" s="108" t="e">
        <f>C64/W64</f>
        <v>#DIV/0!</v>
      </c>
      <c r="V64" s="106" t="s">
        <v>49</v>
      </c>
      <c r="W64" s="114">
        <v>0</v>
      </c>
      <c r="Y64" s="1513" t="s">
        <v>16</v>
      </c>
      <c r="Z64" s="1514"/>
      <c r="AA64" s="88">
        <f>SUM(AA57:AA63)</f>
        <v>0</v>
      </c>
      <c r="AB64" s="88">
        <f>SUM(AB57:AB63)</f>
        <v>0</v>
      </c>
      <c r="AC64" s="88">
        <f t="shared" ref="AC64:AH64" si="249">SUM(AC57:AC63)</f>
        <v>0</v>
      </c>
      <c r="AD64" s="88">
        <f t="shared" si="249"/>
        <v>0</v>
      </c>
      <c r="AE64" s="88">
        <f t="shared" si="249"/>
        <v>0</v>
      </c>
      <c r="AF64" s="88">
        <f t="shared" si="249"/>
        <v>0</v>
      </c>
      <c r="AG64" s="88">
        <f t="shared" si="249"/>
        <v>0</v>
      </c>
      <c r="AH64" s="88">
        <f t="shared" si="249"/>
        <v>0</v>
      </c>
      <c r="AI64" s="88">
        <f>SUM(AI57:AI63)</f>
        <v>0</v>
      </c>
      <c r="AJ64" s="88">
        <f>SUM(AJ57:AJ63)</f>
        <v>0</v>
      </c>
      <c r="AK64" s="61" t="e">
        <f>AJ64/AA64</f>
        <v>#DIV/0!</v>
      </c>
      <c r="AL64" s="86"/>
      <c r="AM64" s="61">
        <f>SUM(AM57:AM63)</f>
        <v>0</v>
      </c>
      <c r="AN64" s="61">
        <f>SUM(AN57:AN63)</f>
        <v>0</v>
      </c>
      <c r="AO64" s="76" t="e">
        <f>(AJ64+BH64)/AN64</f>
        <v>#DIV/0!</v>
      </c>
      <c r="AP64" s="45"/>
      <c r="AR64" s="105" t="s">
        <v>48</v>
      </c>
      <c r="AS64" s="108" t="e">
        <f>AA64/AU64</f>
        <v>#DIV/0!</v>
      </c>
      <c r="AT64" s="106" t="s">
        <v>49</v>
      </c>
      <c r="AU64" s="105">
        <f>W64</f>
        <v>0</v>
      </c>
      <c r="AW64" s="1513" t="s">
        <v>16</v>
      </c>
      <c r="AX64" s="1514"/>
      <c r="AY64" s="57">
        <f t="shared" si="239"/>
        <v>0</v>
      </c>
      <c r="AZ64" s="61">
        <f>SUM(AZ57:AZ63)</f>
        <v>84</v>
      </c>
      <c r="BA64" s="61">
        <f t="shared" ref="BA64:BF64" si="250">SUM(BA57:BA63)</f>
        <v>0</v>
      </c>
      <c r="BB64" s="61">
        <f t="shared" si="250"/>
        <v>120</v>
      </c>
      <c r="BC64" s="61">
        <f t="shared" si="250"/>
        <v>0</v>
      </c>
      <c r="BD64" s="61">
        <f t="shared" si="250"/>
        <v>60</v>
      </c>
      <c r="BE64" s="61">
        <f t="shared" si="250"/>
        <v>0</v>
      </c>
      <c r="BF64" s="61">
        <f t="shared" si="250"/>
        <v>0</v>
      </c>
      <c r="BG64" s="61">
        <f>SUM(BG57:BG63)</f>
        <v>0</v>
      </c>
      <c r="BH64" s="6">
        <f t="shared" si="240"/>
        <v>0</v>
      </c>
      <c r="BI64" s="6" t="e">
        <f t="shared" si="240"/>
        <v>#DIV/0!</v>
      </c>
      <c r="BJ64" s="6">
        <f t="shared" si="241"/>
        <v>0</v>
      </c>
      <c r="BK64" s="7" t="e">
        <f t="shared" si="241"/>
        <v>#DIV/0!</v>
      </c>
      <c r="BL64" s="101">
        <f>SUM(BL57:BL63)</f>
        <v>0</v>
      </c>
      <c r="BM64" s="90" t="e">
        <f>BI64+BK64</f>
        <v>#DIV/0!</v>
      </c>
      <c r="BN64" s="91"/>
      <c r="BO64" s="76" t="e">
        <f t="shared" si="243"/>
        <v>#DIV/0!</v>
      </c>
      <c r="BP64" s="45"/>
      <c r="BR64" s="42" t="s">
        <v>48</v>
      </c>
      <c r="BS64" s="59" t="e">
        <f>AY64/BU64</f>
        <v>#DIV/0!</v>
      </c>
      <c r="BT64" s="60" t="s">
        <v>49</v>
      </c>
      <c r="BU64" s="42">
        <f>W64</f>
        <v>0</v>
      </c>
      <c r="BV64" s="1515" t="s">
        <v>16</v>
      </c>
      <c r="BW64" s="1486"/>
      <c r="BX64" s="178">
        <f>SUM(BX57:BX63)</f>
        <v>0</v>
      </c>
      <c r="BY64" s="178">
        <f>SUM(BY57:BY63)</f>
        <v>0</v>
      </c>
      <c r="BZ64" s="178" t="e">
        <f>BY64/BX64</f>
        <v>#DIV/0!</v>
      </c>
      <c r="CA64" s="178">
        <f>SUM(CA57:CA63)</f>
        <v>0</v>
      </c>
      <c r="CB64" s="179" t="e">
        <f>CA64/BX64</f>
        <v>#DIV/0!</v>
      </c>
      <c r="CC64" s="179" t="e">
        <f>CB64/BY64</f>
        <v>#DIV/0!</v>
      </c>
      <c r="CD64" s="180">
        <f>BY64+CA64</f>
        <v>0</v>
      </c>
      <c r="CE64" s="181" t="e">
        <f>CD64/BX64</f>
        <v>#DIV/0!</v>
      </c>
      <c r="CF64" s="268">
        <f>SUM(CF57:CF63)</f>
        <v>0</v>
      </c>
      <c r="CG64" s="182" t="e">
        <f t="shared" si="246"/>
        <v>#DIV/0!</v>
      </c>
      <c r="CH64" s="340"/>
      <c r="CI64" s="352" t="e">
        <f>SUM(CI57:CI63)/CH64</f>
        <v>#DIV/0!</v>
      </c>
      <c r="CJ64" s="351" t="e">
        <f>SUM(CJ57:CJ63)/CH64</f>
        <v>#DIV/0!</v>
      </c>
      <c r="CK64" s="351" t="e">
        <f>SUM(CK57:CK63)/CH64</f>
        <v>#DIV/0!</v>
      </c>
      <c r="CL64" s="351" t="e">
        <f>SUM(CL57:CL63)/CH64</f>
        <v>#DIV/0!</v>
      </c>
      <c r="CM64" s="351" t="e">
        <f>SUM(CM57:CM63)/CH64</f>
        <v>#DIV/0!</v>
      </c>
      <c r="CN64" s="353" t="e">
        <f>SUM(CK64:CM64)/3</f>
        <v>#DIV/0!</v>
      </c>
      <c r="CO64" s="340"/>
      <c r="CP64" s="1457" t="e">
        <f>CD64/CH64</f>
        <v>#DIV/0!</v>
      </c>
      <c r="CQ64" s="1458"/>
      <c r="CR64" s="1458"/>
      <c r="CS64" s="1458"/>
      <c r="CT64" s="1459"/>
      <c r="CU64" s="368" t="s">
        <v>197</v>
      </c>
    </row>
    <row r="65" spans="1:92" ht="33.5" customHeight="1" thickTop="1">
      <c r="A65" s="1460" t="s">
        <v>3</v>
      </c>
      <c r="B65" s="1461"/>
      <c r="C65" s="1461"/>
      <c r="D65" s="1461"/>
      <c r="E65" s="1461"/>
      <c r="F65" s="1461"/>
      <c r="G65" s="1461"/>
      <c r="H65" s="1461"/>
      <c r="I65" s="1461"/>
      <c r="J65" s="1461"/>
      <c r="K65" s="1461"/>
      <c r="L65" s="1461"/>
      <c r="M65" s="1461"/>
      <c r="N65" s="1461"/>
      <c r="O65" s="1461"/>
      <c r="P65" s="1461"/>
      <c r="Q65" s="1462"/>
      <c r="Y65" s="1460" t="s">
        <v>3</v>
      </c>
      <c r="Z65" s="1461"/>
      <c r="AA65" s="1461"/>
      <c r="AB65" s="1461"/>
      <c r="AC65" s="1461"/>
      <c r="AD65" s="1461"/>
      <c r="AE65" s="1461"/>
      <c r="AF65" s="1461"/>
      <c r="AG65" s="1461"/>
      <c r="AH65" s="1461"/>
      <c r="AI65" s="1461"/>
      <c r="AJ65" s="1461"/>
      <c r="AK65" s="1461"/>
      <c r="AL65" s="1461"/>
      <c r="AM65" s="1461"/>
      <c r="AN65" s="1461"/>
      <c r="AO65" s="1462"/>
      <c r="AW65" s="1460" t="s">
        <v>3</v>
      </c>
      <c r="AX65" s="1461"/>
      <c r="AY65" s="1461"/>
      <c r="AZ65" s="1461"/>
      <c r="BA65" s="1461"/>
      <c r="BB65" s="1461"/>
      <c r="BC65" s="1461"/>
      <c r="BD65" s="1461"/>
      <c r="BE65" s="1461"/>
      <c r="BF65" s="1461"/>
      <c r="BG65" s="1461"/>
      <c r="BH65" s="1461"/>
      <c r="BI65" s="1461"/>
      <c r="BJ65" s="1461"/>
      <c r="BK65" s="1461"/>
      <c r="BL65" s="1461"/>
      <c r="BM65" s="1461"/>
      <c r="BN65" s="1461"/>
      <c r="BO65" s="1462"/>
      <c r="BV65" s="1463" t="s">
        <v>3</v>
      </c>
      <c r="BW65" s="1464"/>
      <c r="BX65" s="1464"/>
      <c r="BY65" s="1464"/>
      <c r="BZ65" s="1464"/>
      <c r="CA65" s="1464"/>
      <c r="CB65" s="1464"/>
      <c r="CC65" s="1464"/>
      <c r="CD65" s="1464"/>
      <c r="CE65" s="1464"/>
      <c r="CF65" s="1464"/>
      <c r="CG65" s="1465"/>
      <c r="CI65" s="1420" t="str">
        <f>BV65</f>
        <v>TOTAL</v>
      </c>
      <c r="CJ65" s="1420"/>
      <c r="CK65" s="1420"/>
      <c r="CL65" s="1420"/>
      <c r="CM65" s="1420"/>
      <c r="CN65" s="1420"/>
    </row>
    <row r="66" spans="1:92" s="49" customFormat="1" ht="23" customHeight="1">
      <c r="A66" s="135" t="s">
        <v>12</v>
      </c>
      <c r="B66" s="136" t="s">
        <v>22</v>
      </c>
      <c r="C66" s="136" t="s">
        <v>1</v>
      </c>
      <c r="D66" s="136" t="s">
        <v>36</v>
      </c>
      <c r="E66" s="136" t="s">
        <v>35</v>
      </c>
      <c r="F66" s="136" t="s">
        <v>45</v>
      </c>
      <c r="G66" s="136" t="s">
        <v>35</v>
      </c>
      <c r="H66" s="136" t="s">
        <v>46</v>
      </c>
      <c r="I66" s="136" t="s">
        <v>35</v>
      </c>
      <c r="J66" s="141" t="s">
        <v>70</v>
      </c>
      <c r="K66" s="136" t="s">
        <v>35</v>
      </c>
      <c r="L66" s="136" t="s">
        <v>39</v>
      </c>
      <c r="M66" s="136" t="s">
        <v>40</v>
      </c>
      <c r="N66" s="136" t="s">
        <v>71</v>
      </c>
      <c r="O66" s="136" t="s">
        <v>72</v>
      </c>
      <c r="P66" s="136" t="s">
        <v>73</v>
      </c>
      <c r="Q66" s="137" t="s">
        <v>74</v>
      </c>
      <c r="R66" s="62"/>
      <c r="Y66" s="135" t="s">
        <v>12</v>
      </c>
      <c r="Z66" s="136" t="s">
        <v>22</v>
      </c>
      <c r="AA66" s="136" t="s">
        <v>1</v>
      </c>
      <c r="AB66" s="136" t="s">
        <v>36</v>
      </c>
      <c r="AC66" s="136" t="s">
        <v>35</v>
      </c>
      <c r="AD66" s="136" t="s">
        <v>45</v>
      </c>
      <c r="AE66" s="136" t="s">
        <v>35</v>
      </c>
      <c r="AF66" s="136" t="s">
        <v>46</v>
      </c>
      <c r="AG66" s="136" t="s">
        <v>35</v>
      </c>
      <c r="AH66" s="138" t="s">
        <v>70</v>
      </c>
      <c r="AI66" s="136" t="s">
        <v>35</v>
      </c>
      <c r="AJ66" s="136" t="s">
        <v>37</v>
      </c>
      <c r="AK66" s="136" t="s">
        <v>38</v>
      </c>
      <c r="AL66" s="136" t="s">
        <v>71</v>
      </c>
      <c r="AM66" s="136" t="s">
        <v>72</v>
      </c>
      <c r="AN66" s="136" t="s">
        <v>73</v>
      </c>
      <c r="AO66" s="137" t="s">
        <v>74</v>
      </c>
      <c r="AP66" s="139"/>
      <c r="AW66" s="135" t="s">
        <v>12</v>
      </c>
      <c r="AX66" s="136" t="s">
        <v>22</v>
      </c>
      <c r="AY66" s="136" t="s">
        <v>1</v>
      </c>
      <c r="AZ66" s="136" t="s">
        <v>36</v>
      </c>
      <c r="BA66" s="136" t="s">
        <v>35</v>
      </c>
      <c r="BB66" s="136" t="s">
        <v>45</v>
      </c>
      <c r="BC66" s="136" t="s">
        <v>35</v>
      </c>
      <c r="BD66" s="136" t="s">
        <v>46</v>
      </c>
      <c r="BE66" s="136" t="s">
        <v>35</v>
      </c>
      <c r="BF66" s="136" t="s">
        <v>47</v>
      </c>
      <c r="BG66" s="136" t="s">
        <v>35</v>
      </c>
      <c r="BH66" s="136" t="s">
        <v>39</v>
      </c>
      <c r="BI66" s="136" t="s">
        <v>40</v>
      </c>
      <c r="BJ66" s="136" t="s">
        <v>37</v>
      </c>
      <c r="BK66" s="136" t="s">
        <v>38</v>
      </c>
      <c r="BL66" s="136" t="s">
        <v>80</v>
      </c>
      <c r="BM66" s="136" t="s">
        <v>81</v>
      </c>
      <c r="BN66" s="140"/>
      <c r="BO66" s="137" t="s">
        <v>79</v>
      </c>
      <c r="BP66" s="139"/>
      <c r="BV66" s="184" t="s">
        <v>12</v>
      </c>
      <c r="BW66" s="185" t="s">
        <v>22</v>
      </c>
      <c r="BX66" s="185" t="s">
        <v>1</v>
      </c>
      <c r="BY66" s="185" t="s">
        <v>39</v>
      </c>
      <c r="BZ66" s="185" t="s">
        <v>40</v>
      </c>
      <c r="CA66" s="185" t="s">
        <v>37</v>
      </c>
      <c r="CB66" s="185" t="s">
        <v>38</v>
      </c>
      <c r="CC66" s="185"/>
      <c r="CD66" s="185" t="s">
        <v>133</v>
      </c>
      <c r="CE66" s="185" t="s">
        <v>132</v>
      </c>
      <c r="CF66" s="265" t="s">
        <v>129</v>
      </c>
      <c r="CG66" s="176" t="s">
        <v>128</v>
      </c>
      <c r="CI66" s="331" t="s">
        <v>172</v>
      </c>
      <c r="CJ66" s="332" t="s">
        <v>173</v>
      </c>
      <c r="CK66" s="65" t="s">
        <v>174</v>
      </c>
      <c r="CL66" s="65" t="s">
        <v>175</v>
      </c>
      <c r="CM66" s="65" t="s">
        <v>176</v>
      </c>
      <c r="CN66" s="333" t="s">
        <v>184</v>
      </c>
    </row>
    <row r="67" spans="1:92" ht="23" customHeight="1">
      <c r="A67" s="75" t="s">
        <v>5</v>
      </c>
      <c r="B67" s="58"/>
      <c r="C67" s="7">
        <f t="shared" ref="C67:J70" si="251">C7+C17+C27+C37+C47+C57</f>
        <v>80</v>
      </c>
      <c r="D67" s="7">
        <f t="shared" si="251"/>
        <v>50</v>
      </c>
      <c r="E67" s="7">
        <f t="shared" si="251"/>
        <v>165000</v>
      </c>
      <c r="F67" s="7">
        <f t="shared" si="251"/>
        <v>10</v>
      </c>
      <c r="G67" s="7">
        <f t="shared" si="251"/>
        <v>38000</v>
      </c>
      <c r="H67" s="7">
        <f t="shared" si="251"/>
        <v>5</v>
      </c>
      <c r="I67" s="7">
        <f t="shared" si="251"/>
        <v>24000</v>
      </c>
      <c r="J67" s="7">
        <f>J7+J17+J27+J37+J47+J57</f>
        <v>15</v>
      </c>
      <c r="K67" s="7">
        <f>K7+K17+K27+K37+K47+K57</f>
        <v>30000</v>
      </c>
      <c r="L67" s="7">
        <f>L7+L17+L27+L37+L47+L57</f>
        <v>257000</v>
      </c>
      <c r="M67" s="7">
        <f t="shared" ref="M67:M74" si="252">L67/C67</f>
        <v>3212.5</v>
      </c>
      <c r="N67" s="70"/>
      <c r="O67" s="7">
        <f>O7+O17+O27+O37+O47+O57</f>
        <v>95</v>
      </c>
      <c r="P67" s="7">
        <f>P7+P17+P27+P37+P47+P57</f>
        <v>0</v>
      </c>
      <c r="Q67" s="76" t="e">
        <f>L67/P67</f>
        <v>#DIV/0!</v>
      </c>
      <c r="R67" s="45"/>
      <c r="T67" s="107">
        <v>3300</v>
      </c>
      <c r="U67" s="107">
        <v>3800</v>
      </c>
      <c r="V67" s="107">
        <v>4800</v>
      </c>
      <c r="W67" s="107">
        <v>2000</v>
      </c>
      <c r="X67" s="107"/>
      <c r="Y67" s="75" t="s">
        <v>5</v>
      </c>
      <c r="Z67" s="58"/>
      <c r="AA67" s="7">
        <f t="shared" ref="AA67:AH70" si="253">AA7+AA17+AA27+AA37+AA47+AA57</f>
        <v>80</v>
      </c>
      <c r="AB67" s="7">
        <f t="shared" si="253"/>
        <v>50</v>
      </c>
      <c r="AC67" s="7">
        <f t="shared" si="253"/>
        <v>85000</v>
      </c>
      <c r="AD67" s="7">
        <f t="shared" si="253"/>
        <v>10</v>
      </c>
      <c r="AE67" s="7">
        <f t="shared" si="253"/>
        <v>22000</v>
      </c>
      <c r="AF67" s="7">
        <f t="shared" si="253"/>
        <v>5</v>
      </c>
      <c r="AG67" s="7">
        <f t="shared" si="253"/>
        <v>11000</v>
      </c>
      <c r="AH67" s="7">
        <f>AH7+AH17+AH27+AH37+AH47+AH57</f>
        <v>15</v>
      </c>
      <c r="AI67" s="7">
        <f>AI7+AI17+AI27+AI37+AI47+AI57</f>
        <v>21000</v>
      </c>
      <c r="AJ67" s="7">
        <f>AJ7+AJ17+AJ27+AJ37+AJ47+AJ57</f>
        <v>139000</v>
      </c>
      <c r="AK67" s="7">
        <f t="shared" ref="AK67:AK74" si="254">AJ67/AA67</f>
        <v>1737.5</v>
      </c>
      <c r="AL67" s="70" t="s">
        <v>75</v>
      </c>
      <c r="AM67" s="7">
        <f>AM7+AM17+AM27+AM37+AM47+AM57</f>
        <v>95</v>
      </c>
      <c r="AN67" s="7">
        <f>AN7+AN17+AN27+AN37+AN47+AN57</f>
        <v>0</v>
      </c>
      <c r="AO67" s="76" t="e">
        <f>(AJ67+BH67)/AN67</f>
        <v>#DIV/0!</v>
      </c>
      <c r="AP67" s="10"/>
      <c r="AR67" s="107">
        <v>1700</v>
      </c>
      <c r="AS67" s="107">
        <v>2200</v>
      </c>
      <c r="AT67" s="107">
        <v>2200</v>
      </c>
      <c r="AU67" s="107">
        <v>1400</v>
      </c>
      <c r="AV67" s="107"/>
      <c r="AW67" s="75" t="s">
        <v>5</v>
      </c>
      <c r="AX67" s="58"/>
      <c r="AY67" s="7">
        <f>AY7+AY17+AY27+AY37+AY47+AY57</f>
        <v>80</v>
      </c>
      <c r="AZ67" s="54"/>
      <c r="BA67" s="7">
        <f t="shared" ref="BA67:BA73" si="255">AZ67*BR67</f>
        <v>0</v>
      </c>
      <c r="BB67" s="54"/>
      <c r="BC67" s="7">
        <f t="shared" ref="BC67:BC73" si="256">BB67*BS67</f>
        <v>0</v>
      </c>
      <c r="BD67" s="54"/>
      <c r="BE67" s="6">
        <f t="shared" ref="BE67:BE73" si="257">BD67*BT67</f>
        <v>0</v>
      </c>
      <c r="BF67" s="54"/>
      <c r="BG67" s="6">
        <f t="shared" ref="BG67:BG73" si="258">BF67*BU67</f>
        <v>0</v>
      </c>
      <c r="BH67" s="7">
        <f>BH7+BH17+BH27+BH37+BH47+BH57</f>
        <v>257000</v>
      </c>
      <c r="BI67" s="6">
        <f>BH67/AY67</f>
        <v>3212.5</v>
      </c>
      <c r="BJ67" s="7">
        <f>BJ7+BJ17+BJ27+BJ37+BJ47+BJ57</f>
        <v>139000</v>
      </c>
      <c r="BK67" s="7">
        <f>AK67</f>
        <v>1737.5</v>
      </c>
      <c r="BL67" s="119">
        <f t="shared" ref="BL67:BM70" si="259">BL7+BL17+BL27+BL37+BL47+BL57</f>
        <v>396000</v>
      </c>
      <c r="BM67" s="7" t="e">
        <f t="shared" si="259"/>
        <v>#DIV/0!</v>
      </c>
      <c r="BN67" s="90"/>
      <c r="BO67" s="76" t="e">
        <f>Q67+AO67</f>
        <v>#DIV/0!</v>
      </c>
      <c r="BP67" s="10"/>
      <c r="BR67" s="55"/>
      <c r="BS67" s="55"/>
      <c r="BT67" s="55"/>
      <c r="BU67" s="55"/>
      <c r="BV67" s="177" t="s">
        <v>5</v>
      </c>
      <c r="BW67" s="187"/>
      <c r="BX67" s="179">
        <f t="shared" ref="BX67:BY70" si="260">BX7+BX17+BX27+BX37+BX47+BX57</f>
        <v>130</v>
      </c>
      <c r="BY67" s="179">
        <f t="shared" si="260"/>
        <v>385200</v>
      </c>
      <c r="BZ67" s="178">
        <f t="shared" ref="BZ67:BZ74" si="261">BY67/BX67</f>
        <v>2963.0769230769229</v>
      </c>
      <c r="CA67" s="179">
        <f>CA7+CA17+CA27+CA37+CA47+CA57</f>
        <v>191000</v>
      </c>
      <c r="CB67" s="179">
        <f>CA67/BX67</f>
        <v>1469.2307692307693</v>
      </c>
      <c r="CC67" s="179"/>
      <c r="CD67" s="119">
        <f t="shared" ref="CD67:CE70" si="262">CD7+CD17+CD27+CD37+CD47+CD57</f>
        <v>576200</v>
      </c>
      <c r="CE67" s="179" t="e">
        <f t="shared" si="262"/>
        <v>#DIV/0!</v>
      </c>
      <c r="CF67" s="269">
        <f>CF7+CF17+CF27+CF37+CF47+CF57</f>
        <v>100.5</v>
      </c>
      <c r="CG67" s="206">
        <f>CD67/CF67</f>
        <v>5733.333333333333</v>
      </c>
      <c r="CI67" s="328">
        <f>CI7+CI17+CI27+CI37+CI47+CI57</f>
        <v>15.8</v>
      </c>
      <c r="CJ67" s="328">
        <f>CJ7+CJ17+CJ27+CJ37+CJ47+CJ57</f>
        <v>23</v>
      </c>
      <c r="CK67" s="359">
        <f>CK7+CK17+CK37+CK47+CK27+CK57</f>
        <v>1</v>
      </c>
      <c r="CL67" s="359">
        <f>CL7+CL17+CL37+CL47+CL27+CL57</f>
        <v>1</v>
      </c>
      <c r="CM67" s="359">
        <f>CM7+CM17+CM37+CM47+CM27+CM57</f>
        <v>1</v>
      </c>
      <c r="CN67" s="360">
        <f>SUM(CK67:CM67)/3</f>
        <v>1</v>
      </c>
    </row>
    <row r="68" spans="1:92" ht="23" customHeight="1">
      <c r="A68" s="77" t="s">
        <v>6</v>
      </c>
      <c r="B68" s="58"/>
      <c r="C68" s="7">
        <f t="shared" si="251"/>
        <v>95</v>
      </c>
      <c r="D68" s="7">
        <f t="shared" si="251"/>
        <v>60</v>
      </c>
      <c r="E68" s="7">
        <f t="shared" si="251"/>
        <v>198000</v>
      </c>
      <c r="F68" s="7">
        <f t="shared" si="251"/>
        <v>10</v>
      </c>
      <c r="G68" s="7">
        <f t="shared" si="251"/>
        <v>38000</v>
      </c>
      <c r="H68" s="7">
        <f>H8+H18+H28+H38+H48+H58</f>
        <v>5</v>
      </c>
      <c r="I68" s="7">
        <f t="shared" si="251"/>
        <v>24000</v>
      </c>
      <c r="J68" s="7">
        <f t="shared" si="251"/>
        <v>20</v>
      </c>
      <c r="K68" s="7">
        <f t="shared" ref="K68:L70" si="263">K8+K18+K28+K38+K48+K58</f>
        <v>40000</v>
      </c>
      <c r="L68" s="7">
        <f t="shared" si="263"/>
        <v>300000</v>
      </c>
      <c r="M68" s="7">
        <f t="shared" si="252"/>
        <v>3157.8947368421054</v>
      </c>
      <c r="N68" s="70"/>
      <c r="O68" s="7">
        <f t="shared" ref="O68:P70" si="264">O8+O18+O28+O38+O48+O58</f>
        <v>120</v>
      </c>
      <c r="P68" s="7">
        <f t="shared" si="264"/>
        <v>0</v>
      </c>
      <c r="Q68" s="76" t="e">
        <f t="shared" ref="Q68:Q74" si="265">L68/P68</f>
        <v>#DIV/0!</v>
      </c>
      <c r="R68" s="45"/>
      <c r="T68" s="107">
        <v>3300</v>
      </c>
      <c r="U68" s="107">
        <v>3800</v>
      </c>
      <c r="V68" s="107">
        <v>4800</v>
      </c>
      <c r="W68" s="107">
        <v>2000</v>
      </c>
      <c r="X68" s="107"/>
      <c r="Y68" s="77" t="s">
        <v>6</v>
      </c>
      <c r="Z68" s="58"/>
      <c r="AA68" s="7">
        <f t="shared" si="253"/>
        <v>95</v>
      </c>
      <c r="AB68" s="7">
        <f t="shared" si="253"/>
        <v>60</v>
      </c>
      <c r="AC68" s="7">
        <f t="shared" si="253"/>
        <v>102000</v>
      </c>
      <c r="AD68" s="7">
        <f t="shared" si="253"/>
        <v>10</v>
      </c>
      <c r="AE68" s="7">
        <f t="shared" si="253"/>
        <v>22000</v>
      </c>
      <c r="AF68" s="7">
        <f>AF8+AF18+AF28+AF38+AF48+AF58</f>
        <v>5</v>
      </c>
      <c r="AG68" s="7">
        <f t="shared" si="253"/>
        <v>11000</v>
      </c>
      <c r="AH68" s="7">
        <f t="shared" si="253"/>
        <v>20</v>
      </c>
      <c r="AI68" s="7">
        <f t="shared" ref="AI68:AJ70" si="266">AI8+AI18+AI28+AI38+AI48+AI58</f>
        <v>28000</v>
      </c>
      <c r="AJ68" s="7">
        <f t="shared" si="266"/>
        <v>163000</v>
      </c>
      <c r="AK68" s="7">
        <f t="shared" si="254"/>
        <v>1715.7894736842106</v>
      </c>
      <c r="AL68" s="70" t="s">
        <v>75</v>
      </c>
      <c r="AM68" s="7">
        <f t="shared" ref="AM68:AN70" si="267">AM8+AM18+AM28+AM38+AM48+AM58</f>
        <v>120</v>
      </c>
      <c r="AN68" s="7">
        <f t="shared" si="267"/>
        <v>0</v>
      </c>
      <c r="AO68" s="76" t="e">
        <f t="shared" ref="AO68:AO73" si="268">(AJ68+BH68)/AN68</f>
        <v>#DIV/0!</v>
      </c>
      <c r="AP68" s="10"/>
      <c r="AR68" s="107">
        <v>1700</v>
      </c>
      <c r="AS68" s="107">
        <v>2200</v>
      </c>
      <c r="AT68" s="107">
        <v>2200</v>
      </c>
      <c r="AU68" s="107">
        <v>1400</v>
      </c>
      <c r="AV68" s="107"/>
      <c r="AW68" s="77" t="s">
        <v>6</v>
      </c>
      <c r="AX68" s="58"/>
      <c r="AY68" s="7">
        <f>AY8+AY18+AY28+AY38+AY48+AY58</f>
        <v>95</v>
      </c>
      <c r="AZ68" s="54">
        <v>22</v>
      </c>
      <c r="BA68" s="7">
        <f t="shared" si="255"/>
        <v>0</v>
      </c>
      <c r="BB68" s="54">
        <v>10</v>
      </c>
      <c r="BC68" s="7">
        <f t="shared" si="256"/>
        <v>0</v>
      </c>
      <c r="BD68" s="54">
        <v>6</v>
      </c>
      <c r="BE68" s="6">
        <f t="shared" si="257"/>
        <v>0</v>
      </c>
      <c r="BF68" s="54"/>
      <c r="BG68" s="6">
        <f t="shared" si="258"/>
        <v>0</v>
      </c>
      <c r="BH68" s="7">
        <f>BH8+BH18+BH28+BH38+BH48+BH58</f>
        <v>300000</v>
      </c>
      <c r="BI68" s="6">
        <f t="shared" ref="BI68:BI73" si="269">BH68/AY68</f>
        <v>3157.8947368421054</v>
      </c>
      <c r="BJ68" s="7">
        <f>BJ8+BJ18+BJ28+BJ38+BJ48+BJ58</f>
        <v>163000</v>
      </c>
      <c r="BK68" s="7">
        <f t="shared" ref="BK68:BK74" si="270">AK68</f>
        <v>1715.7894736842106</v>
      </c>
      <c r="BL68" s="119">
        <f t="shared" si="259"/>
        <v>463000</v>
      </c>
      <c r="BM68" s="7" t="e">
        <f t="shared" si="259"/>
        <v>#DIV/0!</v>
      </c>
      <c r="BN68" s="90"/>
      <c r="BO68" s="76" t="e">
        <f t="shared" ref="BO68:BO74" si="271">Q68+AO68</f>
        <v>#DIV/0!</v>
      </c>
      <c r="BP68" s="10"/>
      <c r="BR68" s="55"/>
      <c r="BS68" s="55"/>
      <c r="BT68" s="55"/>
      <c r="BU68" s="55"/>
      <c r="BV68" s="173" t="s">
        <v>6</v>
      </c>
      <c r="BW68" s="187"/>
      <c r="BX68" s="179">
        <f t="shared" si="260"/>
        <v>40</v>
      </c>
      <c r="BY68" s="179">
        <f t="shared" si="260"/>
        <v>132100</v>
      </c>
      <c r="BZ68" s="178">
        <f t="shared" si="261"/>
        <v>3302.5</v>
      </c>
      <c r="CA68" s="179">
        <f>CA8+CA18+CA28+CA38+CA48+CA58</f>
        <v>65700</v>
      </c>
      <c r="CB68" s="179">
        <f t="shared" ref="CB68:CB73" si="272">CA68/BX68</f>
        <v>1642.5</v>
      </c>
      <c r="CC68" s="179"/>
      <c r="CD68" s="119">
        <f t="shared" si="262"/>
        <v>197800</v>
      </c>
      <c r="CE68" s="179" t="e">
        <f t="shared" si="262"/>
        <v>#DIV/0!</v>
      </c>
      <c r="CF68" s="269">
        <f>CF8+CF18+CF28+CF38+CF48+CF58</f>
        <v>70.5</v>
      </c>
      <c r="CG68" s="206">
        <f t="shared" ref="CG68:CG73" si="273">CD68/CF68</f>
        <v>2805.6737588652481</v>
      </c>
      <c r="CI68" s="328">
        <f t="shared" ref="CI68:CJ72" si="274">CI8+CI18+CI28+CI38+CI48+CI58</f>
        <v>14</v>
      </c>
      <c r="CJ68" s="328">
        <f t="shared" si="274"/>
        <v>16.399999999999999</v>
      </c>
      <c r="CK68" s="359">
        <f t="shared" ref="CK68:CM73" si="275">CK8+CK18+CK38+CK48+CK28+CK58</f>
        <v>2</v>
      </c>
      <c r="CL68" s="359">
        <f t="shared" si="275"/>
        <v>2</v>
      </c>
      <c r="CM68" s="359">
        <f t="shared" si="275"/>
        <v>2</v>
      </c>
      <c r="CN68" s="360">
        <f t="shared" ref="CN68:CN73" si="276">SUM(CK68:CM68)/3</f>
        <v>2</v>
      </c>
    </row>
    <row r="69" spans="1:92" ht="23" customHeight="1">
      <c r="A69" s="77" t="s">
        <v>7</v>
      </c>
      <c r="B69" s="58"/>
      <c r="C69" s="7">
        <f t="shared" si="251"/>
        <v>75</v>
      </c>
      <c r="D69" s="7">
        <f t="shared" si="251"/>
        <v>50</v>
      </c>
      <c r="E69" s="7">
        <f t="shared" si="251"/>
        <v>165000</v>
      </c>
      <c r="F69" s="7">
        <f t="shared" si="251"/>
        <v>10</v>
      </c>
      <c r="G69" s="7">
        <f t="shared" si="251"/>
        <v>38000</v>
      </c>
      <c r="H69" s="7">
        <f t="shared" si="251"/>
        <v>5</v>
      </c>
      <c r="I69" s="7">
        <f t="shared" si="251"/>
        <v>24000</v>
      </c>
      <c r="J69" s="7">
        <f t="shared" si="251"/>
        <v>10</v>
      </c>
      <c r="K69" s="7">
        <f t="shared" si="263"/>
        <v>20000</v>
      </c>
      <c r="L69" s="7">
        <f t="shared" si="263"/>
        <v>247000</v>
      </c>
      <c r="M69" s="7">
        <f t="shared" si="252"/>
        <v>3293.3333333333335</v>
      </c>
      <c r="N69" s="70"/>
      <c r="O69" s="7">
        <f t="shared" si="264"/>
        <v>95</v>
      </c>
      <c r="P69" s="7">
        <f t="shared" si="264"/>
        <v>0</v>
      </c>
      <c r="Q69" s="76" t="e">
        <f t="shared" si="265"/>
        <v>#DIV/0!</v>
      </c>
      <c r="R69" s="45"/>
      <c r="T69" s="107">
        <v>3300</v>
      </c>
      <c r="U69" s="107">
        <v>3800</v>
      </c>
      <c r="V69" s="107">
        <v>4800</v>
      </c>
      <c r="W69" s="107">
        <v>2000</v>
      </c>
      <c r="X69" s="107"/>
      <c r="Y69" s="77" t="s">
        <v>7</v>
      </c>
      <c r="Z69" s="58"/>
      <c r="AA69" s="7">
        <f t="shared" si="253"/>
        <v>75</v>
      </c>
      <c r="AB69" s="7">
        <f t="shared" si="253"/>
        <v>50</v>
      </c>
      <c r="AC69" s="7">
        <f t="shared" si="253"/>
        <v>85000</v>
      </c>
      <c r="AD69" s="7">
        <f t="shared" si="253"/>
        <v>10</v>
      </c>
      <c r="AE69" s="7">
        <f t="shared" si="253"/>
        <v>22000</v>
      </c>
      <c r="AF69" s="7">
        <f t="shared" si="253"/>
        <v>5</v>
      </c>
      <c r="AG69" s="7">
        <f t="shared" si="253"/>
        <v>11000</v>
      </c>
      <c r="AH69" s="7">
        <f t="shared" si="253"/>
        <v>10</v>
      </c>
      <c r="AI69" s="7">
        <f t="shared" si="266"/>
        <v>14000</v>
      </c>
      <c r="AJ69" s="7">
        <f t="shared" si="266"/>
        <v>132000</v>
      </c>
      <c r="AK69" s="7">
        <f t="shared" si="254"/>
        <v>1760</v>
      </c>
      <c r="AL69" s="70" t="s">
        <v>75</v>
      </c>
      <c r="AM69" s="7">
        <f t="shared" si="267"/>
        <v>95</v>
      </c>
      <c r="AN69" s="7">
        <f t="shared" si="267"/>
        <v>0</v>
      </c>
      <c r="AO69" s="76" t="e">
        <f t="shared" si="268"/>
        <v>#DIV/0!</v>
      </c>
      <c r="AP69" s="10"/>
      <c r="AR69" s="107">
        <v>1700</v>
      </c>
      <c r="AS69" s="107">
        <v>2200</v>
      </c>
      <c r="AT69" s="107">
        <v>2200</v>
      </c>
      <c r="AU69" s="107">
        <v>1400</v>
      </c>
      <c r="AV69" s="107"/>
      <c r="AW69" s="77" t="s">
        <v>7</v>
      </c>
      <c r="AX69" s="58"/>
      <c r="AY69" s="7">
        <f>AY9+AY19+AY29+AY39+AY49+AY59</f>
        <v>75</v>
      </c>
      <c r="AZ69" s="54">
        <v>22</v>
      </c>
      <c r="BA69" s="7">
        <f t="shared" si="255"/>
        <v>0</v>
      </c>
      <c r="BB69" s="54">
        <v>10</v>
      </c>
      <c r="BC69" s="7">
        <f t="shared" si="256"/>
        <v>0</v>
      </c>
      <c r="BD69" s="54">
        <v>6</v>
      </c>
      <c r="BE69" s="6">
        <f t="shared" si="257"/>
        <v>0</v>
      </c>
      <c r="BF69" s="54"/>
      <c r="BG69" s="6">
        <f t="shared" si="258"/>
        <v>0</v>
      </c>
      <c r="BH69" s="7">
        <f>BH9+BH19+BH29+BH39+BH49+BH59</f>
        <v>247000</v>
      </c>
      <c r="BI69" s="6">
        <f t="shared" si="269"/>
        <v>3293.3333333333335</v>
      </c>
      <c r="BJ69" s="7">
        <f>BJ9+BJ19+BJ29+BJ39+BJ49+BJ59</f>
        <v>132000</v>
      </c>
      <c r="BK69" s="7">
        <f t="shared" si="270"/>
        <v>1760</v>
      </c>
      <c r="BL69" s="119">
        <f t="shared" si="259"/>
        <v>379000</v>
      </c>
      <c r="BM69" s="7" t="e">
        <f t="shared" si="259"/>
        <v>#DIV/0!</v>
      </c>
      <c r="BN69" s="90"/>
      <c r="BO69" s="76" t="e">
        <f t="shared" si="271"/>
        <v>#DIV/0!</v>
      </c>
      <c r="BP69" s="10"/>
      <c r="BR69" s="55"/>
      <c r="BS69" s="55"/>
      <c r="BT69" s="55"/>
      <c r="BU69" s="55"/>
      <c r="BV69" s="173" t="s">
        <v>7</v>
      </c>
      <c r="BW69" s="187"/>
      <c r="BX69" s="179">
        <f t="shared" si="260"/>
        <v>19</v>
      </c>
      <c r="BY69" s="179">
        <f t="shared" si="260"/>
        <v>47200</v>
      </c>
      <c r="BZ69" s="178">
        <f t="shared" si="261"/>
        <v>2484.2105263157896</v>
      </c>
      <c r="CA69" s="179">
        <f>CA9+CA19+CA29+CA39+CA49+CA59</f>
        <v>27700</v>
      </c>
      <c r="CB69" s="179">
        <f t="shared" si="272"/>
        <v>1457.8947368421052</v>
      </c>
      <c r="CC69" s="179"/>
      <c r="CD69" s="119">
        <f t="shared" si="262"/>
        <v>74900</v>
      </c>
      <c r="CE69" s="179" t="e">
        <f t="shared" si="262"/>
        <v>#DIV/0!</v>
      </c>
      <c r="CF69" s="269">
        <f>CF9+CF19+CF29+CF39+CF49+CF59</f>
        <v>69.75</v>
      </c>
      <c r="CG69" s="206">
        <f t="shared" si="273"/>
        <v>1073.8351254480287</v>
      </c>
      <c r="CI69" s="328">
        <f t="shared" si="274"/>
        <v>10.199999999999999</v>
      </c>
      <c r="CJ69" s="328">
        <f t="shared" si="274"/>
        <v>15.1</v>
      </c>
      <c r="CK69" s="359">
        <f t="shared" si="275"/>
        <v>2</v>
      </c>
      <c r="CL69" s="359">
        <f t="shared" si="275"/>
        <v>1</v>
      </c>
      <c r="CM69" s="359">
        <f t="shared" si="275"/>
        <v>1</v>
      </c>
      <c r="CN69" s="360">
        <f t="shared" si="276"/>
        <v>1.3333333333333333</v>
      </c>
    </row>
    <row r="70" spans="1:92" ht="23" customHeight="1">
      <c r="A70" s="77" t="s">
        <v>8</v>
      </c>
      <c r="B70" s="58"/>
      <c r="C70" s="7">
        <f t="shared" si="251"/>
        <v>75</v>
      </c>
      <c r="D70" s="7">
        <f t="shared" si="251"/>
        <v>50</v>
      </c>
      <c r="E70" s="7">
        <f t="shared" si="251"/>
        <v>165000</v>
      </c>
      <c r="F70" s="7">
        <f t="shared" si="251"/>
        <v>10</v>
      </c>
      <c r="G70" s="7">
        <f t="shared" si="251"/>
        <v>38000</v>
      </c>
      <c r="H70" s="7">
        <f t="shared" si="251"/>
        <v>5</v>
      </c>
      <c r="I70" s="7">
        <f t="shared" si="251"/>
        <v>24000</v>
      </c>
      <c r="J70" s="7">
        <f t="shared" si="251"/>
        <v>10</v>
      </c>
      <c r="K70" s="7">
        <f t="shared" si="263"/>
        <v>20000</v>
      </c>
      <c r="L70" s="7">
        <f t="shared" si="263"/>
        <v>247000</v>
      </c>
      <c r="M70" s="7">
        <f t="shared" si="252"/>
        <v>3293.3333333333335</v>
      </c>
      <c r="N70" s="70"/>
      <c r="O70" s="7">
        <f t="shared" si="264"/>
        <v>95</v>
      </c>
      <c r="P70" s="7">
        <f t="shared" si="264"/>
        <v>0</v>
      </c>
      <c r="Q70" s="76" t="e">
        <f t="shared" si="265"/>
        <v>#DIV/0!</v>
      </c>
      <c r="R70" s="45"/>
      <c r="T70" s="107">
        <v>3300</v>
      </c>
      <c r="U70" s="107">
        <v>3800</v>
      </c>
      <c r="V70" s="107">
        <v>4800</v>
      </c>
      <c r="W70" s="107">
        <v>2000</v>
      </c>
      <c r="X70" s="107"/>
      <c r="Y70" s="77" t="s">
        <v>8</v>
      </c>
      <c r="Z70" s="58"/>
      <c r="AA70" s="7">
        <f t="shared" si="253"/>
        <v>75</v>
      </c>
      <c r="AB70" s="7">
        <f t="shared" si="253"/>
        <v>50</v>
      </c>
      <c r="AC70" s="7">
        <f t="shared" si="253"/>
        <v>85000</v>
      </c>
      <c r="AD70" s="7">
        <f t="shared" si="253"/>
        <v>10</v>
      </c>
      <c r="AE70" s="7">
        <f t="shared" si="253"/>
        <v>22000</v>
      </c>
      <c r="AF70" s="7">
        <f t="shared" si="253"/>
        <v>5</v>
      </c>
      <c r="AG70" s="7">
        <f t="shared" si="253"/>
        <v>11000</v>
      </c>
      <c r="AH70" s="7">
        <f t="shared" si="253"/>
        <v>10</v>
      </c>
      <c r="AI70" s="7">
        <f t="shared" si="266"/>
        <v>14000</v>
      </c>
      <c r="AJ70" s="7">
        <f t="shared" si="266"/>
        <v>132000</v>
      </c>
      <c r="AK70" s="7">
        <f t="shared" si="254"/>
        <v>1760</v>
      </c>
      <c r="AL70" s="70" t="s">
        <v>75</v>
      </c>
      <c r="AM70" s="7">
        <f t="shared" si="267"/>
        <v>95</v>
      </c>
      <c r="AN70" s="7">
        <f t="shared" si="267"/>
        <v>0</v>
      </c>
      <c r="AO70" s="76" t="e">
        <f t="shared" si="268"/>
        <v>#DIV/0!</v>
      </c>
      <c r="AP70" s="10"/>
      <c r="AR70" s="107">
        <v>1700</v>
      </c>
      <c r="AS70" s="107">
        <v>2200</v>
      </c>
      <c r="AT70" s="107">
        <v>2200</v>
      </c>
      <c r="AU70" s="107">
        <v>1400</v>
      </c>
      <c r="AV70" s="107"/>
      <c r="AW70" s="77" t="s">
        <v>8</v>
      </c>
      <c r="AX70" s="58"/>
      <c r="AY70" s="7">
        <f>AY10+AY20+AY30+AY40+AY50+AY60</f>
        <v>75</v>
      </c>
      <c r="AZ70" s="54">
        <v>10</v>
      </c>
      <c r="BA70" s="7">
        <f t="shared" si="255"/>
        <v>0</v>
      </c>
      <c r="BB70" s="54">
        <v>24</v>
      </c>
      <c r="BC70" s="7">
        <f t="shared" si="256"/>
        <v>0</v>
      </c>
      <c r="BD70" s="54">
        <v>12</v>
      </c>
      <c r="BE70" s="6">
        <f t="shared" si="257"/>
        <v>0</v>
      </c>
      <c r="BF70" s="54"/>
      <c r="BG70" s="6">
        <f t="shared" si="258"/>
        <v>0</v>
      </c>
      <c r="BH70" s="7">
        <f>BH10+BH20+BH30+BH40+BH50+BH60</f>
        <v>247000</v>
      </c>
      <c r="BI70" s="6">
        <f t="shared" si="269"/>
        <v>3293.3333333333335</v>
      </c>
      <c r="BJ70" s="7">
        <f>BJ10+BJ20+BJ30+BJ40+BJ50+BJ60</f>
        <v>132000</v>
      </c>
      <c r="BK70" s="7">
        <f t="shared" si="270"/>
        <v>1760</v>
      </c>
      <c r="BL70" s="119">
        <f t="shared" si="259"/>
        <v>379000</v>
      </c>
      <c r="BM70" s="7" t="e">
        <f t="shared" si="259"/>
        <v>#DIV/0!</v>
      </c>
      <c r="BN70" s="90"/>
      <c r="BO70" s="76" t="e">
        <f t="shared" si="271"/>
        <v>#DIV/0!</v>
      </c>
      <c r="BP70" s="10"/>
      <c r="BR70" s="55"/>
      <c r="BS70" s="55"/>
      <c r="BT70" s="55"/>
      <c r="BU70" s="55"/>
      <c r="BV70" s="173" t="s">
        <v>8</v>
      </c>
      <c r="BW70" s="187"/>
      <c r="BX70" s="179">
        <f t="shared" si="260"/>
        <v>70</v>
      </c>
      <c r="BY70" s="179">
        <f t="shared" si="260"/>
        <v>154250</v>
      </c>
      <c r="BZ70" s="178">
        <f t="shared" si="261"/>
        <v>2203.5714285714284</v>
      </c>
      <c r="CA70" s="179">
        <f>CA10+CA20+CA30+CA40+CA50+CA60</f>
        <v>87600</v>
      </c>
      <c r="CB70" s="179">
        <f t="shared" si="272"/>
        <v>1251.4285714285713</v>
      </c>
      <c r="CC70" s="179"/>
      <c r="CD70" s="119">
        <f t="shared" si="262"/>
        <v>241850</v>
      </c>
      <c r="CE70" s="179" t="e">
        <f t="shared" si="262"/>
        <v>#DIV/0!</v>
      </c>
      <c r="CF70" s="269">
        <f>CF10+CF20+CF30+CF40+CF50+CF60</f>
        <v>73</v>
      </c>
      <c r="CG70" s="206">
        <f t="shared" si="273"/>
        <v>3313.0136986301368</v>
      </c>
      <c r="CI70" s="328">
        <f t="shared" si="274"/>
        <v>8</v>
      </c>
      <c r="CJ70" s="328">
        <f t="shared" si="274"/>
        <v>19.600000000000001</v>
      </c>
      <c r="CK70" s="359">
        <f t="shared" si="275"/>
        <v>4</v>
      </c>
      <c r="CL70" s="359">
        <f t="shared" si="275"/>
        <v>4</v>
      </c>
      <c r="CM70" s="359">
        <f t="shared" si="275"/>
        <v>4</v>
      </c>
      <c r="CN70" s="360">
        <f t="shared" si="276"/>
        <v>4</v>
      </c>
    </row>
    <row r="71" spans="1:92" ht="23" customHeight="1">
      <c r="A71" s="77" t="s">
        <v>9</v>
      </c>
      <c r="B71" s="58"/>
      <c r="C71" s="7">
        <f t="shared" ref="C71:K71" si="277">C21+C11+C31+C41+C51+C61</f>
        <v>0</v>
      </c>
      <c r="D71" s="7">
        <f t="shared" si="277"/>
        <v>0</v>
      </c>
      <c r="E71" s="7">
        <f t="shared" si="277"/>
        <v>0</v>
      </c>
      <c r="F71" s="7">
        <f t="shared" si="277"/>
        <v>0</v>
      </c>
      <c r="G71" s="7">
        <f t="shared" si="277"/>
        <v>0</v>
      </c>
      <c r="H71" s="7">
        <f t="shared" si="277"/>
        <v>0</v>
      </c>
      <c r="I71" s="7">
        <f t="shared" si="277"/>
        <v>0</v>
      </c>
      <c r="J71" s="7">
        <f t="shared" si="277"/>
        <v>0</v>
      </c>
      <c r="K71" s="7">
        <f t="shared" si="277"/>
        <v>0</v>
      </c>
      <c r="L71" s="7">
        <f>L21+L11+L31+L41+L51+L61</f>
        <v>0</v>
      </c>
      <c r="M71" s="7" t="e">
        <f t="shared" si="252"/>
        <v>#DIV/0!</v>
      </c>
      <c r="N71" s="70"/>
      <c r="O71" s="7">
        <f>O21+O11+O31+O41+O51+O61</f>
        <v>0</v>
      </c>
      <c r="P71" s="7">
        <f>P21+P11+P31+P41+P51+P61</f>
        <v>0</v>
      </c>
      <c r="Q71" s="76" t="e">
        <f t="shared" si="265"/>
        <v>#DIV/0!</v>
      </c>
      <c r="R71" s="45"/>
      <c r="T71" s="107">
        <v>3300</v>
      </c>
      <c r="U71" s="107">
        <v>3800</v>
      </c>
      <c r="V71" s="107">
        <v>4800</v>
      </c>
      <c r="W71" s="107">
        <v>2000</v>
      </c>
      <c r="X71" s="107"/>
      <c r="Y71" s="77" t="s">
        <v>9</v>
      </c>
      <c r="Z71" s="58"/>
      <c r="AA71" s="7">
        <f t="shared" ref="AA71:AI71" si="278">AA21+AA11+AA31+AA41+AA51+AA61</f>
        <v>0</v>
      </c>
      <c r="AB71" s="7">
        <f t="shared" si="278"/>
        <v>0</v>
      </c>
      <c r="AC71" s="7">
        <f t="shared" si="278"/>
        <v>0</v>
      </c>
      <c r="AD71" s="7">
        <f t="shared" si="278"/>
        <v>0</v>
      </c>
      <c r="AE71" s="7">
        <f t="shared" si="278"/>
        <v>0</v>
      </c>
      <c r="AF71" s="7">
        <f t="shared" si="278"/>
        <v>0</v>
      </c>
      <c r="AG71" s="7">
        <f t="shared" si="278"/>
        <v>0</v>
      </c>
      <c r="AH71" s="7">
        <f t="shared" si="278"/>
        <v>0</v>
      </c>
      <c r="AI71" s="7">
        <f t="shared" si="278"/>
        <v>0</v>
      </c>
      <c r="AJ71" s="7">
        <f>AJ21+AJ11+AJ31+AJ41+AJ51+AJ61</f>
        <v>0</v>
      </c>
      <c r="AK71" s="7" t="e">
        <f t="shared" si="254"/>
        <v>#DIV/0!</v>
      </c>
      <c r="AL71" s="70" t="s">
        <v>75</v>
      </c>
      <c r="AM71" s="7">
        <f>AM21+AM11+AM31+AM41+AM51+AM61</f>
        <v>0</v>
      </c>
      <c r="AN71" s="7">
        <f>AN21+AN11+AN31+AN41+AN51+AN61</f>
        <v>0</v>
      </c>
      <c r="AO71" s="76" t="e">
        <f t="shared" si="268"/>
        <v>#DIV/0!</v>
      </c>
      <c r="AP71" s="10"/>
      <c r="AR71" s="107">
        <v>1700</v>
      </c>
      <c r="AS71" s="107">
        <v>2200</v>
      </c>
      <c r="AT71" s="107">
        <v>2200</v>
      </c>
      <c r="AU71" s="107">
        <v>1400</v>
      </c>
      <c r="AV71" s="107"/>
      <c r="AW71" s="77" t="s">
        <v>9</v>
      </c>
      <c r="AX71" s="58"/>
      <c r="AY71" s="7">
        <f>AY21+AY11+AY31+AY41+AY51+AY61</f>
        <v>0</v>
      </c>
      <c r="AZ71" s="54">
        <v>10</v>
      </c>
      <c r="BA71" s="7">
        <f t="shared" si="255"/>
        <v>0</v>
      </c>
      <c r="BB71" s="54">
        <v>24</v>
      </c>
      <c r="BC71" s="7">
        <f t="shared" si="256"/>
        <v>0</v>
      </c>
      <c r="BD71" s="54">
        <v>12</v>
      </c>
      <c r="BE71" s="6">
        <f t="shared" si="257"/>
        <v>0</v>
      </c>
      <c r="BF71" s="54"/>
      <c r="BG71" s="6">
        <f t="shared" si="258"/>
        <v>0</v>
      </c>
      <c r="BH71" s="7">
        <f>BH21+BH11+BH31+BH41+BH51+BH61</f>
        <v>0</v>
      </c>
      <c r="BI71" s="6" t="e">
        <f t="shared" si="269"/>
        <v>#DIV/0!</v>
      </c>
      <c r="BJ71" s="7">
        <f>BJ21+BJ11+BJ31+BJ41+BJ51+BJ61</f>
        <v>0</v>
      </c>
      <c r="BK71" s="7" t="e">
        <f t="shared" si="270"/>
        <v>#DIV/0!</v>
      </c>
      <c r="BL71" s="119">
        <f>BL21+BL11+BL31+BL41+BL51+BL61</f>
        <v>0</v>
      </c>
      <c r="BM71" s="7" t="e">
        <f>BM21+BM11+BM31+BM41+BM51+BM61</f>
        <v>#DIV/0!</v>
      </c>
      <c r="BN71" s="90"/>
      <c r="BO71" s="76" t="e">
        <f t="shared" si="271"/>
        <v>#DIV/0!</v>
      </c>
      <c r="BP71" s="10"/>
      <c r="BR71" s="55"/>
      <c r="BS71" s="55"/>
      <c r="BT71" s="55"/>
      <c r="BU71" s="55"/>
      <c r="BV71" s="173" t="s">
        <v>9</v>
      </c>
      <c r="BW71" s="187"/>
      <c r="BX71" s="179">
        <f>BX21+BX11+BX31+BX41+BX51+BX61</f>
        <v>0</v>
      </c>
      <c r="BY71" s="179">
        <f>BY21+BY11+BY31+BY41+BY51+BY61</f>
        <v>0</v>
      </c>
      <c r="BZ71" s="178" t="e">
        <f t="shared" si="261"/>
        <v>#DIV/0!</v>
      </c>
      <c r="CA71" s="179">
        <f>CA21+CA11+CA31+CA41+CA51+CA61</f>
        <v>0</v>
      </c>
      <c r="CB71" s="179" t="e">
        <f t="shared" si="272"/>
        <v>#DIV/0!</v>
      </c>
      <c r="CC71" s="179"/>
      <c r="CD71" s="119">
        <f>CD21+CD11+CD31+CD41+CD51+CD61</f>
        <v>0</v>
      </c>
      <c r="CE71" s="179" t="e">
        <f>CE21+CE11+CE31+CE41+CE51+CE61</f>
        <v>#DIV/0!</v>
      </c>
      <c r="CF71" s="269">
        <f>CF21+CF11+CF31+CF41+CF51+CF61</f>
        <v>0</v>
      </c>
      <c r="CG71" s="206" t="e">
        <f t="shared" si="273"/>
        <v>#DIV/0!</v>
      </c>
      <c r="CI71" s="328">
        <f t="shared" si="274"/>
        <v>0</v>
      </c>
      <c r="CJ71" s="328">
        <f t="shared" si="274"/>
        <v>0</v>
      </c>
      <c r="CK71" s="359">
        <f t="shared" si="275"/>
        <v>0</v>
      </c>
      <c r="CL71" s="359">
        <f t="shared" si="275"/>
        <v>0</v>
      </c>
      <c r="CM71" s="359">
        <f t="shared" si="275"/>
        <v>0</v>
      </c>
      <c r="CN71" s="360">
        <f t="shared" si="276"/>
        <v>0</v>
      </c>
    </row>
    <row r="72" spans="1:92" ht="23" customHeight="1">
      <c r="A72" s="77" t="s">
        <v>10</v>
      </c>
      <c r="B72" s="58"/>
      <c r="C72" s="7">
        <f t="shared" ref="C72:K73" si="279">C12+C22+C32+C42+C52+C62</f>
        <v>0</v>
      </c>
      <c r="D72" s="7">
        <f t="shared" si="279"/>
        <v>0</v>
      </c>
      <c r="E72" s="7">
        <f t="shared" si="279"/>
        <v>0</v>
      </c>
      <c r="F72" s="7">
        <f t="shared" si="279"/>
        <v>0</v>
      </c>
      <c r="G72" s="7">
        <f t="shared" si="279"/>
        <v>0</v>
      </c>
      <c r="H72" s="7">
        <f t="shared" si="279"/>
        <v>0</v>
      </c>
      <c r="I72" s="7">
        <f t="shared" si="279"/>
        <v>0</v>
      </c>
      <c r="J72" s="7">
        <f t="shared" si="279"/>
        <v>0</v>
      </c>
      <c r="K72" s="7">
        <f t="shared" si="279"/>
        <v>0</v>
      </c>
      <c r="L72" s="7">
        <f>L12+L22+L32+L42+L52+L62</f>
        <v>0</v>
      </c>
      <c r="M72" s="7" t="e">
        <f t="shared" si="252"/>
        <v>#DIV/0!</v>
      </c>
      <c r="N72" s="70"/>
      <c r="O72" s="7">
        <f>O12+O22+O32+O42+O52+O62</f>
        <v>0</v>
      </c>
      <c r="P72" s="7">
        <f>P12+P22+P32+P42+P52+P62</f>
        <v>0</v>
      </c>
      <c r="Q72" s="76" t="e">
        <f t="shared" si="265"/>
        <v>#DIV/0!</v>
      </c>
      <c r="R72" s="45"/>
      <c r="T72" s="107">
        <v>3300</v>
      </c>
      <c r="U72" s="107">
        <v>3800</v>
      </c>
      <c r="V72" s="107">
        <v>4800</v>
      </c>
      <c r="W72" s="107">
        <v>2000</v>
      </c>
      <c r="X72" s="107"/>
      <c r="Y72" s="77" t="s">
        <v>10</v>
      </c>
      <c r="Z72" s="58"/>
      <c r="AA72" s="7">
        <f t="shared" ref="AA72:AI73" si="280">AA12+AA22+AA32+AA42+AA52+AA62</f>
        <v>0</v>
      </c>
      <c r="AB72" s="7">
        <f t="shared" si="280"/>
        <v>0</v>
      </c>
      <c r="AC72" s="7">
        <f t="shared" si="280"/>
        <v>0</v>
      </c>
      <c r="AD72" s="7">
        <f t="shared" si="280"/>
        <v>0</v>
      </c>
      <c r="AE72" s="7">
        <f t="shared" si="280"/>
        <v>0</v>
      </c>
      <c r="AF72" s="7">
        <f t="shared" si="280"/>
        <v>0</v>
      </c>
      <c r="AG72" s="7">
        <f t="shared" si="280"/>
        <v>0</v>
      </c>
      <c r="AH72" s="7">
        <f t="shared" si="280"/>
        <v>0</v>
      </c>
      <c r="AI72" s="7">
        <f t="shared" si="280"/>
        <v>0</v>
      </c>
      <c r="AJ72" s="7">
        <f>AJ12+AJ22+AJ32+AJ42+AJ52+AJ62</f>
        <v>0</v>
      </c>
      <c r="AK72" s="7" t="e">
        <f t="shared" si="254"/>
        <v>#DIV/0!</v>
      </c>
      <c r="AL72" s="70" t="s">
        <v>75</v>
      </c>
      <c r="AM72" s="7">
        <f>AM12+AM22+AM32+AM42+AM52+AM62</f>
        <v>0</v>
      </c>
      <c r="AN72" s="7">
        <f>AN12+AN22+AN32+AN42+AN52+AN62</f>
        <v>0</v>
      </c>
      <c r="AO72" s="76" t="e">
        <f t="shared" si="268"/>
        <v>#DIV/0!</v>
      </c>
      <c r="AP72" s="10"/>
      <c r="AR72" s="107">
        <v>1700</v>
      </c>
      <c r="AS72" s="107">
        <v>2200</v>
      </c>
      <c r="AT72" s="107">
        <v>2200</v>
      </c>
      <c r="AU72" s="107">
        <v>1400</v>
      </c>
      <c r="AV72" s="107"/>
      <c r="AW72" s="77" t="s">
        <v>10</v>
      </c>
      <c r="AX72" s="58"/>
      <c r="AY72" s="7">
        <f>AY12+AY22+AY32+AY42+AY52+AY62</f>
        <v>0</v>
      </c>
      <c r="AZ72" s="54">
        <v>10</v>
      </c>
      <c r="BA72" s="7">
        <f t="shared" si="255"/>
        <v>0</v>
      </c>
      <c r="BB72" s="54">
        <v>24</v>
      </c>
      <c r="BC72" s="7">
        <f t="shared" si="256"/>
        <v>0</v>
      </c>
      <c r="BD72" s="54">
        <v>12</v>
      </c>
      <c r="BE72" s="6">
        <f t="shared" si="257"/>
        <v>0</v>
      </c>
      <c r="BF72" s="54"/>
      <c r="BG72" s="6">
        <f t="shared" si="258"/>
        <v>0</v>
      </c>
      <c r="BH72" s="7">
        <f>BH12+BH22+BH32+BH42+BH52+BH62</f>
        <v>0</v>
      </c>
      <c r="BI72" s="6" t="e">
        <f t="shared" si="269"/>
        <v>#DIV/0!</v>
      </c>
      <c r="BJ72" s="7">
        <f>BJ12+BJ22+BJ32+BJ42+BJ52+BJ62</f>
        <v>0</v>
      </c>
      <c r="BK72" s="7" t="e">
        <f t="shared" si="270"/>
        <v>#DIV/0!</v>
      </c>
      <c r="BL72" s="119">
        <f>BL12+BL22+BL32+BL42+BL52+BL62</f>
        <v>0</v>
      </c>
      <c r="BM72" s="7" t="e">
        <f>BM12+BM22+BM32+BM42+BM52+BM62</f>
        <v>#DIV/0!</v>
      </c>
      <c r="BN72" s="90"/>
      <c r="BO72" s="76" t="e">
        <f t="shared" si="271"/>
        <v>#DIV/0!</v>
      </c>
      <c r="BP72" s="10"/>
      <c r="BR72" s="55"/>
      <c r="BS72" s="55"/>
      <c r="BT72" s="55"/>
      <c r="BU72" s="55"/>
      <c r="BV72" s="173" t="s">
        <v>10</v>
      </c>
      <c r="BW72" s="187"/>
      <c r="BX72" s="179">
        <f>BX12+BX22+BX32+BX42+BX52+BX62</f>
        <v>0</v>
      </c>
      <c r="BY72" s="179">
        <f>BY12+BY22+BY32+BY42+BY52+BY62</f>
        <v>0</v>
      </c>
      <c r="BZ72" s="178" t="e">
        <f t="shared" si="261"/>
        <v>#DIV/0!</v>
      </c>
      <c r="CA72" s="179">
        <f>CA12+CA22+CA32+CA42+CA52+CA62</f>
        <v>0</v>
      </c>
      <c r="CB72" s="179" t="e">
        <f t="shared" si="272"/>
        <v>#DIV/0!</v>
      </c>
      <c r="CC72" s="179"/>
      <c r="CD72" s="119">
        <f t="shared" ref="CD72:CF73" si="281">CD12+CD22+CD32+CD42+CD52+CD62</f>
        <v>0</v>
      </c>
      <c r="CE72" s="179" t="e">
        <f t="shared" si="281"/>
        <v>#DIV/0!</v>
      </c>
      <c r="CF72" s="269">
        <f t="shared" si="281"/>
        <v>0</v>
      </c>
      <c r="CG72" s="206" t="e">
        <f t="shared" si="273"/>
        <v>#DIV/0!</v>
      </c>
      <c r="CI72" s="328">
        <f t="shared" si="274"/>
        <v>0</v>
      </c>
      <c r="CJ72" s="328">
        <f t="shared" si="274"/>
        <v>0</v>
      </c>
      <c r="CK72" s="359">
        <f t="shared" si="275"/>
        <v>0</v>
      </c>
      <c r="CL72" s="359">
        <f t="shared" si="275"/>
        <v>0</v>
      </c>
      <c r="CM72" s="359">
        <f t="shared" si="275"/>
        <v>0</v>
      </c>
      <c r="CN72" s="360">
        <f t="shared" si="276"/>
        <v>0</v>
      </c>
    </row>
    <row r="73" spans="1:92" ht="23" customHeight="1" thickBot="1">
      <c r="A73" s="78" t="s">
        <v>11</v>
      </c>
      <c r="B73" s="58"/>
      <c r="C73" s="7">
        <f t="shared" si="279"/>
        <v>70</v>
      </c>
      <c r="D73" s="7">
        <f t="shared" si="279"/>
        <v>40</v>
      </c>
      <c r="E73" s="7">
        <f t="shared" si="279"/>
        <v>132000</v>
      </c>
      <c r="F73" s="7">
        <f t="shared" si="279"/>
        <v>10</v>
      </c>
      <c r="G73" s="7">
        <f t="shared" si="279"/>
        <v>38000</v>
      </c>
      <c r="H73" s="7">
        <f t="shared" si="279"/>
        <v>5</v>
      </c>
      <c r="I73" s="7">
        <f t="shared" si="279"/>
        <v>24000</v>
      </c>
      <c r="J73" s="7">
        <f t="shared" si="279"/>
        <v>15</v>
      </c>
      <c r="K73" s="7">
        <f t="shared" si="279"/>
        <v>30000</v>
      </c>
      <c r="L73" s="7">
        <f>L13+L23+L33+L43+L53+L63</f>
        <v>224000</v>
      </c>
      <c r="M73" s="7">
        <f t="shared" si="252"/>
        <v>3200</v>
      </c>
      <c r="N73" s="70"/>
      <c r="O73" s="7">
        <f>O13+O23+O33+O43+O53+O63</f>
        <v>95</v>
      </c>
      <c r="P73" s="7">
        <f>P13+P23+P33+P43+P53+P63</f>
        <v>0</v>
      </c>
      <c r="Q73" s="76" t="e">
        <f t="shared" si="265"/>
        <v>#DIV/0!</v>
      </c>
      <c r="R73" s="45"/>
      <c r="T73" s="107">
        <v>3300</v>
      </c>
      <c r="U73" s="107">
        <v>3800</v>
      </c>
      <c r="V73" s="107">
        <v>4800</v>
      </c>
      <c r="W73" s="107">
        <v>2000</v>
      </c>
      <c r="X73" s="107"/>
      <c r="Y73" s="78" t="s">
        <v>11</v>
      </c>
      <c r="Z73" s="58"/>
      <c r="AA73" s="7">
        <f t="shared" si="280"/>
        <v>70</v>
      </c>
      <c r="AB73" s="7">
        <f t="shared" si="280"/>
        <v>40</v>
      </c>
      <c r="AC73" s="7">
        <f t="shared" si="280"/>
        <v>68000</v>
      </c>
      <c r="AD73" s="7">
        <f t="shared" si="280"/>
        <v>10</v>
      </c>
      <c r="AE73" s="7">
        <f t="shared" si="280"/>
        <v>22000</v>
      </c>
      <c r="AF73" s="7">
        <f t="shared" si="280"/>
        <v>5</v>
      </c>
      <c r="AG73" s="7">
        <f t="shared" si="280"/>
        <v>11000</v>
      </c>
      <c r="AH73" s="7">
        <f t="shared" si="280"/>
        <v>15</v>
      </c>
      <c r="AI73" s="7">
        <f t="shared" si="280"/>
        <v>21000</v>
      </c>
      <c r="AJ73" s="7">
        <f>AJ13+AJ23+AJ33+AJ43+AJ53+AJ63</f>
        <v>122000</v>
      </c>
      <c r="AK73" s="7">
        <f t="shared" si="254"/>
        <v>1742.8571428571429</v>
      </c>
      <c r="AL73" s="70" t="s">
        <v>75</v>
      </c>
      <c r="AM73" s="7">
        <f>AM13+AM23+AM33+AM43+AM53+AM63</f>
        <v>95</v>
      </c>
      <c r="AN73" s="7">
        <f>AN13+AN23+AN33+AN43+AN53+AN63</f>
        <v>0</v>
      </c>
      <c r="AO73" s="76" t="e">
        <f t="shared" si="268"/>
        <v>#DIV/0!</v>
      </c>
      <c r="AP73" s="10"/>
      <c r="AR73" s="107">
        <v>1700</v>
      </c>
      <c r="AS73" s="107">
        <v>2200</v>
      </c>
      <c r="AT73" s="107">
        <v>2200</v>
      </c>
      <c r="AU73" s="107">
        <v>1400</v>
      </c>
      <c r="AV73" s="107"/>
      <c r="AW73" s="78" t="s">
        <v>11</v>
      </c>
      <c r="AX73" s="58"/>
      <c r="AY73" s="7">
        <f>AY13+AY23+AY33+AY43+AY53+AY63</f>
        <v>70</v>
      </c>
      <c r="AZ73" s="54">
        <v>10</v>
      </c>
      <c r="BA73" s="7">
        <f t="shared" si="255"/>
        <v>0</v>
      </c>
      <c r="BB73" s="54">
        <v>28</v>
      </c>
      <c r="BC73" s="7">
        <f t="shared" si="256"/>
        <v>0</v>
      </c>
      <c r="BD73" s="54">
        <v>12</v>
      </c>
      <c r="BE73" s="6">
        <f t="shared" si="257"/>
        <v>0</v>
      </c>
      <c r="BF73" s="54"/>
      <c r="BG73" s="6">
        <f t="shared" si="258"/>
        <v>0</v>
      </c>
      <c r="BH73" s="7">
        <f>BH13+BH23+BH33+BH43+BH53+BH63</f>
        <v>224000</v>
      </c>
      <c r="BI73" s="6">
        <f t="shared" si="269"/>
        <v>3200</v>
      </c>
      <c r="BJ73" s="7">
        <f>BJ13+BJ23+BJ33+BJ43+BJ53+BJ63</f>
        <v>122000</v>
      </c>
      <c r="BK73" s="7">
        <f t="shared" si="270"/>
        <v>1742.8571428571429</v>
      </c>
      <c r="BL73" s="119">
        <f>BL13+BL23+BL33+BL43+BL53+BL63</f>
        <v>346000</v>
      </c>
      <c r="BM73" s="7" t="e">
        <f>BM13+BM23+BM33+BM43+BM53+BM63</f>
        <v>#DIV/0!</v>
      </c>
      <c r="BN73" s="90"/>
      <c r="BO73" s="76" t="e">
        <f t="shared" si="271"/>
        <v>#DIV/0!</v>
      </c>
      <c r="BP73" s="10"/>
      <c r="BR73" s="55"/>
      <c r="BS73" s="55"/>
      <c r="BT73" s="55"/>
      <c r="BU73" s="55"/>
      <c r="BV73" s="183" t="s">
        <v>11</v>
      </c>
      <c r="BW73" s="187"/>
      <c r="BX73" s="179">
        <f>BX13+BX23+BX33+BX43+BX53+BX63</f>
        <v>247</v>
      </c>
      <c r="BY73" s="179">
        <f>BY13+BY23+BY33+BY43+BY53+BY63</f>
        <v>554550</v>
      </c>
      <c r="BZ73" s="178">
        <f t="shared" si="261"/>
        <v>2245.1417004048585</v>
      </c>
      <c r="CA73" s="179">
        <f>CA13+CA23+CA33+CA43+CA53+CA63</f>
        <v>329450</v>
      </c>
      <c r="CB73" s="179">
        <f t="shared" si="272"/>
        <v>1333.8056680161944</v>
      </c>
      <c r="CC73" s="179"/>
      <c r="CD73" s="119">
        <f t="shared" si="281"/>
        <v>884000</v>
      </c>
      <c r="CE73" s="179" t="e">
        <f t="shared" si="281"/>
        <v>#DIV/0!</v>
      </c>
      <c r="CF73" s="269">
        <f t="shared" si="281"/>
        <v>118.75</v>
      </c>
      <c r="CG73" s="206">
        <f t="shared" si="273"/>
        <v>7444.2105263157891</v>
      </c>
      <c r="CH73" s="1">
        <f>CH14+CH24+CH34+CH44+CH54+CH64</f>
        <v>5</v>
      </c>
      <c r="CI73" s="329">
        <f>CI13+CI23+CI33+CI43+CI53+CI63</f>
        <v>15.4</v>
      </c>
      <c r="CJ73" s="329">
        <f>CJ13+CJ23+CJ33+CJ43+CJ53+CJ63</f>
        <v>25.8</v>
      </c>
      <c r="CK73" s="359">
        <f t="shared" si="275"/>
        <v>5</v>
      </c>
      <c r="CL73" s="359">
        <f t="shared" si="275"/>
        <v>5</v>
      </c>
      <c r="CM73" s="359">
        <f t="shared" si="275"/>
        <v>4</v>
      </c>
      <c r="CN73" s="361">
        <f t="shared" si="276"/>
        <v>4.666666666666667</v>
      </c>
    </row>
    <row r="74" spans="1:92" s="42" customFormat="1" ht="47" customHeight="1" thickTop="1" thickBot="1">
      <c r="A74" s="79" t="s">
        <v>3</v>
      </c>
      <c r="B74" s="80">
        <f>SUM(B67:B73)</f>
        <v>0</v>
      </c>
      <c r="C74" s="81">
        <f>SUM(C67:C73)</f>
        <v>395</v>
      </c>
      <c r="D74" s="82">
        <f t="shared" ref="D74:K74" si="282">SUM(D67:D73)</f>
        <v>250</v>
      </c>
      <c r="E74" s="82">
        <f t="shared" si="282"/>
        <v>825000</v>
      </c>
      <c r="F74" s="82">
        <f t="shared" si="282"/>
        <v>50</v>
      </c>
      <c r="G74" s="82">
        <f t="shared" si="282"/>
        <v>190000</v>
      </c>
      <c r="H74" s="82">
        <f t="shared" si="282"/>
        <v>25</v>
      </c>
      <c r="I74" s="82">
        <f t="shared" si="282"/>
        <v>120000</v>
      </c>
      <c r="J74" s="82">
        <f t="shared" si="282"/>
        <v>70</v>
      </c>
      <c r="K74" s="82">
        <f t="shared" si="282"/>
        <v>140000</v>
      </c>
      <c r="L74" s="87">
        <f>SUM(L67:L73)</f>
        <v>1275000</v>
      </c>
      <c r="M74" s="82">
        <f t="shared" si="252"/>
        <v>3227.8481012658226</v>
      </c>
      <c r="N74" s="86"/>
      <c r="O74" s="152">
        <f>SUM(O67:O73)</f>
        <v>500</v>
      </c>
      <c r="P74" s="82">
        <f>SUM(P67:P73)</f>
        <v>0</v>
      </c>
      <c r="Q74" s="76" t="e">
        <f t="shared" si="265"/>
        <v>#DIV/0!</v>
      </c>
      <c r="R74" s="67"/>
      <c r="T74" s="109" t="s">
        <v>48</v>
      </c>
      <c r="U74" s="110">
        <f>C74/W74</f>
        <v>131.66666666666666</v>
      </c>
      <c r="V74" s="111" t="s">
        <v>49</v>
      </c>
      <c r="W74" s="112">
        <f>W14+W24+W34+W44+W54+W64</f>
        <v>3</v>
      </c>
      <c r="X74" s="112"/>
      <c r="Y74" s="79" t="s">
        <v>3</v>
      </c>
      <c r="Z74" s="80">
        <f>SUM(Z67:Z73)</f>
        <v>0</v>
      </c>
      <c r="AA74" s="81">
        <f>SUM(AA67:AA73)</f>
        <v>395</v>
      </c>
      <c r="AB74" s="82">
        <f t="shared" ref="AB74:AI74" si="283">SUM(AB67:AB73)</f>
        <v>250</v>
      </c>
      <c r="AC74" s="82">
        <f t="shared" si="283"/>
        <v>425000</v>
      </c>
      <c r="AD74" s="82">
        <f t="shared" si="283"/>
        <v>50</v>
      </c>
      <c r="AE74" s="82">
        <f t="shared" si="283"/>
        <v>110000</v>
      </c>
      <c r="AF74" s="82">
        <f t="shared" si="283"/>
        <v>25</v>
      </c>
      <c r="AG74" s="82">
        <f t="shared" si="283"/>
        <v>55000</v>
      </c>
      <c r="AH74" s="82">
        <f t="shared" si="283"/>
        <v>70</v>
      </c>
      <c r="AI74" s="82">
        <f t="shared" si="283"/>
        <v>98000</v>
      </c>
      <c r="AJ74" s="87">
        <f>SUM(AJ67:AJ73)</f>
        <v>688000</v>
      </c>
      <c r="AK74" s="82">
        <f t="shared" si="254"/>
        <v>1741.7721518987341</v>
      </c>
      <c r="AL74" s="86"/>
      <c r="AM74" s="82">
        <f>SUM(AM67:AM73)</f>
        <v>500</v>
      </c>
      <c r="AN74" s="82">
        <f>SUM(AN67:AN73)</f>
        <v>0</v>
      </c>
      <c r="AO74" s="76" t="e">
        <f>(AJ74+BH74)/AN74</f>
        <v>#DIV/0!</v>
      </c>
      <c r="AP74" s="43"/>
      <c r="AR74" s="109" t="s">
        <v>48</v>
      </c>
      <c r="AS74" s="110">
        <f>AA74/AU74</f>
        <v>131.66666666666666</v>
      </c>
      <c r="AT74" s="111" t="s">
        <v>49</v>
      </c>
      <c r="AU74" s="112">
        <v>3</v>
      </c>
      <c r="AV74" s="112"/>
      <c r="AW74" s="117" t="s">
        <v>3</v>
      </c>
      <c r="AX74" s="81">
        <f>SUM(AX67:AX73)</f>
        <v>0</v>
      </c>
      <c r="AY74" s="81">
        <f>SUM(AY67:AY73)</f>
        <v>395</v>
      </c>
      <c r="AZ74" s="81">
        <f t="shared" ref="AZ74:BG74" si="284">SUM(AZ67:AZ73)</f>
        <v>84</v>
      </c>
      <c r="BA74" s="81">
        <f t="shared" si="284"/>
        <v>0</v>
      </c>
      <c r="BB74" s="81">
        <f t="shared" si="284"/>
        <v>120</v>
      </c>
      <c r="BC74" s="81">
        <f t="shared" si="284"/>
        <v>0</v>
      </c>
      <c r="BD74" s="81">
        <f t="shared" si="284"/>
        <v>60</v>
      </c>
      <c r="BE74" s="81">
        <f t="shared" si="284"/>
        <v>0</v>
      </c>
      <c r="BF74" s="81">
        <f t="shared" si="284"/>
        <v>0</v>
      </c>
      <c r="BG74" s="81">
        <f t="shared" si="284"/>
        <v>0</v>
      </c>
      <c r="BH74" s="81">
        <f>SUM(BH67:BH73)</f>
        <v>1275000</v>
      </c>
      <c r="BI74" s="81">
        <f>BH74/AY74</f>
        <v>3227.8481012658226</v>
      </c>
      <c r="BJ74" s="81">
        <f>SUM(BJ67:BJ73)</f>
        <v>688000</v>
      </c>
      <c r="BK74" s="81">
        <f t="shared" si="270"/>
        <v>1741.7721518987341</v>
      </c>
      <c r="BL74" s="118">
        <f>SUM(BL67:BL73)</f>
        <v>1963000</v>
      </c>
      <c r="BM74" s="81">
        <f>BL74/AY74</f>
        <v>4969.6202531645567</v>
      </c>
      <c r="BN74" s="92"/>
      <c r="BO74" s="102" t="e">
        <f t="shared" si="271"/>
        <v>#DIV/0!</v>
      </c>
      <c r="BP74" s="43"/>
      <c r="BR74" s="63" t="s">
        <v>48</v>
      </c>
      <c r="BS74" s="103">
        <f>AY74/BU74</f>
        <v>131.66666666666666</v>
      </c>
      <c r="BT74" s="62" t="s">
        <v>49</v>
      </c>
      <c r="BU74" s="42">
        <f>W74</f>
        <v>3</v>
      </c>
      <c r="BV74" s="188" t="s">
        <v>3</v>
      </c>
      <c r="BW74" s="189">
        <f>SUM(BW67:BW73)</f>
        <v>0</v>
      </c>
      <c r="BX74" s="81">
        <f>SUM(BX67:BX73)</f>
        <v>506</v>
      </c>
      <c r="BY74" s="81">
        <f>SUM(BY67:BY73)</f>
        <v>1273300</v>
      </c>
      <c r="BZ74" s="81">
        <f t="shared" si="261"/>
        <v>2516.403162055336</v>
      </c>
      <c r="CA74" s="81">
        <f>SUM(CA67:CA73)</f>
        <v>701450</v>
      </c>
      <c r="CB74" s="81">
        <f>CA74/BX74</f>
        <v>1386.2648221343873</v>
      </c>
      <c r="CC74" s="81"/>
      <c r="CD74" s="81">
        <f>SUM(CD67:CD73)</f>
        <v>1974750</v>
      </c>
      <c r="CE74" s="81">
        <f>CD74/BX74</f>
        <v>3902.6679841897235</v>
      </c>
      <c r="CF74" s="270">
        <f>SUM(CF67:CF73)</f>
        <v>432.5</v>
      </c>
      <c r="CG74" s="102">
        <f>CD74/CF74</f>
        <v>4565.8959537572255</v>
      </c>
      <c r="CI74" s="325">
        <f>SUM(CI67:CI73)/CH73</f>
        <v>12.68</v>
      </c>
      <c r="CJ74" s="330">
        <f>SUM(CJ67:CJ73)/CH73</f>
        <v>19.979999999999997</v>
      </c>
      <c r="CK74" s="351">
        <f>SUM(CK67:CK73)/CH73</f>
        <v>2.8</v>
      </c>
      <c r="CL74" s="351">
        <f>SUM(CL67:CL73)/CH73</f>
        <v>2.6</v>
      </c>
      <c r="CM74" s="351">
        <f>SUM(CM67:CM73)/CH73</f>
        <v>2.4</v>
      </c>
      <c r="CN74" s="353">
        <f>SUM(CK74:CM74)/3</f>
        <v>2.6</v>
      </c>
    </row>
    <row r="75" spans="1:92" s="38" customFormat="1" ht="20.25" hidden="1" customHeight="1">
      <c r="A75" s="35" t="s">
        <v>32</v>
      </c>
      <c r="B75" s="49"/>
      <c r="C75" s="35"/>
      <c r="D75" s="36"/>
      <c r="E75" s="36"/>
      <c r="F75" s="36"/>
      <c r="G75" s="36"/>
      <c r="H75" s="36"/>
      <c r="I75" s="36"/>
      <c r="J75" s="36"/>
      <c r="K75" s="36"/>
      <c r="L75" s="36"/>
      <c r="M75" s="36"/>
      <c r="N75" s="36"/>
      <c r="O75" s="36"/>
      <c r="P75" s="36"/>
      <c r="Q75" s="37"/>
      <c r="R75" s="37"/>
      <c r="T75" s="105"/>
      <c r="U75" s="105"/>
      <c r="V75" s="105"/>
      <c r="W75" s="105"/>
      <c r="X75" s="105"/>
      <c r="Y75" s="35" t="s">
        <v>32</v>
      </c>
      <c r="Z75" s="49"/>
      <c r="AA75" s="35"/>
      <c r="AB75" s="36"/>
      <c r="AC75" s="36"/>
      <c r="AD75" s="36"/>
      <c r="AE75" s="36"/>
      <c r="AF75" s="36"/>
      <c r="AG75" s="36"/>
      <c r="AH75" s="36"/>
      <c r="AI75" s="36"/>
      <c r="AJ75" s="36"/>
      <c r="AK75" s="36"/>
      <c r="AL75" s="36"/>
      <c r="AM75" s="36"/>
      <c r="AN75" s="36"/>
      <c r="AO75" s="37"/>
      <c r="AP75" s="37"/>
      <c r="AR75" s="105"/>
      <c r="AS75" s="105"/>
      <c r="AT75" s="105"/>
      <c r="AU75" s="105"/>
      <c r="AV75" s="105"/>
      <c r="AW75" s="35" t="s">
        <v>32</v>
      </c>
      <c r="AX75" s="49"/>
      <c r="AY75" s="35"/>
      <c r="AZ75" s="36"/>
      <c r="BA75" s="36"/>
      <c r="BB75" s="36"/>
      <c r="BC75" s="36"/>
      <c r="BD75" s="36"/>
      <c r="BE75" s="36"/>
      <c r="BF75" s="36"/>
      <c r="BG75" s="36"/>
      <c r="BH75" s="36"/>
      <c r="BI75" s="36"/>
      <c r="BJ75" s="36"/>
      <c r="BK75" s="36"/>
      <c r="BL75" s="36"/>
      <c r="BM75" s="36"/>
      <c r="BN75" s="36"/>
      <c r="BO75" s="37"/>
      <c r="BP75" s="37"/>
      <c r="BV75" s="35" t="s">
        <v>32</v>
      </c>
      <c r="BW75" s="49"/>
      <c r="BX75" s="35"/>
      <c r="BY75" s="36"/>
      <c r="BZ75" s="36"/>
      <c r="CA75" s="36"/>
      <c r="CB75" s="36"/>
      <c r="CC75" s="36"/>
      <c r="CD75" s="36"/>
      <c r="CE75" s="36"/>
      <c r="CF75" s="271"/>
      <c r="CG75" s="37"/>
    </row>
    <row r="76" spans="1:92" ht="30.5" hidden="1" customHeight="1">
      <c r="A76" s="51"/>
      <c r="B76" s="52"/>
      <c r="C76" s="34"/>
      <c r="D76" s="34"/>
      <c r="E76" s="34"/>
      <c r="F76" s="34"/>
      <c r="G76" s="34"/>
      <c r="H76" s="34"/>
      <c r="I76" s="34"/>
      <c r="J76" s="34"/>
      <c r="K76" s="34"/>
      <c r="L76" s="34"/>
      <c r="M76" s="34"/>
      <c r="N76" s="34"/>
      <c r="O76" s="34"/>
      <c r="P76" s="34"/>
      <c r="Y76" s="51"/>
      <c r="Z76" s="52"/>
      <c r="AA76" s="34"/>
      <c r="AB76" s="34"/>
      <c r="AC76" s="34"/>
      <c r="AD76" s="34"/>
      <c r="AE76" s="34"/>
      <c r="AF76" s="34"/>
      <c r="AG76" s="34"/>
      <c r="AH76" s="34"/>
      <c r="AI76" s="34"/>
      <c r="AJ76" s="34"/>
      <c r="AK76" s="34"/>
      <c r="AL76" s="34"/>
      <c r="AM76" s="34"/>
      <c r="AN76" s="34"/>
      <c r="AW76" s="51"/>
      <c r="AX76" s="52"/>
      <c r="AY76" s="34"/>
      <c r="AZ76" s="34"/>
      <c r="BA76" s="34"/>
      <c r="BB76" s="34"/>
      <c r="BC76" s="34"/>
      <c r="BD76" s="34"/>
      <c r="BE76" s="34"/>
      <c r="BF76" s="34"/>
      <c r="BG76" s="34"/>
      <c r="BH76" s="34"/>
      <c r="BI76" s="34"/>
      <c r="BJ76" s="34"/>
      <c r="BK76" s="34"/>
      <c r="BL76" s="34"/>
      <c r="BM76" s="34"/>
      <c r="BN76" s="34"/>
      <c r="BV76" s="51"/>
      <c r="BW76" s="52"/>
      <c r="BX76" s="34"/>
      <c r="BY76" s="34"/>
      <c r="BZ76" s="34"/>
      <c r="CA76" s="34"/>
      <c r="CB76" s="34"/>
      <c r="CC76" s="34"/>
      <c r="CD76" s="34"/>
      <c r="CE76" s="34"/>
      <c r="CF76" s="272"/>
    </row>
    <row r="77" spans="1:92" ht="32.25" hidden="1" customHeight="1">
      <c r="A77" s="1478" t="s">
        <v>0</v>
      </c>
      <c r="B77" s="1479"/>
      <c r="C77" s="1480" t="s">
        <v>33</v>
      </c>
      <c r="D77" s="1481"/>
      <c r="E77" s="50"/>
      <c r="F77" s="50"/>
      <c r="G77" s="1480"/>
      <c r="H77" s="1482"/>
      <c r="I77" s="1482"/>
      <c r="J77" s="1482"/>
      <c r="K77" s="1482"/>
      <c r="L77" s="1482"/>
      <c r="M77" s="1482"/>
      <c r="N77" s="1482"/>
      <c r="O77" s="1482"/>
      <c r="P77" s="1481"/>
      <c r="Q77" s="14"/>
      <c r="Y77" s="1478" t="s">
        <v>0</v>
      </c>
      <c r="Z77" s="1479"/>
      <c r="AA77" s="1480" t="s">
        <v>33</v>
      </c>
      <c r="AB77" s="1481"/>
      <c r="AC77" s="50"/>
      <c r="AD77" s="50"/>
      <c r="AE77" s="1480"/>
      <c r="AF77" s="1482"/>
      <c r="AG77" s="1482"/>
      <c r="AH77" s="1482"/>
      <c r="AI77" s="1482"/>
      <c r="AJ77" s="1482"/>
      <c r="AK77" s="1482"/>
      <c r="AL77" s="1482"/>
      <c r="AM77" s="1482"/>
      <c r="AN77" s="1481"/>
      <c r="AO77" s="14"/>
      <c r="AP77" s="14"/>
      <c r="AW77" s="1478" t="s">
        <v>0</v>
      </c>
      <c r="AX77" s="1479"/>
      <c r="AY77" s="1480" t="s">
        <v>33</v>
      </c>
      <c r="AZ77" s="1481"/>
      <c r="BA77" s="50"/>
      <c r="BB77" s="50"/>
      <c r="BC77" s="1480"/>
      <c r="BD77" s="1482"/>
      <c r="BE77" s="1482"/>
      <c r="BF77" s="1482"/>
      <c r="BG77" s="1482"/>
      <c r="BH77" s="1482"/>
      <c r="BI77" s="1482"/>
      <c r="BJ77" s="1482"/>
      <c r="BK77" s="1482"/>
      <c r="BL77" s="1481"/>
      <c r="BM77" s="93"/>
      <c r="BN77" s="93"/>
      <c r="BO77" s="14"/>
      <c r="BP77" s="14"/>
      <c r="BV77" s="1478" t="s">
        <v>0</v>
      </c>
      <c r="BW77" s="1479"/>
      <c r="BX77" s="168" t="s">
        <v>33</v>
      </c>
      <c r="BY77" s="1482"/>
      <c r="BZ77" s="1482"/>
      <c r="CA77" s="1482"/>
      <c r="CB77" s="1482"/>
      <c r="CC77" s="1482"/>
      <c r="CD77" s="1481"/>
      <c r="CE77" s="93"/>
      <c r="CF77" s="273"/>
      <c r="CG77" s="14"/>
    </row>
    <row r="78" spans="1:92" ht="32.25" hidden="1" customHeight="1">
      <c r="A78" s="1478"/>
      <c r="B78" s="1479"/>
      <c r="C78" s="1483" t="s">
        <v>0</v>
      </c>
      <c r="D78" s="1484"/>
      <c r="E78" s="1484"/>
      <c r="F78" s="1484"/>
      <c r="G78" s="1484"/>
      <c r="H78" s="1484"/>
      <c r="I78" s="1484"/>
      <c r="J78" s="1484"/>
      <c r="K78" s="1484"/>
      <c r="L78" s="1484"/>
      <c r="M78" s="1484"/>
      <c r="N78" s="1484"/>
      <c r="O78" s="1484"/>
      <c r="P78" s="1485"/>
      <c r="Y78" s="1478"/>
      <c r="Z78" s="1479"/>
      <c r="AA78" s="1483" t="s">
        <v>0</v>
      </c>
      <c r="AB78" s="1484"/>
      <c r="AC78" s="1484"/>
      <c r="AD78" s="1484"/>
      <c r="AE78" s="1484"/>
      <c r="AF78" s="1484"/>
      <c r="AG78" s="1484"/>
      <c r="AH78" s="1484"/>
      <c r="AI78" s="1484"/>
      <c r="AJ78" s="1484"/>
      <c r="AK78" s="1484"/>
      <c r="AL78" s="1484"/>
      <c r="AM78" s="1484"/>
      <c r="AN78" s="1485"/>
      <c r="AW78" s="1478"/>
      <c r="AX78" s="1479"/>
      <c r="AY78" s="1483" t="s">
        <v>0</v>
      </c>
      <c r="AZ78" s="1484"/>
      <c r="BA78" s="1484"/>
      <c r="BB78" s="1484"/>
      <c r="BC78" s="1484"/>
      <c r="BD78" s="1484"/>
      <c r="BE78" s="1484"/>
      <c r="BF78" s="1484"/>
      <c r="BG78" s="1484"/>
      <c r="BH78" s="1484"/>
      <c r="BI78" s="1484"/>
      <c r="BJ78" s="1484"/>
      <c r="BK78" s="1484"/>
      <c r="BL78" s="1485"/>
      <c r="BM78" s="94"/>
      <c r="BN78" s="94"/>
      <c r="BV78" s="1478"/>
      <c r="BW78" s="1479"/>
      <c r="BX78" s="1483" t="s">
        <v>0</v>
      </c>
      <c r="BY78" s="1484"/>
      <c r="BZ78" s="1484"/>
      <c r="CA78" s="1484"/>
      <c r="CB78" s="1484"/>
      <c r="CC78" s="1484"/>
      <c r="CD78" s="1485"/>
      <c r="CE78" s="94"/>
      <c r="CF78" s="274"/>
    </row>
    <row r="79" spans="1:92" ht="32.25" hidden="1" customHeight="1">
      <c r="A79" s="1478"/>
      <c r="B79" s="1479"/>
      <c r="C79" s="5" t="s">
        <v>1</v>
      </c>
      <c r="D79" s="12" t="s">
        <v>26</v>
      </c>
      <c r="E79" s="12"/>
      <c r="F79" s="12"/>
      <c r="G79" s="12" t="s">
        <v>27</v>
      </c>
      <c r="H79" s="12"/>
      <c r="I79" s="12" t="s">
        <v>2</v>
      </c>
      <c r="J79" s="12"/>
      <c r="K79" s="12" t="s">
        <v>15</v>
      </c>
      <c r="L79" s="12"/>
      <c r="M79" s="12"/>
      <c r="N79" s="12" t="s">
        <v>28</v>
      </c>
      <c r="O79" s="53"/>
      <c r="P79" s="13" t="s">
        <v>29</v>
      </c>
      <c r="Q79" s="39"/>
      <c r="R79" s="46"/>
      <c r="Y79" s="1478"/>
      <c r="Z79" s="1479"/>
      <c r="AA79" s="5" t="s">
        <v>1</v>
      </c>
      <c r="AB79" s="12" t="s">
        <v>26</v>
      </c>
      <c r="AC79" s="12"/>
      <c r="AD79" s="12"/>
      <c r="AE79" s="12" t="s">
        <v>27</v>
      </c>
      <c r="AF79" s="12"/>
      <c r="AG79" s="12" t="s">
        <v>2</v>
      </c>
      <c r="AH79" s="12"/>
      <c r="AI79" s="12" t="s">
        <v>15</v>
      </c>
      <c r="AJ79" s="12"/>
      <c r="AK79" s="12"/>
      <c r="AL79" s="12" t="s">
        <v>28</v>
      </c>
      <c r="AM79" s="53"/>
      <c r="AN79" s="13" t="s">
        <v>29</v>
      </c>
      <c r="AO79" s="39"/>
      <c r="AP79" s="46"/>
      <c r="AW79" s="1478"/>
      <c r="AX79" s="1479"/>
      <c r="AY79" s="5" t="s">
        <v>1</v>
      </c>
      <c r="AZ79" s="12" t="s">
        <v>26</v>
      </c>
      <c r="BA79" s="12"/>
      <c r="BB79" s="12"/>
      <c r="BC79" s="12" t="s">
        <v>27</v>
      </c>
      <c r="BD79" s="12"/>
      <c r="BE79" s="12" t="s">
        <v>2</v>
      </c>
      <c r="BF79" s="12"/>
      <c r="BG79" s="12" t="s">
        <v>15</v>
      </c>
      <c r="BH79" s="12"/>
      <c r="BI79" s="12"/>
      <c r="BJ79" s="12" t="s">
        <v>28</v>
      </c>
      <c r="BK79" s="53"/>
      <c r="BL79" s="13" t="s">
        <v>29</v>
      </c>
      <c r="BM79" s="95"/>
      <c r="BN79" s="95"/>
      <c r="BO79" s="39"/>
      <c r="BP79" s="46"/>
      <c r="BV79" s="1478"/>
      <c r="BW79" s="1479"/>
      <c r="BX79" s="5" t="s">
        <v>1</v>
      </c>
      <c r="BY79" s="12"/>
      <c r="BZ79" s="12"/>
      <c r="CA79" s="12" t="s">
        <v>28</v>
      </c>
      <c r="CB79" s="53"/>
      <c r="CC79" s="53"/>
      <c r="CD79" s="13" t="s">
        <v>29</v>
      </c>
      <c r="CE79" s="95"/>
      <c r="CF79" s="275"/>
      <c r="CG79" s="39"/>
    </row>
    <row r="80" spans="1:92" ht="32.25" hidden="1" customHeight="1">
      <c r="A80" s="1478"/>
      <c r="B80" s="1479"/>
      <c r="C80" s="26"/>
      <c r="D80" s="27"/>
      <c r="E80" s="27"/>
      <c r="F80" s="27"/>
      <c r="G80" s="27"/>
      <c r="H80" s="27"/>
      <c r="I80" s="8">
        <f>D80+G80</f>
        <v>0</v>
      </c>
      <c r="J80" s="8"/>
      <c r="K80" s="8">
        <f>I80*C80</f>
        <v>0</v>
      </c>
      <c r="L80" s="8"/>
      <c r="M80" s="8"/>
      <c r="N80" s="18">
        <f>D80*C80</f>
        <v>0</v>
      </c>
      <c r="O80" s="20"/>
      <c r="P80" s="19">
        <f>G80*C80</f>
        <v>0</v>
      </c>
      <c r="Q80" s="40"/>
      <c r="R80" s="44"/>
      <c r="Y80" s="1478"/>
      <c r="Z80" s="1479"/>
      <c r="AA80" s="26"/>
      <c r="AB80" s="27"/>
      <c r="AC80" s="27"/>
      <c r="AD80" s="27"/>
      <c r="AE80" s="27"/>
      <c r="AF80" s="27"/>
      <c r="AG80" s="8">
        <f>AB80+AE80</f>
        <v>0</v>
      </c>
      <c r="AH80" s="8"/>
      <c r="AI80" s="8">
        <f>AG80*AA80</f>
        <v>0</v>
      </c>
      <c r="AJ80" s="8"/>
      <c r="AK80" s="8"/>
      <c r="AL80" s="18">
        <f>AB80*AA80</f>
        <v>0</v>
      </c>
      <c r="AM80" s="20"/>
      <c r="AN80" s="19">
        <f>AE80*AA80</f>
        <v>0</v>
      </c>
      <c r="AO80" s="40"/>
      <c r="AP80" s="44"/>
      <c r="AW80" s="1478"/>
      <c r="AX80" s="1479"/>
      <c r="AY80" s="26"/>
      <c r="AZ80" s="27"/>
      <c r="BA80" s="27"/>
      <c r="BB80" s="27"/>
      <c r="BC80" s="27"/>
      <c r="BD80" s="27"/>
      <c r="BE80" s="8">
        <f>AZ80+BC80</f>
        <v>0</v>
      </c>
      <c r="BF80" s="8"/>
      <c r="BG80" s="8">
        <f>BE80*AY80</f>
        <v>0</v>
      </c>
      <c r="BH80" s="8"/>
      <c r="BI80" s="8"/>
      <c r="BJ80" s="18">
        <f>AZ80*AY80</f>
        <v>0</v>
      </c>
      <c r="BK80" s="20"/>
      <c r="BL80" s="19">
        <f>BC80*AY80</f>
        <v>0</v>
      </c>
      <c r="BM80" s="96"/>
      <c r="BN80" s="96"/>
      <c r="BO80" s="40"/>
      <c r="BP80" s="44"/>
      <c r="BV80" s="1478"/>
      <c r="BW80" s="1479"/>
      <c r="BX80" s="26"/>
      <c r="BY80" s="8"/>
      <c r="BZ80" s="8"/>
      <c r="CA80" s="18" t="e">
        <f>#REF!*BX80</f>
        <v>#REF!</v>
      </c>
      <c r="CB80" s="20"/>
      <c r="CC80" s="20"/>
      <c r="CD80" s="19" t="e">
        <f>#REF!*BX80</f>
        <v>#REF!</v>
      </c>
      <c r="CE80" s="96"/>
      <c r="CF80" s="276"/>
      <c r="CG80" s="40"/>
    </row>
    <row r="81" spans="1:89" ht="21" hidden="1" customHeight="1">
      <c r="A81" s="1478"/>
      <c r="B81" s="1479"/>
      <c r="K81" s="15">
        <v>1080324</v>
      </c>
      <c r="L81" s="15"/>
      <c r="M81" s="15"/>
      <c r="Y81" s="1478"/>
      <c r="Z81" s="1479"/>
      <c r="AI81" s="15">
        <v>1080324</v>
      </c>
      <c r="AJ81" s="15"/>
      <c r="AK81" s="15"/>
      <c r="AW81" s="1478"/>
      <c r="AX81" s="1479"/>
      <c r="BG81" s="15">
        <v>1080324</v>
      </c>
      <c r="BH81" s="15"/>
      <c r="BI81" s="15"/>
      <c r="BV81" s="1478"/>
      <c r="BW81" s="1479"/>
      <c r="BY81" s="15"/>
      <c r="BZ81" s="15"/>
    </row>
    <row r="82" spans="1:89" ht="32.25" hidden="1" customHeight="1">
      <c r="A82" s="1478"/>
      <c r="B82" s="1479"/>
      <c r="C82" s="1" t="s">
        <v>30</v>
      </c>
      <c r="K82" s="16">
        <f>K80-K81</f>
        <v>-1080324</v>
      </c>
      <c r="L82" s="16"/>
      <c r="M82" s="16"/>
      <c r="Y82" s="1478"/>
      <c r="Z82" s="1479"/>
      <c r="AA82" s="1" t="s">
        <v>30</v>
      </c>
      <c r="AI82" s="16">
        <f>AI80-AI81</f>
        <v>-1080324</v>
      </c>
      <c r="AJ82" s="16"/>
      <c r="AK82" s="16"/>
      <c r="AW82" s="1478"/>
      <c r="AX82" s="1479"/>
      <c r="AY82" s="1" t="s">
        <v>30</v>
      </c>
      <c r="BG82" s="16">
        <f>BG80-BG81</f>
        <v>-1080324</v>
      </c>
      <c r="BH82" s="16"/>
      <c r="BI82" s="16"/>
      <c r="BV82" s="1478"/>
      <c r="BW82" s="1479"/>
      <c r="BX82" s="1" t="s">
        <v>30</v>
      </c>
      <c r="BY82" s="16"/>
      <c r="BZ82" s="16"/>
    </row>
    <row r="83" spans="1:89" ht="32.25" hidden="1" customHeight="1">
      <c r="A83" s="1478"/>
      <c r="B83" s="1479"/>
      <c r="C83" s="21" t="s">
        <v>1</v>
      </c>
      <c r="D83" s="21" t="s">
        <v>26</v>
      </c>
      <c r="E83" s="21"/>
      <c r="F83" s="21"/>
      <c r="G83" s="21" t="s">
        <v>27</v>
      </c>
      <c r="H83" s="21"/>
      <c r="I83" s="21" t="s">
        <v>2</v>
      </c>
      <c r="J83" s="21"/>
      <c r="K83" s="21" t="s">
        <v>15</v>
      </c>
      <c r="L83" s="21"/>
      <c r="M83" s="21"/>
      <c r="N83" s="21" t="s">
        <v>28</v>
      </c>
      <c r="O83" s="21"/>
      <c r="P83" s="21" t="s">
        <v>29</v>
      </c>
      <c r="Y83" s="1478"/>
      <c r="Z83" s="1479"/>
      <c r="AA83" s="21" t="s">
        <v>1</v>
      </c>
      <c r="AB83" s="21" t="s">
        <v>26</v>
      </c>
      <c r="AC83" s="21"/>
      <c r="AD83" s="21"/>
      <c r="AE83" s="21" t="s">
        <v>27</v>
      </c>
      <c r="AF83" s="21"/>
      <c r="AG83" s="21" t="s">
        <v>2</v>
      </c>
      <c r="AH83" s="21"/>
      <c r="AI83" s="21" t="s">
        <v>15</v>
      </c>
      <c r="AJ83" s="21"/>
      <c r="AK83" s="21"/>
      <c r="AL83" s="21" t="s">
        <v>28</v>
      </c>
      <c r="AM83" s="21"/>
      <c r="AN83" s="21" t="s">
        <v>29</v>
      </c>
      <c r="AW83" s="1478"/>
      <c r="AX83" s="1479"/>
      <c r="AY83" s="21" t="s">
        <v>1</v>
      </c>
      <c r="AZ83" s="21" t="s">
        <v>26</v>
      </c>
      <c r="BA83" s="21"/>
      <c r="BB83" s="21"/>
      <c r="BC83" s="21" t="s">
        <v>27</v>
      </c>
      <c r="BD83" s="21"/>
      <c r="BE83" s="21" t="s">
        <v>2</v>
      </c>
      <c r="BF83" s="21"/>
      <c r="BG83" s="21" t="s">
        <v>15</v>
      </c>
      <c r="BH83" s="21"/>
      <c r="BI83" s="21"/>
      <c r="BJ83" s="21" t="s">
        <v>28</v>
      </c>
      <c r="BK83" s="21"/>
      <c r="BL83" s="21" t="s">
        <v>29</v>
      </c>
      <c r="BM83" s="69"/>
      <c r="BN83" s="69"/>
      <c r="BV83" s="1478"/>
      <c r="BW83" s="1479"/>
      <c r="BX83" s="21" t="s">
        <v>1</v>
      </c>
      <c r="BY83" s="21"/>
      <c r="BZ83" s="21"/>
      <c r="CA83" s="21" t="s">
        <v>28</v>
      </c>
      <c r="CB83" s="21"/>
      <c r="CC83" s="21"/>
      <c r="CD83" s="21" t="s">
        <v>29</v>
      </c>
      <c r="CE83" s="69"/>
      <c r="CF83" s="278"/>
    </row>
    <row r="84" spans="1:89" s="11" customFormat="1" ht="32.25" hidden="1" customHeight="1">
      <c r="A84" s="1478"/>
      <c r="B84" s="1479"/>
      <c r="C84" s="28">
        <f t="shared" ref="C84:P84" si="285">C74-C80</f>
        <v>395</v>
      </c>
      <c r="D84" s="28">
        <f t="shared" si="285"/>
        <v>250</v>
      </c>
      <c r="E84" s="28"/>
      <c r="F84" s="28"/>
      <c r="G84" s="28">
        <f t="shared" si="285"/>
        <v>190000</v>
      </c>
      <c r="H84" s="28"/>
      <c r="I84" s="28">
        <f t="shared" si="285"/>
        <v>120000</v>
      </c>
      <c r="J84" s="28"/>
      <c r="K84" s="29">
        <f t="shared" si="285"/>
        <v>140000</v>
      </c>
      <c r="L84" s="29"/>
      <c r="M84" s="29"/>
      <c r="N84" s="28">
        <f t="shared" si="285"/>
        <v>0</v>
      </c>
      <c r="O84" s="28"/>
      <c r="P84" s="28">
        <f t="shared" si="285"/>
        <v>0</v>
      </c>
      <c r="Q84" s="1"/>
      <c r="R84" s="1"/>
      <c r="T84" s="113"/>
      <c r="U84" s="113"/>
      <c r="V84" s="113"/>
      <c r="W84" s="113"/>
      <c r="X84" s="113"/>
      <c r="Y84" s="1478"/>
      <c r="Z84" s="1479"/>
      <c r="AA84" s="28">
        <f>AA74-AA80</f>
        <v>395</v>
      </c>
      <c r="AB84" s="28">
        <f>AB74-AB80</f>
        <v>250</v>
      </c>
      <c r="AC84" s="28"/>
      <c r="AD84" s="28"/>
      <c r="AE84" s="28">
        <f>AE74-AE80</f>
        <v>110000</v>
      </c>
      <c r="AF84" s="28"/>
      <c r="AG84" s="28">
        <f>AG74-AG80</f>
        <v>55000</v>
      </c>
      <c r="AH84" s="28"/>
      <c r="AI84" s="29">
        <f>AI74-AI80</f>
        <v>98000</v>
      </c>
      <c r="AJ84" s="29"/>
      <c r="AK84" s="29"/>
      <c r="AL84" s="28">
        <f>AL74-AL80</f>
        <v>0</v>
      </c>
      <c r="AM84" s="28"/>
      <c r="AN84" s="28">
        <f>AN74-AN80</f>
        <v>0</v>
      </c>
      <c r="AO84" s="1"/>
      <c r="AP84" s="1"/>
      <c r="AR84" s="113"/>
      <c r="AS84" s="113"/>
      <c r="AT84" s="113"/>
      <c r="AU84" s="113"/>
      <c r="AV84" s="113"/>
      <c r="AW84" s="1478"/>
      <c r="AX84" s="1479"/>
      <c r="AY84" s="28">
        <f>AY74-AY80</f>
        <v>395</v>
      </c>
      <c r="AZ84" s="28">
        <f>AZ74-AZ80</f>
        <v>84</v>
      </c>
      <c r="BA84" s="28"/>
      <c r="BB84" s="28"/>
      <c r="BC84" s="28">
        <f>BC74-BC80</f>
        <v>0</v>
      </c>
      <c r="BD84" s="28"/>
      <c r="BE84" s="28">
        <f>BE74-BE80</f>
        <v>0</v>
      </c>
      <c r="BF84" s="28"/>
      <c r="BG84" s="29">
        <f>BG74-BG80</f>
        <v>0</v>
      </c>
      <c r="BH84" s="29"/>
      <c r="BI84" s="29"/>
      <c r="BJ84" s="28">
        <f>BJ74-BJ80</f>
        <v>688000</v>
      </c>
      <c r="BK84" s="28"/>
      <c r="BL84" s="28">
        <f>BL74-BL80</f>
        <v>1963000</v>
      </c>
      <c r="BM84" s="97"/>
      <c r="BN84" s="97"/>
      <c r="BO84" s="1"/>
      <c r="BP84" s="1"/>
      <c r="BV84" s="1478"/>
      <c r="BW84" s="1479"/>
      <c r="BX84" s="28">
        <f>BX74-BX80</f>
        <v>506</v>
      </c>
      <c r="BY84" s="29"/>
      <c r="BZ84" s="29"/>
      <c r="CA84" s="28" t="e">
        <f>CA74-CA80</f>
        <v>#REF!</v>
      </c>
      <c r="CB84" s="28"/>
      <c r="CC84" s="28"/>
      <c r="CD84" s="28" t="e">
        <f>CD74-CD80</f>
        <v>#REF!</v>
      </c>
      <c r="CE84" s="97"/>
      <c r="CF84" s="279"/>
      <c r="CG84" s="1"/>
    </row>
    <row r="85" spans="1:89" s="11" customFormat="1" ht="32.25" hidden="1" customHeight="1">
      <c r="A85" s="1478"/>
      <c r="B85" s="1479"/>
      <c r="C85" s="30" t="e">
        <f>C74/C80</f>
        <v>#DIV/0!</v>
      </c>
      <c r="D85" s="30" t="e">
        <f t="shared" ref="D85:P85" si="286">D74/D80</f>
        <v>#DIV/0!</v>
      </c>
      <c r="E85" s="30"/>
      <c r="F85" s="30"/>
      <c r="G85" s="30" t="e">
        <f t="shared" si="286"/>
        <v>#DIV/0!</v>
      </c>
      <c r="H85" s="30"/>
      <c r="I85" s="30" t="e">
        <f t="shared" si="286"/>
        <v>#DIV/0!</v>
      </c>
      <c r="J85" s="30"/>
      <c r="K85" s="30" t="e">
        <f t="shared" si="286"/>
        <v>#DIV/0!</v>
      </c>
      <c r="L85" s="30"/>
      <c r="M85" s="30"/>
      <c r="N85" s="30" t="e">
        <f t="shared" si="286"/>
        <v>#DIV/0!</v>
      </c>
      <c r="O85" s="30"/>
      <c r="P85" s="30" t="e">
        <f t="shared" si="286"/>
        <v>#DIV/0!</v>
      </c>
      <c r="Q85" s="1"/>
      <c r="R85" s="1"/>
      <c r="T85" s="113"/>
      <c r="U85" s="113"/>
      <c r="V85" s="113"/>
      <c r="W85" s="113"/>
      <c r="X85" s="113"/>
      <c r="Y85" s="1478"/>
      <c r="Z85" s="1479"/>
      <c r="AA85" s="30" t="e">
        <f>AA74/AA80</f>
        <v>#DIV/0!</v>
      </c>
      <c r="AB85" s="30" t="e">
        <f>AB74/AB80</f>
        <v>#DIV/0!</v>
      </c>
      <c r="AC85" s="30"/>
      <c r="AD85" s="30"/>
      <c r="AE85" s="30" t="e">
        <f>AE74/AE80</f>
        <v>#DIV/0!</v>
      </c>
      <c r="AF85" s="30"/>
      <c r="AG85" s="30" t="e">
        <f>AG74/AG80</f>
        <v>#DIV/0!</v>
      </c>
      <c r="AH85" s="30"/>
      <c r="AI85" s="30" t="e">
        <f>AI74/AI80</f>
        <v>#DIV/0!</v>
      </c>
      <c r="AJ85" s="30"/>
      <c r="AK85" s="30"/>
      <c r="AL85" s="30" t="e">
        <f>AL74/AL80</f>
        <v>#DIV/0!</v>
      </c>
      <c r="AM85" s="30"/>
      <c r="AN85" s="30" t="e">
        <f>AN74/AN80</f>
        <v>#DIV/0!</v>
      </c>
      <c r="AO85" s="1"/>
      <c r="AP85" s="1"/>
      <c r="AR85" s="113"/>
      <c r="AS85" s="113"/>
      <c r="AT85" s="113"/>
      <c r="AU85" s="113"/>
      <c r="AV85" s="113"/>
      <c r="AW85" s="1478"/>
      <c r="AX85" s="1479"/>
      <c r="AY85" s="30" t="e">
        <f>AY74/AY80</f>
        <v>#DIV/0!</v>
      </c>
      <c r="AZ85" s="30" t="e">
        <f>AZ74/AZ80</f>
        <v>#DIV/0!</v>
      </c>
      <c r="BA85" s="30"/>
      <c r="BB85" s="30"/>
      <c r="BC85" s="30" t="e">
        <f>BC74/BC80</f>
        <v>#DIV/0!</v>
      </c>
      <c r="BD85" s="30"/>
      <c r="BE85" s="30" t="e">
        <f>BE74/BE80</f>
        <v>#DIV/0!</v>
      </c>
      <c r="BF85" s="30"/>
      <c r="BG85" s="30" t="e">
        <f>BG74/BG80</f>
        <v>#DIV/0!</v>
      </c>
      <c r="BH85" s="30"/>
      <c r="BI85" s="30"/>
      <c r="BJ85" s="30" t="e">
        <f>BJ74/BJ80</f>
        <v>#DIV/0!</v>
      </c>
      <c r="BK85" s="30"/>
      <c r="BL85" s="30" t="e">
        <f>BL74/BL80</f>
        <v>#DIV/0!</v>
      </c>
      <c r="BM85" s="98"/>
      <c r="BN85" s="98"/>
      <c r="BO85" s="1"/>
      <c r="BP85" s="1"/>
      <c r="BV85" s="1478"/>
      <c r="BW85" s="1479"/>
      <c r="BX85" s="30" t="e">
        <f>BX74/BX80</f>
        <v>#DIV/0!</v>
      </c>
      <c r="BY85" s="30"/>
      <c r="BZ85" s="30"/>
      <c r="CA85" s="30" t="e">
        <f>CA74/CA80</f>
        <v>#REF!</v>
      </c>
      <c r="CB85" s="30"/>
      <c r="CC85" s="30"/>
      <c r="CD85" s="30" t="e">
        <f>CD74/CD80</f>
        <v>#REF!</v>
      </c>
      <c r="CE85" s="98"/>
      <c r="CF85" s="280"/>
      <c r="CG85" s="1"/>
    </row>
    <row r="86" spans="1:89" s="11" customFormat="1" ht="32.25" hidden="1" customHeight="1">
      <c r="A86" s="1478"/>
      <c r="B86" s="1479"/>
      <c r="C86" s="1" t="s">
        <v>34</v>
      </c>
      <c r="D86" s="1"/>
      <c r="E86" s="1"/>
      <c r="F86" s="1"/>
      <c r="G86" s="1"/>
      <c r="H86" s="1"/>
      <c r="I86" s="1"/>
      <c r="J86" s="1"/>
      <c r="K86" s="1"/>
      <c r="L86" s="1"/>
      <c r="M86" s="1"/>
      <c r="N86" s="1"/>
      <c r="O86" s="1"/>
      <c r="P86" s="1"/>
      <c r="Q86" s="1"/>
      <c r="R86" s="1"/>
      <c r="T86" s="113"/>
      <c r="U86" s="113"/>
      <c r="V86" s="113"/>
      <c r="W86" s="113"/>
      <c r="X86" s="113"/>
      <c r="Y86" s="1478"/>
      <c r="Z86" s="1479"/>
      <c r="AA86" s="1" t="s">
        <v>34</v>
      </c>
      <c r="AB86" s="1"/>
      <c r="AC86" s="1"/>
      <c r="AD86" s="1"/>
      <c r="AE86" s="1"/>
      <c r="AF86" s="1"/>
      <c r="AG86" s="1"/>
      <c r="AH86" s="1"/>
      <c r="AI86" s="1"/>
      <c r="AJ86" s="1"/>
      <c r="AK86" s="1"/>
      <c r="AL86" s="1"/>
      <c r="AM86" s="1"/>
      <c r="AN86" s="1"/>
      <c r="AO86" s="1"/>
      <c r="AP86" s="1"/>
      <c r="AR86" s="113"/>
      <c r="AS86" s="113"/>
      <c r="AT86" s="113"/>
      <c r="AU86" s="113"/>
      <c r="AV86" s="113"/>
      <c r="AW86" s="1478"/>
      <c r="AX86" s="1479"/>
      <c r="AY86" s="1" t="s">
        <v>34</v>
      </c>
      <c r="AZ86" s="1"/>
      <c r="BA86" s="1"/>
      <c r="BB86" s="1"/>
      <c r="BC86" s="1"/>
      <c r="BD86" s="1"/>
      <c r="BE86" s="1"/>
      <c r="BF86" s="1"/>
      <c r="BG86" s="1"/>
      <c r="BH86" s="1"/>
      <c r="BI86" s="1"/>
      <c r="BJ86" s="1"/>
      <c r="BK86" s="1"/>
      <c r="BL86" s="1"/>
      <c r="BM86" s="1"/>
      <c r="BN86" s="1"/>
      <c r="BO86" s="1"/>
      <c r="BP86" s="1"/>
      <c r="BV86" s="1478"/>
      <c r="BW86" s="1479"/>
      <c r="BX86" s="1" t="s">
        <v>34</v>
      </c>
      <c r="BY86" s="1"/>
      <c r="BZ86" s="1"/>
      <c r="CA86" s="1"/>
      <c r="CB86" s="1"/>
      <c r="CC86" s="1"/>
      <c r="CD86" s="1"/>
      <c r="CE86" s="1"/>
      <c r="CF86" s="277"/>
      <c r="CG86" s="1"/>
    </row>
    <row r="87" spans="1:89" s="11" customFormat="1" ht="32.25" hidden="1" customHeight="1">
      <c r="A87" s="1478"/>
      <c r="B87" s="1479"/>
      <c r="C87" s="21" t="s">
        <v>1</v>
      </c>
      <c r="D87" s="21" t="s">
        <v>26</v>
      </c>
      <c r="E87" s="21"/>
      <c r="F87" s="21"/>
      <c r="G87" s="21" t="s">
        <v>27</v>
      </c>
      <c r="H87" s="21"/>
      <c r="I87" s="21" t="s">
        <v>2</v>
      </c>
      <c r="J87" s="21"/>
      <c r="K87" s="21" t="s">
        <v>15</v>
      </c>
      <c r="L87" s="21"/>
      <c r="M87" s="21"/>
      <c r="N87" s="21" t="s">
        <v>28</v>
      </c>
      <c r="O87" s="21"/>
      <c r="P87" s="21" t="s">
        <v>29</v>
      </c>
      <c r="Q87" s="1"/>
      <c r="R87" s="1"/>
      <c r="T87" s="113"/>
      <c r="U87" s="113"/>
      <c r="V87" s="113"/>
      <c r="W87" s="113"/>
      <c r="X87" s="113"/>
      <c r="Y87" s="1478"/>
      <c r="Z87" s="1479"/>
      <c r="AA87" s="21" t="s">
        <v>1</v>
      </c>
      <c r="AB87" s="21" t="s">
        <v>26</v>
      </c>
      <c r="AC87" s="21"/>
      <c r="AD87" s="21"/>
      <c r="AE87" s="21" t="s">
        <v>27</v>
      </c>
      <c r="AF87" s="21"/>
      <c r="AG87" s="21" t="s">
        <v>2</v>
      </c>
      <c r="AH87" s="21"/>
      <c r="AI87" s="21" t="s">
        <v>15</v>
      </c>
      <c r="AJ87" s="21"/>
      <c r="AK87" s="21"/>
      <c r="AL87" s="21" t="s">
        <v>28</v>
      </c>
      <c r="AM87" s="21"/>
      <c r="AN87" s="21" t="s">
        <v>29</v>
      </c>
      <c r="AO87" s="1"/>
      <c r="AP87" s="1"/>
      <c r="AR87" s="113"/>
      <c r="AS87" s="113"/>
      <c r="AT87" s="113"/>
      <c r="AU87" s="113"/>
      <c r="AV87" s="113"/>
      <c r="AW87" s="1478"/>
      <c r="AX87" s="1479"/>
      <c r="AY87" s="21" t="s">
        <v>1</v>
      </c>
      <c r="AZ87" s="21" t="s">
        <v>26</v>
      </c>
      <c r="BA87" s="21"/>
      <c r="BB87" s="21"/>
      <c r="BC87" s="21" t="s">
        <v>27</v>
      </c>
      <c r="BD87" s="21"/>
      <c r="BE87" s="21" t="s">
        <v>2</v>
      </c>
      <c r="BF87" s="21"/>
      <c r="BG87" s="21" t="s">
        <v>15</v>
      </c>
      <c r="BH87" s="21"/>
      <c r="BI87" s="21"/>
      <c r="BJ87" s="21" t="s">
        <v>28</v>
      </c>
      <c r="BK87" s="21"/>
      <c r="BL87" s="21" t="s">
        <v>29</v>
      </c>
      <c r="BM87" s="69"/>
      <c r="BN87" s="69"/>
      <c r="BO87" s="1"/>
      <c r="BP87" s="1"/>
      <c r="BV87" s="1478"/>
      <c r="BW87" s="1479"/>
      <c r="BX87" s="21" t="s">
        <v>1</v>
      </c>
      <c r="BY87" s="21"/>
      <c r="BZ87" s="21"/>
      <c r="CA87" s="21" t="s">
        <v>28</v>
      </c>
      <c r="CB87" s="21"/>
      <c r="CC87" s="21"/>
      <c r="CD87" s="21" t="s">
        <v>29</v>
      </c>
      <c r="CE87" s="69"/>
      <c r="CF87" s="278"/>
      <c r="CG87" s="1"/>
    </row>
    <row r="88" spans="1:89" s="11" customFormat="1" ht="32.25" hidden="1" customHeight="1">
      <c r="A88" s="1478"/>
      <c r="B88" s="1479"/>
      <c r="C88" s="22"/>
      <c r="D88" s="22"/>
      <c r="E88" s="22"/>
      <c r="F88" s="22"/>
      <c r="G88" s="22"/>
      <c r="H88" s="22"/>
      <c r="I88" s="23"/>
      <c r="J88" s="23"/>
      <c r="K88" s="24"/>
      <c r="L88" s="24"/>
      <c r="M88" s="24"/>
      <c r="N88" s="23"/>
      <c r="O88" s="23"/>
      <c r="P88" s="23"/>
      <c r="Q88" s="1"/>
      <c r="R88" s="1"/>
      <c r="T88" s="113"/>
      <c r="U88" s="113"/>
      <c r="V88" s="113"/>
      <c r="W88" s="113"/>
      <c r="X88" s="113"/>
      <c r="Y88" s="1478"/>
      <c r="Z88" s="1479"/>
      <c r="AA88" s="22"/>
      <c r="AB88" s="22"/>
      <c r="AC88" s="22"/>
      <c r="AD88" s="22"/>
      <c r="AE88" s="22"/>
      <c r="AF88" s="22"/>
      <c r="AG88" s="23"/>
      <c r="AH88" s="23"/>
      <c r="AI88" s="24"/>
      <c r="AJ88" s="24"/>
      <c r="AK88" s="24"/>
      <c r="AL88" s="23"/>
      <c r="AM88" s="23"/>
      <c r="AN88" s="23"/>
      <c r="AO88" s="1"/>
      <c r="AP88" s="1"/>
      <c r="AR88" s="113"/>
      <c r="AS88" s="113"/>
      <c r="AT88" s="113"/>
      <c r="AU88" s="113"/>
      <c r="AV88" s="113"/>
      <c r="AW88" s="1478"/>
      <c r="AX88" s="1479"/>
      <c r="AY88" s="22"/>
      <c r="AZ88" s="22"/>
      <c r="BA88" s="22"/>
      <c r="BB88" s="22"/>
      <c r="BC88" s="22"/>
      <c r="BD88" s="22"/>
      <c r="BE88" s="23"/>
      <c r="BF88" s="23"/>
      <c r="BG88" s="24"/>
      <c r="BH88" s="24"/>
      <c r="BI88" s="24"/>
      <c r="BJ88" s="23"/>
      <c r="BK88" s="23"/>
      <c r="BL88" s="23"/>
      <c r="BM88" s="99"/>
      <c r="BN88" s="99"/>
      <c r="BO88" s="1"/>
      <c r="BP88" s="1"/>
      <c r="BV88" s="1478"/>
      <c r="BW88" s="1479"/>
      <c r="BX88" s="22"/>
      <c r="BY88" s="24"/>
      <c r="BZ88" s="24"/>
      <c r="CA88" s="23"/>
      <c r="CB88" s="23"/>
      <c r="CC88" s="23"/>
      <c r="CD88" s="23"/>
      <c r="CE88" s="99"/>
      <c r="CF88" s="281"/>
      <c r="CG88" s="1"/>
    </row>
    <row r="89" spans="1:89" s="11" customFormat="1" ht="32.25" hidden="1" customHeight="1">
      <c r="A89" s="1478"/>
      <c r="B89" s="1479"/>
      <c r="C89" s="1" t="s">
        <v>31</v>
      </c>
      <c r="D89" s="1"/>
      <c r="E89" s="1"/>
      <c r="F89" s="1"/>
      <c r="G89" s="1"/>
      <c r="H89" s="1"/>
      <c r="I89" s="1"/>
      <c r="J89" s="1"/>
      <c r="K89" s="1"/>
      <c r="L89" s="1"/>
      <c r="M89" s="1"/>
      <c r="N89" s="1"/>
      <c r="O89" s="1"/>
      <c r="P89" s="1"/>
      <c r="Q89" s="1"/>
      <c r="R89" s="1"/>
      <c r="T89" s="113"/>
      <c r="U89" s="113"/>
      <c r="V89" s="113"/>
      <c r="W89" s="113"/>
      <c r="X89" s="113"/>
      <c r="Y89" s="1478"/>
      <c r="Z89" s="1479"/>
      <c r="AA89" s="1" t="s">
        <v>31</v>
      </c>
      <c r="AB89" s="1"/>
      <c r="AC89" s="1"/>
      <c r="AD89" s="1"/>
      <c r="AE89" s="1"/>
      <c r="AF89" s="1"/>
      <c r="AG89" s="1"/>
      <c r="AH89" s="1"/>
      <c r="AI89" s="1"/>
      <c r="AJ89" s="1"/>
      <c r="AK89" s="1"/>
      <c r="AL89" s="1"/>
      <c r="AM89" s="1"/>
      <c r="AN89" s="1"/>
      <c r="AO89" s="1"/>
      <c r="AP89" s="1"/>
      <c r="AR89" s="113"/>
      <c r="AS89" s="113"/>
      <c r="AT89" s="113"/>
      <c r="AU89" s="113"/>
      <c r="AV89" s="113"/>
      <c r="AW89" s="1478"/>
      <c r="AX89" s="1479"/>
      <c r="AY89" s="1" t="s">
        <v>31</v>
      </c>
      <c r="AZ89" s="1"/>
      <c r="BA89" s="1"/>
      <c r="BB89" s="1"/>
      <c r="BC89" s="1"/>
      <c r="BD89" s="1"/>
      <c r="BE89" s="1"/>
      <c r="BF89" s="1"/>
      <c r="BG89" s="1"/>
      <c r="BH89" s="1"/>
      <c r="BI89" s="1"/>
      <c r="BJ89" s="1"/>
      <c r="BK89" s="1"/>
      <c r="BL89" s="1"/>
      <c r="BM89" s="1"/>
      <c r="BN89" s="1"/>
      <c r="BO89" s="1"/>
      <c r="BP89" s="1"/>
      <c r="BV89" s="1478"/>
      <c r="BW89" s="1479"/>
      <c r="BX89" s="1" t="s">
        <v>31</v>
      </c>
      <c r="BY89" s="1"/>
      <c r="BZ89" s="1"/>
      <c r="CA89" s="1"/>
      <c r="CB89" s="1"/>
      <c r="CC89" s="1"/>
      <c r="CD89" s="1"/>
      <c r="CE89" s="1"/>
      <c r="CF89" s="277"/>
      <c r="CG89" s="1"/>
    </row>
    <row r="90" spans="1:89" s="11" customFormat="1" ht="32.25" hidden="1" customHeight="1">
      <c r="A90" s="1478"/>
      <c r="B90" s="1479"/>
      <c r="C90" s="21" t="s">
        <v>1</v>
      </c>
      <c r="D90" s="21" t="s">
        <v>26</v>
      </c>
      <c r="E90" s="21"/>
      <c r="F90" s="21"/>
      <c r="G90" s="21" t="s">
        <v>27</v>
      </c>
      <c r="H90" s="21"/>
      <c r="I90" s="21" t="s">
        <v>2</v>
      </c>
      <c r="J90" s="21"/>
      <c r="K90" s="21" t="s">
        <v>15</v>
      </c>
      <c r="L90" s="21"/>
      <c r="M90" s="21"/>
      <c r="N90" s="21" t="s">
        <v>28</v>
      </c>
      <c r="O90" s="21"/>
      <c r="P90" s="21" t="s">
        <v>29</v>
      </c>
      <c r="Q90" s="1"/>
      <c r="R90" s="1"/>
      <c r="T90" s="113"/>
      <c r="U90" s="113"/>
      <c r="V90" s="113"/>
      <c r="W90" s="113"/>
      <c r="X90" s="113"/>
      <c r="Y90" s="1478"/>
      <c r="Z90" s="1479"/>
      <c r="AA90" s="21" t="s">
        <v>1</v>
      </c>
      <c r="AB90" s="21" t="s">
        <v>26</v>
      </c>
      <c r="AC90" s="21"/>
      <c r="AD90" s="21"/>
      <c r="AE90" s="21" t="s">
        <v>27</v>
      </c>
      <c r="AF90" s="21"/>
      <c r="AG90" s="21" t="s">
        <v>2</v>
      </c>
      <c r="AH90" s="21"/>
      <c r="AI90" s="21" t="s">
        <v>15</v>
      </c>
      <c r="AJ90" s="21"/>
      <c r="AK90" s="21"/>
      <c r="AL90" s="21" t="s">
        <v>28</v>
      </c>
      <c r="AM90" s="21"/>
      <c r="AN90" s="21" t="s">
        <v>29</v>
      </c>
      <c r="AO90" s="1"/>
      <c r="AP90" s="1"/>
      <c r="AR90" s="113"/>
      <c r="AS90" s="113"/>
      <c r="AT90" s="113"/>
      <c r="AU90" s="113"/>
      <c r="AV90" s="113"/>
      <c r="AW90" s="1478"/>
      <c r="AX90" s="1479"/>
      <c r="AY90" s="21" t="s">
        <v>1</v>
      </c>
      <c r="AZ90" s="21" t="s">
        <v>26</v>
      </c>
      <c r="BA90" s="21"/>
      <c r="BB90" s="21"/>
      <c r="BC90" s="21" t="s">
        <v>27</v>
      </c>
      <c r="BD90" s="21"/>
      <c r="BE90" s="21" t="s">
        <v>2</v>
      </c>
      <c r="BF90" s="21"/>
      <c r="BG90" s="21" t="s">
        <v>15</v>
      </c>
      <c r="BH90" s="21"/>
      <c r="BI90" s="21"/>
      <c r="BJ90" s="21" t="s">
        <v>28</v>
      </c>
      <c r="BK90" s="21"/>
      <c r="BL90" s="21" t="s">
        <v>29</v>
      </c>
      <c r="BM90" s="69"/>
      <c r="BN90" s="69"/>
      <c r="BO90" s="1"/>
      <c r="BP90" s="1"/>
      <c r="BV90" s="1478"/>
      <c r="BW90" s="1479"/>
      <c r="BX90" s="21" t="s">
        <v>1</v>
      </c>
      <c r="BY90" s="21"/>
      <c r="BZ90" s="21"/>
      <c r="CA90" s="21" t="s">
        <v>28</v>
      </c>
      <c r="CB90" s="21"/>
      <c r="CC90" s="21"/>
      <c r="CD90" s="21" t="s">
        <v>29</v>
      </c>
      <c r="CE90" s="69"/>
      <c r="CF90" s="278"/>
      <c r="CG90" s="1"/>
    </row>
    <row r="91" spans="1:89" s="11" customFormat="1" ht="30" hidden="1" customHeight="1">
      <c r="A91" s="1478"/>
      <c r="B91" s="1479"/>
      <c r="C91" s="22">
        <f>C74-C88</f>
        <v>395</v>
      </c>
      <c r="D91" s="22">
        <f t="shared" ref="D91:P91" si="287">D74-D88</f>
        <v>250</v>
      </c>
      <c r="E91" s="22"/>
      <c r="F91" s="22"/>
      <c r="G91" s="22">
        <f t="shared" si="287"/>
        <v>190000</v>
      </c>
      <c r="H91" s="22"/>
      <c r="I91" s="22">
        <f t="shared" si="287"/>
        <v>120000</v>
      </c>
      <c r="J91" s="22"/>
      <c r="K91" s="22">
        <f t="shared" si="287"/>
        <v>140000</v>
      </c>
      <c r="L91" s="22"/>
      <c r="M91" s="22"/>
      <c r="N91" s="22">
        <f t="shared" si="287"/>
        <v>0</v>
      </c>
      <c r="O91" s="22"/>
      <c r="P91" s="22">
        <f t="shared" si="287"/>
        <v>0</v>
      </c>
      <c r="Q91" s="1"/>
      <c r="R91" s="1"/>
      <c r="T91" s="113"/>
      <c r="U91" s="113"/>
      <c r="V91" s="113"/>
      <c r="W91" s="113"/>
      <c r="X91" s="113"/>
      <c r="Y91" s="1478"/>
      <c r="Z91" s="1479"/>
      <c r="AA91" s="22">
        <f>AA74-AA88</f>
        <v>395</v>
      </c>
      <c r="AB91" s="22">
        <f>AB74-AB88</f>
        <v>250</v>
      </c>
      <c r="AC91" s="22"/>
      <c r="AD91" s="22"/>
      <c r="AE91" s="22">
        <f>AE74-AE88</f>
        <v>110000</v>
      </c>
      <c r="AF91" s="22"/>
      <c r="AG91" s="22">
        <f>AG74-AG88</f>
        <v>55000</v>
      </c>
      <c r="AH91" s="22"/>
      <c r="AI91" s="22">
        <f>AI74-AI88</f>
        <v>98000</v>
      </c>
      <c r="AJ91" s="22"/>
      <c r="AK91" s="22"/>
      <c r="AL91" s="22">
        <f>AL74-AL88</f>
        <v>0</v>
      </c>
      <c r="AM91" s="22"/>
      <c r="AN91" s="22">
        <f>AN74-AN88</f>
        <v>0</v>
      </c>
      <c r="AO91" s="1"/>
      <c r="AP91" s="1"/>
      <c r="AR91" s="113"/>
      <c r="AS91" s="113"/>
      <c r="AT91" s="113"/>
      <c r="AU91" s="113"/>
      <c r="AV91" s="113"/>
      <c r="AW91" s="1478"/>
      <c r="AX91" s="1479"/>
      <c r="AY91" s="22">
        <f>AY74-AY88</f>
        <v>395</v>
      </c>
      <c r="AZ91" s="22">
        <f>AZ74-AZ88</f>
        <v>84</v>
      </c>
      <c r="BA91" s="22"/>
      <c r="BB91" s="22"/>
      <c r="BC91" s="22">
        <f>BC74-BC88</f>
        <v>0</v>
      </c>
      <c r="BD91" s="22"/>
      <c r="BE91" s="22">
        <f>BE74-BE88</f>
        <v>0</v>
      </c>
      <c r="BF91" s="22"/>
      <c r="BG91" s="22">
        <f>BG74-BG88</f>
        <v>0</v>
      </c>
      <c r="BH91" s="22"/>
      <c r="BI91" s="22"/>
      <c r="BJ91" s="22">
        <f>BJ74-BJ88</f>
        <v>688000</v>
      </c>
      <c r="BK91" s="22"/>
      <c r="BL91" s="22">
        <f>BL74-BL88</f>
        <v>1963000</v>
      </c>
      <c r="BM91" s="100"/>
      <c r="BN91" s="100"/>
      <c r="BO91" s="1"/>
      <c r="BP91" s="1"/>
      <c r="BV91" s="1478"/>
      <c r="BW91" s="1479"/>
      <c r="BX91" s="22">
        <f>BX74-BX88</f>
        <v>506</v>
      </c>
      <c r="BY91" s="22"/>
      <c r="BZ91" s="22"/>
      <c r="CA91" s="22">
        <f>CA74-CA88</f>
        <v>701450</v>
      </c>
      <c r="CB91" s="22"/>
      <c r="CC91" s="22"/>
      <c r="CD91" s="22">
        <f>CD74-CD88</f>
        <v>1974750</v>
      </c>
      <c r="CE91" s="100"/>
      <c r="CF91" s="282"/>
      <c r="CG91" s="1"/>
    </row>
    <row r="92" spans="1:89" s="11" customFormat="1" ht="32" hidden="1" customHeight="1">
      <c r="A92" s="1478"/>
      <c r="B92" s="1479"/>
      <c r="C92" s="64" t="e">
        <f>C74/C88</f>
        <v>#DIV/0!</v>
      </c>
      <c r="D92" s="64" t="e">
        <f t="shared" ref="D92:P92" si="288">D74/D88</f>
        <v>#DIV/0!</v>
      </c>
      <c r="E92" s="64"/>
      <c r="F92" s="64"/>
      <c r="G92" s="64" t="e">
        <f t="shared" si="288"/>
        <v>#DIV/0!</v>
      </c>
      <c r="H92" s="64"/>
      <c r="I92" s="64" t="e">
        <f t="shared" si="288"/>
        <v>#DIV/0!</v>
      </c>
      <c r="J92" s="64"/>
      <c r="K92" s="64" t="e">
        <f t="shared" si="288"/>
        <v>#DIV/0!</v>
      </c>
      <c r="L92" s="25"/>
      <c r="M92" s="25"/>
      <c r="N92" s="25" t="e">
        <f t="shared" si="288"/>
        <v>#DIV/0!</v>
      </c>
      <c r="O92" s="25"/>
      <c r="P92" s="25" t="e">
        <f t="shared" si="288"/>
        <v>#DIV/0!</v>
      </c>
      <c r="Q92" s="17"/>
      <c r="R92" s="1"/>
      <c r="T92" s="113"/>
      <c r="U92" s="113"/>
      <c r="V92" s="113"/>
      <c r="W92" s="113"/>
      <c r="X92" s="113"/>
      <c r="Y92" s="1478"/>
      <c r="Z92" s="1479"/>
      <c r="AA92" s="64" t="e">
        <f>AA74/AA88</f>
        <v>#DIV/0!</v>
      </c>
      <c r="AB92" s="64" t="e">
        <f>AB74/AB88</f>
        <v>#DIV/0!</v>
      </c>
      <c r="AC92" s="64"/>
      <c r="AD92" s="64"/>
      <c r="AE92" s="64" t="e">
        <f>AE74/AE88</f>
        <v>#DIV/0!</v>
      </c>
      <c r="AF92" s="64"/>
      <c r="AG92" s="64" t="e">
        <f>AG74/AG88</f>
        <v>#DIV/0!</v>
      </c>
      <c r="AH92" s="64"/>
      <c r="AI92" s="64" t="e">
        <f>AI74/AI88</f>
        <v>#DIV/0!</v>
      </c>
      <c r="AJ92" s="25"/>
      <c r="AK92" s="25"/>
      <c r="AL92" s="25" t="e">
        <f>AL74/AL88</f>
        <v>#DIV/0!</v>
      </c>
      <c r="AM92" s="25"/>
      <c r="AN92" s="25" t="e">
        <f>AN74/AN88</f>
        <v>#DIV/0!</v>
      </c>
      <c r="AO92" s="17"/>
      <c r="AP92" s="17"/>
      <c r="AR92" s="113"/>
      <c r="AS92" s="113"/>
      <c r="AT92" s="113"/>
      <c r="AU92" s="113"/>
      <c r="AV92" s="113"/>
      <c r="AW92" s="1478"/>
      <c r="AX92" s="1479"/>
      <c r="AY92" s="64" t="e">
        <f>AY74/AY88</f>
        <v>#DIV/0!</v>
      </c>
      <c r="AZ92" s="64" t="e">
        <f>AZ74/AZ88</f>
        <v>#DIV/0!</v>
      </c>
      <c r="BA92" s="64"/>
      <c r="BB92" s="64"/>
      <c r="BC92" s="64" t="e">
        <f>BC74/BC88</f>
        <v>#DIV/0!</v>
      </c>
      <c r="BD92" s="64"/>
      <c r="BE92" s="64" t="e">
        <f>BE74/BE88</f>
        <v>#DIV/0!</v>
      </c>
      <c r="BF92" s="64"/>
      <c r="BG92" s="64" t="e">
        <f>BG74/BG88</f>
        <v>#DIV/0!</v>
      </c>
      <c r="BH92" s="25"/>
      <c r="BI92" s="25"/>
      <c r="BJ92" s="25" t="e">
        <f>BJ74/BJ88</f>
        <v>#DIV/0!</v>
      </c>
      <c r="BK92" s="25"/>
      <c r="BL92" s="25" t="e">
        <f>BL74/BL88</f>
        <v>#DIV/0!</v>
      </c>
      <c r="BM92" s="72"/>
      <c r="BN92" s="72"/>
      <c r="BO92" s="17"/>
      <c r="BP92" s="17"/>
      <c r="BV92" s="1478"/>
      <c r="BW92" s="1479"/>
      <c r="BX92" s="64" t="e">
        <f>BX74/BX88</f>
        <v>#DIV/0!</v>
      </c>
      <c r="BY92" s="25"/>
      <c r="BZ92" s="25"/>
      <c r="CA92" s="25" t="e">
        <f>CA74/CA88</f>
        <v>#DIV/0!</v>
      </c>
      <c r="CB92" s="25"/>
      <c r="CC92" s="25"/>
      <c r="CD92" s="25" t="e">
        <f>CD74/CD88</f>
        <v>#DIV/0!</v>
      </c>
      <c r="CE92" s="72"/>
      <c r="CF92" s="283"/>
      <c r="CG92" s="17"/>
    </row>
    <row r="93" spans="1:89" s="11" customFormat="1" ht="55" customHeight="1" thickTop="1">
      <c r="A93" s="1489" t="s">
        <v>52</v>
      </c>
      <c r="B93" s="1489"/>
      <c r="C93" s="1489"/>
      <c r="D93" s="1489" t="s">
        <v>41</v>
      </c>
      <c r="E93" s="1489"/>
      <c r="F93" s="1489" t="s">
        <v>42</v>
      </c>
      <c r="G93" s="1489"/>
      <c r="H93" s="1489" t="s">
        <v>43</v>
      </c>
      <c r="I93" s="1489"/>
      <c r="J93" s="1489" t="s">
        <v>115</v>
      </c>
      <c r="K93" s="1489"/>
      <c r="L93" s="1489" t="s">
        <v>54</v>
      </c>
      <c r="M93" s="1489"/>
      <c r="N93" s="1487" t="s">
        <v>55</v>
      </c>
      <c r="O93" s="1488"/>
      <c r="P93" s="1488"/>
      <c r="Q93" s="1488"/>
      <c r="R93" s="1"/>
      <c r="T93" s="113"/>
      <c r="U93" s="113"/>
      <c r="V93" s="113"/>
      <c r="W93" s="113"/>
      <c r="X93" s="113"/>
      <c r="Y93" s="1489" t="s">
        <v>52</v>
      </c>
      <c r="Z93" s="1489"/>
      <c r="AA93" s="1489"/>
      <c r="AB93" s="1489" t="s">
        <v>41</v>
      </c>
      <c r="AC93" s="1489"/>
      <c r="AD93" s="1489" t="s">
        <v>42</v>
      </c>
      <c r="AE93" s="1489"/>
      <c r="AF93" s="1489" t="s">
        <v>43</v>
      </c>
      <c r="AG93" s="1489"/>
      <c r="AH93" s="1489" t="s">
        <v>115</v>
      </c>
      <c r="AI93" s="1489"/>
      <c r="AJ93" s="1489" t="s">
        <v>54</v>
      </c>
      <c r="AK93" s="1489"/>
      <c r="AL93" s="1"/>
      <c r="AM93" s="1"/>
      <c r="AN93" s="1"/>
      <c r="AO93" s="1"/>
      <c r="AP93" s="1"/>
      <c r="AR93" s="113"/>
      <c r="AS93" s="113"/>
      <c r="AT93" s="113"/>
      <c r="AU93" s="113"/>
      <c r="AV93" s="113"/>
      <c r="AW93" s="83"/>
      <c r="AX93" s="83"/>
      <c r="AY93" s="83"/>
      <c r="AZ93" s="1490"/>
      <c r="BA93" s="1490"/>
      <c r="BB93" s="1490"/>
      <c r="BC93" s="1490"/>
      <c r="BD93" s="1490"/>
      <c r="BE93" s="1490"/>
      <c r="BF93" s="1490"/>
      <c r="BG93" s="1490"/>
      <c r="BH93" s="1490"/>
      <c r="BI93" s="1490"/>
      <c r="BJ93" s="1"/>
      <c r="BK93" s="1"/>
      <c r="BL93" s="195">
        <f>BL74/1.1</f>
        <v>1784545.4545454544</v>
      </c>
      <c r="BM93" s="1"/>
      <c r="BN93" s="1"/>
      <c r="BO93" s="1"/>
      <c r="BP93" s="1"/>
      <c r="BV93" s="83"/>
      <c r="BW93" s="83"/>
      <c r="BX93" s="83"/>
      <c r="BY93" s="1490"/>
      <c r="BZ93" s="1490"/>
      <c r="CA93" s="1"/>
      <c r="CB93" s="1"/>
      <c r="CC93" s="203" t="s">
        <v>140</v>
      </c>
      <c r="CD93" s="195">
        <f>CD74/1.1</f>
        <v>1795227.2727272725</v>
      </c>
      <c r="CE93" s="202" t="s">
        <v>139</v>
      </c>
      <c r="CF93" s="196">
        <f>CD93/BL93</f>
        <v>1.0059857361181863</v>
      </c>
      <c r="CG93" s="1491">
        <f>CD93-BL93</f>
        <v>10681.818181818118</v>
      </c>
      <c r="CH93" s="1488"/>
      <c r="CI93" s="1488"/>
      <c r="CJ93" s="1488"/>
      <c r="CK93" s="1488"/>
    </row>
    <row r="94" spans="1:89" s="11" customFormat="1" ht="21" customHeight="1" thickBot="1">
      <c r="A94" s="1489"/>
      <c r="B94" s="1489"/>
      <c r="C94" s="1489"/>
      <c r="D94" s="65" t="s">
        <v>53</v>
      </c>
      <c r="E94" s="65" t="s">
        <v>35</v>
      </c>
      <c r="F94" s="65" t="s">
        <v>53</v>
      </c>
      <c r="G94" s="65" t="s">
        <v>35</v>
      </c>
      <c r="H94" s="65" t="s">
        <v>53</v>
      </c>
      <c r="I94" s="65" t="s">
        <v>35</v>
      </c>
      <c r="J94" s="65" t="s">
        <v>53</v>
      </c>
      <c r="K94" s="65" t="s">
        <v>35</v>
      </c>
      <c r="L94" s="65" t="s">
        <v>53</v>
      </c>
      <c r="M94" s="65" t="s">
        <v>35</v>
      </c>
      <c r="N94" s="1" t="s">
        <v>56</v>
      </c>
      <c r="O94" s="1" t="s">
        <v>57</v>
      </c>
      <c r="P94" s="1"/>
      <c r="Q94" s="1"/>
      <c r="R94" s="1"/>
      <c r="T94" s="113"/>
      <c r="U94" s="113"/>
      <c r="V94" s="113"/>
      <c r="W94" s="113"/>
      <c r="X94" s="113"/>
      <c r="Y94" s="1489"/>
      <c r="Z94" s="1489"/>
      <c r="AA94" s="1489"/>
      <c r="AB94" s="65" t="s">
        <v>53</v>
      </c>
      <c r="AC94" s="65" t="s">
        <v>35</v>
      </c>
      <c r="AD94" s="65" t="s">
        <v>53</v>
      </c>
      <c r="AE94" s="65" t="s">
        <v>35</v>
      </c>
      <c r="AF94" s="65" t="s">
        <v>53</v>
      </c>
      <c r="AG94" s="65" t="s">
        <v>35</v>
      </c>
      <c r="AH94" s="65" t="s">
        <v>53</v>
      </c>
      <c r="AI94" s="65" t="s">
        <v>35</v>
      </c>
      <c r="AJ94" s="65" t="s">
        <v>53</v>
      </c>
      <c r="AK94" s="65" t="s">
        <v>35</v>
      </c>
      <c r="AL94" s="1"/>
      <c r="AM94" s="1"/>
      <c r="AN94" s="1"/>
      <c r="AO94" s="1"/>
      <c r="AP94" s="1"/>
      <c r="AR94" s="113"/>
      <c r="AS94" s="113"/>
      <c r="AT94" s="113"/>
      <c r="AU94" s="113"/>
      <c r="AV94" s="113"/>
      <c r="AW94" s="1"/>
      <c r="AX94" s="1"/>
      <c r="AY94" s="1"/>
      <c r="AZ94" s="46"/>
      <c r="BA94" s="46"/>
      <c r="BB94" s="46"/>
      <c r="BC94" s="46"/>
      <c r="BD94" s="46"/>
      <c r="BE94" s="46"/>
      <c r="BF94" s="46"/>
      <c r="BG94" s="46"/>
      <c r="BH94" s="46"/>
      <c r="BI94" s="46"/>
      <c r="BJ94" s="1"/>
      <c r="BK94" s="1"/>
      <c r="BL94" s="1"/>
      <c r="BM94" s="1"/>
      <c r="BN94" s="1"/>
      <c r="BO94" s="1"/>
      <c r="BP94" s="1"/>
      <c r="BV94" s="1"/>
      <c r="BW94" s="1"/>
      <c r="BX94" s="1"/>
      <c r="BY94" s="46"/>
      <c r="BZ94" s="46"/>
      <c r="CA94" s="1"/>
      <c r="CB94" s="1"/>
      <c r="CC94" s="1"/>
      <c r="CD94" s="1"/>
      <c r="CE94" s="1"/>
      <c r="CF94" s="277"/>
      <c r="CG94" s="1"/>
    </row>
    <row r="95" spans="1:89" ht="66" customHeight="1" thickTop="1" thickBot="1">
      <c r="A95" s="1489"/>
      <c r="B95" s="1489"/>
      <c r="C95" s="1489"/>
      <c r="D95" s="150">
        <f>D74/(D74+F74+H74+J74)</f>
        <v>0.63291139240506333</v>
      </c>
      <c r="E95" s="66">
        <f>E74/(E74+G74+I74+K74)</f>
        <v>0.6470588235294118</v>
      </c>
      <c r="F95" s="150">
        <f>F74/(D74+F74+H74+J74)</f>
        <v>0.12658227848101267</v>
      </c>
      <c r="G95" s="66">
        <f>G74/(E74+G74+I74+K74)</f>
        <v>0.14901960784313725</v>
      </c>
      <c r="H95" s="150">
        <f>H74/(D74+F74+H74+J74)</f>
        <v>6.3291139240506333E-2</v>
      </c>
      <c r="I95" s="66">
        <f>I74/(E74+G74+I74+K74)</f>
        <v>9.4117647058823528E-2</v>
      </c>
      <c r="J95" s="153">
        <f>J74/(D74+F74+H74+J74)</f>
        <v>0.17721518987341772</v>
      </c>
      <c r="K95" s="66">
        <f>K74/(E74+G74+I74+K74)</f>
        <v>0.10980392156862745</v>
      </c>
      <c r="L95" s="66">
        <f>D95+F95+H95+J95</f>
        <v>1</v>
      </c>
      <c r="M95" s="66">
        <f>E95+G95+I95+K95</f>
        <v>1</v>
      </c>
      <c r="P95" s="1">
        <v>1560</v>
      </c>
      <c r="Q95" s="146">
        <f>O74*P95</f>
        <v>780000</v>
      </c>
      <c r="Y95" s="1489"/>
      <c r="Z95" s="1489"/>
      <c r="AA95" s="1489"/>
      <c r="AB95" s="66">
        <f>AB74/(AB74+AD74+AF74+AH74)</f>
        <v>0.63291139240506333</v>
      </c>
      <c r="AC95" s="66">
        <f>AC74/(AC74+AE74+AG74+AI74)</f>
        <v>0.61773255813953487</v>
      </c>
      <c r="AD95" s="66">
        <f>AD74/(AB74+AD74+AF74+AH74)</f>
        <v>0.12658227848101267</v>
      </c>
      <c r="AE95" s="66">
        <f>AE74/(AC74+AE74+AG74+AI74)</f>
        <v>0.15988372093023256</v>
      </c>
      <c r="AF95" s="66">
        <f>AF74/(AB74+AD74+AF74+AH74)</f>
        <v>6.3291139240506333E-2</v>
      </c>
      <c r="AG95" s="66">
        <f>AG74/(AC74+AE74+AG74+AI74)</f>
        <v>7.9941860465116282E-2</v>
      </c>
      <c r="AH95" s="66">
        <f>AH74/(AB74+AD74+AF74+AH74)</f>
        <v>0.17721518987341772</v>
      </c>
      <c r="AI95" s="66">
        <f>AI74/(AC74+AE74+AG74+AI74)</f>
        <v>0.14244186046511628</v>
      </c>
      <c r="AJ95" s="66">
        <f>AB95+AD95+AF95+AH95</f>
        <v>1</v>
      </c>
      <c r="AK95" s="66">
        <f>AC95+AE95+AG95+AI95</f>
        <v>1</v>
      </c>
      <c r="AX95" s="1"/>
      <c r="AZ95" s="72"/>
      <c r="BA95" s="72"/>
      <c r="BB95" s="72"/>
      <c r="BC95" s="72"/>
      <c r="BD95" s="72"/>
      <c r="BE95" s="72"/>
      <c r="BF95" s="72"/>
      <c r="BG95" s="72"/>
      <c r="BH95" s="72"/>
      <c r="BI95" s="72"/>
      <c r="BJ95" s="1518" t="s">
        <v>63</v>
      </c>
      <c r="BK95" s="1519"/>
      <c r="BL95" s="1519"/>
      <c r="BM95" s="85"/>
      <c r="BN95" s="85"/>
      <c r="BO95" s="84" t="e">
        <f>BO74+#REF!</f>
        <v>#DIV/0!</v>
      </c>
      <c r="BY95" s="72"/>
      <c r="BZ95" s="72"/>
      <c r="CA95" s="1518" t="s">
        <v>63</v>
      </c>
      <c r="CB95" s="1519"/>
      <c r="CC95" s="1519"/>
      <c r="CD95" s="1519"/>
      <c r="CE95" s="85"/>
      <c r="CF95" s="284"/>
      <c r="CG95" s="84"/>
    </row>
    <row r="96" spans="1:89" ht="17" thickTop="1"/>
    <row r="97" spans="1:84" ht="32" customHeight="1"/>
    <row r="98" spans="1:84" s="31" customFormat="1" ht="34.25" customHeight="1">
      <c r="A98" s="41" t="s">
        <v>88</v>
      </c>
      <c r="B98" s="42"/>
      <c r="T98" s="105"/>
      <c r="U98" s="105"/>
      <c r="V98" s="105"/>
      <c r="W98" s="105"/>
      <c r="X98" s="105"/>
      <c r="Y98" s="41"/>
      <c r="Z98" s="42"/>
      <c r="AR98" s="105"/>
      <c r="AS98" s="105"/>
      <c r="AT98" s="105"/>
      <c r="AU98" s="105"/>
      <c r="AV98" s="105"/>
      <c r="AW98" s="41"/>
      <c r="AX98" s="42"/>
      <c r="CF98" s="262"/>
    </row>
    <row r="99" spans="1:84" s="142" customFormat="1" ht="32" customHeight="1">
      <c r="A99" s="1496" t="s">
        <v>89</v>
      </c>
      <c r="B99" s="1496"/>
      <c r="C99" s="1496"/>
      <c r="D99" s="1496"/>
      <c r="E99" s="1496" t="s">
        <v>110</v>
      </c>
      <c r="F99" s="1496"/>
      <c r="G99" s="1496"/>
      <c r="H99" s="1496"/>
      <c r="I99" s="1496" t="s">
        <v>100</v>
      </c>
      <c r="J99" s="1496"/>
      <c r="K99" s="1496" t="s">
        <v>90</v>
      </c>
      <c r="L99" s="1496"/>
      <c r="M99" s="1496" t="s">
        <v>98</v>
      </c>
      <c r="N99" s="1496"/>
      <c r="O99" s="128" t="s">
        <v>91</v>
      </c>
      <c r="P99" s="1496" t="s">
        <v>108</v>
      </c>
      <c r="Q99" s="1496"/>
      <c r="R99" s="129"/>
      <c r="S99" s="129"/>
      <c r="T99" s="1496" t="s">
        <v>99</v>
      </c>
      <c r="U99" s="1496"/>
      <c r="V99" s="1496"/>
      <c r="W99" s="1496"/>
      <c r="X99" s="112"/>
      <c r="Z99" s="49"/>
      <c r="AR99" s="112"/>
      <c r="AS99" s="112"/>
      <c r="AT99" s="112"/>
      <c r="AU99" s="112"/>
      <c r="AV99" s="112"/>
      <c r="AX99" s="49"/>
      <c r="CF99" s="285"/>
    </row>
    <row r="100" spans="1:84" ht="73" customHeight="1">
      <c r="A100" s="1497" t="s">
        <v>92</v>
      </c>
      <c r="B100" s="1497"/>
      <c r="C100" s="1497"/>
      <c r="D100" s="1497"/>
      <c r="E100" s="1498" t="s">
        <v>102</v>
      </c>
      <c r="F100" s="1498"/>
      <c r="G100" s="1498"/>
      <c r="H100" s="1498"/>
      <c r="I100" s="1499">
        <v>330</v>
      </c>
      <c r="J100" s="1499"/>
      <c r="K100" s="1500">
        <f>I100*Y100</f>
        <v>1815000</v>
      </c>
      <c r="L100" s="1500"/>
      <c r="M100" s="1499">
        <v>180</v>
      </c>
      <c r="N100" s="1499"/>
      <c r="O100" s="143"/>
      <c r="P100" s="1501">
        <f>K100*O100</f>
        <v>0</v>
      </c>
      <c r="Q100" s="1501"/>
      <c r="R100" s="131"/>
      <c r="S100" s="131"/>
      <c r="T100" s="1497">
        <f>M100*O100</f>
        <v>0</v>
      </c>
      <c r="U100" s="1497"/>
      <c r="V100" s="1497"/>
      <c r="W100" s="1497"/>
      <c r="Y100" s="11">
        <v>5500</v>
      </c>
    </row>
    <row r="101" spans="1:84" ht="73" customHeight="1">
      <c r="A101" s="1497" t="s">
        <v>93</v>
      </c>
      <c r="B101" s="1497"/>
      <c r="C101" s="1497"/>
      <c r="D101" s="1497"/>
      <c r="E101" s="1502" t="s">
        <v>101</v>
      </c>
      <c r="F101" s="1502"/>
      <c r="G101" s="1502"/>
      <c r="H101" s="1502"/>
      <c r="I101" s="1499">
        <v>280</v>
      </c>
      <c r="J101" s="1499"/>
      <c r="K101" s="1500">
        <f t="shared" ref="K101:K106" si="289">I101*Y101</f>
        <v>1540000</v>
      </c>
      <c r="L101" s="1500"/>
      <c r="M101" s="1499">
        <v>170</v>
      </c>
      <c r="N101" s="1499"/>
      <c r="O101" s="143"/>
      <c r="P101" s="1501">
        <f t="shared" ref="P101:P106" si="290">K101*O101</f>
        <v>0</v>
      </c>
      <c r="Q101" s="1501"/>
      <c r="R101" s="131"/>
      <c r="S101" s="131"/>
      <c r="T101" s="1497">
        <f t="shared" ref="T101:T106" si="291">M101*O101</f>
        <v>0</v>
      </c>
      <c r="U101" s="1497"/>
      <c r="V101" s="1497"/>
      <c r="W101" s="1497"/>
      <c r="Y101" s="11">
        <v>5500</v>
      </c>
    </row>
    <row r="102" spans="1:84" ht="73" customHeight="1">
      <c r="A102" s="1497" t="s">
        <v>94</v>
      </c>
      <c r="B102" s="1497"/>
      <c r="C102" s="1497"/>
      <c r="D102" s="1497"/>
      <c r="E102" s="1502" t="s">
        <v>103</v>
      </c>
      <c r="F102" s="1502"/>
      <c r="G102" s="1502"/>
      <c r="H102" s="1502"/>
      <c r="I102" s="1499">
        <v>220</v>
      </c>
      <c r="J102" s="1499"/>
      <c r="K102" s="1500">
        <f t="shared" si="289"/>
        <v>1210000</v>
      </c>
      <c r="L102" s="1500"/>
      <c r="M102" s="1499">
        <v>160</v>
      </c>
      <c r="N102" s="1499"/>
      <c r="O102" s="143"/>
      <c r="P102" s="1501">
        <f t="shared" si="290"/>
        <v>0</v>
      </c>
      <c r="Q102" s="1501"/>
      <c r="R102" s="131"/>
      <c r="S102" s="131"/>
      <c r="T102" s="1497">
        <f t="shared" si="291"/>
        <v>0</v>
      </c>
      <c r="U102" s="1497"/>
      <c r="V102" s="1497"/>
      <c r="W102" s="1497"/>
      <c r="Y102" s="11">
        <v>5500</v>
      </c>
    </row>
    <row r="103" spans="1:84" ht="73" customHeight="1">
      <c r="A103" s="1497" t="s">
        <v>96</v>
      </c>
      <c r="B103" s="1497"/>
      <c r="C103" s="1497"/>
      <c r="D103" s="1497"/>
      <c r="E103" s="1502" t="s">
        <v>104</v>
      </c>
      <c r="F103" s="1502"/>
      <c r="G103" s="1502"/>
      <c r="H103" s="1502"/>
      <c r="I103" s="1499">
        <v>180</v>
      </c>
      <c r="J103" s="1499"/>
      <c r="K103" s="1500">
        <f t="shared" si="289"/>
        <v>990000</v>
      </c>
      <c r="L103" s="1500"/>
      <c r="M103" s="1499">
        <v>150</v>
      </c>
      <c r="N103" s="1499"/>
      <c r="O103" s="143"/>
      <c r="P103" s="1501">
        <f t="shared" si="290"/>
        <v>0</v>
      </c>
      <c r="Q103" s="1501"/>
      <c r="R103" s="131"/>
      <c r="S103" s="131"/>
      <c r="T103" s="1497">
        <f t="shared" si="291"/>
        <v>0</v>
      </c>
      <c r="U103" s="1497"/>
      <c r="V103" s="1497"/>
      <c r="W103" s="1497"/>
      <c r="Y103" s="11">
        <v>5500</v>
      </c>
    </row>
    <row r="104" spans="1:84" ht="73" customHeight="1">
      <c r="A104" s="1497" t="s">
        <v>97</v>
      </c>
      <c r="B104" s="1497"/>
      <c r="C104" s="1497"/>
      <c r="D104" s="1497"/>
      <c r="E104" s="1502" t="s">
        <v>105</v>
      </c>
      <c r="F104" s="1502"/>
      <c r="G104" s="1502"/>
      <c r="H104" s="1502"/>
      <c r="I104" s="1499">
        <v>130</v>
      </c>
      <c r="J104" s="1499"/>
      <c r="K104" s="1500">
        <f t="shared" si="289"/>
        <v>715000</v>
      </c>
      <c r="L104" s="1500"/>
      <c r="M104" s="1499">
        <v>140</v>
      </c>
      <c r="N104" s="1499"/>
      <c r="O104" s="143"/>
      <c r="P104" s="1501">
        <f t="shared" si="290"/>
        <v>0</v>
      </c>
      <c r="Q104" s="1501"/>
      <c r="R104" s="131"/>
      <c r="S104" s="131"/>
      <c r="T104" s="1497">
        <f t="shared" si="291"/>
        <v>0</v>
      </c>
      <c r="U104" s="1497"/>
      <c r="V104" s="1497"/>
      <c r="W104" s="1497"/>
      <c r="Y104" s="11">
        <v>5500</v>
      </c>
    </row>
    <row r="105" spans="1:84" ht="73" customHeight="1">
      <c r="A105" s="1497" t="s">
        <v>83</v>
      </c>
      <c r="B105" s="1497"/>
      <c r="C105" s="1497"/>
      <c r="D105" s="1497"/>
      <c r="E105" s="1502" t="s">
        <v>106</v>
      </c>
      <c r="F105" s="1502"/>
      <c r="G105" s="1502"/>
      <c r="H105" s="1502"/>
      <c r="I105" s="1499">
        <v>100</v>
      </c>
      <c r="J105" s="1499"/>
      <c r="K105" s="1500">
        <f t="shared" si="289"/>
        <v>550000</v>
      </c>
      <c r="L105" s="1500"/>
      <c r="M105" s="1499">
        <v>120</v>
      </c>
      <c r="N105" s="1499"/>
      <c r="O105" s="143">
        <v>1</v>
      </c>
      <c r="P105" s="1501">
        <f t="shared" si="290"/>
        <v>550000</v>
      </c>
      <c r="Q105" s="1501"/>
      <c r="R105" s="131"/>
      <c r="S105" s="131"/>
      <c r="T105" s="1497">
        <f t="shared" si="291"/>
        <v>120</v>
      </c>
      <c r="U105" s="1497"/>
      <c r="V105" s="1497"/>
      <c r="W105" s="1497"/>
      <c r="Y105" s="11">
        <v>5500</v>
      </c>
    </row>
    <row r="106" spans="1:84" ht="73" customHeight="1" thickBot="1">
      <c r="A106" s="1497" t="s">
        <v>85</v>
      </c>
      <c r="B106" s="1497"/>
      <c r="C106" s="1497"/>
      <c r="D106" s="1497"/>
      <c r="E106" s="1502" t="s">
        <v>107</v>
      </c>
      <c r="F106" s="1502"/>
      <c r="G106" s="1502"/>
      <c r="H106" s="1502"/>
      <c r="I106" s="1499">
        <v>60</v>
      </c>
      <c r="J106" s="1499"/>
      <c r="K106" s="1500">
        <f t="shared" si="289"/>
        <v>330000</v>
      </c>
      <c r="L106" s="1500"/>
      <c r="M106" s="1499">
        <v>95</v>
      </c>
      <c r="N106" s="1499"/>
      <c r="O106" s="143">
        <v>4</v>
      </c>
      <c r="P106" s="1501">
        <f t="shared" si="290"/>
        <v>1320000</v>
      </c>
      <c r="Q106" s="1501"/>
      <c r="R106" s="131"/>
      <c r="S106" s="131"/>
      <c r="T106" s="1497">
        <f t="shared" si="291"/>
        <v>380</v>
      </c>
      <c r="U106" s="1497"/>
      <c r="V106" s="1497"/>
      <c r="W106" s="1497"/>
      <c r="Y106" s="11">
        <v>5500</v>
      </c>
    </row>
    <row r="107" spans="1:84" ht="73" customHeight="1" thickTop="1" thickBot="1">
      <c r="A107" s="1497"/>
      <c r="B107" s="1497"/>
      <c r="C107" s="1497"/>
      <c r="D107" s="1497"/>
      <c r="E107" s="1511"/>
      <c r="F107" s="1511"/>
      <c r="G107" s="1511"/>
      <c r="H107" s="1511"/>
      <c r="I107" s="1497"/>
      <c r="J107" s="1497"/>
      <c r="K107" s="1497"/>
      <c r="L107" s="1497"/>
      <c r="M107" s="1497"/>
      <c r="N107" s="1497"/>
      <c r="O107" s="130">
        <f>SUM(O100:O106)</f>
        <v>5</v>
      </c>
      <c r="P107" s="1512">
        <f>SUM(P100:Q106)</f>
        <v>1870000</v>
      </c>
      <c r="Q107" s="1497"/>
      <c r="R107" s="131"/>
      <c r="S107" s="131"/>
      <c r="T107" s="1570">
        <f>SUM(T100:W106)</f>
        <v>500</v>
      </c>
      <c r="U107" s="1570"/>
      <c r="V107" s="1570"/>
      <c r="W107" s="1570"/>
      <c r="Y107" s="1504">
        <f>P107/T107</f>
        <v>3740</v>
      </c>
      <c r="Z107" s="1505"/>
      <c r="AA107" s="1506"/>
    </row>
    <row r="108" spans="1:84" ht="73" customHeight="1" thickBot="1">
      <c r="A108" s="1488"/>
      <c r="B108" s="1488"/>
      <c r="C108" s="1488"/>
      <c r="D108" s="1488"/>
      <c r="E108" s="1488"/>
      <c r="F108" s="1488"/>
      <c r="G108" s="1488"/>
      <c r="H108" s="1488"/>
      <c r="I108" s="1488"/>
      <c r="J108" s="1488"/>
      <c r="K108" s="1488"/>
      <c r="L108" s="1488"/>
      <c r="M108" s="1488"/>
      <c r="N108" s="1488"/>
      <c r="O108" s="46"/>
      <c r="P108" s="1507">
        <f>Q95/P107</f>
        <v>0.41711229946524064</v>
      </c>
      <c r="Q108" s="1507"/>
      <c r="T108" s="1395"/>
      <c r="U108" s="1395"/>
      <c r="V108" s="1395"/>
      <c r="W108" s="1395"/>
      <c r="Y108" s="1508" t="s">
        <v>109</v>
      </c>
      <c r="Z108" s="1509"/>
      <c r="AA108" s="1510"/>
    </row>
    <row r="109" spans="1:84" ht="32" customHeight="1" thickTop="1"/>
    <row r="110" spans="1:84" ht="32" customHeight="1"/>
    <row r="111" spans="1:84" ht="32" customHeight="1"/>
    <row r="112" spans="1:84" ht="32" customHeight="1"/>
    <row r="113" ht="32" customHeight="1"/>
  </sheetData>
  <mergeCells count="195">
    <mergeCell ref="A2:B2"/>
    <mergeCell ref="Y2:Z2"/>
    <mergeCell ref="AW2:AX2"/>
    <mergeCell ref="A3:B3"/>
    <mergeCell ref="C3:D3"/>
    <mergeCell ref="E3:Q3"/>
    <mergeCell ref="T3:W3"/>
    <mergeCell ref="Y3:Z3"/>
    <mergeCell ref="AA3:AB3"/>
    <mergeCell ref="AC3:AO3"/>
    <mergeCell ref="CI4:CN4"/>
    <mergeCell ref="A5:Q5"/>
    <mergeCell ref="T5:W5"/>
    <mergeCell ref="Y5:AO5"/>
    <mergeCell ref="AW5:BO5"/>
    <mergeCell ref="BV5:CG5"/>
    <mergeCell ref="CI5:CN5"/>
    <mergeCell ref="AW3:BM3"/>
    <mergeCell ref="BV3:CE3"/>
    <mergeCell ref="A4:B4"/>
    <mergeCell ref="E4:K4"/>
    <mergeCell ref="L4:M4"/>
    <mergeCell ref="O4:Q4"/>
    <mergeCell ref="Y4:Z4"/>
    <mergeCell ref="AC4:AI4"/>
    <mergeCell ref="AJ4:AK4"/>
    <mergeCell ref="AM4:AO4"/>
    <mergeCell ref="A14:B14"/>
    <mergeCell ref="Y14:Z14"/>
    <mergeCell ref="AW14:AX14"/>
    <mergeCell ref="BV14:BW14"/>
    <mergeCell ref="A15:Q15"/>
    <mergeCell ref="Y15:AO15"/>
    <mergeCell ref="AW15:BO15"/>
    <mergeCell ref="BV15:CG15"/>
    <mergeCell ref="AW4:AX4"/>
    <mergeCell ref="BV4:BW4"/>
    <mergeCell ref="CI15:CN15"/>
    <mergeCell ref="A24:B24"/>
    <mergeCell ref="Y24:Z24"/>
    <mergeCell ref="AW24:AX24"/>
    <mergeCell ref="BV24:BW24"/>
    <mergeCell ref="A25:Q25"/>
    <mergeCell ref="Y25:AO25"/>
    <mergeCell ref="AW25:BO25"/>
    <mergeCell ref="BV25:CG25"/>
    <mergeCell ref="CI25:CN25"/>
    <mergeCell ref="CI35:CN35"/>
    <mergeCell ref="A44:B44"/>
    <mergeCell ref="Y44:Z44"/>
    <mergeCell ref="AW44:AX44"/>
    <mergeCell ref="BV44:BW44"/>
    <mergeCell ref="CP44:CT44"/>
    <mergeCell ref="A34:B34"/>
    <mergeCell ref="Y34:Z34"/>
    <mergeCell ref="AW34:AX34"/>
    <mergeCell ref="BV34:BW34"/>
    <mergeCell ref="A35:Q35"/>
    <mergeCell ref="Y35:AO35"/>
    <mergeCell ref="AW35:BO35"/>
    <mergeCell ref="BV35:CG35"/>
    <mergeCell ref="A45:Q45"/>
    <mergeCell ref="Y45:AO45"/>
    <mergeCell ref="AW45:BO45"/>
    <mergeCell ref="BV45:CG45"/>
    <mergeCell ref="CI45:CN45"/>
    <mergeCell ref="A54:B54"/>
    <mergeCell ref="Y54:Z54"/>
    <mergeCell ref="AW54:AX54"/>
    <mergeCell ref="BV54:BW54"/>
    <mergeCell ref="BV64:BW64"/>
    <mergeCell ref="CP64:CT64"/>
    <mergeCell ref="A65:Q65"/>
    <mergeCell ref="Y65:AO65"/>
    <mergeCell ref="AW65:BO65"/>
    <mergeCell ref="BV65:CG65"/>
    <mergeCell ref="CI65:CN65"/>
    <mergeCell ref="CP54:CT54"/>
    <mergeCell ref="A55:Q55"/>
    <mergeCell ref="Y55:AO55"/>
    <mergeCell ref="AW55:BO55"/>
    <mergeCell ref="BV55:CG55"/>
    <mergeCell ref="CI55:CN55"/>
    <mergeCell ref="A77:B92"/>
    <mergeCell ref="C77:D77"/>
    <mergeCell ref="G77:P77"/>
    <mergeCell ref="Y77:Z92"/>
    <mergeCell ref="AA77:AB77"/>
    <mergeCell ref="AE77:AN77"/>
    <mergeCell ref="A64:B64"/>
    <mergeCell ref="Y64:Z64"/>
    <mergeCell ref="AW64:AX64"/>
    <mergeCell ref="AW77:AX92"/>
    <mergeCell ref="AY77:AZ77"/>
    <mergeCell ref="BC77:BL77"/>
    <mergeCell ref="BV77:BW92"/>
    <mergeCell ref="BY77:CD77"/>
    <mergeCell ref="C78:P78"/>
    <mergeCell ref="AA78:AN78"/>
    <mergeCell ref="AY78:BL78"/>
    <mergeCell ref="BX78:CD78"/>
    <mergeCell ref="CG93:CK93"/>
    <mergeCell ref="CA95:CD95"/>
    <mergeCell ref="A99:D99"/>
    <mergeCell ref="E99:H99"/>
    <mergeCell ref="I99:J99"/>
    <mergeCell ref="K99:L99"/>
    <mergeCell ref="M99:N99"/>
    <mergeCell ref="P99:Q99"/>
    <mergeCell ref="AJ93:AK93"/>
    <mergeCell ref="AZ93:BA93"/>
    <mergeCell ref="BB93:BC93"/>
    <mergeCell ref="BD93:BE93"/>
    <mergeCell ref="BF93:BG93"/>
    <mergeCell ref="BH93:BI93"/>
    <mergeCell ref="N93:Q93"/>
    <mergeCell ref="Y93:AA95"/>
    <mergeCell ref="AB93:AC93"/>
    <mergeCell ref="AD93:AE93"/>
    <mergeCell ref="AF93:AG93"/>
    <mergeCell ref="AH93:AI93"/>
    <mergeCell ref="A93:C95"/>
    <mergeCell ref="D93:E93"/>
    <mergeCell ref="F93:G93"/>
    <mergeCell ref="T99:W99"/>
    <mergeCell ref="A100:D100"/>
    <mergeCell ref="E100:H100"/>
    <mergeCell ref="I100:J100"/>
    <mergeCell ref="K100:L100"/>
    <mergeCell ref="M100:N100"/>
    <mergeCell ref="P100:Q100"/>
    <mergeCell ref="T100:W100"/>
    <mergeCell ref="BY93:BZ93"/>
    <mergeCell ref="H93:I93"/>
    <mergeCell ref="J93:K93"/>
    <mergeCell ref="L93:M93"/>
    <mergeCell ref="BJ95:BL95"/>
    <mergeCell ref="T101:W101"/>
    <mergeCell ref="A102:D102"/>
    <mergeCell ref="E102:H102"/>
    <mergeCell ref="I102:J102"/>
    <mergeCell ref="K102:L102"/>
    <mergeCell ref="M102:N102"/>
    <mergeCell ref="P102:Q102"/>
    <mergeCell ref="T102:W102"/>
    <mergeCell ref="A101:D101"/>
    <mergeCell ref="E101:H101"/>
    <mergeCell ref="I101:J101"/>
    <mergeCell ref="K101:L101"/>
    <mergeCell ref="M101:N101"/>
    <mergeCell ref="P101:Q101"/>
    <mergeCell ref="T103:W103"/>
    <mergeCell ref="A104:D104"/>
    <mergeCell ref="E104:H104"/>
    <mergeCell ref="I104:J104"/>
    <mergeCell ref="K104:L104"/>
    <mergeCell ref="M104:N104"/>
    <mergeCell ref="P104:Q104"/>
    <mergeCell ref="T104:W104"/>
    <mergeCell ref="A103:D103"/>
    <mergeCell ref="E103:H103"/>
    <mergeCell ref="I103:J103"/>
    <mergeCell ref="K103:L103"/>
    <mergeCell ref="M103:N103"/>
    <mergeCell ref="P103:Q103"/>
    <mergeCell ref="T105:W105"/>
    <mergeCell ref="A106:D106"/>
    <mergeCell ref="E106:H106"/>
    <mergeCell ref="I106:J106"/>
    <mergeCell ref="K106:L106"/>
    <mergeCell ref="M106:N106"/>
    <mergeCell ref="P106:Q106"/>
    <mergeCell ref="T106:W106"/>
    <mergeCell ref="A105:D105"/>
    <mergeCell ref="E105:H105"/>
    <mergeCell ref="I105:J105"/>
    <mergeCell ref="K105:L105"/>
    <mergeCell ref="M105:N105"/>
    <mergeCell ref="P105:Q105"/>
    <mergeCell ref="T107:W107"/>
    <mergeCell ref="Y107:AA107"/>
    <mergeCell ref="A108:D108"/>
    <mergeCell ref="E108:H108"/>
    <mergeCell ref="I108:J108"/>
    <mergeCell ref="K108:L108"/>
    <mergeCell ref="M108:N108"/>
    <mergeCell ref="P108:Q108"/>
    <mergeCell ref="T108:W108"/>
    <mergeCell ref="Y108:AA108"/>
    <mergeCell ref="A107:D107"/>
    <mergeCell ref="E107:H107"/>
    <mergeCell ref="I107:J107"/>
    <mergeCell ref="K107:L107"/>
    <mergeCell ref="M107:N107"/>
    <mergeCell ref="P107:Q107"/>
  </mergeCells>
  <phoneticPr fontId="1"/>
  <pageMargins left="0.7" right="0.7" top="0.75" bottom="0.75" header="0.3" footer="0.3"/>
  <pageSetup paperSize="8"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3664-6EE6-BF4E-994F-25AC3E615ACE}">
  <sheetPr>
    <tabColor rgb="FFFFC000"/>
  </sheetPr>
  <dimension ref="A1:X54"/>
  <sheetViews>
    <sheetView workbookViewId="0"/>
  </sheetViews>
  <sheetFormatPr baseColWidth="10" defaultRowHeight="19"/>
  <cols>
    <col min="1" max="1" width="17.33203125" style="417" customWidth="1"/>
    <col min="2" max="7" width="11.5" style="417" bestFit="1" customWidth="1"/>
    <col min="8" max="9" width="12.5" style="417" bestFit="1" customWidth="1"/>
    <col min="10" max="10" width="11.5" style="417" bestFit="1" customWidth="1"/>
    <col min="11" max="11" width="11.5" style="417" customWidth="1"/>
    <col min="12" max="12" width="14.6640625" style="417" bestFit="1" customWidth="1"/>
    <col min="13" max="16384" width="10.83203125" style="417"/>
  </cols>
  <sheetData>
    <row r="1" spans="1:24" ht="45" customHeight="1">
      <c r="A1" s="431" t="s">
        <v>292</v>
      </c>
    </row>
    <row r="2" spans="1:24" s="420" customFormat="1">
      <c r="A2" s="1579" t="s">
        <v>198</v>
      </c>
      <c r="B2" s="1580" t="s">
        <v>0</v>
      </c>
      <c r="C2" s="1580"/>
      <c r="D2" s="1580"/>
      <c r="E2" s="1581" t="s">
        <v>256</v>
      </c>
      <c r="F2" s="1581"/>
      <c r="G2" s="1576" t="s">
        <v>257</v>
      </c>
      <c r="H2" s="1577"/>
      <c r="I2" s="1577"/>
      <c r="J2" s="1577"/>
      <c r="K2" s="1578"/>
      <c r="L2" s="1579" t="s">
        <v>208</v>
      </c>
    </row>
    <row r="3" spans="1:24" s="420" customFormat="1">
      <c r="A3" s="1579"/>
      <c r="B3" s="427" t="s">
        <v>199</v>
      </c>
      <c r="C3" s="427" t="s">
        <v>200</v>
      </c>
      <c r="D3" s="427" t="s">
        <v>201</v>
      </c>
      <c r="E3" s="421" t="s">
        <v>202</v>
      </c>
      <c r="F3" s="421" t="s">
        <v>203</v>
      </c>
      <c r="G3" s="429" t="s">
        <v>204</v>
      </c>
      <c r="H3" s="429" t="s">
        <v>205</v>
      </c>
      <c r="I3" s="429" t="s">
        <v>206</v>
      </c>
      <c r="J3" s="429" t="s">
        <v>207</v>
      </c>
      <c r="K3" s="429" t="s">
        <v>261</v>
      </c>
      <c r="L3" s="1579"/>
    </row>
    <row r="4" spans="1:24">
      <c r="A4" s="422" t="s">
        <v>262</v>
      </c>
      <c r="B4" s="428">
        <v>194750</v>
      </c>
      <c r="C4" s="428">
        <v>66600</v>
      </c>
      <c r="D4" s="428">
        <v>7050</v>
      </c>
      <c r="E4" s="423">
        <v>25050</v>
      </c>
      <c r="F4" s="423">
        <v>231550</v>
      </c>
      <c r="G4" s="430">
        <v>78150</v>
      </c>
      <c r="H4" s="430">
        <v>264250</v>
      </c>
      <c r="I4" s="430">
        <v>316650</v>
      </c>
      <c r="J4" s="430">
        <v>60750</v>
      </c>
      <c r="K4" s="430">
        <v>0</v>
      </c>
      <c r="L4" s="423">
        <f>SUM(B4:K4)</f>
        <v>1244800</v>
      </c>
      <c r="N4" s="413"/>
      <c r="O4" s="413"/>
      <c r="P4" s="413"/>
      <c r="Q4" s="413"/>
      <c r="R4" s="413"/>
      <c r="S4" s="413"/>
      <c r="T4" s="413"/>
      <c r="U4" s="413"/>
      <c r="V4" s="413"/>
      <c r="W4" s="413"/>
      <c r="X4" s="413"/>
    </row>
    <row r="5" spans="1:24">
      <c r="A5" s="422" t="s">
        <v>263</v>
      </c>
      <c r="B5" s="428">
        <v>239400</v>
      </c>
      <c r="C5" s="428">
        <v>217250</v>
      </c>
      <c r="D5" s="428">
        <v>103500</v>
      </c>
      <c r="E5" s="423">
        <v>145950</v>
      </c>
      <c r="F5" s="423">
        <v>256100</v>
      </c>
      <c r="G5" s="430">
        <v>312700</v>
      </c>
      <c r="H5" s="430">
        <v>259150</v>
      </c>
      <c r="I5" s="430">
        <v>135700</v>
      </c>
      <c r="J5" s="430">
        <v>27500</v>
      </c>
      <c r="K5" s="430">
        <v>0</v>
      </c>
      <c r="L5" s="423">
        <f t="shared" ref="L5:L35" si="0">SUM(B5:K5)</f>
        <v>1697250</v>
      </c>
      <c r="N5" s="415"/>
      <c r="O5" s="415"/>
      <c r="P5" s="415"/>
      <c r="Q5" s="415"/>
      <c r="R5" s="415"/>
      <c r="S5" s="415"/>
      <c r="T5" s="415"/>
      <c r="U5" s="415"/>
      <c r="V5" s="415"/>
      <c r="W5" s="415"/>
      <c r="X5" s="415"/>
    </row>
    <row r="6" spans="1:24">
      <c r="A6" s="422" t="s">
        <v>264</v>
      </c>
      <c r="B6" s="428">
        <v>235000</v>
      </c>
      <c r="C6" s="428">
        <v>232850</v>
      </c>
      <c r="D6" s="428">
        <v>102400</v>
      </c>
      <c r="E6" s="423">
        <v>54600</v>
      </c>
      <c r="F6" s="423">
        <v>212550</v>
      </c>
      <c r="G6" s="430">
        <v>300300</v>
      </c>
      <c r="H6" s="430">
        <v>181000</v>
      </c>
      <c r="I6" s="430">
        <v>150450</v>
      </c>
      <c r="J6" s="430">
        <v>31400</v>
      </c>
      <c r="K6" s="430">
        <v>22000</v>
      </c>
      <c r="L6" s="423">
        <f t="shared" si="0"/>
        <v>1522550</v>
      </c>
      <c r="N6" s="415"/>
      <c r="O6" s="415"/>
      <c r="P6" s="415"/>
      <c r="Q6" s="415"/>
      <c r="R6" s="415"/>
      <c r="S6" s="415"/>
      <c r="T6" s="415"/>
      <c r="U6" s="415"/>
      <c r="V6" s="415"/>
      <c r="W6" s="415"/>
      <c r="X6" s="415"/>
    </row>
    <row r="7" spans="1:24">
      <c r="A7" s="422" t="s">
        <v>265</v>
      </c>
      <c r="B7" s="428"/>
      <c r="C7" s="428"/>
      <c r="D7" s="428"/>
      <c r="E7" s="423"/>
      <c r="F7" s="423"/>
      <c r="G7" s="430"/>
      <c r="H7" s="430"/>
      <c r="I7" s="430"/>
      <c r="J7" s="430"/>
      <c r="K7" s="430"/>
      <c r="L7" s="423">
        <f t="shared" si="0"/>
        <v>0</v>
      </c>
      <c r="N7" s="415"/>
      <c r="O7" s="415"/>
      <c r="P7" s="415"/>
      <c r="Q7" s="415"/>
      <c r="R7" s="415"/>
      <c r="S7" s="415"/>
      <c r="T7" s="415"/>
      <c r="U7" s="415"/>
      <c r="V7" s="415"/>
      <c r="W7" s="415"/>
      <c r="X7" s="415"/>
    </row>
    <row r="8" spans="1:24">
      <c r="A8" s="422" t="s">
        <v>266</v>
      </c>
      <c r="B8" s="428"/>
      <c r="C8" s="428"/>
      <c r="D8" s="428"/>
      <c r="E8" s="423"/>
      <c r="F8" s="423"/>
      <c r="G8" s="430"/>
      <c r="H8" s="430"/>
      <c r="I8" s="430"/>
      <c r="J8" s="430"/>
      <c r="K8" s="430"/>
      <c r="L8" s="423">
        <f t="shared" si="0"/>
        <v>0</v>
      </c>
      <c r="N8" s="415"/>
      <c r="O8" s="415"/>
      <c r="P8" s="415"/>
      <c r="Q8" s="415"/>
      <c r="R8" s="415"/>
      <c r="S8" s="415"/>
      <c r="T8" s="415"/>
      <c r="U8" s="415"/>
      <c r="V8" s="415"/>
      <c r="W8" s="415"/>
      <c r="X8" s="415"/>
    </row>
    <row r="9" spans="1:24">
      <c r="A9" s="422" t="s">
        <v>267</v>
      </c>
      <c r="B9" s="428"/>
      <c r="C9" s="428"/>
      <c r="D9" s="428"/>
      <c r="E9" s="423"/>
      <c r="F9" s="423"/>
      <c r="G9" s="430"/>
      <c r="H9" s="430"/>
      <c r="I9" s="430"/>
      <c r="J9" s="430"/>
      <c r="K9" s="430"/>
      <c r="L9" s="423">
        <f t="shared" si="0"/>
        <v>0</v>
      </c>
    </row>
    <row r="10" spans="1:24">
      <c r="A10" s="422" t="s">
        <v>268</v>
      </c>
      <c r="B10" s="428"/>
      <c r="C10" s="428"/>
      <c r="D10" s="428"/>
      <c r="E10" s="423"/>
      <c r="F10" s="423"/>
      <c r="G10" s="430"/>
      <c r="H10" s="430"/>
      <c r="I10" s="430"/>
      <c r="J10" s="430"/>
      <c r="K10" s="430"/>
      <c r="L10" s="423">
        <f t="shared" si="0"/>
        <v>0</v>
      </c>
    </row>
    <row r="11" spans="1:24">
      <c r="A11" s="422" t="s">
        <v>269</v>
      </c>
      <c r="B11" s="428"/>
      <c r="C11" s="428"/>
      <c r="D11" s="428"/>
      <c r="E11" s="423"/>
      <c r="F11" s="423"/>
      <c r="G11" s="430"/>
      <c r="H11" s="430"/>
      <c r="I11" s="430"/>
      <c r="J11" s="430"/>
      <c r="K11" s="430"/>
      <c r="L11" s="423">
        <f t="shared" si="0"/>
        <v>0</v>
      </c>
    </row>
    <row r="12" spans="1:24">
      <c r="A12" s="422" t="s">
        <v>270</v>
      </c>
      <c r="B12" s="428"/>
      <c r="C12" s="428"/>
      <c r="D12" s="428"/>
      <c r="E12" s="423"/>
      <c r="F12" s="423"/>
      <c r="G12" s="430"/>
      <c r="H12" s="430"/>
      <c r="I12" s="430"/>
      <c r="J12" s="430"/>
      <c r="K12" s="430"/>
      <c r="L12" s="423">
        <f t="shared" si="0"/>
        <v>0</v>
      </c>
    </row>
    <row r="13" spans="1:24">
      <c r="A13" s="422" t="s">
        <v>271</v>
      </c>
      <c r="B13" s="428"/>
      <c r="C13" s="428"/>
      <c r="D13" s="428"/>
      <c r="E13" s="423"/>
      <c r="F13" s="423"/>
      <c r="G13" s="430"/>
      <c r="H13" s="430"/>
      <c r="I13" s="430"/>
      <c r="J13" s="430"/>
      <c r="K13" s="430"/>
      <c r="L13" s="423">
        <f t="shared" si="0"/>
        <v>0</v>
      </c>
    </row>
    <row r="14" spans="1:24">
      <c r="A14" s="422" t="s">
        <v>272</v>
      </c>
      <c r="B14" s="428"/>
      <c r="C14" s="428"/>
      <c r="D14" s="428"/>
      <c r="E14" s="423"/>
      <c r="F14" s="423"/>
      <c r="G14" s="430"/>
      <c r="H14" s="430"/>
      <c r="I14" s="430"/>
      <c r="J14" s="430"/>
      <c r="K14" s="430"/>
      <c r="L14" s="423">
        <f t="shared" si="0"/>
        <v>0</v>
      </c>
    </row>
    <row r="15" spans="1:24">
      <c r="A15" s="422" t="s">
        <v>273</v>
      </c>
      <c r="B15" s="428"/>
      <c r="C15" s="428"/>
      <c r="D15" s="428"/>
      <c r="E15" s="423"/>
      <c r="F15" s="423"/>
      <c r="G15" s="430"/>
      <c r="H15" s="430"/>
      <c r="I15" s="430"/>
      <c r="J15" s="430"/>
      <c r="K15" s="430"/>
      <c r="L15" s="423">
        <f t="shared" si="0"/>
        <v>0</v>
      </c>
    </row>
    <row r="16" spans="1:24">
      <c r="A16" s="422" t="s">
        <v>274</v>
      </c>
      <c r="B16" s="428"/>
      <c r="C16" s="428"/>
      <c r="D16" s="428"/>
      <c r="E16" s="423"/>
      <c r="F16" s="423"/>
      <c r="G16" s="430"/>
      <c r="H16" s="430"/>
      <c r="I16" s="430"/>
      <c r="J16" s="430"/>
      <c r="K16" s="430"/>
      <c r="L16" s="423">
        <f t="shared" si="0"/>
        <v>0</v>
      </c>
    </row>
    <row r="17" spans="1:12">
      <c r="A17" s="422" t="s">
        <v>275</v>
      </c>
      <c r="B17" s="428"/>
      <c r="C17" s="428"/>
      <c r="D17" s="428"/>
      <c r="E17" s="423"/>
      <c r="F17" s="423"/>
      <c r="G17" s="430"/>
      <c r="H17" s="430"/>
      <c r="I17" s="430"/>
      <c r="J17" s="430"/>
      <c r="K17" s="430"/>
      <c r="L17" s="423">
        <f t="shared" si="0"/>
        <v>0</v>
      </c>
    </row>
    <row r="18" spans="1:12">
      <c r="A18" s="422" t="s">
        <v>276</v>
      </c>
      <c r="B18" s="428"/>
      <c r="C18" s="428"/>
      <c r="D18" s="428"/>
      <c r="E18" s="423"/>
      <c r="F18" s="423"/>
      <c r="G18" s="430"/>
      <c r="H18" s="430"/>
      <c r="I18" s="430"/>
      <c r="J18" s="430"/>
      <c r="K18" s="430"/>
      <c r="L18" s="423">
        <f t="shared" si="0"/>
        <v>0</v>
      </c>
    </row>
    <row r="19" spans="1:12">
      <c r="A19" s="422" t="s">
        <v>277</v>
      </c>
      <c r="B19" s="428"/>
      <c r="C19" s="428"/>
      <c r="D19" s="428"/>
      <c r="E19" s="423"/>
      <c r="F19" s="423"/>
      <c r="G19" s="430"/>
      <c r="H19" s="430"/>
      <c r="I19" s="430"/>
      <c r="J19" s="430"/>
      <c r="K19" s="430"/>
      <c r="L19" s="423">
        <f t="shared" si="0"/>
        <v>0</v>
      </c>
    </row>
    <row r="20" spans="1:12">
      <c r="A20" s="422" t="s">
        <v>278</v>
      </c>
      <c r="B20" s="428"/>
      <c r="C20" s="428"/>
      <c r="D20" s="428"/>
      <c r="E20" s="423"/>
      <c r="F20" s="423"/>
      <c r="G20" s="430"/>
      <c r="H20" s="430"/>
      <c r="I20" s="430"/>
      <c r="J20" s="430"/>
      <c r="K20" s="430"/>
      <c r="L20" s="423">
        <f t="shared" si="0"/>
        <v>0</v>
      </c>
    </row>
    <row r="21" spans="1:12">
      <c r="A21" s="422" t="s">
        <v>279</v>
      </c>
      <c r="B21" s="428"/>
      <c r="C21" s="428"/>
      <c r="D21" s="428"/>
      <c r="E21" s="423"/>
      <c r="F21" s="423"/>
      <c r="G21" s="430"/>
      <c r="H21" s="430"/>
      <c r="I21" s="430"/>
      <c r="J21" s="430"/>
      <c r="K21" s="430"/>
      <c r="L21" s="423">
        <f t="shared" si="0"/>
        <v>0</v>
      </c>
    </row>
    <row r="22" spans="1:12">
      <c r="A22" s="422" t="s">
        <v>280</v>
      </c>
      <c r="B22" s="428"/>
      <c r="C22" s="428"/>
      <c r="D22" s="428"/>
      <c r="E22" s="423"/>
      <c r="F22" s="423"/>
      <c r="G22" s="430"/>
      <c r="H22" s="430"/>
      <c r="I22" s="430"/>
      <c r="J22" s="430"/>
      <c r="K22" s="430"/>
      <c r="L22" s="423">
        <f t="shared" si="0"/>
        <v>0</v>
      </c>
    </row>
    <row r="23" spans="1:12">
      <c r="A23" s="422" t="s">
        <v>281</v>
      </c>
      <c r="B23" s="428"/>
      <c r="C23" s="428"/>
      <c r="D23" s="428"/>
      <c r="E23" s="423"/>
      <c r="F23" s="423"/>
      <c r="G23" s="430"/>
      <c r="H23" s="430"/>
      <c r="I23" s="430"/>
      <c r="J23" s="430"/>
      <c r="K23" s="430"/>
      <c r="L23" s="423">
        <f t="shared" si="0"/>
        <v>0</v>
      </c>
    </row>
    <row r="24" spans="1:12">
      <c r="A24" s="422" t="s">
        <v>282</v>
      </c>
      <c r="B24" s="428"/>
      <c r="C24" s="428"/>
      <c r="D24" s="428"/>
      <c r="E24" s="423"/>
      <c r="F24" s="423"/>
      <c r="G24" s="430"/>
      <c r="H24" s="430"/>
      <c r="I24" s="430"/>
      <c r="J24" s="430"/>
      <c r="K24" s="430"/>
      <c r="L24" s="423">
        <f t="shared" si="0"/>
        <v>0</v>
      </c>
    </row>
    <row r="25" spans="1:12">
      <c r="A25" s="422" t="s">
        <v>283</v>
      </c>
      <c r="B25" s="428"/>
      <c r="C25" s="428"/>
      <c r="D25" s="428"/>
      <c r="E25" s="423"/>
      <c r="F25" s="423"/>
      <c r="G25" s="430"/>
      <c r="H25" s="430"/>
      <c r="I25" s="430"/>
      <c r="J25" s="430"/>
      <c r="K25" s="430"/>
      <c r="L25" s="423">
        <f t="shared" si="0"/>
        <v>0</v>
      </c>
    </row>
    <row r="26" spans="1:12">
      <c r="A26" s="422" t="s">
        <v>284</v>
      </c>
      <c r="B26" s="428"/>
      <c r="C26" s="428"/>
      <c r="D26" s="428"/>
      <c r="E26" s="423"/>
      <c r="F26" s="423"/>
      <c r="G26" s="430"/>
      <c r="H26" s="430"/>
      <c r="I26" s="430"/>
      <c r="J26" s="430"/>
      <c r="K26" s="430"/>
      <c r="L26" s="423">
        <f t="shared" si="0"/>
        <v>0</v>
      </c>
    </row>
    <row r="27" spans="1:12">
      <c r="A27" s="422" t="s">
        <v>285</v>
      </c>
      <c r="B27" s="428"/>
      <c r="C27" s="428"/>
      <c r="D27" s="428"/>
      <c r="E27" s="423"/>
      <c r="F27" s="423"/>
      <c r="G27" s="430"/>
      <c r="H27" s="430"/>
      <c r="I27" s="430"/>
      <c r="J27" s="430"/>
      <c r="K27" s="430"/>
      <c r="L27" s="423">
        <f t="shared" si="0"/>
        <v>0</v>
      </c>
    </row>
    <row r="28" spans="1:12">
      <c r="A28" s="422" t="s">
        <v>286</v>
      </c>
      <c r="B28" s="428"/>
      <c r="C28" s="428"/>
      <c r="D28" s="428"/>
      <c r="E28" s="423"/>
      <c r="F28" s="423"/>
      <c r="G28" s="430"/>
      <c r="H28" s="430"/>
      <c r="I28" s="430"/>
      <c r="J28" s="430"/>
      <c r="K28" s="430"/>
      <c r="L28" s="423">
        <f t="shared" si="0"/>
        <v>0</v>
      </c>
    </row>
    <row r="29" spans="1:12">
      <c r="A29" s="422" t="s">
        <v>287</v>
      </c>
      <c r="B29" s="428"/>
      <c r="C29" s="428"/>
      <c r="D29" s="428"/>
      <c r="E29" s="423"/>
      <c r="F29" s="423"/>
      <c r="G29" s="430"/>
      <c r="H29" s="430"/>
      <c r="I29" s="430"/>
      <c r="J29" s="430"/>
      <c r="K29" s="430"/>
      <c r="L29" s="423">
        <f t="shared" si="0"/>
        <v>0</v>
      </c>
    </row>
    <row r="30" spans="1:12">
      <c r="A30" s="422" t="s">
        <v>288</v>
      </c>
      <c r="B30" s="428"/>
      <c r="C30" s="428"/>
      <c r="D30" s="428"/>
      <c r="E30" s="423"/>
      <c r="F30" s="423"/>
      <c r="G30" s="430"/>
      <c r="H30" s="430"/>
      <c r="I30" s="430"/>
      <c r="J30" s="430"/>
      <c r="K30" s="430"/>
      <c r="L30" s="423">
        <f t="shared" si="0"/>
        <v>0</v>
      </c>
    </row>
    <row r="31" spans="1:12">
      <c r="A31" s="422" t="s">
        <v>289</v>
      </c>
      <c r="B31" s="428"/>
      <c r="C31" s="428"/>
      <c r="D31" s="428"/>
      <c r="E31" s="423"/>
      <c r="F31" s="423"/>
      <c r="G31" s="430"/>
      <c r="H31" s="430"/>
      <c r="I31" s="430"/>
      <c r="J31" s="430"/>
      <c r="K31" s="430"/>
      <c r="L31" s="423">
        <f t="shared" si="0"/>
        <v>0</v>
      </c>
    </row>
    <row r="32" spans="1:12">
      <c r="A32" s="422" t="s">
        <v>290</v>
      </c>
      <c r="B32" s="428"/>
      <c r="C32" s="428"/>
      <c r="D32" s="428"/>
      <c r="E32" s="423"/>
      <c r="F32" s="423"/>
      <c r="G32" s="430"/>
      <c r="H32" s="430"/>
      <c r="I32" s="430"/>
      <c r="J32" s="430"/>
      <c r="K32" s="430"/>
      <c r="L32" s="423">
        <f t="shared" si="0"/>
        <v>0</v>
      </c>
    </row>
    <row r="33" spans="1:24">
      <c r="A33" s="422" t="s">
        <v>291</v>
      </c>
      <c r="B33" s="428"/>
      <c r="C33" s="428"/>
      <c r="D33" s="428"/>
      <c r="E33" s="423"/>
      <c r="F33" s="423"/>
      <c r="G33" s="430"/>
      <c r="H33" s="430"/>
      <c r="I33" s="430"/>
      <c r="J33" s="430"/>
      <c r="K33" s="430"/>
      <c r="L33" s="423">
        <f t="shared" si="0"/>
        <v>0</v>
      </c>
    </row>
    <row r="34" spans="1:24">
      <c r="A34" s="422"/>
      <c r="B34" s="428"/>
      <c r="C34" s="428"/>
      <c r="D34" s="428"/>
      <c r="E34" s="423"/>
      <c r="F34" s="423"/>
      <c r="G34" s="430"/>
      <c r="H34" s="430"/>
      <c r="I34" s="430"/>
      <c r="J34" s="430"/>
      <c r="K34" s="430"/>
      <c r="L34" s="423">
        <f t="shared" si="0"/>
        <v>0</v>
      </c>
    </row>
    <row r="35" spans="1:24">
      <c r="A35" s="1571" t="s">
        <v>240</v>
      </c>
      <c r="B35" s="428">
        <f t="shared" ref="B35:K35" si="1">SUM(B4:B34)</f>
        <v>669150</v>
      </c>
      <c r="C35" s="428">
        <f t="shared" si="1"/>
        <v>516700</v>
      </c>
      <c r="D35" s="428">
        <f t="shared" si="1"/>
        <v>212950</v>
      </c>
      <c r="E35" s="423">
        <f t="shared" si="1"/>
        <v>225600</v>
      </c>
      <c r="F35" s="423">
        <f t="shared" si="1"/>
        <v>700200</v>
      </c>
      <c r="G35" s="430">
        <f t="shared" si="1"/>
        <v>691150</v>
      </c>
      <c r="H35" s="430">
        <f t="shared" si="1"/>
        <v>704400</v>
      </c>
      <c r="I35" s="430">
        <f t="shared" si="1"/>
        <v>602800</v>
      </c>
      <c r="J35" s="430">
        <f t="shared" si="1"/>
        <v>119650</v>
      </c>
      <c r="K35" s="430">
        <f t="shared" si="1"/>
        <v>22000</v>
      </c>
      <c r="L35" s="423">
        <f t="shared" si="0"/>
        <v>4464600</v>
      </c>
    </row>
    <row r="36" spans="1:24" ht="25" customHeight="1">
      <c r="A36" s="1571"/>
      <c r="B36" s="1572">
        <f>B35+C35+D35</f>
        <v>1398800</v>
      </c>
      <c r="C36" s="1573"/>
      <c r="D36" s="1573"/>
      <c r="E36" s="1574">
        <f>E35+F35</f>
        <v>925800</v>
      </c>
      <c r="F36" s="1575"/>
      <c r="G36" s="1586">
        <f>G35+H35+I35+J35+K35</f>
        <v>2140000</v>
      </c>
      <c r="H36" s="1587"/>
      <c r="I36" s="1587"/>
      <c r="J36" s="1587"/>
      <c r="K36" s="1588"/>
      <c r="L36" s="425">
        <f>SUM(B36:J36)</f>
        <v>4464600</v>
      </c>
    </row>
    <row r="37" spans="1:24" ht="20">
      <c r="A37" s="424" t="s">
        <v>258</v>
      </c>
      <c r="B37" s="1584">
        <f>B36/L36</f>
        <v>0.31330914303633023</v>
      </c>
      <c r="C37" s="1584"/>
      <c r="D37" s="1584"/>
      <c r="E37" s="1585">
        <f>E36/L36</f>
        <v>0.20736460153205213</v>
      </c>
      <c r="F37" s="1585"/>
      <c r="G37" s="1589">
        <f>G36/L36</f>
        <v>0.47932625543161761</v>
      </c>
      <c r="H37" s="1590"/>
      <c r="I37" s="1590"/>
      <c r="J37" s="1590"/>
      <c r="K37" s="1591"/>
      <c r="L37" s="426">
        <f>SUM(B37:J37)</f>
        <v>1</v>
      </c>
    </row>
    <row r="38" spans="1:24" ht="20">
      <c r="A38" s="432"/>
      <c r="B38" s="1582"/>
      <c r="C38" s="1582"/>
      <c r="D38" s="1582"/>
      <c r="E38" s="1582"/>
      <c r="F38" s="1582"/>
      <c r="G38" s="1583"/>
      <c r="H38" s="1583"/>
      <c r="I38" s="1583"/>
      <c r="J38" s="1583"/>
      <c r="K38" s="1583"/>
      <c r="L38" s="433"/>
    </row>
    <row r="39" spans="1:24" ht="34" customHeight="1">
      <c r="A39" s="418" t="s">
        <v>293</v>
      </c>
      <c r="B39" s="419"/>
      <c r="C39" s="419"/>
      <c r="D39" s="419"/>
      <c r="E39" s="418"/>
      <c r="F39" s="418"/>
      <c r="G39" s="418"/>
      <c r="H39" s="418"/>
      <c r="I39" s="418"/>
      <c r="J39" s="418"/>
      <c r="K39" s="418"/>
      <c r="L39" s="418"/>
    </row>
    <row r="40" spans="1:24">
      <c r="A40" s="422" t="s">
        <v>241</v>
      </c>
      <c r="B40" s="428">
        <v>235000</v>
      </c>
      <c r="C40" s="428">
        <v>232850</v>
      </c>
      <c r="D40" s="428">
        <v>102400</v>
      </c>
      <c r="E40" s="423">
        <v>54600</v>
      </c>
      <c r="F40" s="423">
        <v>212550</v>
      </c>
      <c r="G40" s="430">
        <v>300300</v>
      </c>
      <c r="H40" s="430">
        <v>181000</v>
      </c>
      <c r="I40" s="430">
        <v>150450</v>
      </c>
      <c r="J40" s="430">
        <v>31400</v>
      </c>
      <c r="K40" s="430">
        <v>22000</v>
      </c>
      <c r="L40" s="423">
        <f>SUM(B40:K40)</f>
        <v>1522550</v>
      </c>
      <c r="N40" s="415"/>
      <c r="O40" s="415"/>
      <c r="P40" s="415"/>
      <c r="Q40" s="415"/>
      <c r="R40" s="415"/>
      <c r="S40" s="415"/>
      <c r="T40" s="415"/>
      <c r="U40" s="415"/>
      <c r="V40" s="415"/>
      <c r="W40" s="415"/>
      <c r="X40" s="415"/>
    </row>
    <row r="41" spans="1:24">
      <c r="A41" s="422" t="s">
        <v>242</v>
      </c>
      <c r="B41" s="423">
        <v>0</v>
      </c>
      <c r="C41" s="423">
        <v>0</v>
      </c>
      <c r="D41" s="423">
        <v>0</v>
      </c>
      <c r="E41" s="423">
        <v>0</v>
      </c>
      <c r="F41" s="423">
        <v>0</v>
      </c>
      <c r="G41" s="423">
        <v>0</v>
      </c>
      <c r="H41" s="423">
        <v>0</v>
      </c>
      <c r="I41" s="423">
        <v>0</v>
      </c>
      <c r="J41" s="423">
        <v>0</v>
      </c>
      <c r="K41" s="423">
        <v>0</v>
      </c>
      <c r="L41" s="423">
        <v>0</v>
      </c>
      <c r="N41" s="415"/>
      <c r="O41" s="415"/>
      <c r="P41" s="415"/>
      <c r="Q41" s="415"/>
      <c r="R41" s="415"/>
      <c r="S41" s="415"/>
      <c r="T41" s="415"/>
      <c r="U41" s="415"/>
      <c r="V41" s="415"/>
      <c r="W41" s="415"/>
      <c r="X41" s="415"/>
    </row>
    <row r="42" spans="1:24">
      <c r="A42" s="422" t="s">
        <v>243</v>
      </c>
      <c r="B42" s="423">
        <v>0</v>
      </c>
      <c r="C42" s="423">
        <v>0</v>
      </c>
      <c r="D42" s="423">
        <v>0</v>
      </c>
      <c r="E42" s="423">
        <v>0</v>
      </c>
      <c r="F42" s="423">
        <v>0</v>
      </c>
      <c r="G42" s="423">
        <v>0</v>
      </c>
      <c r="H42" s="423">
        <v>0</v>
      </c>
      <c r="I42" s="423">
        <v>0</v>
      </c>
      <c r="J42" s="423">
        <v>0</v>
      </c>
      <c r="K42" s="423">
        <v>0</v>
      </c>
      <c r="L42" s="423">
        <v>0</v>
      </c>
      <c r="N42" s="415"/>
      <c r="O42" s="415"/>
      <c r="P42" s="415"/>
      <c r="Q42" s="415"/>
      <c r="R42" s="415"/>
      <c r="S42" s="415"/>
      <c r="T42" s="415"/>
      <c r="U42" s="415"/>
      <c r="V42" s="415"/>
      <c r="W42" s="415"/>
      <c r="X42" s="415"/>
    </row>
    <row r="43" spans="1:24">
      <c r="A43" s="422" t="s">
        <v>244</v>
      </c>
      <c r="B43" s="423">
        <v>0</v>
      </c>
      <c r="C43" s="423">
        <v>0</v>
      </c>
      <c r="D43" s="423">
        <v>0</v>
      </c>
      <c r="E43" s="423">
        <v>0</v>
      </c>
      <c r="F43" s="423">
        <v>0</v>
      </c>
      <c r="G43" s="423">
        <v>0</v>
      </c>
      <c r="H43" s="423">
        <v>0</v>
      </c>
      <c r="I43" s="423">
        <v>0</v>
      </c>
      <c r="J43" s="423">
        <v>0</v>
      </c>
      <c r="K43" s="423">
        <v>0</v>
      </c>
      <c r="L43" s="423">
        <v>0</v>
      </c>
      <c r="N43" s="415"/>
      <c r="O43" s="415"/>
      <c r="P43" s="415"/>
      <c r="Q43" s="415"/>
      <c r="R43" s="415"/>
      <c r="S43" s="415"/>
      <c r="T43" s="415"/>
      <c r="U43" s="415"/>
      <c r="V43" s="415"/>
      <c r="W43" s="415"/>
      <c r="X43" s="415"/>
    </row>
    <row r="44" spans="1:24">
      <c r="A44" s="422" t="s">
        <v>245</v>
      </c>
      <c r="B44" s="423">
        <v>0</v>
      </c>
      <c r="C44" s="423">
        <v>0</v>
      </c>
      <c r="D44" s="423">
        <v>0</v>
      </c>
      <c r="E44" s="423">
        <v>0</v>
      </c>
      <c r="F44" s="423">
        <v>0</v>
      </c>
      <c r="G44" s="423">
        <v>0</v>
      </c>
      <c r="H44" s="423">
        <v>0</v>
      </c>
      <c r="I44" s="423">
        <v>0</v>
      </c>
      <c r="J44" s="423">
        <v>0</v>
      </c>
      <c r="K44" s="423">
        <v>0</v>
      </c>
      <c r="L44" s="423">
        <v>0</v>
      </c>
      <c r="N44" s="415"/>
      <c r="O44" s="415"/>
      <c r="P44" s="415"/>
      <c r="Q44" s="415"/>
      <c r="R44" s="415"/>
      <c r="S44" s="415"/>
      <c r="T44" s="415"/>
      <c r="U44" s="415"/>
      <c r="V44" s="415"/>
      <c r="W44" s="415"/>
      <c r="X44" s="415"/>
    </row>
    <row r="45" spans="1:24">
      <c r="A45" s="422" t="s">
        <v>246</v>
      </c>
      <c r="B45" s="428">
        <v>194750</v>
      </c>
      <c r="C45" s="428">
        <v>66600</v>
      </c>
      <c r="D45" s="428">
        <v>7050</v>
      </c>
      <c r="E45" s="423">
        <v>25050</v>
      </c>
      <c r="F45" s="423">
        <v>231550</v>
      </c>
      <c r="G45" s="430">
        <v>78150</v>
      </c>
      <c r="H45" s="430">
        <v>264250</v>
      </c>
      <c r="I45" s="430">
        <v>316650</v>
      </c>
      <c r="J45" s="430">
        <v>60750</v>
      </c>
      <c r="K45" s="430">
        <v>0</v>
      </c>
      <c r="L45" s="423">
        <f>SUM(B45:K45)</f>
        <v>1244800</v>
      </c>
      <c r="N45" s="415"/>
      <c r="O45" s="415"/>
      <c r="P45" s="415"/>
      <c r="Q45" s="415"/>
      <c r="R45" s="415"/>
      <c r="S45" s="415"/>
      <c r="T45" s="415"/>
      <c r="U45" s="415"/>
      <c r="V45" s="415"/>
      <c r="W45" s="415"/>
      <c r="X45" s="415"/>
    </row>
    <row r="46" spans="1:24">
      <c r="A46" s="422" t="s">
        <v>247</v>
      </c>
      <c r="B46" s="428">
        <v>239400</v>
      </c>
      <c r="C46" s="428">
        <v>217250</v>
      </c>
      <c r="D46" s="428">
        <v>103500</v>
      </c>
      <c r="E46" s="423">
        <v>145950</v>
      </c>
      <c r="F46" s="423">
        <v>256100</v>
      </c>
      <c r="G46" s="430">
        <v>312700</v>
      </c>
      <c r="H46" s="430">
        <v>259150</v>
      </c>
      <c r="I46" s="430">
        <v>135700</v>
      </c>
      <c r="J46" s="430">
        <v>27500</v>
      </c>
      <c r="K46" s="430">
        <v>0</v>
      </c>
      <c r="L46" s="423">
        <f>SUM(B46:K46)</f>
        <v>1697250</v>
      </c>
      <c r="N46" s="415"/>
      <c r="O46" s="415"/>
      <c r="P46" s="415"/>
      <c r="Q46" s="415"/>
      <c r="R46" s="415"/>
      <c r="S46" s="415"/>
      <c r="T46" s="415"/>
      <c r="U46" s="415"/>
      <c r="V46" s="415"/>
      <c r="W46" s="415"/>
      <c r="X46" s="415"/>
    </row>
    <row r="47" spans="1:24" ht="39" customHeight="1">
      <c r="A47" s="418" t="s">
        <v>294</v>
      </c>
      <c r="B47" s="418"/>
      <c r="C47" s="418"/>
      <c r="D47" s="418"/>
      <c r="E47" s="418"/>
      <c r="F47" s="418"/>
      <c r="G47" s="418"/>
      <c r="H47" s="418"/>
      <c r="I47" s="418"/>
      <c r="J47" s="418"/>
      <c r="K47" s="418"/>
      <c r="L47" s="418"/>
      <c r="N47" s="416"/>
      <c r="O47" s="416"/>
      <c r="P47" s="416"/>
      <c r="Q47" s="416"/>
      <c r="R47" s="416"/>
      <c r="S47" s="416"/>
      <c r="T47" s="416"/>
      <c r="U47" s="416"/>
      <c r="V47" s="416"/>
      <c r="W47" s="416"/>
      <c r="X47" s="416"/>
    </row>
    <row r="48" spans="1:24">
      <c r="A48" s="422" t="s">
        <v>248</v>
      </c>
      <c r="B48" s="423">
        <v>235000</v>
      </c>
      <c r="C48" s="423">
        <v>232850</v>
      </c>
      <c r="D48" s="423">
        <v>102400</v>
      </c>
      <c r="E48" s="423">
        <v>54600</v>
      </c>
      <c r="F48" s="423">
        <v>212550</v>
      </c>
      <c r="G48" s="423">
        <v>300300</v>
      </c>
      <c r="H48" s="423">
        <v>181000</v>
      </c>
      <c r="I48" s="423">
        <v>150450</v>
      </c>
      <c r="J48" s="423">
        <v>31400</v>
      </c>
      <c r="K48" s="423">
        <v>22000</v>
      </c>
      <c r="L48" s="423">
        <v>1522550</v>
      </c>
      <c r="N48" s="415"/>
      <c r="O48" s="415"/>
      <c r="P48" s="415"/>
      <c r="Q48" s="415"/>
      <c r="R48" s="415"/>
      <c r="S48" s="415"/>
      <c r="T48" s="415"/>
      <c r="U48" s="415"/>
      <c r="V48" s="415"/>
      <c r="W48" s="415"/>
      <c r="X48" s="415"/>
    </row>
    <row r="49" spans="1:24">
      <c r="A49" s="422" t="s">
        <v>249</v>
      </c>
      <c r="B49" s="423">
        <v>0</v>
      </c>
      <c r="C49" s="423">
        <v>0</v>
      </c>
      <c r="D49" s="423">
        <v>0</v>
      </c>
      <c r="E49" s="423">
        <v>0</v>
      </c>
      <c r="F49" s="423">
        <v>0</v>
      </c>
      <c r="G49" s="423">
        <v>0</v>
      </c>
      <c r="H49" s="423">
        <v>0</v>
      </c>
      <c r="I49" s="423">
        <v>0</v>
      </c>
      <c r="J49" s="423">
        <v>0</v>
      </c>
      <c r="K49" s="423">
        <v>0</v>
      </c>
      <c r="L49" s="423">
        <v>0</v>
      </c>
      <c r="N49" s="415"/>
      <c r="O49" s="415"/>
      <c r="P49" s="415"/>
      <c r="Q49" s="415"/>
      <c r="R49" s="415"/>
      <c r="S49" s="415"/>
      <c r="T49" s="415"/>
      <c r="U49" s="415"/>
      <c r="V49" s="415"/>
      <c r="W49" s="415"/>
      <c r="X49" s="415"/>
    </row>
    <row r="50" spans="1:24">
      <c r="A50" s="422" t="s">
        <v>250</v>
      </c>
      <c r="B50" s="423">
        <v>0</v>
      </c>
      <c r="C50" s="423">
        <v>0</v>
      </c>
      <c r="D50" s="423">
        <v>0</v>
      </c>
      <c r="E50" s="423">
        <v>0</v>
      </c>
      <c r="F50" s="423">
        <v>0</v>
      </c>
      <c r="G50" s="423">
        <v>0</v>
      </c>
      <c r="H50" s="423">
        <v>0</v>
      </c>
      <c r="I50" s="423">
        <v>0</v>
      </c>
      <c r="J50" s="423">
        <v>0</v>
      </c>
      <c r="K50" s="423">
        <v>0</v>
      </c>
      <c r="L50" s="423">
        <v>0</v>
      </c>
      <c r="N50" s="415"/>
      <c r="O50" s="415"/>
      <c r="P50" s="415"/>
      <c r="Q50" s="415"/>
      <c r="R50" s="415"/>
      <c r="S50" s="415"/>
      <c r="T50" s="415"/>
      <c r="U50" s="415"/>
      <c r="V50" s="415"/>
      <c r="W50" s="415"/>
      <c r="X50" s="415"/>
    </row>
    <row r="51" spans="1:24">
      <c r="A51" s="422" t="s">
        <v>251</v>
      </c>
      <c r="B51" s="423">
        <v>0</v>
      </c>
      <c r="C51" s="423">
        <v>0</v>
      </c>
      <c r="D51" s="423">
        <v>0</v>
      </c>
      <c r="E51" s="423">
        <v>0</v>
      </c>
      <c r="F51" s="423">
        <v>0</v>
      </c>
      <c r="G51" s="423">
        <v>0</v>
      </c>
      <c r="H51" s="423">
        <v>0</v>
      </c>
      <c r="I51" s="423">
        <v>0</v>
      </c>
      <c r="J51" s="423">
        <v>0</v>
      </c>
      <c r="K51" s="423">
        <v>0</v>
      </c>
      <c r="L51" s="423">
        <v>0</v>
      </c>
      <c r="N51" s="415"/>
      <c r="O51" s="415"/>
      <c r="P51" s="415"/>
      <c r="Q51" s="415"/>
      <c r="R51" s="415"/>
      <c r="S51" s="415"/>
      <c r="T51" s="415"/>
      <c r="U51" s="415"/>
      <c r="V51" s="415"/>
      <c r="W51" s="415"/>
      <c r="X51" s="415"/>
    </row>
    <row r="52" spans="1:24">
      <c r="A52" s="422" t="s">
        <v>252</v>
      </c>
      <c r="B52" s="423">
        <v>0</v>
      </c>
      <c r="C52" s="423">
        <v>0</v>
      </c>
      <c r="D52" s="423">
        <v>0</v>
      </c>
      <c r="E52" s="423">
        <v>0</v>
      </c>
      <c r="F52" s="423">
        <v>0</v>
      </c>
      <c r="G52" s="423">
        <v>0</v>
      </c>
      <c r="H52" s="423">
        <v>0</v>
      </c>
      <c r="I52" s="423">
        <v>0</v>
      </c>
      <c r="J52" s="423">
        <v>0</v>
      </c>
      <c r="K52" s="423">
        <v>0</v>
      </c>
      <c r="L52" s="423">
        <v>0</v>
      </c>
      <c r="N52" s="415"/>
      <c r="O52" s="415"/>
      <c r="P52" s="415"/>
      <c r="Q52" s="415"/>
      <c r="R52" s="415"/>
      <c r="S52" s="415"/>
      <c r="T52" s="415"/>
      <c r="U52" s="415"/>
      <c r="V52" s="415"/>
      <c r="W52" s="415"/>
      <c r="X52" s="415"/>
    </row>
    <row r="53" spans="1:24">
      <c r="A53" s="422" t="s">
        <v>253</v>
      </c>
      <c r="B53" s="423">
        <v>194750</v>
      </c>
      <c r="C53" s="423">
        <v>66600</v>
      </c>
      <c r="D53" s="423">
        <v>7050</v>
      </c>
      <c r="E53" s="423">
        <v>25050</v>
      </c>
      <c r="F53" s="423">
        <v>231550</v>
      </c>
      <c r="G53" s="423">
        <v>78150</v>
      </c>
      <c r="H53" s="423">
        <v>264250</v>
      </c>
      <c r="I53" s="423">
        <v>316650</v>
      </c>
      <c r="J53" s="423">
        <v>60750</v>
      </c>
      <c r="K53" s="423">
        <v>0</v>
      </c>
      <c r="L53" s="423">
        <v>1244800</v>
      </c>
      <c r="N53" s="415"/>
      <c r="O53" s="415"/>
      <c r="P53" s="415"/>
      <c r="Q53" s="415"/>
      <c r="R53" s="415"/>
      <c r="S53" s="415"/>
      <c r="T53" s="415"/>
      <c r="U53" s="415"/>
      <c r="V53" s="415"/>
      <c r="W53" s="415"/>
      <c r="X53" s="415"/>
    </row>
    <row r="54" spans="1:24">
      <c r="A54" s="422" t="s">
        <v>254</v>
      </c>
      <c r="B54" s="423">
        <v>239400</v>
      </c>
      <c r="C54" s="423">
        <v>217250</v>
      </c>
      <c r="D54" s="423">
        <v>103500</v>
      </c>
      <c r="E54" s="423">
        <v>145950</v>
      </c>
      <c r="F54" s="423">
        <v>256100</v>
      </c>
      <c r="G54" s="423">
        <v>312700</v>
      </c>
      <c r="H54" s="423">
        <v>259150</v>
      </c>
      <c r="I54" s="423">
        <v>135700</v>
      </c>
      <c r="J54" s="423">
        <v>27500</v>
      </c>
      <c r="K54" s="423">
        <v>0</v>
      </c>
      <c r="L54" s="423">
        <v>1697250</v>
      </c>
      <c r="N54" s="415"/>
      <c r="O54" s="415"/>
      <c r="P54" s="415"/>
      <c r="Q54" s="415"/>
      <c r="R54" s="415"/>
      <c r="S54" s="415"/>
      <c r="T54" s="415"/>
      <c r="U54" s="415"/>
      <c r="V54" s="415"/>
      <c r="W54" s="415"/>
      <c r="X54" s="415"/>
    </row>
  </sheetData>
  <mergeCells count="14">
    <mergeCell ref="L2:L3"/>
    <mergeCell ref="B38:F38"/>
    <mergeCell ref="G38:K38"/>
    <mergeCell ref="B37:D37"/>
    <mergeCell ref="E37:F37"/>
    <mergeCell ref="G36:K36"/>
    <mergeCell ref="G37:K37"/>
    <mergeCell ref="A35:A36"/>
    <mergeCell ref="B36:D36"/>
    <mergeCell ref="E36:F36"/>
    <mergeCell ref="G2:K2"/>
    <mergeCell ref="A2:A3"/>
    <mergeCell ref="B2:D2"/>
    <mergeCell ref="E2:F2"/>
  </mergeCells>
  <phoneticPr fontId="1"/>
  <pageMargins left="0.7" right="0.7" top="0.75" bottom="0.75" header="0.3" footer="0.3"/>
  <pageSetup paperSize="9" orientation="portrait" horizontalDpi="0" verticalDpi="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D4DF-5E66-B44C-8F7B-D6804EB04727}">
  <sheetPr>
    <tabColor rgb="FFFFC000"/>
  </sheetPr>
  <dimension ref="A1:L63"/>
  <sheetViews>
    <sheetView workbookViewId="0"/>
  </sheetViews>
  <sheetFormatPr baseColWidth="10" defaultRowHeight="19"/>
  <cols>
    <col min="1" max="1" width="17.33203125" style="417" customWidth="1"/>
    <col min="2" max="7" width="11.5" style="417" bestFit="1" customWidth="1"/>
    <col min="8" max="9" width="12.5" style="417" bestFit="1" customWidth="1"/>
    <col min="10" max="10" width="11.5" style="417" bestFit="1" customWidth="1"/>
    <col min="11" max="11" width="11.5" style="417" customWidth="1"/>
    <col min="12" max="12" width="14.6640625" style="417" bestFit="1" customWidth="1"/>
    <col min="13" max="16384" width="10.83203125" style="417"/>
  </cols>
  <sheetData>
    <row r="1" spans="1:12" ht="45" customHeight="1">
      <c r="A1" s="431" t="s">
        <v>255</v>
      </c>
    </row>
    <row r="2" spans="1:12" s="420" customFormat="1">
      <c r="A2" s="1579" t="s">
        <v>198</v>
      </c>
      <c r="B2" s="1580" t="s">
        <v>0</v>
      </c>
      <c r="C2" s="1580"/>
      <c r="D2" s="1580"/>
      <c r="E2" s="1581" t="s">
        <v>256</v>
      </c>
      <c r="F2" s="1581"/>
      <c r="G2" s="1576" t="s">
        <v>257</v>
      </c>
      <c r="H2" s="1577"/>
      <c r="I2" s="1577"/>
      <c r="J2" s="1577"/>
      <c r="K2" s="1578"/>
      <c r="L2" s="1579" t="s">
        <v>208</v>
      </c>
    </row>
    <row r="3" spans="1:12" s="420" customFormat="1">
      <c r="A3" s="1579"/>
      <c r="B3" s="427" t="s">
        <v>199</v>
      </c>
      <c r="C3" s="427" t="s">
        <v>200</v>
      </c>
      <c r="D3" s="427" t="s">
        <v>201</v>
      </c>
      <c r="E3" s="421" t="s">
        <v>202</v>
      </c>
      <c r="F3" s="421" t="s">
        <v>203</v>
      </c>
      <c r="G3" s="429" t="s">
        <v>204</v>
      </c>
      <c r="H3" s="429" t="s">
        <v>205</v>
      </c>
      <c r="I3" s="429" t="s">
        <v>206</v>
      </c>
      <c r="J3" s="429" t="s">
        <v>207</v>
      </c>
      <c r="K3" s="429" t="s">
        <v>261</v>
      </c>
      <c r="L3" s="1579"/>
    </row>
    <row r="4" spans="1:12">
      <c r="A4" s="422" t="s">
        <v>209</v>
      </c>
      <c r="B4" s="428">
        <v>91250</v>
      </c>
      <c r="C4" s="428">
        <v>106800</v>
      </c>
      <c r="D4" s="428">
        <v>75450</v>
      </c>
      <c r="E4" s="423">
        <v>91300</v>
      </c>
      <c r="F4" s="423">
        <v>205250</v>
      </c>
      <c r="G4" s="430">
        <v>297850</v>
      </c>
      <c r="H4" s="430">
        <v>429050</v>
      </c>
      <c r="I4" s="430">
        <v>182450</v>
      </c>
      <c r="J4" s="430">
        <v>96850</v>
      </c>
      <c r="K4" s="430">
        <v>6600</v>
      </c>
      <c r="L4" s="423">
        <f>SUM(B4:K4)</f>
        <v>1582850</v>
      </c>
    </row>
    <row r="5" spans="1:12">
      <c r="A5" s="422" t="s">
        <v>210</v>
      </c>
      <c r="B5" s="428">
        <v>106100</v>
      </c>
      <c r="C5" s="428">
        <v>24700</v>
      </c>
      <c r="D5" s="428">
        <v>32400</v>
      </c>
      <c r="E5" s="423">
        <v>18700</v>
      </c>
      <c r="F5" s="423">
        <v>135450</v>
      </c>
      <c r="G5" s="430">
        <v>159700</v>
      </c>
      <c r="H5" s="430">
        <v>458500</v>
      </c>
      <c r="I5" s="430">
        <v>380650</v>
      </c>
      <c r="J5" s="430">
        <v>86700</v>
      </c>
      <c r="K5" s="430">
        <v>22700</v>
      </c>
      <c r="L5" s="423">
        <f t="shared" ref="L5:L35" si="0">SUM(B5:K5)</f>
        <v>1425600</v>
      </c>
    </row>
    <row r="6" spans="1:12">
      <c r="A6" s="422" t="s">
        <v>211</v>
      </c>
      <c r="B6" s="428">
        <v>85550</v>
      </c>
      <c r="C6" s="428">
        <v>20250</v>
      </c>
      <c r="D6" s="428">
        <v>35100</v>
      </c>
      <c r="E6" s="423">
        <v>74900</v>
      </c>
      <c r="F6" s="423">
        <v>38500</v>
      </c>
      <c r="G6" s="430">
        <v>369750</v>
      </c>
      <c r="H6" s="430">
        <v>335250</v>
      </c>
      <c r="I6" s="430">
        <v>233650</v>
      </c>
      <c r="J6" s="430">
        <v>67400</v>
      </c>
      <c r="K6" s="430">
        <v>2400</v>
      </c>
      <c r="L6" s="423">
        <f t="shared" si="0"/>
        <v>1262750</v>
      </c>
    </row>
    <row r="7" spans="1:12">
      <c r="A7" s="422" t="s">
        <v>212</v>
      </c>
      <c r="B7" s="428">
        <v>17000</v>
      </c>
      <c r="C7" s="428">
        <v>62450</v>
      </c>
      <c r="D7" s="428">
        <v>73800</v>
      </c>
      <c r="E7" s="423">
        <v>52750</v>
      </c>
      <c r="F7" s="423">
        <v>51750</v>
      </c>
      <c r="G7" s="430">
        <v>291750</v>
      </c>
      <c r="H7" s="430">
        <v>383800</v>
      </c>
      <c r="I7" s="430">
        <v>626050</v>
      </c>
      <c r="J7" s="430">
        <v>179800</v>
      </c>
      <c r="K7" s="430">
        <v>0</v>
      </c>
      <c r="L7" s="423">
        <f t="shared" si="0"/>
        <v>1739150</v>
      </c>
    </row>
    <row r="8" spans="1:12">
      <c r="A8" s="422" t="s">
        <v>213</v>
      </c>
      <c r="B8" s="428">
        <v>184450</v>
      </c>
      <c r="C8" s="428">
        <v>147250</v>
      </c>
      <c r="D8" s="428">
        <v>249500</v>
      </c>
      <c r="E8" s="423">
        <v>163000</v>
      </c>
      <c r="F8" s="423">
        <v>298700</v>
      </c>
      <c r="G8" s="430">
        <v>288150</v>
      </c>
      <c r="H8" s="430">
        <v>643950</v>
      </c>
      <c r="I8" s="430">
        <v>430650</v>
      </c>
      <c r="J8" s="430">
        <v>221700</v>
      </c>
      <c r="K8" s="430">
        <v>11000</v>
      </c>
      <c r="L8" s="423">
        <f t="shared" si="0"/>
        <v>2638350</v>
      </c>
    </row>
    <row r="9" spans="1:12">
      <c r="A9" s="422" t="s">
        <v>214</v>
      </c>
      <c r="B9" s="428">
        <v>173450</v>
      </c>
      <c r="C9" s="428">
        <v>55150</v>
      </c>
      <c r="D9" s="428">
        <v>87700</v>
      </c>
      <c r="E9" s="423">
        <v>99750</v>
      </c>
      <c r="F9" s="423">
        <v>156150</v>
      </c>
      <c r="G9" s="430">
        <v>175750</v>
      </c>
      <c r="H9" s="430">
        <v>200900</v>
      </c>
      <c r="I9" s="430">
        <v>109600</v>
      </c>
      <c r="J9" s="430">
        <v>49350</v>
      </c>
      <c r="K9" s="430">
        <v>0</v>
      </c>
      <c r="L9" s="423">
        <f t="shared" si="0"/>
        <v>1107800</v>
      </c>
    </row>
    <row r="10" spans="1:12">
      <c r="A10" s="422" t="s">
        <v>215</v>
      </c>
      <c r="B10" s="428">
        <v>89150</v>
      </c>
      <c r="C10" s="428">
        <v>72150</v>
      </c>
      <c r="D10" s="428">
        <v>50900</v>
      </c>
      <c r="E10" s="423">
        <v>91350</v>
      </c>
      <c r="F10" s="423">
        <v>64900</v>
      </c>
      <c r="G10" s="430">
        <v>129600</v>
      </c>
      <c r="H10" s="430">
        <v>359100</v>
      </c>
      <c r="I10" s="430">
        <v>454800</v>
      </c>
      <c r="J10" s="430">
        <v>125350</v>
      </c>
      <c r="K10" s="430">
        <v>4100</v>
      </c>
      <c r="L10" s="423">
        <f t="shared" si="0"/>
        <v>1441400</v>
      </c>
    </row>
    <row r="11" spans="1:12">
      <c r="A11" s="422" t="s">
        <v>216</v>
      </c>
      <c r="B11" s="428">
        <v>114150</v>
      </c>
      <c r="C11" s="428">
        <v>83800</v>
      </c>
      <c r="D11" s="428">
        <v>33400</v>
      </c>
      <c r="E11" s="423">
        <v>261100</v>
      </c>
      <c r="F11" s="423">
        <v>24350</v>
      </c>
      <c r="G11" s="430">
        <v>177950</v>
      </c>
      <c r="H11" s="430">
        <v>277350</v>
      </c>
      <c r="I11" s="430">
        <v>947450</v>
      </c>
      <c r="J11" s="430">
        <v>33500</v>
      </c>
      <c r="K11" s="430">
        <v>1900</v>
      </c>
      <c r="L11" s="423">
        <f t="shared" si="0"/>
        <v>1954950</v>
      </c>
    </row>
    <row r="12" spans="1:12">
      <c r="A12" s="422" t="s">
        <v>217</v>
      </c>
      <c r="B12" s="428">
        <v>109200</v>
      </c>
      <c r="C12" s="428">
        <v>127200</v>
      </c>
      <c r="D12" s="428">
        <v>50050</v>
      </c>
      <c r="E12" s="423">
        <v>32100</v>
      </c>
      <c r="F12" s="423">
        <v>91000</v>
      </c>
      <c r="G12" s="430">
        <v>460650</v>
      </c>
      <c r="H12" s="430">
        <v>294500</v>
      </c>
      <c r="I12" s="430">
        <v>489500</v>
      </c>
      <c r="J12" s="430">
        <v>30500</v>
      </c>
      <c r="K12" s="430">
        <v>700</v>
      </c>
      <c r="L12" s="423">
        <f t="shared" si="0"/>
        <v>1685400</v>
      </c>
    </row>
    <row r="13" spans="1:12">
      <c r="A13" s="422" t="s">
        <v>218</v>
      </c>
      <c r="B13" s="428">
        <v>149900</v>
      </c>
      <c r="C13" s="428">
        <v>78700</v>
      </c>
      <c r="D13" s="428">
        <v>110150</v>
      </c>
      <c r="E13" s="423">
        <v>88650</v>
      </c>
      <c r="F13" s="423">
        <v>17200</v>
      </c>
      <c r="G13" s="430">
        <v>356150</v>
      </c>
      <c r="H13" s="430">
        <v>388600</v>
      </c>
      <c r="I13" s="430">
        <v>672250</v>
      </c>
      <c r="J13" s="430">
        <v>40550</v>
      </c>
      <c r="K13" s="430">
        <v>20600</v>
      </c>
      <c r="L13" s="423">
        <f t="shared" si="0"/>
        <v>1922750</v>
      </c>
    </row>
    <row r="14" spans="1:12">
      <c r="A14" s="422" t="s">
        <v>219</v>
      </c>
      <c r="B14" s="428">
        <v>222350</v>
      </c>
      <c r="C14" s="428">
        <v>186300</v>
      </c>
      <c r="D14" s="428">
        <v>118600</v>
      </c>
      <c r="E14" s="423">
        <v>164800</v>
      </c>
      <c r="F14" s="423">
        <v>323800</v>
      </c>
      <c r="G14" s="430">
        <v>355100</v>
      </c>
      <c r="H14" s="430">
        <v>314350</v>
      </c>
      <c r="I14" s="430">
        <v>370850</v>
      </c>
      <c r="J14" s="430">
        <v>139700</v>
      </c>
      <c r="K14" s="430">
        <v>16500</v>
      </c>
      <c r="L14" s="423">
        <f t="shared" si="0"/>
        <v>2212350</v>
      </c>
    </row>
    <row r="15" spans="1:12">
      <c r="A15" s="422" t="s">
        <v>220</v>
      </c>
      <c r="B15" s="428">
        <v>190750</v>
      </c>
      <c r="C15" s="428">
        <v>188900</v>
      </c>
      <c r="D15" s="428">
        <v>80000</v>
      </c>
      <c r="E15" s="423">
        <v>159200</v>
      </c>
      <c r="F15" s="423">
        <v>276900</v>
      </c>
      <c r="G15" s="430">
        <v>270700</v>
      </c>
      <c r="H15" s="430">
        <v>532250</v>
      </c>
      <c r="I15" s="430">
        <v>442950</v>
      </c>
      <c r="J15" s="430">
        <v>145600</v>
      </c>
      <c r="K15" s="430">
        <v>1400</v>
      </c>
      <c r="L15" s="423">
        <f t="shared" si="0"/>
        <v>2288650</v>
      </c>
    </row>
    <row r="16" spans="1:12">
      <c r="A16" s="422" t="s">
        <v>221</v>
      </c>
      <c r="B16" s="428">
        <v>282300</v>
      </c>
      <c r="C16" s="428">
        <v>139750</v>
      </c>
      <c r="D16" s="428">
        <v>141700</v>
      </c>
      <c r="E16" s="423">
        <v>132150</v>
      </c>
      <c r="F16" s="423">
        <v>189200</v>
      </c>
      <c r="G16" s="430">
        <v>370900</v>
      </c>
      <c r="H16" s="430">
        <v>390900</v>
      </c>
      <c r="I16" s="430">
        <v>401700</v>
      </c>
      <c r="J16" s="430">
        <v>187350</v>
      </c>
      <c r="K16" s="430">
        <v>9500</v>
      </c>
      <c r="L16" s="423">
        <f t="shared" si="0"/>
        <v>2245450</v>
      </c>
    </row>
    <row r="17" spans="1:12">
      <c r="A17" s="422" t="s">
        <v>222</v>
      </c>
      <c r="B17" s="428">
        <v>265500</v>
      </c>
      <c r="C17" s="428">
        <v>183750</v>
      </c>
      <c r="D17" s="428">
        <v>109600</v>
      </c>
      <c r="E17" s="423">
        <v>151950</v>
      </c>
      <c r="F17" s="423">
        <v>159850</v>
      </c>
      <c r="G17" s="430">
        <v>324850</v>
      </c>
      <c r="H17" s="430">
        <v>394850</v>
      </c>
      <c r="I17" s="430">
        <v>272250</v>
      </c>
      <c r="J17" s="430">
        <v>69150</v>
      </c>
      <c r="K17" s="430">
        <v>3900</v>
      </c>
      <c r="L17" s="423">
        <f t="shared" si="0"/>
        <v>1935650</v>
      </c>
    </row>
    <row r="18" spans="1:12">
      <c r="A18" s="422" t="s">
        <v>223</v>
      </c>
      <c r="B18" s="428">
        <v>249750</v>
      </c>
      <c r="C18" s="428">
        <v>90150</v>
      </c>
      <c r="D18" s="428">
        <v>117600</v>
      </c>
      <c r="E18" s="423">
        <v>147500</v>
      </c>
      <c r="F18" s="423">
        <v>165950</v>
      </c>
      <c r="G18" s="430">
        <v>402750</v>
      </c>
      <c r="H18" s="430">
        <v>515300</v>
      </c>
      <c r="I18" s="430">
        <v>220950</v>
      </c>
      <c r="J18" s="430">
        <v>55600</v>
      </c>
      <c r="K18" s="430">
        <v>22000</v>
      </c>
      <c r="L18" s="423">
        <f t="shared" si="0"/>
        <v>1987550</v>
      </c>
    </row>
    <row r="19" spans="1:12">
      <c r="A19" s="422" t="s">
        <v>224</v>
      </c>
      <c r="B19" s="428">
        <v>81450</v>
      </c>
      <c r="C19" s="428">
        <v>98450</v>
      </c>
      <c r="D19" s="428">
        <v>56500</v>
      </c>
      <c r="E19" s="423">
        <v>28850</v>
      </c>
      <c r="F19" s="423">
        <v>24800</v>
      </c>
      <c r="G19" s="430">
        <v>53100</v>
      </c>
      <c r="H19" s="430">
        <v>230250</v>
      </c>
      <c r="I19" s="430">
        <v>230250</v>
      </c>
      <c r="J19" s="430">
        <v>36050</v>
      </c>
      <c r="K19" s="430">
        <v>0</v>
      </c>
      <c r="L19" s="423">
        <f t="shared" si="0"/>
        <v>839700</v>
      </c>
    </row>
    <row r="20" spans="1:12">
      <c r="A20" s="422" t="s">
        <v>225</v>
      </c>
      <c r="B20" s="428">
        <v>115850</v>
      </c>
      <c r="C20" s="428">
        <v>122400</v>
      </c>
      <c r="D20" s="428">
        <v>36450</v>
      </c>
      <c r="E20" s="423">
        <v>100750</v>
      </c>
      <c r="F20" s="423">
        <v>75950</v>
      </c>
      <c r="G20" s="430">
        <v>104000</v>
      </c>
      <c r="H20" s="430">
        <v>176000</v>
      </c>
      <c r="I20" s="430">
        <v>195050</v>
      </c>
      <c r="J20" s="430">
        <v>43000</v>
      </c>
      <c r="K20" s="430">
        <v>5600</v>
      </c>
      <c r="L20" s="423">
        <f t="shared" si="0"/>
        <v>975050</v>
      </c>
    </row>
    <row r="21" spans="1:12">
      <c r="A21" s="422" t="s">
        <v>226</v>
      </c>
      <c r="B21" s="428">
        <v>128500</v>
      </c>
      <c r="C21" s="428">
        <v>88850</v>
      </c>
      <c r="D21" s="428">
        <v>54650</v>
      </c>
      <c r="E21" s="423">
        <v>97500</v>
      </c>
      <c r="F21" s="423">
        <v>127550</v>
      </c>
      <c r="G21" s="430">
        <v>208300</v>
      </c>
      <c r="H21" s="430">
        <v>633750</v>
      </c>
      <c r="I21" s="430">
        <v>376700</v>
      </c>
      <c r="J21" s="430">
        <v>112850</v>
      </c>
      <c r="K21" s="430">
        <v>0</v>
      </c>
      <c r="L21" s="423">
        <f t="shared" si="0"/>
        <v>1828650</v>
      </c>
    </row>
    <row r="22" spans="1:12">
      <c r="A22" s="422" t="s">
        <v>227</v>
      </c>
      <c r="B22" s="428">
        <v>291200</v>
      </c>
      <c r="C22" s="428">
        <v>211300</v>
      </c>
      <c r="D22" s="428">
        <v>110250</v>
      </c>
      <c r="E22" s="423">
        <v>177050</v>
      </c>
      <c r="F22" s="423">
        <v>281900</v>
      </c>
      <c r="G22" s="430">
        <v>223300</v>
      </c>
      <c r="H22" s="430">
        <v>588300</v>
      </c>
      <c r="I22" s="430">
        <v>306850</v>
      </c>
      <c r="J22" s="430">
        <v>99500</v>
      </c>
      <c r="K22" s="430">
        <v>12750</v>
      </c>
      <c r="L22" s="423">
        <f t="shared" si="0"/>
        <v>2302400</v>
      </c>
    </row>
    <row r="23" spans="1:12">
      <c r="A23" s="422" t="s">
        <v>228</v>
      </c>
      <c r="B23" s="428">
        <v>237600</v>
      </c>
      <c r="C23" s="428">
        <v>93800</v>
      </c>
      <c r="D23" s="428">
        <v>89250</v>
      </c>
      <c r="E23" s="423">
        <v>197750</v>
      </c>
      <c r="F23" s="423">
        <v>240350</v>
      </c>
      <c r="G23" s="430">
        <v>222600</v>
      </c>
      <c r="H23" s="430">
        <v>448100</v>
      </c>
      <c r="I23" s="430">
        <v>175200</v>
      </c>
      <c r="J23" s="430">
        <v>54700</v>
      </c>
      <c r="K23" s="430">
        <v>27500</v>
      </c>
      <c r="L23" s="423">
        <f t="shared" si="0"/>
        <v>1786850</v>
      </c>
    </row>
    <row r="24" spans="1:12">
      <c r="A24" s="422" t="s">
        <v>229</v>
      </c>
      <c r="B24" s="428">
        <v>125800</v>
      </c>
      <c r="C24" s="428">
        <v>116850</v>
      </c>
      <c r="D24" s="428">
        <v>49800</v>
      </c>
      <c r="E24" s="423">
        <v>77100</v>
      </c>
      <c r="F24" s="423">
        <v>112150</v>
      </c>
      <c r="G24" s="430">
        <v>119950</v>
      </c>
      <c r="H24" s="430">
        <v>447550</v>
      </c>
      <c r="I24" s="430">
        <v>252950</v>
      </c>
      <c r="J24" s="430">
        <v>42600</v>
      </c>
      <c r="K24" s="430">
        <v>0</v>
      </c>
      <c r="L24" s="423">
        <f t="shared" si="0"/>
        <v>1344750</v>
      </c>
    </row>
    <row r="25" spans="1:12">
      <c r="A25" s="422" t="s">
        <v>230</v>
      </c>
      <c r="B25" s="428">
        <v>89750</v>
      </c>
      <c r="C25" s="428">
        <v>40400</v>
      </c>
      <c r="D25" s="428">
        <v>74850</v>
      </c>
      <c r="E25" s="423">
        <v>59300</v>
      </c>
      <c r="F25" s="423">
        <v>32150</v>
      </c>
      <c r="G25" s="430">
        <v>268200</v>
      </c>
      <c r="H25" s="430">
        <v>376850</v>
      </c>
      <c r="I25" s="430">
        <v>267850</v>
      </c>
      <c r="J25" s="430">
        <v>80950</v>
      </c>
      <c r="K25" s="430">
        <v>22700</v>
      </c>
      <c r="L25" s="423">
        <f t="shared" si="0"/>
        <v>1313000</v>
      </c>
    </row>
    <row r="26" spans="1:12">
      <c r="A26" s="422" t="s">
        <v>231</v>
      </c>
      <c r="B26" s="428">
        <v>37400</v>
      </c>
      <c r="C26" s="428">
        <v>24400</v>
      </c>
      <c r="D26" s="428">
        <v>22650</v>
      </c>
      <c r="E26" s="423">
        <v>76900</v>
      </c>
      <c r="F26" s="423">
        <v>78550</v>
      </c>
      <c r="G26" s="430">
        <v>427450</v>
      </c>
      <c r="H26" s="430">
        <v>248200</v>
      </c>
      <c r="I26" s="430">
        <v>261500</v>
      </c>
      <c r="J26" s="430">
        <v>63350</v>
      </c>
      <c r="K26" s="430">
        <v>0</v>
      </c>
      <c r="L26" s="423">
        <f t="shared" si="0"/>
        <v>1240400</v>
      </c>
    </row>
    <row r="27" spans="1:12">
      <c r="A27" s="422" t="s">
        <v>232</v>
      </c>
      <c r="B27" s="428">
        <v>45650</v>
      </c>
      <c r="C27" s="428">
        <v>48600</v>
      </c>
      <c r="D27" s="428">
        <v>47350</v>
      </c>
      <c r="E27" s="423">
        <v>13450</v>
      </c>
      <c r="F27" s="423">
        <v>29500</v>
      </c>
      <c r="G27" s="430">
        <v>64850</v>
      </c>
      <c r="H27" s="430">
        <v>463600</v>
      </c>
      <c r="I27" s="430">
        <v>412700</v>
      </c>
      <c r="J27" s="430">
        <v>6700</v>
      </c>
      <c r="K27" s="430">
        <v>33700</v>
      </c>
      <c r="L27" s="423">
        <f t="shared" si="0"/>
        <v>1166100</v>
      </c>
    </row>
    <row r="28" spans="1:12">
      <c r="A28" s="422" t="s">
        <v>233</v>
      </c>
      <c r="B28" s="428">
        <v>76900</v>
      </c>
      <c r="C28" s="428">
        <v>25300</v>
      </c>
      <c r="D28" s="428">
        <v>48600</v>
      </c>
      <c r="E28" s="423">
        <v>23100</v>
      </c>
      <c r="F28" s="423">
        <v>15000</v>
      </c>
      <c r="G28" s="430">
        <v>97350</v>
      </c>
      <c r="H28" s="430">
        <v>293600</v>
      </c>
      <c r="I28" s="430">
        <v>558400</v>
      </c>
      <c r="J28" s="430">
        <v>183700</v>
      </c>
      <c r="K28" s="430">
        <v>11000</v>
      </c>
      <c r="L28" s="423">
        <f t="shared" si="0"/>
        <v>1332950</v>
      </c>
    </row>
    <row r="29" spans="1:12">
      <c r="A29" s="422" t="s">
        <v>234</v>
      </c>
      <c r="B29" s="428">
        <v>295500</v>
      </c>
      <c r="C29" s="428">
        <v>91650</v>
      </c>
      <c r="D29" s="428">
        <v>254900</v>
      </c>
      <c r="E29" s="423">
        <v>97900</v>
      </c>
      <c r="F29" s="423">
        <v>185150</v>
      </c>
      <c r="G29" s="430">
        <v>253650</v>
      </c>
      <c r="H29" s="430">
        <v>294350</v>
      </c>
      <c r="I29" s="430">
        <v>187000</v>
      </c>
      <c r="J29" s="430">
        <v>108600</v>
      </c>
      <c r="K29" s="430">
        <v>12100</v>
      </c>
      <c r="L29" s="423">
        <f t="shared" si="0"/>
        <v>1780800</v>
      </c>
    </row>
    <row r="30" spans="1:12">
      <c r="A30" s="422" t="s">
        <v>235</v>
      </c>
      <c r="B30" s="428">
        <v>266100</v>
      </c>
      <c r="C30" s="428">
        <v>65550</v>
      </c>
      <c r="D30" s="428">
        <v>163200</v>
      </c>
      <c r="E30" s="423">
        <v>102750</v>
      </c>
      <c r="F30" s="423">
        <v>234650</v>
      </c>
      <c r="G30" s="430">
        <v>186150</v>
      </c>
      <c r="H30" s="430">
        <v>338400</v>
      </c>
      <c r="I30" s="430">
        <v>174550</v>
      </c>
      <c r="J30" s="430">
        <v>61900</v>
      </c>
      <c r="K30" s="430">
        <v>1600</v>
      </c>
      <c r="L30" s="423">
        <f t="shared" si="0"/>
        <v>1594850</v>
      </c>
    </row>
    <row r="31" spans="1:12">
      <c r="A31" s="422" t="s">
        <v>236</v>
      </c>
      <c r="B31" s="428">
        <v>95550</v>
      </c>
      <c r="C31" s="428">
        <v>56200</v>
      </c>
      <c r="D31" s="428">
        <v>38000</v>
      </c>
      <c r="E31" s="423">
        <v>3400</v>
      </c>
      <c r="F31" s="423">
        <v>42950</v>
      </c>
      <c r="G31" s="430">
        <v>68000</v>
      </c>
      <c r="H31" s="430">
        <v>196200</v>
      </c>
      <c r="I31" s="430">
        <v>257100</v>
      </c>
      <c r="J31" s="430">
        <v>69200</v>
      </c>
      <c r="K31" s="430">
        <v>5500</v>
      </c>
      <c r="L31" s="423">
        <f t="shared" si="0"/>
        <v>832100</v>
      </c>
    </row>
    <row r="32" spans="1:12">
      <c r="A32" s="422" t="s">
        <v>237</v>
      </c>
      <c r="B32" s="428">
        <v>90750</v>
      </c>
      <c r="C32" s="428">
        <v>68600</v>
      </c>
      <c r="D32" s="428">
        <v>30800</v>
      </c>
      <c r="E32" s="423">
        <v>18550</v>
      </c>
      <c r="F32" s="423">
        <v>124200</v>
      </c>
      <c r="G32" s="430">
        <v>369900</v>
      </c>
      <c r="H32" s="430">
        <v>238000</v>
      </c>
      <c r="I32" s="430">
        <v>103400</v>
      </c>
      <c r="J32" s="430">
        <v>24600</v>
      </c>
      <c r="K32" s="430">
        <v>115500</v>
      </c>
      <c r="L32" s="423">
        <f t="shared" si="0"/>
        <v>1184300</v>
      </c>
    </row>
    <row r="33" spans="1:12">
      <c r="A33" s="422" t="s">
        <v>238</v>
      </c>
      <c r="B33" s="428">
        <v>95650</v>
      </c>
      <c r="C33" s="428">
        <v>133350</v>
      </c>
      <c r="D33" s="428">
        <v>47000</v>
      </c>
      <c r="E33" s="423">
        <v>88200</v>
      </c>
      <c r="F33" s="423">
        <v>27950</v>
      </c>
      <c r="G33" s="430">
        <v>59100</v>
      </c>
      <c r="H33" s="430">
        <v>520650</v>
      </c>
      <c r="I33" s="430">
        <v>149100</v>
      </c>
      <c r="J33" s="430">
        <v>29400</v>
      </c>
      <c r="K33" s="430">
        <v>66000</v>
      </c>
      <c r="L33" s="423">
        <f t="shared" si="0"/>
        <v>1216400</v>
      </c>
    </row>
    <row r="34" spans="1:12">
      <c r="A34" s="422" t="s">
        <v>239</v>
      </c>
      <c r="B34" s="428">
        <v>71150</v>
      </c>
      <c r="C34" s="428">
        <v>38150</v>
      </c>
      <c r="D34" s="428">
        <v>5250</v>
      </c>
      <c r="E34" s="423">
        <v>71350</v>
      </c>
      <c r="F34" s="423">
        <v>14800</v>
      </c>
      <c r="G34" s="430">
        <v>246800</v>
      </c>
      <c r="H34" s="430">
        <v>273850</v>
      </c>
      <c r="I34" s="430">
        <v>291550</v>
      </c>
      <c r="J34" s="430">
        <v>26850</v>
      </c>
      <c r="K34" s="430">
        <v>700</v>
      </c>
      <c r="L34" s="423">
        <f t="shared" si="0"/>
        <v>1040450</v>
      </c>
    </row>
    <row r="35" spans="1:12">
      <c r="A35" s="1571" t="s">
        <v>240</v>
      </c>
      <c r="B35" s="428">
        <v>4475650</v>
      </c>
      <c r="C35" s="428">
        <v>2891150</v>
      </c>
      <c r="D35" s="428">
        <v>2486550</v>
      </c>
      <c r="E35" s="423">
        <v>2963100</v>
      </c>
      <c r="F35" s="423">
        <v>3846550</v>
      </c>
      <c r="G35" s="430">
        <v>7404300</v>
      </c>
      <c r="H35" s="430">
        <v>11686300</v>
      </c>
      <c r="I35" s="430">
        <v>10435900</v>
      </c>
      <c r="J35" s="430">
        <v>2573050</v>
      </c>
      <c r="K35" s="430">
        <v>437950</v>
      </c>
      <c r="L35" s="423">
        <f t="shared" si="0"/>
        <v>49200500</v>
      </c>
    </row>
    <row r="36" spans="1:12" ht="25" customHeight="1">
      <c r="A36" s="1571"/>
      <c r="B36" s="1572">
        <f>B35+C35+D35</f>
        <v>9853350</v>
      </c>
      <c r="C36" s="1573"/>
      <c r="D36" s="1573"/>
      <c r="E36" s="1574">
        <f>E35+F35</f>
        <v>6809650</v>
      </c>
      <c r="F36" s="1575"/>
      <c r="G36" s="1586">
        <f>G35+H35+I35+J35+K35</f>
        <v>32537500</v>
      </c>
      <c r="H36" s="1587"/>
      <c r="I36" s="1587"/>
      <c r="J36" s="1587"/>
      <c r="K36" s="1588"/>
      <c r="L36" s="425">
        <f>SUM(B36:J36)</f>
        <v>49200500</v>
      </c>
    </row>
    <row r="37" spans="1:12" ht="20">
      <c r="A37" s="424" t="s">
        <v>258</v>
      </c>
      <c r="B37" s="1584">
        <f>B36/L36</f>
        <v>0.20026930620623773</v>
      </c>
      <c r="C37" s="1584"/>
      <c r="D37" s="1584"/>
      <c r="E37" s="1585">
        <f>E36/L36</f>
        <v>0.13840611375900652</v>
      </c>
      <c r="F37" s="1585"/>
      <c r="G37" s="1589">
        <f>G36/L36</f>
        <v>0.66132458003475569</v>
      </c>
      <c r="H37" s="1590"/>
      <c r="I37" s="1590"/>
      <c r="J37" s="1590"/>
      <c r="K37" s="1591"/>
      <c r="L37" s="426">
        <f>SUM(B37:J37)</f>
        <v>1</v>
      </c>
    </row>
    <row r="38" spans="1:12" ht="20">
      <c r="A38" s="432"/>
      <c r="B38" s="1582">
        <f>B37+E37</f>
        <v>0.33867541996524425</v>
      </c>
      <c r="C38" s="1582"/>
      <c r="D38" s="1582"/>
      <c r="E38" s="1582"/>
      <c r="F38" s="1582"/>
      <c r="G38" s="1583"/>
      <c r="H38" s="1583"/>
      <c r="I38" s="1583"/>
      <c r="J38" s="1583"/>
      <c r="K38" s="1583"/>
      <c r="L38" s="433"/>
    </row>
    <row r="39" spans="1:12" ht="34" customHeight="1">
      <c r="A39" s="418" t="s">
        <v>259</v>
      </c>
      <c r="B39" s="419"/>
      <c r="C39" s="419"/>
      <c r="D39" s="419"/>
      <c r="E39" s="418"/>
      <c r="F39" s="418"/>
      <c r="G39" s="418"/>
      <c r="H39" s="418"/>
      <c r="I39" s="418"/>
      <c r="J39" s="418"/>
      <c r="K39" s="418"/>
      <c r="L39" s="418"/>
    </row>
    <row r="40" spans="1:12" s="420" customFormat="1">
      <c r="A40" s="1579" t="s">
        <v>198</v>
      </c>
      <c r="B40" s="1580" t="s">
        <v>0</v>
      </c>
      <c r="C40" s="1580"/>
      <c r="D40" s="1592"/>
      <c r="E40" s="1593" t="s">
        <v>256</v>
      </c>
      <c r="F40" s="1594"/>
      <c r="G40" s="1577" t="s">
        <v>257</v>
      </c>
      <c r="H40" s="1577"/>
      <c r="I40" s="1577"/>
      <c r="J40" s="1577"/>
      <c r="K40" s="1578"/>
      <c r="L40" s="1579" t="s">
        <v>208</v>
      </c>
    </row>
    <row r="41" spans="1:12" s="420" customFormat="1">
      <c r="A41" s="1579"/>
      <c r="B41" s="427" t="s">
        <v>199</v>
      </c>
      <c r="C41" s="427" t="s">
        <v>200</v>
      </c>
      <c r="D41" s="584" t="s">
        <v>201</v>
      </c>
      <c r="E41" s="590" t="s">
        <v>202</v>
      </c>
      <c r="F41" s="591" t="s">
        <v>203</v>
      </c>
      <c r="G41" s="587" t="s">
        <v>204</v>
      </c>
      <c r="H41" s="429" t="s">
        <v>205</v>
      </c>
      <c r="I41" s="429" t="s">
        <v>206</v>
      </c>
      <c r="J41" s="429" t="s">
        <v>207</v>
      </c>
      <c r="K41" s="429" t="s">
        <v>261</v>
      </c>
      <c r="L41" s="1579"/>
    </row>
    <row r="42" spans="1:12">
      <c r="A42" s="422" t="s">
        <v>241</v>
      </c>
      <c r="B42" s="423">
        <v>239863</v>
      </c>
      <c r="C42" s="423">
        <v>88563</v>
      </c>
      <c r="D42" s="585">
        <v>120463</v>
      </c>
      <c r="E42" s="592">
        <v>133100</v>
      </c>
      <c r="F42" s="593">
        <v>205088</v>
      </c>
      <c r="G42" s="588">
        <v>238850</v>
      </c>
      <c r="H42" s="423">
        <v>344575</v>
      </c>
      <c r="I42" s="423">
        <v>215263</v>
      </c>
      <c r="J42" s="423">
        <v>88325</v>
      </c>
      <c r="K42" s="423">
        <v>9650</v>
      </c>
      <c r="L42" s="423">
        <v>1683738</v>
      </c>
    </row>
    <row r="43" spans="1:12">
      <c r="A43" s="424" t="s">
        <v>481</v>
      </c>
      <c r="B43" s="582">
        <f>B42/L42</f>
        <v>0.14245862479791987</v>
      </c>
      <c r="C43" s="582">
        <f>C42/L42</f>
        <v>5.2599038567758168E-2</v>
      </c>
      <c r="D43" s="586">
        <f>D42/L42</f>
        <v>7.1544979088195432E-2</v>
      </c>
      <c r="E43" s="594">
        <f>E42/L42</f>
        <v>7.9050303550789972E-2</v>
      </c>
      <c r="F43" s="595">
        <f>F42/L42</f>
        <v>0.12180517396412031</v>
      </c>
      <c r="G43" s="589">
        <f>G42/L42</f>
        <v>0.14185698725098561</v>
      </c>
      <c r="H43" s="582">
        <f>H42/L42</f>
        <v>0.20464882303541287</v>
      </c>
      <c r="I43" s="597">
        <f>I42/L42</f>
        <v>0.12784827568184598</v>
      </c>
      <c r="J43" s="582">
        <f>J42/L42</f>
        <v>5.2457686409643309E-2</v>
      </c>
      <c r="K43" s="582">
        <f>K42/L42</f>
        <v>5.7312954865899567E-3</v>
      </c>
      <c r="L43" s="596">
        <f>SUM(B43:K43)</f>
        <v>1.0000011878332615</v>
      </c>
    </row>
    <row r="44" spans="1:12">
      <c r="A44" s="422" t="s">
        <v>242</v>
      </c>
      <c r="B44" s="423">
        <v>144000</v>
      </c>
      <c r="C44" s="423">
        <v>107238</v>
      </c>
      <c r="D44" s="585">
        <v>62075</v>
      </c>
      <c r="E44" s="592">
        <v>80950</v>
      </c>
      <c r="F44" s="593">
        <v>94963</v>
      </c>
      <c r="G44" s="588">
        <v>160600</v>
      </c>
      <c r="H44" s="423">
        <v>349425</v>
      </c>
      <c r="I44" s="423">
        <v>309275</v>
      </c>
      <c r="J44" s="423">
        <v>76575</v>
      </c>
      <c r="K44" s="423">
        <v>3375</v>
      </c>
      <c r="L44" s="423">
        <v>1388475</v>
      </c>
    </row>
    <row r="45" spans="1:12">
      <c r="A45" s="424" t="s">
        <v>481</v>
      </c>
      <c r="B45" s="582">
        <f>B44/L44</f>
        <v>0.10371090584994329</v>
      </c>
      <c r="C45" s="582">
        <f>C44/L44</f>
        <v>7.7234375844001515E-2</v>
      </c>
      <c r="D45" s="586">
        <f>D44/L44</f>
        <v>4.4707322782189092E-2</v>
      </c>
      <c r="E45" s="594">
        <f>E44/L44</f>
        <v>5.83013738093952E-2</v>
      </c>
      <c r="F45" s="595">
        <f>F44/L44</f>
        <v>6.839374133491781E-2</v>
      </c>
      <c r="G45" s="589">
        <f>G44/L44</f>
        <v>0.11566646860764508</v>
      </c>
      <c r="H45" s="582">
        <f>H44/L44</f>
        <v>0.25166099497650302</v>
      </c>
      <c r="I45" s="597">
        <f>I44/L44</f>
        <v>0.22274437782459172</v>
      </c>
      <c r="J45" s="582">
        <f>J44/L44</f>
        <v>5.5150434829579216E-2</v>
      </c>
      <c r="K45" s="582">
        <f>K44/L44</f>
        <v>2.4307243558580457E-3</v>
      </c>
      <c r="L45" s="596">
        <f>SUM(B45:K45)</f>
        <v>1.0000007202146242</v>
      </c>
    </row>
    <row r="46" spans="1:12">
      <c r="A46" s="422" t="s">
        <v>243</v>
      </c>
      <c r="B46" s="423">
        <v>127130</v>
      </c>
      <c r="C46" s="423">
        <v>77950</v>
      </c>
      <c r="D46" s="585">
        <v>66420</v>
      </c>
      <c r="E46" s="592">
        <v>115550</v>
      </c>
      <c r="F46" s="593">
        <v>110380</v>
      </c>
      <c r="G46" s="588">
        <v>303330</v>
      </c>
      <c r="H46" s="423">
        <v>367310</v>
      </c>
      <c r="I46" s="423">
        <v>344420</v>
      </c>
      <c r="J46" s="423">
        <v>58300</v>
      </c>
      <c r="K46" s="423">
        <v>33740</v>
      </c>
      <c r="L46" s="423">
        <v>1604530</v>
      </c>
    </row>
    <row r="47" spans="1:12">
      <c r="A47" s="424" t="s">
        <v>481</v>
      </c>
      <c r="B47" s="582">
        <f>B46/L46</f>
        <v>7.9231924613438198E-2</v>
      </c>
      <c r="C47" s="582">
        <f>C46/L46</f>
        <v>4.858120446485887E-2</v>
      </c>
      <c r="D47" s="586">
        <f>D46/L46</f>
        <v>4.1395299558126056E-2</v>
      </c>
      <c r="E47" s="594">
        <f>E46/L46</f>
        <v>7.201485793347584E-2</v>
      </c>
      <c r="F47" s="595">
        <f>F46/L46</f>
        <v>6.8792730581541006E-2</v>
      </c>
      <c r="G47" s="589">
        <f>G46/L46</f>
        <v>0.18904601347435074</v>
      </c>
      <c r="H47" s="582">
        <f>H46/L46</f>
        <v>0.22892061849887507</v>
      </c>
      <c r="I47" s="597">
        <f>I46/L46</f>
        <v>0.21465475871438988</v>
      </c>
      <c r="J47" s="582">
        <f>J46/L46</f>
        <v>3.6334627585648135E-2</v>
      </c>
      <c r="K47" s="582">
        <f>K46/L46</f>
        <v>2.1027964575296192E-2</v>
      </c>
      <c r="L47" s="596">
        <f>SUM(B47:K47)</f>
        <v>0.99999999999999989</v>
      </c>
    </row>
    <row r="48" spans="1:12">
      <c r="A48" s="422" t="s">
        <v>244</v>
      </c>
      <c r="B48" s="423">
        <v>85960</v>
      </c>
      <c r="C48" s="423">
        <v>81620</v>
      </c>
      <c r="D48" s="585">
        <v>41720</v>
      </c>
      <c r="E48" s="592">
        <v>48950</v>
      </c>
      <c r="F48" s="593">
        <v>71550</v>
      </c>
      <c r="G48" s="588">
        <v>232000</v>
      </c>
      <c r="H48" s="423">
        <v>350420</v>
      </c>
      <c r="I48" s="423">
        <v>302200</v>
      </c>
      <c r="J48" s="423">
        <v>49200</v>
      </c>
      <c r="K48" s="423">
        <v>17880</v>
      </c>
      <c r="L48" s="423">
        <v>1281500</v>
      </c>
    </row>
    <row r="49" spans="1:12">
      <c r="A49" s="424" t="s">
        <v>481</v>
      </c>
      <c r="B49" s="582">
        <f>B48/L48</f>
        <v>6.7077643386656269E-2</v>
      </c>
      <c r="C49" s="582">
        <f>C48/L48</f>
        <v>6.3690987124463513E-2</v>
      </c>
      <c r="D49" s="586">
        <f>D48/L48</f>
        <v>3.2555598907530237E-2</v>
      </c>
      <c r="E49" s="594">
        <f>E48/L48</f>
        <v>3.8197424892703863E-2</v>
      </c>
      <c r="F49" s="595">
        <f>F48/L48</f>
        <v>5.5833008193523215E-2</v>
      </c>
      <c r="G49" s="589">
        <f>G48/L48</f>
        <v>0.18103784627389777</v>
      </c>
      <c r="H49" s="582">
        <f>H48/L48</f>
        <v>0.27344518142801405</v>
      </c>
      <c r="I49" s="597">
        <f>I48/L48</f>
        <v>0.23581740148263752</v>
      </c>
      <c r="J49" s="582">
        <f>J48/L48</f>
        <v>3.839250877877487E-2</v>
      </c>
      <c r="K49" s="582">
        <f>K48/L48</f>
        <v>1.3952399531798674E-2</v>
      </c>
      <c r="L49" s="596">
        <f>SUM(B49:K49)</f>
        <v>1</v>
      </c>
    </row>
    <row r="50" spans="1:12">
      <c r="A50" s="422" t="s">
        <v>245</v>
      </c>
      <c r="B50" s="423">
        <v>93620</v>
      </c>
      <c r="C50" s="423">
        <v>61620</v>
      </c>
      <c r="D50" s="585">
        <v>46860</v>
      </c>
      <c r="E50" s="592">
        <v>69820</v>
      </c>
      <c r="F50" s="593">
        <v>35190</v>
      </c>
      <c r="G50" s="588">
        <v>228310</v>
      </c>
      <c r="H50" s="423">
        <v>327460</v>
      </c>
      <c r="I50" s="423">
        <v>361040</v>
      </c>
      <c r="J50" s="423">
        <v>36900</v>
      </c>
      <c r="K50" s="423">
        <v>12600</v>
      </c>
      <c r="L50" s="435">
        <v>1273420</v>
      </c>
    </row>
    <row r="51" spans="1:12">
      <c r="A51" s="424" t="s">
        <v>481</v>
      </c>
      <c r="B51" s="582">
        <f>B50/L50</f>
        <v>7.3518556328626847E-2</v>
      </c>
      <c r="C51" s="582">
        <f>C50/L50</f>
        <v>4.838937663928633E-2</v>
      </c>
      <c r="D51" s="586">
        <f>D50/L50</f>
        <v>3.6798542507578018E-2</v>
      </c>
      <c r="E51" s="594">
        <f>E50/L50</f>
        <v>5.4828728934679841E-2</v>
      </c>
      <c r="F51" s="595">
        <f>F50/L50</f>
        <v>2.7634244789621648E-2</v>
      </c>
      <c r="G51" s="589">
        <f>G50/L50</f>
        <v>0.17928884421479166</v>
      </c>
      <c r="H51" s="582">
        <f>H50/L50</f>
        <v>0.25715003690848265</v>
      </c>
      <c r="I51" s="597">
        <f>I50/L50</f>
        <v>0.2835199698449844</v>
      </c>
      <c r="J51" s="582">
        <f>J50/L50</f>
        <v>2.8977085329270784E-2</v>
      </c>
      <c r="K51" s="582">
        <f>K50/L50</f>
        <v>9.8946145026778277E-3</v>
      </c>
      <c r="L51" s="596">
        <f>SUM(B51:K51)</f>
        <v>1</v>
      </c>
    </row>
    <row r="52" spans="1:12">
      <c r="A52" s="422" t="s">
        <v>246</v>
      </c>
      <c r="B52" s="423">
        <v>111188</v>
      </c>
      <c r="C52" s="423">
        <v>90725</v>
      </c>
      <c r="D52" s="585">
        <v>71688</v>
      </c>
      <c r="E52" s="592">
        <v>84538</v>
      </c>
      <c r="F52" s="593">
        <v>129525</v>
      </c>
      <c r="G52" s="588">
        <v>238125</v>
      </c>
      <c r="H52" s="423">
        <v>406375</v>
      </c>
      <c r="I52" s="423">
        <v>483000</v>
      </c>
      <c r="J52" s="423">
        <v>154013</v>
      </c>
      <c r="K52" s="423">
        <v>6875</v>
      </c>
      <c r="L52" s="423">
        <v>1776050</v>
      </c>
    </row>
    <row r="53" spans="1:12">
      <c r="A53" s="424" t="s">
        <v>481</v>
      </c>
      <c r="B53" s="582">
        <f>B52/L52</f>
        <v>6.2604093353227669E-2</v>
      </c>
      <c r="C53" s="582">
        <f>C52/L52</f>
        <v>5.1082458264125448E-2</v>
      </c>
      <c r="D53" s="586">
        <f>D52/L52</f>
        <v>4.0363728498634607E-2</v>
      </c>
      <c r="E53" s="594">
        <f>E52/L52</f>
        <v>4.7598885166521214E-2</v>
      </c>
      <c r="F53" s="595">
        <f>F52/L52</f>
        <v>7.2928690070662425E-2</v>
      </c>
      <c r="G53" s="589">
        <f>G52/L52</f>
        <v>0.13407561724050562</v>
      </c>
      <c r="H53" s="582">
        <f>H52/L52</f>
        <v>0.22880831057684187</v>
      </c>
      <c r="I53" s="597">
        <f>I52/L52</f>
        <v>0.27195180315869488</v>
      </c>
      <c r="J53" s="582">
        <f>J52/L52</f>
        <v>8.67165901860871E-2</v>
      </c>
      <c r="K53" s="582">
        <f>K52/L52</f>
        <v>3.8709495791222092E-3</v>
      </c>
      <c r="L53" s="596">
        <f>SUM(B53:K53)</f>
        <v>1.0000011260944233</v>
      </c>
    </row>
    <row r="54" spans="1:12">
      <c r="A54" s="422" t="s">
        <v>247</v>
      </c>
      <c r="B54" s="423">
        <v>240475</v>
      </c>
      <c r="C54" s="423">
        <v>159775</v>
      </c>
      <c r="D54" s="585">
        <v>173663</v>
      </c>
      <c r="E54" s="592">
        <v>149288</v>
      </c>
      <c r="F54" s="593">
        <v>260663</v>
      </c>
      <c r="G54" s="588">
        <v>258950</v>
      </c>
      <c r="H54" s="423">
        <v>514713</v>
      </c>
      <c r="I54" s="423">
        <v>341863</v>
      </c>
      <c r="J54" s="423">
        <v>143850</v>
      </c>
      <c r="K54" s="423">
        <v>9313</v>
      </c>
      <c r="L54" s="434">
        <v>2252550</v>
      </c>
    </row>
    <row r="55" spans="1:12">
      <c r="A55" s="424" t="s">
        <v>481</v>
      </c>
      <c r="B55" s="582">
        <f>B54/L54</f>
        <v>0.10675678675279128</v>
      </c>
      <c r="C55" s="582">
        <f>C54/L54</f>
        <v>7.0930722958424897E-2</v>
      </c>
      <c r="D55" s="586">
        <f>D54/L54</f>
        <v>7.7096179885019198E-2</v>
      </c>
      <c r="E55" s="594">
        <f>E54/L54</f>
        <v>6.6275110430401102E-2</v>
      </c>
      <c r="F55" s="595">
        <f>F54/L54</f>
        <v>0.11571907393842534</v>
      </c>
      <c r="G55" s="589">
        <f>G54/L54</f>
        <v>0.11495860247275311</v>
      </c>
      <c r="H55" s="582">
        <f>H54/L54</f>
        <v>0.22850236398748086</v>
      </c>
      <c r="I55" s="597">
        <f>I54/L54</f>
        <v>0.15176710838827107</v>
      </c>
      <c r="J55" s="582">
        <f>J54/L54</f>
        <v>6.3860957581407737E-2</v>
      </c>
      <c r="K55" s="582">
        <f>K54/L54</f>
        <v>4.1344254289582914E-3</v>
      </c>
      <c r="L55" s="596">
        <f>SUM(B55:K55)</f>
        <v>1.0000013318239329</v>
      </c>
    </row>
    <row r="56" spans="1:12" ht="39" customHeight="1">
      <c r="A56" s="418" t="s">
        <v>260</v>
      </c>
      <c r="B56" s="418"/>
      <c r="C56" s="418"/>
      <c r="D56" s="418"/>
      <c r="E56" s="418"/>
      <c r="F56" s="418"/>
      <c r="G56" s="418"/>
      <c r="H56" s="418"/>
      <c r="I56" s="418"/>
      <c r="J56" s="418"/>
      <c r="K56" s="418"/>
      <c r="L56" s="418"/>
    </row>
    <row r="57" spans="1:12">
      <c r="A57" s="422" t="s">
        <v>248</v>
      </c>
      <c r="B57" s="423">
        <v>959450</v>
      </c>
      <c r="C57" s="423">
        <v>354250</v>
      </c>
      <c r="D57" s="423">
        <v>481850</v>
      </c>
      <c r="E57" s="423">
        <v>532400</v>
      </c>
      <c r="F57" s="423">
        <v>820350</v>
      </c>
      <c r="G57" s="423">
        <v>955400</v>
      </c>
      <c r="H57" s="423">
        <v>1378300</v>
      </c>
      <c r="I57" s="423">
        <v>861050</v>
      </c>
      <c r="J57" s="423">
        <v>353300</v>
      </c>
      <c r="K57" s="423">
        <v>38600</v>
      </c>
      <c r="L57" s="423">
        <v>6734950</v>
      </c>
    </row>
    <row r="58" spans="1:12">
      <c r="A58" s="422" t="s">
        <v>249</v>
      </c>
      <c r="B58" s="423">
        <v>576000</v>
      </c>
      <c r="C58" s="423">
        <v>428950</v>
      </c>
      <c r="D58" s="423">
        <v>248300</v>
      </c>
      <c r="E58" s="423">
        <v>323800</v>
      </c>
      <c r="F58" s="423">
        <v>379850</v>
      </c>
      <c r="G58" s="423">
        <v>642400</v>
      </c>
      <c r="H58" s="423">
        <v>1397700</v>
      </c>
      <c r="I58" s="423">
        <v>1237100</v>
      </c>
      <c r="J58" s="423">
        <v>306300</v>
      </c>
      <c r="K58" s="423">
        <v>13500</v>
      </c>
      <c r="L58" s="423">
        <v>5553900</v>
      </c>
    </row>
    <row r="59" spans="1:12">
      <c r="A59" s="422" t="s">
        <v>250</v>
      </c>
      <c r="B59" s="423">
        <v>635650</v>
      </c>
      <c r="C59" s="423">
        <v>389750</v>
      </c>
      <c r="D59" s="423">
        <v>332100</v>
      </c>
      <c r="E59" s="423">
        <v>577750</v>
      </c>
      <c r="F59" s="423">
        <v>551900</v>
      </c>
      <c r="G59" s="423">
        <v>1516650</v>
      </c>
      <c r="H59" s="423">
        <v>1836550</v>
      </c>
      <c r="I59" s="423">
        <v>1722100</v>
      </c>
      <c r="J59" s="423">
        <v>291500</v>
      </c>
      <c r="K59" s="423">
        <v>168700</v>
      </c>
      <c r="L59" s="423">
        <v>8022650</v>
      </c>
    </row>
    <row r="60" spans="1:12">
      <c r="A60" s="422" t="s">
        <v>251</v>
      </c>
      <c r="B60" s="423">
        <v>429800</v>
      </c>
      <c r="C60" s="423">
        <v>408100</v>
      </c>
      <c r="D60" s="423">
        <v>208600</v>
      </c>
      <c r="E60" s="423">
        <v>244750</v>
      </c>
      <c r="F60" s="423">
        <v>357750</v>
      </c>
      <c r="G60" s="423">
        <v>1160000</v>
      </c>
      <c r="H60" s="423">
        <v>1752100</v>
      </c>
      <c r="I60" s="423">
        <v>1511000</v>
      </c>
      <c r="J60" s="423">
        <v>246000</v>
      </c>
      <c r="K60" s="423">
        <v>89400</v>
      </c>
      <c r="L60" s="423">
        <v>6407500</v>
      </c>
    </row>
    <row r="61" spans="1:12">
      <c r="A61" s="422" t="s">
        <v>252</v>
      </c>
      <c r="B61" s="423">
        <v>468100</v>
      </c>
      <c r="C61" s="423">
        <v>308100</v>
      </c>
      <c r="D61" s="423">
        <v>234300</v>
      </c>
      <c r="E61" s="423">
        <v>349100</v>
      </c>
      <c r="F61" s="423">
        <v>175950</v>
      </c>
      <c r="G61" s="423">
        <v>1141550</v>
      </c>
      <c r="H61" s="423">
        <v>1637300</v>
      </c>
      <c r="I61" s="423">
        <v>1805200</v>
      </c>
      <c r="J61" s="423">
        <v>184500</v>
      </c>
      <c r="K61" s="423">
        <v>63000</v>
      </c>
      <c r="L61" s="423">
        <v>6367100</v>
      </c>
    </row>
    <row r="62" spans="1:12">
      <c r="A62" s="422" t="s">
        <v>253</v>
      </c>
      <c r="B62" s="423">
        <v>444750</v>
      </c>
      <c r="C62" s="423">
        <v>362900</v>
      </c>
      <c r="D62" s="423">
        <v>286750</v>
      </c>
      <c r="E62" s="423">
        <v>338150</v>
      </c>
      <c r="F62" s="423">
        <v>518100</v>
      </c>
      <c r="G62" s="423">
        <v>952500</v>
      </c>
      <c r="H62" s="423">
        <v>1625500</v>
      </c>
      <c r="I62" s="423">
        <v>1932000</v>
      </c>
      <c r="J62" s="423">
        <v>616050</v>
      </c>
      <c r="K62" s="423">
        <v>27500</v>
      </c>
      <c r="L62" s="423">
        <v>7104200</v>
      </c>
    </row>
    <row r="63" spans="1:12">
      <c r="A63" s="422" t="s">
        <v>254</v>
      </c>
      <c r="B63" s="423">
        <v>961900</v>
      </c>
      <c r="C63" s="423">
        <v>639100</v>
      </c>
      <c r="D63" s="423">
        <v>694650</v>
      </c>
      <c r="E63" s="423">
        <v>597150</v>
      </c>
      <c r="F63" s="423">
        <v>1042650</v>
      </c>
      <c r="G63" s="423">
        <v>1035800</v>
      </c>
      <c r="H63" s="423">
        <v>2058850</v>
      </c>
      <c r="I63" s="423">
        <v>1367450</v>
      </c>
      <c r="J63" s="423">
        <v>575400</v>
      </c>
      <c r="K63" s="423">
        <v>37250</v>
      </c>
      <c r="L63" s="423">
        <v>9010200</v>
      </c>
    </row>
  </sheetData>
  <mergeCells count="19">
    <mergeCell ref="G37:K37"/>
    <mergeCell ref="B36:D36"/>
    <mergeCell ref="B2:D2"/>
    <mergeCell ref="E2:F2"/>
    <mergeCell ref="B38:F38"/>
    <mergeCell ref="G38:K38"/>
    <mergeCell ref="B37:D37"/>
    <mergeCell ref="E37:F37"/>
    <mergeCell ref="G2:K2"/>
    <mergeCell ref="A2:A3"/>
    <mergeCell ref="A35:A36"/>
    <mergeCell ref="E36:F36"/>
    <mergeCell ref="L2:L3"/>
    <mergeCell ref="G36:K36"/>
    <mergeCell ref="A40:A41"/>
    <mergeCell ref="B40:D40"/>
    <mergeCell ref="E40:F40"/>
    <mergeCell ref="G40:K40"/>
    <mergeCell ref="L40:L41"/>
  </mergeCells>
  <phoneticPr fontId="1"/>
  <pageMargins left="0.7" right="0.7" top="0.75" bottom="0.75" header="0.3" footer="0.3"/>
  <pageSetup paperSize="9" orientation="portrait" horizontalDpi="0" verticalDpi="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620F-891F-D94D-8933-BDC1BB0C6E7C}">
  <sheetPr>
    <tabColor rgb="FFFFC000"/>
  </sheetPr>
  <dimension ref="A1:N63"/>
  <sheetViews>
    <sheetView workbookViewId="0"/>
  </sheetViews>
  <sheetFormatPr baseColWidth="10" defaultRowHeight="19"/>
  <cols>
    <col min="1" max="1" width="17.33203125" style="417" customWidth="1"/>
    <col min="2" max="7" width="11.5" style="417" bestFit="1" customWidth="1"/>
    <col min="8" max="9" width="12.5" style="417" bestFit="1" customWidth="1"/>
    <col min="10" max="10" width="11.5" style="417" bestFit="1" customWidth="1"/>
    <col min="11" max="11" width="11.5" style="417" customWidth="1"/>
    <col min="12" max="12" width="14.6640625" style="417" bestFit="1" customWidth="1"/>
    <col min="13" max="16384" width="10.83203125" style="417"/>
  </cols>
  <sheetData>
    <row r="1" spans="1:12" ht="45" customHeight="1">
      <c r="A1" s="431" t="s">
        <v>297</v>
      </c>
    </row>
    <row r="2" spans="1:12" s="420" customFormat="1">
      <c r="A2" s="1579" t="s">
        <v>198</v>
      </c>
      <c r="B2" s="1580" t="s">
        <v>0</v>
      </c>
      <c r="C2" s="1580"/>
      <c r="D2" s="1580"/>
      <c r="E2" s="1581" t="s">
        <v>256</v>
      </c>
      <c r="F2" s="1581"/>
      <c r="G2" s="1576" t="s">
        <v>257</v>
      </c>
      <c r="H2" s="1577"/>
      <c r="I2" s="1577"/>
      <c r="J2" s="1577"/>
      <c r="K2" s="1578"/>
      <c r="L2" s="1579" t="s">
        <v>208</v>
      </c>
    </row>
    <row r="3" spans="1:12" s="420" customFormat="1">
      <c r="A3" s="1579"/>
      <c r="B3" s="427" t="s">
        <v>199</v>
      </c>
      <c r="C3" s="427" t="s">
        <v>200</v>
      </c>
      <c r="D3" s="427" t="s">
        <v>201</v>
      </c>
      <c r="E3" s="421" t="s">
        <v>202</v>
      </c>
      <c r="F3" s="421" t="s">
        <v>203</v>
      </c>
      <c r="G3" s="429" t="s">
        <v>204</v>
      </c>
      <c r="H3" s="429" t="s">
        <v>205</v>
      </c>
      <c r="I3" s="429" t="s">
        <v>206</v>
      </c>
      <c r="J3" s="429" t="s">
        <v>207</v>
      </c>
      <c r="K3" s="429" t="s">
        <v>261</v>
      </c>
      <c r="L3" s="1579"/>
    </row>
    <row r="4" spans="1:12">
      <c r="A4" s="422" t="s">
        <v>298</v>
      </c>
      <c r="B4" s="428">
        <v>85900</v>
      </c>
      <c r="C4" s="428">
        <v>86450</v>
      </c>
      <c r="D4" s="428">
        <v>105050</v>
      </c>
      <c r="E4" s="423">
        <v>37400</v>
      </c>
      <c r="F4" s="423">
        <v>90900</v>
      </c>
      <c r="G4" s="430">
        <v>190750</v>
      </c>
      <c r="H4" s="430">
        <v>209850</v>
      </c>
      <c r="I4" s="430">
        <v>175750</v>
      </c>
      <c r="J4" s="430">
        <v>32050</v>
      </c>
      <c r="K4" s="430">
        <v>0</v>
      </c>
      <c r="L4" s="423">
        <f>SUM(B4:K4)</f>
        <v>1014100</v>
      </c>
    </row>
    <row r="5" spans="1:12">
      <c r="A5" s="422" t="s">
        <v>299</v>
      </c>
      <c r="B5" s="428">
        <v>198200</v>
      </c>
      <c r="C5" s="428">
        <v>152300</v>
      </c>
      <c r="D5" s="428">
        <v>93700</v>
      </c>
      <c r="E5" s="423">
        <v>87100</v>
      </c>
      <c r="F5" s="423">
        <v>118300</v>
      </c>
      <c r="G5" s="430">
        <v>119500</v>
      </c>
      <c r="H5" s="430">
        <v>138100</v>
      </c>
      <c r="I5" s="430">
        <v>150000</v>
      </c>
      <c r="J5" s="430">
        <v>91250</v>
      </c>
      <c r="K5" s="430">
        <v>4000</v>
      </c>
      <c r="L5" s="423">
        <f t="shared" ref="L5:L35" si="0">SUM(B5:K5)</f>
        <v>1152450</v>
      </c>
    </row>
    <row r="6" spans="1:12">
      <c r="A6" s="422" t="s">
        <v>300</v>
      </c>
      <c r="B6" s="428">
        <v>147150</v>
      </c>
      <c r="C6" s="428">
        <v>29000</v>
      </c>
      <c r="D6" s="428">
        <v>47450</v>
      </c>
      <c r="E6" s="423">
        <v>88800</v>
      </c>
      <c r="F6" s="423">
        <v>54900</v>
      </c>
      <c r="G6" s="430">
        <v>104400</v>
      </c>
      <c r="H6" s="430">
        <v>152850</v>
      </c>
      <c r="I6" s="430">
        <v>21900</v>
      </c>
      <c r="J6" s="430">
        <v>17000</v>
      </c>
      <c r="K6" s="430">
        <v>4100</v>
      </c>
      <c r="L6" s="423">
        <f t="shared" si="0"/>
        <v>667550</v>
      </c>
    </row>
    <row r="7" spans="1:12">
      <c r="A7" s="422" t="s">
        <v>301</v>
      </c>
      <c r="B7" s="428">
        <v>126250</v>
      </c>
      <c r="C7" s="428">
        <v>58800</v>
      </c>
      <c r="D7" s="428">
        <v>45800</v>
      </c>
      <c r="E7" s="423">
        <v>61400</v>
      </c>
      <c r="F7" s="423">
        <v>96550</v>
      </c>
      <c r="G7" s="430">
        <v>90550</v>
      </c>
      <c r="H7" s="430">
        <v>124950</v>
      </c>
      <c r="I7" s="430">
        <v>173050</v>
      </c>
      <c r="J7" s="430">
        <v>30750</v>
      </c>
      <c r="K7" s="430">
        <v>0</v>
      </c>
      <c r="L7" s="423">
        <f t="shared" si="0"/>
        <v>808100</v>
      </c>
    </row>
    <row r="8" spans="1:12">
      <c r="A8" s="422" t="s">
        <v>302</v>
      </c>
      <c r="B8" s="428">
        <v>110250</v>
      </c>
      <c r="C8" s="428">
        <v>71900</v>
      </c>
      <c r="D8" s="428">
        <v>154900</v>
      </c>
      <c r="E8" s="423">
        <v>106950</v>
      </c>
      <c r="F8" s="423">
        <v>66500</v>
      </c>
      <c r="G8" s="430">
        <v>73650</v>
      </c>
      <c r="H8" s="430">
        <v>310950</v>
      </c>
      <c r="I8" s="430">
        <v>167950</v>
      </c>
      <c r="J8" s="430">
        <v>32400</v>
      </c>
      <c r="K8" s="430">
        <v>0</v>
      </c>
      <c r="L8" s="423">
        <f t="shared" si="0"/>
        <v>1095450</v>
      </c>
    </row>
    <row r="9" spans="1:12">
      <c r="A9" s="422" t="s">
        <v>303</v>
      </c>
      <c r="B9" s="428">
        <v>129400</v>
      </c>
      <c r="C9" s="428">
        <v>73000</v>
      </c>
      <c r="D9" s="428">
        <v>47700</v>
      </c>
      <c r="E9" s="423">
        <v>38400</v>
      </c>
      <c r="F9" s="423">
        <v>15650</v>
      </c>
      <c r="G9" s="430">
        <v>108900</v>
      </c>
      <c r="H9" s="430">
        <v>22000</v>
      </c>
      <c r="I9" s="430">
        <v>0</v>
      </c>
      <c r="J9" s="430">
        <v>1127500</v>
      </c>
      <c r="K9" s="430">
        <v>44000</v>
      </c>
      <c r="L9" s="423">
        <f t="shared" si="0"/>
        <v>1606550</v>
      </c>
    </row>
    <row r="10" spans="1:12">
      <c r="A10" s="422" t="s">
        <v>304</v>
      </c>
      <c r="B10" s="428">
        <v>127450</v>
      </c>
      <c r="C10" s="428">
        <v>114550</v>
      </c>
      <c r="D10" s="428">
        <v>62300</v>
      </c>
      <c r="E10" s="423">
        <v>63800</v>
      </c>
      <c r="F10" s="423">
        <v>228350</v>
      </c>
      <c r="G10" s="430">
        <v>219450</v>
      </c>
      <c r="H10" s="430">
        <v>432850</v>
      </c>
      <c r="I10" s="430">
        <v>385450</v>
      </c>
      <c r="J10" s="430">
        <v>101400</v>
      </c>
      <c r="K10" s="430">
        <v>41000</v>
      </c>
      <c r="L10" s="423">
        <f t="shared" si="0"/>
        <v>1776600</v>
      </c>
    </row>
    <row r="11" spans="1:12">
      <c r="A11" s="422" t="s">
        <v>305</v>
      </c>
      <c r="B11" s="428">
        <v>327200</v>
      </c>
      <c r="C11" s="428">
        <v>236300</v>
      </c>
      <c r="D11" s="428">
        <v>233000</v>
      </c>
      <c r="E11" s="423">
        <v>299900</v>
      </c>
      <c r="F11" s="423">
        <v>149100</v>
      </c>
      <c r="G11" s="430">
        <v>272100</v>
      </c>
      <c r="H11" s="430">
        <v>293050</v>
      </c>
      <c r="I11" s="430">
        <v>373300</v>
      </c>
      <c r="J11" s="430">
        <v>357550</v>
      </c>
      <c r="K11" s="430">
        <v>1700</v>
      </c>
      <c r="L11" s="423">
        <f t="shared" si="0"/>
        <v>2543200</v>
      </c>
    </row>
    <row r="12" spans="1:12">
      <c r="A12" s="422" t="s">
        <v>306</v>
      </c>
      <c r="B12" s="428">
        <v>10150</v>
      </c>
      <c r="C12" s="428">
        <v>193350</v>
      </c>
      <c r="D12" s="428">
        <v>482800</v>
      </c>
      <c r="E12" s="423">
        <v>263150</v>
      </c>
      <c r="F12" s="423">
        <v>195750</v>
      </c>
      <c r="G12" s="430">
        <v>331000</v>
      </c>
      <c r="H12" s="430">
        <v>258150</v>
      </c>
      <c r="I12" s="430">
        <v>485100</v>
      </c>
      <c r="J12" s="430">
        <v>69250</v>
      </c>
      <c r="K12" s="430">
        <v>2100</v>
      </c>
      <c r="L12" s="423">
        <f t="shared" si="0"/>
        <v>2290800</v>
      </c>
    </row>
    <row r="13" spans="1:12">
      <c r="A13" s="422" t="s">
        <v>307</v>
      </c>
      <c r="B13" s="428">
        <v>147900</v>
      </c>
      <c r="C13" s="428">
        <v>76900</v>
      </c>
      <c r="D13" s="428">
        <v>79850</v>
      </c>
      <c r="E13" s="423">
        <v>99850</v>
      </c>
      <c r="F13" s="423">
        <v>52450</v>
      </c>
      <c r="G13" s="430">
        <v>160700</v>
      </c>
      <c r="H13" s="430">
        <v>349400</v>
      </c>
      <c r="I13" s="430">
        <v>175850</v>
      </c>
      <c r="J13" s="430">
        <v>66300</v>
      </c>
      <c r="K13" s="430">
        <v>0</v>
      </c>
      <c r="L13" s="423">
        <f t="shared" si="0"/>
        <v>1209200</v>
      </c>
    </row>
    <row r="14" spans="1:12">
      <c r="A14" s="422" t="s">
        <v>308</v>
      </c>
      <c r="B14" s="428">
        <v>143400</v>
      </c>
      <c r="C14" s="428">
        <v>128800</v>
      </c>
      <c r="D14" s="428">
        <v>44600</v>
      </c>
      <c r="E14" s="423">
        <v>3200</v>
      </c>
      <c r="F14" s="423">
        <v>40300</v>
      </c>
      <c r="G14" s="430">
        <v>119000</v>
      </c>
      <c r="H14" s="430">
        <v>76150</v>
      </c>
      <c r="I14" s="430">
        <v>235250</v>
      </c>
      <c r="J14" s="430">
        <v>18450</v>
      </c>
      <c r="K14" s="430">
        <v>0</v>
      </c>
      <c r="L14" s="423">
        <f t="shared" si="0"/>
        <v>809150</v>
      </c>
    </row>
    <row r="15" spans="1:12">
      <c r="A15" s="422" t="s">
        <v>309</v>
      </c>
      <c r="B15" s="428">
        <v>168150</v>
      </c>
      <c r="C15" s="428">
        <v>63000</v>
      </c>
      <c r="D15" s="428">
        <v>13700</v>
      </c>
      <c r="E15" s="423">
        <v>9900</v>
      </c>
      <c r="F15" s="423">
        <v>27250</v>
      </c>
      <c r="G15" s="430">
        <v>203000</v>
      </c>
      <c r="H15" s="430">
        <v>175600</v>
      </c>
      <c r="I15" s="430">
        <v>55250</v>
      </c>
      <c r="J15" s="430">
        <v>71500</v>
      </c>
      <c r="K15" s="430">
        <v>10000</v>
      </c>
      <c r="L15" s="423">
        <f t="shared" si="0"/>
        <v>797350</v>
      </c>
    </row>
    <row r="16" spans="1:12">
      <c r="A16" s="422" t="s">
        <v>310</v>
      </c>
      <c r="B16" s="428">
        <v>133700</v>
      </c>
      <c r="C16" s="428">
        <v>53700</v>
      </c>
      <c r="D16" s="428">
        <v>47000</v>
      </c>
      <c r="E16" s="423">
        <v>48500</v>
      </c>
      <c r="F16" s="423">
        <v>68450</v>
      </c>
      <c r="G16" s="430">
        <v>52000</v>
      </c>
      <c r="H16" s="430">
        <v>319250</v>
      </c>
      <c r="I16" s="430">
        <v>128350</v>
      </c>
      <c r="J16" s="430">
        <v>99800</v>
      </c>
      <c r="K16" s="430">
        <v>0</v>
      </c>
      <c r="L16" s="423">
        <f t="shared" si="0"/>
        <v>950750</v>
      </c>
    </row>
    <row r="17" spans="1:12">
      <c r="A17" s="422" t="s">
        <v>311</v>
      </c>
      <c r="B17" s="428">
        <v>123450</v>
      </c>
      <c r="C17" s="428">
        <v>47350</v>
      </c>
      <c r="D17" s="428">
        <v>51500</v>
      </c>
      <c r="E17" s="423">
        <v>9500</v>
      </c>
      <c r="F17" s="423">
        <v>138100</v>
      </c>
      <c r="G17" s="430">
        <v>188950</v>
      </c>
      <c r="H17" s="430">
        <v>694250</v>
      </c>
      <c r="I17" s="430">
        <v>344500</v>
      </c>
      <c r="J17" s="430">
        <v>111950</v>
      </c>
      <c r="K17" s="430">
        <v>7100</v>
      </c>
      <c r="L17" s="423">
        <f t="shared" si="0"/>
        <v>1716650</v>
      </c>
    </row>
    <row r="18" spans="1:12">
      <c r="A18" s="422" t="s">
        <v>312</v>
      </c>
      <c r="B18" s="428">
        <v>125800</v>
      </c>
      <c r="C18" s="428">
        <v>20500</v>
      </c>
      <c r="D18" s="428">
        <v>59250</v>
      </c>
      <c r="E18" s="423">
        <v>128400</v>
      </c>
      <c r="F18" s="423">
        <v>330500</v>
      </c>
      <c r="G18" s="430">
        <v>152500</v>
      </c>
      <c r="H18" s="430">
        <v>260350</v>
      </c>
      <c r="I18" s="430">
        <v>113150</v>
      </c>
      <c r="J18" s="430">
        <v>42150</v>
      </c>
      <c r="K18" s="430">
        <v>5500</v>
      </c>
      <c r="L18" s="423">
        <f t="shared" si="0"/>
        <v>1238100</v>
      </c>
    </row>
    <row r="19" spans="1:12">
      <c r="A19" s="422" t="s">
        <v>313</v>
      </c>
      <c r="B19" s="428">
        <v>546250</v>
      </c>
      <c r="C19" s="428">
        <v>240150</v>
      </c>
      <c r="D19" s="428">
        <v>361100</v>
      </c>
      <c r="E19" s="423">
        <v>223050</v>
      </c>
      <c r="F19" s="423">
        <v>354100</v>
      </c>
      <c r="G19" s="430">
        <v>386450</v>
      </c>
      <c r="H19" s="430">
        <v>249850</v>
      </c>
      <c r="I19" s="430">
        <v>330400</v>
      </c>
      <c r="J19" s="430">
        <v>157700</v>
      </c>
      <c r="K19" s="430">
        <v>10450</v>
      </c>
      <c r="L19" s="423">
        <f t="shared" si="0"/>
        <v>2859500</v>
      </c>
    </row>
    <row r="20" spans="1:12">
      <c r="A20" s="422" t="s">
        <v>314</v>
      </c>
      <c r="B20" s="428">
        <v>324300</v>
      </c>
      <c r="C20" s="428">
        <v>128000</v>
      </c>
      <c r="D20" s="428">
        <v>96100</v>
      </c>
      <c r="E20" s="423">
        <v>105100</v>
      </c>
      <c r="F20" s="423">
        <v>133100</v>
      </c>
      <c r="G20" s="430">
        <v>124550</v>
      </c>
      <c r="H20" s="430">
        <v>156450</v>
      </c>
      <c r="I20" s="430">
        <v>266900</v>
      </c>
      <c r="J20" s="430">
        <v>113700</v>
      </c>
      <c r="K20" s="430">
        <v>4800</v>
      </c>
      <c r="L20" s="423">
        <f t="shared" si="0"/>
        <v>1453000</v>
      </c>
    </row>
    <row r="21" spans="1:12">
      <c r="A21" s="422" t="s">
        <v>315</v>
      </c>
      <c r="B21" s="428">
        <v>96950</v>
      </c>
      <c r="C21" s="428">
        <v>102250</v>
      </c>
      <c r="D21" s="428">
        <v>79400</v>
      </c>
      <c r="E21" s="423">
        <v>95500</v>
      </c>
      <c r="F21" s="423">
        <v>78550</v>
      </c>
      <c r="G21" s="430">
        <v>112650</v>
      </c>
      <c r="H21" s="430">
        <v>145750</v>
      </c>
      <c r="I21" s="430">
        <v>386250</v>
      </c>
      <c r="J21" s="430">
        <v>27600</v>
      </c>
      <c r="K21" s="430">
        <v>0</v>
      </c>
      <c r="L21" s="423">
        <f t="shared" si="0"/>
        <v>1124900</v>
      </c>
    </row>
    <row r="22" spans="1:12">
      <c r="A22" s="422" t="s">
        <v>316</v>
      </c>
      <c r="B22" s="428">
        <v>217550</v>
      </c>
      <c r="C22" s="428">
        <v>106350</v>
      </c>
      <c r="D22" s="428">
        <v>78900</v>
      </c>
      <c r="E22" s="423">
        <v>38100</v>
      </c>
      <c r="F22" s="423">
        <v>121300</v>
      </c>
      <c r="G22" s="430">
        <v>145500</v>
      </c>
      <c r="H22" s="430">
        <v>246950</v>
      </c>
      <c r="I22" s="430">
        <v>147850</v>
      </c>
      <c r="J22" s="430">
        <v>34600</v>
      </c>
      <c r="K22" s="430">
        <v>687100</v>
      </c>
      <c r="L22" s="423">
        <f t="shared" si="0"/>
        <v>1824200</v>
      </c>
    </row>
    <row r="23" spans="1:12">
      <c r="A23" s="422" t="s">
        <v>317</v>
      </c>
      <c r="B23" s="428">
        <v>107300</v>
      </c>
      <c r="C23" s="428">
        <v>87250</v>
      </c>
      <c r="D23" s="428">
        <v>133950</v>
      </c>
      <c r="E23" s="423">
        <v>94300</v>
      </c>
      <c r="F23" s="423">
        <v>302250</v>
      </c>
      <c r="G23" s="430">
        <v>142800</v>
      </c>
      <c r="H23" s="430">
        <v>433350</v>
      </c>
      <c r="I23" s="430">
        <v>155500</v>
      </c>
      <c r="J23" s="430">
        <v>443550</v>
      </c>
      <c r="K23" s="430">
        <v>15900</v>
      </c>
      <c r="L23" s="423">
        <f t="shared" si="0"/>
        <v>1916150</v>
      </c>
    </row>
    <row r="24" spans="1:12">
      <c r="A24" s="422" t="s">
        <v>318</v>
      </c>
      <c r="B24" s="428">
        <v>101350</v>
      </c>
      <c r="C24" s="428">
        <v>134450</v>
      </c>
      <c r="D24" s="428">
        <v>74800</v>
      </c>
      <c r="E24" s="423">
        <v>225850</v>
      </c>
      <c r="F24" s="423">
        <v>127050</v>
      </c>
      <c r="G24" s="430">
        <v>460200</v>
      </c>
      <c r="H24" s="430">
        <v>270100</v>
      </c>
      <c r="I24" s="430">
        <v>389300</v>
      </c>
      <c r="J24" s="430">
        <v>479250</v>
      </c>
      <c r="K24" s="430">
        <v>82400</v>
      </c>
      <c r="L24" s="423">
        <f t="shared" si="0"/>
        <v>2344750</v>
      </c>
    </row>
    <row r="25" spans="1:12">
      <c r="A25" s="422" t="s">
        <v>319</v>
      </c>
      <c r="B25" s="428">
        <v>396000</v>
      </c>
      <c r="C25" s="428">
        <v>224250</v>
      </c>
      <c r="D25" s="428">
        <v>126300</v>
      </c>
      <c r="E25" s="423">
        <v>187700</v>
      </c>
      <c r="F25" s="423">
        <v>176050</v>
      </c>
      <c r="G25" s="430">
        <v>286050</v>
      </c>
      <c r="H25" s="430">
        <v>521100</v>
      </c>
      <c r="I25" s="430">
        <v>298300</v>
      </c>
      <c r="J25" s="430">
        <v>84250</v>
      </c>
      <c r="K25" s="430">
        <v>713450</v>
      </c>
      <c r="L25" s="423">
        <f t="shared" si="0"/>
        <v>3013450</v>
      </c>
    </row>
    <row r="26" spans="1:12">
      <c r="A26" s="422" t="s">
        <v>320</v>
      </c>
      <c r="B26" s="428">
        <v>295950</v>
      </c>
      <c r="C26" s="428">
        <v>236600</v>
      </c>
      <c r="D26" s="428">
        <v>151850</v>
      </c>
      <c r="E26" s="423">
        <v>84450</v>
      </c>
      <c r="F26" s="423">
        <v>81950</v>
      </c>
      <c r="G26" s="430">
        <v>310650</v>
      </c>
      <c r="H26" s="430">
        <v>310550</v>
      </c>
      <c r="I26" s="430">
        <v>286350</v>
      </c>
      <c r="J26" s="430">
        <v>85400</v>
      </c>
      <c r="K26" s="430">
        <v>12800</v>
      </c>
      <c r="L26" s="423">
        <f t="shared" si="0"/>
        <v>1856550</v>
      </c>
    </row>
    <row r="27" spans="1:12">
      <c r="A27" s="422" t="s">
        <v>321</v>
      </c>
      <c r="B27" s="428">
        <v>82800</v>
      </c>
      <c r="C27" s="428">
        <v>22400</v>
      </c>
      <c r="D27" s="428">
        <v>101650</v>
      </c>
      <c r="E27" s="423">
        <v>54700</v>
      </c>
      <c r="F27" s="423">
        <v>82450</v>
      </c>
      <c r="G27" s="430">
        <v>316100</v>
      </c>
      <c r="H27" s="430">
        <v>253300</v>
      </c>
      <c r="I27" s="430">
        <v>302550</v>
      </c>
      <c r="J27" s="430">
        <v>141650</v>
      </c>
      <c r="K27" s="430">
        <v>14500</v>
      </c>
      <c r="L27" s="423">
        <f t="shared" si="0"/>
        <v>1372100</v>
      </c>
    </row>
    <row r="28" spans="1:12">
      <c r="A28" s="422" t="s">
        <v>322</v>
      </c>
      <c r="B28" s="428">
        <v>92650</v>
      </c>
      <c r="C28" s="428">
        <v>15100</v>
      </c>
      <c r="D28" s="428">
        <v>77600</v>
      </c>
      <c r="E28" s="423">
        <v>18100</v>
      </c>
      <c r="F28" s="423">
        <v>96200</v>
      </c>
      <c r="G28" s="430">
        <v>122450</v>
      </c>
      <c r="H28" s="430">
        <v>312000</v>
      </c>
      <c r="I28" s="430">
        <v>359700</v>
      </c>
      <c r="J28" s="430">
        <v>237150</v>
      </c>
      <c r="K28" s="430">
        <v>270000</v>
      </c>
      <c r="L28" s="423">
        <f t="shared" si="0"/>
        <v>1600950</v>
      </c>
    </row>
    <row r="29" spans="1:12">
      <c r="A29" s="422" t="s">
        <v>323</v>
      </c>
      <c r="B29" s="428">
        <v>165350</v>
      </c>
      <c r="C29" s="428">
        <v>48600</v>
      </c>
      <c r="D29" s="428">
        <v>78050</v>
      </c>
      <c r="E29" s="423">
        <v>54100</v>
      </c>
      <c r="F29" s="423">
        <v>98250</v>
      </c>
      <c r="G29" s="430">
        <v>268950</v>
      </c>
      <c r="H29" s="430">
        <v>387850</v>
      </c>
      <c r="I29" s="430">
        <v>141400</v>
      </c>
      <c r="J29" s="430">
        <v>89650</v>
      </c>
      <c r="K29" s="430">
        <v>59200</v>
      </c>
      <c r="L29" s="423">
        <f t="shared" si="0"/>
        <v>1391400</v>
      </c>
    </row>
    <row r="30" spans="1:12">
      <c r="A30" s="422" t="s">
        <v>324</v>
      </c>
      <c r="B30" s="428">
        <v>45600</v>
      </c>
      <c r="C30" s="428">
        <v>68100</v>
      </c>
      <c r="D30" s="428">
        <v>28200</v>
      </c>
      <c r="E30" s="423">
        <v>65000</v>
      </c>
      <c r="F30" s="423">
        <v>312000</v>
      </c>
      <c r="G30" s="430">
        <v>154550</v>
      </c>
      <c r="H30" s="430">
        <v>572050</v>
      </c>
      <c r="I30" s="430">
        <v>302200</v>
      </c>
      <c r="J30" s="430">
        <v>93150</v>
      </c>
      <c r="K30" s="430">
        <v>0</v>
      </c>
      <c r="L30" s="423">
        <f t="shared" si="0"/>
        <v>1640850</v>
      </c>
    </row>
    <row r="31" spans="1:12">
      <c r="A31" s="422" t="s">
        <v>325</v>
      </c>
      <c r="B31" s="428">
        <v>187350</v>
      </c>
      <c r="C31" s="428">
        <v>210500</v>
      </c>
      <c r="D31" s="428">
        <v>62400</v>
      </c>
      <c r="E31" s="423">
        <v>39350</v>
      </c>
      <c r="F31" s="423">
        <v>121600</v>
      </c>
      <c r="G31" s="430">
        <v>284050</v>
      </c>
      <c r="H31" s="430">
        <v>504350</v>
      </c>
      <c r="I31" s="430">
        <v>496350</v>
      </c>
      <c r="J31" s="430">
        <v>100500</v>
      </c>
      <c r="K31" s="430">
        <v>108850</v>
      </c>
      <c r="L31" s="423">
        <f t="shared" si="0"/>
        <v>2115300</v>
      </c>
    </row>
    <row r="32" spans="1:12">
      <c r="A32" s="422" t="s">
        <v>326</v>
      </c>
      <c r="B32" s="428">
        <v>244100</v>
      </c>
      <c r="C32" s="428">
        <v>102500</v>
      </c>
      <c r="D32" s="428">
        <v>80950</v>
      </c>
      <c r="E32" s="423">
        <v>58450</v>
      </c>
      <c r="F32" s="423">
        <v>292550</v>
      </c>
      <c r="G32" s="430">
        <v>357200</v>
      </c>
      <c r="H32" s="430">
        <v>671800</v>
      </c>
      <c r="I32" s="430">
        <v>578050</v>
      </c>
      <c r="J32" s="430">
        <v>88450</v>
      </c>
      <c r="K32" s="430">
        <v>39200</v>
      </c>
      <c r="L32" s="423">
        <f t="shared" si="0"/>
        <v>2513250</v>
      </c>
    </row>
    <row r="33" spans="1:12">
      <c r="A33" s="422" t="s">
        <v>327</v>
      </c>
      <c r="B33" s="428">
        <v>178500</v>
      </c>
      <c r="C33" s="428">
        <v>115700</v>
      </c>
      <c r="D33" s="428">
        <v>110800</v>
      </c>
      <c r="E33" s="423">
        <v>221900</v>
      </c>
      <c r="F33" s="423">
        <v>206150</v>
      </c>
      <c r="G33" s="430">
        <v>262200</v>
      </c>
      <c r="H33" s="430">
        <v>255350</v>
      </c>
      <c r="I33" s="430">
        <v>230950</v>
      </c>
      <c r="J33" s="430">
        <v>68500</v>
      </c>
      <c r="K33" s="430">
        <v>1200</v>
      </c>
      <c r="L33" s="423">
        <f t="shared" si="0"/>
        <v>1651250</v>
      </c>
    </row>
    <row r="34" spans="1:12">
      <c r="A34" s="422" t="s">
        <v>328</v>
      </c>
      <c r="B34" s="428">
        <v>60900</v>
      </c>
      <c r="C34" s="428">
        <v>64450</v>
      </c>
      <c r="D34" s="428">
        <v>18500</v>
      </c>
      <c r="E34" s="423">
        <v>35000</v>
      </c>
      <c r="F34" s="423">
        <v>67550</v>
      </c>
      <c r="G34" s="430">
        <v>52850</v>
      </c>
      <c r="H34" s="430">
        <v>275300</v>
      </c>
      <c r="I34" s="430">
        <v>273300</v>
      </c>
      <c r="J34" s="430">
        <v>121650</v>
      </c>
      <c r="K34" s="430">
        <v>7400</v>
      </c>
      <c r="L34" s="423">
        <f t="shared" si="0"/>
        <v>976900</v>
      </c>
    </row>
    <row r="35" spans="1:12">
      <c r="A35" s="1571" t="s">
        <v>240</v>
      </c>
      <c r="B35" s="428">
        <v>5247250</v>
      </c>
      <c r="C35" s="428">
        <v>3312550</v>
      </c>
      <c r="D35" s="428">
        <v>3229150</v>
      </c>
      <c r="E35" s="423">
        <v>2946900</v>
      </c>
      <c r="F35" s="423">
        <v>4324150</v>
      </c>
      <c r="G35" s="430">
        <f>SUM(G4:G34)</f>
        <v>6173650</v>
      </c>
      <c r="H35" s="430">
        <f>SUM(H4:H34)</f>
        <v>9383850</v>
      </c>
      <c r="I35" s="430">
        <f>SUM(I4:I34)</f>
        <v>7930200</v>
      </c>
      <c r="J35" s="430">
        <f>SUM(J4:J34)</f>
        <v>4636050</v>
      </c>
      <c r="K35" s="430">
        <f>SUM(K4:K34)</f>
        <v>2146750</v>
      </c>
      <c r="L35" s="423">
        <f t="shared" si="0"/>
        <v>49330500</v>
      </c>
    </row>
    <row r="36" spans="1:12" ht="25" customHeight="1">
      <c r="A36" s="1571"/>
      <c r="B36" s="1572">
        <f>B35+C35+D35</f>
        <v>11788950</v>
      </c>
      <c r="C36" s="1573"/>
      <c r="D36" s="1573"/>
      <c r="E36" s="1574">
        <f>E35+F35</f>
        <v>7271050</v>
      </c>
      <c r="F36" s="1575"/>
      <c r="G36" s="1586">
        <f>G35+H35+I35+J35+K35</f>
        <v>30270500</v>
      </c>
      <c r="H36" s="1587"/>
      <c r="I36" s="1587"/>
      <c r="J36" s="1587"/>
      <c r="K36" s="1588"/>
      <c r="L36" s="425">
        <f>SUM(B36:J36)</f>
        <v>49330500</v>
      </c>
    </row>
    <row r="37" spans="1:12" ht="20">
      <c r="A37" s="424" t="s">
        <v>258</v>
      </c>
      <c r="B37" s="1584">
        <f>B36/L36</f>
        <v>0.23897892784382888</v>
      </c>
      <c r="C37" s="1584"/>
      <c r="D37" s="1584"/>
      <c r="E37" s="1585">
        <f>E36/L36</f>
        <v>0.1473946138798512</v>
      </c>
      <c r="F37" s="1585"/>
      <c r="G37" s="1589">
        <f>G36/L36</f>
        <v>0.6136264582763199</v>
      </c>
      <c r="H37" s="1590"/>
      <c r="I37" s="1590"/>
      <c r="J37" s="1590"/>
      <c r="K37" s="1591"/>
      <c r="L37" s="426">
        <f>SUM(B37:J37)</f>
        <v>1</v>
      </c>
    </row>
    <row r="38" spans="1:12" ht="20">
      <c r="A38" s="432"/>
      <c r="B38" s="1582">
        <f>B37+E37</f>
        <v>0.3863735417236801</v>
      </c>
      <c r="C38" s="1582"/>
      <c r="D38" s="1582"/>
      <c r="E38" s="1582"/>
      <c r="F38" s="1582"/>
      <c r="G38" s="1583"/>
      <c r="H38" s="1583"/>
      <c r="I38" s="1583"/>
      <c r="J38" s="1583"/>
      <c r="K38" s="1583"/>
      <c r="L38" s="433"/>
    </row>
    <row r="39" spans="1:12" ht="34" customHeight="1">
      <c r="A39" s="418" t="s">
        <v>296</v>
      </c>
      <c r="B39" s="419"/>
      <c r="C39" s="419"/>
      <c r="D39" s="419"/>
      <c r="E39" s="418"/>
      <c r="F39" s="418"/>
      <c r="G39" s="418"/>
      <c r="H39" s="418"/>
      <c r="I39" s="418"/>
      <c r="J39" s="418"/>
      <c r="K39" s="418"/>
      <c r="L39" s="418"/>
    </row>
    <row r="40" spans="1:12" s="420" customFormat="1">
      <c r="A40" s="1579" t="s">
        <v>198</v>
      </c>
      <c r="B40" s="1580" t="s">
        <v>0</v>
      </c>
      <c r="C40" s="1580"/>
      <c r="D40" s="1592"/>
      <c r="E40" s="1593" t="s">
        <v>256</v>
      </c>
      <c r="F40" s="1594"/>
      <c r="G40" s="1577" t="s">
        <v>257</v>
      </c>
      <c r="H40" s="1577"/>
      <c r="I40" s="1577"/>
      <c r="J40" s="1577"/>
      <c r="K40" s="1578"/>
      <c r="L40" s="1579" t="s">
        <v>208</v>
      </c>
    </row>
    <row r="41" spans="1:12" s="420" customFormat="1">
      <c r="A41" s="1579"/>
      <c r="B41" s="427" t="s">
        <v>199</v>
      </c>
      <c r="C41" s="427" t="s">
        <v>200</v>
      </c>
      <c r="D41" s="584" t="s">
        <v>201</v>
      </c>
      <c r="E41" s="590" t="s">
        <v>202</v>
      </c>
      <c r="F41" s="591" t="s">
        <v>203</v>
      </c>
      <c r="G41" s="587" t="s">
        <v>204</v>
      </c>
      <c r="H41" s="429" t="s">
        <v>205</v>
      </c>
      <c r="I41" s="429" t="s">
        <v>206</v>
      </c>
      <c r="J41" s="429" t="s">
        <v>207</v>
      </c>
      <c r="K41" s="429" t="s">
        <v>261</v>
      </c>
      <c r="L41" s="1579"/>
    </row>
    <row r="42" spans="1:12">
      <c r="A42" s="422" t="s">
        <v>241</v>
      </c>
      <c r="B42" s="423">
        <v>245810</v>
      </c>
      <c r="C42" s="423">
        <v>187620</v>
      </c>
      <c r="D42" s="585">
        <v>240050</v>
      </c>
      <c r="E42" s="592">
        <v>175930</v>
      </c>
      <c r="F42" s="593">
        <v>191250</v>
      </c>
      <c r="G42" s="588">
        <v>281960</v>
      </c>
      <c r="H42" s="423">
        <v>242400</v>
      </c>
      <c r="I42" s="423">
        <v>296560</v>
      </c>
      <c r="J42" s="423">
        <v>88325</v>
      </c>
      <c r="K42" s="423">
        <v>9650</v>
      </c>
      <c r="L42" s="423">
        <v>1962110</v>
      </c>
    </row>
    <row r="43" spans="1:12">
      <c r="A43" s="424" t="s">
        <v>482</v>
      </c>
      <c r="B43" s="582">
        <f>B42/L42</f>
        <v>0.12527839927425069</v>
      </c>
      <c r="C43" s="582">
        <f>C42/L42</f>
        <v>9.5621550269862549E-2</v>
      </c>
      <c r="D43" s="586">
        <f>D42/L42</f>
        <v>0.12234278404370805</v>
      </c>
      <c r="E43" s="594">
        <f>E42/L42</f>
        <v>8.966367838704252E-2</v>
      </c>
      <c r="F43" s="595">
        <f>F42/L42</f>
        <v>9.7471599451610769E-2</v>
      </c>
      <c r="G43" s="589">
        <f>G42/L42</f>
        <v>0.14370244277843749</v>
      </c>
      <c r="H43" s="582">
        <f>H42/L42</f>
        <v>0.12354047428533568</v>
      </c>
      <c r="I43" s="583">
        <f>I42/L42</f>
        <v>0.15114341193918793</v>
      </c>
      <c r="J43" s="582">
        <f>J42/L42</f>
        <v>4.5015315145430175E-2</v>
      </c>
      <c r="K43" s="582">
        <f>K42/L42</f>
        <v>4.9181748220028442E-3</v>
      </c>
      <c r="L43" s="596">
        <f>SUM(B43:K43)</f>
        <v>0.99869783039686877</v>
      </c>
    </row>
    <row r="44" spans="1:12">
      <c r="A44" s="422" t="s">
        <v>242</v>
      </c>
      <c r="B44" s="423">
        <v>152610</v>
      </c>
      <c r="C44" s="423">
        <v>64150</v>
      </c>
      <c r="D44" s="585">
        <v>68710</v>
      </c>
      <c r="E44" s="592">
        <v>76690</v>
      </c>
      <c r="F44" s="593">
        <v>78090</v>
      </c>
      <c r="G44" s="588">
        <v>151720</v>
      </c>
      <c r="H44" s="423">
        <v>237460</v>
      </c>
      <c r="I44" s="423">
        <v>208100</v>
      </c>
      <c r="J44" s="423">
        <v>76575</v>
      </c>
      <c r="K44" s="423">
        <v>3375</v>
      </c>
      <c r="L44" s="423">
        <v>1135750</v>
      </c>
    </row>
    <row r="45" spans="1:12">
      <c r="A45" s="424" t="s">
        <v>482</v>
      </c>
      <c r="B45" s="582">
        <f>B44/L44</f>
        <v>0.13436935945410522</v>
      </c>
      <c r="C45" s="582">
        <f>C44/L44</f>
        <v>5.648250055029716E-2</v>
      </c>
      <c r="D45" s="586">
        <f>D44/L44</f>
        <v>6.0497468633061852E-2</v>
      </c>
      <c r="E45" s="594">
        <f>E44/L44</f>
        <v>6.7523662777900062E-2</v>
      </c>
      <c r="F45" s="595">
        <f>F44/L44</f>
        <v>6.8756328417345372E-2</v>
      </c>
      <c r="G45" s="589">
        <f>G44/L44</f>
        <v>0.1335857362976007</v>
      </c>
      <c r="H45" s="582">
        <f>H44/L44</f>
        <v>0.20907770195905789</v>
      </c>
      <c r="I45" s="583">
        <f>I44/L44</f>
        <v>0.18322694254897645</v>
      </c>
      <c r="J45" s="582">
        <f>J44/L44</f>
        <v>6.7422408100374198E-2</v>
      </c>
      <c r="K45" s="582">
        <f>K44/L44</f>
        <v>2.9716046665199209E-3</v>
      </c>
      <c r="L45" s="598">
        <f>SUM(B45:K45)</f>
        <v>0.98391371340523881</v>
      </c>
    </row>
    <row r="46" spans="1:12">
      <c r="A46" s="422" t="s">
        <v>243</v>
      </c>
      <c r="B46" s="423">
        <v>114813</v>
      </c>
      <c r="C46" s="423">
        <v>76238</v>
      </c>
      <c r="D46" s="585">
        <v>61850</v>
      </c>
      <c r="E46" s="592">
        <v>44550</v>
      </c>
      <c r="F46" s="593">
        <v>77900</v>
      </c>
      <c r="G46" s="588">
        <v>111163</v>
      </c>
      <c r="H46" s="423">
        <v>164713</v>
      </c>
      <c r="I46" s="423">
        <v>288563</v>
      </c>
      <c r="J46" s="423">
        <v>58300</v>
      </c>
      <c r="K46" s="423">
        <v>33740</v>
      </c>
      <c r="L46" s="423">
        <v>1085775</v>
      </c>
    </row>
    <row r="47" spans="1:12">
      <c r="A47" s="424" t="s">
        <v>482</v>
      </c>
      <c r="B47" s="582">
        <f>B46/L46</f>
        <v>0.10574290253505561</v>
      </c>
      <c r="C47" s="582">
        <f>C46/L46</f>
        <v>7.0215284013722915E-2</v>
      </c>
      <c r="D47" s="586">
        <f>D46/L46</f>
        <v>5.6963919780801731E-2</v>
      </c>
      <c r="E47" s="594">
        <f>E46/L46</f>
        <v>4.1030600262485319E-2</v>
      </c>
      <c r="F47" s="595">
        <f>F46/L46</f>
        <v>7.1745987888835169E-2</v>
      </c>
      <c r="G47" s="589">
        <f>G46/L46</f>
        <v>0.10238124841702931</v>
      </c>
      <c r="H47" s="582">
        <f>H46/L46</f>
        <v>0.15170085883355208</v>
      </c>
      <c r="I47" s="583">
        <f>I46/L46</f>
        <v>0.26576684856438948</v>
      </c>
      <c r="J47" s="582">
        <f>J46/L46</f>
        <v>5.3694365775598073E-2</v>
      </c>
      <c r="K47" s="582">
        <f>K46/L46</f>
        <v>3.1074578066358133E-2</v>
      </c>
      <c r="L47" s="598">
        <f>SUM(B47:K47)</f>
        <v>0.95031659413782787</v>
      </c>
    </row>
    <row r="48" spans="1:12">
      <c r="A48" s="422" t="s">
        <v>244</v>
      </c>
      <c r="B48" s="423">
        <v>165325</v>
      </c>
      <c r="C48" s="423">
        <v>72463</v>
      </c>
      <c r="D48" s="585">
        <v>81388</v>
      </c>
      <c r="E48" s="592">
        <v>52263</v>
      </c>
      <c r="F48" s="593">
        <v>78325</v>
      </c>
      <c r="G48" s="588">
        <v>172775</v>
      </c>
      <c r="H48" s="423">
        <v>280338</v>
      </c>
      <c r="I48" s="423">
        <v>128113</v>
      </c>
      <c r="J48" s="423">
        <v>49200</v>
      </c>
      <c r="K48" s="423">
        <v>17880</v>
      </c>
      <c r="L48" s="423">
        <v>1277100</v>
      </c>
    </row>
    <row r="49" spans="1:14">
      <c r="A49" s="424" t="s">
        <v>482</v>
      </c>
      <c r="B49" s="582">
        <f>B48/L48</f>
        <v>0.12945344922089108</v>
      </c>
      <c r="C49" s="582">
        <f>C48/L48</f>
        <v>5.6740270926317435E-2</v>
      </c>
      <c r="D49" s="586">
        <f>D48/L48</f>
        <v>6.3728760472946525E-2</v>
      </c>
      <c r="E49" s="594">
        <f>E48/L48</f>
        <v>4.0923185341789993E-2</v>
      </c>
      <c r="F49" s="595">
        <f>F48/L48</f>
        <v>6.1330357841985747E-2</v>
      </c>
      <c r="G49" s="589">
        <f>G48/L48</f>
        <v>0.13528697831023412</v>
      </c>
      <c r="H49" s="582">
        <f>H48/L48</f>
        <v>0.2195113929997651</v>
      </c>
      <c r="I49" s="583">
        <f>I48/L48</f>
        <v>0.10031555868765171</v>
      </c>
      <c r="J49" s="582">
        <f>J48/L48</f>
        <v>3.8524782710829222E-2</v>
      </c>
      <c r="K49" s="582">
        <f>K48/L48</f>
        <v>1.4000469814423303E-2</v>
      </c>
      <c r="L49" s="598">
        <f>SUM(B49:K49)</f>
        <v>0.85981520632683428</v>
      </c>
    </row>
    <row r="50" spans="1:14">
      <c r="A50" s="422" t="s">
        <v>245</v>
      </c>
      <c r="B50" s="423">
        <v>104000</v>
      </c>
      <c r="C50" s="423">
        <v>70513</v>
      </c>
      <c r="D50" s="585">
        <v>64213</v>
      </c>
      <c r="E50" s="592">
        <v>61550</v>
      </c>
      <c r="F50" s="593">
        <v>174588</v>
      </c>
      <c r="G50" s="588">
        <v>114563</v>
      </c>
      <c r="H50" s="423">
        <v>336663</v>
      </c>
      <c r="I50" s="423">
        <v>146513</v>
      </c>
      <c r="J50" s="423">
        <v>36900</v>
      </c>
      <c r="K50" s="423">
        <v>12600</v>
      </c>
      <c r="L50" s="423">
        <v>1528575</v>
      </c>
    </row>
    <row r="51" spans="1:14">
      <c r="A51" s="424" t="s">
        <v>482</v>
      </c>
      <c r="B51" s="582">
        <f>B50/L50</f>
        <v>6.8037224212092962E-2</v>
      </c>
      <c r="C51" s="582">
        <f>C50/L50</f>
        <v>4.612989221987799E-2</v>
      </c>
      <c r="D51" s="586">
        <f>D50/L50</f>
        <v>4.2008406522414665E-2</v>
      </c>
      <c r="E51" s="594">
        <f>E50/L50</f>
        <v>4.0266261060137712E-2</v>
      </c>
      <c r="F51" s="595">
        <f>F50/L50</f>
        <v>0.11421618173789314</v>
      </c>
      <c r="G51" s="589">
        <f>G50/L50</f>
        <v>7.4947581898173132E-2</v>
      </c>
      <c r="H51" s="582">
        <f>H50/L50</f>
        <v>0.22024630783572935</v>
      </c>
      <c r="I51" s="583">
        <f>I50/L50</f>
        <v>9.5849402221022853E-2</v>
      </c>
      <c r="J51" s="582">
        <f>J50/L50</f>
        <v>2.4140130513713751E-2</v>
      </c>
      <c r="K51" s="582">
        <f>K50/L50</f>
        <v>8.2429713949266469E-3</v>
      </c>
      <c r="L51" s="598">
        <f>SUM(B51:K51)</f>
        <v>0.73408435961598228</v>
      </c>
    </row>
    <row r="52" spans="1:14">
      <c r="A52" s="422" t="s">
        <v>246</v>
      </c>
      <c r="B52" s="423">
        <v>134900</v>
      </c>
      <c r="C52" s="423">
        <v>126713</v>
      </c>
      <c r="D52" s="585">
        <v>62750</v>
      </c>
      <c r="E52" s="592">
        <v>84625</v>
      </c>
      <c r="F52" s="593">
        <v>153775</v>
      </c>
      <c r="G52" s="588">
        <v>288163</v>
      </c>
      <c r="H52" s="423">
        <v>475388</v>
      </c>
      <c r="I52" s="423">
        <v>403900</v>
      </c>
      <c r="J52" s="423">
        <v>154013</v>
      </c>
      <c r="K52" s="423">
        <v>6875</v>
      </c>
      <c r="L52" s="423">
        <v>1988325</v>
      </c>
    </row>
    <row r="53" spans="1:14">
      <c r="A53" s="424" t="s">
        <v>482</v>
      </c>
      <c r="B53" s="582">
        <f>B52/L52</f>
        <v>6.7846051324607401E-2</v>
      </c>
      <c r="C53" s="582">
        <f>C52/L52</f>
        <v>6.3728515207523914E-2</v>
      </c>
      <c r="D53" s="586">
        <f>D52/L52</f>
        <v>3.1559226987539761E-2</v>
      </c>
      <c r="E53" s="594">
        <f>E52/L52</f>
        <v>4.2560949542957013E-2</v>
      </c>
      <c r="F53" s="595">
        <f>F52/L52</f>
        <v>7.7338966215281704E-2</v>
      </c>
      <c r="G53" s="589">
        <f>G52/L52</f>
        <v>0.14492751436510631</v>
      </c>
      <c r="H53" s="582">
        <f>H52/L52</f>
        <v>0.23908968604227177</v>
      </c>
      <c r="I53" s="583">
        <f>I52/L52</f>
        <v>0.20313580526322408</v>
      </c>
      <c r="J53" s="582">
        <f>J52/L52</f>
        <v>7.7458664956684645E-2</v>
      </c>
      <c r="K53" s="582">
        <f>K52/L52</f>
        <v>3.4576842317025638E-3</v>
      </c>
      <c r="L53" s="598">
        <f>SUM(B53:K53)</f>
        <v>0.95110306413689916</v>
      </c>
    </row>
    <row r="54" spans="1:14">
      <c r="A54" s="422" t="s">
        <v>247</v>
      </c>
      <c r="B54" s="423">
        <v>235800</v>
      </c>
      <c r="C54" s="423">
        <v>134000</v>
      </c>
      <c r="D54" s="585">
        <v>120910</v>
      </c>
      <c r="E54" s="592">
        <v>142370</v>
      </c>
      <c r="F54" s="593">
        <v>207820</v>
      </c>
      <c r="G54" s="588">
        <v>251720</v>
      </c>
      <c r="H54" s="423">
        <v>391230</v>
      </c>
      <c r="I54" s="423">
        <v>307710</v>
      </c>
      <c r="J54" s="423">
        <v>143850</v>
      </c>
      <c r="K54" s="423">
        <v>9313</v>
      </c>
      <c r="L54" s="423">
        <v>2064420</v>
      </c>
      <c r="N54" s="415">
        <v>2064420</v>
      </c>
    </row>
    <row r="55" spans="1:14">
      <c r="A55" s="424" t="s">
        <v>482</v>
      </c>
      <c r="B55" s="582">
        <f>B54/L54</f>
        <v>0.11422094341267765</v>
      </c>
      <c r="C55" s="582">
        <f>C54/L54</f>
        <v>6.4909272337993235E-2</v>
      </c>
      <c r="D55" s="586">
        <f>D54/L54</f>
        <v>5.8568508346169869E-2</v>
      </c>
      <c r="E55" s="594">
        <f>E54/L54</f>
        <v>6.8963679871344011E-2</v>
      </c>
      <c r="F55" s="595">
        <f>F54/L54</f>
        <v>0.10066749983046086</v>
      </c>
      <c r="G55" s="589">
        <f>G54/L54</f>
        <v>0.12193255248447506</v>
      </c>
      <c r="H55" s="582">
        <f>H54/L54</f>
        <v>0.1895108553492022</v>
      </c>
      <c r="I55" s="583">
        <f>I54/L54</f>
        <v>0.14905397157555147</v>
      </c>
      <c r="J55" s="582">
        <f>J54/L54</f>
        <v>6.9680588252390499E-2</v>
      </c>
      <c r="K55" s="582">
        <f>K54/L54</f>
        <v>4.5111944274905304E-3</v>
      </c>
      <c r="L55" s="598">
        <f>SUM(B55:K55)</f>
        <v>0.94201906588775541</v>
      </c>
      <c r="N55" s="415"/>
    </row>
    <row r="56" spans="1:14" ht="39" customHeight="1">
      <c r="A56" s="418" t="s">
        <v>295</v>
      </c>
      <c r="B56" s="418"/>
      <c r="C56" s="418"/>
      <c r="D56" s="418"/>
      <c r="E56" s="418"/>
      <c r="F56" s="418"/>
      <c r="G56" s="418"/>
      <c r="H56" s="418"/>
      <c r="I56" s="418"/>
      <c r="J56" s="418"/>
      <c r="K56" s="418"/>
      <c r="L56" s="418"/>
    </row>
    <row r="57" spans="1:14">
      <c r="A57" s="422" t="s">
        <v>248</v>
      </c>
      <c r="B57" s="423">
        <v>959450</v>
      </c>
      <c r="C57" s="423">
        <v>354250</v>
      </c>
      <c r="D57" s="423">
        <v>481850</v>
      </c>
      <c r="E57" s="423">
        <v>532400</v>
      </c>
      <c r="F57" s="423">
        <v>820350</v>
      </c>
      <c r="G57" s="423">
        <v>955400</v>
      </c>
      <c r="H57" s="423">
        <v>1378300</v>
      </c>
      <c r="I57" s="423">
        <v>861050</v>
      </c>
      <c r="J57" s="423">
        <v>353300</v>
      </c>
      <c r="K57" s="423">
        <v>38600</v>
      </c>
      <c r="L57" s="423">
        <v>9810550</v>
      </c>
    </row>
    <row r="58" spans="1:14">
      <c r="A58" s="422" t="s">
        <v>249</v>
      </c>
      <c r="B58" s="423">
        <v>576000</v>
      </c>
      <c r="C58" s="423">
        <v>428950</v>
      </c>
      <c r="D58" s="423">
        <v>248300</v>
      </c>
      <c r="E58" s="423">
        <v>323800</v>
      </c>
      <c r="F58" s="423">
        <v>379850</v>
      </c>
      <c r="G58" s="423">
        <v>642400</v>
      </c>
      <c r="H58" s="423">
        <v>1397700</v>
      </c>
      <c r="I58" s="423">
        <v>1237100</v>
      </c>
      <c r="J58" s="423">
        <v>306300</v>
      </c>
      <c r="K58" s="423">
        <v>13500</v>
      </c>
      <c r="L58" s="423">
        <v>5678750</v>
      </c>
    </row>
    <row r="59" spans="1:14">
      <c r="A59" s="422" t="s">
        <v>250</v>
      </c>
      <c r="B59" s="423">
        <v>635650</v>
      </c>
      <c r="C59" s="423">
        <v>389750</v>
      </c>
      <c r="D59" s="423">
        <v>332100</v>
      </c>
      <c r="E59" s="423">
        <v>577750</v>
      </c>
      <c r="F59" s="423">
        <v>551900</v>
      </c>
      <c r="G59" s="423">
        <v>1516650</v>
      </c>
      <c r="H59" s="423">
        <v>1836550</v>
      </c>
      <c r="I59" s="423">
        <v>1722100</v>
      </c>
      <c r="J59" s="423">
        <v>291500</v>
      </c>
      <c r="K59" s="423">
        <v>168700</v>
      </c>
      <c r="L59" s="423">
        <v>4343100</v>
      </c>
    </row>
    <row r="60" spans="1:14">
      <c r="A60" s="422" t="s">
        <v>251</v>
      </c>
      <c r="B60" s="423">
        <v>429800</v>
      </c>
      <c r="C60" s="423">
        <v>408100</v>
      </c>
      <c r="D60" s="423">
        <v>208600</v>
      </c>
      <c r="E60" s="423">
        <v>244750</v>
      </c>
      <c r="F60" s="423">
        <v>357750</v>
      </c>
      <c r="G60" s="423">
        <v>1160000</v>
      </c>
      <c r="H60" s="423">
        <v>1752100</v>
      </c>
      <c r="I60" s="423">
        <v>1511000</v>
      </c>
      <c r="J60" s="423">
        <v>246000</v>
      </c>
      <c r="K60" s="423">
        <v>89400</v>
      </c>
      <c r="L60" s="423">
        <v>5108400</v>
      </c>
    </row>
    <row r="61" spans="1:14">
      <c r="A61" s="422" t="s">
        <v>252</v>
      </c>
      <c r="B61" s="423">
        <v>468100</v>
      </c>
      <c r="C61" s="423">
        <v>308100</v>
      </c>
      <c r="D61" s="423">
        <v>234300</v>
      </c>
      <c r="E61" s="423">
        <v>349100</v>
      </c>
      <c r="F61" s="423">
        <v>175950</v>
      </c>
      <c r="G61" s="423">
        <v>1141550</v>
      </c>
      <c r="H61" s="423">
        <v>1637300</v>
      </c>
      <c r="I61" s="423">
        <v>1805200</v>
      </c>
      <c r="J61" s="423">
        <v>184500</v>
      </c>
      <c r="K61" s="423">
        <v>63000</v>
      </c>
      <c r="L61" s="423">
        <v>6114300</v>
      </c>
    </row>
    <row r="62" spans="1:14">
      <c r="A62" s="422" t="s">
        <v>253</v>
      </c>
      <c r="B62" s="423">
        <v>444750</v>
      </c>
      <c r="C62" s="423">
        <v>362900</v>
      </c>
      <c r="D62" s="423">
        <v>286750</v>
      </c>
      <c r="E62" s="423">
        <v>338150</v>
      </c>
      <c r="F62" s="423">
        <v>518100</v>
      </c>
      <c r="G62" s="423">
        <v>952500</v>
      </c>
      <c r="H62" s="423">
        <v>1625500</v>
      </c>
      <c r="I62" s="423">
        <v>1932000</v>
      </c>
      <c r="J62" s="423">
        <v>616050</v>
      </c>
      <c r="K62" s="423">
        <v>27500</v>
      </c>
      <c r="L62" s="423">
        <v>7953300</v>
      </c>
    </row>
    <row r="63" spans="1:14">
      <c r="A63" s="422" t="s">
        <v>254</v>
      </c>
      <c r="B63" s="423">
        <v>961900</v>
      </c>
      <c r="C63" s="423">
        <v>639100</v>
      </c>
      <c r="D63" s="423">
        <v>694650</v>
      </c>
      <c r="E63" s="423">
        <v>597150</v>
      </c>
      <c r="F63" s="423">
        <v>1042650</v>
      </c>
      <c r="G63" s="423">
        <v>1035800</v>
      </c>
      <c r="H63" s="423">
        <v>2058850</v>
      </c>
      <c r="I63" s="423">
        <v>1367450</v>
      </c>
      <c r="J63" s="423">
        <v>575400</v>
      </c>
      <c r="K63" s="423">
        <v>37250</v>
      </c>
      <c r="L63" s="423">
        <v>10322100</v>
      </c>
      <c r="N63" s="415">
        <v>10322100</v>
      </c>
    </row>
  </sheetData>
  <mergeCells count="19">
    <mergeCell ref="L2:L3"/>
    <mergeCell ref="B37:D37"/>
    <mergeCell ref="E37:F37"/>
    <mergeCell ref="G37:K37"/>
    <mergeCell ref="B38:F38"/>
    <mergeCell ref="G38:K38"/>
    <mergeCell ref="A35:A36"/>
    <mergeCell ref="B36:D36"/>
    <mergeCell ref="E36:F36"/>
    <mergeCell ref="G36:K36"/>
    <mergeCell ref="A2:A3"/>
    <mergeCell ref="B2:D2"/>
    <mergeCell ref="E2:F2"/>
    <mergeCell ref="G2:K2"/>
    <mergeCell ref="A40:A41"/>
    <mergeCell ref="B40:D40"/>
    <mergeCell ref="E40:F40"/>
    <mergeCell ref="G40:K40"/>
    <mergeCell ref="L40:L41"/>
  </mergeCells>
  <phoneticPr fontId="1"/>
  <pageMargins left="0.7" right="0.7" top="0.75" bottom="0.75" header="0.3" footer="0.3"/>
  <pageSetup paperSize="9" orientation="portrait" horizontalDpi="0" verticalDpi="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0C0-877B-1845-A067-CE1A2431245F}">
  <sheetPr>
    <tabColor rgb="FFFFC000"/>
  </sheetPr>
  <dimension ref="A1:Z54"/>
  <sheetViews>
    <sheetView workbookViewId="0"/>
  </sheetViews>
  <sheetFormatPr baseColWidth="10" defaultRowHeight="19"/>
  <cols>
    <col min="1" max="1" width="17.33203125" style="417" customWidth="1"/>
    <col min="2" max="7" width="11.5" style="417" bestFit="1" customWidth="1"/>
    <col min="8" max="9" width="12.5" style="417" bestFit="1" customWidth="1"/>
    <col min="10" max="10" width="11.5" style="417" bestFit="1" customWidth="1"/>
    <col min="11" max="11" width="11.5" style="417" customWidth="1"/>
    <col min="12" max="12" width="14.6640625" style="417" bestFit="1" customWidth="1"/>
    <col min="13" max="16384" width="10.83203125" style="417"/>
  </cols>
  <sheetData>
    <row r="1" spans="1:26" ht="45" customHeight="1">
      <c r="A1" s="431" t="s">
        <v>359</v>
      </c>
    </row>
    <row r="2" spans="1:26" s="420" customFormat="1">
      <c r="A2" s="1579" t="s">
        <v>198</v>
      </c>
      <c r="B2" s="1580" t="s">
        <v>0</v>
      </c>
      <c r="C2" s="1580"/>
      <c r="D2" s="1580"/>
      <c r="E2" s="1581" t="s">
        <v>256</v>
      </c>
      <c r="F2" s="1581"/>
      <c r="G2" s="1576" t="s">
        <v>257</v>
      </c>
      <c r="H2" s="1577"/>
      <c r="I2" s="1577"/>
      <c r="J2" s="1577"/>
      <c r="K2" s="1578"/>
      <c r="L2" s="1579" t="s">
        <v>208</v>
      </c>
    </row>
    <row r="3" spans="1:26" s="420" customFormat="1">
      <c r="A3" s="1579"/>
      <c r="B3" s="427" t="s">
        <v>199</v>
      </c>
      <c r="C3" s="427" t="s">
        <v>200</v>
      </c>
      <c r="D3" s="427" t="s">
        <v>201</v>
      </c>
      <c r="E3" s="421" t="s">
        <v>202</v>
      </c>
      <c r="F3" s="421" t="s">
        <v>203</v>
      </c>
      <c r="G3" s="429" t="s">
        <v>204</v>
      </c>
      <c r="H3" s="429" t="s">
        <v>205</v>
      </c>
      <c r="I3" s="429" t="s">
        <v>206</v>
      </c>
      <c r="J3" s="429" t="s">
        <v>207</v>
      </c>
      <c r="K3" s="429" t="s">
        <v>261</v>
      </c>
      <c r="L3" s="1579"/>
    </row>
    <row r="4" spans="1:26">
      <c r="A4" s="422" t="s">
        <v>329</v>
      </c>
      <c r="B4" s="428">
        <v>60500</v>
      </c>
      <c r="C4" s="428">
        <v>68450</v>
      </c>
      <c r="D4" s="428">
        <v>33000</v>
      </c>
      <c r="E4" s="423">
        <v>20200</v>
      </c>
      <c r="F4" s="423">
        <v>12000</v>
      </c>
      <c r="G4" s="430">
        <v>64600</v>
      </c>
      <c r="H4" s="430">
        <v>125650</v>
      </c>
      <c r="I4" s="430">
        <v>48200</v>
      </c>
      <c r="J4" s="430">
        <v>600</v>
      </c>
      <c r="K4" s="430">
        <v>0</v>
      </c>
      <c r="L4" s="423">
        <v>433200</v>
      </c>
      <c r="N4" s="414"/>
      <c r="O4" s="414"/>
      <c r="P4" s="415"/>
      <c r="Q4" s="415"/>
      <c r="R4" s="415"/>
      <c r="S4" s="415"/>
      <c r="T4" s="415"/>
      <c r="U4" s="415"/>
      <c r="V4" s="415"/>
      <c r="W4" s="415"/>
      <c r="X4" s="415"/>
      <c r="Y4" s="415"/>
      <c r="Z4" s="415"/>
    </row>
    <row r="5" spans="1:26">
      <c r="A5" s="422" t="s">
        <v>330</v>
      </c>
      <c r="B5" s="428">
        <v>81300</v>
      </c>
      <c r="C5" s="428">
        <v>29350</v>
      </c>
      <c r="D5" s="428">
        <v>23600</v>
      </c>
      <c r="E5" s="423">
        <v>5700</v>
      </c>
      <c r="F5" s="423">
        <v>34250</v>
      </c>
      <c r="G5" s="430">
        <v>47700</v>
      </c>
      <c r="H5" s="430">
        <v>96800</v>
      </c>
      <c r="I5" s="430">
        <v>74350</v>
      </c>
      <c r="J5" s="430">
        <v>0</v>
      </c>
      <c r="K5" s="430">
        <v>0</v>
      </c>
      <c r="L5" s="423">
        <v>393050</v>
      </c>
      <c r="N5" s="414"/>
      <c r="O5" s="414"/>
      <c r="P5" s="415"/>
      <c r="Q5" s="415"/>
      <c r="R5" s="415"/>
      <c r="S5" s="415"/>
      <c r="T5" s="415"/>
      <c r="U5" s="415"/>
      <c r="V5" s="415"/>
      <c r="W5" s="415"/>
      <c r="X5" s="415"/>
      <c r="Y5" s="415"/>
      <c r="Z5" s="415"/>
    </row>
    <row r="6" spans="1:26">
      <c r="A6" s="422" t="s">
        <v>331</v>
      </c>
      <c r="B6" s="428">
        <v>71500</v>
      </c>
      <c r="C6" s="428">
        <v>12350</v>
      </c>
      <c r="D6" s="428">
        <v>28700</v>
      </c>
      <c r="E6" s="423">
        <v>41450</v>
      </c>
      <c r="F6" s="423">
        <v>32900</v>
      </c>
      <c r="G6" s="430">
        <v>90350</v>
      </c>
      <c r="H6" s="430">
        <v>62400</v>
      </c>
      <c r="I6" s="430">
        <v>2800</v>
      </c>
      <c r="J6" s="430">
        <v>0</v>
      </c>
      <c r="K6" s="430">
        <v>0</v>
      </c>
      <c r="L6" s="423">
        <v>342450</v>
      </c>
      <c r="N6" s="414"/>
      <c r="O6" s="414"/>
      <c r="P6" s="415"/>
      <c r="Q6" s="415"/>
      <c r="R6" s="415"/>
      <c r="S6" s="415"/>
      <c r="T6" s="415"/>
      <c r="U6" s="415"/>
      <c r="V6" s="415"/>
      <c r="W6" s="415"/>
      <c r="X6" s="415"/>
      <c r="Y6" s="415"/>
      <c r="Z6" s="415"/>
    </row>
    <row r="7" spans="1:26">
      <c r="A7" s="422" t="s">
        <v>332</v>
      </c>
      <c r="B7" s="428">
        <v>56250</v>
      </c>
      <c r="C7" s="428">
        <v>50150</v>
      </c>
      <c r="D7" s="428">
        <v>4350</v>
      </c>
      <c r="E7" s="423">
        <v>2800</v>
      </c>
      <c r="F7" s="423">
        <v>11000</v>
      </c>
      <c r="G7" s="430">
        <v>38500</v>
      </c>
      <c r="H7" s="430">
        <v>26700</v>
      </c>
      <c r="I7" s="430">
        <v>44950</v>
      </c>
      <c r="J7" s="430">
        <v>0</v>
      </c>
      <c r="K7" s="430">
        <v>0</v>
      </c>
      <c r="L7" s="423">
        <v>234700</v>
      </c>
      <c r="N7" s="414"/>
      <c r="O7" s="414"/>
      <c r="P7" s="415"/>
      <c r="Q7" s="415"/>
      <c r="R7" s="415"/>
      <c r="S7" s="415"/>
      <c r="T7" s="415"/>
      <c r="U7" s="415"/>
      <c r="V7" s="415"/>
      <c r="W7" s="415"/>
      <c r="X7" s="415"/>
      <c r="Y7" s="415"/>
      <c r="Z7" s="415"/>
    </row>
    <row r="8" spans="1:26">
      <c r="A8" s="422" t="s">
        <v>333</v>
      </c>
      <c r="B8" s="428">
        <v>32650</v>
      </c>
      <c r="C8" s="428">
        <v>28600</v>
      </c>
      <c r="D8" s="428">
        <v>5500</v>
      </c>
      <c r="E8" s="423">
        <v>12700</v>
      </c>
      <c r="F8" s="423">
        <v>0</v>
      </c>
      <c r="G8" s="430">
        <v>8200</v>
      </c>
      <c r="H8" s="430">
        <v>11000</v>
      </c>
      <c r="I8" s="430">
        <v>6800</v>
      </c>
      <c r="J8" s="430">
        <v>0</v>
      </c>
      <c r="K8" s="430">
        <v>0</v>
      </c>
      <c r="L8" s="423">
        <v>105450</v>
      </c>
      <c r="N8" s="414"/>
      <c r="O8" s="414"/>
      <c r="P8" s="415"/>
      <c r="Q8" s="415"/>
      <c r="R8" s="415"/>
      <c r="S8" s="415"/>
      <c r="T8" s="415"/>
      <c r="U8" s="415"/>
      <c r="V8" s="415"/>
      <c r="W8" s="415"/>
      <c r="X8" s="415"/>
      <c r="Y8" s="415"/>
      <c r="Z8" s="415"/>
    </row>
    <row r="9" spans="1:26">
      <c r="A9" s="422" t="s">
        <v>334</v>
      </c>
      <c r="B9" s="428">
        <v>22850</v>
      </c>
      <c r="C9" s="428">
        <v>39800</v>
      </c>
      <c r="D9" s="428">
        <v>13300</v>
      </c>
      <c r="E9" s="423">
        <v>23300</v>
      </c>
      <c r="F9" s="423">
        <v>21500</v>
      </c>
      <c r="G9" s="430">
        <v>2800</v>
      </c>
      <c r="H9" s="430">
        <v>104650</v>
      </c>
      <c r="I9" s="430">
        <v>20450</v>
      </c>
      <c r="J9" s="430">
        <v>5700</v>
      </c>
      <c r="K9" s="430">
        <v>0</v>
      </c>
      <c r="L9" s="423">
        <v>254350</v>
      </c>
      <c r="N9" s="414"/>
      <c r="O9" s="414"/>
      <c r="P9" s="415"/>
      <c r="Q9" s="415"/>
      <c r="R9" s="415"/>
      <c r="S9" s="415"/>
      <c r="T9" s="415"/>
      <c r="U9" s="415"/>
      <c r="V9" s="415"/>
      <c r="W9" s="415"/>
      <c r="X9" s="415"/>
      <c r="Y9" s="415"/>
      <c r="Z9" s="415"/>
    </row>
    <row r="10" spans="1:26">
      <c r="A10" s="422" t="s">
        <v>335</v>
      </c>
      <c r="B10" s="428">
        <v>39050</v>
      </c>
      <c r="C10" s="428">
        <v>11000</v>
      </c>
      <c r="D10" s="428">
        <v>10500</v>
      </c>
      <c r="E10" s="423">
        <v>17700</v>
      </c>
      <c r="F10" s="423">
        <v>21400</v>
      </c>
      <c r="G10" s="430">
        <v>24400</v>
      </c>
      <c r="H10" s="430">
        <v>56700</v>
      </c>
      <c r="I10" s="430">
        <v>0</v>
      </c>
      <c r="J10" s="430">
        <v>0</v>
      </c>
      <c r="K10" s="430">
        <v>0</v>
      </c>
      <c r="L10" s="423">
        <v>180750</v>
      </c>
      <c r="N10" s="414"/>
      <c r="O10" s="414"/>
      <c r="P10" s="415"/>
      <c r="Q10" s="415"/>
      <c r="R10" s="415"/>
      <c r="S10" s="415"/>
      <c r="T10" s="415"/>
      <c r="U10" s="415"/>
      <c r="V10" s="415"/>
      <c r="W10" s="415"/>
      <c r="X10" s="415"/>
      <c r="Y10" s="415"/>
      <c r="Z10" s="415"/>
    </row>
    <row r="11" spans="1:26">
      <c r="A11" s="422" t="s">
        <v>336</v>
      </c>
      <c r="B11" s="428">
        <v>76400</v>
      </c>
      <c r="C11" s="428">
        <v>70600</v>
      </c>
      <c r="D11" s="428">
        <v>43450</v>
      </c>
      <c r="E11" s="423">
        <v>35850</v>
      </c>
      <c r="F11" s="423">
        <v>20500</v>
      </c>
      <c r="G11" s="430">
        <v>74550</v>
      </c>
      <c r="H11" s="430">
        <v>124000</v>
      </c>
      <c r="I11" s="430">
        <v>51300</v>
      </c>
      <c r="J11" s="430">
        <v>11400</v>
      </c>
      <c r="K11" s="430">
        <v>0</v>
      </c>
      <c r="L11" s="423">
        <v>508050</v>
      </c>
      <c r="N11" s="414"/>
      <c r="O11" s="414"/>
      <c r="P11" s="415"/>
      <c r="Q11" s="415"/>
      <c r="R11" s="415"/>
      <c r="S11" s="415"/>
      <c r="T11" s="415"/>
      <c r="U11" s="415"/>
      <c r="V11" s="415"/>
      <c r="W11" s="415"/>
      <c r="X11" s="415"/>
      <c r="Y11" s="415"/>
      <c r="Z11" s="415"/>
    </row>
    <row r="12" spans="1:26">
      <c r="A12" s="422" t="s">
        <v>337</v>
      </c>
      <c r="B12" s="428">
        <v>6050</v>
      </c>
      <c r="C12" s="428">
        <v>0</v>
      </c>
      <c r="D12" s="428">
        <v>4400</v>
      </c>
      <c r="E12" s="423">
        <v>2450</v>
      </c>
      <c r="F12" s="423">
        <v>13700</v>
      </c>
      <c r="G12" s="430">
        <v>53650</v>
      </c>
      <c r="H12" s="430">
        <v>52850</v>
      </c>
      <c r="I12" s="430">
        <v>27500</v>
      </c>
      <c r="J12" s="430">
        <v>0</v>
      </c>
      <c r="K12" s="430">
        <v>0</v>
      </c>
      <c r="L12" s="423">
        <v>160600</v>
      </c>
      <c r="N12" s="414"/>
      <c r="O12" s="414"/>
      <c r="P12" s="415"/>
      <c r="Q12" s="415"/>
      <c r="R12" s="415"/>
      <c r="S12" s="415"/>
      <c r="T12" s="415"/>
      <c r="U12" s="415"/>
      <c r="V12" s="415"/>
      <c r="W12" s="415"/>
      <c r="X12" s="415"/>
      <c r="Y12" s="415"/>
      <c r="Z12" s="415"/>
    </row>
    <row r="13" spans="1:26">
      <c r="A13" s="422" t="s">
        <v>338</v>
      </c>
      <c r="B13" s="428">
        <v>145700</v>
      </c>
      <c r="C13" s="428">
        <v>164600</v>
      </c>
      <c r="D13" s="428">
        <v>96000</v>
      </c>
      <c r="E13" s="423">
        <v>27750</v>
      </c>
      <c r="F13" s="423">
        <v>86000</v>
      </c>
      <c r="G13" s="430">
        <v>82950</v>
      </c>
      <c r="H13" s="430">
        <v>99100</v>
      </c>
      <c r="I13" s="430">
        <v>67400</v>
      </c>
      <c r="J13" s="430">
        <v>5250</v>
      </c>
      <c r="K13" s="430">
        <v>1200</v>
      </c>
      <c r="L13" s="423">
        <v>775950</v>
      </c>
      <c r="N13" s="414"/>
      <c r="O13" s="414"/>
      <c r="P13" s="415"/>
      <c r="Q13" s="415"/>
      <c r="R13" s="415"/>
      <c r="S13" s="415"/>
      <c r="T13" s="415"/>
      <c r="U13" s="415"/>
      <c r="V13" s="415"/>
      <c r="W13" s="415"/>
      <c r="X13" s="415"/>
      <c r="Y13" s="415"/>
      <c r="Z13" s="415"/>
    </row>
    <row r="14" spans="1:26">
      <c r="A14" s="422" t="s">
        <v>339</v>
      </c>
      <c r="B14" s="428">
        <v>288600</v>
      </c>
      <c r="C14" s="428">
        <v>163300</v>
      </c>
      <c r="D14" s="428">
        <v>153000</v>
      </c>
      <c r="E14" s="423">
        <v>149900</v>
      </c>
      <c r="F14" s="423">
        <v>152250</v>
      </c>
      <c r="G14" s="430">
        <v>130300</v>
      </c>
      <c r="H14" s="430">
        <v>183250</v>
      </c>
      <c r="I14" s="430">
        <v>107050</v>
      </c>
      <c r="J14" s="430">
        <v>41600</v>
      </c>
      <c r="K14" s="430">
        <v>0</v>
      </c>
      <c r="L14" s="423">
        <v>1369250</v>
      </c>
      <c r="N14" s="414"/>
      <c r="O14" s="414"/>
      <c r="P14" s="415"/>
      <c r="Q14" s="415"/>
      <c r="R14" s="415"/>
      <c r="S14" s="415"/>
      <c r="T14" s="415"/>
      <c r="U14" s="415"/>
      <c r="V14" s="415"/>
      <c r="W14" s="415"/>
      <c r="X14" s="415"/>
      <c r="Y14" s="415"/>
      <c r="Z14" s="415"/>
    </row>
    <row r="15" spans="1:26">
      <c r="A15" s="422" t="s">
        <v>340</v>
      </c>
      <c r="B15" s="428">
        <v>179650</v>
      </c>
      <c r="C15" s="428">
        <v>51350</v>
      </c>
      <c r="D15" s="428">
        <v>64800</v>
      </c>
      <c r="E15" s="423">
        <v>24150</v>
      </c>
      <c r="F15" s="423">
        <v>38500</v>
      </c>
      <c r="G15" s="430">
        <v>84250</v>
      </c>
      <c r="H15" s="430">
        <v>58500</v>
      </c>
      <c r="I15" s="430">
        <v>31450</v>
      </c>
      <c r="J15" s="430">
        <v>2050</v>
      </c>
      <c r="K15" s="430">
        <v>0</v>
      </c>
      <c r="L15" s="423">
        <v>534700</v>
      </c>
      <c r="N15" s="414"/>
      <c r="O15" s="414"/>
      <c r="P15" s="415"/>
      <c r="Q15" s="415"/>
      <c r="R15" s="415"/>
      <c r="S15" s="415"/>
      <c r="T15" s="415"/>
      <c r="U15" s="415"/>
      <c r="V15" s="415"/>
      <c r="W15" s="415"/>
      <c r="X15" s="415"/>
      <c r="Y15" s="415"/>
      <c r="Z15" s="415"/>
    </row>
    <row r="16" spans="1:26">
      <c r="A16" s="422" t="s">
        <v>341</v>
      </c>
      <c r="B16" s="428">
        <v>41250</v>
      </c>
      <c r="C16" s="428">
        <v>10200</v>
      </c>
      <c r="D16" s="428">
        <v>38100</v>
      </c>
      <c r="E16" s="423">
        <v>87700</v>
      </c>
      <c r="F16" s="423">
        <v>13250</v>
      </c>
      <c r="G16" s="430">
        <v>9800</v>
      </c>
      <c r="H16" s="430">
        <v>78600</v>
      </c>
      <c r="I16" s="430">
        <v>27950</v>
      </c>
      <c r="J16" s="430">
        <v>0</v>
      </c>
      <c r="K16" s="430">
        <v>0</v>
      </c>
      <c r="L16" s="423">
        <v>306850</v>
      </c>
      <c r="N16" s="414"/>
      <c r="O16" s="414"/>
      <c r="P16" s="415"/>
      <c r="Q16" s="415"/>
      <c r="R16" s="415"/>
      <c r="S16" s="415"/>
      <c r="T16" s="415"/>
      <c r="U16" s="415"/>
      <c r="V16" s="415"/>
      <c r="W16" s="415"/>
      <c r="X16" s="415"/>
      <c r="Y16" s="415"/>
      <c r="Z16" s="415"/>
    </row>
    <row r="17" spans="1:26">
      <c r="A17" s="422" t="s">
        <v>342</v>
      </c>
      <c r="B17" s="428">
        <v>46700</v>
      </c>
      <c r="C17" s="428">
        <v>32100</v>
      </c>
      <c r="D17" s="428">
        <v>15100</v>
      </c>
      <c r="E17" s="423">
        <v>37950</v>
      </c>
      <c r="F17" s="423">
        <v>50250</v>
      </c>
      <c r="G17" s="430">
        <v>84650</v>
      </c>
      <c r="H17" s="430">
        <v>117250</v>
      </c>
      <c r="I17" s="430">
        <v>28850</v>
      </c>
      <c r="J17" s="430">
        <v>0</v>
      </c>
      <c r="K17" s="430">
        <v>2100</v>
      </c>
      <c r="L17" s="423">
        <v>414950</v>
      </c>
      <c r="N17" s="414"/>
      <c r="O17" s="414"/>
      <c r="P17" s="415"/>
      <c r="Q17" s="415"/>
      <c r="R17" s="415"/>
      <c r="S17" s="415"/>
      <c r="T17" s="415"/>
      <c r="U17" s="415"/>
      <c r="V17" s="415"/>
      <c r="W17" s="415"/>
      <c r="X17" s="415"/>
      <c r="Y17" s="415"/>
      <c r="Z17" s="415"/>
    </row>
    <row r="18" spans="1:26">
      <c r="A18" s="422" t="s">
        <v>343</v>
      </c>
      <c r="B18" s="428">
        <v>122350</v>
      </c>
      <c r="C18" s="428">
        <v>114650</v>
      </c>
      <c r="D18" s="428">
        <v>20100</v>
      </c>
      <c r="E18" s="423">
        <v>18600</v>
      </c>
      <c r="F18" s="423">
        <v>14650</v>
      </c>
      <c r="G18" s="430">
        <v>65550</v>
      </c>
      <c r="H18" s="430">
        <v>50400</v>
      </c>
      <c r="I18" s="430">
        <v>30950</v>
      </c>
      <c r="J18" s="430">
        <v>926100</v>
      </c>
      <c r="K18" s="430">
        <v>0</v>
      </c>
      <c r="L18" s="423">
        <v>1363350</v>
      </c>
      <c r="N18" s="414"/>
      <c r="O18" s="414"/>
      <c r="P18" s="415"/>
      <c r="Q18" s="415"/>
      <c r="R18" s="415"/>
      <c r="S18" s="415"/>
      <c r="T18" s="415"/>
      <c r="U18" s="415"/>
      <c r="V18" s="415"/>
      <c r="W18" s="415"/>
      <c r="X18" s="415"/>
      <c r="Y18" s="415"/>
      <c r="Z18" s="415"/>
    </row>
    <row r="19" spans="1:26">
      <c r="A19" s="422" t="s">
        <v>344</v>
      </c>
      <c r="B19" s="428">
        <v>36600</v>
      </c>
      <c r="C19" s="428">
        <v>30250</v>
      </c>
      <c r="D19" s="428">
        <v>65300</v>
      </c>
      <c r="E19" s="423">
        <v>30900</v>
      </c>
      <c r="F19" s="423">
        <v>111300</v>
      </c>
      <c r="G19" s="430">
        <v>103250</v>
      </c>
      <c r="H19" s="430">
        <v>300750</v>
      </c>
      <c r="I19" s="430">
        <v>150300</v>
      </c>
      <c r="J19" s="430">
        <v>4500</v>
      </c>
      <c r="K19" s="430">
        <v>23550</v>
      </c>
      <c r="L19" s="423">
        <v>856700</v>
      </c>
      <c r="N19" s="414"/>
      <c r="O19" s="414"/>
      <c r="P19" s="415"/>
      <c r="Q19" s="415"/>
      <c r="R19" s="415"/>
      <c r="S19" s="415"/>
      <c r="T19" s="415"/>
      <c r="U19" s="415"/>
      <c r="V19" s="415"/>
      <c r="W19" s="415"/>
      <c r="X19" s="415"/>
      <c r="Y19" s="415"/>
      <c r="Z19" s="415"/>
    </row>
    <row r="20" spans="1:26">
      <c r="A20" s="422" t="s">
        <v>345</v>
      </c>
      <c r="B20" s="428">
        <v>290450</v>
      </c>
      <c r="C20" s="428">
        <v>168450</v>
      </c>
      <c r="D20" s="428">
        <v>178350</v>
      </c>
      <c r="E20" s="423">
        <v>225150</v>
      </c>
      <c r="F20" s="423">
        <v>187750</v>
      </c>
      <c r="G20" s="430">
        <v>202100</v>
      </c>
      <c r="H20" s="430">
        <v>342100</v>
      </c>
      <c r="I20" s="430">
        <v>119050</v>
      </c>
      <c r="J20" s="430">
        <v>33150</v>
      </c>
      <c r="K20" s="430">
        <v>24400</v>
      </c>
      <c r="L20" s="423">
        <v>1770950</v>
      </c>
      <c r="N20" s="414"/>
      <c r="O20" s="414"/>
      <c r="P20" s="415"/>
      <c r="Q20" s="415"/>
      <c r="R20" s="415"/>
      <c r="S20" s="415"/>
      <c r="T20" s="415"/>
      <c r="U20" s="415"/>
      <c r="V20" s="415"/>
      <c r="W20" s="415"/>
      <c r="X20" s="415"/>
      <c r="Y20" s="415"/>
      <c r="Z20" s="415"/>
    </row>
    <row r="21" spans="1:26">
      <c r="A21" s="422" t="s">
        <v>346</v>
      </c>
      <c r="B21" s="428">
        <v>142400</v>
      </c>
      <c r="C21" s="428">
        <v>172650</v>
      </c>
      <c r="D21" s="428">
        <v>38350</v>
      </c>
      <c r="E21" s="423">
        <v>70100</v>
      </c>
      <c r="F21" s="423">
        <v>39400</v>
      </c>
      <c r="G21" s="430">
        <v>23700</v>
      </c>
      <c r="H21" s="430">
        <v>87700</v>
      </c>
      <c r="I21" s="430">
        <v>9350</v>
      </c>
      <c r="J21" s="430">
        <v>6650</v>
      </c>
      <c r="K21" s="430">
        <v>0</v>
      </c>
      <c r="L21" s="423">
        <v>590300</v>
      </c>
      <c r="N21" s="414"/>
      <c r="O21" s="414"/>
      <c r="P21" s="415"/>
      <c r="Q21" s="415"/>
      <c r="R21" s="415"/>
      <c r="S21" s="415"/>
      <c r="T21" s="415"/>
      <c r="U21" s="415"/>
      <c r="V21" s="415"/>
      <c r="W21" s="415"/>
      <c r="X21" s="415"/>
      <c r="Y21" s="415"/>
      <c r="Z21" s="415"/>
    </row>
    <row r="22" spans="1:26">
      <c r="A22" s="422" t="s">
        <v>347</v>
      </c>
      <c r="B22" s="428">
        <v>126650</v>
      </c>
      <c r="C22" s="428">
        <v>55800</v>
      </c>
      <c r="D22" s="428">
        <v>59150</v>
      </c>
      <c r="E22" s="423">
        <v>26400</v>
      </c>
      <c r="F22" s="423">
        <v>48100</v>
      </c>
      <c r="G22" s="430">
        <v>64100</v>
      </c>
      <c r="H22" s="430">
        <v>137450</v>
      </c>
      <c r="I22" s="430">
        <v>38350</v>
      </c>
      <c r="J22" s="430">
        <v>4900</v>
      </c>
      <c r="K22" s="430">
        <v>0</v>
      </c>
      <c r="L22" s="423">
        <v>560900</v>
      </c>
      <c r="N22" s="414"/>
      <c r="O22" s="414"/>
      <c r="P22" s="415"/>
      <c r="Q22" s="415"/>
      <c r="R22" s="415"/>
      <c r="S22" s="415"/>
      <c r="T22" s="415"/>
      <c r="U22" s="415"/>
      <c r="V22" s="415"/>
      <c r="W22" s="415"/>
      <c r="X22" s="415"/>
      <c r="Y22" s="415"/>
      <c r="Z22" s="415"/>
    </row>
    <row r="23" spans="1:26">
      <c r="A23" s="422" t="s">
        <v>348</v>
      </c>
      <c r="B23" s="428">
        <v>142500</v>
      </c>
      <c r="C23" s="428">
        <v>45650</v>
      </c>
      <c r="D23" s="428">
        <v>50150</v>
      </c>
      <c r="E23" s="423">
        <v>45300</v>
      </c>
      <c r="F23" s="423">
        <v>63400</v>
      </c>
      <c r="G23" s="430">
        <v>115100</v>
      </c>
      <c r="H23" s="430">
        <v>206100</v>
      </c>
      <c r="I23" s="430">
        <v>42900</v>
      </c>
      <c r="J23" s="430">
        <v>1400</v>
      </c>
      <c r="K23" s="430">
        <v>0</v>
      </c>
      <c r="L23" s="423">
        <v>712500</v>
      </c>
      <c r="N23" s="414"/>
      <c r="O23" s="414"/>
      <c r="P23" s="415"/>
      <c r="Q23" s="415"/>
      <c r="R23" s="415"/>
      <c r="S23" s="415"/>
      <c r="T23" s="415"/>
      <c r="U23" s="415"/>
      <c r="V23" s="415"/>
      <c r="W23" s="415"/>
      <c r="X23" s="415"/>
      <c r="Y23" s="415"/>
      <c r="Z23" s="415"/>
    </row>
    <row r="24" spans="1:26">
      <c r="A24" s="422" t="s">
        <v>349</v>
      </c>
      <c r="B24" s="428">
        <v>98550</v>
      </c>
      <c r="C24" s="428">
        <v>28500</v>
      </c>
      <c r="D24" s="428">
        <v>46250</v>
      </c>
      <c r="E24" s="423">
        <v>54250</v>
      </c>
      <c r="F24" s="423">
        <v>56900</v>
      </c>
      <c r="G24" s="430">
        <v>201600</v>
      </c>
      <c r="H24" s="430">
        <v>261500</v>
      </c>
      <c r="I24" s="430">
        <v>89500</v>
      </c>
      <c r="J24" s="430">
        <v>2500</v>
      </c>
      <c r="K24" s="430">
        <v>0</v>
      </c>
      <c r="L24" s="423">
        <v>839550</v>
      </c>
      <c r="N24" s="414"/>
      <c r="O24" s="414"/>
      <c r="P24" s="415"/>
      <c r="Q24" s="415"/>
      <c r="R24" s="415"/>
      <c r="S24" s="415"/>
      <c r="T24" s="415"/>
      <c r="U24" s="415"/>
      <c r="V24" s="415"/>
      <c r="W24" s="415"/>
      <c r="X24" s="415"/>
      <c r="Y24" s="415"/>
      <c r="Z24" s="415"/>
    </row>
    <row r="25" spans="1:26">
      <c r="A25" s="422" t="s">
        <v>350</v>
      </c>
      <c r="B25" s="428">
        <v>47750</v>
      </c>
      <c r="C25" s="428">
        <v>85800</v>
      </c>
      <c r="D25" s="428">
        <v>47700</v>
      </c>
      <c r="E25" s="423">
        <v>78150</v>
      </c>
      <c r="F25" s="423">
        <v>30200</v>
      </c>
      <c r="G25" s="430">
        <v>52800</v>
      </c>
      <c r="H25" s="430">
        <v>177600</v>
      </c>
      <c r="I25" s="430">
        <v>14550</v>
      </c>
      <c r="J25" s="430">
        <v>0</v>
      </c>
      <c r="K25" s="430">
        <v>0</v>
      </c>
      <c r="L25" s="423">
        <v>534550</v>
      </c>
      <c r="N25" s="414"/>
      <c r="O25" s="414"/>
      <c r="P25" s="415"/>
      <c r="Q25" s="415"/>
      <c r="R25" s="415"/>
      <c r="S25" s="415"/>
      <c r="T25" s="415"/>
      <c r="U25" s="415"/>
      <c r="V25" s="415"/>
      <c r="W25" s="415"/>
      <c r="X25" s="415"/>
      <c r="Y25" s="415"/>
      <c r="Z25" s="415"/>
    </row>
    <row r="26" spans="1:26">
      <c r="A26" s="422" t="s">
        <v>351</v>
      </c>
      <c r="B26" s="428">
        <v>48700</v>
      </c>
      <c r="C26" s="428">
        <v>44150</v>
      </c>
      <c r="D26" s="428">
        <v>22850</v>
      </c>
      <c r="E26" s="423">
        <v>14200</v>
      </c>
      <c r="F26" s="423">
        <v>19100</v>
      </c>
      <c r="G26" s="430">
        <v>187250</v>
      </c>
      <c r="H26" s="430">
        <v>260300</v>
      </c>
      <c r="I26" s="430">
        <v>62000</v>
      </c>
      <c r="J26" s="430">
        <v>13450</v>
      </c>
      <c r="K26" s="430">
        <v>0</v>
      </c>
      <c r="L26" s="423">
        <v>672000</v>
      </c>
      <c r="N26" s="414"/>
      <c r="O26" s="414"/>
      <c r="P26" s="415"/>
      <c r="Q26" s="415"/>
      <c r="R26" s="415"/>
      <c r="S26" s="415"/>
      <c r="T26" s="415"/>
      <c r="U26" s="415"/>
      <c r="V26" s="415"/>
      <c r="W26" s="415"/>
      <c r="X26" s="415"/>
      <c r="Y26" s="415"/>
      <c r="Z26" s="415"/>
    </row>
    <row r="27" spans="1:26">
      <c r="A27" s="422" t="s">
        <v>352</v>
      </c>
      <c r="B27" s="428">
        <v>196300</v>
      </c>
      <c r="C27" s="428">
        <v>187000</v>
      </c>
      <c r="D27" s="428">
        <v>151150</v>
      </c>
      <c r="E27" s="423">
        <v>96500</v>
      </c>
      <c r="F27" s="423">
        <v>147650</v>
      </c>
      <c r="G27" s="430">
        <v>288800</v>
      </c>
      <c r="H27" s="430">
        <v>329750</v>
      </c>
      <c r="I27" s="430">
        <v>244350</v>
      </c>
      <c r="J27" s="430">
        <v>36700</v>
      </c>
      <c r="K27" s="430">
        <v>0</v>
      </c>
      <c r="L27" s="423">
        <v>1678200</v>
      </c>
      <c r="N27" s="414"/>
      <c r="O27" s="414"/>
      <c r="P27" s="415"/>
      <c r="Q27" s="415"/>
      <c r="R27" s="415"/>
      <c r="S27" s="415"/>
      <c r="T27" s="415"/>
      <c r="U27" s="415"/>
      <c r="V27" s="415"/>
      <c r="W27" s="415"/>
      <c r="X27" s="415"/>
      <c r="Y27" s="415"/>
      <c r="Z27" s="415"/>
    </row>
    <row r="28" spans="1:26">
      <c r="A28" s="422" t="s">
        <v>353</v>
      </c>
      <c r="B28" s="428">
        <v>300850</v>
      </c>
      <c r="C28" s="428">
        <v>309750</v>
      </c>
      <c r="D28" s="428">
        <v>205800</v>
      </c>
      <c r="E28" s="423">
        <v>160350</v>
      </c>
      <c r="F28" s="423">
        <v>206750</v>
      </c>
      <c r="G28" s="430">
        <v>222600</v>
      </c>
      <c r="H28" s="430">
        <v>203150</v>
      </c>
      <c r="I28" s="430">
        <v>174600</v>
      </c>
      <c r="J28" s="430">
        <v>9250</v>
      </c>
      <c r="K28" s="430">
        <v>0</v>
      </c>
      <c r="L28" s="423">
        <v>1793100</v>
      </c>
      <c r="N28" s="414"/>
      <c r="O28" s="414"/>
      <c r="P28" s="415"/>
      <c r="Q28" s="415"/>
      <c r="R28" s="415"/>
      <c r="S28" s="415"/>
      <c r="T28" s="415"/>
      <c r="U28" s="415"/>
      <c r="V28" s="415"/>
      <c r="W28" s="415"/>
      <c r="X28" s="415"/>
      <c r="Y28" s="415"/>
      <c r="Z28" s="415"/>
    </row>
    <row r="29" spans="1:26">
      <c r="A29" s="422" t="s">
        <v>354</v>
      </c>
      <c r="B29" s="428">
        <v>55200</v>
      </c>
      <c r="C29" s="428">
        <v>68700</v>
      </c>
      <c r="D29" s="428">
        <v>45850</v>
      </c>
      <c r="E29" s="423">
        <v>39350</v>
      </c>
      <c r="F29" s="423">
        <v>95400</v>
      </c>
      <c r="G29" s="430">
        <v>156150</v>
      </c>
      <c r="H29" s="430">
        <v>226600</v>
      </c>
      <c r="I29" s="430">
        <v>48350</v>
      </c>
      <c r="J29" s="430">
        <v>700</v>
      </c>
      <c r="K29" s="430">
        <v>0</v>
      </c>
      <c r="L29" s="423">
        <v>736300</v>
      </c>
      <c r="N29" s="414"/>
      <c r="O29" s="414"/>
      <c r="P29" s="415"/>
      <c r="Q29" s="415"/>
      <c r="R29" s="415"/>
      <c r="S29" s="415"/>
      <c r="T29" s="415"/>
      <c r="U29" s="415"/>
      <c r="V29" s="415"/>
      <c r="W29" s="415"/>
      <c r="X29" s="415"/>
      <c r="Y29" s="415"/>
      <c r="Z29" s="415"/>
    </row>
    <row r="30" spans="1:26">
      <c r="A30" s="422" t="s">
        <v>355</v>
      </c>
      <c r="B30" s="428">
        <v>168900</v>
      </c>
      <c r="C30" s="428">
        <v>208350</v>
      </c>
      <c r="D30" s="428">
        <v>50500</v>
      </c>
      <c r="E30" s="423">
        <v>37050</v>
      </c>
      <c r="F30" s="423">
        <v>114100</v>
      </c>
      <c r="G30" s="430">
        <v>151350</v>
      </c>
      <c r="H30" s="430">
        <v>236300</v>
      </c>
      <c r="I30" s="430">
        <v>122700</v>
      </c>
      <c r="J30" s="430">
        <v>13250</v>
      </c>
      <c r="K30" s="430">
        <v>0</v>
      </c>
      <c r="L30" s="423">
        <v>1102500</v>
      </c>
      <c r="N30" s="414"/>
      <c r="O30" s="414"/>
      <c r="P30" s="415"/>
      <c r="Q30" s="415"/>
      <c r="R30" s="415"/>
      <c r="S30" s="415"/>
      <c r="T30" s="415"/>
      <c r="U30" s="415"/>
      <c r="V30" s="415"/>
      <c r="W30" s="415"/>
      <c r="X30" s="415"/>
      <c r="Y30" s="415"/>
      <c r="Z30" s="415"/>
    </row>
    <row r="31" spans="1:26">
      <c r="A31" s="422" t="s">
        <v>356</v>
      </c>
      <c r="B31" s="428">
        <v>99650</v>
      </c>
      <c r="C31" s="428">
        <v>123500</v>
      </c>
      <c r="D31" s="428">
        <v>62650</v>
      </c>
      <c r="E31" s="423">
        <v>62650</v>
      </c>
      <c r="F31" s="423">
        <v>92700</v>
      </c>
      <c r="G31" s="430">
        <v>118700</v>
      </c>
      <c r="H31" s="430">
        <v>139950</v>
      </c>
      <c r="I31" s="430">
        <v>162500</v>
      </c>
      <c r="J31" s="430">
        <v>34700</v>
      </c>
      <c r="K31" s="430">
        <v>0</v>
      </c>
      <c r="L31" s="423">
        <v>897000</v>
      </c>
      <c r="N31" s="414"/>
      <c r="O31" s="414"/>
      <c r="P31" s="415"/>
      <c r="Q31" s="415"/>
      <c r="R31" s="415"/>
      <c r="S31" s="415"/>
      <c r="T31" s="415"/>
      <c r="U31" s="415"/>
      <c r="V31" s="415"/>
      <c r="W31" s="415"/>
      <c r="X31" s="415"/>
      <c r="Y31" s="415"/>
      <c r="Z31" s="415"/>
    </row>
    <row r="32" spans="1:26">
      <c r="A32" s="422" t="s">
        <v>357</v>
      </c>
      <c r="B32" s="428">
        <v>64500</v>
      </c>
      <c r="C32" s="428">
        <v>44550</v>
      </c>
      <c r="D32" s="428">
        <v>29600</v>
      </c>
      <c r="E32" s="423">
        <v>45450</v>
      </c>
      <c r="F32" s="423">
        <v>51900</v>
      </c>
      <c r="G32" s="430">
        <v>60000</v>
      </c>
      <c r="H32" s="430">
        <v>20700</v>
      </c>
      <c r="I32" s="430">
        <v>18150</v>
      </c>
      <c r="J32" s="430">
        <v>6050</v>
      </c>
      <c r="K32" s="430">
        <v>0</v>
      </c>
      <c r="L32" s="423">
        <v>340900</v>
      </c>
      <c r="N32" s="414"/>
      <c r="O32" s="414"/>
      <c r="P32" s="415"/>
      <c r="Q32" s="415"/>
      <c r="R32" s="415"/>
      <c r="S32" s="415"/>
      <c r="T32" s="415"/>
      <c r="U32" s="415"/>
      <c r="V32" s="415"/>
      <c r="W32" s="415"/>
      <c r="X32" s="415"/>
      <c r="Y32" s="415"/>
      <c r="Z32" s="415"/>
    </row>
    <row r="33" spans="1:26">
      <c r="A33" s="422" t="s">
        <v>358</v>
      </c>
      <c r="B33" s="428">
        <v>54700</v>
      </c>
      <c r="C33" s="428">
        <v>52700</v>
      </c>
      <c r="D33" s="428">
        <v>35650</v>
      </c>
      <c r="E33" s="423">
        <v>20300</v>
      </c>
      <c r="F33" s="423">
        <v>0</v>
      </c>
      <c r="G33" s="430">
        <v>163650</v>
      </c>
      <c r="H33" s="430">
        <v>89550</v>
      </c>
      <c r="I33" s="430">
        <v>36300</v>
      </c>
      <c r="J33" s="430">
        <v>1200</v>
      </c>
      <c r="K33" s="430">
        <v>0</v>
      </c>
      <c r="L33" s="423">
        <v>454050</v>
      </c>
      <c r="N33" s="414"/>
      <c r="O33" s="414"/>
      <c r="P33" s="415"/>
      <c r="Q33" s="415"/>
      <c r="R33" s="415"/>
      <c r="S33" s="415"/>
      <c r="T33" s="415"/>
      <c r="U33" s="415"/>
      <c r="V33" s="415"/>
      <c r="W33" s="415"/>
      <c r="X33" s="415"/>
      <c r="Y33" s="415"/>
      <c r="Z33" s="415"/>
    </row>
    <row r="34" spans="1:26">
      <c r="A34" s="422"/>
      <c r="B34" s="428"/>
      <c r="C34" s="428"/>
      <c r="D34" s="428"/>
      <c r="E34" s="423"/>
      <c r="F34" s="423"/>
      <c r="G34" s="430"/>
      <c r="H34" s="430"/>
      <c r="I34" s="430"/>
      <c r="J34" s="430"/>
      <c r="K34" s="430"/>
      <c r="L34" s="423"/>
      <c r="N34" s="414"/>
      <c r="O34" s="414"/>
      <c r="P34" s="415"/>
      <c r="Q34" s="415"/>
      <c r="R34" s="415"/>
      <c r="S34" s="415"/>
      <c r="T34" s="415"/>
      <c r="U34" s="415"/>
      <c r="V34" s="415"/>
      <c r="W34" s="415"/>
      <c r="X34" s="415"/>
      <c r="Y34" s="415"/>
      <c r="Z34" s="415"/>
    </row>
    <row r="35" spans="1:26">
      <c r="A35" s="1571" t="s">
        <v>240</v>
      </c>
      <c r="B35" s="428">
        <f>SUM(B4:B34)</f>
        <v>3144500</v>
      </c>
      <c r="C35" s="428">
        <f t="shared" ref="C35:K35" si="0">SUM(C4:C34)</f>
        <v>2472300</v>
      </c>
      <c r="D35" s="428">
        <f t="shared" si="0"/>
        <v>1643200</v>
      </c>
      <c r="E35" s="423">
        <f t="shared" si="0"/>
        <v>1514300</v>
      </c>
      <c r="F35" s="423">
        <f t="shared" si="0"/>
        <v>1786800</v>
      </c>
      <c r="G35" s="430">
        <f t="shared" si="0"/>
        <v>2973400</v>
      </c>
      <c r="H35" s="430">
        <f t="shared" si="0"/>
        <v>4267350</v>
      </c>
      <c r="I35" s="430">
        <f t="shared" si="0"/>
        <v>1902950</v>
      </c>
      <c r="J35" s="430">
        <f t="shared" si="0"/>
        <v>1161100</v>
      </c>
      <c r="K35" s="430">
        <f t="shared" si="0"/>
        <v>51250</v>
      </c>
      <c r="L35" s="423">
        <f>SUM(B35:K35)</f>
        <v>20917150</v>
      </c>
    </row>
    <row r="36" spans="1:26" ht="25" customHeight="1">
      <c r="A36" s="1571"/>
      <c r="B36" s="1572">
        <f>B35+C35+D35</f>
        <v>7260000</v>
      </c>
      <c r="C36" s="1573"/>
      <c r="D36" s="1573"/>
      <c r="E36" s="1574">
        <f>E35+F35</f>
        <v>3301100</v>
      </c>
      <c r="F36" s="1575"/>
      <c r="G36" s="1586">
        <f>G35+H35+I35+J35+K35</f>
        <v>10356050</v>
      </c>
      <c r="H36" s="1587"/>
      <c r="I36" s="1587"/>
      <c r="J36" s="1587"/>
      <c r="K36" s="1588"/>
      <c r="L36" s="425">
        <f>SUM(B36:J36)</f>
        <v>20917150</v>
      </c>
    </row>
    <row r="37" spans="1:26" ht="20">
      <c r="A37" s="424" t="s">
        <v>258</v>
      </c>
      <c r="B37" s="1584">
        <f>B36/L36</f>
        <v>0.34708361320734421</v>
      </c>
      <c r="C37" s="1584"/>
      <c r="D37" s="1584"/>
      <c r="E37" s="1585">
        <f>E36/L36</f>
        <v>0.15781786715685453</v>
      </c>
      <c r="F37" s="1585"/>
      <c r="G37" s="1589">
        <f>G36/L36</f>
        <v>0.49509851963580126</v>
      </c>
      <c r="H37" s="1590"/>
      <c r="I37" s="1590"/>
      <c r="J37" s="1590"/>
      <c r="K37" s="1591"/>
      <c r="L37" s="426">
        <f>SUM(B37:J37)</f>
        <v>1</v>
      </c>
    </row>
    <row r="38" spans="1:26" ht="20">
      <c r="A38" s="432"/>
      <c r="B38" s="1582">
        <f>B37+E37</f>
        <v>0.50490148036419868</v>
      </c>
      <c r="C38" s="1582"/>
      <c r="D38" s="1582"/>
      <c r="E38" s="1582"/>
      <c r="F38" s="1582"/>
      <c r="G38" s="1583"/>
      <c r="H38" s="1583"/>
      <c r="I38" s="1583"/>
      <c r="J38" s="1583"/>
      <c r="K38" s="1583"/>
      <c r="L38" s="433"/>
    </row>
    <row r="39" spans="1:26" ht="34" customHeight="1">
      <c r="A39" s="418" t="s">
        <v>360</v>
      </c>
      <c r="B39" s="419"/>
      <c r="C39" s="419"/>
      <c r="D39" s="419"/>
      <c r="E39" s="418"/>
      <c r="F39" s="418"/>
      <c r="G39" s="418"/>
      <c r="H39" s="418"/>
      <c r="I39" s="418"/>
      <c r="J39" s="418"/>
      <c r="K39" s="418"/>
      <c r="L39" s="418"/>
    </row>
    <row r="40" spans="1:26">
      <c r="A40" s="422" t="s">
        <v>241</v>
      </c>
      <c r="B40" s="423">
        <v>197025</v>
      </c>
      <c r="C40" s="423">
        <v>173963</v>
      </c>
      <c r="D40" s="423">
        <v>100375</v>
      </c>
      <c r="E40" s="423">
        <v>95788</v>
      </c>
      <c r="F40" s="423">
        <v>102350</v>
      </c>
      <c r="G40" s="423">
        <v>103775</v>
      </c>
      <c r="H40" s="423">
        <v>125200</v>
      </c>
      <c r="I40" s="423">
        <v>83988</v>
      </c>
      <c r="J40" s="423">
        <v>14375</v>
      </c>
      <c r="K40" s="423">
        <v>0</v>
      </c>
      <c r="L40" s="436">
        <v>996838</v>
      </c>
      <c r="N40" s="415"/>
      <c r="O40" s="415"/>
      <c r="P40" s="415"/>
      <c r="Q40" s="415"/>
      <c r="R40" s="415"/>
      <c r="S40" s="415"/>
      <c r="T40" s="415"/>
      <c r="U40" s="415"/>
      <c r="V40" s="415"/>
      <c r="W40" s="415"/>
      <c r="X40" s="415"/>
      <c r="Y40" s="415"/>
    </row>
    <row r="41" spans="1:26">
      <c r="A41" s="422" t="s">
        <v>242</v>
      </c>
      <c r="B41" s="423">
        <v>98538</v>
      </c>
      <c r="C41" s="423">
        <v>51113</v>
      </c>
      <c r="D41" s="423">
        <v>43825</v>
      </c>
      <c r="E41" s="423">
        <v>25650</v>
      </c>
      <c r="F41" s="423">
        <v>45500</v>
      </c>
      <c r="G41" s="423">
        <v>78175</v>
      </c>
      <c r="H41" s="423">
        <v>108388</v>
      </c>
      <c r="I41" s="423">
        <v>31238</v>
      </c>
      <c r="J41" s="423">
        <v>1913</v>
      </c>
      <c r="K41" s="423">
        <v>0</v>
      </c>
      <c r="L41" s="423">
        <v>484338</v>
      </c>
      <c r="N41" s="415"/>
      <c r="O41" s="415"/>
      <c r="P41" s="415"/>
      <c r="Q41" s="415"/>
      <c r="R41" s="415"/>
      <c r="S41" s="415"/>
      <c r="T41" s="415"/>
      <c r="U41" s="415"/>
      <c r="V41" s="415"/>
      <c r="W41" s="415"/>
      <c r="X41" s="415"/>
      <c r="Y41" s="415"/>
    </row>
    <row r="42" spans="1:26">
      <c r="A42" s="422" t="s">
        <v>243</v>
      </c>
      <c r="B42" s="423">
        <v>93875</v>
      </c>
      <c r="C42" s="423">
        <v>76000</v>
      </c>
      <c r="D42" s="423">
        <v>38013</v>
      </c>
      <c r="E42" s="423">
        <v>48338</v>
      </c>
      <c r="F42" s="423">
        <v>53063</v>
      </c>
      <c r="G42" s="423">
        <v>69763</v>
      </c>
      <c r="H42" s="423">
        <v>156413</v>
      </c>
      <c r="I42" s="423">
        <v>53500</v>
      </c>
      <c r="J42" s="423">
        <v>5088</v>
      </c>
      <c r="K42" s="423">
        <v>0</v>
      </c>
      <c r="L42" s="423">
        <v>594050</v>
      </c>
      <c r="N42" s="415"/>
      <c r="O42" s="415"/>
      <c r="P42" s="415"/>
      <c r="Q42" s="415"/>
      <c r="R42" s="415"/>
      <c r="S42" s="415"/>
      <c r="T42" s="415"/>
      <c r="U42" s="415"/>
      <c r="V42" s="415"/>
      <c r="W42" s="415"/>
      <c r="X42" s="415"/>
      <c r="Y42" s="415"/>
    </row>
    <row r="43" spans="1:26">
      <c r="A43" s="422" t="s">
        <v>244</v>
      </c>
      <c r="B43" s="423">
        <v>70988</v>
      </c>
      <c r="C43" s="423">
        <v>48775</v>
      </c>
      <c r="D43" s="423">
        <v>33625</v>
      </c>
      <c r="E43" s="423">
        <v>43138</v>
      </c>
      <c r="F43" s="423">
        <v>55313</v>
      </c>
      <c r="G43" s="423">
        <v>107338</v>
      </c>
      <c r="H43" s="423">
        <v>143850</v>
      </c>
      <c r="I43" s="423">
        <v>70213</v>
      </c>
      <c r="J43" s="423">
        <v>9300</v>
      </c>
      <c r="K43" s="423">
        <v>525</v>
      </c>
      <c r="L43" s="423">
        <v>583063</v>
      </c>
      <c r="N43" s="415"/>
      <c r="O43" s="415"/>
      <c r="P43" s="415"/>
      <c r="Q43" s="415"/>
      <c r="R43" s="415"/>
      <c r="S43" s="415"/>
      <c r="T43" s="415"/>
      <c r="U43" s="415"/>
      <c r="V43" s="415"/>
      <c r="W43" s="415"/>
      <c r="X43" s="415"/>
      <c r="Y43" s="415"/>
    </row>
    <row r="44" spans="1:26">
      <c r="A44" s="422" t="s">
        <v>245</v>
      </c>
      <c r="B44" s="423">
        <v>74300</v>
      </c>
      <c r="C44" s="423">
        <v>76810</v>
      </c>
      <c r="D44" s="423">
        <v>34770</v>
      </c>
      <c r="E44" s="423">
        <v>39650</v>
      </c>
      <c r="F44" s="423">
        <v>25850</v>
      </c>
      <c r="G44" s="423">
        <v>63500</v>
      </c>
      <c r="H44" s="423">
        <v>99670</v>
      </c>
      <c r="I44" s="423">
        <v>32630</v>
      </c>
      <c r="J44" s="423">
        <v>188830</v>
      </c>
      <c r="K44" s="423">
        <v>0</v>
      </c>
      <c r="L44" s="423">
        <v>636010</v>
      </c>
      <c r="N44" s="415"/>
      <c r="O44" s="415"/>
      <c r="P44" s="415"/>
      <c r="Q44" s="415"/>
      <c r="R44" s="415"/>
      <c r="S44" s="415"/>
      <c r="T44" s="415"/>
      <c r="U44" s="415"/>
      <c r="V44" s="415"/>
      <c r="W44" s="415"/>
      <c r="X44" s="415"/>
      <c r="Y44" s="415"/>
    </row>
    <row r="45" spans="1:26">
      <c r="A45" s="422" t="s">
        <v>246</v>
      </c>
      <c r="B45" s="423">
        <v>45470</v>
      </c>
      <c r="C45" s="423">
        <v>31290</v>
      </c>
      <c r="D45" s="423">
        <v>30360</v>
      </c>
      <c r="E45" s="423">
        <v>14710</v>
      </c>
      <c r="F45" s="423">
        <v>35670</v>
      </c>
      <c r="G45" s="423">
        <v>111100</v>
      </c>
      <c r="H45" s="423">
        <v>160050</v>
      </c>
      <c r="I45" s="423">
        <v>70090</v>
      </c>
      <c r="J45" s="423">
        <v>3830</v>
      </c>
      <c r="K45" s="423">
        <v>4710</v>
      </c>
      <c r="L45" s="423">
        <v>507280</v>
      </c>
      <c r="N45" s="415"/>
      <c r="O45" s="415"/>
      <c r="P45" s="415"/>
      <c r="Q45" s="415"/>
      <c r="R45" s="415"/>
      <c r="S45" s="415"/>
      <c r="T45" s="415"/>
      <c r="U45" s="415"/>
      <c r="V45" s="415"/>
      <c r="W45" s="415"/>
      <c r="X45" s="415"/>
      <c r="Y45" s="415"/>
    </row>
    <row r="46" spans="1:26">
      <c r="A46" s="422" t="s">
        <v>247</v>
      </c>
      <c r="B46" s="423">
        <v>175988</v>
      </c>
      <c r="C46" s="423">
        <v>133100</v>
      </c>
      <c r="D46" s="423">
        <v>113550</v>
      </c>
      <c r="E46" s="423">
        <v>97713</v>
      </c>
      <c r="F46" s="423">
        <v>113575</v>
      </c>
      <c r="G46" s="423">
        <v>166050</v>
      </c>
      <c r="H46" s="423">
        <v>208338</v>
      </c>
      <c r="I46" s="423">
        <v>108400</v>
      </c>
      <c r="J46" s="423">
        <v>18775</v>
      </c>
      <c r="K46" s="423">
        <v>6400</v>
      </c>
      <c r="L46" s="436">
        <v>1141888</v>
      </c>
      <c r="N46" s="415"/>
      <c r="O46" s="415"/>
      <c r="P46" s="415"/>
      <c r="Q46" s="415"/>
      <c r="R46" s="415"/>
      <c r="S46" s="415"/>
      <c r="T46" s="415"/>
      <c r="U46" s="415"/>
      <c r="V46" s="415"/>
      <c r="W46" s="415"/>
      <c r="X46" s="415"/>
      <c r="Y46" s="415"/>
    </row>
    <row r="47" spans="1:26" ht="39" customHeight="1">
      <c r="A47" s="418" t="s">
        <v>361</v>
      </c>
      <c r="B47" s="418"/>
      <c r="C47" s="418"/>
      <c r="D47" s="418"/>
      <c r="E47" s="418"/>
      <c r="F47" s="418"/>
      <c r="G47" s="418"/>
      <c r="H47" s="418"/>
      <c r="I47" s="418"/>
      <c r="J47" s="418"/>
      <c r="K47" s="418"/>
      <c r="L47" s="418"/>
      <c r="N47" s="416"/>
      <c r="O47" s="416"/>
      <c r="P47" s="416"/>
      <c r="Q47" s="416"/>
      <c r="R47" s="416"/>
      <c r="S47" s="416"/>
      <c r="T47" s="416"/>
      <c r="U47" s="416"/>
      <c r="V47" s="416"/>
      <c r="W47" s="416"/>
      <c r="X47" s="416"/>
      <c r="Y47" s="416"/>
    </row>
    <row r="48" spans="1:26">
      <c r="A48" s="422" t="s">
        <v>248</v>
      </c>
      <c r="B48" s="423">
        <v>788100</v>
      </c>
      <c r="C48" s="423">
        <v>695850</v>
      </c>
      <c r="D48" s="423">
        <v>401500</v>
      </c>
      <c r="E48" s="423">
        <v>383150</v>
      </c>
      <c r="F48" s="423">
        <v>409400</v>
      </c>
      <c r="G48" s="423">
        <v>415100</v>
      </c>
      <c r="H48" s="423">
        <v>500800</v>
      </c>
      <c r="I48" s="423">
        <v>335950</v>
      </c>
      <c r="J48" s="423">
        <v>57500</v>
      </c>
      <c r="K48" s="423">
        <v>0</v>
      </c>
      <c r="L48" s="423">
        <v>3987350</v>
      </c>
      <c r="N48" s="415"/>
      <c r="O48" s="415"/>
      <c r="P48" s="415"/>
      <c r="Q48" s="415"/>
      <c r="R48" s="415"/>
      <c r="S48" s="415"/>
      <c r="T48" s="415"/>
      <c r="U48" s="415"/>
      <c r="V48" s="415"/>
      <c r="W48" s="415"/>
      <c r="X48" s="415"/>
      <c r="Y48" s="415"/>
    </row>
    <row r="49" spans="1:25">
      <c r="A49" s="422" t="s">
        <v>249</v>
      </c>
      <c r="B49" s="423">
        <v>394150</v>
      </c>
      <c r="C49" s="423">
        <v>204450</v>
      </c>
      <c r="D49" s="423">
        <v>175300</v>
      </c>
      <c r="E49" s="423">
        <v>102600</v>
      </c>
      <c r="F49" s="423">
        <v>182000</v>
      </c>
      <c r="G49" s="423">
        <v>312700</v>
      </c>
      <c r="H49" s="423">
        <v>433550</v>
      </c>
      <c r="I49" s="423">
        <v>124950</v>
      </c>
      <c r="J49" s="423">
        <v>7650</v>
      </c>
      <c r="K49" s="423">
        <v>0</v>
      </c>
      <c r="L49" s="423">
        <v>1937350</v>
      </c>
      <c r="N49" s="415"/>
      <c r="O49" s="415"/>
      <c r="P49" s="415"/>
      <c r="Q49" s="415"/>
      <c r="R49" s="415"/>
      <c r="S49" s="415"/>
      <c r="T49" s="415"/>
      <c r="U49" s="415"/>
      <c r="V49" s="415"/>
      <c r="W49" s="415"/>
      <c r="X49" s="415"/>
      <c r="Y49" s="415"/>
    </row>
    <row r="50" spans="1:25">
      <c r="A50" s="422" t="s">
        <v>250</v>
      </c>
      <c r="B50" s="423">
        <v>375500</v>
      </c>
      <c r="C50" s="423">
        <v>304000</v>
      </c>
      <c r="D50" s="423">
        <v>152050</v>
      </c>
      <c r="E50" s="423">
        <v>193350</v>
      </c>
      <c r="F50" s="423">
        <v>212250</v>
      </c>
      <c r="G50" s="423">
        <v>279050</v>
      </c>
      <c r="H50" s="423">
        <v>625650</v>
      </c>
      <c r="I50" s="423">
        <v>214000</v>
      </c>
      <c r="J50" s="423">
        <v>20350</v>
      </c>
      <c r="K50" s="423">
        <v>0</v>
      </c>
      <c r="L50" s="423">
        <v>2376200</v>
      </c>
      <c r="N50" s="415"/>
      <c r="O50" s="415"/>
      <c r="P50" s="415"/>
      <c r="Q50" s="415"/>
      <c r="R50" s="415"/>
      <c r="S50" s="415"/>
      <c r="T50" s="415"/>
      <c r="U50" s="415"/>
      <c r="V50" s="415"/>
      <c r="W50" s="415"/>
      <c r="X50" s="415"/>
      <c r="Y50" s="415"/>
    </row>
    <row r="51" spans="1:25">
      <c r="A51" s="422" t="s">
        <v>251</v>
      </c>
      <c r="B51" s="423">
        <v>283950</v>
      </c>
      <c r="C51" s="423">
        <v>195100</v>
      </c>
      <c r="D51" s="423">
        <v>134500</v>
      </c>
      <c r="E51" s="423">
        <v>172550</v>
      </c>
      <c r="F51" s="423">
        <v>221250</v>
      </c>
      <c r="G51" s="423">
        <v>429350</v>
      </c>
      <c r="H51" s="423">
        <v>575400</v>
      </c>
      <c r="I51" s="423">
        <v>280850</v>
      </c>
      <c r="J51" s="423">
        <v>37200</v>
      </c>
      <c r="K51" s="423">
        <v>2100</v>
      </c>
      <c r="L51" s="423">
        <v>2332250</v>
      </c>
      <c r="N51" s="415"/>
      <c r="O51" s="415"/>
      <c r="P51" s="415"/>
      <c r="Q51" s="415"/>
      <c r="R51" s="415"/>
      <c r="S51" s="415"/>
      <c r="T51" s="415"/>
      <c r="U51" s="415"/>
      <c r="V51" s="415"/>
      <c r="W51" s="415"/>
      <c r="X51" s="415"/>
      <c r="Y51" s="415"/>
    </row>
    <row r="52" spans="1:25">
      <c r="A52" s="422" t="s">
        <v>252</v>
      </c>
      <c r="B52" s="423">
        <v>371500</v>
      </c>
      <c r="C52" s="423">
        <v>384050</v>
      </c>
      <c r="D52" s="423">
        <v>173850</v>
      </c>
      <c r="E52" s="423">
        <v>198250</v>
      </c>
      <c r="F52" s="423">
        <v>129250</v>
      </c>
      <c r="G52" s="423">
        <v>317500</v>
      </c>
      <c r="H52" s="423">
        <v>498350</v>
      </c>
      <c r="I52" s="423">
        <v>163150</v>
      </c>
      <c r="J52" s="423">
        <v>944150</v>
      </c>
      <c r="K52" s="423">
        <v>0</v>
      </c>
      <c r="L52" s="423">
        <v>3180050</v>
      </c>
      <c r="N52" s="415"/>
      <c r="O52" s="415"/>
      <c r="P52" s="415"/>
      <c r="Q52" s="415"/>
      <c r="R52" s="415"/>
      <c r="S52" s="415"/>
      <c r="T52" s="415"/>
      <c r="U52" s="415"/>
      <c r="V52" s="415"/>
      <c r="W52" s="415"/>
      <c r="X52" s="415"/>
      <c r="Y52" s="415"/>
    </row>
    <row r="53" spans="1:25">
      <c r="A53" s="422" t="s">
        <v>253</v>
      </c>
      <c r="B53" s="423">
        <v>227350</v>
      </c>
      <c r="C53" s="423">
        <v>156450</v>
      </c>
      <c r="D53" s="423">
        <v>151800</v>
      </c>
      <c r="E53" s="423">
        <v>73550</v>
      </c>
      <c r="F53" s="423">
        <v>178350</v>
      </c>
      <c r="G53" s="423">
        <v>555500</v>
      </c>
      <c r="H53" s="423">
        <v>800250</v>
      </c>
      <c r="I53" s="423">
        <v>350450</v>
      </c>
      <c r="J53" s="423">
        <v>19150</v>
      </c>
      <c r="K53" s="423">
        <v>23550</v>
      </c>
      <c r="L53" s="423">
        <v>2536400</v>
      </c>
      <c r="N53" s="415"/>
      <c r="O53" s="415"/>
      <c r="P53" s="415"/>
      <c r="Q53" s="415"/>
      <c r="R53" s="415"/>
      <c r="S53" s="415"/>
      <c r="T53" s="415"/>
      <c r="U53" s="415"/>
      <c r="V53" s="415"/>
      <c r="W53" s="415"/>
      <c r="X53" s="415"/>
      <c r="Y53" s="415"/>
    </row>
    <row r="54" spans="1:25">
      <c r="A54" s="422" t="s">
        <v>254</v>
      </c>
      <c r="B54" s="423">
        <v>703950</v>
      </c>
      <c r="C54" s="423">
        <v>532400</v>
      </c>
      <c r="D54" s="423">
        <v>454200</v>
      </c>
      <c r="E54" s="423">
        <v>390850</v>
      </c>
      <c r="F54" s="423">
        <v>454300</v>
      </c>
      <c r="G54" s="423">
        <v>664200</v>
      </c>
      <c r="H54" s="423">
        <v>833350</v>
      </c>
      <c r="I54" s="423">
        <v>433600</v>
      </c>
      <c r="J54" s="423">
        <v>75100</v>
      </c>
      <c r="K54" s="423">
        <v>25600</v>
      </c>
      <c r="L54" s="423">
        <v>4567550</v>
      </c>
      <c r="N54" s="415"/>
      <c r="O54" s="415"/>
      <c r="P54" s="415"/>
      <c r="Q54" s="415"/>
      <c r="R54" s="415"/>
      <c r="S54" s="415"/>
      <c r="T54" s="415"/>
      <c r="U54" s="415"/>
      <c r="V54" s="415"/>
      <c r="W54" s="415"/>
      <c r="X54" s="415"/>
      <c r="Y54" s="415"/>
    </row>
  </sheetData>
  <mergeCells count="14">
    <mergeCell ref="L2:L3"/>
    <mergeCell ref="B37:D37"/>
    <mergeCell ref="E37:F37"/>
    <mergeCell ref="G37:K37"/>
    <mergeCell ref="B38:F38"/>
    <mergeCell ref="G38:K38"/>
    <mergeCell ref="A35:A36"/>
    <mergeCell ref="B36:D36"/>
    <mergeCell ref="E36:F36"/>
    <mergeCell ref="G36:K36"/>
    <mergeCell ref="A2:A3"/>
    <mergeCell ref="B2:D2"/>
    <mergeCell ref="E2:F2"/>
    <mergeCell ref="G2:K2"/>
  </mergeCells>
  <phoneticPr fontId="1"/>
  <pageMargins left="0.7" right="0.7" top="0.75" bottom="0.75" header="0.3" footer="0.3"/>
  <pageSetup paperSize="9" orientation="portrait" horizontalDpi="0" verticalDpi="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F96D-1CB1-1041-BC0E-CE31BBF171C4}">
  <sheetPr>
    <tabColor rgb="FFFFC000"/>
  </sheetPr>
  <dimension ref="A1:Z54"/>
  <sheetViews>
    <sheetView workbookViewId="0"/>
  </sheetViews>
  <sheetFormatPr baseColWidth="10" defaultRowHeight="19"/>
  <cols>
    <col min="1" max="1" width="17.33203125" style="417" customWidth="1"/>
    <col min="2" max="7" width="11.5" style="417" bestFit="1" customWidth="1"/>
    <col min="8" max="9" width="12.5" style="417" bestFit="1" customWidth="1"/>
    <col min="10" max="10" width="11.5" style="417" bestFit="1" customWidth="1"/>
    <col min="11" max="11" width="11.5" style="417" customWidth="1"/>
    <col min="12" max="12" width="14.6640625" style="417" bestFit="1" customWidth="1"/>
    <col min="13" max="16384" width="10.83203125" style="417"/>
  </cols>
  <sheetData>
    <row r="1" spans="1:26" ht="45" customHeight="1">
      <c r="A1" s="431" t="s">
        <v>362</v>
      </c>
    </row>
    <row r="2" spans="1:26" s="420" customFormat="1">
      <c r="A2" s="1579" t="s">
        <v>198</v>
      </c>
      <c r="B2" s="1580" t="s">
        <v>0</v>
      </c>
      <c r="C2" s="1580"/>
      <c r="D2" s="1580"/>
      <c r="E2" s="1581" t="s">
        <v>256</v>
      </c>
      <c r="F2" s="1581"/>
      <c r="G2" s="1576" t="s">
        <v>257</v>
      </c>
      <c r="H2" s="1577"/>
      <c r="I2" s="1577"/>
      <c r="J2" s="1577"/>
      <c r="K2" s="1578"/>
      <c r="L2" s="1579" t="s">
        <v>208</v>
      </c>
    </row>
    <row r="3" spans="1:26" s="420" customFormat="1">
      <c r="A3" s="1579"/>
      <c r="B3" s="427" t="s">
        <v>199</v>
      </c>
      <c r="C3" s="427" t="s">
        <v>200</v>
      </c>
      <c r="D3" s="427" t="s">
        <v>201</v>
      </c>
      <c r="E3" s="421" t="s">
        <v>202</v>
      </c>
      <c r="F3" s="421" t="s">
        <v>203</v>
      </c>
      <c r="G3" s="429" t="s">
        <v>204</v>
      </c>
      <c r="H3" s="429" t="s">
        <v>205</v>
      </c>
      <c r="I3" s="429" t="s">
        <v>206</v>
      </c>
      <c r="J3" s="429" t="s">
        <v>207</v>
      </c>
      <c r="K3" s="429" t="s">
        <v>261</v>
      </c>
      <c r="L3" s="1579"/>
    </row>
    <row r="4" spans="1:26">
      <c r="A4" s="422" t="s">
        <v>365</v>
      </c>
      <c r="B4" s="428"/>
      <c r="C4" s="428"/>
      <c r="D4" s="428"/>
      <c r="E4" s="423"/>
      <c r="F4" s="423"/>
      <c r="G4" s="430"/>
      <c r="H4" s="430"/>
      <c r="I4" s="430"/>
      <c r="J4" s="430"/>
      <c r="K4" s="430"/>
      <c r="L4" s="423"/>
      <c r="N4" s="414"/>
      <c r="O4" s="414"/>
      <c r="P4" s="415"/>
      <c r="Q4" s="415"/>
      <c r="R4" s="415"/>
      <c r="S4" s="415"/>
      <c r="T4" s="415"/>
      <c r="U4" s="415"/>
      <c r="V4" s="415"/>
      <c r="W4" s="415"/>
      <c r="X4" s="415"/>
      <c r="Y4" s="415"/>
      <c r="Z4" s="415"/>
    </row>
    <row r="5" spans="1:26">
      <c r="A5" s="422" t="s">
        <v>366</v>
      </c>
      <c r="B5" s="428"/>
      <c r="C5" s="428"/>
      <c r="D5" s="428"/>
      <c r="E5" s="423"/>
      <c r="F5" s="423"/>
      <c r="G5" s="430"/>
      <c r="H5" s="430"/>
      <c r="I5" s="430"/>
      <c r="J5" s="430"/>
      <c r="K5" s="430"/>
      <c r="L5" s="423"/>
      <c r="N5" s="414"/>
      <c r="O5" s="414"/>
      <c r="P5" s="415"/>
      <c r="Q5" s="415"/>
      <c r="R5" s="415"/>
      <c r="S5" s="415"/>
      <c r="T5" s="415"/>
      <c r="U5" s="415"/>
      <c r="V5" s="415"/>
      <c r="W5" s="415"/>
      <c r="X5" s="415"/>
      <c r="Y5" s="415"/>
      <c r="Z5" s="415"/>
    </row>
    <row r="6" spans="1:26">
      <c r="A6" s="422" t="s">
        <v>367</v>
      </c>
      <c r="B6" s="428"/>
      <c r="C6" s="428"/>
      <c r="D6" s="428"/>
      <c r="E6" s="423"/>
      <c r="F6" s="423"/>
      <c r="G6" s="430"/>
      <c r="H6" s="430"/>
      <c r="I6" s="430"/>
      <c r="J6" s="430"/>
      <c r="K6" s="430"/>
      <c r="L6" s="423"/>
      <c r="N6" s="414"/>
      <c r="O6" s="414"/>
      <c r="P6" s="415"/>
      <c r="Q6" s="415"/>
      <c r="R6" s="415"/>
      <c r="S6" s="415"/>
      <c r="T6" s="415"/>
      <c r="U6" s="415"/>
      <c r="V6" s="415"/>
      <c r="W6" s="415"/>
      <c r="X6" s="415"/>
      <c r="Y6" s="415"/>
      <c r="Z6" s="415"/>
    </row>
    <row r="7" spans="1:26">
      <c r="A7" s="422" t="s">
        <v>368</v>
      </c>
      <c r="B7" s="428"/>
      <c r="C7" s="428"/>
      <c r="D7" s="428"/>
      <c r="E7" s="423"/>
      <c r="F7" s="423"/>
      <c r="G7" s="430"/>
      <c r="H7" s="430"/>
      <c r="I7" s="430"/>
      <c r="J7" s="430"/>
      <c r="K7" s="430"/>
      <c r="L7" s="423"/>
      <c r="N7" s="414"/>
      <c r="O7" s="414"/>
      <c r="P7" s="415"/>
      <c r="Q7" s="415"/>
      <c r="R7" s="415"/>
      <c r="S7" s="415"/>
      <c r="T7" s="415"/>
      <c r="U7" s="415"/>
      <c r="V7" s="415"/>
      <c r="W7" s="415"/>
      <c r="X7" s="415"/>
      <c r="Y7" s="415"/>
      <c r="Z7" s="415"/>
    </row>
    <row r="8" spans="1:26">
      <c r="A8" s="422" t="s">
        <v>369</v>
      </c>
      <c r="B8" s="428"/>
      <c r="C8" s="428"/>
      <c r="D8" s="428"/>
      <c r="E8" s="423"/>
      <c r="F8" s="423"/>
      <c r="G8" s="430"/>
      <c r="H8" s="430"/>
      <c r="I8" s="430"/>
      <c r="J8" s="430"/>
      <c r="K8" s="430"/>
      <c r="L8" s="423"/>
      <c r="N8" s="414"/>
      <c r="O8" s="414"/>
      <c r="P8" s="415"/>
      <c r="Q8" s="415"/>
      <c r="R8" s="415"/>
      <c r="S8" s="415"/>
      <c r="T8" s="415"/>
      <c r="U8" s="415"/>
      <c r="V8" s="415"/>
      <c r="W8" s="415"/>
      <c r="X8" s="415"/>
      <c r="Y8" s="415"/>
      <c r="Z8" s="415"/>
    </row>
    <row r="9" spans="1:26">
      <c r="A9" s="422" t="s">
        <v>370</v>
      </c>
      <c r="B9" s="428"/>
      <c r="C9" s="428"/>
      <c r="D9" s="428"/>
      <c r="E9" s="423"/>
      <c r="F9" s="423"/>
      <c r="G9" s="430"/>
      <c r="H9" s="430"/>
      <c r="I9" s="430"/>
      <c r="J9" s="430"/>
      <c r="K9" s="430"/>
      <c r="L9" s="423"/>
      <c r="N9" s="414"/>
      <c r="O9" s="414"/>
      <c r="P9" s="415"/>
      <c r="Q9" s="415"/>
      <c r="R9" s="415"/>
      <c r="S9" s="415"/>
      <c r="T9" s="415"/>
      <c r="U9" s="415"/>
      <c r="V9" s="415"/>
      <c r="W9" s="415"/>
      <c r="X9" s="415"/>
      <c r="Y9" s="415"/>
      <c r="Z9" s="415"/>
    </row>
    <row r="10" spans="1:26">
      <c r="A10" s="422" t="s">
        <v>371</v>
      </c>
      <c r="B10" s="428"/>
      <c r="C10" s="428"/>
      <c r="D10" s="428"/>
      <c r="E10" s="423"/>
      <c r="F10" s="423"/>
      <c r="G10" s="430"/>
      <c r="H10" s="430"/>
      <c r="I10" s="430"/>
      <c r="J10" s="430"/>
      <c r="K10" s="430"/>
      <c r="L10" s="423"/>
      <c r="N10" s="414"/>
      <c r="O10" s="414"/>
      <c r="P10" s="415"/>
      <c r="Q10" s="415"/>
      <c r="R10" s="415"/>
      <c r="S10" s="415"/>
      <c r="T10" s="415"/>
      <c r="U10" s="415"/>
      <c r="V10" s="415"/>
      <c r="W10" s="415"/>
      <c r="X10" s="415"/>
      <c r="Y10" s="415"/>
      <c r="Z10" s="415"/>
    </row>
    <row r="11" spans="1:26">
      <c r="A11" s="422" t="s">
        <v>372</v>
      </c>
      <c r="B11" s="428"/>
      <c r="C11" s="428"/>
      <c r="D11" s="428"/>
      <c r="E11" s="423"/>
      <c r="F11" s="423"/>
      <c r="G11" s="430"/>
      <c r="H11" s="430"/>
      <c r="I11" s="430"/>
      <c r="J11" s="430"/>
      <c r="K11" s="430"/>
      <c r="L11" s="423"/>
      <c r="N11" s="414"/>
      <c r="O11" s="414"/>
      <c r="P11" s="415"/>
      <c r="Q11" s="415"/>
      <c r="R11" s="415"/>
      <c r="S11" s="415"/>
      <c r="T11" s="415"/>
      <c r="U11" s="415"/>
      <c r="V11" s="415"/>
      <c r="W11" s="415"/>
      <c r="X11" s="415"/>
      <c r="Y11" s="415"/>
      <c r="Z11" s="415"/>
    </row>
    <row r="12" spans="1:26">
      <c r="A12" s="422" t="s">
        <v>373</v>
      </c>
      <c r="B12" s="428"/>
      <c r="C12" s="428"/>
      <c r="D12" s="428"/>
      <c r="E12" s="423"/>
      <c r="F12" s="423"/>
      <c r="G12" s="430"/>
      <c r="H12" s="430"/>
      <c r="I12" s="430"/>
      <c r="J12" s="430"/>
      <c r="K12" s="430"/>
      <c r="L12" s="423"/>
      <c r="N12" s="414"/>
      <c r="O12" s="414"/>
      <c r="P12" s="415"/>
      <c r="Q12" s="415"/>
      <c r="R12" s="415"/>
      <c r="S12" s="415"/>
      <c r="T12" s="415"/>
      <c r="U12" s="415"/>
      <c r="V12" s="415"/>
      <c r="W12" s="415"/>
      <c r="X12" s="415"/>
      <c r="Y12" s="415"/>
      <c r="Z12" s="415"/>
    </row>
    <row r="13" spans="1:26">
      <c r="A13" s="422" t="s">
        <v>374</v>
      </c>
      <c r="B13" s="428"/>
      <c r="C13" s="428"/>
      <c r="D13" s="428"/>
      <c r="E13" s="423"/>
      <c r="F13" s="423"/>
      <c r="G13" s="430"/>
      <c r="H13" s="430"/>
      <c r="I13" s="430"/>
      <c r="J13" s="430"/>
      <c r="K13" s="430"/>
      <c r="L13" s="423"/>
      <c r="N13" s="414"/>
      <c r="O13" s="414"/>
      <c r="P13" s="415"/>
      <c r="Q13" s="415"/>
      <c r="R13" s="415"/>
      <c r="S13" s="415"/>
      <c r="T13" s="415"/>
      <c r="U13" s="415"/>
      <c r="V13" s="415"/>
      <c r="W13" s="415"/>
      <c r="X13" s="415"/>
      <c r="Y13" s="415"/>
      <c r="Z13" s="415"/>
    </row>
    <row r="14" spans="1:26">
      <c r="A14" s="422" t="s">
        <v>375</v>
      </c>
      <c r="B14" s="428"/>
      <c r="C14" s="428"/>
      <c r="D14" s="428"/>
      <c r="E14" s="423"/>
      <c r="F14" s="423"/>
      <c r="G14" s="430"/>
      <c r="H14" s="430"/>
      <c r="I14" s="430"/>
      <c r="J14" s="430"/>
      <c r="K14" s="430"/>
      <c r="L14" s="423"/>
      <c r="N14" s="414"/>
      <c r="O14" s="414"/>
      <c r="P14" s="415"/>
      <c r="Q14" s="415"/>
      <c r="R14" s="415"/>
      <c r="S14" s="415"/>
      <c r="T14" s="415"/>
      <c r="U14" s="415"/>
      <c r="V14" s="415"/>
      <c r="W14" s="415"/>
      <c r="X14" s="415"/>
      <c r="Y14" s="415"/>
      <c r="Z14" s="415"/>
    </row>
    <row r="15" spans="1:26">
      <c r="A15" s="422" t="s">
        <v>376</v>
      </c>
      <c r="B15" s="428"/>
      <c r="C15" s="428"/>
      <c r="D15" s="428"/>
      <c r="E15" s="423"/>
      <c r="F15" s="423"/>
      <c r="G15" s="430"/>
      <c r="H15" s="430"/>
      <c r="I15" s="430"/>
      <c r="J15" s="430"/>
      <c r="K15" s="430"/>
      <c r="L15" s="423"/>
      <c r="N15" s="414"/>
      <c r="O15" s="414"/>
      <c r="P15" s="415"/>
      <c r="Q15" s="415"/>
      <c r="R15" s="415"/>
      <c r="S15" s="415"/>
      <c r="T15" s="415"/>
      <c r="U15" s="415"/>
      <c r="V15" s="415"/>
      <c r="W15" s="415"/>
      <c r="X15" s="415"/>
      <c r="Y15" s="415"/>
      <c r="Z15" s="415"/>
    </row>
    <row r="16" spans="1:26">
      <c r="A16" s="422" t="s">
        <v>377</v>
      </c>
      <c r="B16" s="428"/>
      <c r="C16" s="428"/>
      <c r="D16" s="428"/>
      <c r="E16" s="423"/>
      <c r="F16" s="423"/>
      <c r="G16" s="430"/>
      <c r="H16" s="430"/>
      <c r="I16" s="430"/>
      <c r="J16" s="430"/>
      <c r="K16" s="430"/>
      <c r="L16" s="423"/>
      <c r="N16" s="414"/>
      <c r="O16" s="414"/>
      <c r="P16" s="415"/>
      <c r="Q16" s="415"/>
      <c r="R16" s="415"/>
      <c r="S16" s="415"/>
      <c r="T16" s="415"/>
      <c r="U16" s="415"/>
      <c r="V16" s="415"/>
      <c r="W16" s="415"/>
      <c r="X16" s="415"/>
      <c r="Y16" s="415"/>
      <c r="Z16" s="415"/>
    </row>
    <row r="17" spans="1:26">
      <c r="A17" s="422" t="s">
        <v>378</v>
      </c>
      <c r="B17" s="428"/>
      <c r="C17" s="428"/>
      <c r="D17" s="428"/>
      <c r="E17" s="423"/>
      <c r="F17" s="423"/>
      <c r="G17" s="430"/>
      <c r="H17" s="430"/>
      <c r="I17" s="430"/>
      <c r="J17" s="430"/>
      <c r="K17" s="430"/>
      <c r="L17" s="423"/>
      <c r="N17" s="414"/>
      <c r="O17" s="414"/>
      <c r="P17" s="415"/>
      <c r="Q17" s="415"/>
      <c r="R17" s="415"/>
      <c r="S17" s="415"/>
      <c r="T17" s="415"/>
      <c r="U17" s="415"/>
      <c r="V17" s="415"/>
      <c r="W17" s="415"/>
      <c r="X17" s="415"/>
      <c r="Y17" s="415"/>
      <c r="Z17" s="415"/>
    </row>
    <row r="18" spans="1:26">
      <c r="A18" s="422" t="s">
        <v>379</v>
      </c>
      <c r="B18" s="428"/>
      <c r="C18" s="428"/>
      <c r="D18" s="428"/>
      <c r="E18" s="423"/>
      <c r="F18" s="423"/>
      <c r="G18" s="430"/>
      <c r="H18" s="430"/>
      <c r="I18" s="430"/>
      <c r="J18" s="430"/>
      <c r="K18" s="430"/>
      <c r="L18" s="423"/>
      <c r="N18" s="414"/>
      <c r="O18" s="414"/>
      <c r="P18" s="415"/>
      <c r="Q18" s="415"/>
      <c r="R18" s="415"/>
      <c r="S18" s="415"/>
      <c r="T18" s="415"/>
      <c r="U18" s="415"/>
      <c r="V18" s="415"/>
      <c r="W18" s="415"/>
      <c r="X18" s="415"/>
      <c r="Y18" s="415"/>
      <c r="Z18" s="415"/>
    </row>
    <row r="19" spans="1:26">
      <c r="A19" s="422" t="s">
        <v>380</v>
      </c>
      <c r="B19" s="428"/>
      <c r="C19" s="428"/>
      <c r="D19" s="428"/>
      <c r="E19" s="423"/>
      <c r="F19" s="423"/>
      <c r="G19" s="430"/>
      <c r="H19" s="430"/>
      <c r="I19" s="430"/>
      <c r="J19" s="430"/>
      <c r="K19" s="430"/>
      <c r="L19" s="423"/>
      <c r="N19" s="414"/>
      <c r="O19" s="414"/>
      <c r="P19" s="415"/>
      <c r="Q19" s="415"/>
      <c r="R19" s="415"/>
      <c r="S19" s="415"/>
      <c r="T19" s="415"/>
      <c r="U19" s="415"/>
      <c r="V19" s="415"/>
      <c r="W19" s="415"/>
      <c r="X19" s="415"/>
      <c r="Y19" s="415"/>
      <c r="Z19" s="415"/>
    </row>
    <row r="20" spans="1:26">
      <c r="A20" s="422" t="s">
        <v>381</v>
      </c>
      <c r="B20" s="428"/>
      <c r="C20" s="428"/>
      <c r="D20" s="428"/>
      <c r="E20" s="423"/>
      <c r="F20" s="423"/>
      <c r="G20" s="430"/>
      <c r="H20" s="430"/>
      <c r="I20" s="430"/>
      <c r="J20" s="430"/>
      <c r="K20" s="430"/>
      <c r="L20" s="423"/>
      <c r="N20" s="414"/>
      <c r="O20" s="414"/>
      <c r="P20" s="415"/>
      <c r="Q20" s="415"/>
      <c r="R20" s="415"/>
      <c r="S20" s="415"/>
      <c r="T20" s="415"/>
      <c r="U20" s="415"/>
      <c r="V20" s="415"/>
      <c r="W20" s="415"/>
      <c r="X20" s="415"/>
      <c r="Y20" s="415"/>
      <c r="Z20" s="415"/>
    </row>
    <row r="21" spans="1:26">
      <c r="A21" s="422" t="s">
        <v>382</v>
      </c>
      <c r="B21" s="428"/>
      <c r="C21" s="428"/>
      <c r="D21" s="428"/>
      <c r="E21" s="423"/>
      <c r="F21" s="423"/>
      <c r="G21" s="430"/>
      <c r="H21" s="430"/>
      <c r="I21" s="430"/>
      <c r="J21" s="430"/>
      <c r="K21" s="430"/>
      <c r="L21" s="423"/>
      <c r="N21" s="414"/>
      <c r="O21" s="414"/>
      <c r="P21" s="415"/>
      <c r="Q21" s="415"/>
      <c r="R21" s="415"/>
      <c r="S21" s="415"/>
      <c r="T21" s="415"/>
      <c r="U21" s="415"/>
      <c r="V21" s="415"/>
      <c r="W21" s="415"/>
      <c r="X21" s="415"/>
      <c r="Y21" s="415"/>
      <c r="Z21" s="415"/>
    </row>
    <row r="22" spans="1:26">
      <c r="A22" s="422" t="s">
        <v>383</v>
      </c>
      <c r="B22" s="428"/>
      <c r="C22" s="428"/>
      <c r="D22" s="428"/>
      <c r="E22" s="423"/>
      <c r="F22" s="423"/>
      <c r="G22" s="430"/>
      <c r="H22" s="430"/>
      <c r="I22" s="430"/>
      <c r="J22" s="430"/>
      <c r="K22" s="430"/>
      <c r="L22" s="423"/>
      <c r="N22" s="414"/>
      <c r="O22" s="414"/>
      <c r="P22" s="415"/>
      <c r="Q22" s="415"/>
      <c r="R22" s="415"/>
      <c r="S22" s="415"/>
      <c r="T22" s="415"/>
      <c r="U22" s="415"/>
      <c r="V22" s="415"/>
      <c r="W22" s="415"/>
      <c r="X22" s="415"/>
      <c r="Y22" s="415"/>
      <c r="Z22" s="415"/>
    </row>
    <row r="23" spans="1:26">
      <c r="A23" s="422" t="s">
        <v>384</v>
      </c>
      <c r="B23" s="428"/>
      <c r="C23" s="428"/>
      <c r="D23" s="428"/>
      <c r="E23" s="423"/>
      <c r="F23" s="423"/>
      <c r="G23" s="430"/>
      <c r="H23" s="430"/>
      <c r="I23" s="430"/>
      <c r="J23" s="430"/>
      <c r="K23" s="430"/>
      <c r="L23" s="423"/>
      <c r="N23" s="414"/>
      <c r="O23" s="414"/>
      <c r="P23" s="415"/>
      <c r="Q23" s="415"/>
      <c r="R23" s="415"/>
      <c r="S23" s="415"/>
      <c r="T23" s="415"/>
      <c r="U23" s="415"/>
      <c r="V23" s="415"/>
      <c r="W23" s="415"/>
      <c r="X23" s="415"/>
      <c r="Y23" s="415"/>
      <c r="Z23" s="415"/>
    </row>
    <row r="24" spans="1:26">
      <c r="A24" s="422" t="s">
        <v>385</v>
      </c>
      <c r="B24" s="428"/>
      <c r="C24" s="428"/>
      <c r="D24" s="428"/>
      <c r="E24" s="423"/>
      <c r="F24" s="423"/>
      <c r="G24" s="430"/>
      <c r="H24" s="430"/>
      <c r="I24" s="430"/>
      <c r="J24" s="430"/>
      <c r="K24" s="430"/>
      <c r="L24" s="423"/>
      <c r="N24" s="414"/>
      <c r="O24" s="414"/>
      <c r="P24" s="415"/>
      <c r="Q24" s="415"/>
      <c r="R24" s="415"/>
      <c r="S24" s="415"/>
      <c r="T24" s="415"/>
      <c r="U24" s="415"/>
      <c r="V24" s="415"/>
      <c r="W24" s="415"/>
      <c r="X24" s="415"/>
      <c r="Y24" s="415"/>
      <c r="Z24" s="415"/>
    </row>
    <row r="25" spans="1:26">
      <c r="A25" s="422" t="s">
        <v>386</v>
      </c>
      <c r="B25" s="428"/>
      <c r="C25" s="428"/>
      <c r="D25" s="428"/>
      <c r="E25" s="423"/>
      <c r="F25" s="423"/>
      <c r="G25" s="430"/>
      <c r="H25" s="430"/>
      <c r="I25" s="430"/>
      <c r="J25" s="430"/>
      <c r="K25" s="430"/>
      <c r="L25" s="423"/>
      <c r="N25" s="414"/>
      <c r="O25" s="414"/>
      <c r="P25" s="415"/>
      <c r="Q25" s="415"/>
      <c r="R25" s="415"/>
      <c r="S25" s="415"/>
      <c r="T25" s="415"/>
      <c r="U25" s="415"/>
      <c r="V25" s="415"/>
      <c r="W25" s="415"/>
      <c r="X25" s="415"/>
      <c r="Y25" s="415"/>
      <c r="Z25" s="415"/>
    </row>
    <row r="26" spans="1:26">
      <c r="A26" s="422" t="s">
        <v>387</v>
      </c>
      <c r="B26" s="428"/>
      <c r="C26" s="428"/>
      <c r="D26" s="428"/>
      <c r="E26" s="423"/>
      <c r="F26" s="423"/>
      <c r="G26" s="430"/>
      <c r="H26" s="430"/>
      <c r="I26" s="430"/>
      <c r="J26" s="430"/>
      <c r="K26" s="430"/>
      <c r="L26" s="423"/>
      <c r="N26" s="414"/>
      <c r="O26" s="414"/>
      <c r="P26" s="415"/>
      <c r="Q26" s="415"/>
      <c r="R26" s="415"/>
      <c r="S26" s="415"/>
      <c r="T26" s="415"/>
      <c r="U26" s="415"/>
      <c r="V26" s="415"/>
      <c r="W26" s="415"/>
      <c r="X26" s="415"/>
      <c r="Y26" s="415"/>
      <c r="Z26" s="415"/>
    </row>
    <row r="27" spans="1:26">
      <c r="A27" s="422" t="s">
        <v>388</v>
      </c>
      <c r="B27" s="428"/>
      <c r="C27" s="428"/>
      <c r="D27" s="428"/>
      <c r="E27" s="423"/>
      <c r="F27" s="423"/>
      <c r="G27" s="430"/>
      <c r="H27" s="430"/>
      <c r="I27" s="430"/>
      <c r="J27" s="430"/>
      <c r="K27" s="430"/>
      <c r="L27" s="423"/>
      <c r="N27" s="414"/>
      <c r="O27" s="414"/>
      <c r="P27" s="415"/>
      <c r="Q27" s="415"/>
      <c r="R27" s="415"/>
      <c r="S27" s="415"/>
      <c r="T27" s="415"/>
      <c r="U27" s="415"/>
      <c r="V27" s="415"/>
      <c r="W27" s="415"/>
      <c r="X27" s="415"/>
      <c r="Y27" s="415"/>
      <c r="Z27" s="415"/>
    </row>
    <row r="28" spans="1:26">
      <c r="A28" s="422" t="s">
        <v>389</v>
      </c>
      <c r="B28" s="428"/>
      <c r="C28" s="428"/>
      <c r="D28" s="428"/>
      <c r="E28" s="423"/>
      <c r="F28" s="423"/>
      <c r="G28" s="430"/>
      <c r="H28" s="430"/>
      <c r="I28" s="430"/>
      <c r="J28" s="430"/>
      <c r="K28" s="430"/>
      <c r="L28" s="423"/>
      <c r="N28" s="414"/>
      <c r="O28" s="414"/>
      <c r="P28" s="415"/>
      <c r="Q28" s="415"/>
      <c r="R28" s="415"/>
      <c r="S28" s="415"/>
      <c r="T28" s="415"/>
      <c r="U28" s="415"/>
      <c r="V28" s="415"/>
      <c r="W28" s="415"/>
      <c r="X28" s="415"/>
      <c r="Y28" s="415"/>
      <c r="Z28" s="415"/>
    </row>
    <row r="29" spans="1:26">
      <c r="A29" s="422" t="s">
        <v>390</v>
      </c>
      <c r="B29" s="428"/>
      <c r="C29" s="428"/>
      <c r="D29" s="428"/>
      <c r="E29" s="423"/>
      <c r="F29" s="423"/>
      <c r="G29" s="430"/>
      <c r="H29" s="430"/>
      <c r="I29" s="430"/>
      <c r="J29" s="430"/>
      <c r="K29" s="430"/>
      <c r="L29" s="423"/>
      <c r="N29" s="414"/>
      <c r="O29" s="414"/>
      <c r="P29" s="415"/>
      <c r="Q29" s="415"/>
      <c r="R29" s="415"/>
      <c r="S29" s="415"/>
      <c r="T29" s="415"/>
      <c r="U29" s="415"/>
      <c r="V29" s="415"/>
      <c r="W29" s="415"/>
      <c r="X29" s="415"/>
      <c r="Y29" s="415"/>
      <c r="Z29" s="415"/>
    </row>
    <row r="30" spans="1:26">
      <c r="A30" s="422" t="s">
        <v>391</v>
      </c>
      <c r="B30" s="428">
        <v>65600</v>
      </c>
      <c r="C30" s="428">
        <v>78450</v>
      </c>
      <c r="D30" s="428">
        <v>87000</v>
      </c>
      <c r="E30" s="423">
        <v>105350</v>
      </c>
      <c r="F30" s="423">
        <v>56850</v>
      </c>
      <c r="G30" s="430">
        <v>158500</v>
      </c>
      <c r="H30" s="430">
        <v>158250</v>
      </c>
      <c r="I30" s="430">
        <v>130350</v>
      </c>
      <c r="J30" s="430">
        <v>43650</v>
      </c>
      <c r="K30" s="430">
        <v>0</v>
      </c>
      <c r="L30" s="423">
        <v>884000</v>
      </c>
      <c r="N30" s="414"/>
      <c r="O30" s="415"/>
      <c r="P30" s="415"/>
      <c r="Q30" s="415"/>
      <c r="R30" s="415"/>
      <c r="S30" s="415"/>
      <c r="T30" s="415"/>
      <c r="U30" s="415"/>
      <c r="V30" s="415"/>
      <c r="W30" s="415"/>
      <c r="X30" s="415"/>
      <c r="Y30" s="415"/>
      <c r="Z30" s="415"/>
    </row>
    <row r="31" spans="1:26">
      <c r="A31" s="422" t="s">
        <v>392</v>
      </c>
      <c r="B31" s="428">
        <v>102550</v>
      </c>
      <c r="C31" s="428">
        <v>84050</v>
      </c>
      <c r="D31" s="428">
        <v>104400</v>
      </c>
      <c r="E31" s="423">
        <v>70350</v>
      </c>
      <c r="F31" s="423">
        <v>35700</v>
      </c>
      <c r="G31" s="430">
        <v>66400</v>
      </c>
      <c r="H31" s="430">
        <v>99850</v>
      </c>
      <c r="I31" s="430">
        <v>7400</v>
      </c>
      <c r="J31" s="430">
        <v>5500</v>
      </c>
      <c r="K31" s="430">
        <v>0</v>
      </c>
      <c r="L31" s="423">
        <v>576200</v>
      </c>
      <c r="N31" s="414"/>
      <c r="O31" s="415"/>
      <c r="P31" s="415"/>
      <c r="Q31" s="415"/>
      <c r="R31" s="415"/>
      <c r="S31" s="415"/>
      <c r="T31" s="415"/>
      <c r="U31" s="415"/>
      <c r="V31" s="415"/>
      <c r="W31" s="415"/>
      <c r="X31" s="415"/>
      <c r="Y31" s="415"/>
      <c r="Z31" s="415"/>
    </row>
    <row r="32" spans="1:26">
      <c r="A32" s="422" t="s">
        <v>393</v>
      </c>
      <c r="B32" s="428">
        <v>29100</v>
      </c>
      <c r="C32" s="428">
        <v>36350</v>
      </c>
      <c r="D32" s="428">
        <v>0</v>
      </c>
      <c r="E32" s="423">
        <v>0</v>
      </c>
      <c r="F32" s="423">
        <v>6850</v>
      </c>
      <c r="G32" s="430">
        <v>48800</v>
      </c>
      <c r="H32" s="430">
        <v>38500</v>
      </c>
      <c r="I32" s="430">
        <v>5200</v>
      </c>
      <c r="J32" s="430">
        <v>33000</v>
      </c>
      <c r="K32" s="430">
        <v>0</v>
      </c>
      <c r="L32" s="423">
        <v>197800</v>
      </c>
      <c r="N32" s="414"/>
      <c r="O32" s="415"/>
      <c r="P32" s="415"/>
      <c r="Q32" s="415"/>
      <c r="R32" s="415"/>
      <c r="S32" s="415"/>
      <c r="T32" s="415"/>
      <c r="U32" s="415"/>
      <c r="V32" s="415"/>
      <c r="W32" s="415"/>
      <c r="X32" s="415"/>
      <c r="Y32" s="415"/>
      <c r="Z32" s="415"/>
    </row>
    <row r="33" spans="1:26">
      <c r="A33" s="422" t="s">
        <v>394</v>
      </c>
      <c r="B33" s="428">
        <v>31400</v>
      </c>
      <c r="C33" s="428">
        <v>3400</v>
      </c>
      <c r="D33" s="428">
        <v>0</v>
      </c>
      <c r="E33" s="423">
        <v>5700</v>
      </c>
      <c r="F33" s="423">
        <v>12400</v>
      </c>
      <c r="G33" s="430">
        <v>11000</v>
      </c>
      <c r="H33" s="430">
        <v>11000</v>
      </c>
      <c r="I33" s="430">
        <v>0</v>
      </c>
      <c r="J33" s="430">
        <v>0</v>
      </c>
      <c r="K33" s="430">
        <v>0</v>
      </c>
      <c r="L33" s="423">
        <v>74900</v>
      </c>
      <c r="N33" s="414"/>
      <c r="O33" s="415"/>
      <c r="P33" s="415"/>
      <c r="Q33" s="415"/>
      <c r="R33" s="415"/>
      <c r="S33" s="415"/>
      <c r="T33" s="415"/>
      <c r="U33" s="415"/>
      <c r="V33" s="415"/>
      <c r="W33" s="415"/>
      <c r="X33" s="415"/>
      <c r="Y33" s="415"/>
      <c r="Z33" s="415"/>
    </row>
    <row r="34" spans="1:26">
      <c r="A34" s="422" t="s">
        <v>395</v>
      </c>
      <c r="B34" s="428">
        <v>78050</v>
      </c>
      <c r="C34" s="428">
        <v>20500</v>
      </c>
      <c r="D34" s="428">
        <v>2450</v>
      </c>
      <c r="E34" s="423">
        <v>21300</v>
      </c>
      <c r="F34" s="423">
        <v>17250</v>
      </c>
      <c r="G34" s="430">
        <v>45300</v>
      </c>
      <c r="H34" s="430">
        <v>11750</v>
      </c>
      <c r="I34" s="430">
        <v>16400</v>
      </c>
      <c r="J34" s="430">
        <v>28850</v>
      </c>
      <c r="K34" s="430"/>
      <c r="L34" s="423">
        <v>241850</v>
      </c>
      <c r="N34" s="414"/>
      <c r="O34" s="415"/>
      <c r="P34" s="415"/>
      <c r="Q34" s="415"/>
      <c r="R34" s="415"/>
      <c r="S34" s="415"/>
      <c r="T34" s="415"/>
      <c r="U34" s="415"/>
      <c r="V34" s="415"/>
      <c r="W34" s="415"/>
      <c r="X34" s="415"/>
      <c r="Y34" s="415"/>
      <c r="Z34" s="415"/>
    </row>
    <row r="35" spans="1:26">
      <c r="A35" s="1571" t="s">
        <v>240</v>
      </c>
      <c r="B35" s="428">
        <v>306700</v>
      </c>
      <c r="C35" s="428">
        <v>222750</v>
      </c>
      <c r="D35" s="428">
        <v>193850</v>
      </c>
      <c r="E35" s="423">
        <v>202700</v>
      </c>
      <c r="F35" s="423">
        <v>129050</v>
      </c>
      <c r="G35" s="430">
        <v>330000</v>
      </c>
      <c r="H35" s="430">
        <v>319350</v>
      </c>
      <c r="I35" s="430">
        <v>159350</v>
      </c>
      <c r="J35" s="430">
        <v>111000</v>
      </c>
      <c r="K35" s="430">
        <f>SUM(K4:K34)</f>
        <v>0</v>
      </c>
      <c r="L35" s="423">
        <v>1974750</v>
      </c>
      <c r="N35" s="414"/>
      <c r="O35" s="415"/>
      <c r="P35" s="415"/>
      <c r="Q35" s="415"/>
      <c r="R35" s="415"/>
      <c r="S35" s="415"/>
      <c r="T35" s="415"/>
      <c r="U35" s="415"/>
      <c r="V35" s="415"/>
      <c r="W35" s="415"/>
      <c r="X35" s="415"/>
      <c r="Y35" s="415"/>
    </row>
    <row r="36" spans="1:26" ht="25" customHeight="1">
      <c r="A36" s="1571"/>
      <c r="B36" s="1572">
        <f>B35+C35+D35</f>
        <v>723300</v>
      </c>
      <c r="C36" s="1573"/>
      <c r="D36" s="1573"/>
      <c r="E36" s="1574">
        <f>E35+F35</f>
        <v>331750</v>
      </c>
      <c r="F36" s="1575"/>
      <c r="G36" s="1586">
        <f>G35+H35+I35+J35+K35</f>
        <v>919700</v>
      </c>
      <c r="H36" s="1587"/>
      <c r="I36" s="1587"/>
      <c r="J36" s="1587"/>
      <c r="K36" s="1588"/>
      <c r="L36" s="425">
        <f>SUM(B36:J36)</f>
        <v>1974750</v>
      </c>
      <c r="N36" s="414"/>
    </row>
    <row r="37" spans="1:26" ht="20">
      <c r="A37" s="424" t="s">
        <v>258</v>
      </c>
      <c r="B37" s="1584">
        <f>B36/L36</f>
        <v>0.3662742119255602</v>
      </c>
      <c r="C37" s="1584"/>
      <c r="D37" s="1584"/>
      <c r="E37" s="1585">
        <f>E36/L36</f>
        <v>0.16799594885428534</v>
      </c>
      <c r="F37" s="1585"/>
      <c r="G37" s="1589">
        <f>G36/L36</f>
        <v>0.46572983922015443</v>
      </c>
      <c r="H37" s="1590"/>
      <c r="I37" s="1590"/>
      <c r="J37" s="1590"/>
      <c r="K37" s="1591"/>
      <c r="L37" s="426">
        <f>SUM(B37:J37)</f>
        <v>1</v>
      </c>
      <c r="N37" s="414"/>
    </row>
    <row r="38" spans="1:26" ht="20">
      <c r="A38" s="432"/>
      <c r="B38" s="1582">
        <f>B37+E37</f>
        <v>0.53427016077984557</v>
      </c>
      <c r="C38" s="1582"/>
      <c r="D38" s="1582"/>
      <c r="E38" s="1582"/>
      <c r="F38" s="1582"/>
      <c r="G38" s="1583"/>
      <c r="H38" s="1583"/>
      <c r="I38" s="1583"/>
      <c r="J38" s="1583"/>
      <c r="K38" s="1583"/>
      <c r="L38" s="433"/>
      <c r="N38" s="414"/>
    </row>
    <row r="39" spans="1:26" ht="34" customHeight="1">
      <c r="A39" s="418" t="s">
        <v>363</v>
      </c>
      <c r="B39" s="419"/>
      <c r="C39" s="419"/>
      <c r="D39" s="419"/>
      <c r="E39" s="418"/>
      <c r="F39" s="418"/>
      <c r="G39" s="418"/>
      <c r="H39" s="418"/>
      <c r="I39" s="418"/>
      <c r="J39" s="418"/>
      <c r="K39" s="418"/>
      <c r="L39" s="418"/>
      <c r="N39" s="414"/>
    </row>
    <row r="40" spans="1:26">
      <c r="A40" s="422" t="s">
        <v>241</v>
      </c>
      <c r="B40" s="428">
        <v>102550</v>
      </c>
      <c r="C40" s="428">
        <v>84050</v>
      </c>
      <c r="D40" s="428">
        <v>104400</v>
      </c>
      <c r="E40" s="423">
        <v>70350</v>
      </c>
      <c r="F40" s="423">
        <v>35700</v>
      </c>
      <c r="G40" s="430">
        <v>66400</v>
      </c>
      <c r="H40" s="430">
        <v>99850</v>
      </c>
      <c r="I40" s="430">
        <v>7400</v>
      </c>
      <c r="J40" s="430">
        <v>5500</v>
      </c>
      <c r="K40" s="430">
        <v>0</v>
      </c>
      <c r="L40" s="423">
        <v>576200</v>
      </c>
      <c r="N40" s="414"/>
      <c r="O40" s="415"/>
      <c r="P40" s="415"/>
      <c r="Q40" s="415"/>
      <c r="R40" s="415"/>
      <c r="S40" s="415"/>
      <c r="T40" s="415"/>
      <c r="U40" s="415"/>
      <c r="V40" s="415"/>
      <c r="W40" s="415"/>
      <c r="X40" s="415"/>
      <c r="Y40" s="415"/>
      <c r="Z40" s="415"/>
    </row>
    <row r="41" spans="1:26">
      <c r="A41" s="422" t="s">
        <v>242</v>
      </c>
      <c r="B41" s="423">
        <v>29100</v>
      </c>
      <c r="C41" s="423">
        <v>36350</v>
      </c>
      <c r="D41" s="423">
        <v>0</v>
      </c>
      <c r="E41" s="423">
        <v>0</v>
      </c>
      <c r="F41" s="423">
        <v>6850</v>
      </c>
      <c r="G41" s="423">
        <v>48800</v>
      </c>
      <c r="H41" s="423">
        <v>38500</v>
      </c>
      <c r="I41" s="423">
        <v>5200</v>
      </c>
      <c r="J41" s="423">
        <v>33000</v>
      </c>
      <c r="K41" s="423">
        <v>0</v>
      </c>
      <c r="L41" s="423">
        <v>197800</v>
      </c>
      <c r="N41" s="414"/>
      <c r="O41" s="415"/>
      <c r="P41" s="415"/>
      <c r="Q41" s="415"/>
      <c r="R41" s="415"/>
      <c r="S41" s="415"/>
      <c r="T41" s="415"/>
      <c r="U41" s="415"/>
      <c r="V41" s="415"/>
      <c r="W41" s="415"/>
      <c r="X41" s="415"/>
      <c r="Y41" s="415"/>
      <c r="Z41" s="415"/>
    </row>
    <row r="42" spans="1:26">
      <c r="A42" s="422" t="s">
        <v>243</v>
      </c>
      <c r="B42" s="423">
        <v>31400</v>
      </c>
      <c r="C42" s="423">
        <v>3400</v>
      </c>
      <c r="D42" s="423">
        <v>0</v>
      </c>
      <c r="E42" s="423">
        <v>5700</v>
      </c>
      <c r="F42" s="423">
        <v>12400</v>
      </c>
      <c r="G42" s="423">
        <v>11000</v>
      </c>
      <c r="H42" s="423">
        <v>11000</v>
      </c>
      <c r="I42" s="423">
        <v>0</v>
      </c>
      <c r="J42" s="423">
        <v>0</v>
      </c>
      <c r="K42" s="423">
        <v>0</v>
      </c>
      <c r="L42" s="423">
        <v>74900</v>
      </c>
      <c r="N42" s="414"/>
      <c r="O42" s="415"/>
      <c r="P42" s="415"/>
      <c r="Q42" s="415"/>
      <c r="R42" s="415"/>
      <c r="S42" s="415"/>
      <c r="T42" s="415"/>
      <c r="U42" s="415"/>
      <c r="V42" s="415"/>
      <c r="W42" s="415"/>
      <c r="X42" s="415"/>
      <c r="Y42" s="415"/>
      <c r="Z42" s="415"/>
    </row>
    <row r="43" spans="1:26">
      <c r="A43" s="422" t="s">
        <v>244</v>
      </c>
      <c r="B43" s="423">
        <v>78050</v>
      </c>
      <c r="C43" s="423">
        <v>20500</v>
      </c>
      <c r="D43" s="423">
        <v>2450</v>
      </c>
      <c r="E43" s="423">
        <v>21300</v>
      </c>
      <c r="F43" s="423">
        <v>17250</v>
      </c>
      <c r="G43" s="423">
        <v>45300</v>
      </c>
      <c r="H43" s="423">
        <v>11750</v>
      </c>
      <c r="I43" s="423">
        <v>16400</v>
      </c>
      <c r="J43" s="423">
        <v>28850</v>
      </c>
      <c r="K43" s="423"/>
      <c r="L43" s="423">
        <v>241850</v>
      </c>
      <c r="N43" s="414"/>
      <c r="O43" s="415"/>
      <c r="P43" s="415"/>
      <c r="Q43" s="415"/>
      <c r="R43" s="415"/>
      <c r="S43" s="415"/>
      <c r="T43" s="415"/>
      <c r="U43" s="415"/>
      <c r="V43" s="415"/>
      <c r="W43" s="415"/>
      <c r="X43" s="415"/>
      <c r="Y43" s="415"/>
      <c r="Z43" s="415"/>
    </row>
    <row r="44" spans="1:26">
      <c r="A44" s="422" t="s">
        <v>245</v>
      </c>
      <c r="B44" s="423">
        <v>0</v>
      </c>
      <c r="C44" s="423">
        <v>0</v>
      </c>
      <c r="D44" s="423">
        <v>0</v>
      </c>
      <c r="E44" s="423">
        <v>0</v>
      </c>
      <c r="F44" s="423">
        <v>0</v>
      </c>
      <c r="G44" s="423">
        <v>0</v>
      </c>
      <c r="H44" s="423">
        <v>0</v>
      </c>
      <c r="I44" s="423">
        <v>0</v>
      </c>
      <c r="J44" s="423">
        <v>0</v>
      </c>
      <c r="K44" s="423">
        <v>0</v>
      </c>
      <c r="L44" s="423">
        <v>0</v>
      </c>
      <c r="N44" s="414"/>
      <c r="O44" s="415"/>
      <c r="P44" s="415"/>
      <c r="Q44" s="415"/>
      <c r="R44" s="415"/>
      <c r="S44" s="415"/>
      <c r="T44" s="415"/>
      <c r="U44" s="415"/>
      <c r="V44" s="415"/>
      <c r="W44" s="415"/>
      <c r="X44" s="415"/>
      <c r="Y44" s="415"/>
      <c r="Z44" s="415"/>
    </row>
    <row r="45" spans="1:26">
      <c r="A45" s="422" t="s">
        <v>246</v>
      </c>
      <c r="B45" s="423">
        <v>0</v>
      </c>
      <c r="C45" s="423">
        <v>0</v>
      </c>
      <c r="D45" s="423">
        <v>0</v>
      </c>
      <c r="E45" s="423">
        <v>0</v>
      </c>
      <c r="F45" s="423">
        <v>0</v>
      </c>
      <c r="G45" s="423">
        <v>0</v>
      </c>
      <c r="H45" s="423">
        <v>0</v>
      </c>
      <c r="I45" s="423">
        <v>0</v>
      </c>
      <c r="J45" s="423">
        <v>0</v>
      </c>
      <c r="K45" s="423">
        <v>0</v>
      </c>
      <c r="L45" s="423">
        <v>0</v>
      </c>
      <c r="N45" s="414"/>
      <c r="O45" s="415"/>
      <c r="P45" s="415"/>
      <c r="Q45" s="415"/>
      <c r="R45" s="415"/>
      <c r="S45" s="415"/>
      <c r="T45" s="415"/>
      <c r="U45" s="415"/>
      <c r="V45" s="415"/>
      <c r="W45" s="415"/>
      <c r="X45" s="415"/>
      <c r="Y45" s="415"/>
      <c r="Z45" s="415"/>
    </row>
    <row r="46" spans="1:26">
      <c r="A46" s="422" t="s">
        <v>247</v>
      </c>
      <c r="B46" s="423">
        <v>65600</v>
      </c>
      <c r="C46" s="423">
        <v>78450</v>
      </c>
      <c r="D46" s="423">
        <v>87000</v>
      </c>
      <c r="E46" s="423">
        <v>105350</v>
      </c>
      <c r="F46" s="423">
        <v>56850</v>
      </c>
      <c r="G46" s="423">
        <v>158500</v>
      </c>
      <c r="H46" s="423">
        <v>158250</v>
      </c>
      <c r="I46" s="423">
        <v>130350</v>
      </c>
      <c r="J46" s="423">
        <v>43650</v>
      </c>
      <c r="K46" s="423">
        <v>0</v>
      </c>
      <c r="L46" s="436">
        <v>884000</v>
      </c>
      <c r="N46" s="414"/>
      <c r="O46" s="415"/>
      <c r="P46" s="415"/>
      <c r="Q46" s="415"/>
      <c r="R46" s="415"/>
      <c r="S46" s="415"/>
      <c r="T46" s="415"/>
      <c r="U46" s="415"/>
      <c r="V46" s="415"/>
      <c r="W46" s="415"/>
      <c r="X46" s="415"/>
      <c r="Y46" s="415"/>
      <c r="Z46" s="415"/>
    </row>
    <row r="47" spans="1:26" ht="39" customHeight="1">
      <c r="A47" s="418" t="s">
        <v>364</v>
      </c>
      <c r="B47" s="418"/>
      <c r="C47" s="418"/>
      <c r="D47" s="418"/>
      <c r="E47" s="418"/>
      <c r="F47" s="418"/>
      <c r="G47" s="418"/>
      <c r="H47" s="418"/>
      <c r="I47" s="418"/>
      <c r="J47" s="418"/>
      <c r="K47" s="418"/>
      <c r="L47" s="418"/>
      <c r="N47" s="414"/>
      <c r="O47" s="416"/>
      <c r="P47" s="416"/>
      <c r="Q47" s="416"/>
      <c r="R47" s="416"/>
      <c r="S47" s="416"/>
      <c r="T47" s="416"/>
      <c r="U47" s="416"/>
      <c r="V47" s="416"/>
      <c r="W47" s="416"/>
      <c r="X47" s="416"/>
      <c r="Y47" s="416"/>
      <c r="Z47" s="416"/>
    </row>
    <row r="48" spans="1:26">
      <c r="A48" s="422" t="s">
        <v>248</v>
      </c>
      <c r="B48" s="423">
        <v>102550</v>
      </c>
      <c r="C48" s="423">
        <v>84050</v>
      </c>
      <c r="D48" s="423">
        <v>104400</v>
      </c>
      <c r="E48" s="423">
        <v>70350</v>
      </c>
      <c r="F48" s="423">
        <v>35700</v>
      </c>
      <c r="G48" s="423">
        <v>66400</v>
      </c>
      <c r="H48" s="423">
        <v>99850</v>
      </c>
      <c r="I48" s="423">
        <v>7400</v>
      </c>
      <c r="J48" s="423">
        <v>5500</v>
      </c>
      <c r="K48" s="423">
        <v>0</v>
      </c>
      <c r="L48" s="423">
        <v>576200</v>
      </c>
      <c r="N48" s="414"/>
      <c r="O48" s="415"/>
      <c r="P48" s="415"/>
      <c r="Q48" s="415"/>
      <c r="R48" s="415"/>
      <c r="S48" s="415"/>
      <c r="T48" s="415"/>
      <c r="U48" s="415"/>
      <c r="V48" s="415"/>
      <c r="W48" s="415"/>
      <c r="X48" s="415"/>
      <c r="Y48" s="415"/>
      <c r="Z48" s="415"/>
    </row>
    <row r="49" spans="1:26">
      <c r="A49" s="422" t="s">
        <v>249</v>
      </c>
      <c r="B49" s="423">
        <v>29100</v>
      </c>
      <c r="C49" s="423">
        <v>36350</v>
      </c>
      <c r="D49" s="423">
        <v>0</v>
      </c>
      <c r="E49" s="423">
        <v>0</v>
      </c>
      <c r="F49" s="423">
        <v>6850</v>
      </c>
      <c r="G49" s="423">
        <v>48800</v>
      </c>
      <c r="H49" s="423">
        <v>38500</v>
      </c>
      <c r="I49" s="423">
        <v>5200</v>
      </c>
      <c r="J49" s="423">
        <v>33000</v>
      </c>
      <c r="K49" s="423">
        <v>0</v>
      </c>
      <c r="L49" s="423">
        <v>197800</v>
      </c>
      <c r="N49" s="414"/>
      <c r="O49" s="415"/>
      <c r="P49" s="415"/>
      <c r="Q49" s="415"/>
      <c r="R49" s="415"/>
      <c r="S49" s="415"/>
      <c r="T49" s="415"/>
      <c r="U49" s="415"/>
      <c r="V49" s="415"/>
      <c r="W49" s="415"/>
      <c r="X49" s="415"/>
      <c r="Y49" s="415"/>
      <c r="Z49" s="415"/>
    </row>
    <row r="50" spans="1:26">
      <c r="A50" s="422" t="s">
        <v>250</v>
      </c>
      <c r="B50" s="423">
        <v>31400</v>
      </c>
      <c r="C50" s="423">
        <v>3400</v>
      </c>
      <c r="D50" s="423">
        <v>0</v>
      </c>
      <c r="E50" s="423">
        <v>5700</v>
      </c>
      <c r="F50" s="423">
        <v>12400</v>
      </c>
      <c r="G50" s="423">
        <v>11000</v>
      </c>
      <c r="H50" s="423">
        <v>11000</v>
      </c>
      <c r="I50" s="423">
        <v>0</v>
      </c>
      <c r="J50" s="423">
        <v>0</v>
      </c>
      <c r="K50" s="423">
        <v>0</v>
      </c>
      <c r="L50" s="423">
        <v>74900</v>
      </c>
      <c r="N50" s="414"/>
      <c r="O50" s="415"/>
      <c r="P50" s="415"/>
      <c r="Q50" s="415"/>
      <c r="R50" s="415"/>
      <c r="S50" s="415"/>
      <c r="T50" s="415"/>
      <c r="U50" s="415"/>
      <c r="V50" s="415"/>
      <c r="W50" s="415"/>
      <c r="X50" s="415"/>
      <c r="Y50" s="415"/>
      <c r="Z50" s="415"/>
    </row>
    <row r="51" spans="1:26">
      <c r="A51" s="422" t="s">
        <v>251</v>
      </c>
      <c r="B51" s="423">
        <v>78050</v>
      </c>
      <c r="C51" s="423">
        <v>20500</v>
      </c>
      <c r="D51" s="423">
        <v>2450</v>
      </c>
      <c r="E51" s="423">
        <v>21300</v>
      </c>
      <c r="F51" s="423">
        <v>17250</v>
      </c>
      <c r="G51" s="423">
        <v>45300</v>
      </c>
      <c r="H51" s="423">
        <v>11750</v>
      </c>
      <c r="I51" s="423">
        <v>16400</v>
      </c>
      <c r="J51" s="423">
        <v>28850</v>
      </c>
      <c r="K51" s="423">
        <v>0</v>
      </c>
      <c r="L51" s="423">
        <v>241850</v>
      </c>
      <c r="N51" s="414"/>
      <c r="O51" s="415"/>
      <c r="P51" s="415"/>
      <c r="Q51" s="415"/>
      <c r="R51" s="415"/>
      <c r="S51" s="415"/>
      <c r="T51" s="415"/>
      <c r="U51" s="415"/>
      <c r="V51" s="415"/>
      <c r="W51" s="415"/>
      <c r="X51" s="415"/>
      <c r="Y51" s="415"/>
      <c r="Z51" s="415"/>
    </row>
    <row r="52" spans="1:26">
      <c r="A52" s="422" t="s">
        <v>252</v>
      </c>
      <c r="B52" s="423">
        <v>0</v>
      </c>
      <c r="C52" s="423">
        <v>0</v>
      </c>
      <c r="D52" s="423">
        <v>0</v>
      </c>
      <c r="E52" s="423">
        <v>0</v>
      </c>
      <c r="F52" s="423">
        <v>0</v>
      </c>
      <c r="G52" s="423">
        <v>0</v>
      </c>
      <c r="H52" s="423">
        <v>0</v>
      </c>
      <c r="I52" s="423">
        <v>0</v>
      </c>
      <c r="J52" s="423">
        <v>0</v>
      </c>
      <c r="K52" s="423">
        <v>0</v>
      </c>
      <c r="L52" s="423">
        <v>0</v>
      </c>
      <c r="N52" s="414"/>
      <c r="O52" s="415"/>
      <c r="P52" s="415"/>
      <c r="Q52" s="415"/>
      <c r="R52" s="415"/>
      <c r="S52" s="415"/>
      <c r="T52" s="415"/>
      <c r="U52" s="415"/>
      <c r="V52" s="415"/>
      <c r="W52" s="415"/>
      <c r="X52" s="415"/>
      <c r="Y52" s="415"/>
      <c r="Z52" s="415"/>
    </row>
    <row r="53" spans="1:26">
      <c r="A53" s="422" t="s">
        <v>253</v>
      </c>
      <c r="B53" s="423">
        <v>0</v>
      </c>
      <c r="C53" s="423">
        <v>0</v>
      </c>
      <c r="D53" s="423">
        <v>0</v>
      </c>
      <c r="E53" s="423">
        <v>0</v>
      </c>
      <c r="F53" s="423">
        <v>0</v>
      </c>
      <c r="G53" s="423">
        <v>0</v>
      </c>
      <c r="H53" s="423">
        <v>0</v>
      </c>
      <c r="I53" s="423">
        <v>0</v>
      </c>
      <c r="J53" s="423">
        <v>0</v>
      </c>
      <c r="K53" s="423">
        <v>0</v>
      </c>
      <c r="L53" s="423">
        <v>0</v>
      </c>
      <c r="N53" s="414"/>
      <c r="O53" s="415"/>
      <c r="P53" s="415"/>
      <c r="Q53" s="415"/>
      <c r="R53" s="415"/>
      <c r="S53" s="415"/>
      <c r="T53" s="415"/>
      <c r="U53" s="415"/>
      <c r="V53" s="415"/>
      <c r="W53" s="415"/>
      <c r="X53" s="415"/>
      <c r="Y53" s="415"/>
      <c r="Z53" s="415"/>
    </row>
    <row r="54" spans="1:26">
      <c r="A54" s="422" t="s">
        <v>254</v>
      </c>
      <c r="B54" s="423">
        <v>65600</v>
      </c>
      <c r="C54" s="423">
        <v>78450</v>
      </c>
      <c r="D54" s="423">
        <v>87000</v>
      </c>
      <c r="E54" s="423">
        <v>105350</v>
      </c>
      <c r="F54" s="423">
        <v>56850</v>
      </c>
      <c r="G54" s="423">
        <v>158500</v>
      </c>
      <c r="H54" s="423">
        <v>158250</v>
      </c>
      <c r="I54" s="423">
        <v>130350</v>
      </c>
      <c r="J54" s="423">
        <v>43650</v>
      </c>
      <c r="K54" s="423">
        <v>0</v>
      </c>
      <c r="L54" s="423">
        <v>884000</v>
      </c>
      <c r="N54" s="414"/>
      <c r="O54" s="415"/>
      <c r="P54" s="415"/>
      <c r="Q54" s="415"/>
      <c r="R54" s="415"/>
      <c r="S54" s="415"/>
      <c r="T54" s="415"/>
      <c r="U54" s="415"/>
      <c r="V54" s="415"/>
      <c r="W54" s="415"/>
      <c r="X54" s="415"/>
      <c r="Y54" s="415"/>
      <c r="Z54" s="415"/>
    </row>
  </sheetData>
  <mergeCells count="14">
    <mergeCell ref="L2:L3"/>
    <mergeCell ref="B37:D37"/>
    <mergeCell ref="E37:F37"/>
    <mergeCell ref="G37:K37"/>
    <mergeCell ref="B38:F38"/>
    <mergeCell ref="G38:K38"/>
    <mergeCell ref="A35:A36"/>
    <mergeCell ref="B36:D36"/>
    <mergeCell ref="E36:F36"/>
    <mergeCell ref="G36:K36"/>
    <mergeCell ref="A2:A3"/>
    <mergeCell ref="B2:D2"/>
    <mergeCell ref="E2:F2"/>
    <mergeCell ref="G2:K2"/>
  </mergeCells>
  <phoneticPr fontId="1"/>
  <pageMargins left="0.7" right="0.7" top="0.75" bottom="0.75" header="0.3" footer="0.3"/>
  <pageSetup paperSize="9" orientation="portrait" horizontalDpi="0" verticalDpi="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75504-20C3-FB46-895E-ECADD963C947}">
  <dimension ref="A1"/>
  <sheetViews>
    <sheetView workbookViewId="0"/>
  </sheetViews>
  <sheetFormatPr baseColWidth="10" defaultRowHeight="17"/>
  <sheetData/>
  <phoneticPr fontId="1"/>
  <pageMargins left="0.7" right="0.7" top="0.75" bottom="0.75" header="0.3" footer="0.3"/>
  <pageSetup paperSize="8"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38</vt:i4>
      </vt:variant>
      <vt:variant>
        <vt:lpstr>名前付き一覧</vt:lpstr>
      </vt:variant>
      <vt:variant>
        <vt:i4>4</vt:i4>
      </vt:variant>
    </vt:vector>
  </HeadingPairs>
  <TitlesOfParts>
    <vt:vector size="42" baseType="lpstr">
      <vt:lpstr>2023レビュー</vt:lpstr>
      <vt:lpstr>2024レビュー</vt:lpstr>
      <vt:lpstr>2023通期実績</vt:lpstr>
      <vt:lpstr>24-23天候指数対比</vt:lpstr>
      <vt:lpstr>24-23期間別KPI対比</vt:lpstr>
      <vt:lpstr>2024計画値・予測・実績進捗</vt:lpstr>
      <vt:lpstr>25-24天候指数対比</vt:lpstr>
      <vt:lpstr>25-24期間別KPI対比</vt:lpstr>
      <vt:lpstr>人件費圧縮対策効果</vt:lpstr>
      <vt:lpstr>2025計画値・予測・実績進捗</vt:lpstr>
      <vt:lpstr>予約&amp;フリー実績</vt:lpstr>
      <vt:lpstr>2025.10月実績付与済 </vt:lpstr>
      <vt:lpstr>2024.10</vt:lpstr>
      <vt:lpstr>2025.9月実績付与済</vt:lpstr>
      <vt:lpstr>2024.9月</vt:lpstr>
      <vt:lpstr>2023.09実績</vt:lpstr>
      <vt:lpstr>3か年まとめ表</vt:lpstr>
      <vt:lpstr>BG 8月</vt:lpstr>
      <vt:lpstr>2025.8月</vt:lpstr>
      <vt:lpstr>2024.8月</vt:lpstr>
      <vt:lpstr>2023.08</vt:lpstr>
      <vt:lpstr>BG 7月</vt:lpstr>
      <vt:lpstr>2025.7月</vt:lpstr>
      <vt:lpstr>2024.7月</vt:lpstr>
      <vt:lpstr>2023.07実績</vt:lpstr>
      <vt:lpstr>BG6月</vt:lpstr>
      <vt:lpstr>2025.6月</vt:lpstr>
      <vt:lpstr>2024.6月 </vt:lpstr>
      <vt:lpstr>2023.6月</vt:lpstr>
      <vt:lpstr>BG 5月</vt:lpstr>
      <vt:lpstr>2025.5月</vt:lpstr>
      <vt:lpstr>2023.5</vt:lpstr>
      <vt:lpstr>9月時間帯別売上実績 </vt:lpstr>
      <vt:lpstr>8月時間帯別売上実績</vt:lpstr>
      <vt:lpstr>7月時間帯別売上実績</vt:lpstr>
      <vt:lpstr>（まだ）6月時間帯別売上実績</vt:lpstr>
      <vt:lpstr>（まだ）5月時間帯別売上実績</vt:lpstr>
      <vt:lpstr>Sheet3</vt:lpstr>
      <vt:lpstr>'2023レビュー'!Print_Area</vt:lpstr>
      <vt:lpstr>'2024レビュー'!Print_Area</vt:lpstr>
      <vt:lpstr>'24-23天候指数対比'!Print_Area</vt:lpstr>
      <vt:lpstr>'25-24天候指数対比'!Print_Area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dc:creator>
  <cp:lastModifiedBy>s-iga@sapporo-dc.co.jp</cp:lastModifiedBy>
  <cp:lastPrinted>2025-11-12T05:07:39Z</cp:lastPrinted>
  <dcterms:created xsi:type="dcterms:W3CDTF">2015-06-05T18:19:34Z</dcterms:created>
  <dcterms:modified xsi:type="dcterms:W3CDTF">2026-01-02T11:40:04Z</dcterms:modified>
</cp:coreProperties>
</file>